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สงกรานต์\งานเขตสุขภาพที่ 8 สป.สธ. เริ่ม 02.04.2565 ถึงปัจจุบัน\Unit Cost\"/>
    </mc:Choice>
  </mc:AlternateContent>
  <xr:revisionPtr revIDLastSave="0" documentId="13_ncr:1_{D2A50371-0BCB-4D5A-A353-EF49BEABDDCF}" xr6:coauthVersionLast="47" xr6:coauthVersionMax="47" xr10:uidLastSave="{00000000-0000-0000-0000-000000000000}"/>
  <bookViews>
    <workbookView xWindow="-108" yWindow="-108" windowWidth="23256" windowHeight="12456" tabRatio="926" activeTab="5" xr2:uid="{00000000-000D-0000-FFFF-FFFF00000000}"/>
  </bookViews>
  <sheets>
    <sheet name="Unit Cost ประเทศ 3-65" sheetId="102" r:id="rId1"/>
    <sheet name="3.ข้อมูลงบทดลองปัจจุบัน" sheetId="1" r:id="rId2"/>
    <sheet name="DataService" sheetId="62" r:id="rId3"/>
    <sheet name="ค่ากลางกลุ่ม UnitCost" sheetId="63" r:id="rId4"/>
    <sheet name="Unit Cost" sheetId="60" r:id="rId5"/>
    <sheet name="สรุปUnit Cost จังหวัด" sheetId="65" r:id="rId6"/>
    <sheet name="สรุปUnit Costราย ร.พ." sheetId="61" r:id="rId7"/>
  </sheets>
  <externalReferences>
    <externalReference r:id="rId8"/>
    <externalReference r:id="rId9"/>
    <externalReference r:id="rId10"/>
  </externalReferences>
  <definedNames>
    <definedName name="_xlnm._FilterDatabase" localSheetId="1" hidden="1">'3.ข้อมูลงบทดลองปัจจุบัน'!$A$4:$DC$846</definedName>
    <definedName name="_xlnm._FilterDatabase" localSheetId="2" hidden="1">DataService!$A$4:$AE$92</definedName>
    <definedName name="_xlnm._FilterDatabase" localSheetId="6" hidden="1">'สรุปUnit Costราย ร.พ.'!$A$4:$AC$100</definedName>
    <definedName name="data" localSheetId="0">'[1]งบทดลอง รพ.'!$A$2:$CL$438</definedName>
    <definedName name="data">'[2]งบทดลอง รพ.'!$A$2:$CL$438</definedName>
    <definedName name="data1" localSheetId="0">#REF!</definedName>
    <definedName name="data1">'3.ข้อมูลงบทดลองปัจจุบัน'!$A$1:$CL$791</definedName>
    <definedName name="NEW" localSheetId="0">#REF!</definedName>
    <definedName name="NEW">'3.ข้อมูลงบทดลองปัจจุบัน'!$A$1:$CL$791</definedName>
    <definedName name="_xlnm.Print_Titles" localSheetId="2">DataService!$1:$4</definedName>
    <definedName name="_xlnm.Print_Titles" localSheetId="6">'สรุปUnit Costราย ร.พ.'!$1:$4</definedName>
    <definedName name="tes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9" i="65" l="1"/>
  <c r="N10" i="65"/>
  <c r="N11" i="65"/>
  <c r="N12" i="65"/>
  <c r="N13" i="65"/>
  <c r="N14" i="65"/>
  <c r="N15" i="65"/>
  <c r="N8" i="65"/>
  <c r="M9" i="65"/>
  <c r="M10" i="65"/>
  <c r="M11" i="65"/>
  <c r="M12" i="65"/>
  <c r="M13" i="65"/>
  <c r="M14" i="65"/>
  <c r="M15" i="65"/>
  <c r="M8" i="65"/>
  <c r="L9" i="65"/>
  <c r="L10" i="65"/>
  <c r="L11" i="65"/>
  <c r="L12" i="65"/>
  <c r="L13" i="65"/>
  <c r="L14" i="65"/>
  <c r="L15" i="65"/>
  <c r="L8" i="65"/>
  <c r="AB85" i="60"/>
  <c r="AC85" i="60"/>
  <c r="AD85" i="60"/>
  <c r="AE85" i="60"/>
  <c r="AF85" i="60"/>
  <c r="AG85" i="60"/>
  <c r="AH85" i="60"/>
  <c r="AI85" i="60"/>
  <c r="AJ85" i="60"/>
  <c r="AK85" i="60"/>
  <c r="AL85" i="60"/>
  <c r="AM85" i="60"/>
  <c r="AN85" i="60"/>
  <c r="AO85" i="60"/>
  <c r="AP85" i="60"/>
  <c r="AQ85" i="60"/>
  <c r="AR85" i="60"/>
  <c r="AS85" i="60"/>
  <c r="AT85" i="60"/>
  <c r="AU85" i="60"/>
  <c r="AV85" i="60"/>
  <c r="AW85" i="60"/>
  <c r="AX85" i="60"/>
  <c r="AY85" i="60"/>
  <c r="AZ85" i="60"/>
  <c r="BA85" i="60"/>
  <c r="BB85" i="60"/>
  <c r="BC85" i="60"/>
  <c r="BD85" i="60"/>
  <c r="BE85" i="60"/>
  <c r="BF85" i="60"/>
  <c r="BG85" i="60"/>
  <c r="BH85" i="60"/>
  <c r="BI85" i="60"/>
  <c r="BJ85" i="60"/>
  <c r="BK85" i="60"/>
  <c r="BL85" i="60"/>
  <c r="BM85" i="60"/>
  <c r="BN85" i="60"/>
  <c r="BO85" i="60"/>
  <c r="BP85" i="60"/>
  <c r="BQ85" i="60"/>
  <c r="BR85" i="60"/>
  <c r="BS85" i="60"/>
  <c r="BT85" i="60"/>
  <c r="BU85" i="60"/>
  <c r="BV85" i="60"/>
  <c r="BW85" i="60"/>
  <c r="BX85" i="60"/>
  <c r="BY85" i="60"/>
  <c r="BZ85" i="60"/>
  <c r="CA85" i="60"/>
  <c r="CB85" i="60"/>
  <c r="CC85" i="60"/>
  <c r="CD85" i="60"/>
  <c r="CE85" i="60"/>
  <c r="CF85" i="60"/>
  <c r="CG85" i="60"/>
  <c r="CH85" i="60"/>
  <c r="CI85" i="60"/>
  <c r="CJ85" i="60"/>
  <c r="CK85" i="60"/>
  <c r="CL85" i="60"/>
  <c r="CM85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BH86" i="60"/>
  <c r="BI86" i="60"/>
  <c r="BJ86" i="60"/>
  <c r="BK86" i="60"/>
  <c r="BL86" i="60"/>
  <c r="BM86" i="60"/>
  <c r="BN86" i="60"/>
  <c r="BO86" i="60"/>
  <c r="BP86" i="60"/>
  <c r="BQ86" i="60"/>
  <c r="BR86" i="60"/>
  <c r="BS86" i="60"/>
  <c r="BT86" i="60"/>
  <c r="BU86" i="60"/>
  <c r="BV86" i="60"/>
  <c r="BW86" i="60"/>
  <c r="BX86" i="60"/>
  <c r="BY86" i="60"/>
  <c r="BZ86" i="60"/>
  <c r="CA86" i="60"/>
  <c r="CB86" i="60"/>
  <c r="CC86" i="60"/>
  <c r="CD86" i="60"/>
  <c r="CE86" i="60"/>
  <c r="CF86" i="60"/>
  <c r="CG86" i="60"/>
  <c r="CH86" i="60"/>
  <c r="CI86" i="60"/>
  <c r="CJ86" i="60"/>
  <c r="CK86" i="60"/>
  <c r="CL86" i="60"/>
  <c r="CM86" i="60"/>
  <c r="AA83" i="60"/>
  <c r="AA84" i="60"/>
  <c r="AA85" i="60"/>
  <c r="AA86" i="60"/>
  <c r="AA87" i="60"/>
  <c r="Z83" i="60"/>
  <c r="Z84" i="60"/>
  <c r="Z85" i="60"/>
  <c r="Z86" i="60"/>
  <c r="Z87" i="60"/>
  <c r="Y83" i="60"/>
  <c r="Y84" i="60"/>
  <c r="Y85" i="60"/>
  <c r="Y86" i="60"/>
  <c r="Y87" i="60"/>
  <c r="X83" i="60"/>
  <c r="X84" i="60"/>
  <c r="X85" i="60"/>
  <c r="X86" i="60"/>
  <c r="X87" i="60"/>
  <c r="W83" i="60"/>
  <c r="W84" i="60"/>
  <c r="W85" i="60"/>
  <c r="W86" i="60"/>
  <c r="W87" i="60"/>
  <c r="V83" i="60"/>
  <c r="V84" i="60"/>
  <c r="V85" i="60"/>
  <c r="V86" i="60"/>
  <c r="V87" i="60"/>
  <c r="U83" i="60"/>
  <c r="U84" i="60"/>
  <c r="U85" i="60"/>
  <c r="U86" i="60"/>
  <c r="U87" i="60"/>
  <c r="T83" i="60"/>
  <c r="T84" i="60"/>
  <c r="T85" i="60"/>
  <c r="T86" i="60"/>
  <c r="T87" i="60"/>
  <c r="S83" i="60"/>
  <c r="S84" i="60"/>
  <c r="S85" i="60"/>
  <c r="S86" i="60"/>
  <c r="S87" i="60"/>
  <c r="R83" i="60"/>
  <c r="R84" i="60"/>
  <c r="R85" i="60"/>
  <c r="R86" i="60"/>
  <c r="R87" i="60"/>
  <c r="Q83" i="60"/>
  <c r="Q84" i="60"/>
  <c r="Q85" i="60"/>
  <c r="Q86" i="60"/>
  <c r="Q87" i="60"/>
  <c r="P84" i="60"/>
  <c r="P85" i="60"/>
  <c r="P86" i="60"/>
  <c r="P87" i="60"/>
  <c r="P88" i="60"/>
  <c r="O84" i="60"/>
  <c r="O85" i="60"/>
  <c r="O86" i="60"/>
  <c r="O87" i="60"/>
  <c r="N88" i="60"/>
  <c r="N87" i="60"/>
  <c r="N86" i="60"/>
  <c r="N85" i="60"/>
  <c r="N84" i="60"/>
  <c r="N83" i="60"/>
  <c r="M83" i="60"/>
  <c r="M84" i="60"/>
  <c r="M85" i="60"/>
  <c r="M86" i="60"/>
  <c r="M87" i="60"/>
  <c r="L83" i="60"/>
  <c r="L84" i="60"/>
  <c r="L85" i="60"/>
  <c r="L86" i="60"/>
  <c r="L87" i="60"/>
  <c r="L88" i="60"/>
  <c r="K83" i="60"/>
  <c r="K84" i="60"/>
  <c r="K85" i="60"/>
  <c r="K86" i="60"/>
  <c r="K87" i="60"/>
  <c r="J83" i="60"/>
  <c r="J84" i="60"/>
  <c r="J85" i="60"/>
  <c r="J86" i="60"/>
  <c r="J87" i="60"/>
  <c r="I83" i="60"/>
  <c r="I84" i="60"/>
  <c r="I85" i="60"/>
  <c r="I86" i="60"/>
  <c r="I87" i="60"/>
  <c r="H83" i="60"/>
  <c r="H84" i="60"/>
  <c r="H85" i="60"/>
  <c r="H86" i="60"/>
  <c r="H87" i="60"/>
  <c r="G83" i="60"/>
  <c r="G84" i="60"/>
  <c r="G85" i="60"/>
  <c r="G86" i="60"/>
  <c r="G87" i="60"/>
  <c r="F83" i="60"/>
  <c r="F84" i="60"/>
  <c r="F85" i="60"/>
  <c r="F86" i="60"/>
  <c r="F87" i="60"/>
  <c r="E83" i="60"/>
  <c r="E84" i="60"/>
  <c r="E85" i="60"/>
  <c r="E86" i="60"/>
  <c r="E87" i="60"/>
  <c r="D85" i="60"/>
  <c r="D86" i="60"/>
  <c r="D84" i="60"/>
  <c r="D87" i="60"/>
  <c r="D139" i="60"/>
  <c r="CL850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CL857" i="1"/>
  <c r="CL859" i="1" s="1"/>
  <c r="CL854" i="1" s="1"/>
  <c r="CK857" i="1"/>
  <c r="CK859" i="1" s="1"/>
  <c r="CK854" i="1" s="1"/>
  <c r="CJ857" i="1"/>
  <c r="CJ859" i="1" s="1"/>
  <c r="CJ854" i="1" s="1"/>
  <c r="CI857" i="1"/>
  <c r="CI859" i="1" s="1"/>
  <c r="CI854" i="1" s="1"/>
  <c r="CH857" i="1"/>
  <c r="CH859" i="1" s="1"/>
  <c r="CH854" i="1" s="1"/>
  <c r="CG857" i="1"/>
  <c r="CG859" i="1" s="1"/>
  <c r="CG854" i="1" s="1"/>
  <c r="CF857" i="1"/>
  <c r="CF859" i="1" s="1"/>
  <c r="CF854" i="1" s="1"/>
  <c r="CE857" i="1"/>
  <c r="CE859" i="1" s="1"/>
  <c r="CE854" i="1" s="1"/>
  <c r="CD857" i="1"/>
  <c r="CD859" i="1" s="1"/>
  <c r="CD854" i="1" s="1"/>
  <c r="CC857" i="1"/>
  <c r="CC859" i="1" s="1"/>
  <c r="CC854" i="1" s="1"/>
  <c r="CB857" i="1"/>
  <c r="CB859" i="1" s="1"/>
  <c r="CB854" i="1" s="1"/>
  <c r="CA857" i="1"/>
  <c r="CA859" i="1" s="1"/>
  <c r="CA854" i="1" s="1"/>
  <c r="BZ857" i="1"/>
  <c r="BZ859" i="1" s="1"/>
  <c r="BZ854" i="1" s="1"/>
  <c r="BY857" i="1"/>
  <c r="BY859" i="1" s="1"/>
  <c r="BY854" i="1" s="1"/>
  <c r="BX857" i="1"/>
  <c r="BX859" i="1" s="1"/>
  <c r="BX854" i="1" s="1"/>
  <c r="BW857" i="1"/>
  <c r="BW859" i="1" s="1"/>
  <c r="BW854" i="1" s="1"/>
  <c r="BV857" i="1"/>
  <c r="BV859" i="1" s="1"/>
  <c r="BV854" i="1" s="1"/>
  <c r="BU857" i="1"/>
  <c r="BU859" i="1" s="1"/>
  <c r="BU854" i="1" s="1"/>
  <c r="BT857" i="1"/>
  <c r="BT859" i="1" s="1"/>
  <c r="BT854" i="1" s="1"/>
  <c r="BS857" i="1"/>
  <c r="BS859" i="1" s="1"/>
  <c r="BS854" i="1" s="1"/>
  <c r="BR857" i="1"/>
  <c r="BR859" i="1" s="1"/>
  <c r="BR854" i="1" s="1"/>
  <c r="BQ857" i="1"/>
  <c r="BQ859" i="1" s="1"/>
  <c r="BQ854" i="1" s="1"/>
  <c r="BP857" i="1"/>
  <c r="BP859" i="1" s="1"/>
  <c r="BP854" i="1" s="1"/>
  <c r="BO857" i="1"/>
  <c r="BO859" i="1" s="1"/>
  <c r="BO854" i="1" s="1"/>
  <c r="BN857" i="1"/>
  <c r="BN859" i="1" s="1"/>
  <c r="BN854" i="1" s="1"/>
  <c r="BM857" i="1"/>
  <c r="BM859" i="1" s="1"/>
  <c r="BM854" i="1" s="1"/>
  <c r="BL857" i="1"/>
  <c r="BL859" i="1" s="1"/>
  <c r="BL854" i="1" s="1"/>
  <c r="BK857" i="1"/>
  <c r="BK859" i="1" s="1"/>
  <c r="BK854" i="1" s="1"/>
  <c r="BJ857" i="1"/>
  <c r="BJ859" i="1" s="1"/>
  <c r="BJ854" i="1" s="1"/>
  <c r="BI857" i="1"/>
  <c r="BI859" i="1" s="1"/>
  <c r="BI854" i="1" s="1"/>
  <c r="BH857" i="1"/>
  <c r="BH859" i="1" s="1"/>
  <c r="BH854" i="1" s="1"/>
  <c r="BG857" i="1"/>
  <c r="BG859" i="1" s="1"/>
  <c r="BG854" i="1" s="1"/>
  <c r="BF857" i="1"/>
  <c r="BF859" i="1" s="1"/>
  <c r="BF854" i="1" s="1"/>
  <c r="BE857" i="1"/>
  <c r="BE859" i="1" s="1"/>
  <c r="BE854" i="1" s="1"/>
  <c r="BD857" i="1"/>
  <c r="BD859" i="1" s="1"/>
  <c r="BD854" i="1" s="1"/>
  <c r="BC857" i="1"/>
  <c r="BC859" i="1" s="1"/>
  <c r="BC854" i="1" s="1"/>
  <c r="BB857" i="1"/>
  <c r="BB859" i="1" s="1"/>
  <c r="BB854" i="1" s="1"/>
  <c r="BA857" i="1"/>
  <c r="BA859" i="1" s="1"/>
  <c r="BA854" i="1" s="1"/>
  <c r="AZ857" i="1"/>
  <c r="AZ859" i="1" s="1"/>
  <c r="AZ854" i="1" s="1"/>
  <c r="AY857" i="1"/>
  <c r="AY859" i="1" s="1"/>
  <c r="AY854" i="1" s="1"/>
  <c r="AX857" i="1"/>
  <c r="AX859" i="1" s="1"/>
  <c r="AX854" i="1" s="1"/>
  <c r="AW857" i="1"/>
  <c r="AW859" i="1" s="1"/>
  <c r="AW854" i="1" s="1"/>
  <c r="AV857" i="1"/>
  <c r="AV859" i="1" s="1"/>
  <c r="AV854" i="1" s="1"/>
  <c r="AU857" i="1"/>
  <c r="AU859" i="1" s="1"/>
  <c r="AU854" i="1" s="1"/>
  <c r="AT857" i="1"/>
  <c r="AT859" i="1" s="1"/>
  <c r="AT854" i="1" s="1"/>
  <c r="AS857" i="1"/>
  <c r="AS859" i="1" s="1"/>
  <c r="AS854" i="1" s="1"/>
  <c r="AR857" i="1"/>
  <c r="AR859" i="1" s="1"/>
  <c r="AR854" i="1" s="1"/>
  <c r="AQ857" i="1"/>
  <c r="AQ859" i="1" s="1"/>
  <c r="AQ854" i="1" s="1"/>
  <c r="AP857" i="1"/>
  <c r="AP859" i="1" s="1"/>
  <c r="AP854" i="1" s="1"/>
  <c r="AO857" i="1"/>
  <c r="AO859" i="1" s="1"/>
  <c r="AO854" i="1" s="1"/>
  <c r="AN857" i="1"/>
  <c r="AN859" i="1" s="1"/>
  <c r="AN854" i="1" s="1"/>
  <c r="AM857" i="1"/>
  <c r="AM859" i="1" s="1"/>
  <c r="AM854" i="1" s="1"/>
  <c r="AL857" i="1"/>
  <c r="AL859" i="1" s="1"/>
  <c r="AL854" i="1" s="1"/>
  <c r="AK857" i="1"/>
  <c r="AK859" i="1" s="1"/>
  <c r="AK854" i="1" s="1"/>
  <c r="AJ857" i="1"/>
  <c r="AJ859" i="1" s="1"/>
  <c r="AJ854" i="1" s="1"/>
  <c r="AI857" i="1"/>
  <c r="AI859" i="1" s="1"/>
  <c r="AI854" i="1" s="1"/>
  <c r="AH857" i="1"/>
  <c r="AH859" i="1" s="1"/>
  <c r="AH854" i="1" s="1"/>
  <c r="AG857" i="1"/>
  <c r="AG859" i="1" s="1"/>
  <c r="AG854" i="1" s="1"/>
  <c r="AF857" i="1"/>
  <c r="AF859" i="1" s="1"/>
  <c r="AF854" i="1" s="1"/>
  <c r="AE857" i="1"/>
  <c r="AE859" i="1" s="1"/>
  <c r="AE854" i="1" s="1"/>
  <c r="AD857" i="1"/>
  <c r="AD859" i="1" s="1"/>
  <c r="AD854" i="1" s="1"/>
  <c r="AC857" i="1"/>
  <c r="AC859" i="1" s="1"/>
  <c r="AC854" i="1" s="1"/>
  <c r="AB857" i="1"/>
  <c r="AB859" i="1" s="1"/>
  <c r="AB854" i="1" s="1"/>
  <c r="AA857" i="1"/>
  <c r="AA859" i="1" s="1"/>
  <c r="AA854" i="1" s="1"/>
  <c r="Z857" i="1"/>
  <c r="Z859" i="1" s="1"/>
  <c r="Z854" i="1" s="1"/>
  <c r="Y857" i="1"/>
  <c r="Y859" i="1" s="1"/>
  <c r="Y854" i="1" s="1"/>
  <c r="X857" i="1"/>
  <c r="X859" i="1" s="1"/>
  <c r="X854" i="1" s="1"/>
  <c r="W857" i="1"/>
  <c r="W859" i="1" s="1"/>
  <c r="W854" i="1" s="1"/>
  <c r="V857" i="1"/>
  <c r="V859" i="1" s="1"/>
  <c r="V854" i="1" s="1"/>
  <c r="U857" i="1"/>
  <c r="U859" i="1" s="1"/>
  <c r="U854" i="1" s="1"/>
  <c r="T857" i="1"/>
  <c r="T859" i="1" s="1"/>
  <c r="T854" i="1" s="1"/>
  <c r="S857" i="1"/>
  <c r="S859" i="1" s="1"/>
  <c r="S854" i="1" s="1"/>
  <c r="R857" i="1"/>
  <c r="R859" i="1" s="1"/>
  <c r="R854" i="1" s="1"/>
  <c r="Q857" i="1"/>
  <c r="Q859" i="1" s="1"/>
  <c r="Q854" i="1" s="1"/>
  <c r="P857" i="1"/>
  <c r="P859" i="1" s="1"/>
  <c r="P854" i="1" s="1"/>
  <c r="O857" i="1"/>
  <c r="O859" i="1" s="1"/>
  <c r="O854" i="1" s="1"/>
  <c r="N857" i="1"/>
  <c r="N859" i="1" s="1"/>
  <c r="N854" i="1" s="1"/>
  <c r="M857" i="1"/>
  <c r="M859" i="1" s="1"/>
  <c r="M854" i="1" s="1"/>
  <c r="L857" i="1"/>
  <c r="L859" i="1" s="1"/>
  <c r="L854" i="1" s="1"/>
  <c r="K857" i="1"/>
  <c r="K859" i="1" s="1"/>
  <c r="K854" i="1" s="1"/>
  <c r="J857" i="1"/>
  <c r="J859" i="1" s="1"/>
  <c r="J854" i="1" s="1"/>
  <c r="I857" i="1"/>
  <c r="I859" i="1" s="1"/>
  <c r="I854" i="1" s="1"/>
  <c r="H857" i="1"/>
  <c r="H859" i="1" s="1"/>
  <c r="H854" i="1" s="1"/>
  <c r="G857" i="1"/>
  <c r="G859" i="1" s="1"/>
  <c r="G854" i="1" s="1"/>
  <c r="F857" i="1"/>
  <c r="F859" i="1" s="1"/>
  <c r="F854" i="1" s="1"/>
  <c r="E857" i="1"/>
  <c r="E859" i="1" s="1"/>
  <c r="E854" i="1" s="1"/>
  <c r="D857" i="1"/>
  <c r="D859" i="1" s="1"/>
  <c r="D854" i="1" s="1"/>
  <c r="C857" i="1"/>
  <c r="C859" i="1" s="1"/>
  <c r="C854" i="1" s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CL852" i="1"/>
  <c r="CL855" i="1" s="1"/>
  <c r="CK852" i="1"/>
  <c r="CK855" i="1" s="1"/>
  <c r="CJ852" i="1"/>
  <c r="CJ855" i="1" s="1"/>
  <c r="CI852" i="1"/>
  <c r="CI855" i="1" s="1"/>
  <c r="CH852" i="1"/>
  <c r="CH855" i="1" s="1"/>
  <c r="CG852" i="1"/>
  <c r="CG855" i="1" s="1"/>
  <c r="CF852" i="1"/>
  <c r="CF855" i="1" s="1"/>
  <c r="CE852" i="1"/>
  <c r="CE855" i="1" s="1"/>
  <c r="CD852" i="1"/>
  <c r="CD855" i="1" s="1"/>
  <c r="CC852" i="1"/>
  <c r="CC855" i="1" s="1"/>
  <c r="CB852" i="1"/>
  <c r="CB855" i="1" s="1"/>
  <c r="CA852" i="1"/>
  <c r="CA855" i="1" s="1"/>
  <c r="BZ852" i="1"/>
  <c r="BZ855" i="1" s="1"/>
  <c r="BY852" i="1"/>
  <c r="BY855" i="1" s="1"/>
  <c r="BX852" i="1"/>
  <c r="BX855" i="1" s="1"/>
  <c r="BW852" i="1"/>
  <c r="BW855" i="1" s="1"/>
  <c r="BV852" i="1"/>
  <c r="BV855" i="1" s="1"/>
  <c r="BU852" i="1"/>
  <c r="BU855" i="1" s="1"/>
  <c r="BT852" i="1"/>
  <c r="BT855" i="1" s="1"/>
  <c r="BS852" i="1"/>
  <c r="BS855" i="1" s="1"/>
  <c r="BR852" i="1"/>
  <c r="BR855" i="1" s="1"/>
  <c r="BQ852" i="1"/>
  <c r="BQ855" i="1" s="1"/>
  <c r="BP852" i="1"/>
  <c r="BP855" i="1" s="1"/>
  <c r="BO852" i="1"/>
  <c r="BO855" i="1" s="1"/>
  <c r="BN852" i="1"/>
  <c r="BN855" i="1" s="1"/>
  <c r="BM852" i="1"/>
  <c r="BM855" i="1" s="1"/>
  <c r="BL852" i="1"/>
  <c r="BL855" i="1" s="1"/>
  <c r="BK852" i="1"/>
  <c r="BK855" i="1" s="1"/>
  <c r="BJ852" i="1"/>
  <c r="BJ855" i="1" s="1"/>
  <c r="BI852" i="1"/>
  <c r="BI855" i="1" s="1"/>
  <c r="BH852" i="1"/>
  <c r="BH855" i="1" s="1"/>
  <c r="BG852" i="1"/>
  <c r="BG855" i="1" s="1"/>
  <c r="BF852" i="1"/>
  <c r="BF855" i="1" s="1"/>
  <c r="BE852" i="1"/>
  <c r="BE855" i="1" s="1"/>
  <c r="BD852" i="1"/>
  <c r="BD855" i="1" s="1"/>
  <c r="BC852" i="1"/>
  <c r="BC855" i="1" s="1"/>
  <c r="BB852" i="1"/>
  <c r="BB855" i="1" s="1"/>
  <c r="BA852" i="1"/>
  <c r="BA855" i="1" s="1"/>
  <c r="AZ852" i="1"/>
  <c r="AZ855" i="1" s="1"/>
  <c r="AY852" i="1"/>
  <c r="AY855" i="1" s="1"/>
  <c r="AX852" i="1"/>
  <c r="AX855" i="1" s="1"/>
  <c r="AW852" i="1"/>
  <c r="AW855" i="1" s="1"/>
  <c r="AV852" i="1"/>
  <c r="AV855" i="1" s="1"/>
  <c r="AU852" i="1"/>
  <c r="AU855" i="1" s="1"/>
  <c r="AT852" i="1"/>
  <c r="AT855" i="1" s="1"/>
  <c r="AS852" i="1"/>
  <c r="AS855" i="1" s="1"/>
  <c r="AR852" i="1"/>
  <c r="AR855" i="1" s="1"/>
  <c r="AQ852" i="1"/>
  <c r="AQ855" i="1" s="1"/>
  <c r="AP852" i="1"/>
  <c r="AP855" i="1" s="1"/>
  <c r="AO852" i="1"/>
  <c r="AO855" i="1" s="1"/>
  <c r="AN852" i="1"/>
  <c r="AN855" i="1" s="1"/>
  <c r="AM852" i="1"/>
  <c r="AM855" i="1" s="1"/>
  <c r="AL852" i="1"/>
  <c r="AL855" i="1" s="1"/>
  <c r="AK852" i="1"/>
  <c r="AK855" i="1" s="1"/>
  <c r="AJ852" i="1"/>
  <c r="AJ855" i="1" s="1"/>
  <c r="AI852" i="1"/>
  <c r="AI855" i="1" s="1"/>
  <c r="AH852" i="1"/>
  <c r="AH855" i="1" s="1"/>
  <c r="AG852" i="1"/>
  <c r="AG855" i="1" s="1"/>
  <c r="AF852" i="1"/>
  <c r="AF855" i="1" s="1"/>
  <c r="AE852" i="1"/>
  <c r="AE855" i="1" s="1"/>
  <c r="AD852" i="1"/>
  <c r="AD855" i="1" s="1"/>
  <c r="AC852" i="1"/>
  <c r="AC855" i="1" s="1"/>
  <c r="AB852" i="1"/>
  <c r="AB855" i="1" s="1"/>
  <c r="AA852" i="1"/>
  <c r="AA855" i="1" s="1"/>
  <c r="Z852" i="1"/>
  <c r="Z855" i="1" s="1"/>
  <c r="Y852" i="1"/>
  <c r="Y855" i="1" s="1"/>
  <c r="X852" i="1"/>
  <c r="X855" i="1" s="1"/>
  <c r="W852" i="1"/>
  <c r="W855" i="1" s="1"/>
  <c r="V852" i="1"/>
  <c r="V855" i="1" s="1"/>
  <c r="U852" i="1"/>
  <c r="U855" i="1" s="1"/>
  <c r="T852" i="1"/>
  <c r="T855" i="1" s="1"/>
  <c r="S852" i="1"/>
  <c r="S855" i="1" s="1"/>
  <c r="R852" i="1"/>
  <c r="R855" i="1" s="1"/>
  <c r="Q852" i="1"/>
  <c r="Q855" i="1" s="1"/>
  <c r="P852" i="1"/>
  <c r="P855" i="1" s="1"/>
  <c r="O852" i="1"/>
  <c r="O855" i="1" s="1"/>
  <c r="N852" i="1"/>
  <c r="N855" i="1" s="1"/>
  <c r="M852" i="1"/>
  <c r="M855" i="1" s="1"/>
  <c r="L852" i="1"/>
  <c r="L855" i="1" s="1"/>
  <c r="K852" i="1"/>
  <c r="K855" i="1" s="1"/>
  <c r="J852" i="1"/>
  <c r="J855" i="1" s="1"/>
  <c r="I852" i="1"/>
  <c r="I855" i="1" s="1"/>
  <c r="H852" i="1"/>
  <c r="H855" i="1" s="1"/>
  <c r="G852" i="1"/>
  <c r="G855" i="1" s="1"/>
  <c r="F852" i="1"/>
  <c r="F855" i="1" s="1"/>
  <c r="E852" i="1"/>
  <c r="E855" i="1" s="1"/>
  <c r="D852" i="1"/>
  <c r="D855" i="1" s="1"/>
  <c r="C852" i="1"/>
  <c r="C855" i="1" s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CZ846" i="1"/>
  <c r="CR846" i="1"/>
  <c r="CZ845" i="1"/>
  <c r="CR845" i="1"/>
  <c r="CZ844" i="1"/>
  <c r="CR844" i="1"/>
  <c r="CZ843" i="1"/>
  <c r="CR843" i="1"/>
  <c r="CZ842" i="1"/>
  <c r="CR842" i="1"/>
  <c r="CZ841" i="1"/>
  <c r="CR841" i="1"/>
  <c r="CZ840" i="1"/>
  <c r="CR840" i="1"/>
  <c r="CZ839" i="1"/>
  <c r="CR839" i="1"/>
  <c r="CZ838" i="1"/>
  <c r="CR838" i="1"/>
  <c r="CZ837" i="1"/>
  <c r="CR837" i="1"/>
  <c r="CZ836" i="1"/>
  <c r="CR836" i="1"/>
  <c r="CZ835" i="1"/>
  <c r="CR835" i="1"/>
  <c r="CZ834" i="1"/>
  <c r="CR834" i="1"/>
  <c r="CZ833" i="1"/>
  <c r="CR833" i="1"/>
  <c r="CZ832" i="1"/>
  <c r="CR832" i="1"/>
  <c r="CZ831" i="1"/>
  <c r="CR831" i="1"/>
  <c r="CZ830" i="1"/>
  <c r="CR830" i="1"/>
  <c r="CZ829" i="1"/>
  <c r="CR829" i="1"/>
  <c r="CZ828" i="1"/>
  <c r="CR828" i="1"/>
  <c r="CZ827" i="1"/>
  <c r="CR827" i="1"/>
  <c r="CZ826" i="1"/>
  <c r="CR826" i="1"/>
  <c r="CZ825" i="1"/>
  <c r="CR825" i="1"/>
  <c r="CZ824" i="1"/>
  <c r="CR824" i="1"/>
  <c r="CZ823" i="1"/>
  <c r="CR823" i="1"/>
  <c r="CZ822" i="1"/>
  <c r="CR822" i="1"/>
  <c r="CZ821" i="1"/>
  <c r="CR821" i="1"/>
  <c r="CZ820" i="1"/>
  <c r="CR820" i="1"/>
  <c r="CZ819" i="1"/>
  <c r="CR819" i="1"/>
  <c r="CZ818" i="1"/>
  <c r="CR818" i="1"/>
  <c r="CZ817" i="1"/>
  <c r="CR817" i="1"/>
  <c r="CZ816" i="1"/>
  <c r="CR816" i="1"/>
  <c r="CZ815" i="1"/>
  <c r="CR815" i="1"/>
  <c r="CZ814" i="1"/>
  <c r="CR814" i="1"/>
  <c r="CZ813" i="1"/>
  <c r="CR813" i="1"/>
  <c r="CZ812" i="1"/>
  <c r="CR812" i="1"/>
  <c r="CZ811" i="1"/>
  <c r="CR811" i="1"/>
  <c r="CZ810" i="1"/>
  <c r="CR810" i="1"/>
  <c r="CZ809" i="1"/>
  <c r="CR809" i="1"/>
  <c r="CZ808" i="1"/>
  <c r="CR808" i="1"/>
  <c r="CZ807" i="1"/>
  <c r="CR807" i="1"/>
  <c r="CZ806" i="1"/>
  <c r="CR806" i="1"/>
  <c r="CZ805" i="1"/>
  <c r="CR805" i="1"/>
  <c r="CZ804" i="1"/>
  <c r="CR804" i="1"/>
  <c r="CZ803" i="1"/>
  <c r="CR803" i="1"/>
  <c r="CZ802" i="1"/>
  <c r="CR802" i="1"/>
  <c r="CZ801" i="1"/>
  <c r="CR801" i="1"/>
  <c r="CZ800" i="1"/>
  <c r="CR800" i="1"/>
  <c r="CZ799" i="1"/>
  <c r="CR799" i="1"/>
  <c r="CZ798" i="1"/>
  <c r="CR798" i="1"/>
  <c r="CZ797" i="1"/>
  <c r="CR797" i="1"/>
  <c r="CZ796" i="1"/>
  <c r="CR796" i="1"/>
  <c r="CZ795" i="1"/>
  <c r="CR795" i="1"/>
  <c r="CZ794" i="1"/>
  <c r="CR794" i="1"/>
  <c r="CZ793" i="1"/>
  <c r="CR793" i="1"/>
  <c r="CZ792" i="1"/>
  <c r="CR792" i="1"/>
  <c r="CZ791" i="1"/>
  <c r="CR791" i="1"/>
  <c r="CZ790" i="1"/>
  <c r="CR790" i="1"/>
  <c r="CZ789" i="1"/>
  <c r="CR789" i="1"/>
  <c r="CZ788" i="1"/>
  <c r="CR788" i="1"/>
  <c r="CZ787" i="1"/>
  <c r="CR787" i="1"/>
  <c r="CZ786" i="1"/>
  <c r="CR786" i="1"/>
  <c r="CZ785" i="1"/>
  <c r="CR785" i="1"/>
  <c r="CZ784" i="1"/>
  <c r="CR784" i="1"/>
  <c r="CZ783" i="1"/>
  <c r="CR783" i="1"/>
  <c r="CZ782" i="1"/>
  <c r="CR782" i="1"/>
  <c r="CZ781" i="1"/>
  <c r="CR781" i="1"/>
  <c r="CZ780" i="1"/>
  <c r="CR780" i="1"/>
  <c r="CZ779" i="1"/>
  <c r="CR779" i="1"/>
  <c r="CZ778" i="1"/>
  <c r="CR778" i="1"/>
  <c r="CZ777" i="1"/>
  <c r="CR777" i="1"/>
  <c r="CZ776" i="1"/>
  <c r="CR776" i="1"/>
  <c r="CZ775" i="1"/>
  <c r="CR775" i="1"/>
  <c r="CZ774" i="1"/>
  <c r="CR774" i="1"/>
  <c r="CZ773" i="1"/>
  <c r="CR773" i="1"/>
  <c r="CZ772" i="1"/>
  <c r="CR772" i="1"/>
  <c r="CZ771" i="1"/>
  <c r="CR771" i="1"/>
  <c r="CZ770" i="1"/>
  <c r="CR770" i="1"/>
  <c r="CZ769" i="1"/>
  <c r="CR769" i="1"/>
  <c r="CZ768" i="1"/>
  <c r="CR768" i="1"/>
  <c r="CZ767" i="1"/>
  <c r="CR767" i="1"/>
  <c r="CZ766" i="1"/>
  <c r="CR766" i="1"/>
  <c r="CZ765" i="1"/>
  <c r="CR765" i="1"/>
  <c r="CZ764" i="1"/>
  <c r="CR764" i="1"/>
  <c r="CZ763" i="1"/>
  <c r="CR763" i="1"/>
  <c r="CZ762" i="1"/>
  <c r="CR762" i="1"/>
  <c r="CZ761" i="1"/>
  <c r="CR761" i="1"/>
  <c r="CZ760" i="1"/>
  <c r="CR760" i="1"/>
  <c r="CZ759" i="1"/>
  <c r="CR759" i="1"/>
  <c r="CZ758" i="1"/>
  <c r="CR758" i="1"/>
  <c r="CZ757" i="1"/>
  <c r="CR757" i="1"/>
  <c r="CZ756" i="1"/>
  <c r="CR756" i="1"/>
  <c r="CZ755" i="1"/>
  <c r="CR755" i="1"/>
  <c r="CZ754" i="1"/>
  <c r="CR754" i="1"/>
  <c r="CZ753" i="1"/>
  <c r="CR753" i="1"/>
  <c r="CZ752" i="1"/>
  <c r="CR752" i="1"/>
  <c r="CZ751" i="1"/>
  <c r="CR751" i="1"/>
  <c r="CZ750" i="1"/>
  <c r="CR750" i="1"/>
  <c r="CZ749" i="1"/>
  <c r="CR749" i="1"/>
  <c r="CZ748" i="1"/>
  <c r="CR748" i="1"/>
  <c r="CZ747" i="1"/>
  <c r="CR747" i="1"/>
  <c r="CZ746" i="1"/>
  <c r="CR746" i="1"/>
  <c r="CZ745" i="1"/>
  <c r="CR745" i="1"/>
  <c r="CZ744" i="1"/>
  <c r="CR744" i="1"/>
  <c r="CZ743" i="1"/>
  <c r="CR743" i="1"/>
  <c r="CZ742" i="1"/>
  <c r="CR742" i="1"/>
  <c r="CZ741" i="1"/>
  <c r="CR741" i="1"/>
  <c r="CZ740" i="1"/>
  <c r="CR740" i="1"/>
  <c r="CZ739" i="1"/>
  <c r="CR739" i="1"/>
  <c r="CZ738" i="1"/>
  <c r="CR738" i="1"/>
  <c r="CZ737" i="1"/>
  <c r="CR737" i="1"/>
  <c r="CZ736" i="1"/>
  <c r="CR736" i="1"/>
  <c r="CZ735" i="1"/>
  <c r="CR735" i="1"/>
  <c r="CZ734" i="1"/>
  <c r="CR734" i="1"/>
  <c r="CZ733" i="1"/>
  <c r="CR733" i="1"/>
  <c r="CZ732" i="1"/>
  <c r="CR732" i="1"/>
  <c r="CZ731" i="1"/>
  <c r="CR731" i="1"/>
  <c r="CZ730" i="1"/>
  <c r="CR730" i="1"/>
  <c r="CZ729" i="1"/>
  <c r="CR729" i="1"/>
  <c r="CZ728" i="1"/>
  <c r="CR728" i="1"/>
  <c r="CZ727" i="1"/>
  <c r="CR727" i="1"/>
  <c r="CZ726" i="1"/>
  <c r="CR726" i="1"/>
  <c r="CZ725" i="1"/>
  <c r="CR725" i="1"/>
  <c r="CZ724" i="1"/>
  <c r="CR724" i="1"/>
  <c r="CZ723" i="1"/>
  <c r="CR723" i="1"/>
  <c r="CZ722" i="1"/>
  <c r="CR722" i="1"/>
  <c r="CZ721" i="1"/>
  <c r="CR721" i="1"/>
  <c r="CZ720" i="1"/>
  <c r="CR720" i="1"/>
  <c r="CZ719" i="1"/>
  <c r="CR719" i="1"/>
  <c r="CZ718" i="1"/>
  <c r="CR718" i="1"/>
  <c r="CZ717" i="1"/>
  <c r="CR717" i="1"/>
  <c r="CZ716" i="1"/>
  <c r="CR716" i="1"/>
  <c r="CZ715" i="1"/>
  <c r="CR715" i="1"/>
  <c r="CZ714" i="1"/>
  <c r="CR714" i="1"/>
  <c r="CZ713" i="1"/>
  <c r="CR713" i="1"/>
  <c r="CZ712" i="1"/>
  <c r="CR712" i="1"/>
  <c r="CZ711" i="1"/>
  <c r="CR711" i="1"/>
  <c r="CZ710" i="1"/>
  <c r="CR710" i="1"/>
  <c r="CZ709" i="1"/>
  <c r="CR709" i="1"/>
  <c r="CZ708" i="1"/>
  <c r="CR708" i="1"/>
  <c r="CZ707" i="1"/>
  <c r="CR707" i="1"/>
  <c r="CZ706" i="1"/>
  <c r="CR706" i="1"/>
  <c r="CZ705" i="1"/>
  <c r="CR705" i="1"/>
  <c r="CZ704" i="1"/>
  <c r="CR704" i="1"/>
  <c r="CZ703" i="1"/>
  <c r="CR703" i="1"/>
  <c r="CZ702" i="1"/>
  <c r="CR702" i="1"/>
  <c r="CZ701" i="1"/>
  <c r="CR701" i="1"/>
  <c r="CZ700" i="1"/>
  <c r="CR700" i="1"/>
  <c r="CZ699" i="1"/>
  <c r="CR699" i="1"/>
  <c r="CZ698" i="1"/>
  <c r="CR698" i="1"/>
  <c r="CZ697" i="1"/>
  <c r="CR697" i="1"/>
  <c r="CZ696" i="1"/>
  <c r="CR696" i="1"/>
  <c r="CZ695" i="1"/>
  <c r="CR695" i="1"/>
  <c r="CZ694" i="1"/>
  <c r="CR694" i="1"/>
  <c r="CZ693" i="1"/>
  <c r="CR693" i="1"/>
  <c r="CZ692" i="1"/>
  <c r="CR692" i="1"/>
  <c r="CZ691" i="1"/>
  <c r="CR691" i="1"/>
  <c r="CZ690" i="1"/>
  <c r="CR690" i="1"/>
  <c r="CZ689" i="1"/>
  <c r="CR689" i="1"/>
  <c r="CZ688" i="1"/>
  <c r="CR688" i="1"/>
  <c r="CZ687" i="1"/>
  <c r="CR687" i="1"/>
  <c r="CZ686" i="1"/>
  <c r="CR686" i="1"/>
  <c r="CZ685" i="1"/>
  <c r="CR685" i="1"/>
  <c r="CZ684" i="1"/>
  <c r="CR684" i="1"/>
  <c r="CZ683" i="1"/>
  <c r="CR683" i="1"/>
  <c r="CZ682" i="1"/>
  <c r="CR682" i="1"/>
  <c r="CZ681" i="1"/>
  <c r="CR681" i="1"/>
  <c r="CZ680" i="1"/>
  <c r="CR680" i="1"/>
  <c r="CZ679" i="1"/>
  <c r="CR679" i="1"/>
  <c r="CZ678" i="1"/>
  <c r="CR678" i="1"/>
  <c r="CZ677" i="1"/>
  <c r="CR677" i="1"/>
  <c r="CZ676" i="1"/>
  <c r="CR676" i="1"/>
  <c r="CZ675" i="1"/>
  <c r="CR675" i="1"/>
  <c r="CZ674" i="1"/>
  <c r="CR674" i="1"/>
  <c r="CZ673" i="1"/>
  <c r="CR673" i="1"/>
  <c r="CZ672" i="1"/>
  <c r="CR672" i="1"/>
  <c r="CZ671" i="1"/>
  <c r="CR671" i="1"/>
  <c r="CZ670" i="1"/>
  <c r="CR670" i="1"/>
  <c r="CZ669" i="1"/>
  <c r="CR669" i="1"/>
  <c r="CZ668" i="1"/>
  <c r="CR668" i="1"/>
  <c r="CZ667" i="1"/>
  <c r="CR667" i="1"/>
  <c r="CZ666" i="1"/>
  <c r="CR666" i="1"/>
  <c r="CZ665" i="1"/>
  <c r="CR665" i="1"/>
  <c r="CZ664" i="1"/>
  <c r="CR664" i="1"/>
  <c r="CZ663" i="1"/>
  <c r="CR663" i="1"/>
  <c r="CZ662" i="1"/>
  <c r="CR662" i="1"/>
  <c r="CZ661" i="1"/>
  <c r="CR661" i="1"/>
  <c r="CZ660" i="1"/>
  <c r="CR660" i="1"/>
  <c r="CZ659" i="1"/>
  <c r="CR659" i="1"/>
  <c r="CZ658" i="1"/>
  <c r="CR658" i="1"/>
  <c r="CZ657" i="1"/>
  <c r="CR657" i="1"/>
  <c r="CZ656" i="1"/>
  <c r="CR656" i="1"/>
  <c r="CZ655" i="1"/>
  <c r="CR655" i="1"/>
  <c r="CZ654" i="1"/>
  <c r="CR654" i="1"/>
  <c r="CZ653" i="1"/>
  <c r="CR653" i="1"/>
  <c r="CZ652" i="1"/>
  <c r="CR652" i="1"/>
  <c r="CZ651" i="1"/>
  <c r="CR651" i="1"/>
  <c r="CZ650" i="1"/>
  <c r="CR650" i="1"/>
  <c r="CZ649" i="1"/>
  <c r="CR649" i="1"/>
  <c r="CZ648" i="1"/>
  <c r="CR648" i="1"/>
  <c r="CZ647" i="1"/>
  <c r="CR647" i="1"/>
  <c r="CZ646" i="1"/>
  <c r="CR646" i="1"/>
  <c r="CZ645" i="1"/>
  <c r="CR645" i="1"/>
  <c r="CZ644" i="1"/>
  <c r="CR644" i="1"/>
  <c r="CZ643" i="1"/>
  <c r="CR643" i="1"/>
  <c r="CZ642" i="1"/>
  <c r="CR642" i="1"/>
  <c r="CZ641" i="1"/>
  <c r="CR641" i="1"/>
  <c r="CZ640" i="1"/>
  <c r="CR640" i="1"/>
  <c r="CZ639" i="1"/>
  <c r="CR639" i="1"/>
  <c r="CZ638" i="1"/>
  <c r="CR638" i="1"/>
  <c r="CZ637" i="1"/>
  <c r="CR637" i="1"/>
  <c r="CZ636" i="1"/>
  <c r="CR636" i="1"/>
  <c r="CZ635" i="1"/>
  <c r="CR635" i="1"/>
  <c r="CZ634" i="1"/>
  <c r="CR634" i="1"/>
  <c r="CZ633" i="1"/>
  <c r="CR633" i="1"/>
  <c r="CZ632" i="1"/>
  <c r="CR632" i="1"/>
  <c r="CZ631" i="1"/>
  <c r="CR631" i="1"/>
  <c r="CZ630" i="1"/>
  <c r="CR630" i="1"/>
  <c r="CZ629" i="1"/>
  <c r="CR629" i="1"/>
  <c r="CZ628" i="1"/>
  <c r="CR628" i="1"/>
  <c r="CZ627" i="1"/>
  <c r="CR627" i="1"/>
  <c r="CZ626" i="1"/>
  <c r="CR626" i="1"/>
  <c r="CZ625" i="1"/>
  <c r="CR625" i="1"/>
  <c r="CZ624" i="1"/>
  <c r="CR624" i="1"/>
  <c r="CZ623" i="1"/>
  <c r="CR623" i="1"/>
  <c r="CZ622" i="1"/>
  <c r="CR622" i="1"/>
  <c r="CZ621" i="1"/>
  <c r="CR621" i="1"/>
  <c r="CZ620" i="1"/>
  <c r="CR620" i="1"/>
  <c r="CZ619" i="1"/>
  <c r="CR619" i="1"/>
  <c r="CZ618" i="1"/>
  <c r="CR618" i="1"/>
  <c r="CZ617" i="1"/>
  <c r="CR617" i="1"/>
  <c r="CZ616" i="1"/>
  <c r="CR616" i="1"/>
  <c r="CZ615" i="1"/>
  <c r="CR615" i="1"/>
  <c r="CZ614" i="1"/>
  <c r="CR614" i="1"/>
  <c r="CZ613" i="1"/>
  <c r="CR613" i="1"/>
  <c r="CZ612" i="1"/>
  <c r="CR612" i="1"/>
  <c r="CZ611" i="1"/>
  <c r="CR611" i="1"/>
  <c r="CZ610" i="1"/>
  <c r="CR610" i="1"/>
  <c r="CZ609" i="1"/>
  <c r="CR609" i="1"/>
  <c r="CZ608" i="1"/>
  <c r="CR608" i="1"/>
  <c r="CZ607" i="1"/>
  <c r="CR607" i="1"/>
  <c r="CZ606" i="1"/>
  <c r="CR606" i="1"/>
  <c r="CZ605" i="1"/>
  <c r="CR605" i="1"/>
  <c r="CZ604" i="1"/>
  <c r="CR604" i="1"/>
  <c r="CZ603" i="1"/>
  <c r="CR603" i="1"/>
  <c r="CZ602" i="1"/>
  <c r="CR602" i="1"/>
  <c r="CZ601" i="1"/>
  <c r="CR601" i="1"/>
  <c r="CZ600" i="1"/>
  <c r="CR600" i="1"/>
  <c r="CZ599" i="1"/>
  <c r="CR599" i="1"/>
  <c r="CZ598" i="1"/>
  <c r="CR598" i="1"/>
  <c r="CZ597" i="1"/>
  <c r="CR597" i="1"/>
  <c r="CZ596" i="1"/>
  <c r="CR596" i="1"/>
  <c r="CZ595" i="1"/>
  <c r="CR595" i="1"/>
  <c r="CZ594" i="1"/>
  <c r="CR594" i="1"/>
  <c r="CZ593" i="1"/>
  <c r="CR593" i="1"/>
  <c r="CZ592" i="1"/>
  <c r="CR592" i="1"/>
  <c r="CZ591" i="1"/>
  <c r="CR591" i="1"/>
  <c r="CZ590" i="1"/>
  <c r="CR590" i="1"/>
  <c r="CZ589" i="1"/>
  <c r="CR589" i="1"/>
  <c r="CZ588" i="1"/>
  <c r="CR588" i="1"/>
  <c r="CZ587" i="1"/>
  <c r="CR587" i="1"/>
  <c r="CZ586" i="1"/>
  <c r="CR586" i="1"/>
  <c r="CZ585" i="1"/>
  <c r="CR585" i="1"/>
  <c r="CZ584" i="1"/>
  <c r="CR584" i="1"/>
  <c r="CZ583" i="1"/>
  <c r="CR583" i="1"/>
  <c r="CZ582" i="1"/>
  <c r="CR582" i="1"/>
  <c r="CZ581" i="1"/>
  <c r="CR581" i="1"/>
  <c r="CZ580" i="1"/>
  <c r="CR580" i="1"/>
  <c r="CZ579" i="1"/>
  <c r="CR579" i="1"/>
  <c r="CZ578" i="1"/>
  <c r="CR578" i="1"/>
  <c r="CZ577" i="1"/>
  <c r="CR577" i="1"/>
  <c r="CZ576" i="1"/>
  <c r="CR576" i="1"/>
  <c r="CZ575" i="1"/>
  <c r="CR575" i="1"/>
  <c r="CZ574" i="1"/>
  <c r="CR574" i="1"/>
  <c r="CZ573" i="1"/>
  <c r="CR573" i="1"/>
  <c r="CZ572" i="1"/>
  <c r="CR572" i="1"/>
  <c r="CZ571" i="1"/>
  <c r="CR571" i="1"/>
  <c r="CZ570" i="1"/>
  <c r="CR570" i="1"/>
  <c r="CZ569" i="1"/>
  <c r="CR569" i="1"/>
  <c r="CZ568" i="1"/>
  <c r="CR568" i="1"/>
  <c r="CZ567" i="1"/>
  <c r="CR567" i="1"/>
  <c r="CZ566" i="1"/>
  <c r="CR566" i="1"/>
  <c r="CZ565" i="1"/>
  <c r="CR565" i="1"/>
  <c r="CZ564" i="1"/>
  <c r="CR564" i="1"/>
  <c r="CZ563" i="1"/>
  <c r="CR563" i="1"/>
  <c r="CZ562" i="1"/>
  <c r="CR562" i="1"/>
  <c r="CZ561" i="1"/>
  <c r="CR561" i="1"/>
  <c r="CZ560" i="1"/>
  <c r="CR560" i="1"/>
  <c r="CZ559" i="1"/>
  <c r="CR559" i="1"/>
  <c r="CZ558" i="1"/>
  <c r="CR558" i="1"/>
  <c r="CZ557" i="1"/>
  <c r="CR557" i="1"/>
  <c r="CZ556" i="1"/>
  <c r="CR556" i="1"/>
  <c r="CZ555" i="1"/>
  <c r="CR555" i="1"/>
  <c r="CZ554" i="1"/>
  <c r="CR554" i="1"/>
  <c r="CZ553" i="1"/>
  <c r="CR553" i="1"/>
  <c r="CZ552" i="1"/>
  <c r="CR552" i="1"/>
  <c r="CZ551" i="1"/>
  <c r="CR551" i="1"/>
  <c r="CZ550" i="1"/>
  <c r="CR550" i="1"/>
  <c r="CZ549" i="1"/>
  <c r="CR549" i="1"/>
  <c r="CZ548" i="1"/>
  <c r="CR548" i="1"/>
  <c r="CZ547" i="1"/>
  <c r="CR547" i="1"/>
  <c r="CZ546" i="1"/>
  <c r="CR546" i="1"/>
  <c r="CZ545" i="1"/>
  <c r="CR545" i="1"/>
  <c r="CZ544" i="1"/>
  <c r="CR544" i="1"/>
  <c r="CZ543" i="1"/>
  <c r="CR543" i="1"/>
  <c r="CZ542" i="1"/>
  <c r="CR542" i="1"/>
  <c r="CZ541" i="1"/>
  <c r="CR541" i="1"/>
  <c r="CZ540" i="1"/>
  <c r="CR540" i="1"/>
  <c r="CZ539" i="1"/>
  <c r="CR539" i="1"/>
  <c r="CZ538" i="1"/>
  <c r="CR538" i="1"/>
  <c r="CZ537" i="1"/>
  <c r="CR537" i="1"/>
  <c r="CZ536" i="1"/>
  <c r="CR536" i="1"/>
  <c r="CZ535" i="1"/>
  <c r="CR535" i="1"/>
  <c r="CZ534" i="1"/>
  <c r="CR534" i="1"/>
  <c r="CZ533" i="1"/>
  <c r="CR533" i="1"/>
  <c r="CZ532" i="1"/>
  <c r="CR532" i="1"/>
  <c r="CZ531" i="1"/>
  <c r="CR531" i="1"/>
  <c r="CZ530" i="1"/>
  <c r="CR530" i="1"/>
  <c r="CZ529" i="1"/>
  <c r="CR529" i="1"/>
  <c r="CZ528" i="1"/>
  <c r="CR528" i="1"/>
  <c r="CZ527" i="1"/>
  <c r="CR527" i="1"/>
  <c r="CZ526" i="1"/>
  <c r="CR526" i="1"/>
  <c r="CZ525" i="1"/>
  <c r="CR525" i="1"/>
  <c r="CZ524" i="1"/>
  <c r="CR524" i="1"/>
  <c r="CZ523" i="1"/>
  <c r="CR523" i="1"/>
  <c r="CZ522" i="1"/>
  <c r="CR522" i="1"/>
  <c r="CZ521" i="1"/>
  <c r="CR521" i="1"/>
  <c r="CZ520" i="1"/>
  <c r="CR520" i="1"/>
  <c r="CZ519" i="1"/>
  <c r="CR519" i="1"/>
  <c r="CZ518" i="1"/>
  <c r="CR518" i="1"/>
  <c r="CZ517" i="1"/>
  <c r="CR517" i="1"/>
  <c r="CZ516" i="1"/>
  <c r="CR516" i="1"/>
  <c r="CZ515" i="1"/>
  <c r="CR515" i="1"/>
  <c r="CZ514" i="1"/>
  <c r="CR514" i="1"/>
  <c r="CZ513" i="1"/>
  <c r="CR513" i="1"/>
  <c r="CZ512" i="1"/>
  <c r="CR512" i="1"/>
  <c r="CZ511" i="1"/>
  <c r="CR511" i="1"/>
  <c r="CZ510" i="1"/>
  <c r="CR510" i="1"/>
  <c r="CZ509" i="1"/>
  <c r="CR509" i="1"/>
  <c r="CZ508" i="1"/>
  <c r="CR508" i="1"/>
  <c r="CZ507" i="1"/>
  <c r="CR507" i="1"/>
  <c r="CZ506" i="1"/>
  <c r="CR506" i="1"/>
  <c r="CZ505" i="1"/>
  <c r="CR505" i="1"/>
  <c r="CZ504" i="1"/>
  <c r="CR504" i="1"/>
  <c r="CZ503" i="1"/>
  <c r="CR503" i="1"/>
  <c r="CZ502" i="1"/>
  <c r="CR502" i="1"/>
  <c r="CZ501" i="1"/>
  <c r="CR501" i="1"/>
  <c r="CZ500" i="1"/>
  <c r="CR500" i="1"/>
  <c r="CZ499" i="1"/>
  <c r="CR499" i="1"/>
  <c r="CZ498" i="1"/>
  <c r="CR498" i="1"/>
  <c r="CZ497" i="1"/>
  <c r="CR497" i="1"/>
  <c r="CZ496" i="1"/>
  <c r="CR496" i="1"/>
  <c r="CZ495" i="1"/>
  <c r="CR495" i="1"/>
  <c r="CZ494" i="1"/>
  <c r="CR494" i="1"/>
  <c r="CZ493" i="1"/>
  <c r="CR493" i="1"/>
  <c r="CZ492" i="1"/>
  <c r="CR492" i="1"/>
  <c r="CZ491" i="1"/>
  <c r="CR491" i="1"/>
  <c r="CZ490" i="1"/>
  <c r="CR490" i="1"/>
  <c r="CZ489" i="1"/>
  <c r="CR489" i="1"/>
  <c r="CZ488" i="1"/>
  <c r="CR488" i="1"/>
  <c r="CZ487" i="1"/>
  <c r="CR487" i="1"/>
  <c r="CZ486" i="1"/>
  <c r="CR486" i="1"/>
  <c r="CZ485" i="1"/>
  <c r="CR485" i="1"/>
  <c r="CZ484" i="1"/>
  <c r="CR484" i="1"/>
  <c r="CZ483" i="1"/>
  <c r="CR483" i="1"/>
  <c r="CZ482" i="1"/>
  <c r="CR482" i="1"/>
  <c r="CZ481" i="1"/>
  <c r="CR481" i="1"/>
  <c r="CZ478" i="1"/>
  <c r="CR478" i="1"/>
  <c r="CZ477" i="1"/>
  <c r="CR477" i="1"/>
  <c r="CZ476" i="1"/>
  <c r="CR476" i="1"/>
  <c r="CZ475" i="1"/>
  <c r="CR475" i="1"/>
  <c r="CZ474" i="1"/>
  <c r="CR474" i="1"/>
  <c r="CZ473" i="1"/>
  <c r="CR473" i="1"/>
  <c r="CZ472" i="1"/>
  <c r="CR472" i="1"/>
  <c r="CZ471" i="1"/>
  <c r="CR471" i="1"/>
  <c r="CZ470" i="1"/>
  <c r="CR470" i="1"/>
  <c r="CZ469" i="1"/>
  <c r="CR469" i="1"/>
  <c r="CZ468" i="1"/>
  <c r="CR468" i="1"/>
  <c r="CZ467" i="1"/>
  <c r="CR467" i="1"/>
  <c r="CZ466" i="1"/>
  <c r="CR466" i="1"/>
  <c r="CZ465" i="1"/>
  <c r="CR465" i="1"/>
  <c r="CZ464" i="1"/>
  <c r="CR464" i="1"/>
  <c r="CZ463" i="1"/>
  <c r="CR463" i="1"/>
  <c r="CZ462" i="1"/>
  <c r="CR462" i="1"/>
  <c r="CZ461" i="1"/>
  <c r="CR461" i="1"/>
  <c r="CZ460" i="1"/>
  <c r="CR460" i="1"/>
  <c r="CZ459" i="1"/>
  <c r="CR459" i="1"/>
  <c r="CZ458" i="1"/>
  <c r="CR458" i="1"/>
  <c r="CZ457" i="1"/>
  <c r="CR457" i="1"/>
  <c r="CZ456" i="1"/>
  <c r="CR456" i="1"/>
  <c r="CZ455" i="1"/>
  <c r="CR455" i="1"/>
  <c r="CZ454" i="1"/>
  <c r="CR454" i="1"/>
  <c r="CZ453" i="1"/>
  <c r="CR453" i="1"/>
  <c r="CZ452" i="1"/>
  <c r="CR452" i="1"/>
  <c r="CZ451" i="1"/>
  <c r="CR451" i="1"/>
  <c r="CZ450" i="1"/>
  <c r="CR450" i="1"/>
  <c r="CZ449" i="1"/>
  <c r="CR449" i="1"/>
  <c r="CZ448" i="1"/>
  <c r="CR448" i="1"/>
  <c r="CZ447" i="1"/>
  <c r="CR447" i="1"/>
  <c r="CZ446" i="1"/>
  <c r="CR446" i="1"/>
  <c r="CZ445" i="1"/>
  <c r="CR445" i="1"/>
  <c r="CZ444" i="1"/>
  <c r="CR444" i="1"/>
  <c r="CZ443" i="1"/>
  <c r="CR443" i="1"/>
  <c r="CZ442" i="1"/>
  <c r="CR442" i="1"/>
  <c r="CZ441" i="1"/>
  <c r="CR441" i="1"/>
  <c r="CZ440" i="1"/>
  <c r="CR440" i="1"/>
  <c r="CZ439" i="1"/>
  <c r="CR439" i="1"/>
  <c r="CZ438" i="1"/>
  <c r="CR438" i="1"/>
  <c r="CZ437" i="1"/>
  <c r="CR437" i="1"/>
  <c r="CZ436" i="1"/>
  <c r="CR436" i="1"/>
  <c r="CZ435" i="1"/>
  <c r="CR435" i="1"/>
  <c r="CZ434" i="1"/>
  <c r="CR434" i="1"/>
  <c r="CZ433" i="1"/>
  <c r="CR433" i="1"/>
  <c r="CZ432" i="1"/>
  <c r="CR432" i="1"/>
  <c r="CZ431" i="1"/>
  <c r="CR431" i="1"/>
  <c r="CZ430" i="1"/>
  <c r="CR430" i="1"/>
  <c r="CZ429" i="1"/>
  <c r="CR429" i="1"/>
  <c r="CZ428" i="1"/>
  <c r="CR428" i="1"/>
  <c r="CZ427" i="1"/>
  <c r="CR427" i="1"/>
  <c r="CZ426" i="1"/>
  <c r="CR426" i="1"/>
  <c r="CZ425" i="1"/>
  <c r="CR425" i="1"/>
  <c r="CZ424" i="1"/>
  <c r="CR424" i="1"/>
  <c r="CZ423" i="1"/>
  <c r="CR423" i="1"/>
  <c r="CZ422" i="1"/>
  <c r="CR422" i="1"/>
  <c r="CZ421" i="1"/>
  <c r="CR421" i="1"/>
  <c r="CZ420" i="1"/>
  <c r="CR420" i="1"/>
  <c r="CZ419" i="1"/>
  <c r="CR419" i="1"/>
  <c r="CZ418" i="1"/>
  <c r="CR418" i="1"/>
  <c r="CZ417" i="1"/>
  <c r="CR417" i="1"/>
  <c r="CZ416" i="1"/>
  <c r="CR416" i="1"/>
  <c r="CZ415" i="1"/>
  <c r="CR415" i="1"/>
  <c r="CZ414" i="1"/>
  <c r="CR414" i="1"/>
  <c r="CZ413" i="1"/>
  <c r="CR413" i="1"/>
  <c r="CZ412" i="1"/>
  <c r="CR412" i="1"/>
  <c r="CZ411" i="1"/>
  <c r="CR411" i="1"/>
  <c r="CZ410" i="1"/>
  <c r="CR410" i="1"/>
  <c r="CZ409" i="1"/>
  <c r="CR409" i="1"/>
  <c r="CZ408" i="1"/>
  <c r="CR408" i="1"/>
  <c r="CZ407" i="1"/>
  <c r="CR407" i="1"/>
  <c r="CZ406" i="1"/>
  <c r="CR406" i="1"/>
  <c r="CZ405" i="1"/>
  <c r="CR405" i="1"/>
  <c r="CZ404" i="1"/>
  <c r="CR404" i="1"/>
  <c r="CZ403" i="1"/>
  <c r="CR403" i="1"/>
  <c r="CZ402" i="1"/>
  <c r="CR402" i="1"/>
  <c r="CZ401" i="1"/>
  <c r="CR401" i="1"/>
  <c r="CZ400" i="1"/>
  <c r="CZ399" i="1"/>
  <c r="CZ398" i="1"/>
  <c r="CZ397" i="1"/>
  <c r="CZ396" i="1"/>
  <c r="CZ395" i="1"/>
  <c r="CZ394" i="1"/>
  <c r="CZ393" i="1"/>
  <c r="CZ392" i="1"/>
  <c r="CZ391" i="1"/>
  <c r="CZ390" i="1"/>
  <c r="CZ389" i="1"/>
  <c r="CZ388" i="1"/>
  <c r="CZ387" i="1"/>
  <c r="CZ386" i="1"/>
  <c r="CZ385" i="1"/>
  <c r="CZ384" i="1"/>
  <c r="CZ383" i="1"/>
  <c r="CZ382" i="1"/>
  <c r="CZ381" i="1"/>
  <c r="CZ380" i="1"/>
  <c r="CZ379" i="1"/>
  <c r="CZ378" i="1"/>
  <c r="CZ377" i="1"/>
  <c r="CZ376" i="1"/>
  <c r="CZ375" i="1"/>
  <c r="CZ374" i="1"/>
  <c r="CZ373" i="1"/>
  <c r="CZ372" i="1"/>
  <c r="CZ371" i="1"/>
  <c r="CZ370" i="1"/>
  <c r="CZ369" i="1"/>
  <c r="CZ368" i="1"/>
  <c r="CZ367" i="1"/>
  <c r="CZ366" i="1"/>
  <c r="CZ365" i="1"/>
  <c r="CZ364" i="1"/>
  <c r="CZ363" i="1"/>
  <c r="CZ362" i="1"/>
  <c r="CZ361" i="1"/>
  <c r="CZ360" i="1"/>
  <c r="CZ359" i="1"/>
  <c r="CZ358" i="1"/>
  <c r="CZ357" i="1"/>
  <c r="CZ356" i="1"/>
  <c r="CZ355" i="1"/>
  <c r="CZ354" i="1"/>
  <c r="CZ353" i="1"/>
  <c r="CZ352" i="1"/>
  <c r="CZ351" i="1"/>
  <c r="CZ350" i="1"/>
  <c r="CZ349" i="1"/>
  <c r="CZ348" i="1"/>
  <c r="CZ347" i="1"/>
  <c r="CZ346" i="1"/>
  <c r="CZ345" i="1"/>
  <c r="CZ344" i="1"/>
  <c r="CZ343" i="1"/>
  <c r="CZ342" i="1"/>
  <c r="CZ341" i="1"/>
  <c r="CZ340" i="1"/>
  <c r="CZ339" i="1"/>
  <c r="CZ338" i="1"/>
  <c r="CZ337" i="1"/>
  <c r="CZ336" i="1"/>
  <c r="CZ335" i="1"/>
  <c r="CZ334" i="1"/>
  <c r="CZ333" i="1"/>
  <c r="CZ332" i="1"/>
  <c r="CZ331" i="1"/>
  <c r="CZ330" i="1"/>
  <c r="CZ329" i="1"/>
  <c r="CZ328" i="1"/>
  <c r="CZ327" i="1"/>
  <c r="CZ326" i="1"/>
  <c r="CZ325" i="1"/>
  <c r="CZ324" i="1"/>
  <c r="CZ323" i="1"/>
  <c r="CZ322" i="1"/>
  <c r="CZ321" i="1"/>
  <c r="CZ320" i="1"/>
  <c r="CZ319" i="1"/>
  <c r="CZ318" i="1"/>
  <c r="CZ317" i="1"/>
  <c r="CZ316" i="1"/>
  <c r="CZ315" i="1"/>
  <c r="CZ314" i="1"/>
  <c r="CZ313" i="1"/>
  <c r="CZ312" i="1"/>
  <c r="CZ311" i="1"/>
  <c r="CZ310" i="1"/>
  <c r="CZ309" i="1"/>
  <c r="CZ308" i="1"/>
  <c r="CZ307" i="1"/>
  <c r="CZ306" i="1"/>
  <c r="CZ305" i="1"/>
  <c r="CZ304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7" i="1"/>
  <c r="CZ46" i="1"/>
  <c r="CZ45" i="1"/>
  <c r="CZ44" i="1"/>
  <c r="CZ43" i="1"/>
  <c r="CZ42" i="1"/>
  <c r="CZ41" i="1"/>
  <c r="CZ40" i="1"/>
  <c r="CZ39" i="1"/>
  <c r="CZ38" i="1"/>
  <c r="CZ37" i="1"/>
  <c r="CZ36" i="1"/>
  <c r="CZ35" i="1"/>
  <c r="CZ34" i="1"/>
  <c r="CZ33" i="1"/>
  <c r="CZ32" i="1"/>
  <c r="CZ31" i="1"/>
  <c r="CZ30" i="1"/>
  <c r="CZ29" i="1"/>
  <c r="CZ28" i="1"/>
  <c r="CZ27" i="1"/>
  <c r="CZ26" i="1"/>
  <c r="CZ25" i="1"/>
  <c r="CZ24" i="1"/>
  <c r="CZ23" i="1"/>
  <c r="CZ22" i="1"/>
  <c r="CZ21" i="1"/>
  <c r="CZ20" i="1"/>
  <c r="CZ19" i="1"/>
  <c r="CZ18" i="1"/>
  <c r="CZ17" i="1"/>
  <c r="CZ16" i="1"/>
  <c r="CZ15" i="1"/>
  <c r="CZ14" i="1"/>
  <c r="CZ13" i="1"/>
  <c r="CZ12" i="1"/>
  <c r="CZ11" i="1"/>
  <c r="CZ10" i="1"/>
  <c r="CZ9" i="1"/>
  <c r="CZ8" i="1"/>
  <c r="CZ7" i="1"/>
  <c r="CZ6" i="1"/>
  <c r="CZ5" i="1"/>
  <c r="H25" i="63"/>
  <c r="D25" i="63"/>
  <c r="C15" i="65"/>
  <c r="AO17" i="61" l="1"/>
  <c r="AN17" i="61"/>
  <c r="AM17" i="61"/>
  <c r="AL17" i="61"/>
  <c r="AK17" i="61"/>
  <c r="AJ17" i="61"/>
  <c r="AI17" i="61"/>
  <c r="AH17" i="61"/>
  <c r="AG17" i="61"/>
  <c r="AF17" i="61"/>
  <c r="AE17" i="61"/>
  <c r="AD17" i="61"/>
  <c r="AC17" i="61"/>
  <c r="AB17" i="61"/>
  <c r="Z17" i="61"/>
  <c r="Z26" i="61"/>
  <c r="AB26" i="61"/>
  <c r="AC26" i="61"/>
  <c r="AD26" i="61"/>
  <c r="AE26" i="61"/>
  <c r="AF26" i="61"/>
  <c r="AG26" i="61"/>
  <c r="AH26" i="61"/>
  <c r="AI26" i="61"/>
  <c r="AJ26" i="61"/>
  <c r="AK26" i="61"/>
  <c r="AL26" i="61"/>
  <c r="AM26" i="61"/>
  <c r="AN26" i="61"/>
  <c r="AO26" i="61"/>
  <c r="P5" i="61" l="1"/>
  <c r="R5" i="61" s="1"/>
  <c r="C17" i="102" l="1"/>
  <c r="B17" i="102"/>
  <c r="E16" i="102"/>
  <c r="G16" i="102" s="1"/>
  <c r="D16" i="102"/>
  <c r="E15" i="102"/>
  <c r="G15" i="102" s="1"/>
  <c r="D15" i="102"/>
  <c r="E14" i="102"/>
  <c r="G14" i="102" s="1"/>
  <c r="D14" i="102"/>
  <c r="E13" i="102"/>
  <c r="G13" i="102" s="1"/>
  <c r="D13" i="102"/>
  <c r="E12" i="102"/>
  <c r="G12" i="102" s="1"/>
  <c r="D12" i="102"/>
  <c r="E11" i="102"/>
  <c r="G11" i="102" s="1"/>
  <c r="D11" i="102"/>
  <c r="E10" i="102"/>
  <c r="G10" i="102" s="1"/>
  <c r="D10" i="102"/>
  <c r="E9" i="102"/>
  <c r="G9" i="102" s="1"/>
  <c r="D9" i="102"/>
  <c r="E8" i="102"/>
  <c r="G8" i="102" s="1"/>
  <c r="D8" i="102"/>
  <c r="E7" i="102"/>
  <c r="G7" i="102" s="1"/>
  <c r="D7" i="102"/>
  <c r="E6" i="102"/>
  <c r="G6" i="102" s="1"/>
  <c r="D6" i="102"/>
  <c r="G5" i="102"/>
  <c r="E17" i="102" l="1"/>
  <c r="F17" i="102" s="1"/>
  <c r="F7" i="102"/>
  <c r="F9" i="102"/>
  <c r="F11" i="102"/>
  <c r="F13" i="102"/>
  <c r="F15" i="102"/>
  <c r="D17" i="102"/>
  <c r="F6" i="102"/>
  <c r="F8" i="102"/>
  <c r="F10" i="102"/>
  <c r="F12" i="102"/>
  <c r="F14" i="102"/>
  <c r="F16" i="102"/>
  <c r="AE6" i="62"/>
  <c r="AE7" i="62"/>
  <c r="AE8" i="62"/>
  <c r="AE9" i="62"/>
  <c r="AE10" i="62"/>
  <c r="AE11" i="62"/>
  <c r="AE12" i="62"/>
  <c r="AE13" i="62"/>
  <c r="AE14" i="62"/>
  <c r="AE15" i="62"/>
  <c r="AE16" i="62"/>
  <c r="AE17" i="62"/>
  <c r="AE18" i="62"/>
  <c r="AE19" i="62"/>
  <c r="AE20" i="62"/>
  <c r="AE21" i="62"/>
  <c r="AE22" i="62"/>
  <c r="AE23" i="62"/>
  <c r="AE24" i="62"/>
  <c r="AE25" i="62"/>
  <c r="AE26" i="62"/>
  <c r="AE27" i="62"/>
  <c r="AE28" i="62"/>
  <c r="AE29" i="62"/>
  <c r="AE30" i="62"/>
  <c r="AE31" i="62"/>
  <c r="AE32" i="62"/>
  <c r="AE33" i="62"/>
  <c r="AE34" i="62"/>
  <c r="AE35" i="62"/>
  <c r="AE36" i="62"/>
  <c r="AE37" i="62"/>
  <c r="AE38" i="62"/>
  <c r="AE39" i="62"/>
  <c r="AE40" i="62"/>
  <c r="AE41" i="62"/>
  <c r="AE42" i="62"/>
  <c r="AE43" i="62"/>
  <c r="AE44" i="62"/>
  <c r="AE45" i="62"/>
  <c r="AE46" i="62"/>
  <c r="AE47" i="62"/>
  <c r="AE48" i="62"/>
  <c r="AE49" i="62"/>
  <c r="AE50" i="62"/>
  <c r="AE51" i="62"/>
  <c r="AE52" i="62"/>
  <c r="AE53" i="62"/>
  <c r="AE54" i="62"/>
  <c r="AE55" i="62"/>
  <c r="AE56" i="62"/>
  <c r="AE57" i="62"/>
  <c r="AE58" i="62"/>
  <c r="AE59" i="62"/>
  <c r="AE60" i="62"/>
  <c r="AE61" i="62"/>
  <c r="AE62" i="62"/>
  <c r="AE63" i="62"/>
  <c r="AE64" i="62"/>
  <c r="AE65" i="62"/>
  <c r="AE66" i="62"/>
  <c r="AE67" i="62"/>
  <c r="AE68" i="62"/>
  <c r="AE69" i="62"/>
  <c r="AE70" i="62"/>
  <c r="AE71" i="62"/>
  <c r="AE72" i="62"/>
  <c r="AE73" i="62"/>
  <c r="AE74" i="62"/>
  <c r="AE75" i="62"/>
  <c r="AE76" i="62"/>
  <c r="AE77" i="62"/>
  <c r="AE78" i="62"/>
  <c r="AE79" i="62"/>
  <c r="AE80" i="62"/>
  <c r="AE81" i="62"/>
  <c r="AE82" i="62"/>
  <c r="AE83" i="62"/>
  <c r="AE84" i="62"/>
  <c r="AE85" i="62"/>
  <c r="AE86" i="62"/>
  <c r="AE87" i="62"/>
  <c r="AE88" i="62"/>
  <c r="AE89" i="62"/>
  <c r="AE90" i="62"/>
  <c r="AE91" i="62"/>
  <c r="AE92" i="62"/>
  <c r="AE5" i="62"/>
  <c r="G17" i="102" l="1"/>
  <c r="CR5" i="60"/>
  <c r="AA41" i="61" l="1"/>
  <c r="AA60" i="61"/>
  <c r="AA70" i="61"/>
  <c r="AA71" i="61"/>
  <c r="AA72" i="61"/>
  <c r="AA73" i="61"/>
  <c r="AA74" i="61"/>
  <c r="AA75" i="61"/>
  <c r="AA76" i="61"/>
  <c r="AA77" i="61"/>
  <c r="AA78" i="61"/>
  <c r="AA79" i="61"/>
  <c r="AA80" i="61"/>
  <c r="AA81" i="61"/>
  <c r="AA82" i="61"/>
  <c r="AA83" i="61"/>
  <c r="AA84" i="61"/>
  <c r="AA85" i="61"/>
  <c r="AA86" i="61"/>
  <c r="AA87" i="61"/>
  <c r="AA88" i="61"/>
  <c r="AA89" i="61"/>
  <c r="AA90" i="61"/>
  <c r="AA91" i="61"/>
  <c r="AA92" i="61"/>
  <c r="AA93" i="61"/>
  <c r="AA94" i="61"/>
  <c r="AA95" i="61"/>
  <c r="AA96" i="61"/>
  <c r="AA97" i="61"/>
  <c r="AA98" i="61"/>
  <c r="L5" i="61" l="1"/>
  <c r="Q5" i="61" l="1"/>
  <c r="D442" i="60" l="1"/>
  <c r="E442" i="60"/>
  <c r="F442" i="60"/>
  <c r="G442" i="60"/>
  <c r="H442" i="60"/>
  <c r="I442" i="60"/>
  <c r="J442" i="60"/>
  <c r="K442" i="60"/>
  <c r="L442" i="60"/>
  <c r="M442" i="60"/>
  <c r="N442" i="60"/>
  <c r="O442" i="60"/>
  <c r="P442" i="60"/>
  <c r="Q442" i="60"/>
  <c r="R442" i="60"/>
  <c r="S442" i="60"/>
  <c r="T442" i="60"/>
  <c r="U442" i="60"/>
  <c r="V442" i="60"/>
  <c r="W442" i="60"/>
  <c r="X442" i="60"/>
  <c r="Y442" i="60"/>
  <c r="Z442" i="60"/>
  <c r="AA442" i="60"/>
  <c r="AB442" i="60"/>
  <c r="AC442" i="60"/>
  <c r="AD442" i="60"/>
  <c r="AE442" i="60"/>
  <c r="AF442" i="60"/>
  <c r="AG442" i="60"/>
  <c r="AH442" i="60"/>
  <c r="AI442" i="60"/>
  <c r="AJ442" i="60"/>
  <c r="AK442" i="60"/>
  <c r="AL442" i="60"/>
  <c r="AM442" i="60"/>
  <c r="AN442" i="60"/>
  <c r="AO442" i="60"/>
  <c r="AP442" i="60"/>
  <c r="AQ442" i="60"/>
  <c r="AR442" i="60"/>
  <c r="AS442" i="60"/>
  <c r="AT442" i="60"/>
  <c r="AU442" i="60"/>
  <c r="AV442" i="60"/>
  <c r="AW442" i="60"/>
  <c r="AX442" i="60"/>
  <c r="AY442" i="60"/>
  <c r="AZ442" i="60"/>
  <c r="BA442" i="60"/>
  <c r="BB442" i="60"/>
  <c r="BC442" i="60"/>
  <c r="BD442" i="60"/>
  <c r="BE442" i="60"/>
  <c r="BF442" i="60"/>
  <c r="BG442" i="60"/>
  <c r="BH442" i="60"/>
  <c r="BI442" i="60"/>
  <c r="BJ442" i="60"/>
  <c r="BK442" i="60"/>
  <c r="BL442" i="60"/>
  <c r="BM442" i="60"/>
  <c r="BN442" i="60"/>
  <c r="BO442" i="60"/>
  <c r="BP442" i="60"/>
  <c r="BQ442" i="60"/>
  <c r="BR442" i="60"/>
  <c r="BS442" i="60"/>
  <c r="BT442" i="60"/>
  <c r="BU442" i="60"/>
  <c r="BV442" i="60"/>
  <c r="BW442" i="60"/>
  <c r="BX442" i="60"/>
  <c r="BY442" i="60"/>
  <c r="BZ442" i="60"/>
  <c r="CA442" i="60"/>
  <c r="CB442" i="60"/>
  <c r="CC442" i="60"/>
  <c r="CD442" i="60"/>
  <c r="CE442" i="60"/>
  <c r="CF442" i="60"/>
  <c r="CG442" i="60"/>
  <c r="CH442" i="60"/>
  <c r="CI442" i="60"/>
  <c r="CJ442" i="60"/>
  <c r="CK442" i="60"/>
  <c r="CL442" i="60"/>
  <c r="CM442" i="60"/>
  <c r="D6" i="60" l="1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BH6" i="60"/>
  <c r="BI6" i="60"/>
  <c r="BJ6" i="60"/>
  <c r="BK6" i="60"/>
  <c r="BL6" i="60"/>
  <c r="BM6" i="60"/>
  <c r="BN6" i="60"/>
  <c r="BO6" i="60"/>
  <c r="BP6" i="60"/>
  <c r="BQ6" i="60"/>
  <c r="BR6" i="60"/>
  <c r="BS6" i="60"/>
  <c r="BT6" i="60"/>
  <c r="BU6" i="60"/>
  <c r="BV6" i="60"/>
  <c r="BW6" i="60"/>
  <c r="BX6" i="60"/>
  <c r="BY6" i="60"/>
  <c r="BZ6" i="60"/>
  <c r="CA6" i="60"/>
  <c r="CB6" i="60"/>
  <c r="CC6" i="60"/>
  <c r="CD6" i="60"/>
  <c r="CE6" i="60"/>
  <c r="CF6" i="60"/>
  <c r="CG6" i="60"/>
  <c r="CH6" i="60"/>
  <c r="CI6" i="60"/>
  <c r="CJ6" i="60"/>
  <c r="CK6" i="60"/>
  <c r="CL6" i="60"/>
  <c r="CM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BH7" i="60"/>
  <c r="BI7" i="60"/>
  <c r="BJ7" i="60"/>
  <c r="BK7" i="60"/>
  <c r="BL7" i="60"/>
  <c r="BM7" i="60"/>
  <c r="BN7" i="60"/>
  <c r="BO7" i="60"/>
  <c r="BP7" i="60"/>
  <c r="BQ7" i="60"/>
  <c r="BR7" i="60"/>
  <c r="BS7" i="60"/>
  <c r="BT7" i="60"/>
  <c r="BU7" i="60"/>
  <c r="BV7" i="60"/>
  <c r="BW7" i="60"/>
  <c r="BX7" i="60"/>
  <c r="BY7" i="60"/>
  <c r="BZ7" i="60"/>
  <c r="CA7" i="60"/>
  <c r="CB7" i="60"/>
  <c r="CC7" i="60"/>
  <c r="CD7" i="60"/>
  <c r="CE7" i="60"/>
  <c r="CF7" i="60"/>
  <c r="CG7" i="60"/>
  <c r="CH7" i="60"/>
  <c r="CI7" i="60"/>
  <c r="CJ7" i="60"/>
  <c r="CK7" i="60"/>
  <c r="CL7" i="60"/>
  <c r="CM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BH8" i="60"/>
  <c r="BI8" i="60"/>
  <c r="BJ8" i="60"/>
  <c r="BK8" i="60"/>
  <c r="BL8" i="60"/>
  <c r="BM8" i="60"/>
  <c r="BN8" i="60"/>
  <c r="BO8" i="60"/>
  <c r="BP8" i="60"/>
  <c r="BQ8" i="60"/>
  <c r="BR8" i="60"/>
  <c r="BS8" i="60"/>
  <c r="BT8" i="60"/>
  <c r="BU8" i="60"/>
  <c r="BV8" i="60"/>
  <c r="BW8" i="60"/>
  <c r="BX8" i="60"/>
  <c r="BY8" i="60"/>
  <c r="BZ8" i="60"/>
  <c r="CA8" i="60"/>
  <c r="CB8" i="60"/>
  <c r="CC8" i="60"/>
  <c r="CD8" i="60"/>
  <c r="CE8" i="60"/>
  <c r="CF8" i="60"/>
  <c r="CG8" i="60"/>
  <c r="CH8" i="60"/>
  <c r="CI8" i="60"/>
  <c r="CJ8" i="60"/>
  <c r="CK8" i="60"/>
  <c r="CL8" i="60"/>
  <c r="CM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BH9" i="60"/>
  <c r="BI9" i="60"/>
  <c r="BJ9" i="60"/>
  <c r="BK9" i="60"/>
  <c r="BL9" i="60"/>
  <c r="BM9" i="60"/>
  <c r="BN9" i="60"/>
  <c r="BO9" i="60"/>
  <c r="BP9" i="60"/>
  <c r="BQ9" i="60"/>
  <c r="BR9" i="60"/>
  <c r="BS9" i="60"/>
  <c r="BT9" i="60"/>
  <c r="BU9" i="60"/>
  <c r="BV9" i="60"/>
  <c r="BW9" i="60"/>
  <c r="BX9" i="60"/>
  <c r="BY9" i="60"/>
  <c r="BZ9" i="60"/>
  <c r="CA9" i="60"/>
  <c r="CB9" i="60"/>
  <c r="CC9" i="60"/>
  <c r="CD9" i="60"/>
  <c r="CE9" i="60"/>
  <c r="CF9" i="60"/>
  <c r="CG9" i="60"/>
  <c r="CH9" i="60"/>
  <c r="CI9" i="60"/>
  <c r="CJ9" i="60"/>
  <c r="CK9" i="60"/>
  <c r="CL9" i="60"/>
  <c r="CM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BH10" i="60"/>
  <c r="BI10" i="60"/>
  <c r="BJ10" i="60"/>
  <c r="BK10" i="60"/>
  <c r="BL10" i="60"/>
  <c r="BM10" i="60"/>
  <c r="BN10" i="60"/>
  <c r="BO10" i="60"/>
  <c r="BP10" i="60"/>
  <c r="BQ10" i="60"/>
  <c r="BR10" i="60"/>
  <c r="BS10" i="60"/>
  <c r="BT10" i="60"/>
  <c r="BU10" i="60"/>
  <c r="BV10" i="60"/>
  <c r="BW10" i="60"/>
  <c r="BX10" i="60"/>
  <c r="BY10" i="60"/>
  <c r="BZ10" i="60"/>
  <c r="CA10" i="60"/>
  <c r="CB10" i="60"/>
  <c r="CC10" i="60"/>
  <c r="CD10" i="60"/>
  <c r="CE10" i="60"/>
  <c r="CF10" i="60"/>
  <c r="CG10" i="60"/>
  <c r="CH10" i="60"/>
  <c r="CI10" i="60"/>
  <c r="CJ10" i="60"/>
  <c r="CK10" i="60"/>
  <c r="CL10" i="60"/>
  <c r="CM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BH11" i="60"/>
  <c r="BI11" i="60"/>
  <c r="BJ11" i="60"/>
  <c r="BK11" i="60"/>
  <c r="BL11" i="60"/>
  <c r="BM11" i="60"/>
  <c r="BN11" i="60"/>
  <c r="BO11" i="60"/>
  <c r="BP11" i="60"/>
  <c r="BQ11" i="60"/>
  <c r="BR11" i="60"/>
  <c r="BS11" i="60"/>
  <c r="BT11" i="60"/>
  <c r="BU11" i="60"/>
  <c r="BV11" i="60"/>
  <c r="BW11" i="60"/>
  <c r="BX11" i="60"/>
  <c r="BY11" i="60"/>
  <c r="BZ11" i="60"/>
  <c r="CA11" i="60"/>
  <c r="CB11" i="60"/>
  <c r="CC11" i="60"/>
  <c r="CD11" i="60"/>
  <c r="CE11" i="60"/>
  <c r="CF11" i="60"/>
  <c r="CG11" i="60"/>
  <c r="CH11" i="60"/>
  <c r="CI11" i="60"/>
  <c r="CJ11" i="60"/>
  <c r="CK11" i="60"/>
  <c r="CL11" i="60"/>
  <c r="CM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BH12" i="60"/>
  <c r="BI12" i="60"/>
  <c r="BJ12" i="60"/>
  <c r="BK12" i="60"/>
  <c r="BL12" i="60"/>
  <c r="BM12" i="60"/>
  <c r="BN12" i="60"/>
  <c r="BO12" i="60"/>
  <c r="BP12" i="60"/>
  <c r="BQ12" i="60"/>
  <c r="BR12" i="60"/>
  <c r="BS12" i="60"/>
  <c r="BT12" i="60"/>
  <c r="BU12" i="60"/>
  <c r="BV12" i="60"/>
  <c r="BW12" i="60"/>
  <c r="BX12" i="60"/>
  <c r="BY12" i="60"/>
  <c r="BZ12" i="60"/>
  <c r="CA12" i="60"/>
  <c r="CB12" i="60"/>
  <c r="CC12" i="60"/>
  <c r="CD12" i="60"/>
  <c r="CE12" i="60"/>
  <c r="CF12" i="60"/>
  <c r="CG12" i="60"/>
  <c r="CH12" i="60"/>
  <c r="CI12" i="60"/>
  <c r="CJ12" i="60"/>
  <c r="CK12" i="60"/>
  <c r="CL12" i="60"/>
  <c r="CM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BH13" i="60"/>
  <c r="BI13" i="60"/>
  <c r="BJ13" i="60"/>
  <c r="BK13" i="60"/>
  <c r="BL13" i="60"/>
  <c r="BM13" i="60"/>
  <c r="BN13" i="60"/>
  <c r="BO13" i="60"/>
  <c r="BP13" i="60"/>
  <c r="BQ13" i="60"/>
  <c r="BR13" i="60"/>
  <c r="BS13" i="60"/>
  <c r="BT13" i="60"/>
  <c r="BU13" i="60"/>
  <c r="BV13" i="60"/>
  <c r="BW13" i="60"/>
  <c r="BX13" i="60"/>
  <c r="BY13" i="60"/>
  <c r="BZ13" i="60"/>
  <c r="CA13" i="60"/>
  <c r="CB13" i="60"/>
  <c r="CC13" i="60"/>
  <c r="CD13" i="60"/>
  <c r="CE13" i="60"/>
  <c r="CF13" i="60"/>
  <c r="CG13" i="60"/>
  <c r="CH13" i="60"/>
  <c r="CI13" i="60"/>
  <c r="CJ13" i="60"/>
  <c r="CK13" i="60"/>
  <c r="CL13" i="60"/>
  <c r="CM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BH14" i="60"/>
  <c r="BI14" i="60"/>
  <c r="BJ14" i="60"/>
  <c r="BK14" i="60"/>
  <c r="BL14" i="60"/>
  <c r="BM14" i="60"/>
  <c r="BN14" i="60"/>
  <c r="BO14" i="60"/>
  <c r="BP14" i="60"/>
  <c r="BQ14" i="60"/>
  <c r="BR14" i="60"/>
  <c r="BS14" i="60"/>
  <c r="BT14" i="60"/>
  <c r="BU14" i="60"/>
  <c r="BV14" i="60"/>
  <c r="BW14" i="60"/>
  <c r="BX14" i="60"/>
  <c r="BY14" i="60"/>
  <c r="BZ14" i="60"/>
  <c r="CA14" i="60"/>
  <c r="CB14" i="60"/>
  <c r="CC14" i="60"/>
  <c r="CD14" i="60"/>
  <c r="CE14" i="60"/>
  <c r="CF14" i="60"/>
  <c r="CG14" i="60"/>
  <c r="CH14" i="60"/>
  <c r="CI14" i="60"/>
  <c r="CJ14" i="60"/>
  <c r="CK14" i="60"/>
  <c r="CL14" i="60"/>
  <c r="CM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BH15" i="60"/>
  <c r="BI15" i="60"/>
  <c r="BJ15" i="60"/>
  <c r="BK15" i="60"/>
  <c r="BL15" i="60"/>
  <c r="BM15" i="60"/>
  <c r="BN15" i="60"/>
  <c r="BO15" i="60"/>
  <c r="BP15" i="60"/>
  <c r="BQ15" i="60"/>
  <c r="BR15" i="60"/>
  <c r="BS15" i="60"/>
  <c r="BT15" i="60"/>
  <c r="BU15" i="60"/>
  <c r="BV15" i="60"/>
  <c r="BW15" i="60"/>
  <c r="BX15" i="60"/>
  <c r="BY15" i="60"/>
  <c r="BZ15" i="60"/>
  <c r="CA15" i="60"/>
  <c r="CB15" i="60"/>
  <c r="CC15" i="60"/>
  <c r="CD15" i="60"/>
  <c r="CE15" i="60"/>
  <c r="CF15" i="60"/>
  <c r="CG15" i="60"/>
  <c r="CH15" i="60"/>
  <c r="CI15" i="60"/>
  <c r="CJ15" i="60"/>
  <c r="CK15" i="60"/>
  <c r="CL15" i="60"/>
  <c r="CM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BH16" i="60"/>
  <c r="BI16" i="60"/>
  <c r="BJ16" i="60"/>
  <c r="BK16" i="60"/>
  <c r="BL16" i="60"/>
  <c r="BM16" i="60"/>
  <c r="BN16" i="60"/>
  <c r="BO16" i="60"/>
  <c r="BP16" i="60"/>
  <c r="BQ16" i="60"/>
  <c r="BR16" i="60"/>
  <c r="BS16" i="60"/>
  <c r="BT16" i="60"/>
  <c r="BU16" i="60"/>
  <c r="BV16" i="60"/>
  <c r="BW16" i="60"/>
  <c r="BX16" i="60"/>
  <c r="BY16" i="60"/>
  <c r="BZ16" i="60"/>
  <c r="CA16" i="60"/>
  <c r="CB16" i="60"/>
  <c r="CC16" i="60"/>
  <c r="CD16" i="60"/>
  <c r="CE16" i="60"/>
  <c r="CF16" i="60"/>
  <c r="CG16" i="60"/>
  <c r="CH16" i="60"/>
  <c r="CI16" i="60"/>
  <c r="CJ16" i="60"/>
  <c r="CK16" i="60"/>
  <c r="CL16" i="60"/>
  <c r="CM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BH17" i="60"/>
  <c r="BI17" i="60"/>
  <c r="BJ17" i="60"/>
  <c r="BK17" i="60"/>
  <c r="BL17" i="60"/>
  <c r="BM17" i="60"/>
  <c r="BN17" i="60"/>
  <c r="BO17" i="60"/>
  <c r="BP17" i="60"/>
  <c r="BQ17" i="60"/>
  <c r="BR17" i="60"/>
  <c r="BS17" i="60"/>
  <c r="BT17" i="60"/>
  <c r="BU17" i="60"/>
  <c r="BV17" i="60"/>
  <c r="BW17" i="60"/>
  <c r="BX17" i="60"/>
  <c r="BY17" i="60"/>
  <c r="BZ17" i="60"/>
  <c r="CA17" i="60"/>
  <c r="CB17" i="60"/>
  <c r="CC17" i="60"/>
  <c r="CD17" i="60"/>
  <c r="CE17" i="60"/>
  <c r="CF17" i="60"/>
  <c r="CG17" i="60"/>
  <c r="CH17" i="60"/>
  <c r="CI17" i="60"/>
  <c r="CJ17" i="60"/>
  <c r="CK17" i="60"/>
  <c r="CL17" i="60"/>
  <c r="CM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BH18" i="60"/>
  <c r="BI18" i="60"/>
  <c r="BJ18" i="60"/>
  <c r="BK18" i="60"/>
  <c r="BL18" i="60"/>
  <c r="BM18" i="60"/>
  <c r="BN18" i="60"/>
  <c r="BO18" i="60"/>
  <c r="BP18" i="60"/>
  <c r="BQ18" i="60"/>
  <c r="BR18" i="60"/>
  <c r="BS18" i="60"/>
  <c r="BT18" i="60"/>
  <c r="BU18" i="60"/>
  <c r="BV18" i="60"/>
  <c r="BW18" i="60"/>
  <c r="BX18" i="60"/>
  <c r="BY18" i="60"/>
  <c r="BZ18" i="60"/>
  <c r="CA18" i="60"/>
  <c r="CB18" i="60"/>
  <c r="CC18" i="60"/>
  <c r="CD18" i="60"/>
  <c r="CE18" i="60"/>
  <c r="CF18" i="60"/>
  <c r="CG18" i="60"/>
  <c r="CH18" i="60"/>
  <c r="CI18" i="60"/>
  <c r="CJ18" i="60"/>
  <c r="CK18" i="60"/>
  <c r="CL18" i="60"/>
  <c r="CM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BH19" i="60"/>
  <c r="BI19" i="60"/>
  <c r="BJ19" i="60"/>
  <c r="BK19" i="60"/>
  <c r="BL19" i="60"/>
  <c r="BM19" i="60"/>
  <c r="BN19" i="60"/>
  <c r="BO19" i="60"/>
  <c r="BP19" i="60"/>
  <c r="BQ19" i="60"/>
  <c r="BR19" i="60"/>
  <c r="BS19" i="60"/>
  <c r="BT19" i="60"/>
  <c r="BU19" i="60"/>
  <c r="BV19" i="60"/>
  <c r="BW19" i="60"/>
  <c r="BX19" i="60"/>
  <c r="BY19" i="60"/>
  <c r="BZ19" i="60"/>
  <c r="CA19" i="60"/>
  <c r="CB19" i="60"/>
  <c r="CC19" i="60"/>
  <c r="CD19" i="60"/>
  <c r="CE19" i="60"/>
  <c r="CF19" i="60"/>
  <c r="CG19" i="60"/>
  <c r="CH19" i="60"/>
  <c r="CI19" i="60"/>
  <c r="CJ19" i="60"/>
  <c r="CK19" i="60"/>
  <c r="CL19" i="60"/>
  <c r="CM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BH20" i="60"/>
  <c r="BI20" i="60"/>
  <c r="BJ20" i="60"/>
  <c r="BK20" i="60"/>
  <c r="BL20" i="60"/>
  <c r="BM20" i="60"/>
  <c r="BN20" i="60"/>
  <c r="BO20" i="60"/>
  <c r="BP20" i="60"/>
  <c r="BQ20" i="60"/>
  <c r="BR20" i="60"/>
  <c r="BS20" i="60"/>
  <c r="BT20" i="60"/>
  <c r="BU20" i="60"/>
  <c r="BV20" i="60"/>
  <c r="BW20" i="60"/>
  <c r="BX20" i="60"/>
  <c r="BY20" i="60"/>
  <c r="BZ20" i="60"/>
  <c r="CA20" i="60"/>
  <c r="CB20" i="60"/>
  <c r="CC20" i="60"/>
  <c r="CD20" i="60"/>
  <c r="CE20" i="60"/>
  <c r="CF20" i="60"/>
  <c r="CG20" i="60"/>
  <c r="CH20" i="60"/>
  <c r="CI20" i="60"/>
  <c r="CJ20" i="60"/>
  <c r="CK20" i="60"/>
  <c r="CL20" i="60"/>
  <c r="CM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BH21" i="60"/>
  <c r="BI21" i="60"/>
  <c r="BJ21" i="60"/>
  <c r="BK21" i="60"/>
  <c r="BL21" i="60"/>
  <c r="BM21" i="60"/>
  <c r="BN21" i="60"/>
  <c r="BO21" i="60"/>
  <c r="BP21" i="60"/>
  <c r="BQ21" i="60"/>
  <c r="BR21" i="60"/>
  <c r="BS21" i="60"/>
  <c r="BT21" i="60"/>
  <c r="BU21" i="60"/>
  <c r="BV21" i="60"/>
  <c r="BW21" i="60"/>
  <c r="BX21" i="60"/>
  <c r="BY21" i="60"/>
  <c r="BZ21" i="60"/>
  <c r="CA21" i="60"/>
  <c r="CB21" i="60"/>
  <c r="CC21" i="60"/>
  <c r="CD21" i="60"/>
  <c r="CE21" i="60"/>
  <c r="CF21" i="60"/>
  <c r="CG21" i="60"/>
  <c r="CH21" i="60"/>
  <c r="CI21" i="60"/>
  <c r="CJ21" i="60"/>
  <c r="CK21" i="60"/>
  <c r="CL21" i="60"/>
  <c r="CM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BH22" i="60"/>
  <c r="BI22" i="60"/>
  <c r="BJ22" i="60"/>
  <c r="BK22" i="60"/>
  <c r="BL22" i="60"/>
  <c r="BM22" i="60"/>
  <c r="BN22" i="60"/>
  <c r="BO22" i="60"/>
  <c r="BP22" i="60"/>
  <c r="BQ22" i="60"/>
  <c r="BR22" i="60"/>
  <c r="BS22" i="60"/>
  <c r="BT22" i="60"/>
  <c r="BU22" i="60"/>
  <c r="BV22" i="60"/>
  <c r="BW22" i="60"/>
  <c r="BX22" i="60"/>
  <c r="BY22" i="60"/>
  <c r="BZ22" i="60"/>
  <c r="CA22" i="60"/>
  <c r="CB22" i="60"/>
  <c r="CC22" i="60"/>
  <c r="CD22" i="60"/>
  <c r="CE22" i="60"/>
  <c r="CF22" i="60"/>
  <c r="CG22" i="60"/>
  <c r="CH22" i="60"/>
  <c r="CI22" i="60"/>
  <c r="CJ22" i="60"/>
  <c r="CK22" i="60"/>
  <c r="CL22" i="60"/>
  <c r="CM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BH23" i="60"/>
  <c r="BI23" i="60"/>
  <c r="BJ23" i="60"/>
  <c r="BK23" i="60"/>
  <c r="BL23" i="60"/>
  <c r="BM23" i="60"/>
  <c r="BN23" i="60"/>
  <c r="BO23" i="60"/>
  <c r="BP23" i="60"/>
  <c r="BQ23" i="60"/>
  <c r="BR23" i="60"/>
  <c r="BS23" i="60"/>
  <c r="BT23" i="60"/>
  <c r="BU23" i="60"/>
  <c r="BV23" i="60"/>
  <c r="BW23" i="60"/>
  <c r="BX23" i="60"/>
  <c r="BY23" i="60"/>
  <c r="BZ23" i="60"/>
  <c r="CA23" i="60"/>
  <c r="CB23" i="60"/>
  <c r="CC23" i="60"/>
  <c r="CD23" i="60"/>
  <c r="CE23" i="60"/>
  <c r="CF23" i="60"/>
  <c r="CG23" i="60"/>
  <c r="CH23" i="60"/>
  <c r="CI23" i="60"/>
  <c r="CJ23" i="60"/>
  <c r="CK23" i="60"/>
  <c r="CL23" i="60"/>
  <c r="CM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BH24" i="60"/>
  <c r="BI24" i="60"/>
  <c r="BJ24" i="60"/>
  <c r="BK24" i="60"/>
  <c r="BL24" i="60"/>
  <c r="BM24" i="60"/>
  <c r="BN24" i="60"/>
  <c r="BO24" i="60"/>
  <c r="BP24" i="60"/>
  <c r="BQ24" i="60"/>
  <c r="BR24" i="60"/>
  <c r="BS24" i="60"/>
  <c r="BT24" i="60"/>
  <c r="BU24" i="60"/>
  <c r="BV24" i="60"/>
  <c r="BW24" i="60"/>
  <c r="BX24" i="60"/>
  <c r="BY24" i="60"/>
  <c r="BZ24" i="60"/>
  <c r="CA24" i="60"/>
  <c r="CB24" i="60"/>
  <c r="CC24" i="60"/>
  <c r="CD24" i="60"/>
  <c r="CE24" i="60"/>
  <c r="CF24" i="60"/>
  <c r="CG24" i="60"/>
  <c r="CH24" i="60"/>
  <c r="CI24" i="60"/>
  <c r="CJ24" i="60"/>
  <c r="CK24" i="60"/>
  <c r="CL24" i="60"/>
  <c r="CM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BH25" i="60"/>
  <c r="BI25" i="60"/>
  <c r="BJ25" i="60"/>
  <c r="BK25" i="60"/>
  <c r="BL25" i="60"/>
  <c r="BM25" i="60"/>
  <c r="BN25" i="60"/>
  <c r="BO25" i="60"/>
  <c r="BP25" i="60"/>
  <c r="BQ25" i="60"/>
  <c r="BR25" i="60"/>
  <c r="BS25" i="60"/>
  <c r="BT25" i="60"/>
  <c r="BU25" i="60"/>
  <c r="BV25" i="60"/>
  <c r="BW25" i="60"/>
  <c r="BX25" i="60"/>
  <c r="BY25" i="60"/>
  <c r="BZ25" i="60"/>
  <c r="CA25" i="60"/>
  <c r="CB25" i="60"/>
  <c r="CC25" i="60"/>
  <c r="CD25" i="60"/>
  <c r="CE25" i="60"/>
  <c r="CF25" i="60"/>
  <c r="CG25" i="60"/>
  <c r="CH25" i="60"/>
  <c r="CI25" i="60"/>
  <c r="CJ25" i="60"/>
  <c r="CK25" i="60"/>
  <c r="CL25" i="60"/>
  <c r="CM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BH28" i="60"/>
  <c r="BI28" i="60"/>
  <c r="BJ28" i="60"/>
  <c r="BK28" i="60"/>
  <c r="BL28" i="60"/>
  <c r="BM28" i="60"/>
  <c r="BN28" i="60"/>
  <c r="BO28" i="60"/>
  <c r="BP28" i="60"/>
  <c r="BQ28" i="60"/>
  <c r="BR28" i="60"/>
  <c r="BS28" i="60"/>
  <c r="BT28" i="60"/>
  <c r="BU28" i="60"/>
  <c r="BV28" i="60"/>
  <c r="BW28" i="60"/>
  <c r="BX28" i="60"/>
  <c r="BY28" i="60"/>
  <c r="BZ28" i="60"/>
  <c r="CA28" i="60"/>
  <c r="CB28" i="60"/>
  <c r="CC28" i="60"/>
  <c r="CD28" i="60"/>
  <c r="CE28" i="60"/>
  <c r="CF28" i="60"/>
  <c r="CG28" i="60"/>
  <c r="CH28" i="60"/>
  <c r="CI28" i="60"/>
  <c r="CJ28" i="60"/>
  <c r="CK28" i="60"/>
  <c r="CL28" i="60"/>
  <c r="CM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BH29" i="60"/>
  <c r="BI29" i="60"/>
  <c r="BJ29" i="60"/>
  <c r="BK29" i="60"/>
  <c r="BL29" i="60"/>
  <c r="BM29" i="60"/>
  <c r="BN29" i="60"/>
  <c r="BO29" i="60"/>
  <c r="BP29" i="60"/>
  <c r="BQ29" i="60"/>
  <c r="BR29" i="60"/>
  <c r="BS29" i="60"/>
  <c r="BT29" i="60"/>
  <c r="BU29" i="60"/>
  <c r="BV29" i="60"/>
  <c r="BW29" i="60"/>
  <c r="BX29" i="60"/>
  <c r="BY29" i="60"/>
  <c r="BZ29" i="60"/>
  <c r="CA29" i="60"/>
  <c r="CB29" i="60"/>
  <c r="CC29" i="60"/>
  <c r="CD29" i="60"/>
  <c r="CE29" i="60"/>
  <c r="CF29" i="60"/>
  <c r="CG29" i="60"/>
  <c r="CH29" i="60"/>
  <c r="CI29" i="60"/>
  <c r="CJ29" i="60"/>
  <c r="CK29" i="60"/>
  <c r="CL29" i="60"/>
  <c r="CM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BH30" i="60"/>
  <c r="BI30" i="60"/>
  <c r="BJ30" i="60"/>
  <c r="BK30" i="60"/>
  <c r="BL30" i="60"/>
  <c r="BM30" i="60"/>
  <c r="BN30" i="60"/>
  <c r="BO30" i="60"/>
  <c r="BP30" i="60"/>
  <c r="BQ30" i="60"/>
  <c r="BR30" i="60"/>
  <c r="BS30" i="60"/>
  <c r="BT30" i="60"/>
  <c r="BU30" i="60"/>
  <c r="BV30" i="60"/>
  <c r="BW30" i="60"/>
  <c r="BX30" i="60"/>
  <c r="BY30" i="60"/>
  <c r="BZ30" i="60"/>
  <c r="CA30" i="60"/>
  <c r="CB30" i="60"/>
  <c r="CC30" i="60"/>
  <c r="CD30" i="60"/>
  <c r="CE30" i="60"/>
  <c r="CF30" i="60"/>
  <c r="CG30" i="60"/>
  <c r="CH30" i="60"/>
  <c r="CI30" i="60"/>
  <c r="CJ30" i="60"/>
  <c r="CK30" i="60"/>
  <c r="CL30" i="60"/>
  <c r="CM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BH31" i="60"/>
  <c r="BI31" i="60"/>
  <c r="BJ31" i="60"/>
  <c r="BK31" i="60"/>
  <c r="BL31" i="60"/>
  <c r="BM31" i="60"/>
  <c r="BN31" i="60"/>
  <c r="BO31" i="60"/>
  <c r="BP31" i="60"/>
  <c r="BQ31" i="60"/>
  <c r="BR31" i="60"/>
  <c r="BS31" i="60"/>
  <c r="BT31" i="60"/>
  <c r="BU31" i="60"/>
  <c r="BV31" i="60"/>
  <c r="BW31" i="60"/>
  <c r="BX31" i="60"/>
  <c r="BY31" i="60"/>
  <c r="BZ31" i="60"/>
  <c r="CA31" i="60"/>
  <c r="CB31" i="60"/>
  <c r="CC31" i="60"/>
  <c r="CD31" i="60"/>
  <c r="CE31" i="60"/>
  <c r="CF31" i="60"/>
  <c r="CG31" i="60"/>
  <c r="CH31" i="60"/>
  <c r="CI31" i="60"/>
  <c r="CJ31" i="60"/>
  <c r="CK31" i="60"/>
  <c r="CL31" i="60"/>
  <c r="CM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D5" i="60"/>
  <c r="D33" i="60" s="1"/>
  <c r="D449" i="60" s="1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32" i="60"/>
  <c r="D133" i="60"/>
  <c r="D134" i="60"/>
  <c r="D135" i="60"/>
  <c r="D136" i="60"/>
  <c r="D137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463" i="60" s="1"/>
  <c r="D182" i="60"/>
  <c r="D464" i="60" s="1"/>
  <c r="D183" i="60"/>
  <c r="D465" i="60" s="1"/>
  <c r="D184" i="60"/>
  <c r="D466" i="60" s="1"/>
  <c r="D185" i="60"/>
  <c r="D467" i="60" s="1"/>
  <c r="D186" i="60"/>
  <c r="D468" i="60" s="1"/>
  <c r="D187" i="60"/>
  <c r="D469" i="60" s="1"/>
  <c r="D188" i="60"/>
  <c r="D470" i="60" s="1"/>
  <c r="D189" i="60"/>
  <c r="D190" i="60"/>
  <c r="D191" i="60"/>
  <c r="D192" i="60"/>
  <c r="D193" i="60"/>
  <c r="D194" i="60"/>
  <c r="D195" i="60"/>
  <c r="D196" i="60"/>
  <c r="D197" i="60"/>
  <c r="D198" i="60"/>
  <c r="D199" i="60"/>
  <c r="D200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28" i="60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44" i="60"/>
  <c r="D245" i="60"/>
  <c r="D246" i="60"/>
  <c r="D247" i="60"/>
  <c r="D248" i="60"/>
  <c r="D250" i="60"/>
  <c r="D251" i="60"/>
  <c r="D252" i="60"/>
  <c r="D253" i="60"/>
  <c r="D254" i="60"/>
  <c r="D255" i="60"/>
  <c r="D256" i="60"/>
  <c r="D257" i="60"/>
  <c r="D258" i="60"/>
  <c r="D259" i="60"/>
  <c r="D260" i="60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76" i="60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92" i="60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308" i="60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24" i="60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40" i="60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56" i="60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1" i="60"/>
  <c r="D372" i="60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88" i="60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404" i="60"/>
  <c r="D405" i="60"/>
  <c r="D406" i="60"/>
  <c r="D407" i="60"/>
  <c r="D408" i="60"/>
  <c r="D409" i="60"/>
  <c r="D410" i="60"/>
  <c r="D411" i="60"/>
  <c r="D412" i="60"/>
  <c r="D413" i="60"/>
  <c r="D414" i="60"/>
  <c r="D415" i="60"/>
  <c r="D416" i="60"/>
  <c r="D417" i="60"/>
  <c r="D418" i="60"/>
  <c r="D419" i="60"/>
  <c r="D420" i="60"/>
  <c r="D421" i="60"/>
  <c r="D422" i="60"/>
  <c r="D423" i="60"/>
  <c r="D424" i="60"/>
  <c r="D425" i="60"/>
  <c r="D426" i="60"/>
  <c r="D427" i="60"/>
  <c r="D428" i="60"/>
  <c r="D429" i="60"/>
  <c r="D430" i="60"/>
  <c r="D431" i="60"/>
  <c r="D432" i="60"/>
  <c r="D433" i="60"/>
  <c r="D434" i="60"/>
  <c r="D435" i="60"/>
  <c r="D436" i="60"/>
  <c r="D437" i="60"/>
  <c r="D438" i="60"/>
  <c r="D439" i="60"/>
  <c r="D440" i="60"/>
  <c r="D441" i="60"/>
  <c r="BS5" i="60"/>
  <c r="CR6" i="60"/>
  <c r="CR7" i="60"/>
  <c r="CR8" i="60"/>
  <c r="CR9" i="60"/>
  <c r="CR10" i="60"/>
  <c r="CR11" i="60"/>
  <c r="CR12" i="60"/>
  <c r="CR13" i="60"/>
  <c r="CR14" i="60"/>
  <c r="CR15" i="60"/>
  <c r="CR16" i="60"/>
  <c r="CR17" i="60"/>
  <c r="CR18" i="60"/>
  <c r="CR19" i="60"/>
  <c r="CR20" i="60"/>
  <c r="CR21" i="60"/>
  <c r="CR22" i="60"/>
  <c r="CR23" i="60"/>
  <c r="CR24" i="60"/>
  <c r="CR25" i="60"/>
  <c r="CR26" i="60"/>
  <c r="CR27" i="60"/>
  <c r="CR28" i="60"/>
  <c r="CR29" i="60"/>
  <c r="CR30" i="60"/>
  <c r="CR31" i="60"/>
  <c r="CR32" i="60"/>
  <c r="AO236" i="60"/>
  <c r="AP236" i="60"/>
  <c r="AQ236" i="60"/>
  <c r="AR236" i="60"/>
  <c r="AS236" i="60"/>
  <c r="AT236" i="60"/>
  <c r="AU236" i="60"/>
  <c r="AV236" i="60"/>
  <c r="AW236" i="60"/>
  <c r="AX236" i="60"/>
  <c r="AY236" i="60"/>
  <c r="AZ236" i="60"/>
  <c r="BA236" i="60"/>
  <c r="BB236" i="60"/>
  <c r="BC236" i="60"/>
  <c r="BD236" i="60"/>
  <c r="BE236" i="60"/>
  <c r="BF236" i="60"/>
  <c r="BG236" i="60"/>
  <c r="BH236" i="60"/>
  <c r="BI236" i="60"/>
  <c r="BJ236" i="60"/>
  <c r="BK236" i="60"/>
  <c r="BL236" i="60"/>
  <c r="BM236" i="60"/>
  <c r="BN236" i="60"/>
  <c r="BO236" i="60"/>
  <c r="BP236" i="60"/>
  <c r="BQ236" i="60"/>
  <c r="BR236" i="60"/>
  <c r="BS236" i="60"/>
  <c r="BT236" i="60"/>
  <c r="BU236" i="60"/>
  <c r="BV236" i="60"/>
  <c r="BW236" i="60"/>
  <c r="BX236" i="60"/>
  <c r="BY236" i="60"/>
  <c r="BZ236" i="60"/>
  <c r="CA236" i="60"/>
  <c r="CB236" i="60"/>
  <c r="CC236" i="60"/>
  <c r="CD236" i="60"/>
  <c r="CE236" i="60"/>
  <c r="CF236" i="60"/>
  <c r="CG236" i="60"/>
  <c r="CH236" i="60"/>
  <c r="CI236" i="60"/>
  <c r="CJ236" i="60"/>
  <c r="CK236" i="60"/>
  <c r="CL236" i="60"/>
  <c r="CM236" i="60"/>
  <c r="AO237" i="60"/>
  <c r="AP237" i="60"/>
  <c r="AQ237" i="60"/>
  <c r="AR237" i="60"/>
  <c r="AS237" i="60"/>
  <c r="AT237" i="60"/>
  <c r="AU237" i="60"/>
  <c r="AV237" i="60"/>
  <c r="AW237" i="60"/>
  <c r="AX237" i="60"/>
  <c r="AY237" i="60"/>
  <c r="AZ237" i="60"/>
  <c r="BA237" i="60"/>
  <c r="BB237" i="60"/>
  <c r="BC237" i="60"/>
  <c r="BD237" i="60"/>
  <c r="BE237" i="60"/>
  <c r="BF237" i="60"/>
  <c r="BG237" i="60"/>
  <c r="BH237" i="60"/>
  <c r="BI237" i="60"/>
  <c r="BJ237" i="60"/>
  <c r="BK237" i="60"/>
  <c r="BL237" i="60"/>
  <c r="BM237" i="60"/>
  <c r="BN237" i="60"/>
  <c r="BO237" i="60"/>
  <c r="BP237" i="60"/>
  <c r="BQ237" i="60"/>
  <c r="BR237" i="60"/>
  <c r="BS237" i="60"/>
  <c r="BT237" i="60"/>
  <c r="BU237" i="60"/>
  <c r="BV237" i="60"/>
  <c r="BW237" i="60"/>
  <c r="BX237" i="60"/>
  <c r="BY237" i="60"/>
  <c r="BZ237" i="60"/>
  <c r="CA237" i="60"/>
  <c r="CB237" i="60"/>
  <c r="CC237" i="60"/>
  <c r="CD237" i="60"/>
  <c r="CE237" i="60"/>
  <c r="CF237" i="60"/>
  <c r="CG237" i="60"/>
  <c r="CH237" i="60"/>
  <c r="CI237" i="60"/>
  <c r="CJ237" i="60"/>
  <c r="CK237" i="60"/>
  <c r="CL237" i="60"/>
  <c r="CM237" i="60"/>
  <c r="AO238" i="60"/>
  <c r="AP238" i="60"/>
  <c r="AQ238" i="60"/>
  <c r="AR238" i="60"/>
  <c r="AS238" i="60"/>
  <c r="AT238" i="60"/>
  <c r="AU238" i="60"/>
  <c r="AV238" i="60"/>
  <c r="AW238" i="60"/>
  <c r="AX238" i="60"/>
  <c r="AY238" i="60"/>
  <c r="AZ238" i="60"/>
  <c r="BA238" i="60"/>
  <c r="BB238" i="60"/>
  <c r="BC238" i="60"/>
  <c r="BD238" i="60"/>
  <c r="BE238" i="60"/>
  <c r="BF238" i="60"/>
  <c r="BG238" i="60"/>
  <c r="BH238" i="60"/>
  <c r="BI238" i="60"/>
  <c r="BJ238" i="60"/>
  <c r="BK238" i="60"/>
  <c r="BL238" i="60"/>
  <c r="BM238" i="60"/>
  <c r="BN238" i="60"/>
  <c r="BO238" i="60"/>
  <c r="BP238" i="60"/>
  <c r="BQ238" i="60"/>
  <c r="BR238" i="60"/>
  <c r="BS238" i="60"/>
  <c r="BT238" i="60"/>
  <c r="BU238" i="60"/>
  <c r="BV238" i="60"/>
  <c r="BW238" i="60"/>
  <c r="BX238" i="60"/>
  <c r="BY238" i="60"/>
  <c r="BZ238" i="60"/>
  <c r="CA238" i="60"/>
  <c r="CB238" i="60"/>
  <c r="CC238" i="60"/>
  <c r="CD238" i="60"/>
  <c r="CE238" i="60"/>
  <c r="CF238" i="60"/>
  <c r="CG238" i="60"/>
  <c r="CH238" i="60"/>
  <c r="CI238" i="60"/>
  <c r="CJ238" i="60"/>
  <c r="CK238" i="60"/>
  <c r="CL238" i="60"/>
  <c r="CM238" i="60"/>
  <c r="AO239" i="60"/>
  <c r="AP239" i="60"/>
  <c r="AQ239" i="60"/>
  <c r="AR239" i="60"/>
  <c r="AS239" i="60"/>
  <c r="AT239" i="60"/>
  <c r="AU239" i="60"/>
  <c r="AV239" i="60"/>
  <c r="AW239" i="60"/>
  <c r="AX239" i="60"/>
  <c r="AY239" i="60"/>
  <c r="AZ239" i="60"/>
  <c r="BA239" i="60"/>
  <c r="BB239" i="60"/>
  <c r="BC239" i="60"/>
  <c r="BD239" i="60"/>
  <c r="BE239" i="60"/>
  <c r="BF239" i="60"/>
  <c r="BG239" i="60"/>
  <c r="BH239" i="60"/>
  <c r="BI239" i="60"/>
  <c r="BJ239" i="60"/>
  <c r="BK239" i="60"/>
  <c r="BL239" i="60"/>
  <c r="BM239" i="60"/>
  <c r="BN239" i="60"/>
  <c r="BO239" i="60"/>
  <c r="BP239" i="60"/>
  <c r="BQ239" i="60"/>
  <c r="BR239" i="60"/>
  <c r="BS239" i="60"/>
  <c r="BT239" i="60"/>
  <c r="BU239" i="60"/>
  <c r="BV239" i="60"/>
  <c r="BW239" i="60"/>
  <c r="BX239" i="60"/>
  <c r="BY239" i="60"/>
  <c r="BZ239" i="60"/>
  <c r="CA239" i="60"/>
  <c r="CB239" i="60"/>
  <c r="CC239" i="60"/>
  <c r="CD239" i="60"/>
  <c r="CE239" i="60"/>
  <c r="CF239" i="60"/>
  <c r="CG239" i="60"/>
  <c r="CH239" i="60"/>
  <c r="CI239" i="60"/>
  <c r="CJ239" i="60"/>
  <c r="CK239" i="60"/>
  <c r="CL239" i="60"/>
  <c r="CM239" i="60"/>
  <c r="AO240" i="60"/>
  <c r="AP240" i="60"/>
  <c r="AQ240" i="60"/>
  <c r="AR240" i="60"/>
  <c r="AS240" i="60"/>
  <c r="AT240" i="60"/>
  <c r="AU240" i="60"/>
  <c r="AV240" i="60"/>
  <c r="AW240" i="60"/>
  <c r="AX240" i="60"/>
  <c r="AY240" i="60"/>
  <c r="AZ240" i="60"/>
  <c r="BA240" i="60"/>
  <c r="BB240" i="60"/>
  <c r="BC240" i="60"/>
  <c r="BD240" i="60"/>
  <c r="BE240" i="60"/>
  <c r="BF240" i="60"/>
  <c r="BG240" i="60"/>
  <c r="BH240" i="60"/>
  <c r="BI240" i="60"/>
  <c r="BJ240" i="60"/>
  <c r="BK240" i="60"/>
  <c r="BL240" i="60"/>
  <c r="BM240" i="60"/>
  <c r="BN240" i="60"/>
  <c r="BO240" i="60"/>
  <c r="BP240" i="60"/>
  <c r="BQ240" i="60"/>
  <c r="BR240" i="60"/>
  <c r="BS240" i="60"/>
  <c r="BT240" i="60"/>
  <c r="BU240" i="60"/>
  <c r="BV240" i="60"/>
  <c r="BW240" i="60"/>
  <c r="BX240" i="60"/>
  <c r="BY240" i="60"/>
  <c r="BZ240" i="60"/>
  <c r="CA240" i="60"/>
  <c r="CB240" i="60"/>
  <c r="CC240" i="60"/>
  <c r="CD240" i="60"/>
  <c r="CE240" i="60"/>
  <c r="CF240" i="60"/>
  <c r="CG240" i="60"/>
  <c r="CH240" i="60"/>
  <c r="CI240" i="60"/>
  <c r="CJ240" i="60"/>
  <c r="CK240" i="60"/>
  <c r="CL240" i="60"/>
  <c r="CM240" i="60"/>
  <c r="AO241" i="60"/>
  <c r="AP241" i="60"/>
  <c r="AQ241" i="60"/>
  <c r="AR241" i="60"/>
  <c r="AS241" i="60"/>
  <c r="AT241" i="60"/>
  <c r="AU241" i="60"/>
  <c r="AV241" i="60"/>
  <c r="AW241" i="60"/>
  <c r="AX241" i="60"/>
  <c r="AY241" i="60"/>
  <c r="AZ241" i="60"/>
  <c r="BA241" i="60"/>
  <c r="BB241" i="60"/>
  <c r="BC241" i="60"/>
  <c r="BD241" i="60"/>
  <c r="BE241" i="60"/>
  <c r="BF241" i="60"/>
  <c r="BG241" i="60"/>
  <c r="BH241" i="60"/>
  <c r="BI241" i="60"/>
  <c r="BJ241" i="60"/>
  <c r="BK241" i="60"/>
  <c r="BL241" i="60"/>
  <c r="BM241" i="60"/>
  <c r="BN241" i="60"/>
  <c r="BO241" i="60"/>
  <c r="BP241" i="60"/>
  <c r="BQ241" i="60"/>
  <c r="BR241" i="60"/>
  <c r="BS241" i="60"/>
  <c r="BT241" i="60"/>
  <c r="BU241" i="60"/>
  <c r="BV241" i="60"/>
  <c r="BW241" i="60"/>
  <c r="BX241" i="60"/>
  <c r="BY241" i="60"/>
  <c r="BZ241" i="60"/>
  <c r="CA241" i="60"/>
  <c r="CB241" i="60"/>
  <c r="CC241" i="60"/>
  <c r="CD241" i="60"/>
  <c r="CE241" i="60"/>
  <c r="CF241" i="60"/>
  <c r="CG241" i="60"/>
  <c r="CH241" i="60"/>
  <c r="CI241" i="60"/>
  <c r="CJ241" i="60"/>
  <c r="CK241" i="60"/>
  <c r="CL241" i="60"/>
  <c r="CM241" i="60"/>
  <c r="BL65" i="60"/>
  <c r="BM65" i="60"/>
  <c r="BN65" i="60"/>
  <c r="BO65" i="60"/>
  <c r="BP65" i="60"/>
  <c r="BQ65" i="60"/>
  <c r="BR65" i="60"/>
  <c r="BS65" i="60"/>
  <c r="BT65" i="60"/>
  <c r="BU65" i="60"/>
  <c r="BV65" i="60"/>
  <c r="BW65" i="60"/>
  <c r="BX65" i="60"/>
  <c r="BY65" i="60"/>
  <c r="BZ65" i="60"/>
  <c r="CA65" i="60"/>
  <c r="CB65" i="60"/>
  <c r="CC65" i="60"/>
  <c r="CD65" i="60"/>
  <c r="CE65" i="60"/>
  <c r="CF65" i="60"/>
  <c r="CG65" i="60"/>
  <c r="CH65" i="60"/>
  <c r="CI65" i="60"/>
  <c r="CJ65" i="60"/>
  <c r="CK65" i="60"/>
  <c r="CL65" i="60"/>
  <c r="CM65" i="60"/>
  <c r="BL66" i="60"/>
  <c r="BM66" i="60"/>
  <c r="BN66" i="60"/>
  <c r="BO66" i="60"/>
  <c r="BP66" i="60"/>
  <c r="BQ66" i="60"/>
  <c r="BR66" i="60"/>
  <c r="BS66" i="60"/>
  <c r="BT66" i="60"/>
  <c r="BU66" i="60"/>
  <c r="BV66" i="60"/>
  <c r="BW66" i="60"/>
  <c r="BX66" i="60"/>
  <c r="BY66" i="60"/>
  <c r="BZ66" i="60"/>
  <c r="CA66" i="60"/>
  <c r="CB66" i="60"/>
  <c r="CC66" i="60"/>
  <c r="CD66" i="60"/>
  <c r="CE66" i="60"/>
  <c r="CF66" i="60"/>
  <c r="CG66" i="60"/>
  <c r="CH66" i="60"/>
  <c r="CI66" i="60"/>
  <c r="CJ66" i="60"/>
  <c r="CK66" i="60"/>
  <c r="CL66" i="60"/>
  <c r="CM66" i="60"/>
  <c r="BL67" i="60"/>
  <c r="BM67" i="60"/>
  <c r="BN67" i="60"/>
  <c r="BO67" i="60"/>
  <c r="BP67" i="60"/>
  <c r="BQ67" i="60"/>
  <c r="BR67" i="60"/>
  <c r="BS67" i="60"/>
  <c r="BT67" i="60"/>
  <c r="BU67" i="60"/>
  <c r="BV67" i="60"/>
  <c r="BW67" i="60"/>
  <c r="BX67" i="60"/>
  <c r="BY67" i="60"/>
  <c r="BZ67" i="60"/>
  <c r="CA67" i="60"/>
  <c r="CB67" i="60"/>
  <c r="CC67" i="60"/>
  <c r="CD67" i="60"/>
  <c r="CE67" i="60"/>
  <c r="CF67" i="60"/>
  <c r="CG67" i="60"/>
  <c r="CH67" i="60"/>
  <c r="CI67" i="60"/>
  <c r="CJ67" i="60"/>
  <c r="CK67" i="60"/>
  <c r="CL67" i="60"/>
  <c r="CM67" i="60"/>
  <c r="BL68" i="60"/>
  <c r="BM68" i="60"/>
  <c r="BN68" i="60"/>
  <c r="BO68" i="60"/>
  <c r="BP68" i="60"/>
  <c r="BQ68" i="60"/>
  <c r="BR68" i="60"/>
  <c r="BS68" i="60"/>
  <c r="BT68" i="60"/>
  <c r="BU68" i="60"/>
  <c r="BV68" i="60"/>
  <c r="BW68" i="60"/>
  <c r="BX68" i="60"/>
  <c r="BY68" i="60"/>
  <c r="BZ68" i="60"/>
  <c r="CA68" i="60"/>
  <c r="CB68" i="60"/>
  <c r="CC68" i="60"/>
  <c r="CD68" i="60"/>
  <c r="CE68" i="60"/>
  <c r="CF68" i="60"/>
  <c r="CG68" i="60"/>
  <c r="CH68" i="60"/>
  <c r="CI68" i="60"/>
  <c r="CJ68" i="60"/>
  <c r="CK68" i="60"/>
  <c r="CL68" i="60"/>
  <c r="CM68" i="60"/>
  <c r="BL69" i="60"/>
  <c r="BM69" i="60"/>
  <c r="BN69" i="60"/>
  <c r="BO69" i="60"/>
  <c r="BP69" i="60"/>
  <c r="BQ69" i="60"/>
  <c r="BR69" i="60"/>
  <c r="BS69" i="60"/>
  <c r="BT69" i="60"/>
  <c r="BU69" i="60"/>
  <c r="BV69" i="60"/>
  <c r="BW69" i="60"/>
  <c r="BX69" i="60"/>
  <c r="BY69" i="60"/>
  <c r="BZ69" i="60"/>
  <c r="CA69" i="60"/>
  <c r="CB69" i="60"/>
  <c r="CC69" i="60"/>
  <c r="CD69" i="60"/>
  <c r="CE69" i="60"/>
  <c r="CF69" i="60"/>
  <c r="CG69" i="60"/>
  <c r="CH69" i="60"/>
  <c r="CI69" i="60"/>
  <c r="CJ69" i="60"/>
  <c r="CK69" i="60"/>
  <c r="CL69" i="60"/>
  <c r="CM69" i="60"/>
  <c r="BL70" i="60"/>
  <c r="BM70" i="60"/>
  <c r="BN70" i="60"/>
  <c r="BO70" i="60"/>
  <c r="BP70" i="60"/>
  <c r="BQ70" i="60"/>
  <c r="BR70" i="60"/>
  <c r="BS70" i="60"/>
  <c r="BT70" i="60"/>
  <c r="BU70" i="60"/>
  <c r="BV70" i="60"/>
  <c r="BW70" i="60"/>
  <c r="BX70" i="60"/>
  <c r="BY70" i="60"/>
  <c r="BZ70" i="60"/>
  <c r="CA70" i="60"/>
  <c r="CB70" i="60"/>
  <c r="CC70" i="60"/>
  <c r="CD70" i="60"/>
  <c r="CE70" i="60"/>
  <c r="CF70" i="60"/>
  <c r="CG70" i="60"/>
  <c r="CH70" i="60"/>
  <c r="CI70" i="60"/>
  <c r="CJ70" i="60"/>
  <c r="CK70" i="60"/>
  <c r="CL70" i="60"/>
  <c r="CM70" i="60"/>
  <c r="BL71" i="60"/>
  <c r="BM71" i="60"/>
  <c r="BN71" i="60"/>
  <c r="BO71" i="60"/>
  <c r="BP71" i="60"/>
  <c r="BQ71" i="60"/>
  <c r="BR71" i="60"/>
  <c r="BS71" i="60"/>
  <c r="BT71" i="60"/>
  <c r="BU71" i="60"/>
  <c r="BV71" i="60"/>
  <c r="BW71" i="60"/>
  <c r="BX71" i="60"/>
  <c r="BY71" i="60"/>
  <c r="BZ71" i="60"/>
  <c r="CA71" i="60"/>
  <c r="CB71" i="60"/>
  <c r="CC71" i="60"/>
  <c r="CD71" i="60"/>
  <c r="CE71" i="60"/>
  <c r="CF71" i="60"/>
  <c r="CG71" i="60"/>
  <c r="CH71" i="60"/>
  <c r="CI71" i="60"/>
  <c r="CJ71" i="60"/>
  <c r="CK71" i="60"/>
  <c r="CL71" i="60"/>
  <c r="CM71" i="60"/>
  <c r="BL72" i="60"/>
  <c r="BM72" i="60"/>
  <c r="BN72" i="60"/>
  <c r="BO72" i="60"/>
  <c r="BP72" i="60"/>
  <c r="BQ72" i="60"/>
  <c r="BR72" i="60"/>
  <c r="BS72" i="60"/>
  <c r="BT72" i="60"/>
  <c r="BU72" i="60"/>
  <c r="BV72" i="60"/>
  <c r="BW72" i="60"/>
  <c r="BX72" i="60"/>
  <c r="BY72" i="60"/>
  <c r="BZ72" i="60"/>
  <c r="CA72" i="60"/>
  <c r="CB72" i="60"/>
  <c r="CC72" i="60"/>
  <c r="CD72" i="60"/>
  <c r="CE72" i="60"/>
  <c r="CF72" i="60"/>
  <c r="CG72" i="60"/>
  <c r="CH72" i="60"/>
  <c r="CI72" i="60"/>
  <c r="CJ72" i="60"/>
  <c r="CK72" i="60"/>
  <c r="CL72" i="60"/>
  <c r="CM72" i="60"/>
  <c r="BL73" i="60"/>
  <c r="BM73" i="60"/>
  <c r="BN73" i="60"/>
  <c r="BO73" i="60"/>
  <c r="BP73" i="60"/>
  <c r="BQ73" i="60"/>
  <c r="BR73" i="60"/>
  <c r="BS73" i="60"/>
  <c r="BT73" i="60"/>
  <c r="BU73" i="60"/>
  <c r="BV73" i="60"/>
  <c r="BW73" i="60"/>
  <c r="BX73" i="60"/>
  <c r="BY73" i="60"/>
  <c r="BZ73" i="60"/>
  <c r="CA73" i="60"/>
  <c r="CB73" i="60"/>
  <c r="CC73" i="60"/>
  <c r="CD73" i="60"/>
  <c r="CE73" i="60"/>
  <c r="CF73" i="60"/>
  <c r="CG73" i="60"/>
  <c r="CH73" i="60"/>
  <c r="CI73" i="60"/>
  <c r="CJ73" i="60"/>
  <c r="CK73" i="60"/>
  <c r="CL73" i="60"/>
  <c r="CM73" i="60"/>
  <c r="BL74" i="60"/>
  <c r="BM74" i="60"/>
  <c r="BN74" i="60"/>
  <c r="BO74" i="60"/>
  <c r="BP74" i="60"/>
  <c r="BQ74" i="60"/>
  <c r="BR74" i="60"/>
  <c r="BS74" i="60"/>
  <c r="BT74" i="60"/>
  <c r="BU74" i="60"/>
  <c r="BV74" i="60"/>
  <c r="BW74" i="60"/>
  <c r="BX74" i="60"/>
  <c r="BY74" i="60"/>
  <c r="BZ74" i="60"/>
  <c r="CA74" i="60"/>
  <c r="CB74" i="60"/>
  <c r="CC74" i="60"/>
  <c r="CD74" i="60"/>
  <c r="CE74" i="60"/>
  <c r="CF74" i="60"/>
  <c r="CG74" i="60"/>
  <c r="CH74" i="60"/>
  <c r="CI74" i="60"/>
  <c r="CJ74" i="60"/>
  <c r="CK74" i="60"/>
  <c r="CL74" i="60"/>
  <c r="CM74" i="60"/>
  <c r="BL75" i="60"/>
  <c r="BM75" i="60"/>
  <c r="BN75" i="60"/>
  <c r="BO75" i="60"/>
  <c r="BP75" i="60"/>
  <c r="BQ75" i="60"/>
  <c r="BR75" i="60"/>
  <c r="BS75" i="60"/>
  <c r="BT75" i="60"/>
  <c r="BU75" i="60"/>
  <c r="BV75" i="60"/>
  <c r="BW75" i="60"/>
  <c r="BX75" i="60"/>
  <c r="BY75" i="60"/>
  <c r="BZ75" i="60"/>
  <c r="CA75" i="60"/>
  <c r="CB75" i="60"/>
  <c r="CC75" i="60"/>
  <c r="CD75" i="60"/>
  <c r="CE75" i="60"/>
  <c r="CF75" i="60"/>
  <c r="CG75" i="60"/>
  <c r="CH75" i="60"/>
  <c r="CI75" i="60"/>
  <c r="CJ75" i="60"/>
  <c r="CK75" i="60"/>
  <c r="CL75" i="60"/>
  <c r="CM75" i="60"/>
  <c r="BL76" i="60"/>
  <c r="BM76" i="60"/>
  <c r="BN76" i="60"/>
  <c r="BO76" i="60"/>
  <c r="BP76" i="60"/>
  <c r="BQ76" i="60"/>
  <c r="BR76" i="60"/>
  <c r="BS76" i="60"/>
  <c r="BT76" i="60"/>
  <c r="BU76" i="60"/>
  <c r="BV76" i="60"/>
  <c r="BW76" i="60"/>
  <c r="BX76" i="60"/>
  <c r="BY76" i="60"/>
  <c r="BZ76" i="60"/>
  <c r="CA76" i="60"/>
  <c r="CB76" i="60"/>
  <c r="CC76" i="60"/>
  <c r="CD76" i="60"/>
  <c r="CE76" i="60"/>
  <c r="CF76" i="60"/>
  <c r="CG76" i="60"/>
  <c r="CH76" i="60"/>
  <c r="CI76" i="60"/>
  <c r="CJ76" i="60"/>
  <c r="CK76" i="60"/>
  <c r="CL76" i="60"/>
  <c r="CM76" i="60"/>
  <c r="BL77" i="60"/>
  <c r="BM77" i="60"/>
  <c r="BN77" i="60"/>
  <c r="BO77" i="60"/>
  <c r="BP77" i="60"/>
  <c r="BQ77" i="60"/>
  <c r="BR77" i="60"/>
  <c r="BS77" i="60"/>
  <c r="BT77" i="60"/>
  <c r="BU77" i="60"/>
  <c r="BV77" i="60"/>
  <c r="BW77" i="60"/>
  <c r="BX77" i="60"/>
  <c r="BY77" i="60"/>
  <c r="BZ77" i="60"/>
  <c r="CA77" i="60"/>
  <c r="CB77" i="60"/>
  <c r="CC77" i="60"/>
  <c r="CD77" i="60"/>
  <c r="CE77" i="60"/>
  <c r="CF77" i="60"/>
  <c r="CG77" i="60"/>
  <c r="CH77" i="60"/>
  <c r="CI77" i="60"/>
  <c r="CJ77" i="60"/>
  <c r="CK77" i="60"/>
  <c r="CL77" i="60"/>
  <c r="CM77" i="60"/>
  <c r="BL78" i="60"/>
  <c r="BM78" i="60"/>
  <c r="BN78" i="60"/>
  <c r="BO78" i="60"/>
  <c r="BP78" i="60"/>
  <c r="BQ78" i="60"/>
  <c r="BR78" i="60"/>
  <c r="BS78" i="60"/>
  <c r="BT78" i="60"/>
  <c r="BU78" i="60"/>
  <c r="BV78" i="60"/>
  <c r="BW78" i="60"/>
  <c r="BX78" i="60"/>
  <c r="BY78" i="60"/>
  <c r="BZ78" i="60"/>
  <c r="CA78" i="60"/>
  <c r="CB78" i="60"/>
  <c r="CC78" i="60"/>
  <c r="CD78" i="60"/>
  <c r="CE78" i="60"/>
  <c r="CF78" i="60"/>
  <c r="CG78" i="60"/>
  <c r="CH78" i="60"/>
  <c r="CI78" i="60"/>
  <c r="CJ78" i="60"/>
  <c r="CK78" i="60"/>
  <c r="CL78" i="60"/>
  <c r="CM78" i="60"/>
  <c r="BL79" i="60"/>
  <c r="BM79" i="60"/>
  <c r="BN79" i="60"/>
  <c r="BO79" i="60"/>
  <c r="BP79" i="60"/>
  <c r="BQ79" i="60"/>
  <c r="BR79" i="60"/>
  <c r="BS79" i="60"/>
  <c r="BT79" i="60"/>
  <c r="BU79" i="60"/>
  <c r="BV79" i="60"/>
  <c r="BW79" i="60"/>
  <c r="BX79" i="60"/>
  <c r="BY79" i="60"/>
  <c r="BZ79" i="60"/>
  <c r="CA79" i="60"/>
  <c r="CB79" i="60"/>
  <c r="CC79" i="60"/>
  <c r="CD79" i="60"/>
  <c r="CE79" i="60"/>
  <c r="CF79" i="60"/>
  <c r="CG79" i="60"/>
  <c r="CH79" i="60"/>
  <c r="CI79" i="60"/>
  <c r="CJ79" i="60"/>
  <c r="CK79" i="60"/>
  <c r="CL79" i="60"/>
  <c r="CM79" i="60"/>
  <c r="BL80" i="60"/>
  <c r="BM80" i="60"/>
  <c r="BN80" i="60"/>
  <c r="BO80" i="60"/>
  <c r="BP80" i="60"/>
  <c r="BQ80" i="60"/>
  <c r="BR80" i="60"/>
  <c r="BS80" i="60"/>
  <c r="BT80" i="60"/>
  <c r="BU80" i="60"/>
  <c r="BV80" i="60"/>
  <c r="BW80" i="60"/>
  <c r="BX80" i="60"/>
  <c r="BY80" i="60"/>
  <c r="BZ80" i="60"/>
  <c r="CA80" i="60"/>
  <c r="CB80" i="60"/>
  <c r="CC80" i="60"/>
  <c r="CD80" i="60"/>
  <c r="CE80" i="60"/>
  <c r="CF80" i="60"/>
  <c r="CG80" i="60"/>
  <c r="CH80" i="60"/>
  <c r="CI80" i="60"/>
  <c r="CJ80" i="60"/>
  <c r="CK80" i="60"/>
  <c r="CL80" i="60"/>
  <c r="CM80" i="60"/>
  <c r="BL81" i="60"/>
  <c r="BM81" i="60"/>
  <c r="BN81" i="60"/>
  <c r="BO81" i="60"/>
  <c r="BP81" i="60"/>
  <c r="BQ81" i="60"/>
  <c r="BR81" i="60"/>
  <c r="BS81" i="60"/>
  <c r="BT81" i="60"/>
  <c r="BU81" i="60"/>
  <c r="BV81" i="60"/>
  <c r="BW81" i="60"/>
  <c r="BX81" i="60"/>
  <c r="BY81" i="60"/>
  <c r="BZ81" i="60"/>
  <c r="CA81" i="60"/>
  <c r="CB81" i="60"/>
  <c r="CC81" i="60"/>
  <c r="CD81" i="60"/>
  <c r="CE81" i="60"/>
  <c r="CF81" i="60"/>
  <c r="CG81" i="60"/>
  <c r="CH81" i="60"/>
  <c r="CI81" i="60"/>
  <c r="CJ81" i="60"/>
  <c r="CK81" i="60"/>
  <c r="CL81" i="60"/>
  <c r="CM81" i="60"/>
  <c r="BL82" i="60"/>
  <c r="BM82" i="60"/>
  <c r="BN82" i="60"/>
  <c r="BO82" i="60"/>
  <c r="BP82" i="60"/>
  <c r="BQ82" i="60"/>
  <c r="BR82" i="60"/>
  <c r="BS82" i="60"/>
  <c r="BT82" i="60"/>
  <c r="BU82" i="60"/>
  <c r="BV82" i="60"/>
  <c r="BW82" i="60"/>
  <c r="BX82" i="60"/>
  <c r="BY82" i="60"/>
  <c r="BZ82" i="60"/>
  <c r="CA82" i="60"/>
  <c r="CB82" i="60"/>
  <c r="CC82" i="60"/>
  <c r="CD82" i="60"/>
  <c r="CE82" i="60"/>
  <c r="CF82" i="60"/>
  <c r="CG82" i="60"/>
  <c r="CH82" i="60"/>
  <c r="CI82" i="60"/>
  <c r="CJ82" i="60"/>
  <c r="CK82" i="60"/>
  <c r="CL82" i="60"/>
  <c r="CM82" i="60"/>
  <c r="BL83" i="60"/>
  <c r="BM83" i="60"/>
  <c r="BN83" i="60"/>
  <c r="BO83" i="60"/>
  <c r="BP83" i="60"/>
  <c r="BQ83" i="60"/>
  <c r="BR83" i="60"/>
  <c r="BS83" i="60"/>
  <c r="BT83" i="60"/>
  <c r="BU83" i="60"/>
  <c r="BV83" i="60"/>
  <c r="BW83" i="60"/>
  <c r="BX83" i="60"/>
  <c r="BY83" i="60"/>
  <c r="BZ83" i="60"/>
  <c r="CA83" i="60"/>
  <c r="CB83" i="60"/>
  <c r="CC83" i="60"/>
  <c r="CD83" i="60"/>
  <c r="CE83" i="60"/>
  <c r="CF83" i="60"/>
  <c r="CG83" i="60"/>
  <c r="CH83" i="60"/>
  <c r="CI83" i="60"/>
  <c r="CJ83" i="60"/>
  <c r="CK83" i="60"/>
  <c r="CL83" i="60"/>
  <c r="CM83" i="60"/>
  <c r="BL84" i="60"/>
  <c r="BM84" i="60"/>
  <c r="BN84" i="60"/>
  <c r="BO84" i="60"/>
  <c r="BP84" i="60"/>
  <c r="BQ84" i="60"/>
  <c r="BR84" i="60"/>
  <c r="BS84" i="60"/>
  <c r="BT84" i="60"/>
  <c r="BU84" i="60"/>
  <c r="BV84" i="60"/>
  <c r="BW84" i="60"/>
  <c r="BX84" i="60"/>
  <c r="BY84" i="60"/>
  <c r="BZ84" i="60"/>
  <c r="CA84" i="60"/>
  <c r="CB84" i="60"/>
  <c r="CC84" i="60"/>
  <c r="CD84" i="60"/>
  <c r="CE84" i="60"/>
  <c r="CF84" i="60"/>
  <c r="CG84" i="60"/>
  <c r="CH84" i="60"/>
  <c r="CI84" i="60"/>
  <c r="CJ84" i="60"/>
  <c r="CK84" i="60"/>
  <c r="CL84" i="60"/>
  <c r="CM84" i="60"/>
  <c r="BL87" i="60"/>
  <c r="BM87" i="60"/>
  <c r="BN87" i="60"/>
  <c r="BO87" i="60"/>
  <c r="BP87" i="60"/>
  <c r="BQ87" i="60"/>
  <c r="BR87" i="60"/>
  <c r="BS87" i="60"/>
  <c r="BT87" i="60"/>
  <c r="BU87" i="60"/>
  <c r="BV87" i="60"/>
  <c r="BW87" i="60"/>
  <c r="BX87" i="60"/>
  <c r="BY87" i="60"/>
  <c r="BZ87" i="60"/>
  <c r="CA87" i="60"/>
  <c r="CB87" i="60"/>
  <c r="CC87" i="60"/>
  <c r="CD87" i="60"/>
  <c r="CE87" i="60"/>
  <c r="CF87" i="60"/>
  <c r="CG87" i="60"/>
  <c r="CH87" i="60"/>
  <c r="CI87" i="60"/>
  <c r="CJ87" i="60"/>
  <c r="CK87" i="60"/>
  <c r="CL87" i="60"/>
  <c r="CM87" i="60"/>
  <c r="BL88" i="60"/>
  <c r="BM88" i="60"/>
  <c r="BN88" i="60"/>
  <c r="BO88" i="60"/>
  <c r="BP88" i="60"/>
  <c r="BQ88" i="60"/>
  <c r="BR88" i="60"/>
  <c r="BS88" i="60"/>
  <c r="BT88" i="60"/>
  <c r="BU88" i="60"/>
  <c r="BV88" i="60"/>
  <c r="BW88" i="60"/>
  <c r="BX88" i="60"/>
  <c r="BY88" i="60"/>
  <c r="BZ88" i="60"/>
  <c r="CA88" i="60"/>
  <c r="CB88" i="60"/>
  <c r="CC88" i="60"/>
  <c r="CD88" i="60"/>
  <c r="CE88" i="60"/>
  <c r="CF88" i="60"/>
  <c r="CG88" i="60"/>
  <c r="CH88" i="60"/>
  <c r="CI88" i="60"/>
  <c r="CJ88" i="60"/>
  <c r="CK88" i="60"/>
  <c r="CL88" i="60"/>
  <c r="CM88" i="60"/>
  <c r="BL89" i="60"/>
  <c r="BM89" i="60"/>
  <c r="BN89" i="60"/>
  <c r="BO89" i="60"/>
  <c r="BP89" i="60"/>
  <c r="BQ89" i="60"/>
  <c r="BR89" i="60"/>
  <c r="BS89" i="60"/>
  <c r="BT89" i="60"/>
  <c r="BU89" i="60"/>
  <c r="BV89" i="60"/>
  <c r="BW89" i="60"/>
  <c r="BX89" i="60"/>
  <c r="BY89" i="60"/>
  <c r="BZ89" i="60"/>
  <c r="CA89" i="60"/>
  <c r="CB89" i="60"/>
  <c r="CC89" i="60"/>
  <c r="CD89" i="60"/>
  <c r="CE89" i="60"/>
  <c r="CF89" i="60"/>
  <c r="CG89" i="60"/>
  <c r="CH89" i="60"/>
  <c r="CI89" i="60"/>
  <c r="CJ89" i="60"/>
  <c r="CK89" i="60"/>
  <c r="CL89" i="60"/>
  <c r="CM89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CD90" i="60"/>
  <c r="CE90" i="60"/>
  <c r="CF90" i="60"/>
  <c r="CG90" i="60"/>
  <c r="CH90" i="60"/>
  <c r="CI90" i="60"/>
  <c r="CJ90" i="60"/>
  <c r="CK90" i="60"/>
  <c r="CL90" i="60"/>
  <c r="CM90" i="60"/>
  <c r="BL91" i="60"/>
  <c r="BM91" i="60"/>
  <c r="BN91" i="60"/>
  <c r="BO91" i="60"/>
  <c r="BP91" i="60"/>
  <c r="BQ91" i="60"/>
  <c r="BR91" i="60"/>
  <c r="BS91" i="60"/>
  <c r="BT91" i="60"/>
  <c r="BU91" i="60"/>
  <c r="BV91" i="60"/>
  <c r="BW91" i="60"/>
  <c r="BX91" i="60"/>
  <c r="BY91" i="60"/>
  <c r="BZ91" i="60"/>
  <c r="CA91" i="60"/>
  <c r="CB91" i="60"/>
  <c r="CC91" i="60"/>
  <c r="CD91" i="60"/>
  <c r="CE91" i="60"/>
  <c r="CF91" i="60"/>
  <c r="CG91" i="60"/>
  <c r="CH91" i="60"/>
  <c r="CI91" i="60"/>
  <c r="CJ91" i="60"/>
  <c r="CK91" i="60"/>
  <c r="CL91" i="60"/>
  <c r="CM91" i="60"/>
  <c r="BL92" i="60"/>
  <c r="BM92" i="60"/>
  <c r="BN92" i="60"/>
  <c r="BO92" i="60"/>
  <c r="BP92" i="60"/>
  <c r="BQ92" i="60"/>
  <c r="BR92" i="60"/>
  <c r="BS92" i="60"/>
  <c r="BT92" i="60"/>
  <c r="BU92" i="60"/>
  <c r="BV92" i="60"/>
  <c r="BW92" i="60"/>
  <c r="BX92" i="60"/>
  <c r="BY92" i="60"/>
  <c r="BZ92" i="60"/>
  <c r="CA92" i="60"/>
  <c r="CB92" i="60"/>
  <c r="CC92" i="60"/>
  <c r="CD92" i="60"/>
  <c r="CE92" i="60"/>
  <c r="CF92" i="60"/>
  <c r="CG92" i="60"/>
  <c r="CH92" i="60"/>
  <c r="CI92" i="60"/>
  <c r="CJ92" i="60"/>
  <c r="CK92" i="60"/>
  <c r="CL92" i="60"/>
  <c r="CM92" i="60"/>
  <c r="BL93" i="60"/>
  <c r="BM93" i="60"/>
  <c r="BN93" i="60"/>
  <c r="BO93" i="60"/>
  <c r="BP93" i="60"/>
  <c r="BQ93" i="60"/>
  <c r="BR93" i="60"/>
  <c r="BS93" i="60"/>
  <c r="BT93" i="60"/>
  <c r="BU93" i="60"/>
  <c r="BV93" i="60"/>
  <c r="BW93" i="60"/>
  <c r="BX93" i="60"/>
  <c r="BY93" i="60"/>
  <c r="BZ93" i="60"/>
  <c r="CA93" i="60"/>
  <c r="CB93" i="60"/>
  <c r="CC93" i="60"/>
  <c r="CD93" i="60"/>
  <c r="CE93" i="60"/>
  <c r="CF93" i="60"/>
  <c r="CG93" i="60"/>
  <c r="CH93" i="60"/>
  <c r="CI93" i="60"/>
  <c r="CJ93" i="60"/>
  <c r="CK93" i="60"/>
  <c r="CL93" i="60"/>
  <c r="CM93" i="60"/>
  <c r="BL94" i="60"/>
  <c r="BM94" i="60"/>
  <c r="BN94" i="60"/>
  <c r="BO94" i="60"/>
  <c r="BP94" i="60"/>
  <c r="BQ94" i="60"/>
  <c r="BR94" i="60"/>
  <c r="BS94" i="60"/>
  <c r="BT94" i="60"/>
  <c r="BU94" i="60"/>
  <c r="BV94" i="60"/>
  <c r="BW94" i="60"/>
  <c r="BX94" i="60"/>
  <c r="BY94" i="60"/>
  <c r="BZ94" i="60"/>
  <c r="CA94" i="60"/>
  <c r="CB94" i="60"/>
  <c r="CC94" i="60"/>
  <c r="CD94" i="60"/>
  <c r="CE94" i="60"/>
  <c r="CF94" i="60"/>
  <c r="CG94" i="60"/>
  <c r="CH94" i="60"/>
  <c r="CI94" i="60"/>
  <c r="CJ94" i="60"/>
  <c r="CK94" i="60"/>
  <c r="CL94" i="60"/>
  <c r="CM94" i="60"/>
  <c r="BL95" i="60"/>
  <c r="BM95" i="60"/>
  <c r="BN95" i="60"/>
  <c r="BO95" i="60"/>
  <c r="BP95" i="60"/>
  <c r="BQ95" i="60"/>
  <c r="BR95" i="60"/>
  <c r="BS95" i="60"/>
  <c r="BT95" i="60"/>
  <c r="BU95" i="60"/>
  <c r="BV95" i="60"/>
  <c r="BW95" i="60"/>
  <c r="BX95" i="60"/>
  <c r="BY95" i="60"/>
  <c r="BZ95" i="60"/>
  <c r="CA95" i="60"/>
  <c r="CB95" i="60"/>
  <c r="CC95" i="60"/>
  <c r="CD95" i="60"/>
  <c r="CE95" i="60"/>
  <c r="CF95" i="60"/>
  <c r="CG95" i="60"/>
  <c r="CH95" i="60"/>
  <c r="CI95" i="60"/>
  <c r="CJ95" i="60"/>
  <c r="CK95" i="60"/>
  <c r="CL95" i="60"/>
  <c r="CM95" i="60"/>
  <c r="BL96" i="60"/>
  <c r="BM96" i="60"/>
  <c r="BN96" i="60"/>
  <c r="BO96" i="60"/>
  <c r="BP96" i="60"/>
  <c r="BQ96" i="60"/>
  <c r="BR96" i="60"/>
  <c r="BS96" i="60"/>
  <c r="BT96" i="60"/>
  <c r="BU96" i="60"/>
  <c r="BV96" i="60"/>
  <c r="BW96" i="60"/>
  <c r="BX96" i="60"/>
  <c r="BY96" i="60"/>
  <c r="BZ96" i="60"/>
  <c r="CA96" i="60"/>
  <c r="CB96" i="60"/>
  <c r="CC96" i="60"/>
  <c r="CD96" i="60"/>
  <c r="CE96" i="60"/>
  <c r="CF96" i="60"/>
  <c r="CG96" i="60"/>
  <c r="CH96" i="60"/>
  <c r="CI96" i="60"/>
  <c r="CJ96" i="60"/>
  <c r="CK96" i="60"/>
  <c r="CL96" i="60"/>
  <c r="CM96" i="60"/>
  <c r="BL97" i="60"/>
  <c r="BM97" i="60"/>
  <c r="BN97" i="60"/>
  <c r="BO97" i="60"/>
  <c r="BP97" i="60"/>
  <c r="BQ97" i="60"/>
  <c r="BR97" i="60"/>
  <c r="BS97" i="60"/>
  <c r="BT97" i="60"/>
  <c r="BU97" i="60"/>
  <c r="BV97" i="60"/>
  <c r="BW97" i="60"/>
  <c r="BX97" i="60"/>
  <c r="BY97" i="60"/>
  <c r="BZ97" i="60"/>
  <c r="CA97" i="60"/>
  <c r="CB97" i="60"/>
  <c r="CC97" i="60"/>
  <c r="CD97" i="60"/>
  <c r="CE97" i="60"/>
  <c r="CF97" i="60"/>
  <c r="CG97" i="60"/>
  <c r="CH97" i="60"/>
  <c r="CI97" i="60"/>
  <c r="CJ97" i="60"/>
  <c r="CK97" i="60"/>
  <c r="CL97" i="60"/>
  <c r="CM97" i="60"/>
  <c r="BL98" i="60"/>
  <c r="BM98" i="60"/>
  <c r="BN98" i="60"/>
  <c r="BO98" i="60"/>
  <c r="BP98" i="60"/>
  <c r="BQ98" i="60"/>
  <c r="BR98" i="60"/>
  <c r="BS98" i="60"/>
  <c r="BT98" i="60"/>
  <c r="BU98" i="60"/>
  <c r="BV98" i="60"/>
  <c r="BW98" i="60"/>
  <c r="BX98" i="60"/>
  <c r="BY98" i="60"/>
  <c r="BZ98" i="60"/>
  <c r="CA98" i="60"/>
  <c r="CB98" i="60"/>
  <c r="CC98" i="60"/>
  <c r="CD98" i="60"/>
  <c r="CE98" i="60"/>
  <c r="CF98" i="60"/>
  <c r="CG98" i="60"/>
  <c r="CH98" i="60"/>
  <c r="CI98" i="60"/>
  <c r="CJ98" i="60"/>
  <c r="CK98" i="60"/>
  <c r="CL98" i="60"/>
  <c r="CM98" i="60"/>
  <c r="BL99" i="60"/>
  <c r="BM99" i="60"/>
  <c r="BN99" i="60"/>
  <c r="BO99" i="60"/>
  <c r="BP99" i="60"/>
  <c r="BQ99" i="60"/>
  <c r="BR99" i="60"/>
  <c r="BS99" i="60"/>
  <c r="BT99" i="60"/>
  <c r="BU99" i="60"/>
  <c r="BV99" i="60"/>
  <c r="BW99" i="60"/>
  <c r="BX99" i="60"/>
  <c r="BY99" i="60"/>
  <c r="BZ99" i="60"/>
  <c r="CA99" i="60"/>
  <c r="CB99" i="60"/>
  <c r="CC99" i="60"/>
  <c r="CD99" i="60"/>
  <c r="CE99" i="60"/>
  <c r="CF99" i="60"/>
  <c r="CG99" i="60"/>
  <c r="CH99" i="60"/>
  <c r="CI99" i="60"/>
  <c r="CJ99" i="60"/>
  <c r="CK99" i="60"/>
  <c r="CL99" i="60"/>
  <c r="CM99" i="60"/>
  <c r="BL100" i="60"/>
  <c r="BM100" i="60"/>
  <c r="BN100" i="60"/>
  <c r="BO100" i="60"/>
  <c r="BP100" i="60"/>
  <c r="BQ100" i="60"/>
  <c r="BR100" i="60"/>
  <c r="BS100" i="60"/>
  <c r="BT100" i="60"/>
  <c r="BU100" i="60"/>
  <c r="BV100" i="60"/>
  <c r="BW100" i="60"/>
  <c r="BX100" i="60"/>
  <c r="BY100" i="60"/>
  <c r="BZ100" i="60"/>
  <c r="CA100" i="60"/>
  <c r="CB100" i="60"/>
  <c r="CC100" i="60"/>
  <c r="CD100" i="60"/>
  <c r="CE100" i="60"/>
  <c r="CF100" i="60"/>
  <c r="CG100" i="60"/>
  <c r="CH100" i="60"/>
  <c r="CI100" i="60"/>
  <c r="CJ100" i="60"/>
  <c r="CK100" i="60"/>
  <c r="CL100" i="60"/>
  <c r="CM100" i="60"/>
  <c r="BL101" i="60"/>
  <c r="BM101" i="60"/>
  <c r="BN101" i="60"/>
  <c r="BO101" i="60"/>
  <c r="BP101" i="60"/>
  <c r="BQ101" i="60"/>
  <c r="BR101" i="60"/>
  <c r="BS101" i="60"/>
  <c r="BT101" i="60"/>
  <c r="BU101" i="60"/>
  <c r="BV101" i="60"/>
  <c r="BW101" i="60"/>
  <c r="BX101" i="60"/>
  <c r="BY101" i="60"/>
  <c r="BZ101" i="60"/>
  <c r="CA101" i="60"/>
  <c r="CB101" i="60"/>
  <c r="CC101" i="60"/>
  <c r="CD101" i="60"/>
  <c r="CE101" i="60"/>
  <c r="CF101" i="60"/>
  <c r="CG101" i="60"/>
  <c r="CH101" i="60"/>
  <c r="CI101" i="60"/>
  <c r="CJ101" i="60"/>
  <c r="CK101" i="60"/>
  <c r="CL101" i="60"/>
  <c r="CM101" i="60"/>
  <c r="BL102" i="60"/>
  <c r="BM102" i="60"/>
  <c r="BN102" i="60"/>
  <c r="BO102" i="60"/>
  <c r="BP102" i="60"/>
  <c r="BQ102" i="60"/>
  <c r="BR102" i="60"/>
  <c r="BS102" i="60"/>
  <c r="BT102" i="60"/>
  <c r="BU102" i="60"/>
  <c r="BV102" i="60"/>
  <c r="BW102" i="60"/>
  <c r="BX102" i="60"/>
  <c r="BY102" i="60"/>
  <c r="BZ102" i="60"/>
  <c r="CA102" i="60"/>
  <c r="CB102" i="60"/>
  <c r="CC102" i="60"/>
  <c r="CD102" i="60"/>
  <c r="CE102" i="60"/>
  <c r="CF102" i="60"/>
  <c r="CG102" i="60"/>
  <c r="CH102" i="60"/>
  <c r="CI102" i="60"/>
  <c r="CJ102" i="60"/>
  <c r="CK102" i="60"/>
  <c r="CL102" i="60"/>
  <c r="CM102" i="60"/>
  <c r="BL103" i="60"/>
  <c r="BM103" i="60"/>
  <c r="BN103" i="60"/>
  <c r="BO103" i="60"/>
  <c r="BP103" i="60"/>
  <c r="BQ103" i="60"/>
  <c r="BR103" i="60"/>
  <c r="BS103" i="60"/>
  <c r="BT103" i="60"/>
  <c r="BU103" i="60"/>
  <c r="BV103" i="60"/>
  <c r="BW103" i="60"/>
  <c r="BX103" i="60"/>
  <c r="BY103" i="60"/>
  <c r="BZ103" i="60"/>
  <c r="CA103" i="60"/>
  <c r="CB103" i="60"/>
  <c r="CC103" i="60"/>
  <c r="CD103" i="60"/>
  <c r="CE103" i="60"/>
  <c r="CF103" i="60"/>
  <c r="CG103" i="60"/>
  <c r="CH103" i="60"/>
  <c r="CI103" i="60"/>
  <c r="CJ103" i="60"/>
  <c r="CK103" i="60"/>
  <c r="CL103" i="60"/>
  <c r="CM103" i="60"/>
  <c r="BL104" i="60"/>
  <c r="BM104" i="60"/>
  <c r="BN104" i="60"/>
  <c r="BO104" i="60"/>
  <c r="BP104" i="60"/>
  <c r="BQ104" i="60"/>
  <c r="BR104" i="60"/>
  <c r="BS104" i="60"/>
  <c r="BT104" i="60"/>
  <c r="BU104" i="60"/>
  <c r="BV104" i="60"/>
  <c r="BW104" i="60"/>
  <c r="BX104" i="60"/>
  <c r="BY104" i="60"/>
  <c r="BZ104" i="60"/>
  <c r="CA104" i="60"/>
  <c r="CB104" i="60"/>
  <c r="CC104" i="60"/>
  <c r="CD104" i="60"/>
  <c r="CE104" i="60"/>
  <c r="CF104" i="60"/>
  <c r="CG104" i="60"/>
  <c r="CH104" i="60"/>
  <c r="CI104" i="60"/>
  <c r="CJ104" i="60"/>
  <c r="CK104" i="60"/>
  <c r="CL104" i="60"/>
  <c r="CM104" i="60"/>
  <c r="BL105" i="60"/>
  <c r="BM105" i="60"/>
  <c r="BN105" i="60"/>
  <c r="BO105" i="60"/>
  <c r="BP105" i="60"/>
  <c r="BQ105" i="60"/>
  <c r="BR105" i="60"/>
  <c r="BS105" i="60"/>
  <c r="BT105" i="60"/>
  <c r="BU105" i="60"/>
  <c r="BV105" i="60"/>
  <c r="BW105" i="60"/>
  <c r="BX105" i="60"/>
  <c r="BY105" i="60"/>
  <c r="BZ105" i="60"/>
  <c r="CA105" i="60"/>
  <c r="CB105" i="60"/>
  <c r="CC105" i="60"/>
  <c r="CD105" i="60"/>
  <c r="CE105" i="60"/>
  <c r="CF105" i="60"/>
  <c r="CG105" i="60"/>
  <c r="CH105" i="60"/>
  <c r="CI105" i="60"/>
  <c r="CJ105" i="60"/>
  <c r="CK105" i="60"/>
  <c r="CL105" i="60"/>
  <c r="CM105" i="60"/>
  <c r="BL106" i="60"/>
  <c r="BM106" i="60"/>
  <c r="BN106" i="60"/>
  <c r="BO106" i="60"/>
  <c r="BP106" i="60"/>
  <c r="BQ106" i="60"/>
  <c r="BR106" i="60"/>
  <c r="BS106" i="60"/>
  <c r="BT106" i="60"/>
  <c r="BU106" i="60"/>
  <c r="BV106" i="60"/>
  <c r="BW106" i="60"/>
  <c r="BX106" i="60"/>
  <c r="BY106" i="60"/>
  <c r="BZ106" i="60"/>
  <c r="CA106" i="60"/>
  <c r="CB106" i="60"/>
  <c r="CC106" i="60"/>
  <c r="CD106" i="60"/>
  <c r="CE106" i="60"/>
  <c r="CF106" i="60"/>
  <c r="CG106" i="60"/>
  <c r="CH106" i="60"/>
  <c r="CI106" i="60"/>
  <c r="CJ106" i="60"/>
  <c r="CK106" i="60"/>
  <c r="CL106" i="60"/>
  <c r="CM106" i="60"/>
  <c r="BL107" i="60"/>
  <c r="BM107" i="60"/>
  <c r="BN107" i="60"/>
  <c r="BO107" i="60"/>
  <c r="BP107" i="60"/>
  <c r="BQ107" i="60"/>
  <c r="BR107" i="60"/>
  <c r="BS107" i="60"/>
  <c r="BT107" i="60"/>
  <c r="BU107" i="60"/>
  <c r="BV107" i="60"/>
  <c r="BW107" i="60"/>
  <c r="BX107" i="60"/>
  <c r="BY107" i="60"/>
  <c r="BZ107" i="60"/>
  <c r="CA107" i="60"/>
  <c r="CB107" i="60"/>
  <c r="CC107" i="60"/>
  <c r="CD107" i="60"/>
  <c r="CE107" i="60"/>
  <c r="CF107" i="60"/>
  <c r="CG107" i="60"/>
  <c r="CH107" i="60"/>
  <c r="CI107" i="60"/>
  <c r="CJ107" i="60"/>
  <c r="CK107" i="60"/>
  <c r="CL107" i="60"/>
  <c r="CM107" i="60"/>
  <c r="BL108" i="60"/>
  <c r="BM108" i="60"/>
  <c r="BN108" i="60"/>
  <c r="BO108" i="60"/>
  <c r="BP108" i="60"/>
  <c r="BQ108" i="60"/>
  <c r="BR108" i="60"/>
  <c r="BS108" i="60"/>
  <c r="BT108" i="60"/>
  <c r="BU108" i="60"/>
  <c r="BV108" i="60"/>
  <c r="BW108" i="60"/>
  <c r="BX108" i="60"/>
  <c r="BY108" i="60"/>
  <c r="BZ108" i="60"/>
  <c r="CA108" i="60"/>
  <c r="CB108" i="60"/>
  <c r="CC108" i="60"/>
  <c r="CD108" i="60"/>
  <c r="CE108" i="60"/>
  <c r="CF108" i="60"/>
  <c r="CG108" i="60"/>
  <c r="CH108" i="60"/>
  <c r="CI108" i="60"/>
  <c r="CJ108" i="60"/>
  <c r="CK108" i="60"/>
  <c r="CL108" i="60"/>
  <c r="CM108" i="60"/>
  <c r="BL109" i="60"/>
  <c r="BM109" i="60"/>
  <c r="BN10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CJ109" i="60"/>
  <c r="CK109" i="60"/>
  <c r="CL109" i="60"/>
  <c r="CM109" i="60"/>
  <c r="BL110" i="60"/>
  <c r="BM110" i="60"/>
  <c r="BN110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CJ110" i="60"/>
  <c r="CK110" i="60"/>
  <c r="CL110" i="60"/>
  <c r="CM110" i="60"/>
  <c r="BL111" i="60"/>
  <c r="BM111" i="60"/>
  <c r="BN111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CJ111" i="60"/>
  <c r="CK111" i="60"/>
  <c r="CL111" i="60"/>
  <c r="CM111" i="60"/>
  <c r="BL112" i="60"/>
  <c r="BM112" i="60"/>
  <c r="BN112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CJ112" i="60"/>
  <c r="CK112" i="60"/>
  <c r="CL112" i="60"/>
  <c r="CM112" i="60"/>
  <c r="BL113" i="60"/>
  <c r="BM113" i="60"/>
  <c r="BN113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CJ113" i="60"/>
  <c r="CK113" i="60"/>
  <c r="CL113" i="60"/>
  <c r="CM113" i="60"/>
  <c r="BL114" i="60"/>
  <c r="BM114" i="60"/>
  <c r="BN114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CJ114" i="60"/>
  <c r="CK114" i="60"/>
  <c r="CL114" i="60"/>
  <c r="CM114" i="60"/>
  <c r="BL115" i="60"/>
  <c r="BM115" i="60"/>
  <c r="BN115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CJ115" i="60"/>
  <c r="CK115" i="60"/>
  <c r="CL115" i="60"/>
  <c r="CM115" i="60"/>
  <c r="BL116" i="60"/>
  <c r="BM116" i="60"/>
  <c r="BN116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CJ116" i="60"/>
  <c r="CK116" i="60"/>
  <c r="CL116" i="60"/>
  <c r="CM116" i="60"/>
  <c r="BL117" i="60"/>
  <c r="BM117" i="60"/>
  <c r="BN117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CJ117" i="60"/>
  <c r="CK117" i="60"/>
  <c r="CL117" i="60"/>
  <c r="CM117" i="60"/>
  <c r="BL118" i="60"/>
  <c r="BM118" i="60"/>
  <c r="BN118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CJ118" i="60"/>
  <c r="CK118" i="60"/>
  <c r="CL118" i="60"/>
  <c r="CM118" i="60"/>
  <c r="BL119" i="60"/>
  <c r="BM119" i="60"/>
  <c r="BN119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CJ119" i="60"/>
  <c r="CK119" i="60"/>
  <c r="CL119" i="60"/>
  <c r="CM119" i="60"/>
  <c r="BL120" i="60"/>
  <c r="BM120" i="60"/>
  <c r="BN120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CJ120" i="60"/>
  <c r="CK120" i="60"/>
  <c r="CL120" i="60"/>
  <c r="CM120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BL124" i="60"/>
  <c r="BM124" i="60"/>
  <c r="BN124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CJ124" i="60"/>
  <c r="CK124" i="60"/>
  <c r="CL124" i="60"/>
  <c r="CM124" i="60"/>
  <c r="BL125" i="60"/>
  <c r="BM125" i="60"/>
  <c r="BN125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CJ125" i="60"/>
  <c r="CK125" i="60"/>
  <c r="CL125" i="60"/>
  <c r="CM125" i="60"/>
  <c r="BL126" i="60"/>
  <c r="BM126" i="60"/>
  <c r="BN126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CJ126" i="60"/>
  <c r="CK126" i="60"/>
  <c r="CL126" i="60"/>
  <c r="CM126" i="60"/>
  <c r="BL127" i="60"/>
  <c r="BM127" i="60"/>
  <c r="BN127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CJ127" i="60"/>
  <c r="CK127" i="60"/>
  <c r="CL127" i="60"/>
  <c r="CM127" i="60"/>
  <c r="BL128" i="60"/>
  <c r="BM128" i="60"/>
  <c r="BN128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CJ128" i="60"/>
  <c r="CK128" i="60"/>
  <c r="CL128" i="60"/>
  <c r="CM128" i="60"/>
  <c r="BL129" i="60"/>
  <c r="BM129" i="60"/>
  <c r="BN129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CJ129" i="60"/>
  <c r="CK129" i="60"/>
  <c r="CL129" i="60"/>
  <c r="CM129" i="60"/>
  <c r="BL130" i="60"/>
  <c r="BM130" i="60"/>
  <c r="BN130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CJ130" i="60"/>
  <c r="CK130" i="60"/>
  <c r="CL130" i="60"/>
  <c r="CM130" i="60"/>
  <c r="BL131" i="60"/>
  <c r="BM131" i="60"/>
  <c r="BN131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CJ131" i="60"/>
  <c r="CK131" i="60"/>
  <c r="CL131" i="60"/>
  <c r="CM131" i="60"/>
  <c r="BL132" i="60"/>
  <c r="BM132" i="60"/>
  <c r="BN132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CJ132" i="60"/>
  <c r="CK132" i="60"/>
  <c r="CL132" i="60"/>
  <c r="CM132" i="60"/>
  <c r="BL133" i="60"/>
  <c r="BM133" i="60"/>
  <c r="BN133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CJ133" i="60"/>
  <c r="CK133" i="60"/>
  <c r="CL133" i="60"/>
  <c r="CM133" i="60"/>
  <c r="BL134" i="60"/>
  <c r="BM134" i="60"/>
  <c r="BN134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CJ134" i="60"/>
  <c r="CK134" i="60"/>
  <c r="CL134" i="60"/>
  <c r="CM134" i="60"/>
  <c r="BL135" i="60"/>
  <c r="BM135" i="60"/>
  <c r="BN135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CJ135" i="60"/>
  <c r="CK135" i="60"/>
  <c r="CL135" i="60"/>
  <c r="CM135" i="60"/>
  <c r="BL136" i="60"/>
  <c r="BM136" i="60"/>
  <c r="BN136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CJ136" i="60"/>
  <c r="CK136" i="60"/>
  <c r="CL136" i="60"/>
  <c r="CM136" i="60"/>
  <c r="BL137" i="60"/>
  <c r="BM137" i="60"/>
  <c r="BN137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CJ137" i="60"/>
  <c r="CK137" i="60"/>
  <c r="CL137" i="60"/>
  <c r="CM137" i="60"/>
  <c r="E44" i="60"/>
  <c r="F44" i="60"/>
  <c r="G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BH44" i="60"/>
  <c r="BI44" i="60"/>
  <c r="BJ44" i="60"/>
  <c r="BK44" i="60"/>
  <c r="BL44" i="60"/>
  <c r="BM44" i="60"/>
  <c r="BN44" i="60"/>
  <c r="BO44" i="60"/>
  <c r="BP44" i="60"/>
  <c r="BQ44" i="60"/>
  <c r="BR44" i="60"/>
  <c r="BS44" i="60"/>
  <c r="BT44" i="60"/>
  <c r="BU44" i="60"/>
  <c r="BV44" i="60"/>
  <c r="BW44" i="60"/>
  <c r="BX44" i="60"/>
  <c r="BY44" i="60"/>
  <c r="BZ44" i="60"/>
  <c r="CA44" i="60"/>
  <c r="CB44" i="60"/>
  <c r="CC44" i="60"/>
  <c r="CD44" i="60"/>
  <c r="CE44" i="60"/>
  <c r="CF44" i="60"/>
  <c r="CG44" i="60"/>
  <c r="CH44" i="60"/>
  <c r="CI44" i="60"/>
  <c r="CJ44" i="60"/>
  <c r="CK44" i="60"/>
  <c r="CL44" i="60"/>
  <c r="CM44" i="60"/>
  <c r="E45" i="60"/>
  <c r="F45" i="60"/>
  <c r="G45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BH45" i="60"/>
  <c r="BI45" i="60"/>
  <c r="BJ45" i="60"/>
  <c r="BK45" i="60"/>
  <c r="BL45" i="60"/>
  <c r="BM45" i="60"/>
  <c r="BN45" i="60"/>
  <c r="BO45" i="60"/>
  <c r="BP45" i="60"/>
  <c r="BQ45" i="60"/>
  <c r="BR45" i="60"/>
  <c r="BS45" i="60"/>
  <c r="BT45" i="60"/>
  <c r="BU45" i="60"/>
  <c r="BV45" i="60"/>
  <c r="BW45" i="60"/>
  <c r="BX45" i="60"/>
  <c r="BY45" i="60"/>
  <c r="BZ45" i="60"/>
  <c r="CA45" i="60"/>
  <c r="CB45" i="60"/>
  <c r="CC45" i="60"/>
  <c r="CD45" i="60"/>
  <c r="CE45" i="60"/>
  <c r="CF45" i="60"/>
  <c r="CG45" i="60"/>
  <c r="CH45" i="60"/>
  <c r="CI45" i="60"/>
  <c r="CJ45" i="60"/>
  <c r="CK45" i="60"/>
  <c r="CL45" i="60"/>
  <c r="CM45" i="60"/>
  <c r="E46" i="60"/>
  <c r="F46" i="60"/>
  <c r="G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BH46" i="60"/>
  <c r="BI46" i="60"/>
  <c r="BJ46" i="60"/>
  <c r="BK46" i="60"/>
  <c r="BL46" i="60"/>
  <c r="BM46" i="60"/>
  <c r="BN46" i="60"/>
  <c r="BO46" i="60"/>
  <c r="BP46" i="60"/>
  <c r="BQ46" i="60"/>
  <c r="BR46" i="60"/>
  <c r="BS46" i="60"/>
  <c r="BT46" i="60"/>
  <c r="BU46" i="60"/>
  <c r="BV46" i="60"/>
  <c r="BW46" i="60"/>
  <c r="BX46" i="60"/>
  <c r="BY46" i="60"/>
  <c r="BZ46" i="60"/>
  <c r="CA46" i="60"/>
  <c r="CB46" i="60"/>
  <c r="CC46" i="60"/>
  <c r="CD46" i="60"/>
  <c r="CE46" i="60"/>
  <c r="CF46" i="60"/>
  <c r="CG46" i="60"/>
  <c r="CH46" i="60"/>
  <c r="CI46" i="60"/>
  <c r="CJ46" i="60"/>
  <c r="CK46" i="60"/>
  <c r="CL46" i="60"/>
  <c r="CM46" i="60"/>
  <c r="E47" i="60"/>
  <c r="F47" i="60"/>
  <c r="G47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BH47" i="60"/>
  <c r="BI47" i="60"/>
  <c r="BJ47" i="60"/>
  <c r="BK47" i="60"/>
  <c r="BL47" i="60"/>
  <c r="BM47" i="60"/>
  <c r="BN47" i="60"/>
  <c r="BO47" i="60"/>
  <c r="BP47" i="60"/>
  <c r="BQ47" i="60"/>
  <c r="BR47" i="60"/>
  <c r="BS47" i="60"/>
  <c r="BT47" i="60"/>
  <c r="BU47" i="60"/>
  <c r="BV47" i="60"/>
  <c r="BW47" i="60"/>
  <c r="BX47" i="60"/>
  <c r="BY47" i="60"/>
  <c r="BZ47" i="60"/>
  <c r="CA47" i="60"/>
  <c r="CB47" i="60"/>
  <c r="CC47" i="60"/>
  <c r="CD47" i="60"/>
  <c r="CE47" i="60"/>
  <c r="CF47" i="60"/>
  <c r="CG47" i="60"/>
  <c r="CH47" i="60"/>
  <c r="CI47" i="60"/>
  <c r="CJ47" i="60"/>
  <c r="CK47" i="60"/>
  <c r="CL47" i="60"/>
  <c r="CM47" i="60"/>
  <c r="E48" i="60"/>
  <c r="F48" i="60"/>
  <c r="G48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BH48" i="60"/>
  <c r="BI48" i="60"/>
  <c r="BJ48" i="60"/>
  <c r="BK48" i="60"/>
  <c r="BL48" i="60"/>
  <c r="BM48" i="60"/>
  <c r="BN48" i="60"/>
  <c r="BO48" i="60"/>
  <c r="BP48" i="60"/>
  <c r="BQ48" i="60"/>
  <c r="BR48" i="60"/>
  <c r="BS48" i="60"/>
  <c r="BT48" i="60"/>
  <c r="BU48" i="60"/>
  <c r="BV48" i="60"/>
  <c r="BW48" i="60"/>
  <c r="BX48" i="60"/>
  <c r="BY48" i="60"/>
  <c r="BZ48" i="60"/>
  <c r="CA48" i="60"/>
  <c r="CB48" i="60"/>
  <c r="CC48" i="60"/>
  <c r="CD48" i="60"/>
  <c r="CE48" i="60"/>
  <c r="CF48" i="60"/>
  <c r="CG48" i="60"/>
  <c r="CH48" i="60"/>
  <c r="CI48" i="60"/>
  <c r="CJ48" i="60"/>
  <c r="CK48" i="60"/>
  <c r="CL48" i="60"/>
  <c r="CM48" i="60"/>
  <c r="E49" i="60"/>
  <c r="F49" i="60"/>
  <c r="G49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BH49" i="60"/>
  <c r="BI49" i="60"/>
  <c r="BJ49" i="60"/>
  <c r="BK49" i="60"/>
  <c r="BL49" i="60"/>
  <c r="BM49" i="60"/>
  <c r="BN49" i="60"/>
  <c r="BO49" i="60"/>
  <c r="BP49" i="60"/>
  <c r="BQ49" i="60"/>
  <c r="BR49" i="60"/>
  <c r="BS49" i="60"/>
  <c r="BT49" i="60"/>
  <c r="BU49" i="60"/>
  <c r="BV49" i="60"/>
  <c r="BW49" i="60"/>
  <c r="BX49" i="60"/>
  <c r="BY49" i="60"/>
  <c r="BZ49" i="60"/>
  <c r="CA49" i="60"/>
  <c r="CB49" i="60"/>
  <c r="CC49" i="60"/>
  <c r="CD49" i="60"/>
  <c r="CE49" i="60"/>
  <c r="CF49" i="60"/>
  <c r="CG49" i="60"/>
  <c r="CH49" i="60"/>
  <c r="CI49" i="60"/>
  <c r="CJ49" i="60"/>
  <c r="CK49" i="60"/>
  <c r="CL49" i="60"/>
  <c r="CM49" i="60"/>
  <c r="E50" i="60"/>
  <c r="F50" i="60"/>
  <c r="G50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BH50" i="60"/>
  <c r="BI50" i="60"/>
  <c r="BJ50" i="60"/>
  <c r="BK50" i="60"/>
  <c r="BL50" i="60"/>
  <c r="BM50" i="60"/>
  <c r="BN50" i="60"/>
  <c r="BO50" i="60"/>
  <c r="BP50" i="60"/>
  <c r="BQ50" i="60"/>
  <c r="BR50" i="60"/>
  <c r="BS50" i="60"/>
  <c r="BT50" i="60"/>
  <c r="BU50" i="60"/>
  <c r="BV50" i="60"/>
  <c r="BW50" i="60"/>
  <c r="BX50" i="60"/>
  <c r="BY50" i="60"/>
  <c r="BZ50" i="60"/>
  <c r="CA50" i="60"/>
  <c r="CB50" i="60"/>
  <c r="CC50" i="60"/>
  <c r="CD50" i="60"/>
  <c r="CE50" i="60"/>
  <c r="CF50" i="60"/>
  <c r="CG50" i="60"/>
  <c r="CH50" i="60"/>
  <c r="CI50" i="60"/>
  <c r="CJ50" i="60"/>
  <c r="CK50" i="60"/>
  <c r="CL50" i="60"/>
  <c r="CM50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BH51" i="60"/>
  <c r="BI51" i="60"/>
  <c r="BJ51" i="60"/>
  <c r="BK51" i="60"/>
  <c r="BL51" i="60"/>
  <c r="BM51" i="60"/>
  <c r="BN51" i="60"/>
  <c r="BO51" i="60"/>
  <c r="BP51" i="60"/>
  <c r="BQ51" i="60"/>
  <c r="BR51" i="60"/>
  <c r="BS51" i="60"/>
  <c r="BT51" i="60"/>
  <c r="BU51" i="60"/>
  <c r="BV51" i="60"/>
  <c r="BW51" i="60"/>
  <c r="BX51" i="60"/>
  <c r="BY51" i="60"/>
  <c r="BZ51" i="60"/>
  <c r="CA51" i="60"/>
  <c r="CB51" i="60"/>
  <c r="CC51" i="60"/>
  <c r="CD51" i="60"/>
  <c r="CE51" i="60"/>
  <c r="CF51" i="60"/>
  <c r="CG51" i="60"/>
  <c r="CH51" i="60"/>
  <c r="CI51" i="60"/>
  <c r="CJ51" i="60"/>
  <c r="CK51" i="60"/>
  <c r="CL51" i="60"/>
  <c r="CM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BH52" i="60"/>
  <c r="BI52" i="60"/>
  <c r="BJ52" i="60"/>
  <c r="BK52" i="60"/>
  <c r="BL52" i="60"/>
  <c r="BM52" i="60"/>
  <c r="BN52" i="60"/>
  <c r="BO52" i="60"/>
  <c r="BP52" i="60"/>
  <c r="BQ52" i="60"/>
  <c r="BR52" i="60"/>
  <c r="BS52" i="60"/>
  <c r="BT52" i="60"/>
  <c r="BU52" i="60"/>
  <c r="BV52" i="60"/>
  <c r="BW52" i="60"/>
  <c r="BX52" i="60"/>
  <c r="BY52" i="60"/>
  <c r="BZ52" i="60"/>
  <c r="CA52" i="60"/>
  <c r="CB52" i="60"/>
  <c r="CC52" i="60"/>
  <c r="CD52" i="60"/>
  <c r="CE52" i="60"/>
  <c r="CF52" i="60"/>
  <c r="CG52" i="60"/>
  <c r="CH52" i="60"/>
  <c r="CI52" i="60"/>
  <c r="CJ52" i="60"/>
  <c r="CK52" i="60"/>
  <c r="CL52" i="60"/>
  <c r="CM52" i="60"/>
  <c r="D138" i="60" l="1"/>
  <c r="D453" i="60" s="1"/>
  <c r="BS33" i="60"/>
  <c r="BS449" i="60" s="1"/>
  <c r="D370" i="60"/>
  <c r="D444" i="60" s="1"/>
  <c r="D201" i="60"/>
  <c r="D454" i="60" s="1"/>
  <c r="D53" i="60"/>
  <c r="D450" i="60" s="1"/>
  <c r="D451" i="60" s="1"/>
  <c r="D249" i="60"/>
  <c r="D455" i="60" s="1"/>
  <c r="D471" i="60"/>
  <c r="D443" i="60"/>
  <c r="Y5" i="61" l="1"/>
  <c r="AA5" i="61" s="1"/>
  <c r="D446" i="60"/>
  <c r="D458" i="60"/>
  <c r="D456" i="60"/>
  <c r="D461" i="60" s="1"/>
  <c r="D445" i="60"/>
  <c r="D447" i="60" s="1"/>
  <c r="D457" i="60" s="1"/>
  <c r="D472" i="60"/>
  <c r="D477" i="60"/>
  <c r="T5" i="61" l="1"/>
  <c r="D460" i="60"/>
  <c r="K5" i="61" l="1"/>
  <c r="M5" i="61" s="1"/>
  <c r="D462" i="60"/>
  <c r="S5" i="61"/>
  <c r="U35" i="61"/>
  <c r="P72" i="61"/>
  <c r="P73" i="61"/>
  <c r="P74" i="61"/>
  <c r="P75" i="61"/>
  <c r="P76" i="61"/>
  <c r="P71" i="61"/>
  <c r="P62" i="61"/>
  <c r="P63" i="61"/>
  <c r="P64" i="61"/>
  <c r="P65" i="61"/>
  <c r="P66" i="61"/>
  <c r="P67" i="61"/>
  <c r="P68" i="61"/>
  <c r="P69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57" i="61"/>
  <c r="P58" i="61"/>
  <c r="P59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19" i="61"/>
  <c r="P20" i="61"/>
  <c r="P21" i="61"/>
  <c r="P22" i="61"/>
  <c r="P23" i="61"/>
  <c r="P24" i="61"/>
  <c r="P25" i="61"/>
  <c r="P6" i="61"/>
  <c r="P7" i="61"/>
  <c r="P8" i="61"/>
  <c r="P9" i="61"/>
  <c r="P10" i="61"/>
  <c r="P11" i="61"/>
  <c r="P12" i="61"/>
  <c r="P13" i="61"/>
  <c r="P14" i="61"/>
  <c r="P15" i="61"/>
  <c r="P16" i="61"/>
  <c r="L79" i="61" l="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78" i="61"/>
  <c r="L72" i="61"/>
  <c r="L73" i="61"/>
  <c r="L74" i="61"/>
  <c r="L75" i="61"/>
  <c r="L76" i="61"/>
  <c r="L71" i="61"/>
  <c r="L62" i="61"/>
  <c r="L63" i="61"/>
  <c r="L64" i="61"/>
  <c r="L65" i="61"/>
  <c r="L66" i="61"/>
  <c r="L67" i="61"/>
  <c r="L68" i="61"/>
  <c r="L69" i="61"/>
  <c r="L61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42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27" i="61"/>
  <c r="L19" i="61"/>
  <c r="L20" i="61"/>
  <c r="L21" i="61"/>
  <c r="L22" i="61"/>
  <c r="L23" i="61"/>
  <c r="L24" i="61"/>
  <c r="L25" i="61"/>
  <c r="L18" i="61"/>
  <c r="L6" i="61"/>
  <c r="L7" i="61"/>
  <c r="L8" i="61"/>
  <c r="L9" i="61"/>
  <c r="L10" i="61"/>
  <c r="L11" i="61"/>
  <c r="L12" i="61"/>
  <c r="L13" i="61"/>
  <c r="L14" i="61"/>
  <c r="L15" i="61"/>
  <c r="L16" i="61"/>
  <c r="E301" i="60"/>
  <c r="F301" i="60"/>
  <c r="G301" i="60"/>
  <c r="H301" i="60"/>
  <c r="I301" i="60"/>
  <c r="J301" i="60"/>
  <c r="K301" i="60"/>
  <c r="L301" i="60"/>
  <c r="M301" i="60"/>
  <c r="N301" i="60"/>
  <c r="O301" i="60"/>
  <c r="P301" i="60"/>
  <c r="Q301" i="60"/>
  <c r="R301" i="60"/>
  <c r="S301" i="60"/>
  <c r="T301" i="60"/>
  <c r="U301" i="60"/>
  <c r="V301" i="60"/>
  <c r="W301" i="60"/>
  <c r="X301" i="60"/>
  <c r="Y301" i="60"/>
  <c r="Z301" i="60"/>
  <c r="AA301" i="60"/>
  <c r="AB301" i="60"/>
  <c r="AC301" i="60"/>
  <c r="AD301" i="60"/>
  <c r="AE301" i="60"/>
  <c r="AF301" i="60"/>
  <c r="AG301" i="60"/>
  <c r="AH301" i="60"/>
  <c r="AI301" i="60"/>
  <c r="AJ301" i="60"/>
  <c r="AK301" i="60"/>
  <c r="AL301" i="60"/>
  <c r="AM301" i="60"/>
  <c r="AN301" i="60"/>
  <c r="AO301" i="60"/>
  <c r="AP301" i="60"/>
  <c r="AQ301" i="60"/>
  <c r="AR301" i="60"/>
  <c r="AS301" i="60"/>
  <c r="AT301" i="60"/>
  <c r="AU301" i="60"/>
  <c r="AV301" i="60"/>
  <c r="AW301" i="60"/>
  <c r="AX301" i="60"/>
  <c r="AY301" i="60"/>
  <c r="AZ301" i="60"/>
  <c r="BA301" i="60"/>
  <c r="BB301" i="60"/>
  <c r="BC301" i="60"/>
  <c r="BD301" i="60"/>
  <c r="BE301" i="60"/>
  <c r="BF301" i="60"/>
  <c r="BG301" i="60"/>
  <c r="BH301" i="60"/>
  <c r="BI301" i="60"/>
  <c r="BJ301" i="60"/>
  <c r="BK301" i="60"/>
  <c r="BL301" i="60"/>
  <c r="BM301" i="60"/>
  <c r="BN301" i="60"/>
  <c r="BO301" i="60"/>
  <c r="BP301" i="60"/>
  <c r="BQ301" i="60"/>
  <c r="BR301" i="60"/>
  <c r="BS301" i="60"/>
  <c r="BT301" i="60"/>
  <c r="BU301" i="60"/>
  <c r="BV301" i="60"/>
  <c r="BW301" i="60"/>
  <c r="BX301" i="60"/>
  <c r="BY301" i="60"/>
  <c r="BZ301" i="60"/>
  <c r="CA301" i="60"/>
  <c r="CB301" i="60"/>
  <c r="CC301" i="60"/>
  <c r="CD301" i="60"/>
  <c r="CE301" i="60"/>
  <c r="CF301" i="60"/>
  <c r="CG301" i="60"/>
  <c r="CH301" i="60"/>
  <c r="CI301" i="60"/>
  <c r="CJ301" i="60"/>
  <c r="CK301" i="60"/>
  <c r="CL301" i="60"/>
  <c r="CM301" i="60"/>
  <c r="E302" i="60"/>
  <c r="F302" i="60"/>
  <c r="G302" i="60"/>
  <c r="H302" i="60"/>
  <c r="I302" i="60"/>
  <c r="J302" i="60"/>
  <c r="K302" i="60"/>
  <c r="L302" i="60"/>
  <c r="M302" i="60"/>
  <c r="N302" i="60"/>
  <c r="O302" i="60"/>
  <c r="P302" i="60"/>
  <c r="Q302" i="60"/>
  <c r="R302" i="60"/>
  <c r="S302" i="60"/>
  <c r="T302" i="60"/>
  <c r="U302" i="60"/>
  <c r="V302" i="60"/>
  <c r="W302" i="60"/>
  <c r="X302" i="60"/>
  <c r="Y302" i="60"/>
  <c r="Z302" i="60"/>
  <c r="AA302" i="60"/>
  <c r="AB302" i="60"/>
  <c r="AC302" i="60"/>
  <c r="AD302" i="60"/>
  <c r="AE302" i="60"/>
  <c r="AF302" i="60"/>
  <c r="AG302" i="60"/>
  <c r="AH302" i="60"/>
  <c r="AI302" i="60"/>
  <c r="AJ302" i="60"/>
  <c r="AK302" i="60"/>
  <c r="AL302" i="60"/>
  <c r="AM302" i="60"/>
  <c r="AN302" i="60"/>
  <c r="AO302" i="60"/>
  <c r="AP302" i="60"/>
  <c r="AQ302" i="60"/>
  <c r="AR302" i="60"/>
  <c r="AS302" i="60"/>
  <c r="AT302" i="60"/>
  <c r="AU302" i="60"/>
  <c r="AV302" i="60"/>
  <c r="AW302" i="60"/>
  <c r="AX302" i="60"/>
  <c r="AY302" i="60"/>
  <c r="AZ302" i="60"/>
  <c r="BA302" i="60"/>
  <c r="BB302" i="60"/>
  <c r="BC302" i="60"/>
  <c r="BD302" i="60"/>
  <c r="BE302" i="60"/>
  <c r="BF302" i="60"/>
  <c r="BG302" i="60"/>
  <c r="BH302" i="60"/>
  <c r="BI302" i="60"/>
  <c r="BJ302" i="60"/>
  <c r="BK302" i="60"/>
  <c r="BL302" i="60"/>
  <c r="BM302" i="60"/>
  <c r="BN302" i="60"/>
  <c r="BO302" i="60"/>
  <c r="BP302" i="60"/>
  <c r="BQ302" i="60"/>
  <c r="BR302" i="60"/>
  <c r="BS302" i="60"/>
  <c r="BT302" i="60"/>
  <c r="BU302" i="60"/>
  <c r="BV302" i="60"/>
  <c r="BW302" i="60"/>
  <c r="BX302" i="60"/>
  <c r="BY302" i="60"/>
  <c r="BZ302" i="60"/>
  <c r="CA302" i="60"/>
  <c r="CB302" i="60"/>
  <c r="CC302" i="60"/>
  <c r="CD302" i="60"/>
  <c r="CE302" i="60"/>
  <c r="CF302" i="60"/>
  <c r="CG302" i="60"/>
  <c r="CH302" i="60"/>
  <c r="CI302" i="60"/>
  <c r="CJ302" i="60"/>
  <c r="CK302" i="60"/>
  <c r="CL302" i="60"/>
  <c r="CM302" i="60"/>
  <c r="E303" i="60"/>
  <c r="F303" i="60"/>
  <c r="G303" i="60"/>
  <c r="H303" i="60"/>
  <c r="I303" i="60"/>
  <c r="J303" i="60"/>
  <c r="K303" i="60"/>
  <c r="L303" i="60"/>
  <c r="M303" i="60"/>
  <c r="N303" i="60"/>
  <c r="O303" i="60"/>
  <c r="P303" i="60"/>
  <c r="Q303" i="60"/>
  <c r="R303" i="60"/>
  <c r="S303" i="60"/>
  <c r="T303" i="60"/>
  <c r="U303" i="60"/>
  <c r="V303" i="60"/>
  <c r="W303" i="60"/>
  <c r="X303" i="60"/>
  <c r="Y303" i="60"/>
  <c r="Z303" i="60"/>
  <c r="AA303" i="60"/>
  <c r="AB303" i="60"/>
  <c r="AC303" i="60"/>
  <c r="AD303" i="60"/>
  <c r="AE303" i="60"/>
  <c r="AF303" i="60"/>
  <c r="AG303" i="60"/>
  <c r="AH303" i="60"/>
  <c r="AI303" i="60"/>
  <c r="AJ303" i="60"/>
  <c r="AK303" i="60"/>
  <c r="AL303" i="60"/>
  <c r="AM303" i="60"/>
  <c r="AN303" i="60"/>
  <c r="AO303" i="60"/>
  <c r="AP303" i="60"/>
  <c r="AQ303" i="60"/>
  <c r="AR303" i="60"/>
  <c r="AS303" i="60"/>
  <c r="AT303" i="60"/>
  <c r="AU303" i="60"/>
  <c r="AV303" i="60"/>
  <c r="AW303" i="60"/>
  <c r="AX303" i="60"/>
  <c r="AY303" i="60"/>
  <c r="AZ303" i="60"/>
  <c r="BA303" i="60"/>
  <c r="BB303" i="60"/>
  <c r="BC303" i="60"/>
  <c r="BD303" i="60"/>
  <c r="BE303" i="60"/>
  <c r="BF303" i="60"/>
  <c r="BG303" i="60"/>
  <c r="BH303" i="60"/>
  <c r="BI303" i="60"/>
  <c r="BJ303" i="60"/>
  <c r="BK303" i="60"/>
  <c r="BL303" i="60"/>
  <c r="BM303" i="60"/>
  <c r="BN303" i="60"/>
  <c r="BO303" i="60"/>
  <c r="BP303" i="60"/>
  <c r="BQ303" i="60"/>
  <c r="BR303" i="60"/>
  <c r="BS303" i="60"/>
  <c r="BT303" i="60"/>
  <c r="BU303" i="60"/>
  <c r="BV303" i="60"/>
  <c r="BW303" i="60"/>
  <c r="BX303" i="60"/>
  <c r="BY303" i="60"/>
  <c r="BZ303" i="60"/>
  <c r="CA303" i="60"/>
  <c r="CB303" i="60"/>
  <c r="CC303" i="60"/>
  <c r="CD303" i="60"/>
  <c r="CE303" i="60"/>
  <c r="CF303" i="60"/>
  <c r="CG303" i="60"/>
  <c r="CH303" i="60"/>
  <c r="CI303" i="60"/>
  <c r="CJ303" i="60"/>
  <c r="CK303" i="60"/>
  <c r="CL303" i="60"/>
  <c r="CM303" i="60"/>
  <c r="E304" i="60"/>
  <c r="F304" i="60"/>
  <c r="G304" i="60"/>
  <c r="H304" i="60"/>
  <c r="I304" i="60"/>
  <c r="J304" i="60"/>
  <c r="K304" i="60"/>
  <c r="L304" i="60"/>
  <c r="M304" i="60"/>
  <c r="N304" i="60"/>
  <c r="O304" i="60"/>
  <c r="P304" i="60"/>
  <c r="Q304" i="60"/>
  <c r="R304" i="60"/>
  <c r="S304" i="60"/>
  <c r="T304" i="60"/>
  <c r="U304" i="60"/>
  <c r="V304" i="60"/>
  <c r="W304" i="60"/>
  <c r="X304" i="60"/>
  <c r="Y304" i="60"/>
  <c r="Z304" i="60"/>
  <c r="AA304" i="60"/>
  <c r="AB304" i="60"/>
  <c r="AC304" i="60"/>
  <c r="AD304" i="60"/>
  <c r="AE304" i="60"/>
  <c r="AF304" i="60"/>
  <c r="AG304" i="60"/>
  <c r="AH304" i="60"/>
  <c r="AI304" i="60"/>
  <c r="AJ304" i="60"/>
  <c r="AK304" i="60"/>
  <c r="AL304" i="60"/>
  <c r="AM304" i="60"/>
  <c r="AN304" i="60"/>
  <c r="AO304" i="60"/>
  <c r="AP304" i="60"/>
  <c r="AQ304" i="60"/>
  <c r="AR304" i="60"/>
  <c r="AS304" i="60"/>
  <c r="AT304" i="60"/>
  <c r="AU304" i="60"/>
  <c r="AV304" i="60"/>
  <c r="AW304" i="60"/>
  <c r="AX304" i="60"/>
  <c r="AY304" i="60"/>
  <c r="AZ304" i="60"/>
  <c r="BA304" i="60"/>
  <c r="BB304" i="60"/>
  <c r="BC304" i="60"/>
  <c r="BD304" i="60"/>
  <c r="BE304" i="60"/>
  <c r="BF304" i="60"/>
  <c r="BG304" i="60"/>
  <c r="BH304" i="60"/>
  <c r="BI304" i="60"/>
  <c r="BJ304" i="60"/>
  <c r="BK304" i="60"/>
  <c r="BL304" i="60"/>
  <c r="BM304" i="60"/>
  <c r="BN304" i="60"/>
  <c r="BO304" i="60"/>
  <c r="BP304" i="60"/>
  <c r="BQ304" i="60"/>
  <c r="BR304" i="60"/>
  <c r="BS304" i="60"/>
  <c r="BT304" i="60"/>
  <c r="BU304" i="60"/>
  <c r="BV304" i="60"/>
  <c r="BW304" i="60"/>
  <c r="BX304" i="60"/>
  <c r="BY304" i="60"/>
  <c r="BZ304" i="60"/>
  <c r="CA304" i="60"/>
  <c r="CB304" i="60"/>
  <c r="CC304" i="60"/>
  <c r="CD304" i="60"/>
  <c r="CE304" i="60"/>
  <c r="CF304" i="60"/>
  <c r="CG304" i="60"/>
  <c r="CH304" i="60"/>
  <c r="CI304" i="60"/>
  <c r="CJ304" i="60"/>
  <c r="CK304" i="60"/>
  <c r="CL304" i="60"/>
  <c r="CM304" i="60"/>
  <c r="E305" i="60"/>
  <c r="F305" i="60"/>
  <c r="G305" i="60"/>
  <c r="H305" i="60"/>
  <c r="I305" i="60"/>
  <c r="J305" i="60"/>
  <c r="K305" i="60"/>
  <c r="L305" i="60"/>
  <c r="M305" i="60"/>
  <c r="N305" i="60"/>
  <c r="O305" i="60"/>
  <c r="P305" i="60"/>
  <c r="Q305" i="60"/>
  <c r="R305" i="60"/>
  <c r="S305" i="60"/>
  <c r="T305" i="60"/>
  <c r="U305" i="60"/>
  <c r="V305" i="60"/>
  <c r="W305" i="60"/>
  <c r="X305" i="60"/>
  <c r="Y305" i="60"/>
  <c r="Z305" i="60"/>
  <c r="AA305" i="60"/>
  <c r="AB305" i="60"/>
  <c r="AC305" i="60"/>
  <c r="AD305" i="60"/>
  <c r="AE305" i="60"/>
  <c r="AF305" i="60"/>
  <c r="AG305" i="60"/>
  <c r="AH305" i="60"/>
  <c r="AI305" i="60"/>
  <c r="AJ305" i="60"/>
  <c r="AK305" i="60"/>
  <c r="AL305" i="60"/>
  <c r="AM305" i="60"/>
  <c r="AN305" i="60"/>
  <c r="AO305" i="60"/>
  <c r="AP305" i="60"/>
  <c r="AQ305" i="60"/>
  <c r="AR305" i="60"/>
  <c r="AS305" i="60"/>
  <c r="AT305" i="60"/>
  <c r="AU305" i="60"/>
  <c r="AV305" i="60"/>
  <c r="AW305" i="60"/>
  <c r="AX305" i="60"/>
  <c r="AY305" i="60"/>
  <c r="AZ305" i="60"/>
  <c r="BA305" i="60"/>
  <c r="BB305" i="60"/>
  <c r="BC305" i="60"/>
  <c r="BD305" i="60"/>
  <c r="BE305" i="60"/>
  <c r="BF305" i="60"/>
  <c r="BG305" i="60"/>
  <c r="BH305" i="60"/>
  <c r="BI305" i="60"/>
  <c r="BJ305" i="60"/>
  <c r="BK305" i="60"/>
  <c r="BL305" i="60"/>
  <c r="BM305" i="60"/>
  <c r="BN305" i="60"/>
  <c r="BO305" i="60"/>
  <c r="BP305" i="60"/>
  <c r="BQ305" i="60"/>
  <c r="BR305" i="60"/>
  <c r="BS305" i="60"/>
  <c r="BT305" i="60"/>
  <c r="BU305" i="60"/>
  <c r="BV305" i="60"/>
  <c r="BW305" i="60"/>
  <c r="BX305" i="60"/>
  <c r="BY305" i="60"/>
  <c r="BZ305" i="60"/>
  <c r="CA305" i="60"/>
  <c r="CB305" i="60"/>
  <c r="CC305" i="60"/>
  <c r="CD305" i="60"/>
  <c r="CE305" i="60"/>
  <c r="CF305" i="60"/>
  <c r="CG305" i="60"/>
  <c r="CH305" i="60"/>
  <c r="CI305" i="60"/>
  <c r="CJ305" i="60"/>
  <c r="CK305" i="60"/>
  <c r="CL305" i="60"/>
  <c r="CM305" i="60"/>
  <c r="E306" i="60"/>
  <c r="F306" i="60"/>
  <c r="G306" i="60"/>
  <c r="H306" i="60"/>
  <c r="I306" i="60"/>
  <c r="J306" i="60"/>
  <c r="K306" i="60"/>
  <c r="L306" i="60"/>
  <c r="M306" i="60"/>
  <c r="N306" i="60"/>
  <c r="O306" i="60"/>
  <c r="P306" i="60"/>
  <c r="Q306" i="60"/>
  <c r="R306" i="60"/>
  <c r="S306" i="60"/>
  <c r="T306" i="60"/>
  <c r="U306" i="60"/>
  <c r="V306" i="60"/>
  <c r="W306" i="60"/>
  <c r="X306" i="60"/>
  <c r="Y306" i="60"/>
  <c r="Z306" i="60"/>
  <c r="AA306" i="60"/>
  <c r="AB306" i="60"/>
  <c r="AC306" i="60"/>
  <c r="AD306" i="60"/>
  <c r="AE306" i="60"/>
  <c r="AF306" i="60"/>
  <c r="AG306" i="60"/>
  <c r="AH306" i="60"/>
  <c r="AI306" i="60"/>
  <c r="AJ306" i="60"/>
  <c r="AK306" i="60"/>
  <c r="AL306" i="60"/>
  <c r="AM306" i="60"/>
  <c r="AN306" i="60"/>
  <c r="AO306" i="60"/>
  <c r="AP306" i="60"/>
  <c r="AQ306" i="60"/>
  <c r="AR306" i="60"/>
  <c r="AS306" i="60"/>
  <c r="AT306" i="60"/>
  <c r="AU306" i="60"/>
  <c r="AV306" i="60"/>
  <c r="AW306" i="60"/>
  <c r="AX306" i="60"/>
  <c r="AY306" i="60"/>
  <c r="AZ306" i="60"/>
  <c r="BA306" i="60"/>
  <c r="BB306" i="60"/>
  <c r="BC306" i="60"/>
  <c r="BD306" i="60"/>
  <c r="BE306" i="60"/>
  <c r="BF306" i="60"/>
  <c r="BG306" i="60"/>
  <c r="BH306" i="60"/>
  <c r="BI306" i="60"/>
  <c r="BJ306" i="60"/>
  <c r="BK306" i="60"/>
  <c r="BL306" i="60"/>
  <c r="BM306" i="60"/>
  <c r="BN306" i="60"/>
  <c r="BO306" i="60"/>
  <c r="BP306" i="60"/>
  <c r="BQ306" i="60"/>
  <c r="BR306" i="60"/>
  <c r="BS306" i="60"/>
  <c r="BT306" i="60"/>
  <c r="BU306" i="60"/>
  <c r="BV306" i="60"/>
  <c r="BW306" i="60"/>
  <c r="BX306" i="60"/>
  <c r="BY306" i="60"/>
  <c r="BZ306" i="60"/>
  <c r="CA306" i="60"/>
  <c r="CB306" i="60"/>
  <c r="CC306" i="60"/>
  <c r="CD306" i="60"/>
  <c r="CE306" i="60"/>
  <c r="CF306" i="60"/>
  <c r="CG306" i="60"/>
  <c r="CH306" i="60"/>
  <c r="CI306" i="60"/>
  <c r="CJ306" i="60"/>
  <c r="CK306" i="60"/>
  <c r="CL306" i="60"/>
  <c r="CM306" i="60"/>
  <c r="P79" i="61" l="1"/>
  <c r="P80" i="61"/>
  <c r="P81" i="61"/>
  <c r="P82" i="61"/>
  <c r="P83" i="61"/>
  <c r="P84" i="61"/>
  <c r="P85" i="61"/>
  <c r="P86" i="61"/>
  <c r="P87" i="61"/>
  <c r="P88" i="61"/>
  <c r="P89" i="61"/>
  <c r="P90" i="61"/>
  <c r="P91" i="61"/>
  <c r="P92" i="61"/>
  <c r="P93" i="61"/>
  <c r="P94" i="61"/>
  <c r="P95" i="61"/>
  <c r="P96" i="61"/>
  <c r="P97" i="61"/>
  <c r="P98" i="61"/>
  <c r="P78" i="61"/>
  <c r="P61" i="61"/>
  <c r="P42" i="61"/>
  <c r="P27" i="61"/>
  <c r="P18" i="61"/>
  <c r="E34" i="60" l="1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BH34" i="60"/>
  <c r="BI34" i="60"/>
  <c r="BJ34" i="60"/>
  <c r="BK34" i="60"/>
  <c r="BL34" i="60"/>
  <c r="BM34" i="60"/>
  <c r="BN34" i="60"/>
  <c r="BO34" i="60"/>
  <c r="BP34" i="60"/>
  <c r="BQ34" i="60"/>
  <c r="BR34" i="60"/>
  <c r="BS34" i="60"/>
  <c r="BT34" i="60"/>
  <c r="BU34" i="60"/>
  <c r="BV34" i="60"/>
  <c r="BW34" i="60"/>
  <c r="BX34" i="60"/>
  <c r="BY34" i="60"/>
  <c r="BZ34" i="60"/>
  <c r="CA34" i="60"/>
  <c r="CB34" i="60"/>
  <c r="CC34" i="60"/>
  <c r="CD34" i="60"/>
  <c r="CE34" i="60"/>
  <c r="CF34" i="60"/>
  <c r="CG34" i="60"/>
  <c r="CH34" i="60"/>
  <c r="CI34" i="60"/>
  <c r="CJ34" i="60"/>
  <c r="CK34" i="60"/>
  <c r="CL34" i="60"/>
  <c r="CM34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BM35" i="60"/>
  <c r="BN35" i="60"/>
  <c r="BO35" i="60"/>
  <c r="BP35" i="60"/>
  <c r="BQ35" i="60"/>
  <c r="BR35" i="60"/>
  <c r="BS35" i="60"/>
  <c r="BT35" i="60"/>
  <c r="BU35" i="60"/>
  <c r="BV35" i="60"/>
  <c r="BW35" i="60"/>
  <c r="BX35" i="60"/>
  <c r="BY35" i="60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M36" i="60"/>
  <c r="BN36" i="60"/>
  <c r="BO36" i="60"/>
  <c r="BP36" i="60"/>
  <c r="BQ36" i="60"/>
  <c r="BR36" i="60"/>
  <c r="BS36" i="60"/>
  <c r="BT36" i="60"/>
  <c r="BU36" i="60"/>
  <c r="BV36" i="60"/>
  <c r="BW36" i="60"/>
  <c r="BX36" i="60"/>
  <c r="BY36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BH37" i="60"/>
  <c r="BI37" i="60"/>
  <c r="BJ37" i="60"/>
  <c r="BK37" i="60"/>
  <c r="BL37" i="60"/>
  <c r="BM37" i="60"/>
  <c r="BN37" i="60"/>
  <c r="BO37" i="60"/>
  <c r="BP37" i="60"/>
  <c r="BQ37" i="60"/>
  <c r="BR37" i="60"/>
  <c r="BS37" i="60"/>
  <c r="BT37" i="60"/>
  <c r="BU37" i="60"/>
  <c r="BV37" i="60"/>
  <c r="BW37" i="60"/>
  <c r="BX37" i="60"/>
  <c r="BY37" i="60"/>
  <c r="BZ37" i="60"/>
  <c r="CA37" i="60"/>
  <c r="CB37" i="60"/>
  <c r="CC37" i="60"/>
  <c r="CD37" i="60"/>
  <c r="CE37" i="60"/>
  <c r="CF37" i="60"/>
  <c r="CG37" i="60"/>
  <c r="CH37" i="60"/>
  <c r="CI37" i="60"/>
  <c r="CJ37" i="60"/>
  <c r="CK37" i="60"/>
  <c r="CL37" i="60"/>
  <c r="CM37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BH38" i="60"/>
  <c r="BI38" i="60"/>
  <c r="BJ38" i="60"/>
  <c r="BK38" i="60"/>
  <c r="BL38" i="60"/>
  <c r="BM38" i="60"/>
  <c r="BN38" i="60"/>
  <c r="BO38" i="60"/>
  <c r="BP38" i="60"/>
  <c r="BQ38" i="60"/>
  <c r="BR38" i="60"/>
  <c r="BS38" i="60"/>
  <c r="BT38" i="60"/>
  <c r="BU38" i="60"/>
  <c r="BV38" i="60"/>
  <c r="BW38" i="60"/>
  <c r="BX38" i="60"/>
  <c r="BY38" i="60"/>
  <c r="BZ38" i="60"/>
  <c r="CA38" i="60"/>
  <c r="CB38" i="60"/>
  <c r="CC38" i="60"/>
  <c r="CD38" i="60"/>
  <c r="CE38" i="60"/>
  <c r="CF38" i="60"/>
  <c r="CG38" i="60"/>
  <c r="CH38" i="60"/>
  <c r="CI38" i="60"/>
  <c r="CJ38" i="60"/>
  <c r="CK38" i="60"/>
  <c r="CL38" i="60"/>
  <c r="CM38" i="60"/>
  <c r="E39" i="60"/>
  <c r="F39" i="60"/>
  <c r="G39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BH39" i="60"/>
  <c r="BI39" i="60"/>
  <c r="BJ39" i="60"/>
  <c r="BK39" i="60"/>
  <c r="BL39" i="60"/>
  <c r="BM39" i="60"/>
  <c r="BN39" i="60"/>
  <c r="BO39" i="60"/>
  <c r="BP39" i="60"/>
  <c r="BQ39" i="60"/>
  <c r="BR39" i="60"/>
  <c r="BS39" i="60"/>
  <c r="BT39" i="60"/>
  <c r="BU39" i="60"/>
  <c r="BV39" i="60"/>
  <c r="BW39" i="60"/>
  <c r="BX39" i="60"/>
  <c r="BY39" i="60"/>
  <c r="BZ39" i="60"/>
  <c r="CA39" i="60"/>
  <c r="CB39" i="60"/>
  <c r="CC39" i="60"/>
  <c r="CD39" i="60"/>
  <c r="CE39" i="60"/>
  <c r="CF39" i="60"/>
  <c r="CG39" i="60"/>
  <c r="CH39" i="60"/>
  <c r="CI39" i="60"/>
  <c r="CJ39" i="60"/>
  <c r="CK39" i="60"/>
  <c r="CL39" i="60"/>
  <c r="CM39" i="60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E41" i="60"/>
  <c r="F41" i="60"/>
  <c r="G41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BH41" i="60"/>
  <c r="BI41" i="60"/>
  <c r="BJ41" i="60"/>
  <c r="BK41" i="60"/>
  <c r="BL41" i="60"/>
  <c r="BM41" i="60"/>
  <c r="BN41" i="60"/>
  <c r="BO41" i="60"/>
  <c r="BP41" i="60"/>
  <c r="BQ41" i="60"/>
  <c r="BR41" i="60"/>
  <c r="BS41" i="60"/>
  <c r="BT41" i="60"/>
  <c r="BU41" i="60"/>
  <c r="BV41" i="60"/>
  <c r="BW41" i="60"/>
  <c r="BX41" i="60"/>
  <c r="BY41" i="60"/>
  <c r="BZ41" i="60"/>
  <c r="CA41" i="60"/>
  <c r="CB41" i="60"/>
  <c r="CC41" i="60"/>
  <c r="CD41" i="60"/>
  <c r="CE41" i="60"/>
  <c r="CF41" i="60"/>
  <c r="CG41" i="60"/>
  <c r="CH41" i="60"/>
  <c r="CI41" i="60"/>
  <c r="CJ41" i="60"/>
  <c r="CK41" i="60"/>
  <c r="CL41" i="60"/>
  <c r="CM41" i="60"/>
  <c r="E42" i="60"/>
  <c r="F42" i="60"/>
  <c r="G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BH42" i="60"/>
  <c r="BI42" i="60"/>
  <c r="BJ42" i="60"/>
  <c r="BK42" i="60"/>
  <c r="BL42" i="60"/>
  <c r="BM42" i="60"/>
  <c r="BN42" i="60"/>
  <c r="BO42" i="60"/>
  <c r="BP42" i="60"/>
  <c r="BQ42" i="60"/>
  <c r="BR42" i="60"/>
  <c r="BS42" i="60"/>
  <c r="BT42" i="60"/>
  <c r="BU42" i="60"/>
  <c r="BV42" i="60"/>
  <c r="BW42" i="60"/>
  <c r="BX42" i="60"/>
  <c r="BY42" i="60"/>
  <c r="BZ42" i="60"/>
  <c r="CA42" i="60"/>
  <c r="CB42" i="60"/>
  <c r="CC42" i="60"/>
  <c r="CD42" i="60"/>
  <c r="CE42" i="60"/>
  <c r="CF42" i="60"/>
  <c r="CG42" i="60"/>
  <c r="CH42" i="60"/>
  <c r="CI42" i="60"/>
  <c r="CJ42" i="60"/>
  <c r="CK42" i="60"/>
  <c r="CL42" i="60"/>
  <c r="CM42" i="60"/>
  <c r="E43" i="60"/>
  <c r="F43" i="60"/>
  <c r="G43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BH43" i="60"/>
  <c r="BI43" i="60"/>
  <c r="BJ43" i="60"/>
  <c r="BK43" i="60"/>
  <c r="BL43" i="60"/>
  <c r="BM43" i="60"/>
  <c r="BN43" i="60"/>
  <c r="BO43" i="60"/>
  <c r="BP43" i="60"/>
  <c r="BQ43" i="60"/>
  <c r="BR43" i="60"/>
  <c r="BS43" i="60"/>
  <c r="BT43" i="60"/>
  <c r="BU43" i="60"/>
  <c r="BV43" i="60"/>
  <c r="BW43" i="60"/>
  <c r="BX43" i="60"/>
  <c r="BY43" i="60"/>
  <c r="BZ43" i="60"/>
  <c r="CA43" i="60"/>
  <c r="CB43" i="60"/>
  <c r="CC43" i="60"/>
  <c r="CD43" i="60"/>
  <c r="CE43" i="60"/>
  <c r="CF43" i="60"/>
  <c r="CG43" i="60"/>
  <c r="CH43" i="60"/>
  <c r="CI43" i="60"/>
  <c r="CJ43" i="60"/>
  <c r="CK43" i="60"/>
  <c r="CL43" i="60"/>
  <c r="CM43" i="60"/>
  <c r="E54" i="60"/>
  <c r="F54" i="60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BH54" i="60"/>
  <c r="BI54" i="60"/>
  <c r="BJ54" i="60"/>
  <c r="BK54" i="60"/>
  <c r="BL54" i="60"/>
  <c r="BM54" i="60"/>
  <c r="BN54" i="60"/>
  <c r="BO54" i="60"/>
  <c r="BP54" i="60"/>
  <c r="BQ54" i="60"/>
  <c r="BR54" i="60"/>
  <c r="BS54" i="60"/>
  <c r="BT54" i="60"/>
  <c r="BU54" i="60"/>
  <c r="BV54" i="60"/>
  <c r="BW54" i="60"/>
  <c r="BX54" i="60"/>
  <c r="BY54" i="60"/>
  <c r="BZ54" i="60"/>
  <c r="CA54" i="60"/>
  <c r="CB54" i="60"/>
  <c r="CC54" i="60"/>
  <c r="CD54" i="60"/>
  <c r="CE54" i="60"/>
  <c r="CF54" i="60"/>
  <c r="CG54" i="60"/>
  <c r="CH54" i="60"/>
  <c r="CI54" i="60"/>
  <c r="CJ54" i="60"/>
  <c r="CK54" i="60"/>
  <c r="CL54" i="60"/>
  <c r="CM54" i="60"/>
  <c r="E55" i="60"/>
  <c r="F55" i="60"/>
  <c r="G55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BH55" i="60"/>
  <c r="BI55" i="60"/>
  <c r="BJ55" i="60"/>
  <c r="BK55" i="60"/>
  <c r="BL55" i="60"/>
  <c r="BM55" i="60"/>
  <c r="BN55" i="60"/>
  <c r="BO55" i="60"/>
  <c r="BP55" i="60"/>
  <c r="BQ55" i="60"/>
  <c r="BR55" i="60"/>
  <c r="BS55" i="60"/>
  <c r="BT55" i="60"/>
  <c r="BU55" i="60"/>
  <c r="BV55" i="60"/>
  <c r="BW55" i="60"/>
  <c r="BX55" i="60"/>
  <c r="BY55" i="60"/>
  <c r="BZ55" i="60"/>
  <c r="CA55" i="60"/>
  <c r="CB55" i="60"/>
  <c r="CC55" i="60"/>
  <c r="CD55" i="60"/>
  <c r="CE55" i="60"/>
  <c r="CF55" i="60"/>
  <c r="CG55" i="60"/>
  <c r="CH55" i="60"/>
  <c r="CI55" i="60"/>
  <c r="CJ55" i="60"/>
  <c r="CK55" i="60"/>
  <c r="CL55" i="60"/>
  <c r="CM55" i="60"/>
  <c r="E56" i="60"/>
  <c r="F56" i="60"/>
  <c r="G56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BH56" i="60"/>
  <c r="BI56" i="60"/>
  <c r="BJ56" i="60"/>
  <c r="BK56" i="60"/>
  <c r="BL56" i="60"/>
  <c r="BM56" i="60"/>
  <c r="BN56" i="60"/>
  <c r="BO56" i="60"/>
  <c r="BP56" i="60"/>
  <c r="BQ56" i="60"/>
  <c r="BR56" i="60"/>
  <c r="BS56" i="60"/>
  <c r="BT56" i="60"/>
  <c r="BU56" i="60"/>
  <c r="BV56" i="60"/>
  <c r="BW56" i="60"/>
  <c r="BX56" i="60"/>
  <c r="BY56" i="60"/>
  <c r="BZ56" i="60"/>
  <c r="CA56" i="60"/>
  <c r="CB56" i="60"/>
  <c r="CC56" i="60"/>
  <c r="CD56" i="60"/>
  <c r="CE56" i="60"/>
  <c r="CF56" i="60"/>
  <c r="CG56" i="60"/>
  <c r="CH56" i="60"/>
  <c r="CI56" i="60"/>
  <c r="CJ56" i="60"/>
  <c r="CK56" i="60"/>
  <c r="CL56" i="60"/>
  <c r="CM56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BH57" i="60"/>
  <c r="BI57" i="60"/>
  <c r="BJ57" i="60"/>
  <c r="BK57" i="60"/>
  <c r="BL57" i="60"/>
  <c r="BM57" i="60"/>
  <c r="BN57" i="60"/>
  <c r="BO57" i="60"/>
  <c r="BP57" i="60"/>
  <c r="BQ57" i="60"/>
  <c r="BR57" i="60"/>
  <c r="BS57" i="60"/>
  <c r="BT57" i="60"/>
  <c r="BU57" i="60"/>
  <c r="BV57" i="60"/>
  <c r="BW57" i="60"/>
  <c r="BX57" i="60"/>
  <c r="BY57" i="60"/>
  <c r="BZ57" i="60"/>
  <c r="CA57" i="60"/>
  <c r="CB57" i="60"/>
  <c r="CC57" i="60"/>
  <c r="CD57" i="60"/>
  <c r="CE57" i="60"/>
  <c r="CF57" i="60"/>
  <c r="CG57" i="60"/>
  <c r="CH57" i="60"/>
  <c r="CI57" i="60"/>
  <c r="CJ57" i="60"/>
  <c r="CK57" i="60"/>
  <c r="CL57" i="60"/>
  <c r="CM57" i="60"/>
  <c r="E58" i="60"/>
  <c r="F58" i="60"/>
  <c r="G58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BH58" i="60"/>
  <c r="BI58" i="60"/>
  <c r="BJ58" i="60"/>
  <c r="BK58" i="60"/>
  <c r="BL58" i="60"/>
  <c r="BM58" i="60"/>
  <c r="BN58" i="60"/>
  <c r="BO58" i="60"/>
  <c r="BP58" i="60"/>
  <c r="BQ58" i="60"/>
  <c r="BR58" i="60"/>
  <c r="BS58" i="60"/>
  <c r="BT58" i="60"/>
  <c r="BU58" i="60"/>
  <c r="BV58" i="60"/>
  <c r="BW58" i="60"/>
  <c r="BX58" i="60"/>
  <c r="BY58" i="60"/>
  <c r="BZ58" i="60"/>
  <c r="CA58" i="60"/>
  <c r="CB58" i="60"/>
  <c r="CC58" i="60"/>
  <c r="CD58" i="60"/>
  <c r="CE58" i="60"/>
  <c r="CF58" i="60"/>
  <c r="CG58" i="60"/>
  <c r="CH58" i="60"/>
  <c r="CI58" i="60"/>
  <c r="CJ58" i="60"/>
  <c r="CK58" i="60"/>
  <c r="CL58" i="60"/>
  <c r="CM58" i="60"/>
  <c r="E59" i="60"/>
  <c r="F59" i="60"/>
  <c r="G59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BH59" i="60"/>
  <c r="BI59" i="60"/>
  <c r="BJ59" i="60"/>
  <c r="BK59" i="60"/>
  <c r="BL59" i="60"/>
  <c r="BM59" i="60"/>
  <c r="BN59" i="60"/>
  <c r="BO59" i="60"/>
  <c r="BP59" i="60"/>
  <c r="BQ59" i="60"/>
  <c r="BR59" i="60"/>
  <c r="BS59" i="60"/>
  <c r="BT59" i="60"/>
  <c r="BU59" i="60"/>
  <c r="BV59" i="60"/>
  <c r="BW59" i="60"/>
  <c r="BX59" i="60"/>
  <c r="BY59" i="60"/>
  <c r="BZ59" i="60"/>
  <c r="CA59" i="60"/>
  <c r="CB59" i="60"/>
  <c r="CC59" i="60"/>
  <c r="CD59" i="60"/>
  <c r="CE59" i="60"/>
  <c r="CF59" i="60"/>
  <c r="CG59" i="60"/>
  <c r="CH59" i="60"/>
  <c r="CI59" i="60"/>
  <c r="CJ59" i="60"/>
  <c r="CK59" i="60"/>
  <c r="CL59" i="60"/>
  <c r="CM59" i="60"/>
  <c r="E60" i="60"/>
  <c r="F60" i="60"/>
  <c r="G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BH60" i="60"/>
  <c r="BI60" i="60"/>
  <c r="BJ60" i="60"/>
  <c r="BK60" i="60"/>
  <c r="BL60" i="60"/>
  <c r="BM60" i="60"/>
  <c r="BN60" i="60"/>
  <c r="BO60" i="60"/>
  <c r="BP60" i="60"/>
  <c r="BQ60" i="60"/>
  <c r="BR60" i="60"/>
  <c r="BS60" i="60"/>
  <c r="BT60" i="60"/>
  <c r="BU60" i="60"/>
  <c r="BV60" i="60"/>
  <c r="BW60" i="60"/>
  <c r="BX60" i="60"/>
  <c r="BY60" i="60"/>
  <c r="BZ60" i="60"/>
  <c r="CA60" i="60"/>
  <c r="CB60" i="60"/>
  <c r="CC60" i="60"/>
  <c r="CD60" i="60"/>
  <c r="CE60" i="60"/>
  <c r="CF60" i="60"/>
  <c r="CG60" i="60"/>
  <c r="CH60" i="60"/>
  <c r="CI60" i="60"/>
  <c r="CJ60" i="60"/>
  <c r="CK60" i="60"/>
  <c r="CL60" i="60"/>
  <c r="CM60" i="60"/>
  <c r="E61" i="60"/>
  <c r="F61" i="60"/>
  <c r="G61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BH61" i="60"/>
  <c r="BI61" i="60"/>
  <c r="BJ61" i="60"/>
  <c r="BK61" i="60"/>
  <c r="BL61" i="60"/>
  <c r="BM61" i="60"/>
  <c r="BN61" i="60"/>
  <c r="BO61" i="60"/>
  <c r="BP61" i="60"/>
  <c r="BQ61" i="60"/>
  <c r="BR61" i="60"/>
  <c r="BS61" i="60"/>
  <c r="BT61" i="60"/>
  <c r="BU61" i="60"/>
  <c r="BV61" i="60"/>
  <c r="BW61" i="60"/>
  <c r="BX61" i="60"/>
  <c r="BY61" i="60"/>
  <c r="BZ61" i="60"/>
  <c r="CA61" i="60"/>
  <c r="CB61" i="60"/>
  <c r="CC61" i="60"/>
  <c r="CD61" i="60"/>
  <c r="CE61" i="60"/>
  <c r="CF61" i="60"/>
  <c r="CG61" i="60"/>
  <c r="CH61" i="60"/>
  <c r="CI61" i="60"/>
  <c r="CJ61" i="60"/>
  <c r="CK61" i="60"/>
  <c r="CL61" i="60"/>
  <c r="CM61" i="60"/>
  <c r="E62" i="60"/>
  <c r="F62" i="60"/>
  <c r="G62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BH62" i="60"/>
  <c r="BI62" i="60"/>
  <c r="BJ62" i="60"/>
  <c r="BK62" i="60"/>
  <c r="BL62" i="60"/>
  <c r="BM62" i="60"/>
  <c r="BN62" i="60"/>
  <c r="BO62" i="60"/>
  <c r="BP62" i="60"/>
  <c r="BQ62" i="60"/>
  <c r="BR62" i="60"/>
  <c r="BS62" i="60"/>
  <c r="BT62" i="60"/>
  <c r="BU62" i="60"/>
  <c r="BV62" i="60"/>
  <c r="BW62" i="60"/>
  <c r="BX62" i="60"/>
  <c r="BY62" i="60"/>
  <c r="BZ62" i="60"/>
  <c r="CA62" i="60"/>
  <c r="CB62" i="60"/>
  <c r="CC62" i="60"/>
  <c r="CD62" i="60"/>
  <c r="CE62" i="60"/>
  <c r="CF62" i="60"/>
  <c r="CG62" i="60"/>
  <c r="CH62" i="60"/>
  <c r="CI62" i="60"/>
  <c r="CJ62" i="60"/>
  <c r="CK62" i="60"/>
  <c r="CL62" i="60"/>
  <c r="CM62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E64" i="60"/>
  <c r="F64" i="60"/>
  <c r="G64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BH64" i="60"/>
  <c r="BI64" i="60"/>
  <c r="BJ64" i="60"/>
  <c r="BK64" i="60"/>
  <c r="BL64" i="60"/>
  <c r="BM64" i="60"/>
  <c r="BN64" i="60"/>
  <c r="BO64" i="60"/>
  <c r="BP64" i="60"/>
  <c r="BQ64" i="60"/>
  <c r="BR64" i="60"/>
  <c r="BS64" i="60"/>
  <c r="BT64" i="60"/>
  <c r="BU64" i="60"/>
  <c r="BV64" i="60"/>
  <c r="BW64" i="60"/>
  <c r="BX64" i="60"/>
  <c r="BY64" i="60"/>
  <c r="BZ64" i="60"/>
  <c r="CA64" i="60"/>
  <c r="CB64" i="60"/>
  <c r="CC64" i="60"/>
  <c r="CD64" i="60"/>
  <c r="CE64" i="60"/>
  <c r="CF64" i="60"/>
  <c r="CG64" i="60"/>
  <c r="CH64" i="60"/>
  <c r="CI64" i="60"/>
  <c r="CJ64" i="60"/>
  <c r="CK64" i="60"/>
  <c r="CL64" i="60"/>
  <c r="CM64" i="60"/>
  <c r="E65" i="60"/>
  <c r="F65" i="60"/>
  <c r="G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BH65" i="60"/>
  <c r="BI65" i="60"/>
  <c r="BJ65" i="60"/>
  <c r="BK65" i="60"/>
  <c r="E66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BH66" i="60"/>
  <c r="BI66" i="60"/>
  <c r="BJ66" i="60"/>
  <c r="BK66" i="60"/>
  <c r="E67" i="60"/>
  <c r="F67" i="60"/>
  <c r="G67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BH67" i="60"/>
  <c r="BI67" i="60"/>
  <c r="BJ67" i="60"/>
  <c r="BK67" i="60"/>
  <c r="E68" i="60"/>
  <c r="F68" i="60"/>
  <c r="G68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BH68" i="60"/>
  <c r="BI68" i="60"/>
  <c r="BJ68" i="60"/>
  <c r="BK68" i="60"/>
  <c r="E69" i="60"/>
  <c r="F69" i="60"/>
  <c r="G69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BH69" i="60"/>
  <c r="BI69" i="60"/>
  <c r="BJ69" i="60"/>
  <c r="BK69" i="60"/>
  <c r="E70" i="60"/>
  <c r="F70" i="60"/>
  <c r="G70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BH70" i="60"/>
  <c r="BI70" i="60"/>
  <c r="BJ70" i="60"/>
  <c r="BK70" i="60"/>
  <c r="E71" i="60"/>
  <c r="F71" i="60"/>
  <c r="G71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BH71" i="60"/>
  <c r="BI71" i="60"/>
  <c r="BJ71" i="60"/>
  <c r="BK71" i="60"/>
  <c r="E72" i="60"/>
  <c r="F72" i="60"/>
  <c r="G72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BH72" i="60"/>
  <c r="BI72" i="60"/>
  <c r="BJ72" i="60"/>
  <c r="BK72" i="60"/>
  <c r="E73" i="60"/>
  <c r="F73" i="60"/>
  <c r="G73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BH73" i="60"/>
  <c r="BI73" i="60"/>
  <c r="BJ73" i="60"/>
  <c r="BK73" i="60"/>
  <c r="E74" i="60"/>
  <c r="F74" i="60"/>
  <c r="G74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BH74" i="60"/>
  <c r="BI74" i="60"/>
  <c r="BJ74" i="60"/>
  <c r="BK74" i="60"/>
  <c r="E75" i="60"/>
  <c r="F75" i="60"/>
  <c r="G75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BH75" i="60"/>
  <c r="BI75" i="60"/>
  <c r="BJ75" i="60"/>
  <c r="BK75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BH76" i="60"/>
  <c r="BI76" i="60"/>
  <c r="BJ76" i="60"/>
  <c r="BK76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BH77" i="60"/>
  <c r="BI77" i="60"/>
  <c r="BJ77" i="60"/>
  <c r="BK77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BH78" i="60"/>
  <c r="BI78" i="60"/>
  <c r="BJ78" i="60"/>
  <c r="BK78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BH79" i="60"/>
  <c r="BI79" i="60"/>
  <c r="BJ79" i="60"/>
  <c r="BK79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BH80" i="60"/>
  <c r="BI80" i="60"/>
  <c r="BJ80" i="60"/>
  <c r="BK80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BH81" i="60"/>
  <c r="BI81" i="60"/>
  <c r="BJ81" i="60"/>
  <c r="BK81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BH82" i="60"/>
  <c r="BI82" i="60"/>
  <c r="BJ82" i="60"/>
  <c r="BK82" i="60"/>
  <c r="O83" i="60"/>
  <c r="P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BH83" i="60"/>
  <c r="BI83" i="60"/>
  <c r="BJ83" i="60"/>
  <c r="BK83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BH84" i="60"/>
  <c r="BI84" i="60"/>
  <c r="BJ84" i="60"/>
  <c r="BK84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BH87" i="60"/>
  <c r="BI87" i="60"/>
  <c r="BJ87" i="60"/>
  <c r="BK87" i="60"/>
  <c r="E88" i="60"/>
  <c r="F88" i="60"/>
  <c r="G88" i="60"/>
  <c r="H88" i="60"/>
  <c r="I88" i="60"/>
  <c r="J88" i="60"/>
  <c r="K88" i="60"/>
  <c r="M88" i="60"/>
  <c r="O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BH88" i="60"/>
  <c r="BI88" i="60"/>
  <c r="BJ88" i="60"/>
  <c r="BK88" i="60"/>
  <c r="E89" i="60"/>
  <c r="F89" i="60"/>
  <c r="G89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BH89" i="60"/>
  <c r="BI89" i="60"/>
  <c r="BJ89" i="60"/>
  <c r="BK89" i="60"/>
  <c r="E90" i="60"/>
  <c r="F90" i="60"/>
  <c r="G90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E91" i="60"/>
  <c r="F91" i="60"/>
  <c r="G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BH91" i="60"/>
  <c r="BI91" i="60"/>
  <c r="BJ91" i="60"/>
  <c r="BK91" i="60"/>
  <c r="E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BH92" i="60"/>
  <c r="BI92" i="60"/>
  <c r="BJ92" i="60"/>
  <c r="BK92" i="60"/>
  <c r="E93" i="60"/>
  <c r="F93" i="60"/>
  <c r="G93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BH93" i="60"/>
  <c r="BI93" i="60"/>
  <c r="BJ93" i="60"/>
  <c r="BK93" i="60"/>
  <c r="E94" i="60"/>
  <c r="F94" i="60"/>
  <c r="G94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BH94" i="60"/>
  <c r="BI94" i="60"/>
  <c r="BJ94" i="60"/>
  <c r="BK94" i="60"/>
  <c r="E95" i="60"/>
  <c r="F95" i="60"/>
  <c r="G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BH95" i="60"/>
  <c r="BI95" i="60"/>
  <c r="BJ95" i="60"/>
  <c r="BK95" i="60"/>
  <c r="E96" i="60"/>
  <c r="F96" i="60"/>
  <c r="G96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BH96" i="60"/>
  <c r="BI96" i="60"/>
  <c r="BJ96" i="60"/>
  <c r="BK96" i="60"/>
  <c r="E97" i="60"/>
  <c r="F97" i="60"/>
  <c r="G97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BH97" i="60"/>
  <c r="BI97" i="60"/>
  <c r="BJ97" i="60"/>
  <c r="BK97" i="60"/>
  <c r="E98" i="60"/>
  <c r="F98" i="60"/>
  <c r="G98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BH98" i="60"/>
  <c r="BI98" i="60"/>
  <c r="BJ98" i="60"/>
  <c r="BK98" i="60"/>
  <c r="E99" i="60"/>
  <c r="F99" i="60"/>
  <c r="G99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BH99" i="60"/>
  <c r="BI99" i="60"/>
  <c r="BJ99" i="60"/>
  <c r="BK99" i="60"/>
  <c r="E100" i="60"/>
  <c r="F100" i="60"/>
  <c r="G100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BH100" i="60"/>
  <c r="BI100" i="60"/>
  <c r="BJ100" i="60"/>
  <c r="BK100" i="60"/>
  <c r="E101" i="60"/>
  <c r="F101" i="60"/>
  <c r="G101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BH101" i="60"/>
  <c r="BI101" i="60"/>
  <c r="BJ101" i="60"/>
  <c r="BK101" i="60"/>
  <c r="E102" i="60"/>
  <c r="F102" i="60"/>
  <c r="G102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BH102" i="60"/>
  <c r="BI102" i="60"/>
  <c r="BJ102" i="60"/>
  <c r="BK102" i="60"/>
  <c r="E103" i="60"/>
  <c r="F103" i="60"/>
  <c r="G103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BH103" i="60"/>
  <c r="BI103" i="60"/>
  <c r="BJ103" i="60"/>
  <c r="BK103" i="60"/>
  <c r="E104" i="60"/>
  <c r="F104" i="60"/>
  <c r="G104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BH104" i="60"/>
  <c r="BI104" i="60"/>
  <c r="BJ104" i="60"/>
  <c r="BK104" i="60"/>
  <c r="E105" i="60"/>
  <c r="F105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BH105" i="60"/>
  <c r="BI105" i="60"/>
  <c r="BJ105" i="60"/>
  <c r="BK105" i="60"/>
  <c r="E106" i="60"/>
  <c r="F106" i="60"/>
  <c r="G106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BH106" i="60"/>
  <c r="BI106" i="60"/>
  <c r="BJ106" i="60"/>
  <c r="BK106" i="60"/>
  <c r="E107" i="60"/>
  <c r="F107" i="60"/>
  <c r="G107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BH107" i="60"/>
  <c r="BI107" i="60"/>
  <c r="BJ107" i="60"/>
  <c r="BK107" i="60"/>
  <c r="E108" i="60"/>
  <c r="F108" i="60"/>
  <c r="G108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BH108" i="60"/>
  <c r="BI108" i="60"/>
  <c r="BJ108" i="60"/>
  <c r="BK108" i="60"/>
  <c r="E109" i="60"/>
  <c r="F109" i="60"/>
  <c r="G109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E110" i="60"/>
  <c r="F110" i="60"/>
  <c r="G110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E111" i="60"/>
  <c r="F111" i="60"/>
  <c r="G111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E112" i="60"/>
  <c r="F112" i="60"/>
  <c r="G112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E113" i="60"/>
  <c r="F113" i="60"/>
  <c r="G113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E114" i="60"/>
  <c r="F114" i="60"/>
  <c r="G114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E115" i="60"/>
  <c r="F115" i="60"/>
  <c r="G115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E116" i="60"/>
  <c r="F116" i="60"/>
  <c r="G116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E117" i="60"/>
  <c r="F117" i="60"/>
  <c r="G117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E118" i="60"/>
  <c r="F118" i="60"/>
  <c r="G118" i="60"/>
  <c r="H118" i="60"/>
  <c r="I118" i="60"/>
  <c r="J118" i="60"/>
  <c r="K118" i="60"/>
  <c r="L118" i="60"/>
  <c r="M118" i="60"/>
  <c r="N118" i="60"/>
  <c r="O118" i="60"/>
  <c r="P118" i="60"/>
  <c r="Q118" i="60"/>
  <c r="R118" i="60"/>
  <c r="S118" i="60"/>
  <c r="T118" i="60"/>
  <c r="U118" i="60"/>
  <c r="V118" i="60"/>
  <c r="W118" i="60"/>
  <c r="X118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AT118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E119" i="60"/>
  <c r="F119" i="60"/>
  <c r="G119" i="60"/>
  <c r="H119" i="60"/>
  <c r="I119" i="60"/>
  <c r="J119" i="60"/>
  <c r="K119" i="60"/>
  <c r="L119" i="60"/>
  <c r="M119" i="60"/>
  <c r="N119" i="60"/>
  <c r="O119" i="60"/>
  <c r="P119" i="60"/>
  <c r="Q119" i="60"/>
  <c r="R119" i="60"/>
  <c r="S119" i="60"/>
  <c r="T119" i="60"/>
  <c r="U119" i="60"/>
  <c r="V119" i="60"/>
  <c r="W119" i="60"/>
  <c r="X119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AT119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E120" i="60"/>
  <c r="F120" i="60"/>
  <c r="G120" i="60"/>
  <c r="H120" i="60"/>
  <c r="I120" i="60"/>
  <c r="J120" i="60"/>
  <c r="K120" i="60"/>
  <c r="L120" i="60"/>
  <c r="M120" i="60"/>
  <c r="N120" i="60"/>
  <c r="O120" i="60"/>
  <c r="P120" i="60"/>
  <c r="Q120" i="60"/>
  <c r="R120" i="60"/>
  <c r="S120" i="60"/>
  <c r="T120" i="60"/>
  <c r="U120" i="60"/>
  <c r="V120" i="60"/>
  <c r="W120" i="60"/>
  <c r="X120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E121" i="60"/>
  <c r="F121" i="60"/>
  <c r="G121" i="60"/>
  <c r="H121" i="60"/>
  <c r="I121" i="60"/>
  <c r="J121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E122" i="60"/>
  <c r="F122" i="60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E123" i="60"/>
  <c r="F123" i="60"/>
  <c r="G123" i="60"/>
  <c r="H123" i="60"/>
  <c r="I123" i="60"/>
  <c r="J123" i="60"/>
  <c r="K123" i="60"/>
  <c r="L123" i="60"/>
  <c r="M123" i="60"/>
  <c r="N123" i="60"/>
  <c r="O123" i="60"/>
  <c r="P123" i="60"/>
  <c r="Q123" i="60"/>
  <c r="R123" i="60"/>
  <c r="S123" i="60"/>
  <c r="T123" i="60"/>
  <c r="U123" i="60"/>
  <c r="V123" i="60"/>
  <c r="W123" i="60"/>
  <c r="X123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E124" i="60"/>
  <c r="F124" i="60"/>
  <c r="G124" i="60"/>
  <c r="H124" i="60"/>
  <c r="I124" i="60"/>
  <c r="J124" i="60"/>
  <c r="K124" i="60"/>
  <c r="L124" i="60"/>
  <c r="M124" i="60"/>
  <c r="N124" i="60"/>
  <c r="O124" i="60"/>
  <c r="P124" i="60"/>
  <c r="Q124" i="60"/>
  <c r="R124" i="60"/>
  <c r="S124" i="60"/>
  <c r="T124" i="60"/>
  <c r="U124" i="60"/>
  <c r="V124" i="60"/>
  <c r="W124" i="60"/>
  <c r="X124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AT124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E125" i="60"/>
  <c r="F125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AT125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E126" i="60"/>
  <c r="F126" i="60"/>
  <c r="G126" i="60"/>
  <c r="H126" i="60"/>
  <c r="I126" i="60"/>
  <c r="J126" i="60"/>
  <c r="K126" i="60"/>
  <c r="L126" i="60"/>
  <c r="M126" i="60"/>
  <c r="N126" i="60"/>
  <c r="O126" i="60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AT126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E127" i="60"/>
  <c r="F127" i="60"/>
  <c r="G127" i="60"/>
  <c r="H127" i="60"/>
  <c r="I127" i="60"/>
  <c r="J127" i="60"/>
  <c r="K127" i="60"/>
  <c r="L127" i="60"/>
  <c r="M127" i="60"/>
  <c r="N127" i="60"/>
  <c r="O127" i="60"/>
  <c r="P127" i="60"/>
  <c r="Q127" i="60"/>
  <c r="R127" i="60"/>
  <c r="S127" i="60"/>
  <c r="T127" i="60"/>
  <c r="U127" i="60"/>
  <c r="V127" i="60"/>
  <c r="W127" i="60"/>
  <c r="X127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AT127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E128" i="60"/>
  <c r="F128" i="60"/>
  <c r="G128" i="60"/>
  <c r="H128" i="60"/>
  <c r="I128" i="60"/>
  <c r="J128" i="60"/>
  <c r="K128" i="60"/>
  <c r="L128" i="60"/>
  <c r="M128" i="60"/>
  <c r="N128" i="60"/>
  <c r="O128" i="60"/>
  <c r="P128" i="60"/>
  <c r="Q128" i="60"/>
  <c r="R128" i="60"/>
  <c r="S128" i="60"/>
  <c r="T128" i="60"/>
  <c r="U128" i="60"/>
  <c r="V128" i="60"/>
  <c r="W128" i="60"/>
  <c r="X128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AT128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E129" i="60"/>
  <c r="F129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AT129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E130" i="60"/>
  <c r="F130" i="60"/>
  <c r="G130" i="60"/>
  <c r="H130" i="60"/>
  <c r="I130" i="60"/>
  <c r="J130" i="60"/>
  <c r="K130" i="60"/>
  <c r="L130" i="60"/>
  <c r="M130" i="60"/>
  <c r="N130" i="60"/>
  <c r="O130" i="60"/>
  <c r="P130" i="60"/>
  <c r="Q130" i="60"/>
  <c r="R130" i="60"/>
  <c r="S130" i="60"/>
  <c r="T130" i="60"/>
  <c r="U130" i="60"/>
  <c r="V130" i="60"/>
  <c r="W130" i="60"/>
  <c r="X130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AT130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E131" i="60"/>
  <c r="F131" i="60"/>
  <c r="G131" i="60"/>
  <c r="H131" i="60"/>
  <c r="I131" i="60"/>
  <c r="J131" i="60"/>
  <c r="K131" i="60"/>
  <c r="L131" i="60"/>
  <c r="M131" i="60"/>
  <c r="N131" i="60"/>
  <c r="O131" i="60"/>
  <c r="P131" i="60"/>
  <c r="Q131" i="60"/>
  <c r="R131" i="60"/>
  <c r="S131" i="60"/>
  <c r="T131" i="60"/>
  <c r="U131" i="60"/>
  <c r="V131" i="60"/>
  <c r="W131" i="60"/>
  <c r="X131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AT131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E132" i="60"/>
  <c r="F132" i="60"/>
  <c r="G132" i="60"/>
  <c r="H132" i="60"/>
  <c r="I132" i="60"/>
  <c r="J132" i="60"/>
  <c r="K132" i="60"/>
  <c r="L132" i="60"/>
  <c r="M132" i="60"/>
  <c r="N132" i="60"/>
  <c r="O132" i="60"/>
  <c r="P132" i="60"/>
  <c r="Q132" i="60"/>
  <c r="R132" i="60"/>
  <c r="S132" i="60"/>
  <c r="T132" i="60"/>
  <c r="U132" i="60"/>
  <c r="V132" i="60"/>
  <c r="W132" i="60"/>
  <c r="X132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AT132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E133" i="60"/>
  <c r="F133" i="60"/>
  <c r="G133" i="60"/>
  <c r="H133" i="60"/>
  <c r="I133" i="60"/>
  <c r="J133" i="60"/>
  <c r="K133" i="60"/>
  <c r="L133" i="60"/>
  <c r="M133" i="60"/>
  <c r="N133" i="60"/>
  <c r="O133" i="60"/>
  <c r="P133" i="60"/>
  <c r="Q133" i="60"/>
  <c r="R133" i="60"/>
  <c r="S133" i="60"/>
  <c r="T133" i="60"/>
  <c r="U133" i="60"/>
  <c r="V133" i="60"/>
  <c r="W133" i="60"/>
  <c r="X133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AT133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E134" i="60"/>
  <c r="F134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AT134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E135" i="60"/>
  <c r="F135" i="60"/>
  <c r="G135" i="60"/>
  <c r="H135" i="60"/>
  <c r="I135" i="60"/>
  <c r="J135" i="60"/>
  <c r="K135" i="60"/>
  <c r="L135" i="60"/>
  <c r="M135" i="60"/>
  <c r="N135" i="60"/>
  <c r="O135" i="60"/>
  <c r="P135" i="60"/>
  <c r="Q135" i="60"/>
  <c r="R135" i="60"/>
  <c r="S135" i="60"/>
  <c r="T135" i="60"/>
  <c r="U135" i="60"/>
  <c r="V135" i="60"/>
  <c r="W135" i="60"/>
  <c r="X135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AT135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E136" i="60"/>
  <c r="F136" i="60"/>
  <c r="G136" i="60"/>
  <c r="H136" i="60"/>
  <c r="I136" i="60"/>
  <c r="J136" i="60"/>
  <c r="K136" i="60"/>
  <c r="L136" i="60"/>
  <c r="M136" i="60"/>
  <c r="N136" i="60"/>
  <c r="O136" i="60"/>
  <c r="P136" i="60"/>
  <c r="Q136" i="60"/>
  <c r="R136" i="60"/>
  <c r="S136" i="60"/>
  <c r="T136" i="60"/>
  <c r="U136" i="60"/>
  <c r="V136" i="60"/>
  <c r="W136" i="60"/>
  <c r="X136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AT136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E137" i="60"/>
  <c r="F137" i="60"/>
  <c r="G137" i="60"/>
  <c r="H137" i="60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AT137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E139" i="60"/>
  <c r="F139" i="60"/>
  <c r="G139" i="60"/>
  <c r="H139" i="60"/>
  <c r="I139" i="60"/>
  <c r="J139" i="60"/>
  <c r="K139" i="60"/>
  <c r="L139" i="60"/>
  <c r="M139" i="60"/>
  <c r="N139" i="60"/>
  <c r="O139" i="60"/>
  <c r="P139" i="60"/>
  <c r="Q139" i="60"/>
  <c r="R139" i="60"/>
  <c r="S139" i="60"/>
  <c r="T139" i="60"/>
  <c r="U139" i="60"/>
  <c r="V139" i="60"/>
  <c r="W139" i="60"/>
  <c r="X139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AT139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CJ139" i="60"/>
  <c r="CK139" i="60"/>
  <c r="CL139" i="60"/>
  <c r="CM139" i="60"/>
  <c r="E140" i="60"/>
  <c r="F140" i="60"/>
  <c r="G140" i="60"/>
  <c r="H140" i="60"/>
  <c r="I140" i="60"/>
  <c r="J140" i="60"/>
  <c r="K140" i="60"/>
  <c r="L140" i="60"/>
  <c r="M140" i="60"/>
  <c r="N140" i="60"/>
  <c r="O140" i="60"/>
  <c r="P140" i="60"/>
  <c r="Q140" i="60"/>
  <c r="R140" i="60"/>
  <c r="S140" i="60"/>
  <c r="T140" i="60"/>
  <c r="U140" i="60"/>
  <c r="V140" i="60"/>
  <c r="W140" i="60"/>
  <c r="X140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AT140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CJ140" i="60"/>
  <c r="CK140" i="60"/>
  <c r="CL140" i="60"/>
  <c r="CM140" i="60"/>
  <c r="E141" i="60"/>
  <c r="F141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AT141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CJ141" i="60"/>
  <c r="CK141" i="60"/>
  <c r="CL141" i="60"/>
  <c r="CM141" i="60"/>
  <c r="E142" i="60"/>
  <c r="F142" i="60"/>
  <c r="G142" i="60"/>
  <c r="H142" i="60"/>
  <c r="I142" i="60"/>
  <c r="J142" i="60"/>
  <c r="K142" i="60"/>
  <c r="L142" i="60"/>
  <c r="M142" i="60"/>
  <c r="N142" i="60"/>
  <c r="O142" i="60"/>
  <c r="P142" i="60"/>
  <c r="Q142" i="60"/>
  <c r="R142" i="60"/>
  <c r="S142" i="60"/>
  <c r="T142" i="60"/>
  <c r="U142" i="60"/>
  <c r="V142" i="60"/>
  <c r="W142" i="60"/>
  <c r="X142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AT142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CJ142" i="60"/>
  <c r="CK142" i="60"/>
  <c r="CL142" i="60"/>
  <c r="CM142" i="60"/>
  <c r="E143" i="60"/>
  <c r="F143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AT143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CJ143" i="60"/>
  <c r="CK143" i="60"/>
  <c r="CL143" i="60"/>
  <c r="CM143" i="60"/>
  <c r="E144" i="60"/>
  <c r="F144" i="60"/>
  <c r="G144" i="60"/>
  <c r="H144" i="60"/>
  <c r="I144" i="60"/>
  <c r="J144" i="60"/>
  <c r="K144" i="60"/>
  <c r="L144" i="60"/>
  <c r="M144" i="60"/>
  <c r="N144" i="60"/>
  <c r="O144" i="60"/>
  <c r="P144" i="60"/>
  <c r="Q144" i="60"/>
  <c r="R144" i="60"/>
  <c r="S144" i="60"/>
  <c r="T144" i="60"/>
  <c r="U144" i="60"/>
  <c r="V144" i="60"/>
  <c r="W144" i="60"/>
  <c r="X144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AT144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CJ144" i="60"/>
  <c r="CK144" i="60"/>
  <c r="CL144" i="60"/>
  <c r="CM144" i="60"/>
  <c r="E145" i="60"/>
  <c r="F145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AT145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CJ145" i="60"/>
  <c r="CK145" i="60"/>
  <c r="CL145" i="60"/>
  <c r="CM145" i="60"/>
  <c r="E146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E147" i="60"/>
  <c r="F147" i="60"/>
  <c r="G147" i="60"/>
  <c r="H147" i="60"/>
  <c r="I147" i="60"/>
  <c r="J147" i="60"/>
  <c r="K147" i="60"/>
  <c r="L147" i="60"/>
  <c r="M147" i="60"/>
  <c r="N147" i="60"/>
  <c r="O147" i="60"/>
  <c r="P147" i="60"/>
  <c r="Q147" i="60"/>
  <c r="R147" i="60"/>
  <c r="S147" i="60"/>
  <c r="T147" i="60"/>
  <c r="U147" i="60"/>
  <c r="V147" i="60"/>
  <c r="W147" i="60"/>
  <c r="X147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E148" i="60"/>
  <c r="F148" i="60"/>
  <c r="G148" i="60"/>
  <c r="H148" i="60"/>
  <c r="I148" i="60"/>
  <c r="J148" i="60"/>
  <c r="K148" i="60"/>
  <c r="L148" i="60"/>
  <c r="M148" i="60"/>
  <c r="N148" i="60"/>
  <c r="O148" i="60"/>
  <c r="P148" i="60"/>
  <c r="Q148" i="60"/>
  <c r="R148" i="60"/>
  <c r="S148" i="60"/>
  <c r="T148" i="60"/>
  <c r="U148" i="60"/>
  <c r="V148" i="60"/>
  <c r="W148" i="60"/>
  <c r="X148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E149" i="60"/>
  <c r="F149" i="60"/>
  <c r="G149" i="60"/>
  <c r="H149" i="60"/>
  <c r="I149" i="60"/>
  <c r="J149" i="60"/>
  <c r="K149" i="60"/>
  <c r="L149" i="60"/>
  <c r="M149" i="60"/>
  <c r="N149" i="60"/>
  <c r="O149" i="60"/>
  <c r="P149" i="60"/>
  <c r="Q149" i="60"/>
  <c r="R149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E150" i="60"/>
  <c r="F150" i="60"/>
  <c r="G150" i="60"/>
  <c r="H150" i="60"/>
  <c r="I150" i="60"/>
  <c r="J150" i="60"/>
  <c r="K150" i="60"/>
  <c r="L150" i="60"/>
  <c r="M150" i="60"/>
  <c r="N150" i="60"/>
  <c r="O150" i="60"/>
  <c r="P150" i="60"/>
  <c r="Q150" i="60"/>
  <c r="R150" i="60"/>
  <c r="S150" i="60"/>
  <c r="T150" i="60"/>
  <c r="U150" i="60"/>
  <c r="V150" i="60"/>
  <c r="W150" i="60"/>
  <c r="X150" i="60"/>
  <c r="Y150" i="60"/>
  <c r="Z150" i="60"/>
  <c r="AA150" i="60"/>
  <c r="AB150" i="60"/>
  <c r="AC150" i="60"/>
  <c r="AD150" i="60"/>
  <c r="AE150" i="60"/>
  <c r="AF150" i="60"/>
  <c r="AG150" i="60"/>
  <c r="AH150" i="60"/>
  <c r="AI150" i="60"/>
  <c r="AJ150" i="60"/>
  <c r="AK150" i="60"/>
  <c r="AL150" i="60"/>
  <c r="AM150" i="60"/>
  <c r="AN150" i="60"/>
  <c r="AO150" i="60"/>
  <c r="AP150" i="60"/>
  <c r="AQ150" i="60"/>
  <c r="AR150" i="60"/>
  <c r="AS150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Y151" i="60"/>
  <c r="Z151" i="60"/>
  <c r="AA151" i="60"/>
  <c r="AB151" i="60"/>
  <c r="AC151" i="60"/>
  <c r="AD151" i="60"/>
  <c r="AE151" i="60"/>
  <c r="AF151" i="60"/>
  <c r="AG151" i="60"/>
  <c r="AH151" i="60"/>
  <c r="AI151" i="60"/>
  <c r="AJ151" i="60"/>
  <c r="AK151" i="60"/>
  <c r="AL151" i="60"/>
  <c r="AM151" i="60"/>
  <c r="AN151" i="60"/>
  <c r="AO151" i="60"/>
  <c r="AP151" i="60"/>
  <c r="AQ151" i="60"/>
  <c r="AR151" i="60"/>
  <c r="AS151" i="60"/>
  <c r="AT151" i="60"/>
  <c r="AU151" i="60"/>
  <c r="AV151" i="60"/>
  <c r="AW151" i="60"/>
  <c r="AX151" i="60"/>
  <c r="AY151" i="60"/>
  <c r="AZ151" i="60"/>
  <c r="BA151" i="60"/>
  <c r="BB151" i="60"/>
  <c r="BC151" i="60"/>
  <c r="BD151" i="60"/>
  <c r="BE151" i="60"/>
  <c r="BF151" i="60"/>
  <c r="BG151" i="60"/>
  <c r="BH151" i="60"/>
  <c r="BI151" i="60"/>
  <c r="BJ151" i="60"/>
  <c r="BK151" i="60"/>
  <c r="BL151" i="60"/>
  <c r="BM151" i="60"/>
  <c r="BN151" i="60"/>
  <c r="BO151" i="60"/>
  <c r="BP151" i="60"/>
  <c r="BQ151" i="60"/>
  <c r="BR151" i="60"/>
  <c r="BS151" i="60"/>
  <c r="BT151" i="60"/>
  <c r="BU151" i="60"/>
  <c r="BV151" i="60"/>
  <c r="BW151" i="60"/>
  <c r="BX151" i="60"/>
  <c r="BY151" i="60"/>
  <c r="BZ151" i="60"/>
  <c r="CA151" i="60"/>
  <c r="CB151" i="60"/>
  <c r="CC151" i="60"/>
  <c r="CD151" i="60"/>
  <c r="CE151" i="60"/>
  <c r="CF151" i="60"/>
  <c r="CG151" i="60"/>
  <c r="CH151" i="60"/>
  <c r="CI151" i="60"/>
  <c r="CJ151" i="60"/>
  <c r="CK151" i="60"/>
  <c r="CL151" i="60"/>
  <c r="CM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A154" i="60"/>
  <c r="AB154" i="60"/>
  <c r="AC154" i="60"/>
  <c r="AD154" i="60"/>
  <c r="AE154" i="60"/>
  <c r="AF154" i="60"/>
  <c r="AG154" i="60"/>
  <c r="AH154" i="60"/>
  <c r="AI154" i="60"/>
  <c r="AJ154" i="60"/>
  <c r="AK154" i="60"/>
  <c r="AL154" i="60"/>
  <c r="AM154" i="60"/>
  <c r="AN154" i="60"/>
  <c r="AO154" i="60"/>
  <c r="AP154" i="60"/>
  <c r="AQ154" i="60"/>
  <c r="AR154" i="60"/>
  <c r="AS154" i="60"/>
  <c r="AT154" i="60"/>
  <c r="AU154" i="60"/>
  <c r="AV154" i="60"/>
  <c r="AW154" i="60"/>
  <c r="AX154" i="60"/>
  <c r="AY154" i="60"/>
  <c r="AZ154" i="60"/>
  <c r="BA154" i="60"/>
  <c r="BB154" i="60"/>
  <c r="BC154" i="60"/>
  <c r="BD154" i="60"/>
  <c r="BE154" i="60"/>
  <c r="BF154" i="60"/>
  <c r="BG154" i="60"/>
  <c r="BH154" i="60"/>
  <c r="BI154" i="60"/>
  <c r="BJ154" i="60"/>
  <c r="BK154" i="60"/>
  <c r="BL154" i="60"/>
  <c r="BM154" i="60"/>
  <c r="BN154" i="60"/>
  <c r="BO154" i="60"/>
  <c r="BP154" i="60"/>
  <c r="BQ154" i="60"/>
  <c r="BR154" i="60"/>
  <c r="BS154" i="60"/>
  <c r="BT154" i="60"/>
  <c r="BU154" i="60"/>
  <c r="BV154" i="60"/>
  <c r="BW154" i="60"/>
  <c r="BX154" i="60"/>
  <c r="BY154" i="60"/>
  <c r="BZ154" i="60"/>
  <c r="CA154" i="60"/>
  <c r="CB154" i="60"/>
  <c r="CC154" i="60"/>
  <c r="CD154" i="60"/>
  <c r="CE154" i="60"/>
  <c r="CF154" i="60"/>
  <c r="CG154" i="60"/>
  <c r="CH154" i="60"/>
  <c r="CI154" i="60"/>
  <c r="CJ154" i="60"/>
  <c r="CK154" i="60"/>
  <c r="CL154" i="60"/>
  <c r="CM154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Y155" i="60"/>
  <c r="Z155" i="60"/>
  <c r="AA155" i="60"/>
  <c r="AB155" i="60"/>
  <c r="AC155" i="60"/>
  <c r="AD155" i="60"/>
  <c r="AE155" i="60"/>
  <c r="AF155" i="60"/>
  <c r="AG155" i="60"/>
  <c r="AH155" i="60"/>
  <c r="AI155" i="60"/>
  <c r="AJ155" i="60"/>
  <c r="AK155" i="60"/>
  <c r="AL155" i="60"/>
  <c r="AM155" i="60"/>
  <c r="AN155" i="60"/>
  <c r="AO155" i="60"/>
  <c r="AP155" i="60"/>
  <c r="AQ155" i="60"/>
  <c r="AR155" i="60"/>
  <c r="AS155" i="60"/>
  <c r="AT155" i="60"/>
  <c r="AU155" i="60"/>
  <c r="AV155" i="60"/>
  <c r="AW155" i="60"/>
  <c r="AX155" i="60"/>
  <c r="AY155" i="60"/>
  <c r="AZ155" i="60"/>
  <c r="BA155" i="60"/>
  <c r="BB155" i="60"/>
  <c r="BC155" i="60"/>
  <c r="BD155" i="60"/>
  <c r="BE155" i="60"/>
  <c r="BF155" i="60"/>
  <c r="BG155" i="60"/>
  <c r="BH155" i="60"/>
  <c r="BI155" i="60"/>
  <c r="BJ155" i="60"/>
  <c r="BK155" i="60"/>
  <c r="BL155" i="60"/>
  <c r="BM155" i="60"/>
  <c r="BN155" i="60"/>
  <c r="BO155" i="60"/>
  <c r="BP155" i="60"/>
  <c r="BQ155" i="60"/>
  <c r="BR155" i="60"/>
  <c r="BS155" i="60"/>
  <c r="BT155" i="60"/>
  <c r="BU155" i="60"/>
  <c r="BV155" i="60"/>
  <c r="BW155" i="60"/>
  <c r="BX155" i="60"/>
  <c r="BY155" i="60"/>
  <c r="BZ155" i="60"/>
  <c r="CA155" i="60"/>
  <c r="CB155" i="60"/>
  <c r="CC155" i="60"/>
  <c r="CD155" i="60"/>
  <c r="CE155" i="60"/>
  <c r="CF155" i="60"/>
  <c r="CG155" i="60"/>
  <c r="CH155" i="60"/>
  <c r="CI155" i="60"/>
  <c r="CJ155" i="60"/>
  <c r="CK155" i="60"/>
  <c r="CL155" i="60"/>
  <c r="CM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E158" i="60"/>
  <c r="F158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AP158" i="60"/>
  <c r="AQ158" i="60"/>
  <c r="AR158" i="60"/>
  <c r="AS158" i="60"/>
  <c r="AT158" i="60"/>
  <c r="AU158" i="60"/>
  <c r="AV158" i="60"/>
  <c r="AW158" i="60"/>
  <c r="AX158" i="60"/>
  <c r="AY158" i="60"/>
  <c r="AZ158" i="60"/>
  <c r="BA158" i="60"/>
  <c r="BB158" i="60"/>
  <c r="BC158" i="60"/>
  <c r="BD158" i="60"/>
  <c r="BE158" i="60"/>
  <c r="BF158" i="60"/>
  <c r="BG158" i="60"/>
  <c r="BH158" i="60"/>
  <c r="BI158" i="60"/>
  <c r="BJ158" i="60"/>
  <c r="BK158" i="60"/>
  <c r="BL158" i="60"/>
  <c r="BM158" i="60"/>
  <c r="BN158" i="60"/>
  <c r="BO158" i="60"/>
  <c r="BP158" i="60"/>
  <c r="BQ158" i="60"/>
  <c r="BR158" i="60"/>
  <c r="BS158" i="60"/>
  <c r="BT158" i="60"/>
  <c r="BU158" i="60"/>
  <c r="BV158" i="60"/>
  <c r="BW158" i="60"/>
  <c r="BX158" i="60"/>
  <c r="BY158" i="60"/>
  <c r="BZ158" i="60"/>
  <c r="CA158" i="60"/>
  <c r="CB158" i="60"/>
  <c r="CC158" i="60"/>
  <c r="CD158" i="60"/>
  <c r="CE158" i="60"/>
  <c r="CF158" i="60"/>
  <c r="CG158" i="60"/>
  <c r="CH158" i="60"/>
  <c r="CI158" i="60"/>
  <c r="CJ158" i="60"/>
  <c r="CK158" i="60"/>
  <c r="CL158" i="60"/>
  <c r="CM158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E160" i="60"/>
  <c r="F160" i="60"/>
  <c r="G160" i="60"/>
  <c r="H160" i="60"/>
  <c r="I160" i="60"/>
  <c r="J160" i="60"/>
  <c r="K160" i="60"/>
  <c r="L160" i="60"/>
  <c r="M160" i="60"/>
  <c r="N160" i="60"/>
  <c r="O160" i="60"/>
  <c r="P160" i="60"/>
  <c r="Q160" i="60"/>
  <c r="R160" i="60"/>
  <c r="S160" i="60"/>
  <c r="T160" i="60"/>
  <c r="U160" i="60"/>
  <c r="V160" i="60"/>
  <c r="W160" i="60"/>
  <c r="X160" i="60"/>
  <c r="Y160" i="60"/>
  <c r="Z160" i="60"/>
  <c r="AA160" i="60"/>
  <c r="AB160" i="60"/>
  <c r="AC160" i="60"/>
  <c r="AD160" i="60"/>
  <c r="AE160" i="60"/>
  <c r="AF160" i="60"/>
  <c r="AG160" i="60"/>
  <c r="AH160" i="60"/>
  <c r="AI160" i="60"/>
  <c r="AJ160" i="60"/>
  <c r="AK160" i="60"/>
  <c r="AL160" i="60"/>
  <c r="AM160" i="60"/>
  <c r="AN160" i="60"/>
  <c r="AO160" i="60"/>
  <c r="AP160" i="60"/>
  <c r="AQ160" i="60"/>
  <c r="AR160" i="60"/>
  <c r="AS160" i="60"/>
  <c r="AT160" i="60"/>
  <c r="AU160" i="60"/>
  <c r="AV160" i="60"/>
  <c r="AW160" i="60"/>
  <c r="AX160" i="60"/>
  <c r="AY160" i="60"/>
  <c r="AZ160" i="60"/>
  <c r="BA160" i="60"/>
  <c r="BB160" i="60"/>
  <c r="BC160" i="60"/>
  <c r="BD160" i="60"/>
  <c r="BE160" i="60"/>
  <c r="BF160" i="60"/>
  <c r="BG160" i="60"/>
  <c r="BH160" i="60"/>
  <c r="BI160" i="60"/>
  <c r="BJ160" i="60"/>
  <c r="BK160" i="60"/>
  <c r="BL160" i="60"/>
  <c r="BM160" i="60"/>
  <c r="BN160" i="60"/>
  <c r="BO160" i="60"/>
  <c r="BP160" i="60"/>
  <c r="BQ160" i="60"/>
  <c r="BR160" i="60"/>
  <c r="BS160" i="60"/>
  <c r="BT160" i="60"/>
  <c r="BU160" i="60"/>
  <c r="BV160" i="60"/>
  <c r="BW160" i="60"/>
  <c r="BX160" i="60"/>
  <c r="BY160" i="60"/>
  <c r="BZ160" i="60"/>
  <c r="CA160" i="60"/>
  <c r="CB160" i="60"/>
  <c r="CC160" i="60"/>
  <c r="CD160" i="60"/>
  <c r="CE160" i="60"/>
  <c r="CF160" i="60"/>
  <c r="CG160" i="60"/>
  <c r="CH160" i="60"/>
  <c r="CI160" i="60"/>
  <c r="CJ160" i="60"/>
  <c r="CK160" i="60"/>
  <c r="CL160" i="60"/>
  <c r="CM160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E162" i="60"/>
  <c r="F162" i="60"/>
  <c r="G162" i="60"/>
  <c r="H162" i="60"/>
  <c r="I162" i="60"/>
  <c r="J162" i="60"/>
  <c r="K162" i="60"/>
  <c r="L162" i="60"/>
  <c r="M162" i="60"/>
  <c r="N162" i="60"/>
  <c r="O162" i="60"/>
  <c r="P162" i="60"/>
  <c r="Q162" i="60"/>
  <c r="R162" i="60"/>
  <c r="S162" i="60"/>
  <c r="T162" i="60"/>
  <c r="U162" i="60"/>
  <c r="V162" i="60"/>
  <c r="W162" i="60"/>
  <c r="X162" i="60"/>
  <c r="Y162" i="60"/>
  <c r="Z162" i="60"/>
  <c r="AA162" i="60"/>
  <c r="AB162" i="60"/>
  <c r="AC162" i="60"/>
  <c r="AD162" i="60"/>
  <c r="AE162" i="60"/>
  <c r="AF162" i="60"/>
  <c r="AG162" i="60"/>
  <c r="AH162" i="60"/>
  <c r="AI162" i="60"/>
  <c r="AJ162" i="60"/>
  <c r="AK162" i="60"/>
  <c r="AL162" i="60"/>
  <c r="AM162" i="60"/>
  <c r="AN162" i="60"/>
  <c r="AO162" i="60"/>
  <c r="AP162" i="60"/>
  <c r="AQ162" i="60"/>
  <c r="AR162" i="60"/>
  <c r="AS162" i="60"/>
  <c r="AT162" i="60"/>
  <c r="AU162" i="60"/>
  <c r="AV162" i="60"/>
  <c r="AW162" i="60"/>
  <c r="AX162" i="60"/>
  <c r="AY162" i="60"/>
  <c r="AZ162" i="60"/>
  <c r="BA162" i="60"/>
  <c r="BB162" i="60"/>
  <c r="BC162" i="60"/>
  <c r="BD162" i="60"/>
  <c r="BE162" i="60"/>
  <c r="BF162" i="60"/>
  <c r="BG162" i="60"/>
  <c r="BH162" i="60"/>
  <c r="BI162" i="60"/>
  <c r="BJ162" i="60"/>
  <c r="BK162" i="60"/>
  <c r="BL162" i="60"/>
  <c r="BM162" i="60"/>
  <c r="BN162" i="60"/>
  <c r="BO162" i="60"/>
  <c r="BP162" i="60"/>
  <c r="BQ162" i="60"/>
  <c r="BR162" i="60"/>
  <c r="BS162" i="60"/>
  <c r="BT162" i="60"/>
  <c r="BU162" i="60"/>
  <c r="BV162" i="60"/>
  <c r="BW162" i="60"/>
  <c r="BX162" i="60"/>
  <c r="BY162" i="60"/>
  <c r="BZ162" i="60"/>
  <c r="CA162" i="60"/>
  <c r="CB162" i="60"/>
  <c r="CC162" i="60"/>
  <c r="CD162" i="60"/>
  <c r="CE162" i="60"/>
  <c r="CF162" i="60"/>
  <c r="CG162" i="60"/>
  <c r="CH162" i="60"/>
  <c r="CI162" i="60"/>
  <c r="CJ162" i="60"/>
  <c r="CK162" i="60"/>
  <c r="CL162" i="60"/>
  <c r="CM162" i="60"/>
  <c r="E163" i="60"/>
  <c r="F163" i="60"/>
  <c r="G163" i="60"/>
  <c r="H163" i="60"/>
  <c r="I163" i="60"/>
  <c r="J163" i="60"/>
  <c r="K163" i="60"/>
  <c r="L163" i="60"/>
  <c r="M163" i="60"/>
  <c r="N163" i="60"/>
  <c r="O163" i="60"/>
  <c r="P163" i="60"/>
  <c r="Q163" i="60"/>
  <c r="R163" i="60"/>
  <c r="S163" i="60"/>
  <c r="T163" i="60"/>
  <c r="U163" i="60"/>
  <c r="V163" i="60"/>
  <c r="W163" i="60"/>
  <c r="X163" i="60"/>
  <c r="Y163" i="60"/>
  <c r="Z163" i="60"/>
  <c r="AA163" i="60"/>
  <c r="AB163" i="60"/>
  <c r="AC163" i="60"/>
  <c r="AD163" i="60"/>
  <c r="AE163" i="60"/>
  <c r="AF163" i="60"/>
  <c r="AG163" i="60"/>
  <c r="AH163" i="60"/>
  <c r="AI163" i="60"/>
  <c r="AJ163" i="60"/>
  <c r="AK163" i="60"/>
  <c r="AL163" i="60"/>
  <c r="AM163" i="60"/>
  <c r="AN163" i="60"/>
  <c r="AO163" i="60"/>
  <c r="AP163" i="60"/>
  <c r="AQ163" i="60"/>
  <c r="AR163" i="60"/>
  <c r="AS163" i="60"/>
  <c r="AT163" i="60"/>
  <c r="AU163" i="60"/>
  <c r="AV163" i="60"/>
  <c r="AW163" i="60"/>
  <c r="AX163" i="60"/>
  <c r="AY163" i="60"/>
  <c r="AZ163" i="60"/>
  <c r="BA163" i="60"/>
  <c r="BB163" i="60"/>
  <c r="BC163" i="60"/>
  <c r="BD163" i="60"/>
  <c r="BE163" i="60"/>
  <c r="BF163" i="60"/>
  <c r="BG163" i="60"/>
  <c r="BH163" i="60"/>
  <c r="BI163" i="60"/>
  <c r="BJ163" i="60"/>
  <c r="BK163" i="60"/>
  <c r="BL163" i="60"/>
  <c r="BM163" i="60"/>
  <c r="BN163" i="60"/>
  <c r="BO163" i="60"/>
  <c r="BP163" i="60"/>
  <c r="BQ163" i="60"/>
  <c r="BR163" i="60"/>
  <c r="BS163" i="60"/>
  <c r="BT163" i="60"/>
  <c r="BU163" i="60"/>
  <c r="BV163" i="60"/>
  <c r="BW163" i="60"/>
  <c r="BX163" i="60"/>
  <c r="BY163" i="60"/>
  <c r="BZ163" i="60"/>
  <c r="CA163" i="60"/>
  <c r="CB163" i="60"/>
  <c r="CC163" i="60"/>
  <c r="CD163" i="60"/>
  <c r="CE163" i="60"/>
  <c r="CF163" i="60"/>
  <c r="CG163" i="60"/>
  <c r="CH163" i="60"/>
  <c r="CI163" i="60"/>
  <c r="CJ163" i="60"/>
  <c r="CK163" i="60"/>
  <c r="CL163" i="60"/>
  <c r="CM163" i="60"/>
  <c r="E164" i="60"/>
  <c r="F164" i="60"/>
  <c r="G164" i="60"/>
  <c r="H164" i="60"/>
  <c r="I164" i="60"/>
  <c r="J164" i="60"/>
  <c r="K164" i="60"/>
  <c r="L164" i="60"/>
  <c r="M164" i="60"/>
  <c r="N164" i="60"/>
  <c r="O164" i="60"/>
  <c r="P164" i="60"/>
  <c r="Q164" i="60"/>
  <c r="R164" i="60"/>
  <c r="S164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AP164" i="60"/>
  <c r="AQ164" i="60"/>
  <c r="AR164" i="60"/>
  <c r="AS164" i="60"/>
  <c r="AT164" i="60"/>
  <c r="AU164" i="60"/>
  <c r="AV164" i="60"/>
  <c r="AW164" i="60"/>
  <c r="AX164" i="60"/>
  <c r="AY164" i="60"/>
  <c r="AZ164" i="60"/>
  <c r="BA164" i="60"/>
  <c r="BB164" i="60"/>
  <c r="BC164" i="60"/>
  <c r="BD164" i="60"/>
  <c r="BE164" i="60"/>
  <c r="BF164" i="60"/>
  <c r="BG164" i="60"/>
  <c r="BH164" i="60"/>
  <c r="BI164" i="60"/>
  <c r="BJ164" i="60"/>
  <c r="BK164" i="60"/>
  <c r="BL164" i="60"/>
  <c r="BM164" i="60"/>
  <c r="BN164" i="60"/>
  <c r="BO164" i="60"/>
  <c r="BP164" i="60"/>
  <c r="BQ164" i="60"/>
  <c r="BR164" i="60"/>
  <c r="BS164" i="60"/>
  <c r="BT164" i="60"/>
  <c r="BU164" i="60"/>
  <c r="BV164" i="60"/>
  <c r="BW164" i="60"/>
  <c r="BX164" i="60"/>
  <c r="BY164" i="60"/>
  <c r="BZ164" i="60"/>
  <c r="CA164" i="60"/>
  <c r="CB164" i="60"/>
  <c r="CC164" i="60"/>
  <c r="CD164" i="60"/>
  <c r="CE164" i="60"/>
  <c r="CF164" i="60"/>
  <c r="CG164" i="60"/>
  <c r="CH164" i="60"/>
  <c r="CI164" i="60"/>
  <c r="CJ164" i="60"/>
  <c r="CK164" i="60"/>
  <c r="CL164" i="60"/>
  <c r="CM164" i="60"/>
  <c r="E165" i="60"/>
  <c r="F165" i="60"/>
  <c r="G165" i="60"/>
  <c r="H165" i="60"/>
  <c r="I165" i="60"/>
  <c r="J165" i="60"/>
  <c r="K165" i="60"/>
  <c r="L165" i="60"/>
  <c r="M165" i="60"/>
  <c r="N165" i="60"/>
  <c r="O165" i="60"/>
  <c r="P165" i="60"/>
  <c r="Q165" i="60"/>
  <c r="R165" i="60"/>
  <c r="S165" i="60"/>
  <c r="T165" i="60"/>
  <c r="U165" i="60"/>
  <c r="V165" i="60"/>
  <c r="W165" i="60"/>
  <c r="X165" i="60"/>
  <c r="Y165" i="60"/>
  <c r="Z165" i="60"/>
  <c r="AA165" i="60"/>
  <c r="AB165" i="60"/>
  <c r="AC165" i="60"/>
  <c r="AD165" i="60"/>
  <c r="AE165" i="60"/>
  <c r="AF165" i="60"/>
  <c r="AG165" i="60"/>
  <c r="AH165" i="60"/>
  <c r="AI165" i="60"/>
  <c r="AJ165" i="60"/>
  <c r="AK165" i="60"/>
  <c r="AL165" i="60"/>
  <c r="AM165" i="60"/>
  <c r="AN165" i="60"/>
  <c r="AO165" i="60"/>
  <c r="AP165" i="60"/>
  <c r="AQ165" i="60"/>
  <c r="AR165" i="60"/>
  <c r="AS165" i="60"/>
  <c r="AT165" i="60"/>
  <c r="AU165" i="60"/>
  <c r="AV165" i="60"/>
  <c r="AW165" i="60"/>
  <c r="AX165" i="60"/>
  <c r="AY165" i="60"/>
  <c r="AZ165" i="60"/>
  <c r="BA165" i="60"/>
  <c r="BB165" i="60"/>
  <c r="BC165" i="60"/>
  <c r="BD165" i="60"/>
  <c r="BE165" i="60"/>
  <c r="BF165" i="60"/>
  <c r="BG165" i="60"/>
  <c r="BH165" i="60"/>
  <c r="BI165" i="60"/>
  <c r="BJ165" i="60"/>
  <c r="BK165" i="60"/>
  <c r="BL165" i="60"/>
  <c r="BM165" i="60"/>
  <c r="BN165" i="60"/>
  <c r="BO165" i="60"/>
  <c r="BP165" i="60"/>
  <c r="BQ165" i="60"/>
  <c r="BR165" i="60"/>
  <c r="BS165" i="60"/>
  <c r="BT165" i="60"/>
  <c r="BU165" i="60"/>
  <c r="BV165" i="60"/>
  <c r="BW165" i="60"/>
  <c r="BX165" i="60"/>
  <c r="BY165" i="60"/>
  <c r="BZ165" i="60"/>
  <c r="CA165" i="60"/>
  <c r="CB165" i="60"/>
  <c r="CC165" i="60"/>
  <c r="CD165" i="60"/>
  <c r="CE165" i="60"/>
  <c r="CF165" i="60"/>
  <c r="CG165" i="60"/>
  <c r="CH165" i="60"/>
  <c r="CI165" i="60"/>
  <c r="CJ165" i="60"/>
  <c r="CK165" i="60"/>
  <c r="CL165" i="60"/>
  <c r="CM165" i="60"/>
  <c r="E166" i="60"/>
  <c r="F166" i="60"/>
  <c r="G166" i="60"/>
  <c r="H166" i="60"/>
  <c r="I166" i="60"/>
  <c r="J166" i="60"/>
  <c r="K166" i="60"/>
  <c r="L166" i="60"/>
  <c r="M166" i="60"/>
  <c r="N166" i="60"/>
  <c r="O166" i="60"/>
  <c r="P166" i="60"/>
  <c r="Q166" i="60"/>
  <c r="R166" i="60"/>
  <c r="S166" i="60"/>
  <c r="T166" i="60"/>
  <c r="U166" i="60"/>
  <c r="V166" i="60"/>
  <c r="W166" i="60"/>
  <c r="X166" i="60"/>
  <c r="Y166" i="60"/>
  <c r="Z166" i="60"/>
  <c r="AA166" i="60"/>
  <c r="AB166" i="60"/>
  <c r="AC166" i="60"/>
  <c r="AD166" i="60"/>
  <c r="AE166" i="60"/>
  <c r="AF166" i="60"/>
  <c r="AG166" i="60"/>
  <c r="AH166" i="60"/>
  <c r="AI166" i="60"/>
  <c r="AJ166" i="60"/>
  <c r="AK166" i="60"/>
  <c r="AL166" i="60"/>
  <c r="AM166" i="60"/>
  <c r="AN166" i="60"/>
  <c r="AO166" i="60"/>
  <c r="AP166" i="60"/>
  <c r="AQ166" i="60"/>
  <c r="AR166" i="60"/>
  <c r="AS166" i="60"/>
  <c r="AT166" i="60"/>
  <c r="AU166" i="60"/>
  <c r="AV166" i="60"/>
  <c r="AW166" i="60"/>
  <c r="AX166" i="60"/>
  <c r="AY166" i="60"/>
  <c r="AZ166" i="60"/>
  <c r="BA166" i="60"/>
  <c r="BB166" i="60"/>
  <c r="BC166" i="60"/>
  <c r="BD166" i="60"/>
  <c r="BE166" i="60"/>
  <c r="BF166" i="60"/>
  <c r="BG166" i="60"/>
  <c r="BH166" i="60"/>
  <c r="BI166" i="60"/>
  <c r="BJ166" i="60"/>
  <c r="BK166" i="60"/>
  <c r="BL166" i="60"/>
  <c r="BM166" i="60"/>
  <c r="BN166" i="60"/>
  <c r="BO166" i="60"/>
  <c r="BP166" i="60"/>
  <c r="BQ166" i="60"/>
  <c r="BR166" i="60"/>
  <c r="BS166" i="60"/>
  <c r="BT166" i="60"/>
  <c r="BU166" i="60"/>
  <c r="BV166" i="60"/>
  <c r="BW166" i="60"/>
  <c r="BX166" i="60"/>
  <c r="BY166" i="60"/>
  <c r="BZ166" i="60"/>
  <c r="CA166" i="60"/>
  <c r="CB166" i="60"/>
  <c r="CC166" i="60"/>
  <c r="CD166" i="60"/>
  <c r="CE166" i="60"/>
  <c r="CF166" i="60"/>
  <c r="CG166" i="60"/>
  <c r="CH166" i="60"/>
  <c r="CI166" i="60"/>
  <c r="CJ166" i="60"/>
  <c r="CK166" i="60"/>
  <c r="CL166" i="60"/>
  <c r="CM166" i="60"/>
  <c r="E167" i="60"/>
  <c r="F167" i="60"/>
  <c r="G167" i="60"/>
  <c r="H167" i="60"/>
  <c r="I167" i="60"/>
  <c r="J167" i="60"/>
  <c r="K167" i="60"/>
  <c r="L167" i="60"/>
  <c r="M167" i="60"/>
  <c r="N167" i="60"/>
  <c r="O167" i="60"/>
  <c r="P167" i="60"/>
  <c r="Q167" i="60"/>
  <c r="R167" i="60"/>
  <c r="S167" i="60"/>
  <c r="T167" i="60"/>
  <c r="U167" i="60"/>
  <c r="V167" i="60"/>
  <c r="W167" i="60"/>
  <c r="X167" i="60"/>
  <c r="Y167" i="60"/>
  <c r="Z167" i="60"/>
  <c r="AA167" i="60"/>
  <c r="AB167" i="60"/>
  <c r="AC167" i="60"/>
  <c r="AD167" i="60"/>
  <c r="AE167" i="60"/>
  <c r="AF167" i="60"/>
  <c r="AG167" i="60"/>
  <c r="AH167" i="60"/>
  <c r="AI167" i="60"/>
  <c r="AJ167" i="60"/>
  <c r="AK167" i="60"/>
  <c r="AL167" i="60"/>
  <c r="AM167" i="60"/>
  <c r="AN167" i="60"/>
  <c r="AO167" i="60"/>
  <c r="AP167" i="60"/>
  <c r="AQ167" i="60"/>
  <c r="AR167" i="60"/>
  <c r="AS167" i="60"/>
  <c r="AT167" i="60"/>
  <c r="AU167" i="60"/>
  <c r="AV167" i="60"/>
  <c r="AW167" i="60"/>
  <c r="AX167" i="60"/>
  <c r="AY167" i="60"/>
  <c r="AZ167" i="60"/>
  <c r="BA167" i="60"/>
  <c r="BB167" i="60"/>
  <c r="BC167" i="60"/>
  <c r="BD167" i="60"/>
  <c r="BE167" i="60"/>
  <c r="BF167" i="60"/>
  <c r="BG167" i="60"/>
  <c r="BH167" i="60"/>
  <c r="BI167" i="60"/>
  <c r="BJ167" i="60"/>
  <c r="BK167" i="60"/>
  <c r="BL167" i="60"/>
  <c r="BM167" i="60"/>
  <c r="BN167" i="60"/>
  <c r="BO167" i="60"/>
  <c r="BP167" i="60"/>
  <c r="BQ167" i="60"/>
  <c r="BR167" i="60"/>
  <c r="BS167" i="60"/>
  <c r="BT167" i="60"/>
  <c r="BU167" i="60"/>
  <c r="BV167" i="60"/>
  <c r="BW167" i="60"/>
  <c r="BX167" i="60"/>
  <c r="BY167" i="60"/>
  <c r="BZ167" i="60"/>
  <c r="CA167" i="60"/>
  <c r="CB167" i="60"/>
  <c r="CC167" i="60"/>
  <c r="CD167" i="60"/>
  <c r="CE167" i="60"/>
  <c r="CF167" i="60"/>
  <c r="CG167" i="60"/>
  <c r="CH167" i="60"/>
  <c r="CI167" i="60"/>
  <c r="CJ167" i="60"/>
  <c r="CK167" i="60"/>
  <c r="CL167" i="60"/>
  <c r="CM167" i="60"/>
  <c r="E168" i="60"/>
  <c r="F168" i="60"/>
  <c r="G168" i="60"/>
  <c r="H168" i="60"/>
  <c r="I168" i="60"/>
  <c r="J168" i="60"/>
  <c r="K168" i="60"/>
  <c r="L168" i="60"/>
  <c r="M168" i="60"/>
  <c r="N168" i="60"/>
  <c r="O168" i="60"/>
  <c r="P168" i="60"/>
  <c r="Q168" i="60"/>
  <c r="R168" i="60"/>
  <c r="S168" i="60"/>
  <c r="T168" i="60"/>
  <c r="U168" i="60"/>
  <c r="V168" i="60"/>
  <c r="W168" i="60"/>
  <c r="X168" i="60"/>
  <c r="Y168" i="60"/>
  <c r="Z168" i="60"/>
  <c r="AA168" i="60"/>
  <c r="AB168" i="60"/>
  <c r="AC168" i="60"/>
  <c r="AD168" i="60"/>
  <c r="AE168" i="60"/>
  <c r="AF168" i="60"/>
  <c r="AG168" i="60"/>
  <c r="AH168" i="60"/>
  <c r="AI168" i="60"/>
  <c r="AJ168" i="60"/>
  <c r="AK168" i="60"/>
  <c r="AL168" i="60"/>
  <c r="AM168" i="60"/>
  <c r="AN168" i="60"/>
  <c r="AO168" i="60"/>
  <c r="AP168" i="60"/>
  <c r="AQ168" i="60"/>
  <c r="AR168" i="60"/>
  <c r="AS168" i="60"/>
  <c r="AT168" i="60"/>
  <c r="AU168" i="60"/>
  <c r="AV168" i="60"/>
  <c r="AW168" i="60"/>
  <c r="AX168" i="60"/>
  <c r="AY168" i="60"/>
  <c r="AZ168" i="60"/>
  <c r="BA168" i="60"/>
  <c r="BB168" i="60"/>
  <c r="BC168" i="60"/>
  <c r="BD168" i="60"/>
  <c r="BE168" i="60"/>
  <c r="BF168" i="60"/>
  <c r="BG168" i="60"/>
  <c r="BH168" i="60"/>
  <c r="BI168" i="60"/>
  <c r="BJ168" i="60"/>
  <c r="BK168" i="60"/>
  <c r="BL168" i="60"/>
  <c r="BM168" i="60"/>
  <c r="BN168" i="60"/>
  <c r="BO168" i="60"/>
  <c r="BP168" i="60"/>
  <c r="BQ168" i="60"/>
  <c r="BR168" i="60"/>
  <c r="BS168" i="60"/>
  <c r="BT168" i="60"/>
  <c r="BU168" i="60"/>
  <c r="BV168" i="60"/>
  <c r="BW168" i="60"/>
  <c r="BX168" i="60"/>
  <c r="BY168" i="60"/>
  <c r="BZ168" i="60"/>
  <c r="CA168" i="60"/>
  <c r="CB168" i="60"/>
  <c r="CC168" i="60"/>
  <c r="CD168" i="60"/>
  <c r="CE168" i="60"/>
  <c r="CF168" i="60"/>
  <c r="CG168" i="60"/>
  <c r="CH168" i="60"/>
  <c r="CI168" i="60"/>
  <c r="CJ168" i="60"/>
  <c r="CK168" i="60"/>
  <c r="CL168" i="60"/>
  <c r="CM168" i="60"/>
  <c r="E169" i="60"/>
  <c r="F169" i="60"/>
  <c r="G169" i="60"/>
  <c r="H169" i="60"/>
  <c r="I169" i="60"/>
  <c r="J169" i="60"/>
  <c r="K169" i="60"/>
  <c r="L169" i="60"/>
  <c r="M169" i="60"/>
  <c r="N169" i="60"/>
  <c r="O169" i="60"/>
  <c r="P169" i="60"/>
  <c r="Q169" i="60"/>
  <c r="R169" i="60"/>
  <c r="S169" i="60"/>
  <c r="T169" i="60"/>
  <c r="U169" i="60"/>
  <c r="V169" i="60"/>
  <c r="W169" i="60"/>
  <c r="X169" i="60"/>
  <c r="Y169" i="60"/>
  <c r="Z169" i="60"/>
  <c r="AA169" i="60"/>
  <c r="AB169" i="60"/>
  <c r="AC169" i="60"/>
  <c r="AD169" i="60"/>
  <c r="AE169" i="60"/>
  <c r="AF169" i="60"/>
  <c r="AG169" i="60"/>
  <c r="AH169" i="60"/>
  <c r="AI169" i="60"/>
  <c r="AJ169" i="60"/>
  <c r="AK169" i="60"/>
  <c r="AL169" i="60"/>
  <c r="AM169" i="60"/>
  <c r="AN169" i="60"/>
  <c r="AO169" i="60"/>
  <c r="AP169" i="60"/>
  <c r="AQ169" i="60"/>
  <c r="AR169" i="60"/>
  <c r="AS169" i="60"/>
  <c r="AT169" i="60"/>
  <c r="AU169" i="60"/>
  <c r="AV169" i="60"/>
  <c r="AW169" i="60"/>
  <c r="AX169" i="60"/>
  <c r="AY169" i="60"/>
  <c r="AZ169" i="60"/>
  <c r="BA169" i="60"/>
  <c r="BB169" i="60"/>
  <c r="BC169" i="60"/>
  <c r="BD169" i="60"/>
  <c r="BE169" i="60"/>
  <c r="BF169" i="60"/>
  <c r="BG169" i="60"/>
  <c r="BH169" i="60"/>
  <c r="BI169" i="60"/>
  <c r="BJ169" i="60"/>
  <c r="BK169" i="60"/>
  <c r="BL169" i="60"/>
  <c r="BM169" i="60"/>
  <c r="BN169" i="60"/>
  <c r="BO169" i="60"/>
  <c r="BP169" i="60"/>
  <c r="BQ169" i="60"/>
  <c r="BR169" i="60"/>
  <c r="BS169" i="60"/>
  <c r="BT169" i="60"/>
  <c r="BU169" i="60"/>
  <c r="BV169" i="60"/>
  <c r="BW169" i="60"/>
  <c r="BX169" i="60"/>
  <c r="BY169" i="60"/>
  <c r="BZ169" i="60"/>
  <c r="CA169" i="60"/>
  <c r="CB169" i="60"/>
  <c r="CC169" i="60"/>
  <c r="CD169" i="60"/>
  <c r="CE169" i="60"/>
  <c r="CF169" i="60"/>
  <c r="CG169" i="60"/>
  <c r="CH169" i="60"/>
  <c r="CI169" i="60"/>
  <c r="CJ169" i="60"/>
  <c r="CK169" i="60"/>
  <c r="CL169" i="60"/>
  <c r="CM169" i="60"/>
  <c r="E170" i="60"/>
  <c r="F170" i="60"/>
  <c r="G170" i="60"/>
  <c r="H170" i="60"/>
  <c r="I170" i="60"/>
  <c r="J170" i="60"/>
  <c r="K170" i="60"/>
  <c r="L170" i="60"/>
  <c r="M170" i="60"/>
  <c r="N170" i="60"/>
  <c r="O170" i="60"/>
  <c r="P170" i="60"/>
  <c r="Q170" i="60"/>
  <c r="R170" i="60"/>
  <c r="S170" i="60"/>
  <c r="T170" i="60"/>
  <c r="U170" i="60"/>
  <c r="V170" i="60"/>
  <c r="W170" i="60"/>
  <c r="X170" i="60"/>
  <c r="Y170" i="60"/>
  <c r="Z170" i="60"/>
  <c r="AA170" i="60"/>
  <c r="AB170" i="60"/>
  <c r="AC170" i="60"/>
  <c r="AD170" i="60"/>
  <c r="AE170" i="60"/>
  <c r="AF170" i="60"/>
  <c r="AG170" i="60"/>
  <c r="AH170" i="60"/>
  <c r="AI170" i="60"/>
  <c r="AJ170" i="60"/>
  <c r="AK170" i="60"/>
  <c r="AL170" i="60"/>
  <c r="AM170" i="60"/>
  <c r="AN170" i="60"/>
  <c r="AO170" i="60"/>
  <c r="AP170" i="60"/>
  <c r="AQ170" i="60"/>
  <c r="AR170" i="60"/>
  <c r="AS170" i="60"/>
  <c r="AT170" i="60"/>
  <c r="AU170" i="60"/>
  <c r="AV170" i="60"/>
  <c r="AW170" i="60"/>
  <c r="AX170" i="60"/>
  <c r="AY170" i="60"/>
  <c r="AZ170" i="60"/>
  <c r="BA170" i="60"/>
  <c r="BB170" i="60"/>
  <c r="BC170" i="60"/>
  <c r="BD170" i="60"/>
  <c r="BE170" i="60"/>
  <c r="BF170" i="60"/>
  <c r="BG170" i="60"/>
  <c r="BH170" i="60"/>
  <c r="BI170" i="60"/>
  <c r="BJ170" i="60"/>
  <c r="BK170" i="60"/>
  <c r="BL170" i="60"/>
  <c r="BM170" i="60"/>
  <c r="BN170" i="60"/>
  <c r="BO170" i="60"/>
  <c r="BP170" i="60"/>
  <c r="BQ170" i="60"/>
  <c r="BR170" i="60"/>
  <c r="BS170" i="60"/>
  <c r="BT170" i="60"/>
  <c r="BU170" i="60"/>
  <c r="BV170" i="60"/>
  <c r="BW170" i="60"/>
  <c r="BX170" i="60"/>
  <c r="BY170" i="60"/>
  <c r="BZ170" i="60"/>
  <c r="CA170" i="60"/>
  <c r="CB170" i="60"/>
  <c r="CC170" i="60"/>
  <c r="CD170" i="60"/>
  <c r="CE170" i="60"/>
  <c r="CF170" i="60"/>
  <c r="CG170" i="60"/>
  <c r="CH170" i="60"/>
  <c r="CI170" i="60"/>
  <c r="CJ170" i="60"/>
  <c r="CK170" i="60"/>
  <c r="CL170" i="60"/>
  <c r="CM170" i="60"/>
  <c r="E171" i="60"/>
  <c r="F171" i="60"/>
  <c r="G171" i="60"/>
  <c r="H171" i="60"/>
  <c r="I171" i="60"/>
  <c r="J171" i="60"/>
  <c r="K171" i="60"/>
  <c r="L171" i="60"/>
  <c r="M171" i="60"/>
  <c r="N171" i="60"/>
  <c r="O171" i="60"/>
  <c r="P171" i="60"/>
  <c r="Q171" i="60"/>
  <c r="R171" i="60"/>
  <c r="S171" i="60"/>
  <c r="T171" i="60"/>
  <c r="U171" i="60"/>
  <c r="V171" i="60"/>
  <c r="W171" i="60"/>
  <c r="X171" i="60"/>
  <c r="Y171" i="60"/>
  <c r="Z171" i="60"/>
  <c r="AA171" i="60"/>
  <c r="AB171" i="60"/>
  <c r="AC171" i="60"/>
  <c r="AD171" i="60"/>
  <c r="AE171" i="60"/>
  <c r="AF171" i="60"/>
  <c r="AG171" i="60"/>
  <c r="AH171" i="60"/>
  <c r="AI171" i="60"/>
  <c r="AJ171" i="60"/>
  <c r="AK171" i="60"/>
  <c r="AL171" i="60"/>
  <c r="AM171" i="60"/>
  <c r="AN171" i="60"/>
  <c r="AO171" i="60"/>
  <c r="AP171" i="60"/>
  <c r="AQ171" i="60"/>
  <c r="AR171" i="60"/>
  <c r="AS171" i="60"/>
  <c r="AT171" i="60"/>
  <c r="AU171" i="60"/>
  <c r="AV171" i="60"/>
  <c r="AW171" i="60"/>
  <c r="AX171" i="60"/>
  <c r="AY171" i="60"/>
  <c r="AZ171" i="60"/>
  <c r="BA171" i="60"/>
  <c r="BB171" i="60"/>
  <c r="BC171" i="60"/>
  <c r="BD171" i="60"/>
  <c r="BE171" i="60"/>
  <c r="BF171" i="60"/>
  <c r="BG171" i="60"/>
  <c r="BH171" i="60"/>
  <c r="BI171" i="60"/>
  <c r="BJ171" i="60"/>
  <c r="BK171" i="60"/>
  <c r="BL171" i="60"/>
  <c r="BM171" i="60"/>
  <c r="BN171" i="60"/>
  <c r="BO171" i="60"/>
  <c r="BP171" i="60"/>
  <c r="BQ171" i="60"/>
  <c r="BR171" i="60"/>
  <c r="BS171" i="60"/>
  <c r="BT171" i="60"/>
  <c r="BU171" i="60"/>
  <c r="BV171" i="60"/>
  <c r="BW171" i="60"/>
  <c r="BX171" i="60"/>
  <c r="BY171" i="60"/>
  <c r="BZ171" i="60"/>
  <c r="CA171" i="60"/>
  <c r="CB171" i="60"/>
  <c r="CC171" i="60"/>
  <c r="CD171" i="60"/>
  <c r="CE171" i="60"/>
  <c r="CF171" i="60"/>
  <c r="CG171" i="60"/>
  <c r="CH171" i="60"/>
  <c r="CI171" i="60"/>
  <c r="CJ171" i="60"/>
  <c r="CK171" i="60"/>
  <c r="CL171" i="60"/>
  <c r="CM171" i="60"/>
  <c r="E172" i="60"/>
  <c r="F172" i="60"/>
  <c r="G172" i="60"/>
  <c r="H172" i="60"/>
  <c r="I172" i="60"/>
  <c r="J172" i="60"/>
  <c r="K172" i="60"/>
  <c r="L172" i="60"/>
  <c r="M172" i="60"/>
  <c r="N172" i="60"/>
  <c r="O172" i="60"/>
  <c r="P172" i="60"/>
  <c r="Q172" i="60"/>
  <c r="R172" i="60"/>
  <c r="S172" i="60"/>
  <c r="T172" i="60"/>
  <c r="U172" i="60"/>
  <c r="V172" i="60"/>
  <c r="W172" i="60"/>
  <c r="X172" i="60"/>
  <c r="Y172" i="60"/>
  <c r="Z172" i="60"/>
  <c r="AA172" i="60"/>
  <c r="AB172" i="60"/>
  <c r="AC172" i="60"/>
  <c r="AD172" i="60"/>
  <c r="AE172" i="60"/>
  <c r="AF172" i="60"/>
  <c r="AG172" i="60"/>
  <c r="AH172" i="60"/>
  <c r="AI172" i="60"/>
  <c r="AJ172" i="60"/>
  <c r="AK172" i="60"/>
  <c r="AL172" i="60"/>
  <c r="AM172" i="60"/>
  <c r="AN172" i="60"/>
  <c r="AO172" i="60"/>
  <c r="AP172" i="60"/>
  <c r="AQ172" i="60"/>
  <c r="AR172" i="60"/>
  <c r="AS172" i="60"/>
  <c r="AT172" i="60"/>
  <c r="AU172" i="60"/>
  <c r="AV172" i="60"/>
  <c r="AW172" i="60"/>
  <c r="AX172" i="60"/>
  <c r="AY172" i="60"/>
  <c r="AZ172" i="60"/>
  <c r="BA172" i="60"/>
  <c r="BB172" i="60"/>
  <c r="BC172" i="60"/>
  <c r="BD172" i="60"/>
  <c r="BE172" i="60"/>
  <c r="BF172" i="60"/>
  <c r="BG172" i="60"/>
  <c r="BH172" i="60"/>
  <c r="BI172" i="60"/>
  <c r="BJ172" i="60"/>
  <c r="BK172" i="60"/>
  <c r="BL172" i="60"/>
  <c r="BM172" i="60"/>
  <c r="BN172" i="60"/>
  <c r="BO172" i="60"/>
  <c r="BP172" i="60"/>
  <c r="BQ172" i="60"/>
  <c r="BR172" i="60"/>
  <c r="BS172" i="60"/>
  <c r="BT172" i="60"/>
  <c r="BU172" i="60"/>
  <c r="BV172" i="60"/>
  <c r="BW172" i="60"/>
  <c r="BX172" i="60"/>
  <c r="BY172" i="60"/>
  <c r="BZ172" i="60"/>
  <c r="CA172" i="60"/>
  <c r="CB172" i="60"/>
  <c r="CC172" i="60"/>
  <c r="CD172" i="60"/>
  <c r="CE172" i="60"/>
  <c r="CF172" i="60"/>
  <c r="CG172" i="60"/>
  <c r="CH172" i="60"/>
  <c r="CI172" i="60"/>
  <c r="CJ172" i="60"/>
  <c r="CK172" i="60"/>
  <c r="CL172" i="60"/>
  <c r="CM172" i="60"/>
  <c r="E173" i="60"/>
  <c r="F173" i="60"/>
  <c r="G173" i="60"/>
  <c r="H173" i="60"/>
  <c r="I173" i="60"/>
  <c r="J173" i="60"/>
  <c r="K173" i="60"/>
  <c r="L173" i="60"/>
  <c r="M173" i="60"/>
  <c r="N173" i="60"/>
  <c r="O173" i="60"/>
  <c r="P173" i="60"/>
  <c r="Q173" i="60"/>
  <c r="R173" i="60"/>
  <c r="S173" i="60"/>
  <c r="T173" i="60"/>
  <c r="U173" i="60"/>
  <c r="V173" i="60"/>
  <c r="W173" i="60"/>
  <c r="X173" i="60"/>
  <c r="Y173" i="60"/>
  <c r="Z173" i="60"/>
  <c r="AA173" i="60"/>
  <c r="AB173" i="60"/>
  <c r="AC173" i="60"/>
  <c r="AD173" i="60"/>
  <c r="AE173" i="60"/>
  <c r="AF173" i="60"/>
  <c r="AG173" i="60"/>
  <c r="AH173" i="60"/>
  <c r="AI173" i="60"/>
  <c r="AJ173" i="60"/>
  <c r="AK173" i="60"/>
  <c r="AL173" i="60"/>
  <c r="AM173" i="60"/>
  <c r="AN173" i="60"/>
  <c r="AO173" i="60"/>
  <c r="AP173" i="60"/>
  <c r="AQ173" i="60"/>
  <c r="AR173" i="60"/>
  <c r="AS173" i="60"/>
  <c r="AT173" i="60"/>
  <c r="AU173" i="60"/>
  <c r="AV173" i="60"/>
  <c r="AW173" i="60"/>
  <c r="AX173" i="60"/>
  <c r="AY173" i="60"/>
  <c r="AZ173" i="60"/>
  <c r="BA173" i="60"/>
  <c r="BB173" i="60"/>
  <c r="BC173" i="60"/>
  <c r="BD173" i="60"/>
  <c r="BE173" i="60"/>
  <c r="BF173" i="60"/>
  <c r="BG173" i="60"/>
  <c r="BH173" i="60"/>
  <c r="BI173" i="60"/>
  <c r="BJ173" i="60"/>
  <c r="BK173" i="60"/>
  <c r="BL173" i="60"/>
  <c r="BM173" i="60"/>
  <c r="BN173" i="60"/>
  <c r="BO173" i="60"/>
  <c r="BP173" i="60"/>
  <c r="BQ173" i="60"/>
  <c r="BR173" i="60"/>
  <c r="BS173" i="60"/>
  <c r="BT173" i="60"/>
  <c r="BU173" i="60"/>
  <c r="BV173" i="60"/>
  <c r="BW173" i="60"/>
  <c r="BX173" i="60"/>
  <c r="BY173" i="60"/>
  <c r="BZ173" i="60"/>
  <c r="CA173" i="60"/>
  <c r="CB173" i="60"/>
  <c r="CC173" i="60"/>
  <c r="CD173" i="60"/>
  <c r="CE173" i="60"/>
  <c r="CF173" i="60"/>
  <c r="CG173" i="60"/>
  <c r="CH173" i="60"/>
  <c r="CI173" i="60"/>
  <c r="CJ173" i="60"/>
  <c r="CK173" i="60"/>
  <c r="CL173" i="60"/>
  <c r="CM173" i="60"/>
  <c r="E174" i="60"/>
  <c r="F174" i="60"/>
  <c r="G174" i="60"/>
  <c r="H174" i="60"/>
  <c r="I174" i="60"/>
  <c r="J174" i="60"/>
  <c r="K174" i="60"/>
  <c r="L174" i="60"/>
  <c r="M174" i="60"/>
  <c r="N174" i="60"/>
  <c r="O174" i="60"/>
  <c r="P174" i="60"/>
  <c r="Q174" i="60"/>
  <c r="R174" i="60"/>
  <c r="S174" i="60"/>
  <c r="T174" i="60"/>
  <c r="U174" i="60"/>
  <c r="V174" i="60"/>
  <c r="W174" i="60"/>
  <c r="X174" i="60"/>
  <c r="Y174" i="60"/>
  <c r="Z174" i="60"/>
  <c r="AA174" i="60"/>
  <c r="AB174" i="60"/>
  <c r="AC174" i="60"/>
  <c r="AD174" i="60"/>
  <c r="AE174" i="60"/>
  <c r="AF174" i="60"/>
  <c r="AG174" i="60"/>
  <c r="AH174" i="60"/>
  <c r="AI174" i="60"/>
  <c r="AJ174" i="60"/>
  <c r="AK174" i="60"/>
  <c r="AL174" i="60"/>
  <c r="AM174" i="60"/>
  <c r="AN174" i="60"/>
  <c r="AO174" i="60"/>
  <c r="AP174" i="60"/>
  <c r="AQ174" i="60"/>
  <c r="AR174" i="60"/>
  <c r="AS174" i="60"/>
  <c r="AT174" i="60"/>
  <c r="AU174" i="60"/>
  <c r="AV174" i="60"/>
  <c r="AW174" i="60"/>
  <c r="AX174" i="60"/>
  <c r="AY174" i="60"/>
  <c r="AZ174" i="60"/>
  <c r="BA174" i="60"/>
  <c r="BB174" i="60"/>
  <c r="BC174" i="60"/>
  <c r="BD174" i="60"/>
  <c r="BE174" i="60"/>
  <c r="BF174" i="60"/>
  <c r="BG174" i="60"/>
  <c r="BH174" i="60"/>
  <c r="BI174" i="60"/>
  <c r="BJ174" i="60"/>
  <c r="BK174" i="60"/>
  <c r="BL174" i="60"/>
  <c r="BM174" i="60"/>
  <c r="BN174" i="60"/>
  <c r="BO174" i="60"/>
  <c r="BP174" i="60"/>
  <c r="BQ174" i="60"/>
  <c r="BR174" i="60"/>
  <c r="BS174" i="60"/>
  <c r="BT174" i="60"/>
  <c r="BU174" i="60"/>
  <c r="BV174" i="60"/>
  <c r="BW174" i="60"/>
  <c r="BX174" i="60"/>
  <c r="BY174" i="60"/>
  <c r="BZ174" i="60"/>
  <c r="CA174" i="60"/>
  <c r="CB174" i="60"/>
  <c r="CC174" i="60"/>
  <c r="CD174" i="60"/>
  <c r="CE174" i="60"/>
  <c r="CF174" i="60"/>
  <c r="CG174" i="60"/>
  <c r="CH174" i="60"/>
  <c r="CI174" i="60"/>
  <c r="CJ174" i="60"/>
  <c r="CK174" i="60"/>
  <c r="CL174" i="60"/>
  <c r="CM174" i="60"/>
  <c r="E175" i="60"/>
  <c r="F175" i="60"/>
  <c r="G175" i="60"/>
  <c r="H175" i="60"/>
  <c r="I175" i="60"/>
  <c r="J175" i="60"/>
  <c r="K175" i="60"/>
  <c r="L175" i="60"/>
  <c r="M175" i="60"/>
  <c r="N175" i="60"/>
  <c r="O175" i="60"/>
  <c r="P175" i="60"/>
  <c r="Q175" i="60"/>
  <c r="R175" i="60"/>
  <c r="S175" i="60"/>
  <c r="T175" i="60"/>
  <c r="U175" i="60"/>
  <c r="V175" i="60"/>
  <c r="W175" i="60"/>
  <c r="X175" i="60"/>
  <c r="Y175" i="60"/>
  <c r="Z175" i="60"/>
  <c r="AA175" i="60"/>
  <c r="AB175" i="60"/>
  <c r="AC175" i="60"/>
  <c r="AD175" i="60"/>
  <c r="AE175" i="60"/>
  <c r="AF175" i="60"/>
  <c r="AG175" i="60"/>
  <c r="AH175" i="60"/>
  <c r="AI175" i="60"/>
  <c r="AJ175" i="60"/>
  <c r="AK175" i="60"/>
  <c r="AL175" i="60"/>
  <c r="AM175" i="60"/>
  <c r="AN175" i="60"/>
  <c r="AO175" i="60"/>
  <c r="AP175" i="60"/>
  <c r="AQ175" i="60"/>
  <c r="AR175" i="60"/>
  <c r="AS175" i="60"/>
  <c r="AT175" i="60"/>
  <c r="AU175" i="60"/>
  <c r="AV175" i="60"/>
  <c r="AW175" i="60"/>
  <c r="AX175" i="60"/>
  <c r="AY175" i="60"/>
  <c r="AZ175" i="60"/>
  <c r="BA175" i="60"/>
  <c r="BB175" i="60"/>
  <c r="BC175" i="60"/>
  <c r="BD175" i="60"/>
  <c r="BE175" i="60"/>
  <c r="BF175" i="60"/>
  <c r="BG175" i="60"/>
  <c r="BH175" i="60"/>
  <c r="BI175" i="60"/>
  <c r="BJ175" i="60"/>
  <c r="BK175" i="60"/>
  <c r="BL175" i="60"/>
  <c r="BM175" i="60"/>
  <c r="BN175" i="60"/>
  <c r="BO175" i="60"/>
  <c r="BP175" i="60"/>
  <c r="BQ175" i="60"/>
  <c r="BR175" i="60"/>
  <c r="BS175" i="60"/>
  <c r="BT175" i="60"/>
  <c r="BU175" i="60"/>
  <c r="BV175" i="60"/>
  <c r="BW175" i="60"/>
  <c r="BX175" i="60"/>
  <c r="BY175" i="60"/>
  <c r="BZ175" i="60"/>
  <c r="CA175" i="60"/>
  <c r="CB175" i="60"/>
  <c r="CC175" i="60"/>
  <c r="CD175" i="60"/>
  <c r="CE175" i="60"/>
  <c r="CF175" i="60"/>
  <c r="CG175" i="60"/>
  <c r="CH175" i="60"/>
  <c r="CI175" i="60"/>
  <c r="CJ175" i="60"/>
  <c r="CK175" i="60"/>
  <c r="CL175" i="60"/>
  <c r="CM175" i="60"/>
  <c r="E176" i="60"/>
  <c r="F176" i="60"/>
  <c r="G176" i="60"/>
  <c r="H176" i="60"/>
  <c r="I176" i="60"/>
  <c r="J176" i="60"/>
  <c r="K176" i="60"/>
  <c r="L176" i="60"/>
  <c r="M176" i="60"/>
  <c r="N176" i="60"/>
  <c r="O176" i="60"/>
  <c r="P176" i="60"/>
  <c r="Q176" i="60"/>
  <c r="R176" i="60"/>
  <c r="S176" i="60"/>
  <c r="T176" i="60"/>
  <c r="U176" i="60"/>
  <c r="V176" i="60"/>
  <c r="W176" i="60"/>
  <c r="X176" i="60"/>
  <c r="Y176" i="60"/>
  <c r="Z176" i="60"/>
  <c r="AA176" i="60"/>
  <c r="AB176" i="60"/>
  <c r="AC176" i="60"/>
  <c r="AD176" i="60"/>
  <c r="AE176" i="60"/>
  <c r="AF176" i="60"/>
  <c r="AG176" i="60"/>
  <c r="AH176" i="60"/>
  <c r="AI176" i="60"/>
  <c r="AJ176" i="60"/>
  <c r="AK176" i="60"/>
  <c r="AL176" i="60"/>
  <c r="AM176" i="60"/>
  <c r="AN176" i="60"/>
  <c r="AO176" i="60"/>
  <c r="AP176" i="60"/>
  <c r="AQ176" i="60"/>
  <c r="AR176" i="60"/>
  <c r="AS176" i="60"/>
  <c r="AT176" i="60"/>
  <c r="AU176" i="60"/>
  <c r="AV176" i="60"/>
  <c r="AW176" i="60"/>
  <c r="AX176" i="60"/>
  <c r="AY176" i="60"/>
  <c r="AZ176" i="60"/>
  <c r="BA176" i="60"/>
  <c r="BB176" i="60"/>
  <c r="BC176" i="60"/>
  <c r="BD176" i="60"/>
  <c r="BE176" i="60"/>
  <c r="BF176" i="60"/>
  <c r="BG176" i="60"/>
  <c r="BH176" i="60"/>
  <c r="BI176" i="60"/>
  <c r="BJ176" i="60"/>
  <c r="BK176" i="60"/>
  <c r="BL176" i="60"/>
  <c r="BM176" i="60"/>
  <c r="BN176" i="60"/>
  <c r="BO176" i="60"/>
  <c r="BP176" i="60"/>
  <c r="BQ176" i="60"/>
  <c r="BR176" i="60"/>
  <c r="BS176" i="60"/>
  <c r="BT176" i="60"/>
  <c r="BU176" i="60"/>
  <c r="BV176" i="60"/>
  <c r="BW176" i="60"/>
  <c r="BX176" i="60"/>
  <c r="BY176" i="60"/>
  <c r="BZ176" i="60"/>
  <c r="CA176" i="60"/>
  <c r="CB176" i="60"/>
  <c r="CC176" i="60"/>
  <c r="CD176" i="60"/>
  <c r="CE176" i="60"/>
  <c r="CF176" i="60"/>
  <c r="CG176" i="60"/>
  <c r="CH176" i="60"/>
  <c r="CI176" i="60"/>
  <c r="CJ176" i="60"/>
  <c r="CK176" i="60"/>
  <c r="CL176" i="60"/>
  <c r="CM176" i="60"/>
  <c r="E177" i="60"/>
  <c r="F177" i="60"/>
  <c r="G177" i="60"/>
  <c r="H177" i="60"/>
  <c r="I177" i="60"/>
  <c r="J177" i="60"/>
  <c r="K177" i="60"/>
  <c r="L177" i="60"/>
  <c r="M177" i="60"/>
  <c r="N177" i="60"/>
  <c r="O177" i="60"/>
  <c r="P177" i="60"/>
  <c r="Q177" i="60"/>
  <c r="R177" i="60"/>
  <c r="S177" i="60"/>
  <c r="T177" i="60"/>
  <c r="U177" i="60"/>
  <c r="V177" i="60"/>
  <c r="W177" i="60"/>
  <c r="X177" i="60"/>
  <c r="Y177" i="60"/>
  <c r="Z177" i="60"/>
  <c r="AA177" i="60"/>
  <c r="AB177" i="60"/>
  <c r="AC177" i="60"/>
  <c r="AD177" i="60"/>
  <c r="AE177" i="60"/>
  <c r="AF177" i="60"/>
  <c r="AG177" i="60"/>
  <c r="AH177" i="60"/>
  <c r="AI177" i="60"/>
  <c r="AJ177" i="60"/>
  <c r="AK177" i="60"/>
  <c r="AL177" i="60"/>
  <c r="AM177" i="60"/>
  <c r="AN177" i="60"/>
  <c r="AO177" i="60"/>
  <c r="AP177" i="60"/>
  <c r="AQ177" i="60"/>
  <c r="AR177" i="60"/>
  <c r="AS177" i="60"/>
  <c r="AT177" i="60"/>
  <c r="AU177" i="60"/>
  <c r="AV177" i="60"/>
  <c r="AW177" i="60"/>
  <c r="AX177" i="60"/>
  <c r="AY177" i="60"/>
  <c r="AZ177" i="60"/>
  <c r="BA177" i="60"/>
  <c r="BB177" i="60"/>
  <c r="BC177" i="60"/>
  <c r="BD177" i="60"/>
  <c r="BE177" i="60"/>
  <c r="BF177" i="60"/>
  <c r="BG177" i="60"/>
  <c r="BH177" i="60"/>
  <c r="BI177" i="60"/>
  <c r="BJ177" i="60"/>
  <c r="BK177" i="60"/>
  <c r="BL177" i="60"/>
  <c r="BM177" i="60"/>
  <c r="BN177" i="60"/>
  <c r="BO177" i="60"/>
  <c r="BP177" i="60"/>
  <c r="BQ177" i="60"/>
  <c r="BR177" i="60"/>
  <c r="BS177" i="60"/>
  <c r="BT177" i="60"/>
  <c r="BU177" i="60"/>
  <c r="BV177" i="60"/>
  <c r="BW177" i="60"/>
  <c r="BX177" i="60"/>
  <c r="BY177" i="60"/>
  <c r="BZ177" i="60"/>
  <c r="CA177" i="60"/>
  <c r="CB177" i="60"/>
  <c r="CC177" i="60"/>
  <c r="CD177" i="60"/>
  <c r="CE177" i="60"/>
  <c r="CF177" i="60"/>
  <c r="CG177" i="60"/>
  <c r="CH177" i="60"/>
  <c r="CI177" i="60"/>
  <c r="CJ177" i="60"/>
  <c r="CK177" i="60"/>
  <c r="CL177" i="60"/>
  <c r="CM177" i="60"/>
  <c r="E178" i="60"/>
  <c r="F178" i="60"/>
  <c r="G178" i="60"/>
  <c r="H178" i="60"/>
  <c r="I178" i="60"/>
  <c r="J178" i="60"/>
  <c r="K178" i="60"/>
  <c r="L178" i="60"/>
  <c r="M178" i="60"/>
  <c r="N178" i="60"/>
  <c r="O178" i="60"/>
  <c r="P178" i="60"/>
  <c r="Q178" i="60"/>
  <c r="R178" i="60"/>
  <c r="S178" i="60"/>
  <c r="T178" i="60"/>
  <c r="U178" i="60"/>
  <c r="V178" i="60"/>
  <c r="W178" i="60"/>
  <c r="X178" i="60"/>
  <c r="Y178" i="60"/>
  <c r="Z178" i="60"/>
  <c r="AA178" i="60"/>
  <c r="AB178" i="60"/>
  <c r="AC178" i="60"/>
  <c r="AD178" i="60"/>
  <c r="AE178" i="60"/>
  <c r="AF178" i="60"/>
  <c r="AG178" i="60"/>
  <c r="AH178" i="60"/>
  <c r="AI178" i="60"/>
  <c r="AJ178" i="60"/>
  <c r="AK178" i="60"/>
  <c r="AL178" i="60"/>
  <c r="AM178" i="60"/>
  <c r="AN178" i="60"/>
  <c r="AO178" i="60"/>
  <c r="AP178" i="60"/>
  <c r="AQ178" i="60"/>
  <c r="AR178" i="60"/>
  <c r="AS178" i="60"/>
  <c r="AT178" i="60"/>
  <c r="AU178" i="60"/>
  <c r="AV178" i="60"/>
  <c r="AW178" i="60"/>
  <c r="AX178" i="60"/>
  <c r="AY178" i="60"/>
  <c r="AZ178" i="60"/>
  <c r="BA178" i="60"/>
  <c r="BB178" i="60"/>
  <c r="BC178" i="60"/>
  <c r="BD178" i="60"/>
  <c r="BE178" i="60"/>
  <c r="BF178" i="60"/>
  <c r="BG178" i="60"/>
  <c r="BH178" i="60"/>
  <c r="BI178" i="60"/>
  <c r="BJ178" i="60"/>
  <c r="BK178" i="60"/>
  <c r="BL178" i="60"/>
  <c r="BM178" i="60"/>
  <c r="BN178" i="60"/>
  <c r="BO178" i="60"/>
  <c r="BP178" i="60"/>
  <c r="BQ178" i="60"/>
  <c r="BR178" i="60"/>
  <c r="BS178" i="60"/>
  <c r="BT178" i="60"/>
  <c r="BU178" i="60"/>
  <c r="BV178" i="60"/>
  <c r="BW178" i="60"/>
  <c r="BX178" i="60"/>
  <c r="BY178" i="60"/>
  <c r="BZ178" i="60"/>
  <c r="CA178" i="60"/>
  <c r="CB178" i="60"/>
  <c r="CC178" i="60"/>
  <c r="CD178" i="60"/>
  <c r="CE178" i="60"/>
  <c r="CF178" i="60"/>
  <c r="CG178" i="60"/>
  <c r="CH178" i="60"/>
  <c r="CI178" i="60"/>
  <c r="CJ178" i="60"/>
  <c r="CK178" i="60"/>
  <c r="CL178" i="60"/>
  <c r="CM178" i="60"/>
  <c r="E179" i="60"/>
  <c r="F179" i="60"/>
  <c r="G179" i="60"/>
  <c r="H179" i="60"/>
  <c r="I179" i="60"/>
  <c r="J179" i="60"/>
  <c r="K179" i="60"/>
  <c r="L179" i="60"/>
  <c r="M179" i="60"/>
  <c r="N179" i="60"/>
  <c r="O179" i="60"/>
  <c r="P179" i="60"/>
  <c r="Q179" i="60"/>
  <c r="R17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AI179" i="60"/>
  <c r="AJ179" i="60"/>
  <c r="AK179" i="60"/>
  <c r="AL179" i="60"/>
  <c r="AM179" i="60"/>
  <c r="AN179" i="60"/>
  <c r="AO179" i="60"/>
  <c r="AP179" i="60"/>
  <c r="AQ179" i="60"/>
  <c r="AR179" i="60"/>
  <c r="AS179" i="60"/>
  <c r="AT179" i="60"/>
  <c r="AU179" i="60"/>
  <c r="AV179" i="60"/>
  <c r="AW179" i="60"/>
  <c r="AX179" i="60"/>
  <c r="AY179" i="60"/>
  <c r="AZ179" i="60"/>
  <c r="BA179" i="60"/>
  <c r="BB179" i="60"/>
  <c r="BC179" i="60"/>
  <c r="BD179" i="60"/>
  <c r="BE179" i="60"/>
  <c r="BF179" i="60"/>
  <c r="BG179" i="60"/>
  <c r="BH179" i="60"/>
  <c r="BI179" i="60"/>
  <c r="BJ179" i="60"/>
  <c r="BK179" i="60"/>
  <c r="BL179" i="60"/>
  <c r="BM179" i="60"/>
  <c r="BN179" i="60"/>
  <c r="BO179" i="60"/>
  <c r="BP179" i="60"/>
  <c r="BQ179" i="60"/>
  <c r="BR179" i="60"/>
  <c r="BS179" i="60"/>
  <c r="BT179" i="60"/>
  <c r="BU179" i="60"/>
  <c r="BV179" i="60"/>
  <c r="BW179" i="60"/>
  <c r="BX179" i="60"/>
  <c r="BY179" i="60"/>
  <c r="BZ179" i="60"/>
  <c r="CA179" i="60"/>
  <c r="CB179" i="60"/>
  <c r="CC179" i="60"/>
  <c r="CD179" i="60"/>
  <c r="CE179" i="60"/>
  <c r="CF179" i="60"/>
  <c r="CG179" i="60"/>
  <c r="CH179" i="60"/>
  <c r="CI179" i="60"/>
  <c r="CJ179" i="60"/>
  <c r="CK179" i="60"/>
  <c r="CL179" i="60"/>
  <c r="CM179" i="60"/>
  <c r="E180" i="60"/>
  <c r="F180" i="60"/>
  <c r="G180" i="60"/>
  <c r="H180" i="60"/>
  <c r="I180" i="60"/>
  <c r="J180" i="60"/>
  <c r="K180" i="60"/>
  <c r="L180" i="60"/>
  <c r="M180" i="60"/>
  <c r="N180" i="60"/>
  <c r="O180" i="60"/>
  <c r="P180" i="60"/>
  <c r="Q180" i="60"/>
  <c r="R180" i="60"/>
  <c r="S180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N180" i="60"/>
  <c r="AO180" i="60"/>
  <c r="AP180" i="60"/>
  <c r="AQ180" i="60"/>
  <c r="AR180" i="60"/>
  <c r="AS180" i="60"/>
  <c r="AT180" i="60"/>
  <c r="AU180" i="60"/>
  <c r="AV180" i="60"/>
  <c r="AW180" i="60"/>
  <c r="AX180" i="60"/>
  <c r="AY180" i="60"/>
  <c r="AZ180" i="60"/>
  <c r="BA180" i="60"/>
  <c r="BB180" i="60"/>
  <c r="BC180" i="60"/>
  <c r="BD180" i="60"/>
  <c r="BE180" i="60"/>
  <c r="BF180" i="60"/>
  <c r="BG180" i="60"/>
  <c r="BH180" i="60"/>
  <c r="BI180" i="60"/>
  <c r="BJ180" i="60"/>
  <c r="BK180" i="60"/>
  <c r="BL180" i="60"/>
  <c r="BM180" i="60"/>
  <c r="BN180" i="60"/>
  <c r="BO180" i="60"/>
  <c r="BP180" i="60"/>
  <c r="BQ180" i="60"/>
  <c r="BR180" i="60"/>
  <c r="BS180" i="60"/>
  <c r="BT180" i="60"/>
  <c r="BU180" i="60"/>
  <c r="BV180" i="60"/>
  <c r="BW180" i="60"/>
  <c r="BX180" i="60"/>
  <c r="BY180" i="60"/>
  <c r="BZ180" i="60"/>
  <c r="CA180" i="60"/>
  <c r="CB180" i="60"/>
  <c r="CC180" i="60"/>
  <c r="CD180" i="60"/>
  <c r="CE180" i="60"/>
  <c r="CF180" i="60"/>
  <c r="CG180" i="60"/>
  <c r="CH180" i="60"/>
  <c r="CI180" i="60"/>
  <c r="CJ180" i="60"/>
  <c r="CK180" i="60"/>
  <c r="CL180" i="60"/>
  <c r="CM180" i="60"/>
  <c r="E181" i="60"/>
  <c r="E463" i="60" s="1"/>
  <c r="F181" i="60"/>
  <c r="F463" i="60" s="1"/>
  <c r="G181" i="60"/>
  <c r="G463" i="60" s="1"/>
  <c r="H181" i="60"/>
  <c r="H463" i="60" s="1"/>
  <c r="I181" i="60"/>
  <c r="I463" i="60" s="1"/>
  <c r="J181" i="60"/>
  <c r="J463" i="60" s="1"/>
  <c r="K181" i="60"/>
  <c r="K463" i="60" s="1"/>
  <c r="L181" i="60"/>
  <c r="L463" i="60" s="1"/>
  <c r="M181" i="60"/>
  <c r="M463" i="60" s="1"/>
  <c r="N181" i="60"/>
  <c r="N463" i="60" s="1"/>
  <c r="O181" i="60"/>
  <c r="O463" i="60" s="1"/>
  <c r="P181" i="60"/>
  <c r="P463" i="60" s="1"/>
  <c r="Q181" i="60"/>
  <c r="Q463" i="60" s="1"/>
  <c r="R181" i="60"/>
  <c r="R463" i="60" s="1"/>
  <c r="S181" i="60"/>
  <c r="S463" i="60" s="1"/>
  <c r="T181" i="60"/>
  <c r="T463" i="60" s="1"/>
  <c r="U181" i="60"/>
  <c r="U463" i="60" s="1"/>
  <c r="V181" i="60"/>
  <c r="V463" i="60" s="1"/>
  <c r="W181" i="60"/>
  <c r="W463" i="60" s="1"/>
  <c r="X181" i="60"/>
  <c r="X463" i="60" s="1"/>
  <c r="Y181" i="60"/>
  <c r="Y463" i="60" s="1"/>
  <c r="Z181" i="60"/>
  <c r="Z463" i="60" s="1"/>
  <c r="AA181" i="60"/>
  <c r="AA463" i="60" s="1"/>
  <c r="AB181" i="60"/>
  <c r="AB463" i="60" s="1"/>
  <c r="AC181" i="60"/>
  <c r="AC463" i="60" s="1"/>
  <c r="AD181" i="60"/>
  <c r="AD463" i="60" s="1"/>
  <c r="AE181" i="60"/>
  <c r="AE463" i="60" s="1"/>
  <c r="AF181" i="60"/>
  <c r="AF463" i="60" s="1"/>
  <c r="AG181" i="60"/>
  <c r="AG463" i="60" s="1"/>
  <c r="AH181" i="60"/>
  <c r="AH463" i="60" s="1"/>
  <c r="AI181" i="60"/>
  <c r="AI463" i="60" s="1"/>
  <c r="AJ181" i="60"/>
  <c r="AJ463" i="60" s="1"/>
  <c r="AK181" i="60"/>
  <c r="AK463" i="60" s="1"/>
  <c r="AL181" i="60"/>
  <c r="AL463" i="60" s="1"/>
  <c r="AM181" i="60"/>
  <c r="AM463" i="60" s="1"/>
  <c r="AN181" i="60"/>
  <c r="AN463" i="60" s="1"/>
  <c r="AO181" i="60"/>
  <c r="AO463" i="60" s="1"/>
  <c r="AP181" i="60"/>
  <c r="AP463" i="60" s="1"/>
  <c r="AQ181" i="60"/>
  <c r="AQ463" i="60" s="1"/>
  <c r="AR181" i="60"/>
  <c r="AR463" i="60" s="1"/>
  <c r="AS181" i="60"/>
  <c r="AS463" i="60" s="1"/>
  <c r="AT181" i="60"/>
  <c r="AT463" i="60" s="1"/>
  <c r="AU181" i="60"/>
  <c r="AU463" i="60" s="1"/>
  <c r="AV181" i="60"/>
  <c r="AV463" i="60" s="1"/>
  <c r="AW181" i="60"/>
  <c r="AW463" i="60" s="1"/>
  <c r="AX181" i="60"/>
  <c r="AX463" i="60" s="1"/>
  <c r="AY181" i="60"/>
  <c r="AY463" i="60" s="1"/>
  <c r="AZ181" i="60"/>
  <c r="AZ463" i="60" s="1"/>
  <c r="BA181" i="60"/>
  <c r="BA463" i="60" s="1"/>
  <c r="BB181" i="60"/>
  <c r="BB463" i="60" s="1"/>
  <c r="BC181" i="60"/>
  <c r="BC463" i="60" s="1"/>
  <c r="BD181" i="60"/>
  <c r="BD463" i="60" s="1"/>
  <c r="BE181" i="60"/>
  <c r="BE463" i="60" s="1"/>
  <c r="BF181" i="60"/>
  <c r="BF463" i="60" s="1"/>
  <c r="BG181" i="60"/>
  <c r="BG463" i="60" s="1"/>
  <c r="BH181" i="60"/>
  <c r="BH463" i="60" s="1"/>
  <c r="BI181" i="60"/>
  <c r="BI463" i="60" s="1"/>
  <c r="BJ181" i="60"/>
  <c r="BJ463" i="60" s="1"/>
  <c r="BK181" i="60"/>
  <c r="BK463" i="60" s="1"/>
  <c r="BL181" i="60"/>
  <c r="BL463" i="60" s="1"/>
  <c r="BM181" i="60"/>
  <c r="BM463" i="60" s="1"/>
  <c r="BN181" i="60"/>
  <c r="BN463" i="60" s="1"/>
  <c r="BO181" i="60"/>
  <c r="BO463" i="60" s="1"/>
  <c r="BP181" i="60"/>
  <c r="BP463" i="60" s="1"/>
  <c r="BQ181" i="60"/>
  <c r="BQ463" i="60" s="1"/>
  <c r="BR181" i="60"/>
  <c r="BR463" i="60" s="1"/>
  <c r="BS181" i="60"/>
  <c r="BS463" i="60" s="1"/>
  <c r="BT181" i="60"/>
  <c r="BT463" i="60" s="1"/>
  <c r="BU181" i="60"/>
  <c r="BU463" i="60" s="1"/>
  <c r="BV181" i="60"/>
  <c r="BV463" i="60" s="1"/>
  <c r="BW181" i="60"/>
  <c r="BW463" i="60" s="1"/>
  <c r="BX181" i="60"/>
  <c r="BX463" i="60" s="1"/>
  <c r="BY181" i="60"/>
  <c r="BY463" i="60" s="1"/>
  <c r="BZ181" i="60"/>
  <c r="BZ463" i="60" s="1"/>
  <c r="CA181" i="60"/>
  <c r="CA463" i="60" s="1"/>
  <c r="CB181" i="60"/>
  <c r="CB463" i="60" s="1"/>
  <c r="CC181" i="60"/>
  <c r="CC463" i="60" s="1"/>
  <c r="CD181" i="60"/>
  <c r="CD463" i="60" s="1"/>
  <c r="CE181" i="60"/>
  <c r="CE463" i="60" s="1"/>
  <c r="CF181" i="60"/>
  <c r="CF463" i="60" s="1"/>
  <c r="CG181" i="60"/>
  <c r="CG463" i="60" s="1"/>
  <c r="CH181" i="60"/>
  <c r="CH463" i="60" s="1"/>
  <c r="CI181" i="60"/>
  <c r="CI463" i="60" s="1"/>
  <c r="CJ181" i="60"/>
  <c r="CJ463" i="60" s="1"/>
  <c r="CK181" i="60"/>
  <c r="CK463" i="60" s="1"/>
  <c r="CL181" i="60"/>
  <c r="CL463" i="60" s="1"/>
  <c r="CM181" i="60"/>
  <c r="CM463" i="60" s="1"/>
  <c r="E182" i="60"/>
  <c r="E464" i="60" s="1"/>
  <c r="F182" i="60"/>
  <c r="F464" i="60" s="1"/>
  <c r="G182" i="60"/>
  <c r="G464" i="60" s="1"/>
  <c r="H182" i="60"/>
  <c r="H464" i="60" s="1"/>
  <c r="I182" i="60"/>
  <c r="I464" i="60" s="1"/>
  <c r="J182" i="60"/>
  <c r="J464" i="60" s="1"/>
  <c r="K182" i="60"/>
  <c r="K464" i="60" s="1"/>
  <c r="L182" i="60"/>
  <c r="L464" i="60" s="1"/>
  <c r="M182" i="60"/>
  <c r="M464" i="60" s="1"/>
  <c r="N182" i="60"/>
  <c r="N464" i="60" s="1"/>
  <c r="O182" i="60"/>
  <c r="O464" i="60" s="1"/>
  <c r="P182" i="60"/>
  <c r="P464" i="60" s="1"/>
  <c r="Q182" i="60"/>
  <c r="Q464" i="60" s="1"/>
  <c r="R182" i="60"/>
  <c r="R464" i="60" s="1"/>
  <c r="S182" i="60"/>
  <c r="S464" i="60" s="1"/>
  <c r="T182" i="60"/>
  <c r="T464" i="60" s="1"/>
  <c r="U182" i="60"/>
  <c r="U464" i="60" s="1"/>
  <c r="V182" i="60"/>
  <c r="V464" i="60" s="1"/>
  <c r="W182" i="60"/>
  <c r="W464" i="60" s="1"/>
  <c r="X182" i="60"/>
  <c r="X464" i="60" s="1"/>
  <c r="Y182" i="60"/>
  <c r="Y464" i="60" s="1"/>
  <c r="Z182" i="60"/>
  <c r="Z464" i="60" s="1"/>
  <c r="AA182" i="60"/>
  <c r="AA464" i="60" s="1"/>
  <c r="AB182" i="60"/>
  <c r="AB464" i="60" s="1"/>
  <c r="AC182" i="60"/>
  <c r="AC464" i="60" s="1"/>
  <c r="AD182" i="60"/>
  <c r="AD464" i="60" s="1"/>
  <c r="AE182" i="60"/>
  <c r="AE464" i="60" s="1"/>
  <c r="AF182" i="60"/>
  <c r="AF464" i="60" s="1"/>
  <c r="AG182" i="60"/>
  <c r="AG464" i="60" s="1"/>
  <c r="AH182" i="60"/>
  <c r="AH464" i="60" s="1"/>
  <c r="AI182" i="60"/>
  <c r="AI464" i="60" s="1"/>
  <c r="AJ182" i="60"/>
  <c r="AJ464" i="60" s="1"/>
  <c r="AK182" i="60"/>
  <c r="AK464" i="60" s="1"/>
  <c r="AL182" i="60"/>
  <c r="AL464" i="60" s="1"/>
  <c r="AM182" i="60"/>
  <c r="AM464" i="60" s="1"/>
  <c r="AN182" i="60"/>
  <c r="AN464" i="60" s="1"/>
  <c r="AO182" i="60"/>
  <c r="AO464" i="60" s="1"/>
  <c r="AP182" i="60"/>
  <c r="AP464" i="60" s="1"/>
  <c r="AQ182" i="60"/>
  <c r="AQ464" i="60" s="1"/>
  <c r="AR182" i="60"/>
  <c r="AR464" i="60" s="1"/>
  <c r="AS182" i="60"/>
  <c r="AS464" i="60" s="1"/>
  <c r="AT182" i="60"/>
  <c r="AT464" i="60" s="1"/>
  <c r="AU182" i="60"/>
  <c r="AU464" i="60" s="1"/>
  <c r="AV182" i="60"/>
  <c r="AV464" i="60" s="1"/>
  <c r="AW182" i="60"/>
  <c r="AW464" i="60" s="1"/>
  <c r="AX182" i="60"/>
  <c r="AX464" i="60" s="1"/>
  <c r="AY182" i="60"/>
  <c r="AY464" i="60" s="1"/>
  <c r="AZ182" i="60"/>
  <c r="AZ464" i="60" s="1"/>
  <c r="BA182" i="60"/>
  <c r="BA464" i="60" s="1"/>
  <c r="BB182" i="60"/>
  <c r="BB464" i="60" s="1"/>
  <c r="BC182" i="60"/>
  <c r="BC464" i="60" s="1"/>
  <c r="BD182" i="60"/>
  <c r="BD464" i="60" s="1"/>
  <c r="BE182" i="60"/>
  <c r="BE464" i="60" s="1"/>
  <c r="BF182" i="60"/>
  <c r="BF464" i="60" s="1"/>
  <c r="BG182" i="60"/>
  <c r="BG464" i="60" s="1"/>
  <c r="BH182" i="60"/>
  <c r="BH464" i="60" s="1"/>
  <c r="BI182" i="60"/>
  <c r="BI464" i="60" s="1"/>
  <c r="BJ182" i="60"/>
  <c r="BJ464" i="60" s="1"/>
  <c r="BK182" i="60"/>
  <c r="BK464" i="60" s="1"/>
  <c r="BL182" i="60"/>
  <c r="BL464" i="60" s="1"/>
  <c r="BM182" i="60"/>
  <c r="BM464" i="60" s="1"/>
  <c r="BN182" i="60"/>
  <c r="BN464" i="60" s="1"/>
  <c r="BO182" i="60"/>
  <c r="BO464" i="60" s="1"/>
  <c r="BP182" i="60"/>
  <c r="BP464" i="60" s="1"/>
  <c r="BQ182" i="60"/>
  <c r="BQ464" i="60" s="1"/>
  <c r="BR182" i="60"/>
  <c r="BR464" i="60" s="1"/>
  <c r="BS182" i="60"/>
  <c r="BS464" i="60" s="1"/>
  <c r="BT182" i="60"/>
  <c r="BT464" i="60" s="1"/>
  <c r="BU182" i="60"/>
  <c r="BU464" i="60" s="1"/>
  <c r="BV182" i="60"/>
  <c r="BV464" i="60" s="1"/>
  <c r="BW182" i="60"/>
  <c r="BW464" i="60" s="1"/>
  <c r="BX182" i="60"/>
  <c r="BX464" i="60" s="1"/>
  <c r="BY182" i="60"/>
  <c r="BY464" i="60" s="1"/>
  <c r="BZ182" i="60"/>
  <c r="BZ464" i="60" s="1"/>
  <c r="CA182" i="60"/>
  <c r="CA464" i="60" s="1"/>
  <c r="CB182" i="60"/>
  <c r="CB464" i="60" s="1"/>
  <c r="CC182" i="60"/>
  <c r="CC464" i="60" s="1"/>
  <c r="CD182" i="60"/>
  <c r="CD464" i="60" s="1"/>
  <c r="CE182" i="60"/>
  <c r="CE464" i="60" s="1"/>
  <c r="CF182" i="60"/>
  <c r="CF464" i="60" s="1"/>
  <c r="CG182" i="60"/>
  <c r="CG464" i="60" s="1"/>
  <c r="CH182" i="60"/>
  <c r="CH464" i="60" s="1"/>
  <c r="CI182" i="60"/>
  <c r="CI464" i="60" s="1"/>
  <c r="CJ182" i="60"/>
  <c r="CJ464" i="60" s="1"/>
  <c r="CK182" i="60"/>
  <c r="CK464" i="60" s="1"/>
  <c r="CL182" i="60"/>
  <c r="CL464" i="60" s="1"/>
  <c r="CM182" i="60"/>
  <c r="CM464" i="60" s="1"/>
  <c r="E183" i="60"/>
  <c r="E465" i="60" s="1"/>
  <c r="F183" i="60"/>
  <c r="F465" i="60" s="1"/>
  <c r="G183" i="60"/>
  <c r="G465" i="60" s="1"/>
  <c r="H183" i="60"/>
  <c r="H465" i="60" s="1"/>
  <c r="I183" i="60"/>
  <c r="I465" i="60" s="1"/>
  <c r="J183" i="60"/>
  <c r="J465" i="60" s="1"/>
  <c r="K183" i="60"/>
  <c r="K465" i="60" s="1"/>
  <c r="L183" i="60"/>
  <c r="L465" i="60" s="1"/>
  <c r="M183" i="60"/>
  <c r="M465" i="60" s="1"/>
  <c r="N183" i="60"/>
  <c r="N465" i="60" s="1"/>
  <c r="O183" i="60"/>
  <c r="O465" i="60" s="1"/>
  <c r="P183" i="60"/>
  <c r="P465" i="60" s="1"/>
  <c r="Q183" i="60"/>
  <c r="Q465" i="60" s="1"/>
  <c r="R183" i="60"/>
  <c r="R465" i="60" s="1"/>
  <c r="S183" i="60"/>
  <c r="S465" i="60" s="1"/>
  <c r="T183" i="60"/>
  <c r="T465" i="60" s="1"/>
  <c r="U183" i="60"/>
  <c r="U465" i="60" s="1"/>
  <c r="V183" i="60"/>
  <c r="V465" i="60" s="1"/>
  <c r="W183" i="60"/>
  <c r="W465" i="60" s="1"/>
  <c r="X183" i="60"/>
  <c r="X465" i="60" s="1"/>
  <c r="Y183" i="60"/>
  <c r="Y465" i="60" s="1"/>
  <c r="Z183" i="60"/>
  <c r="Z465" i="60" s="1"/>
  <c r="AA183" i="60"/>
  <c r="AA465" i="60" s="1"/>
  <c r="AB183" i="60"/>
  <c r="AB465" i="60" s="1"/>
  <c r="AC183" i="60"/>
  <c r="AC465" i="60" s="1"/>
  <c r="AD183" i="60"/>
  <c r="AD465" i="60" s="1"/>
  <c r="AE183" i="60"/>
  <c r="AE465" i="60" s="1"/>
  <c r="AF183" i="60"/>
  <c r="AF465" i="60" s="1"/>
  <c r="AG183" i="60"/>
  <c r="AG465" i="60" s="1"/>
  <c r="AH183" i="60"/>
  <c r="AH465" i="60" s="1"/>
  <c r="AI183" i="60"/>
  <c r="AI465" i="60" s="1"/>
  <c r="AJ183" i="60"/>
  <c r="AJ465" i="60" s="1"/>
  <c r="AK183" i="60"/>
  <c r="AK465" i="60" s="1"/>
  <c r="AL183" i="60"/>
  <c r="AL465" i="60" s="1"/>
  <c r="AM183" i="60"/>
  <c r="AM465" i="60" s="1"/>
  <c r="AN183" i="60"/>
  <c r="AN465" i="60" s="1"/>
  <c r="AO183" i="60"/>
  <c r="AO465" i="60" s="1"/>
  <c r="AP183" i="60"/>
  <c r="AP465" i="60" s="1"/>
  <c r="AQ183" i="60"/>
  <c r="AQ465" i="60" s="1"/>
  <c r="AR183" i="60"/>
  <c r="AR465" i="60" s="1"/>
  <c r="AS183" i="60"/>
  <c r="AS465" i="60" s="1"/>
  <c r="AT183" i="60"/>
  <c r="AT465" i="60" s="1"/>
  <c r="AU183" i="60"/>
  <c r="AU465" i="60" s="1"/>
  <c r="AV183" i="60"/>
  <c r="AV465" i="60" s="1"/>
  <c r="AW183" i="60"/>
  <c r="AW465" i="60" s="1"/>
  <c r="AX183" i="60"/>
  <c r="AX465" i="60" s="1"/>
  <c r="AY183" i="60"/>
  <c r="AY465" i="60" s="1"/>
  <c r="AZ183" i="60"/>
  <c r="AZ465" i="60" s="1"/>
  <c r="BA183" i="60"/>
  <c r="BA465" i="60" s="1"/>
  <c r="BB183" i="60"/>
  <c r="BB465" i="60" s="1"/>
  <c r="BC183" i="60"/>
  <c r="BC465" i="60" s="1"/>
  <c r="BD183" i="60"/>
  <c r="BD465" i="60" s="1"/>
  <c r="BE183" i="60"/>
  <c r="BE465" i="60" s="1"/>
  <c r="BF183" i="60"/>
  <c r="BF465" i="60" s="1"/>
  <c r="BG183" i="60"/>
  <c r="BG465" i="60" s="1"/>
  <c r="BH183" i="60"/>
  <c r="BH465" i="60" s="1"/>
  <c r="BI183" i="60"/>
  <c r="BI465" i="60" s="1"/>
  <c r="BJ183" i="60"/>
  <c r="BJ465" i="60" s="1"/>
  <c r="BK183" i="60"/>
  <c r="BK465" i="60" s="1"/>
  <c r="BL183" i="60"/>
  <c r="BL465" i="60" s="1"/>
  <c r="BM183" i="60"/>
  <c r="BM465" i="60" s="1"/>
  <c r="BN183" i="60"/>
  <c r="BN465" i="60" s="1"/>
  <c r="BO183" i="60"/>
  <c r="BO465" i="60" s="1"/>
  <c r="BP183" i="60"/>
  <c r="BP465" i="60" s="1"/>
  <c r="BQ183" i="60"/>
  <c r="BQ465" i="60" s="1"/>
  <c r="BR183" i="60"/>
  <c r="BR465" i="60" s="1"/>
  <c r="BS183" i="60"/>
  <c r="BS465" i="60" s="1"/>
  <c r="BT183" i="60"/>
  <c r="BT465" i="60" s="1"/>
  <c r="BU183" i="60"/>
  <c r="BU465" i="60" s="1"/>
  <c r="BV183" i="60"/>
  <c r="BV465" i="60" s="1"/>
  <c r="BW183" i="60"/>
  <c r="BW465" i="60" s="1"/>
  <c r="BX183" i="60"/>
  <c r="BX465" i="60" s="1"/>
  <c r="BY183" i="60"/>
  <c r="BY465" i="60" s="1"/>
  <c r="BZ183" i="60"/>
  <c r="BZ465" i="60" s="1"/>
  <c r="CA183" i="60"/>
  <c r="CA465" i="60" s="1"/>
  <c r="CB183" i="60"/>
  <c r="CB465" i="60" s="1"/>
  <c r="CC183" i="60"/>
  <c r="CC465" i="60" s="1"/>
  <c r="CD183" i="60"/>
  <c r="CD465" i="60" s="1"/>
  <c r="CE183" i="60"/>
  <c r="CE465" i="60" s="1"/>
  <c r="CF183" i="60"/>
  <c r="CF465" i="60" s="1"/>
  <c r="CG183" i="60"/>
  <c r="CG465" i="60" s="1"/>
  <c r="CH183" i="60"/>
  <c r="CH465" i="60" s="1"/>
  <c r="CI183" i="60"/>
  <c r="CI465" i="60" s="1"/>
  <c r="CJ183" i="60"/>
  <c r="CJ465" i="60" s="1"/>
  <c r="CK183" i="60"/>
  <c r="CK465" i="60" s="1"/>
  <c r="CL183" i="60"/>
  <c r="CL465" i="60" s="1"/>
  <c r="CM183" i="60"/>
  <c r="CM465" i="60" s="1"/>
  <c r="E184" i="60"/>
  <c r="E466" i="60" s="1"/>
  <c r="F184" i="60"/>
  <c r="F466" i="60" s="1"/>
  <c r="G184" i="60"/>
  <c r="G466" i="60" s="1"/>
  <c r="H184" i="60"/>
  <c r="H466" i="60" s="1"/>
  <c r="I184" i="60"/>
  <c r="I466" i="60" s="1"/>
  <c r="J184" i="60"/>
  <c r="J466" i="60" s="1"/>
  <c r="K184" i="60"/>
  <c r="K466" i="60" s="1"/>
  <c r="L184" i="60"/>
  <c r="L466" i="60" s="1"/>
  <c r="M184" i="60"/>
  <c r="M466" i="60" s="1"/>
  <c r="N184" i="60"/>
  <c r="N466" i="60" s="1"/>
  <c r="O184" i="60"/>
  <c r="O466" i="60" s="1"/>
  <c r="P184" i="60"/>
  <c r="P466" i="60" s="1"/>
  <c r="Q184" i="60"/>
  <c r="Q466" i="60" s="1"/>
  <c r="R184" i="60"/>
  <c r="R466" i="60" s="1"/>
  <c r="S184" i="60"/>
  <c r="S466" i="60" s="1"/>
  <c r="T184" i="60"/>
  <c r="T466" i="60" s="1"/>
  <c r="U184" i="60"/>
  <c r="U466" i="60" s="1"/>
  <c r="V184" i="60"/>
  <c r="V466" i="60" s="1"/>
  <c r="W184" i="60"/>
  <c r="W466" i="60" s="1"/>
  <c r="X184" i="60"/>
  <c r="X466" i="60" s="1"/>
  <c r="Y184" i="60"/>
  <c r="Y466" i="60" s="1"/>
  <c r="Z184" i="60"/>
  <c r="Z466" i="60" s="1"/>
  <c r="AA184" i="60"/>
  <c r="AA466" i="60" s="1"/>
  <c r="AB184" i="60"/>
  <c r="AB466" i="60" s="1"/>
  <c r="AC184" i="60"/>
  <c r="AC466" i="60" s="1"/>
  <c r="AD184" i="60"/>
  <c r="AD466" i="60" s="1"/>
  <c r="AE184" i="60"/>
  <c r="AE466" i="60" s="1"/>
  <c r="AF184" i="60"/>
  <c r="AF466" i="60" s="1"/>
  <c r="AG184" i="60"/>
  <c r="AG466" i="60" s="1"/>
  <c r="AH184" i="60"/>
  <c r="AH466" i="60" s="1"/>
  <c r="AI184" i="60"/>
  <c r="AI466" i="60" s="1"/>
  <c r="AJ184" i="60"/>
  <c r="AJ466" i="60" s="1"/>
  <c r="AK184" i="60"/>
  <c r="AK466" i="60" s="1"/>
  <c r="AL184" i="60"/>
  <c r="AL466" i="60" s="1"/>
  <c r="AM184" i="60"/>
  <c r="AM466" i="60" s="1"/>
  <c r="AN184" i="60"/>
  <c r="AN466" i="60" s="1"/>
  <c r="AO184" i="60"/>
  <c r="AO466" i="60" s="1"/>
  <c r="AP184" i="60"/>
  <c r="AP466" i="60" s="1"/>
  <c r="AQ184" i="60"/>
  <c r="AQ466" i="60" s="1"/>
  <c r="AR184" i="60"/>
  <c r="AR466" i="60" s="1"/>
  <c r="AS184" i="60"/>
  <c r="AS466" i="60" s="1"/>
  <c r="AT184" i="60"/>
  <c r="AT466" i="60" s="1"/>
  <c r="AU184" i="60"/>
  <c r="AU466" i="60" s="1"/>
  <c r="AV184" i="60"/>
  <c r="AV466" i="60" s="1"/>
  <c r="AW184" i="60"/>
  <c r="AW466" i="60" s="1"/>
  <c r="AX184" i="60"/>
  <c r="AX466" i="60" s="1"/>
  <c r="AY184" i="60"/>
  <c r="AY466" i="60" s="1"/>
  <c r="AZ184" i="60"/>
  <c r="AZ466" i="60" s="1"/>
  <c r="BA184" i="60"/>
  <c r="BA466" i="60" s="1"/>
  <c r="BB184" i="60"/>
  <c r="BB466" i="60" s="1"/>
  <c r="BC184" i="60"/>
  <c r="BC466" i="60" s="1"/>
  <c r="BD184" i="60"/>
  <c r="BD466" i="60" s="1"/>
  <c r="BE184" i="60"/>
  <c r="BE466" i="60" s="1"/>
  <c r="BF184" i="60"/>
  <c r="BF466" i="60" s="1"/>
  <c r="BG184" i="60"/>
  <c r="BG466" i="60" s="1"/>
  <c r="BH184" i="60"/>
  <c r="BH466" i="60" s="1"/>
  <c r="BI184" i="60"/>
  <c r="BI466" i="60" s="1"/>
  <c r="BJ184" i="60"/>
  <c r="BJ466" i="60" s="1"/>
  <c r="BK184" i="60"/>
  <c r="BK466" i="60" s="1"/>
  <c r="BL184" i="60"/>
  <c r="BL466" i="60" s="1"/>
  <c r="BM184" i="60"/>
  <c r="BM466" i="60" s="1"/>
  <c r="BN184" i="60"/>
  <c r="BN466" i="60" s="1"/>
  <c r="BO184" i="60"/>
  <c r="BO466" i="60" s="1"/>
  <c r="BP184" i="60"/>
  <c r="BP466" i="60" s="1"/>
  <c r="BQ184" i="60"/>
  <c r="BQ466" i="60" s="1"/>
  <c r="BR184" i="60"/>
  <c r="BR466" i="60" s="1"/>
  <c r="BS184" i="60"/>
  <c r="BS466" i="60" s="1"/>
  <c r="BT184" i="60"/>
  <c r="BT466" i="60" s="1"/>
  <c r="BU184" i="60"/>
  <c r="BU466" i="60" s="1"/>
  <c r="BV184" i="60"/>
  <c r="BV466" i="60" s="1"/>
  <c r="BW184" i="60"/>
  <c r="BW466" i="60" s="1"/>
  <c r="BX184" i="60"/>
  <c r="BX466" i="60" s="1"/>
  <c r="BY184" i="60"/>
  <c r="BY466" i="60" s="1"/>
  <c r="BZ184" i="60"/>
  <c r="BZ466" i="60" s="1"/>
  <c r="CA184" i="60"/>
  <c r="CA466" i="60" s="1"/>
  <c r="CB184" i="60"/>
  <c r="CB466" i="60" s="1"/>
  <c r="CC184" i="60"/>
  <c r="CC466" i="60" s="1"/>
  <c r="CD184" i="60"/>
  <c r="CD466" i="60" s="1"/>
  <c r="CE184" i="60"/>
  <c r="CE466" i="60" s="1"/>
  <c r="CF184" i="60"/>
  <c r="CF466" i="60" s="1"/>
  <c r="CG184" i="60"/>
  <c r="CG466" i="60" s="1"/>
  <c r="CH184" i="60"/>
  <c r="CH466" i="60" s="1"/>
  <c r="CI184" i="60"/>
  <c r="CI466" i="60" s="1"/>
  <c r="CJ184" i="60"/>
  <c r="CJ466" i="60" s="1"/>
  <c r="CK184" i="60"/>
  <c r="CK466" i="60" s="1"/>
  <c r="CL184" i="60"/>
  <c r="CL466" i="60" s="1"/>
  <c r="CM184" i="60"/>
  <c r="CM466" i="60" s="1"/>
  <c r="E185" i="60"/>
  <c r="E467" i="60" s="1"/>
  <c r="F185" i="60"/>
  <c r="F467" i="60" s="1"/>
  <c r="G185" i="60"/>
  <c r="G467" i="60" s="1"/>
  <c r="H185" i="60"/>
  <c r="H467" i="60" s="1"/>
  <c r="I185" i="60"/>
  <c r="I467" i="60" s="1"/>
  <c r="J185" i="60"/>
  <c r="J467" i="60" s="1"/>
  <c r="K185" i="60"/>
  <c r="K467" i="60" s="1"/>
  <c r="L185" i="60"/>
  <c r="L467" i="60" s="1"/>
  <c r="M185" i="60"/>
  <c r="M467" i="60" s="1"/>
  <c r="N185" i="60"/>
  <c r="N467" i="60" s="1"/>
  <c r="O185" i="60"/>
  <c r="O467" i="60" s="1"/>
  <c r="P185" i="60"/>
  <c r="P467" i="60" s="1"/>
  <c r="Q185" i="60"/>
  <c r="Q467" i="60" s="1"/>
  <c r="R185" i="60"/>
  <c r="R467" i="60" s="1"/>
  <c r="S185" i="60"/>
  <c r="S467" i="60" s="1"/>
  <c r="T185" i="60"/>
  <c r="T467" i="60" s="1"/>
  <c r="U185" i="60"/>
  <c r="U467" i="60" s="1"/>
  <c r="V185" i="60"/>
  <c r="V467" i="60" s="1"/>
  <c r="W185" i="60"/>
  <c r="W467" i="60" s="1"/>
  <c r="X185" i="60"/>
  <c r="X467" i="60" s="1"/>
  <c r="Y185" i="60"/>
  <c r="Y467" i="60" s="1"/>
  <c r="Z185" i="60"/>
  <c r="Z467" i="60" s="1"/>
  <c r="AA185" i="60"/>
  <c r="AA467" i="60" s="1"/>
  <c r="AB185" i="60"/>
  <c r="AB467" i="60" s="1"/>
  <c r="AC185" i="60"/>
  <c r="AC467" i="60" s="1"/>
  <c r="AD185" i="60"/>
  <c r="AD467" i="60" s="1"/>
  <c r="AE185" i="60"/>
  <c r="AE467" i="60" s="1"/>
  <c r="AF185" i="60"/>
  <c r="AF467" i="60" s="1"/>
  <c r="AG185" i="60"/>
  <c r="AG467" i="60" s="1"/>
  <c r="AH185" i="60"/>
  <c r="AH467" i="60" s="1"/>
  <c r="AI185" i="60"/>
  <c r="AI467" i="60" s="1"/>
  <c r="AJ185" i="60"/>
  <c r="AJ467" i="60" s="1"/>
  <c r="AK185" i="60"/>
  <c r="AK467" i="60" s="1"/>
  <c r="AL185" i="60"/>
  <c r="AL467" i="60" s="1"/>
  <c r="AM185" i="60"/>
  <c r="AM467" i="60" s="1"/>
  <c r="AN185" i="60"/>
  <c r="AN467" i="60" s="1"/>
  <c r="AO185" i="60"/>
  <c r="AO467" i="60" s="1"/>
  <c r="AP185" i="60"/>
  <c r="AP467" i="60" s="1"/>
  <c r="AQ185" i="60"/>
  <c r="AQ467" i="60" s="1"/>
  <c r="AR185" i="60"/>
  <c r="AR467" i="60" s="1"/>
  <c r="AS185" i="60"/>
  <c r="AS467" i="60" s="1"/>
  <c r="AT185" i="60"/>
  <c r="AT467" i="60" s="1"/>
  <c r="AU185" i="60"/>
  <c r="AU467" i="60" s="1"/>
  <c r="AV185" i="60"/>
  <c r="AV467" i="60" s="1"/>
  <c r="AW185" i="60"/>
  <c r="AW467" i="60" s="1"/>
  <c r="AX185" i="60"/>
  <c r="AX467" i="60" s="1"/>
  <c r="AY185" i="60"/>
  <c r="AY467" i="60" s="1"/>
  <c r="AZ185" i="60"/>
  <c r="AZ467" i="60" s="1"/>
  <c r="BA185" i="60"/>
  <c r="BA467" i="60" s="1"/>
  <c r="BB185" i="60"/>
  <c r="BB467" i="60" s="1"/>
  <c r="BC185" i="60"/>
  <c r="BC467" i="60" s="1"/>
  <c r="BD185" i="60"/>
  <c r="BD467" i="60" s="1"/>
  <c r="BE185" i="60"/>
  <c r="BE467" i="60" s="1"/>
  <c r="BF185" i="60"/>
  <c r="BF467" i="60" s="1"/>
  <c r="BG185" i="60"/>
  <c r="BG467" i="60" s="1"/>
  <c r="BH185" i="60"/>
  <c r="BH467" i="60" s="1"/>
  <c r="BI185" i="60"/>
  <c r="BI467" i="60" s="1"/>
  <c r="BJ185" i="60"/>
  <c r="BJ467" i="60" s="1"/>
  <c r="BK185" i="60"/>
  <c r="BK467" i="60" s="1"/>
  <c r="BL185" i="60"/>
  <c r="BL467" i="60" s="1"/>
  <c r="BM185" i="60"/>
  <c r="BM467" i="60" s="1"/>
  <c r="BN185" i="60"/>
  <c r="BN467" i="60" s="1"/>
  <c r="BO185" i="60"/>
  <c r="BO467" i="60" s="1"/>
  <c r="BP185" i="60"/>
  <c r="BP467" i="60" s="1"/>
  <c r="BQ185" i="60"/>
  <c r="BQ467" i="60" s="1"/>
  <c r="BR185" i="60"/>
  <c r="BR467" i="60" s="1"/>
  <c r="BS185" i="60"/>
  <c r="BS467" i="60" s="1"/>
  <c r="BT185" i="60"/>
  <c r="BT467" i="60" s="1"/>
  <c r="BU185" i="60"/>
  <c r="BU467" i="60" s="1"/>
  <c r="BV185" i="60"/>
  <c r="BV467" i="60" s="1"/>
  <c r="BW185" i="60"/>
  <c r="BW467" i="60" s="1"/>
  <c r="BX185" i="60"/>
  <c r="BX467" i="60" s="1"/>
  <c r="BY185" i="60"/>
  <c r="BY467" i="60" s="1"/>
  <c r="BZ185" i="60"/>
  <c r="BZ467" i="60" s="1"/>
  <c r="CA185" i="60"/>
  <c r="CA467" i="60" s="1"/>
  <c r="CB185" i="60"/>
  <c r="CB467" i="60" s="1"/>
  <c r="CC185" i="60"/>
  <c r="CC467" i="60" s="1"/>
  <c r="CD185" i="60"/>
  <c r="CD467" i="60" s="1"/>
  <c r="CE185" i="60"/>
  <c r="CE467" i="60" s="1"/>
  <c r="CF185" i="60"/>
  <c r="CF467" i="60" s="1"/>
  <c r="CG185" i="60"/>
  <c r="CG467" i="60" s="1"/>
  <c r="CH185" i="60"/>
  <c r="CH467" i="60" s="1"/>
  <c r="CI185" i="60"/>
  <c r="CI467" i="60" s="1"/>
  <c r="CJ185" i="60"/>
  <c r="CJ467" i="60" s="1"/>
  <c r="CK185" i="60"/>
  <c r="CK467" i="60" s="1"/>
  <c r="CL185" i="60"/>
  <c r="CL467" i="60" s="1"/>
  <c r="CM185" i="60"/>
  <c r="CM467" i="60" s="1"/>
  <c r="E186" i="60"/>
  <c r="E468" i="60" s="1"/>
  <c r="F186" i="60"/>
  <c r="F468" i="60" s="1"/>
  <c r="G186" i="60"/>
  <c r="G468" i="60" s="1"/>
  <c r="H186" i="60"/>
  <c r="H468" i="60" s="1"/>
  <c r="I186" i="60"/>
  <c r="I468" i="60" s="1"/>
  <c r="J186" i="60"/>
  <c r="J468" i="60" s="1"/>
  <c r="K186" i="60"/>
  <c r="K468" i="60" s="1"/>
  <c r="L186" i="60"/>
  <c r="L468" i="60" s="1"/>
  <c r="M186" i="60"/>
  <c r="M468" i="60" s="1"/>
  <c r="N186" i="60"/>
  <c r="N468" i="60" s="1"/>
  <c r="O186" i="60"/>
  <c r="O468" i="60" s="1"/>
  <c r="P186" i="60"/>
  <c r="P468" i="60" s="1"/>
  <c r="Q186" i="60"/>
  <c r="Q468" i="60" s="1"/>
  <c r="R186" i="60"/>
  <c r="R468" i="60" s="1"/>
  <c r="S186" i="60"/>
  <c r="S468" i="60" s="1"/>
  <c r="T186" i="60"/>
  <c r="T468" i="60" s="1"/>
  <c r="U186" i="60"/>
  <c r="U468" i="60" s="1"/>
  <c r="V186" i="60"/>
  <c r="V468" i="60" s="1"/>
  <c r="W186" i="60"/>
  <c r="W468" i="60" s="1"/>
  <c r="X186" i="60"/>
  <c r="X468" i="60" s="1"/>
  <c r="Y186" i="60"/>
  <c r="Y468" i="60" s="1"/>
  <c r="Z186" i="60"/>
  <c r="Z468" i="60" s="1"/>
  <c r="AA186" i="60"/>
  <c r="AA468" i="60" s="1"/>
  <c r="AB186" i="60"/>
  <c r="AB468" i="60" s="1"/>
  <c r="AC186" i="60"/>
  <c r="AC468" i="60" s="1"/>
  <c r="AD186" i="60"/>
  <c r="AD468" i="60" s="1"/>
  <c r="AE186" i="60"/>
  <c r="AE468" i="60" s="1"/>
  <c r="AF186" i="60"/>
  <c r="AF468" i="60" s="1"/>
  <c r="AG186" i="60"/>
  <c r="AG468" i="60" s="1"/>
  <c r="AH186" i="60"/>
  <c r="AH468" i="60" s="1"/>
  <c r="AI186" i="60"/>
  <c r="AI468" i="60" s="1"/>
  <c r="AJ186" i="60"/>
  <c r="AJ468" i="60" s="1"/>
  <c r="AK186" i="60"/>
  <c r="AK468" i="60" s="1"/>
  <c r="AL186" i="60"/>
  <c r="AL468" i="60" s="1"/>
  <c r="AM186" i="60"/>
  <c r="AM468" i="60" s="1"/>
  <c r="AN186" i="60"/>
  <c r="AN468" i="60" s="1"/>
  <c r="AO186" i="60"/>
  <c r="AO468" i="60" s="1"/>
  <c r="AP186" i="60"/>
  <c r="AP468" i="60" s="1"/>
  <c r="AQ186" i="60"/>
  <c r="AQ468" i="60" s="1"/>
  <c r="AR186" i="60"/>
  <c r="AR468" i="60" s="1"/>
  <c r="AS186" i="60"/>
  <c r="AS468" i="60" s="1"/>
  <c r="AT186" i="60"/>
  <c r="AT468" i="60" s="1"/>
  <c r="AU186" i="60"/>
  <c r="AU468" i="60" s="1"/>
  <c r="AV186" i="60"/>
  <c r="AV468" i="60" s="1"/>
  <c r="AW186" i="60"/>
  <c r="AW468" i="60" s="1"/>
  <c r="AX186" i="60"/>
  <c r="AX468" i="60" s="1"/>
  <c r="AY186" i="60"/>
  <c r="AY468" i="60" s="1"/>
  <c r="AZ186" i="60"/>
  <c r="AZ468" i="60" s="1"/>
  <c r="BA186" i="60"/>
  <c r="BA468" i="60" s="1"/>
  <c r="BB186" i="60"/>
  <c r="BB468" i="60" s="1"/>
  <c r="BC186" i="60"/>
  <c r="BC468" i="60" s="1"/>
  <c r="BD186" i="60"/>
  <c r="BD468" i="60" s="1"/>
  <c r="BE186" i="60"/>
  <c r="BE468" i="60" s="1"/>
  <c r="BF186" i="60"/>
  <c r="BF468" i="60" s="1"/>
  <c r="BG186" i="60"/>
  <c r="BG468" i="60" s="1"/>
  <c r="BH186" i="60"/>
  <c r="BH468" i="60" s="1"/>
  <c r="BI186" i="60"/>
  <c r="BI468" i="60" s="1"/>
  <c r="BJ186" i="60"/>
  <c r="BJ468" i="60" s="1"/>
  <c r="BK186" i="60"/>
  <c r="BK468" i="60" s="1"/>
  <c r="BL186" i="60"/>
  <c r="BL468" i="60" s="1"/>
  <c r="BM186" i="60"/>
  <c r="BM468" i="60" s="1"/>
  <c r="BN186" i="60"/>
  <c r="BN468" i="60" s="1"/>
  <c r="BO186" i="60"/>
  <c r="BO468" i="60" s="1"/>
  <c r="BP186" i="60"/>
  <c r="BP468" i="60" s="1"/>
  <c r="BQ186" i="60"/>
  <c r="BQ468" i="60" s="1"/>
  <c r="BR186" i="60"/>
  <c r="BR468" i="60" s="1"/>
  <c r="BS186" i="60"/>
  <c r="BS468" i="60" s="1"/>
  <c r="BT186" i="60"/>
  <c r="BT468" i="60" s="1"/>
  <c r="BU186" i="60"/>
  <c r="BU468" i="60" s="1"/>
  <c r="BV186" i="60"/>
  <c r="BV468" i="60" s="1"/>
  <c r="BW186" i="60"/>
  <c r="BW468" i="60" s="1"/>
  <c r="BX186" i="60"/>
  <c r="BX468" i="60" s="1"/>
  <c r="BY186" i="60"/>
  <c r="BY468" i="60" s="1"/>
  <c r="BZ186" i="60"/>
  <c r="BZ468" i="60" s="1"/>
  <c r="CA186" i="60"/>
  <c r="CA468" i="60" s="1"/>
  <c r="CB186" i="60"/>
  <c r="CB468" i="60" s="1"/>
  <c r="CC186" i="60"/>
  <c r="CC468" i="60" s="1"/>
  <c r="CD186" i="60"/>
  <c r="CD468" i="60" s="1"/>
  <c r="CE186" i="60"/>
  <c r="CE468" i="60" s="1"/>
  <c r="CF186" i="60"/>
  <c r="CF468" i="60" s="1"/>
  <c r="CG186" i="60"/>
  <c r="CG468" i="60" s="1"/>
  <c r="CH186" i="60"/>
  <c r="CH468" i="60" s="1"/>
  <c r="CI186" i="60"/>
  <c r="CI468" i="60" s="1"/>
  <c r="CJ186" i="60"/>
  <c r="CJ468" i="60" s="1"/>
  <c r="CK186" i="60"/>
  <c r="CK468" i="60" s="1"/>
  <c r="CL186" i="60"/>
  <c r="CL468" i="60" s="1"/>
  <c r="CM186" i="60"/>
  <c r="CM468" i="60" s="1"/>
  <c r="E187" i="60"/>
  <c r="E469" i="60" s="1"/>
  <c r="F187" i="60"/>
  <c r="F469" i="60" s="1"/>
  <c r="G187" i="60"/>
  <c r="G469" i="60" s="1"/>
  <c r="H187" i="60"/>
  <c r="H469" i="60" s="1"/>
  <c r="I187" i="60"/>
  <c r="I469" i="60" s="1"/>
  <c r="J187" i="60"/>
  <c r="J469" i="60" s="1"/>
  <c r="K187" i="60"/>
  <c r="K469" i="60" s="1"/>
  <c r="L187" i="60"/>
  <c r="L469" i="60" s="1"/>
  <c r="M187" i="60"/>
  <c r="M469" i="60" s="1"/>
  <c r="N187" i="60"/>
  <c r="N469" i="60" s="1"/>
  <c r="O187" i="60"/>
  <c r="O469" i="60" s="1"/>
  <c r="P187" i="60"/>
  <c r="P469" i="60" s="1"/>
  <c r="Q187" i="60"/>
  <c r="Q469" i="60" s="1"/>
  <c r="R187" i="60"/>
  <c r="R469" i="60" s="1"/>
  <c r="S187" i="60"/>
  <c r="S469" i="60" s="1"/>
  <c r="T187" i="60"/>
  <c r="T469" i="60" s="1"/>
  <c r="U187" i="60"/>
  <c r="U469" i="60" s="1"/>
  <c r="V187" i="60"/>
  <c r="V469" i="60" s="1"/>
  <c r="W187" i="60"/>
  <c r="W469" i="60" s="1"/>
  <c r="X187" i="60"/>
  <c r="X469" i="60" s="1"/>
  <c r="Y187" i="60"/>
  <c r="Y469" i="60" s="1"/>
  <c r="Z187" i="60"/>
  <c r="Z469" i="60" s="1"/>
  <c r="AA187" i="60"/>
  <c r="AA469" i="60" s="1"/>
  <c r="AB187" i="60"/>
  <c r="AB469" i="60" s="1"/>
  <c r="AC187" i="60"/>
  <c r="AC469" i="60" s="1"/>
  <c r="AD187" i="60"/>
  <c r="AD469" i="60" s="1"/>
  <c r="AE187" i="60"/>
  <c r="AE469" i="60" s="1"/>
  <c r="AF187" i="60"/>
  <c r="AF469" i="60" s="1"/>
  <c r="AG187" i="60"/>
  <c r="AG469" i="60" s="1"/>
  <c r="AH187" i="60"/>
  <c r="AH469" i="60" s="1"/>
  <c r="AI187" i="60"/>
  <c r="AI469" i="60" s="1"/>
  <c r="AJ187" i="60"/>
  <c r="AJ469" i="60" s="1"/>
  <c r="AK187" i="60"/>
  <c r="AK469" i="60" s="1"/>
  <c r="AL187" i="60"/>
  <c r="AL469" i="60" s="1"/>
  <c r="AM187" i="60"/>
  <c r="AM469" i="60" s="1"/>
  <c r="AN187" i="60"/>
  <c r="AN469" i="60" s="1"/>
  <c r="AO187" i="60"/>
  <c r="AO469" i="60" s="1"/>
  <c r="AP187" i="60"/>
  <c r="AP469" i="60" s="1"/>
  <c r="AQ187" i="60"/>
  <c r="AQ469" i="60" s="1"/>
  <c r="AR187" i="60"/>
  <c r="AR469" i="60" s="1"/>
  <c r="AS187" i="60"/>
  <c r="AS469" i="60" s="1"/>
  <c r="AT187" i="60"/>
  <c r="AT469" i="60" s="1"/>
  <c r="AU187" i="60"/>
  <c r="AU469" i="60" s="1"/>
  <c r="AV187" i="60"/>
  <c r="AV469" i="60" s="1"/>
  <c r="AW187" i="60"/>
  <c r="AW469" i="60" s="1"/>
  <c r="AX187" i="60"/>
  <c r="AX469" i="60" s="1"/>
  <c r="AY187" i="60"/>
  <c r="AY469" i="60" s="1"/>
  <c r="AZ187" i="60"/>
  <c r="AZ469" i="60" s="1"/>
  <c r="BA187" i="60"/>
  <c r="BA469" i="60" s="1"/>
  <c r="BB187" i="60"/>
  <c r="BB469" i="60" s="1"/>
  <c r="BC187" i="60"/>
  <c r="BC469" i="60" s="1"/>
  <c r="BD187" i="60"/>
  <c r="BD469" i="60" s="1"/>
  <c r="BE187" i="60"/>
  <c r="BE469" i="60" s="1"/>
  <c r="BF187" i="60"/>
  <c r="BF469" i="60" s="1"/>
  <c r="BG187" i="60"/>
  <c r="BG469" i="60" s="1"/>
  <c r="BH187" i="60"/>
  <c r="BH469" i="60" s="1"/>
  <c r="BI187" i="60"/>
  <c r="BI469" i="60" s="1"/>
  <c r="BJ187" i="60"/>
  <c r="BJ469" i="60" s="1"/>
  <c r="BK187" i="60"/>
  <c r="BK469" i="60" s="1"/>
  <c r="BL187" i="60"/>
  <c r="BL469" i="60" s="1"/>
  <c r="BM187" i="60"/>
  <c r="BM469" i="60" s="1"/>
  <c r="BN187" i="60"/>
  <c r="BN469" i="60" s="1"/>
  <c r="BO187" i="60"/>
  <c r="BO469" i="60" s="1"/>
  <c r="BP187" i="60"/>
  <c r="BP469" i="60" s="1"/>
  <c r="BQ187" i="60"/>
  <c r="BQ469" i="60" s="1"/>
  <c r="BR187" i="60"/>
  <c r="BR469" i="60" s="1"/>
  <c r="BS187" i="60"/>
  <c r="BS469" i="60" s="1"/>
  <c r="BT187" i="60"/>
  <c r="BT469" i="60" s="1"/>
  <c r="BU187" i="60"/>
  <c r="BU469" i="60" s="1"/>
  <c r="BV187" i="60"/>
  <c r="BV469" i="60" s="1"/>
  <c r="BW187" i="60"/>
  <c r="BW469" i="60" s="1"/>
  <c r="BX187" i="60"/>
  <c r="BX469" i="60" s="1"/>
  <c r="BY187" i="60"/>
  <c r="BY469" i="60" s="1"/>
  <c r="BZ187" i="60"/>
  <c r="BZ469" i="60" s="1"/>
  <c r="CA187" i="60"/>
  <c r="CA469" i="60" s="1"/>
  <c r="CB187" i="60"/>
  <c r="CB469" i="60" s="1"/>
  <c r="CC187" i="60"/>
  <c r="CC469" i="60" s="1"/>
  <c r="CD187" i="60"/>
  <c r="CD469" i="60" s="1"/>
  <c r="CE187" i="60"/>
  <c r="CE469" i="60" s="1"/>
  <c r="CF187" i="60"/>
  <c r="CF469" i="60" s="1"/>
  <c r="CG187" i="60"/>
  <c r="CG469" i="60" s="1"/>
  <c r="CH187" i="60"/>
  <c r="CH469" i="60" s="1"/>
  <c r="CI187" i="60"/>
  <c r="CI469" i="60" s="1"/>
  <c r="CJ187" i="60"/>
  <c r="CJ469" i="60" s="1"/>
  <c r="CK187" i="60"/>
  <c r="CK469" i="60" s="1"/>
  <c r="CL187" i="60"/>
  <c r="CL469" i="60" s="1"/>
  <c r="CM187" i="60"/>
  <c r="CM469" i="60" s="1"/>
  <c r="E188" i="60"/>
  <c r="E470" i="60" s="1"/>
  <c r="F188" i="60"/>
  <c r="F470" i="60" s="1"/>
  <c r="G188" i="60"/>
  <c r="G470" i="60" s="1"/>
  <c r="H188" i="60"/>
  <c r="H470" i="60" s="1"/>
  <c r="I188" i="60"/>
  <c r="I470" i="60" s="1"/>
  <c r="J188" i="60"/>
  <c r="J470" i="60" s="1"/>
  <c r="K188" i="60"/>
  <c r="K470" i="60" s="1"/>
  <c r="L188" i="60"/>
  <c r="L470" i="60" s="1"/>
  <c r="M188" i="60"/>
  <c r="M470" i="60" s="1"/>
  <c r="N188" i="60"/>
  <c r="N470" i="60" s="1"/>
  <c r="O188" i="60"/>
  <c r="O470" i="60" s="1"/>
  <c r="P188" i="60"/>
  <c r="P470" i="60" s="1"/>
  <c r="Q188" i="60"/>
  <c r="Q470" i="60" s="1"/>
  <c r="R188" i="60"/>
  <c r="R470" i="60" s="1"/>
  <c r="S188" i="60"/>
  <c r="S470" i="60" s="1"/>
  <c r="T188" i="60"/>
  <c r="T470" i="60" s="1"/>
  <c r="U188" i="60"/>
  <c r="U470" i="60" s="1"/>
  <c r="V188" i="60"/>
  <c r="V470" i="60" s="1"/>
  <c r="W188" i="60"/>
  <c r="W470" i="60" s="1"/>
  <c r="X188" i="60"/>
  <c r="X470" i="60" s="1"/>
  <c r="Y188" i="60"/>
  <c r="Y470" i="60" s="1"/>
  <c r="Z188" i="60"/>
  <c r="Z470" i="60" s="1"/>
  <c r="AA188" i="60"/>
  <c r="AA470" i="60" s="1"/>
  <c r="AB188" i="60"/>
  <c r="AB470" i="60" s="1"/>
  <c r="AC188" i="60"/>
  <c r="AC470" i="60" s="1"/>
  <c r="AD188" i="60"/>
  <c r="AD470" i="60" s="1"/>
  <c r="AE188" i="60"/>
  <c r="AE470" i="60" s="1"/>
  <c r="AF188" i="60"/>
  <c r="AF470" i="60" s="1"/>
  <c r="AG188" i="60"/>
  <c r="AG470" i="60" s="1"/>
  <c r="AH188" i="60"/>
  <c r="AH470" i="60" s="1"/>
  <c r="AI188" i="60"/>
  <c r="AI470" i="60" s="1"/>
  <c r="AJ188" i="60"/>
  <c r="AJ470" i="60" s="1"/>
  <c r="AK188" i="60"/>
  <c r="AK470" i="60" s="1"/>
  <c r="AL188" i="60"/>
  <c r="AL470" i="60" s="1"/>
  <c r="AM188" i="60"/>
  <c r="AM470" i="60" s="1"/>
  <c r="AN188" i="60"/>
  <c r="AN470" i="60" s="1"/>
  <c r="AO188" i="60"/>
  <c r="AO470" i="60" s="1"/>
  <c r="AP188" i="60"/>
  <c r="AP470" i="60" s="1"/>
  <c r="AQ188" i="60"/>
  <c r="AQ470" i="60" s="1"/>
  <c r="AR188" i="60"/>
  <c r="AR470" i="60" s="1"/>
  <c r="AS188" i="60"/>
  <c r="AS470" i="60" s="1"/>
  <c r="AT188" i="60"/>
  <c r="AT470" i="60" s="1"/>
  <c r="AU188" i="60"/>
  <c r="AU470" i="60" s="1"/>
  <c r="AV188" i="60"/>
  <c r="AV470" i="60" s="1"/>
  <c r="AW188" i="60"/>
  <c r="AW470" i="60" s="1"/>
  <c r="AX188" i="60"/>
  <c r="AX470" i="60" s="1"/>
  <c r="AY188" i="60"/>
  <c r="AY470" i="60" s="1"/>
  <c r="AZ188" i="60"/>
  <c r="AZ470" i="60" s="1"/>
  <c r="BA188" i="60"/>
  <c r="BA470" i="60" s="1"/>
  <c r="BB188" i="60"/>
  <c r="BB470" i="60" s="1"/>
  <c r="BC188" i="60"/>
  <c r="BC470" i="60" s="1"/>
  <c r="BD188" i="60"/>
  <c r="BD470" i="60" s="1"/>
  <c r="BE188" i="60"/>
  <c r="BE470" i="60" s="1"/>
  <c r="BF188" i="60"/>
  <c r="BF470" i="60" s="1"/>
  <c r="BG188" i="60"/>
  <c r="BG470" i="60" s="1"/>
  <c r="BH188" i="60"/>
  <c r="BH470" i="60" s="1"/>
  <c r="BI188" i="60"/>
  <c r="BI470" i="60" s="1"/>
  <c r="BJ188" i="60"/>
  <c r="BJ470" i="60" s="1"/>
  <c r="BK188" i="60"/>
  <c r="BK470" i="60" s="1"/>
  <c r="BL188" i="60"/>
  <c r="BL470" i="60" s="1"/>
  <c r="BM188" i="60"/>
  <c r="BM470" i="60" s="1"/>
  <c r="BN188" i="60"/>
  <c r="BN470" i="60" s="1"/>
  <c r="BO188" i="60"/>
  <c r="BO470" i="60" s="1"/>
  <c r="BP188" i="60"/>
  <c r="BP470" i="60" s="1"/>
  <c r="BQ188" i="60"/>
  <c r="BQ470" i="60" s="1"/>
  <c r="BR188" i="60"/>
  <c r="BR470" i="60" s="1"/>
  <c r="BS188" i="60"/>
  <c r="BS470" i="60" s="1"/>
  <c r="BT188" i="60"/>
  <c r="BT470" i="60" s="1"/>
  <c r="BU188" i="60"/>
  <c r="BU470" i="60" s="1"/>
  <c r="BV188" i="60"/>
  <c r="BV470" i="60" s="1"/>
  <c r="BW188" i="60"/>
  <c r="BW470" i="60" s="1"/>
  <c r="BX188" i="60"/>
  <c r="BX470" i="60" s="1"/>
  <c r="BY188" i="60"/>
  <c r="BY470" i="60" s="1"/>
  <c r="BZ188" i="60"/>
  <c r="BZ470" i="60" s="1"/>
  <c r="CA188" i="60"/>
  <c r="CA470" i="60" s="1"/>
  <c r="CB188" i="60"/>
  <c r="CB470" i="60" s="1"/>
  <c r="CC188" i="60"/>
  <c r="CC470" i="60" s="1"/>
  <c r="CD188" i="60"/>
  <c r="CD470" i="60" s="1"/>
  <c r="CE188" i="60"/>
  <c r="CE470" i="60" s="1"/>
  <c r="CF188" i="60"/>
  <c r="CF470" i="60" s="1"/>
  <c r="CG188" i="60"/>
  <c r="CG470" i="60" s="1"/>
  <c r="CH188" i="60"/>
  <c r="CH470" i="60" s="1"/>
  <c r="CI188" i="60"/>
  <c r="CI470" i="60" s="1"/>
  <c r="CJ188" i="60"/>
  <c r="CJ470" i="60" s="1"/>
  <c r="CK188" i="60"/>
  <c r="CK470" i="60" s="1"/>
  <c r="CL188" i="60"/>
  <c r="CL470" i="60" s="1"/>
  <c r="CM188" i="60"/>
  <c r="CM470" i="60" s="1"/>
  <c r="E189" i="60"/>
  <c r="F189" i="60"/>
  <c r="G189" i="60"/>
  <c r="H189" i="60"/>
  <c r="I189" i="60"/>
  <c r="J189" i="60"/>
  <c r="K189" i="60"/>
  <c r="L189" i="60"/>
  <c r="M189" i="60"/>
  <c r="N189" i="60"/>
  <c r="O189" i="60"/>
  <c r="P189" i="60"/>
  <c r="Q189" i="60"/>
  <c r="R189" i="60"/>
  <c r="S189" i="60"/>
  <c r="T189" i="60"/>
  <c r="U189" i="60"/>
  <c r="V189" i="60"/>
  <c r="W189" i="60"/>
  <c r="X189" i="60"/>
  <c r="Y189" i="60"/>
  <c r="Z189" i="60"/>
  <c r="AA189" i="60"/>
  <c r="AB189" i="60"/>
  <c r="AC189" i="60"/>
  <c r="AD189" i="60"/>
  <c r="AE189" i="60"/>
  <c r="AF189" i="60"/>
  <c r="AG189" i="60"/>
  <c r="AH189" i="60"/>
  <c r="AI189" i="60"/>
  <c r="AJ189" i="60"/>
  <c r="AK189" i="60"/>
  <c r="AL189" i="60"/>
  <c r="AM189" i="60"/>
  <c r="AN189" i="60"/>
  <c r="AO189" i="60"/>
  <c r="AP189" i="60"/>
  <c r="AQ189" i="60"/>
  <c r="AR189" i="60"/>
  <c r="AS189" i="60"/>
  <c r="AT189" i="60"/>
  <c r="AU189" i="60"/>
  <c r="AV189" i="60"/>
  <c r="AW189" i="60"/>
  <c r="AX189" i="60"/>
  <c r="AY189" i="60"/>
  <c r="AZ189" i="60"/>
  <c r="BA189" i="60"/>
  <c r="BB189" i="60"/>
  <c r="BC189" i="60"/>
  <c r="BD189" i="60"/>
  <c r="BE189" i="60"/>
  <c r="BF189" i="60"/>
  <c r="BG189" i="60"/>
  <c r="BH189" i="60"/>
  <c r="BI189" i="60"/>
  <c r="BJ189" i="60"/>
  <c r="BK189" i="60"/>
  <c r="BL189" i="60"/>
  <c r="BM189" i="60"/>
  <c r="BN189" i="60"/>
  <c r="BO189" i="60"/>
  <c r="BP189" i="60"/>
  <c r="BQ189" i="60"/>
  <c r="BR189" i="60"/>
  <c r="BS189" i="60"/>
  <c r="BT189" i="60"/>
  <c r="BU189" i="60"/>
  <c r="BV189" i="60"/>
  <c r="BW189" i="60"/>
  <c r="BX189" i="60"/>
  <c r="BY189" i="60"/>
  <c r="BZ189" i="60"/>
  <c r="CA189" i="60"/>
  <c r="CB189" i="60"/>
  <c r="CC189" i="60"/>
  <c r="CD189" i="60"/>
  <c r="CE189" i="60"/>
  <c r="CF189" i="60"/>
  <c r="CG189" i="60"/>
  <c r="CH189" i="60"/>
  <c r="CI189" i="60"/>
  <c r="CJ189" i="60"/>
  <c r="CK189" i="60"/>
  <c r="CL189" i="60"/>
  <c r="CM189" i="60"/>
  <c r="E190" i="60"/>
  <c r="F190" i="60"/>
  <c r="G190" i="60"/>
  <c r="H190" i="60"/>
  <c r="I190" i="60"/>
  <c r="J190" i="60"/>
  <c r="K190" i="60"/>
  <c r="L190" i="60"/>
  <c r="M190" i="60"/>
  <c r="N190" i="60"/>
  <c r="O190" i="60"/>
  <c r="P190" i="60"/>
  <c r="Q190" i="60"/>
  <c r="R190" i="60"/>
  <c r="S190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AP190" i="60"/>
  <c r="AQ190" i="60"/>
  <c r="AR190" i="60"/>
  <c r="AS190" i="60"/>
  <c r="AT190" i="60"/>
  <c r="AU190" i="60"/>
  <c r="AV190" i="60"/>
  <c r="AW190" i="60"/>
  <c r="AX190" i="60"/>
  <c r="AY190" i="60"/>
  <c r="AZ190" i="60"/>
  <c r="BA190" i="60"/>
  <c r="BB190" i="60"/>
  <c r="BC190" i="60"/>
  <c r="BD190" i="60"/>
  <c r="BE190" i="60"/>
  <c r="BF190" i="60"/>
  <c r="BG190" i="60"/>
  <c r="BH190" i="60"/>
  <c r="BI190" i="60"/>
  <c r="BJ190" i="60"/>
  <c r="BK190" i="60"/>
  <c r="BL190" i="60"/>
  <c r="BM190" i="60"/>
  <c r="BN190" i="60"/>
  <c r="BO190" i="60"/>
  <c r="BP190" i="60"/>
  <c r="BQ190" i="60"/>
  <c r="BR190" i="60"/>
  <c r="BS190" i="60"/>
  <c r="BT190" i="60"/>
  <c r="BU190" i="60"/>
  <c r="BV190" i="60"/>
  <c r="BW190" i="60"/>
  <c r="BX190" i="60"/>
  <c r="BY190" i="60"/>
  <c r="BZ190" i="60"/>
  <c r="CA190" i="60"/>
  <c r="CB190" i="60"/>
  <c r="CC190" i="60"/>
  <c r="CD190" i="60"/>
  <c r="CE190" i="60"/>
  <c r="CF190" i="60"/>
  <c r="CG190" i="60"/>
  <c r="CH190" i="60"/>
  <c r="CI190" i="60"/>
  <c r="CJ190" i="60"/>
  <c r="CK190" i="60"/>
  <c r="CL190" i="60"/>
  <c r="CM190" i="60"/>
  <c r="E191" i="60"/>
  <c r="F191" i="60"/>
  <c r="G191" i="60"/>
  <c r="H191" i="60"/>
  <c r="I191" i="60"/>
  <c r="J191" i="60"/>
  <c r="K191" i="60"/>
  <c r="L191" i="60"/>
  <c r="M191" i="60"/>
  <c r="N191" i="60"/>
  <c r="O191" i="60"/>
  <c r="P191" i="60"/>
  <c r="Q191" i="60"/>
  <c r="R191" i="60"/>
  <c r="S191" i="60"/>
  <c r="T191" i="60"/>
  <c r="U191" i="60"/>
  <c r="V191" i="60"/>
  <c r="W191" i="60"/>
  <c r="X191" i="60"/>
  <c r="Y191" i="60"/>
  <c r="Z191" i="60"/>
  <c r="AA191" i="60"/>
  <c r="AB191" i="60"/>
  <c r="AC191" i="60"/>
  <c r="AD191" i="60"/>
  <c r="AE191" i="60"/>
  <c r="AF191" i="60"/>
  <c r="AG191" i="60"/>
  <c r="AH191" i="60"/>
  <c r="AI191" i="60"/>
  <c r="AJ191" i="60"/>
  <c r="AK191" i="60"/>
  <c r="AL191" i="60"/>
  <c r="AM191" i="60"/>
  <c r="AN191" i="60"/>
  <c r="AO191" i="60"/>
  <c r="AP191" i="60"/>
  <c r="AQ191" i="60"/>
  <c r="AR191" i="60"/>
  <c r="AS191" i="60"/>
  <c r="AT191" i="60"/>
  <c r="AU191" i="60"/>
  <c r="AV191" i="60"/>
  <c r="AW191" i="60"/>
  <c r="AX191" i="60"/>
  <c r="AY191" i="60"/>
  <c r="AZ191" i="60"/>
  <c r="BA191" i="60"/>
  <c r="BB191" i="60"/>
  <c r="BC191" i="60"/>
  <c r="BD191" i="60"/>
  <c r="BE191" i="60"/>
  <c r="BF191" i="60"/>
  <c r="BG191" i="60"/>
  <c r="BH191" i="60"/>
  <c r="BI191" i="60"/>
  <c r="BJ191" i="60"/>
  <c r="BK191" i="60"/>
  <c r="BL191" i="60"/>
  <c r="BM191" i="60"/>
  <c r="BN191" i="60"/>
  <c r="BO191" i="60"/>
  <c r="BP191" i="60"/>
  <c r="BQ191" i="60"/>
  <c r="BR191" i="60"/>
  <c r="BS191" i="60"/>
  <c r="BT191" i="60"/>
  <c r="BU191" i="60"/>
  <c r="BV191" i="60"/>
  <c r="BW191" i="60"/>
  <c r="BX191" i="60"/>
  <c r="BY191" i="60"/>
  <c r="BZ191" i="60"/>
  <c r="CA191" i="60"/>
  <c r="CB191" i="60"/>
  <c r="CC191" i="60"/>
  <c r="CD191" i="60"/>
  <c r="CE191" i="60"/>
  <c r="CF191" i="60"/>
  <c r="CG191" i="60"/>
  <c r="CH191" i="60"/>
  <c r="CI191" i="60"/>
  <c r="CJ191" i="60"/>
  <c r="CK191" i="60"/>
  <c r="CL191" i="60"/>
  <c r="CM191" i="60"/>
  <c r="E192" i="60"/>
  <c r="F192" i="60"/>
  <c r="G192" i="60"/>
  <c r="H192" i="60"/>
  <c r="I192" i="60"/>
  <c r="J192" i="60"/>
  <c r="K192" i="60"/>
  <c r="L192" i="60"/>
  <c r="M192" i="60"/>
  <c r="N192" i="60"/>
  <c r="O192" i="60"/>
  <c r="P192" i="60"/>
  <c r="Q192" i="60"/>
  <c r="R192" i="60"/>
  <c r="S192" i="60"/>
  <c r="T192" i="60"/>
  <c r="U192" i="60"/>
  <c r="V192" i="60"/>
  <c r="W192" i="60"/>
  <c r="X192" i="60"/>
  <c r="Y192" i="60"/>
  <c r="Z192" i="60"/>
  <c r="AA192" i="60"/>
  <c r="AB192" i="60"/>
  <c r="AC192" i="60"/>
  <c r="AD192" i="60"/>
  <c r="AE192" i="60"/>
  <c r="AF192" i="60"/>
  <c r="AG192" i="60"/>
  <c r="AH192" i="60"/>
  <c r="AI192" i="60"/>
  <c r="AJ192" i="60"/>
  <c r="AK192" i="60"/>
  <c r="AL192" i="60"/>
  <c r="AM192" i="60"/>
  <c r="AN192" i="60"/>
  <c r="AO192" i="60"/>
  <c r="AP192" i="60"/>
  <c r="AQ192" i="60"/>
  <c r="AR192" i="60"/>
  <c r="AS192" i="60"/>
  <c r="AT192" i="60"/>
  <c r="AU192" i="60"/>
  <c r="AV192" i="60"/>
  <c r="AW192" i="60"/>
  <c r="AX192" i="60"/>
  <c r="AY192" i="60"/>
  <c r="AZ192" i="60"/>
  <c r="BA192" i="60"/>
  <c r="BB192" i="60"/>
  <c r="BC192" i="60"/>
  <c r="BD192" i="60"/>
  <c r="BE192" i="60"/>
  <c r="BF192" i="60"/>
  <c r="BG192" i="60"/>
  <c r="BH192" i="60"/>
  <c r="BI192" i="60"/>
  <c r="BJ192" i="60"/>
  <c r="BK192" i="60"/>
  <c r="BL192" i="60"/>
  <c r="BM192" i="60"/>
  <c r="BN192" i="60"/>
  <c r="BO192" i="60"/>
  <c r="BP192" i="60"/>
  <c r="BQ192" i="60"/>
  <c r="BR192" i="60"/>
  <c r="BS192" i="60"/>
  <c r="BT192" i="60"/>
  <c r="BU192" i="60"/>
  <c r="BV192" i="60"/>
  <c r="BW192" i="60"/>
  <c r="BX192" i="60"/>
  <c r="BY192" i="60"/>
  <c r="BZ192" i="60"/>
  <c r="CA192" i="60"/>
  <c r="CB192" i="60"/>
  <c r="CC192" i="60"/>
  <c r="CD192" i="60"/>
  <c r="CE192" i="60"/>
  <c r="CF192" i="60"/>
  <c r="CG192" i="60"/>
  <c r="CH192" i="60"/>
  <c r="CI192" i="60"/>
  <c r="CJ192" i="60"/>
  <c r="CK192" i="60"/>
  <c r="CL192" i="60"/>
  <c r="CM192" i="60"/>
  <c r="E193" i="60"/>
  <c r="F193" i="60"/>
  <c r="G193" i="60"/>
  <c r="H193" i="60"/>
  <c r="I193" i="60"/>
  <c r="J193" i="60"/>
  <c r="K193" i="60"/>
  <c r="L193" i="60"/>
  <c r="M193" i="60"/>
  <c r="N193" i="60"/>
  <c r="O193" i="60"/>
  <c r="P193" i="60"/>
  <c r="Q193" i="60"/>
  <c r="R193" i="60"/>
  <c r="S193" i="60"/>
  <c r="T193" i="60"/>
  <c r="U193" i="60"/>
  <c r="V193" i="60"/>
  <c r="W193" i="60"/>
  <c r="X193" i="60"/>
  <c r="Y193" i="60"/>
  <c r="Z193" i="60"/>
  <c r="AA193" i="60"/>
  <c r="AB193" i="60"/>
  <c r="AC193" i="60"/>
  <c r="AD193" i="60"/>
  <c r="AE193" i="60"/>
  <c r="AF193" i="60"/>
  <c r="AG193" i="60"/>
  <c r="AH193" i="60"/>
  <c r="AI193" i="60"/>
  <c r="AJ193" i="60"/>
  <c r="AK193" i="60"/>
  <c r="AL193" i="60"/>
  <c r="AM193" i="60"/>
  <c r="AN193" i="60"/>
  <c r="AO193" i="60"/>
  <c r="AP193" i="60"/>
  <c r="AQ193" i="60"/>
  <c r="AR193" i="60"/>
  <c r="AS193" i="60"/>
  <c r="AT193" i="60"/>
  <c r="AU193" i="60"/>
  <c r="AV193" i="60"/>
  <c r="AW193" i="60"/>
  <c r="AX193" i="60"/>
  <c r="AY193" i="60"/>
  <c r="AZ193" i="60"/>
  <c r="BA193" i="60"/>
  <c r="BB193" i="60"/>
  <c r="BC193" i="60"/>
  <c r="BD193" i="60"/>
  <c r="BE193" i="60"/>
  <c r="BF193" i="60"/>
  <c r="BG193" i="60"/>
  <c r="BH193" i="60"/>
  <c r="BI193" i="60"/>
  <c r="BJ193" i="60"/>
  <c r="BK193" i="60"/>
  <c r="BL193" i="60"/>
  <c r="BM193" i="60"/>
  <c r="BN193" i="60"/>
  <c r="BO193" i="60"/>
  <c r="BP193" i="60"/>
  <c r="BQ193" i="60"/>
  <c r="BR193" i="60"/>
  <c r="BS193" i="60"/>
  <c r="BT193" i="60"/>
  <c r="BU193" i="60"/>
  <c r="BV193" i="60"/>
  <c r="BW193" i="60"/>
  <c r="BX193" i="60"/>
  <c r="BY193" i="60"/>
  <c r="BZ193" i="60"/>
  <c r="CA193" i="60"/>
  <c r="CB193" i="60"/>
  <c r="CC193" i="60"/>
  <c r="CD193" i="60"/>
  <c r="CE193" i="60"/>
  <c r="CF193" i="60"/>
  <c r="CG193" i="60"/>
  <c r="CH193" i="60"/>
  <c r="CI193" i="60"/>
  <c r="CJ193" i="60"/>
  <c r="CK193" i="60"/>
  <c r="CL193" i="60"/>
  <c r="CM193" i="60"/>
  <c r="E194" i="60"/>
  <c r="F194" i="60"/>
  <c r="G194" i="60"/>
  <c r="H194" i="60"/>
  <c r="I194" i="60"/>
  <c r="J194" i="60"/>
  <c r="K194" i="60"/>
  <c r="L194" i="60"/>
  <c r="M194" i="60"/>
  <c r="N194" i="60"/>
  <c r="O194" i="60"/>
  <c r="P194" i="60"/>
  <c r="Q194" i="60"/>
  <c r="R194" i="60"/>
  <c r="S194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AP194" i="60"/>
  <c r="AQ194" i="60"/>
  <c r="AR194" i="60"/>
  <c r="AS194" i="60"/>
  <c r="AT194" i="60"/>
  <c r="AU194" i="60"/>
  <c r="AV194" i="60"/>
  <c r="AW194" i="60"/>
  <c r="AX194" i="60"/>
  <c r="AY194" i="60"/>
  <c r="AZ194" i="60"/>
  <c r="BA194" i="60"/>
  <c r="BB194" i="60"/>
  <c r="BC194" i="60"/>
  <c r="BD194" i="60"/>
  <c r="BE194" i="60"/>
  <c r="BF194" i="60"/>
  <c r="BG194" i="60"/>
  <c r="BH194" i="60"/>
  <c r="BI194" i="60"/>
  <c r="BJ194" i="60"/>
  <c r="BK194" i="60"/>
  <c r="BL194" i="60"/>
  <c r="BM194" i="60"/>
  <c r="BN194" i="60"/>
  <c r="BO194" i="60"/>
  <c r="BP194" i="60"/>
  <c r="BQ194" i="60"/>
  <c r="BR194" i="60"/>
  <c r="BS194" i="60"/>
  <c r="BT194" i="60"/>
  <c r="BU194" i="60"/>
  <c r="BV194" i="60"/>
  <c r="BW194" i="60"/>
  <c r="BX194" i="60"/>
  <c r="BY194" i="60"/>
  <c r="BZ194" i="60"/>
  <c r="CA194" i="60"/>
  <c r="CB194" i="60"/>
  <c r="CC194" i="60"/>
  <c r="CD194" i="60"/>
  <c r="CE194" i="60"/>
  <c r="CF194" i="60"/>
  <c r="CG194" i="60"/>
  <c r="CH194" i="60"/>
  <c r="CI194" i="60"/>
  <c r="CJ194" i="60"/>
  <c r="CK194" i="60"/>
  <c r="CL194" i="60"/>
  <c r="CM194" i="60"/>
  <c r="E195" i="60"/>
  <c r="F195" i="60"/>
  <c r="G195" i="60"/>
  <c r="H195" i="60"/>
  <c r="I195" i="60"/>
  <c r="J195" i="60"/>
  <c r="K195" i="60"/>
  <c r="L195" i="60"/>
  <c r="M195" i="60"/>
  <c r="N195" i="60"/>
  <c r="O195" i="60"/>
  <c r="P195" i="60"/>
  <c r="Q195" i="60"/>
  <c r="R195" i="60"/>
  <c r="S195" i="60"/>
  <c r="T195" i="60"/>
  <c r="U195" i="60"/>
  <c r="V195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H195" i="60"/>
  <c r="AI195" i="60"/>
  <c r="AJ195" i="60"/>
  <c r="AK195" i="60"/>
  <c r="AL195" i="60"/>
  <c r="AM195" i="60"/>
  <c r="AN195" i="60"/>
  <c r="AO195" i="60"/>
  <c r="AP195" i="60"/>
  <c r="AQ195" i="60"/>
  <c r="AR195" i="60"/>
  <c r="AS195" i="60"/>
  <c r="AT195" i="60"/>
  <c r="AU195" i="60"/>
  <c r="AV195" i="60"/>
  <c r="AW195" i="60"/>
  <c r="AX195" i="60"/>
  <c r="AY195" i="60"/>
  <c r="AZ195" i="60"/>
  <c r="BA195" i="60"/>
  <c r="BB195" i="60"/>
  <c r="BC195" i="60"/>
  <c r="BD195" i="60"/>
  <c r="BE195" i="60"/>
  <c r="BF195" i="60"/>
  <c r="BG195" i="60"/>
  <c r="BH195" i="60"/>
  <c r="BI195" i="60"/>
  <c r="BJ195" i="60"/>
  <c r="BK195" i="60"/>
  <c r="BL195" i="60"/>
  <c r="BM195" i="60"/>
  <c r="BN195" i="60"/>
  <c r="BO195" i="60"/>
  <c r="BP195" i="60"/>
  <c r="BQ195" i="60"/>
  <c r="BR195" i="60"/>
  <c r="BS195" i="60"/>
  <c r="BT195" i="60"/>
  <c r="BU195" i="60"/>
  <c r="BV195" i="60"/>
  <c r="BW195" i="60"/>
  <c r="BX195" i="60"/>
  <c r="BY195" i="60"/>
  <c r="BZ195" i="60"/>
  <c r="CA195" i="60"/>
  <c r="CB195" i="60"/>
  <c r="CC195" i="60"/>
  <c r="CD195" i="60"/>
  <c r="CE195" i="60"/>
  <c r="CF195" i="60"/>
  <c r="CG195" i="60"/>
  <c r="CH195" i="60"/>
  <c r="CI195" i="60"/>
  <c r="CJ195" i="60"/>
  <c r="CK195" i="60"/>
  <c r="CL195" i="60"/>
  <c r="CM195" i="60"/>
  <c r="E196" i="60"/>
  <c r="F196" i="60"/>
  <c r="G196" i="60"/>
  <c r="H196" i="60"/>
  <c r="I196" i="60"/>
  <c r="J196" i="60"/>
  <c r="K196" i="60"/>
  <c r="L196" i="60"/>
  <c r="M196" i="60"/>
  <c r="N196" i="60"/>
  <c r="O196" i="60"/>
  <c r="P196" i="60"/>
  <c r="Q196" i="60"/>
  <c r="R196" i="60"/>
  <c r="S196" i="60"/>
  <c r="T196" i="60"/>
  <c r="U196" i="60"/>
  <c r="V196" i="60"/>
  <c r="W196" i="60"/>
  <c r="X196" i="60"/>
  <c r="Y196" i="60"/>
  <c r="Z196" i="60"/>
  <c r="AA196" i="60"/>
  <c r="AB196" i="60"/>
  <c r="AC196" i="60"/>
  <c r="AD196" i="60"/>
  <c r="AE196" i="60"/>
  <c r="AF196" i="60"/>
  <c r="AG196" i="60"/>
  <c r="AH196" i="60"/>
  <c r="AI196" i="60"/>
  <c r="AJ196" i="60"/>
  <c r="AK196" i="60"/>
  <c r="AL196" i="60"/>
  <c r="AM196" i="60"/>
  <c r="AN196" i="60"/>
  <c r="AO196" i="60"/>
  <c r="AP196" i="60"/>
  <c r="AQ196" i="60"/>
  <c r="AR196" i="60"/>
  <c r="AS196" i="60"/>
  <c r="AT196" i="60"/>
  <c r="AU196" i="60"/>
  <c r="AV196" i="60"/>
  <c r="AW196" i="60"/>
  <c r="AX196" i="60"/>
  <c r="AY196" i="60"/>
  <c r="AZ196" i="60"/>
  <c r="BA196" i="60"/>
  <c r="BB196" i="60"/>
  <c r="BC196" i="60"/>
  <c r="BD196" i="60"/>
  <c r="BE196" i="60"/>
  <c r="BF196" i="60"/>
  <c r="BG196" i="60"/>
  <c r="BH196" i="60"/>
  <c r="BI196" i="60"/>
  <c r="BJ196" i="60"/>
  <c r="BK196" i="60"/>
  <c r="BL196" i="60"/>
  <c r="BM196" i="60"/>
  <c r="BN196" i="60"/>
  <c r="BO196" i="60"/>
  <c r="BP196" i="60"/>
  <c r="BQ196" i="60"/>
  <c r="BR196" i="60"/>
  <c r="BS196" i="60"/>
  <c r="BT196" i="60"/>
  <c r="BU196" i="60"/>
  <c r="BV196" i="60"/>
  <c r="BW196" i="60"/>
  <c r="BX196" i="60"/>
  <c r="BY196" i="60"/>
  <c r="BZ196" i="60"/>
  <c r="CA196" i="60"/>
  <c r="CB196" i="60"/>
  <c r="CC196" i="60"/>
  <c r="CD196" i="60"/>
  <c r="CE196" i="60"/>
  <c r="CF196" i="60"/>
  <c r="CG196" i="60"/>
  <c r="CH196" i="60"/>
  <c r="CI196" i="60"/>
  <c r="CJ196" i="60"/>
  <c r="CK196" i="60"/>
  <c r="CL196" i="60"/>
  <c r="CM196" i="60"/>
  <c r="E197" i="60"/>
  <c r="F197" i="60"/>
  <c r="G197" i="60"/>
  <c r="H197" i="60"/>
  <c r="I197" i="60"/>
  <c r="J197" i="60"/>
  <c r="K197" i="60"/>
  <c r="L197" i="60"/>
  <c r="M197" i="60"/>
  <c r="N197" i="60"/>
  <c r="O197" i="60"/>
  <c r="P197" i="60"/>
  <c r="Q197" i="60"/>
  <c r="R197" i="60"/>
  <c r="S197" i="60"/>
  <c r="T197" i="60"/>
  <c r="U197" i="60"/>
  <c r="V197" i="60"/>
  <c r="W197" i="60"/>
  <c r="X197" i="60"/>
  <c r="Y197" i="60"/>
  <c r="Z197" i="60"/>
  <c r="AA197" i="60"/>
  <c r="AB197" i="60"/>
  <c r="AC197" i="60"/>
  <c r="AD197" i="60"/>
  <c r="AE197" i="60"/>
  <c r="AF197" i="60"/>
  <c r="AG197" i="60"/>
  <c r="AH197" i="60"/>
  <c r="AI197" i="60"/>
  <c r="AJ197" i="60"/>
  <c r="AK197" i="60"/>
  <c r="AL197" i="60"/>
  <c r="AM197" i="60"/>
  <c r="AN197" i="60"/>
  <c r="AO197" i="60"/>
  <c r="AP197" i="60"/>
  <c r="AQ197" i="60"/>
  <c r="AR197" i="60"/>
  <c r="AS197" i="60"/>
  <c r="AT197" i="60"/>
  <c r="AU197" i="60"/>
  <c r="AV197" i="60"/>
  <c r="AW197" i="60"/>
  <c r="AX197" i="60"/>
  <c r="AY197" i="60"/>
  <c r="AZ197" i="60"/>
  <c r="BA197" i="60"/>
  <c r="BB197" i="60"/>
  <c r="BC197" i="60"/>
  <c r="BD197" i="60"/>
  <c r="BE197" i="60"/>
  <c r="BF197" i="60"/>
  <c r="BG197" i="60"/>
  <c r="BH197" i="60"/>
  <c r="BI197" i="60"/>
  <c r="BJ197" i="60"/>
  <c r="BK197" i="60"/>
  <c r="BL197" i="60"/>
  <c r="BM197" i="60"/>
  <c r="BN197" i="60"/>
  <c r="BO197" i="60"/>
  <c r="BP197" i="60"/>
  <c r="BQ197" i="60"/>
  <c r="BR197" i="60"/>
  <c r="BS197" i="60"/>
  <c r="BT197" i="60"/>
  <c r="BU197" i="60"/>
  <c r="BV197" i="60"/>
  <c r="BW197" i="60"/>
  <c r="BX197" i="60"/>
  <c r="BY197" i="60"/>
  <c r="BZ197" i="60"/>
  <c r="CA197" i="60"/>
  <c r="CB197" i="60"/>
  <c r="CC197" i="60"/>
  <c r="CD197" i="60"/>
  <c r="CE197" i="60"/>
  <c r="CF197" i="60"/>
  <c r="CG197" i="60"/>
  <c r="CH197" i="60"/>
  <c r="CI197" i="60"/>
  <c r="CJ197" i="60"/>
  <c r="CK197" i="60"/>
  <c r="CL197" i="60"/>
  <c r="CM197" i="60"/>
  <c r="E198" i="60"/>
  <c r="F198" i="60"/>
  <c r="G198" i="60"/>
  <c r="H198" i="60"/>
  <c r="I198" i="60"/>
  <c r="J198" i="60"/>
  <c r="K198" i="60"/>
  <c r="L198" i="60"/>
  <c r="M198" i="60"/>
  <c r="N198" i="60"/>
  <c r="O198" i="60"/>
  <c r="P198" i="60"/>
  <c r="Q198" i="60"/>
  <c r="R198" i="60"/>
  <c r="S198" i="60"/>
  <c r="T198" i="60"/>
  <c r="U198" i="60"/>
  <c r="V198" i="60"/>
  <c r="W198" i="60"/>
  <c r="X198" i="60"/>
  <c r="Y198" i="60"/>
  <c r="Z198" i="60"/>
  <c r="AA198" i="60"/>
  <c r="AB198" i="60"/>
  <c r="AC198" i="60"/>
  <c r="AD198" i="60"/>
  <c r="AE198" i="60"/>
  <c r="AF198" i="60"/>
  <c r="AG198" i="60"/>
  <c r="AH198" i="60"/>
  <c r="AI198" i="60"/>
  <c r="AJ198" i="60"/>
  <c r="AK198" i="60"/>
  <c r="AL198" i="60"/>
  <c r="AM198" i="60"/>
  <c r="AN198" i="60"/>
  <c r="AO198" i="60"/>
  <c r="AP198" i="60"/>
  <c r="AQ198" i="60"/>
  <c r="AR198" i="60"/>
  <c r="AS198" i="60"/>
  <c r="AT198" i="60"/>
  <c r="AU198" i="60"/>
  <c r="AV198" i="60"/>
  <c r="AW198" i="60"/>
  <c r="AX198" i="60"/>
  <c r="AY198" i="60"/>
  <c r="AZ198" i="60"/>
  <c r="BA198" i="60"/>
  <c r="BB198" i="60"/>
  <c r="BC198" i="60"/>
  <c r="BD198" i="60"/>
  <c r="BE198" i="60"/>
  <c r="BF198" i="60"/>
  <c r="BG198" i="60"/>
  <c r="BH198" i="60"/>
  <c r="BI198" i="60"/>
  <c r="BJ198" i="60"/>
  <c r="BK198" i="60"/>
  <c r="BL198" i="60"/>
  <c r="BM198" i="60"/>
  <c r="BN198" i="60"/>
  <c r="BO198" i="60"/>
  <c r="BP198" i="60"/>
  <c r="BQ198" i="60"/>
  <c r="BR198" i="60"/>
  <c r="BS198" i="60"/>
  <c r="BT198" i="60"/>
  <c r="BU198" i="60"/>
  <c r="BV198" i="60"/>
  <c r="BW198" i="60"/>
  <c r="BX198" i="60"/>
  <c r="BY198" i="60"/>
  <c r="BZ198" i="60"/>
  <c r="CA198" i="60"/>
  <c r="CB198" i="60"/>
  <c r="CC198" i="60"/>
  <c r="CD198" i="60"/>
  <c r="CE198" i="60"/>
  <c r="CF198" i="60"/>
  <c r="CG198" i="60"/>
  <c r="CH198" i="60"/>
  <c r="CI198" i="60"/>
  <c r="CJ198" i="60"/>
  <c r="CK198" i="60"/>
  <c r="CL198" i="60"/>
  <c r="CM198" i="60"/>
  <c r="E199" i="60"/>
  <c r="F199" i="60"/>
  <c r="G199" i="60"/>
  <c r="H199" i="60"/>
  <c r="I199" i="60"/>
  <c r="J199" i="60"/>
  <c r="K199" i="60"/>
  <c r="L199" i="60"/>
  <c r="M199" i="60"/>
  <c r="N199" i="60"/>
  <c r="O199" i="60"/>
  <c r="P199" i="60"/>
  <c r="Q199" i="60"/>
  <c r="R199" i="60"/>
  <c r="S199" i="60"/>
  <c r="T199" i="60"/>
  <c r="U199" i="60"/>
  <c r="V199" i="60"/>
  <c r="W199" i="60"/>
  <c r="X199" i="60"/>
  <c r="Y199" i="60"/>
  <c r="Z199" i="60"/>
  <c r="AA199" i="60"/>
  <c r="AB199" i="60"/>
  <c r="AC199" i="60"/>
  <c r="AD199" i="60"/>
  <c r="AE199" i="60"/>
  <c r="AF199" i="60"/>
  <c r="AG199" i="60"/>
  <c r="AH199" i="60"/>
  <c r="AI199" i="60"/>
  <c r="AJ199" i="60"/>
  <c r="AK199" i="60"/>
  <c r="AL199" i="60"/>
  <c r="AM199" i="60"/>
  <c r="AN199" i="60"/>
  <c r="AO199" i="60"/>
  <c r="AP199" i="60"/>
  <c r="AQ199" i="60"/>
  <c r="AR199" i="60"/>
  <c r="AS199" i="60"/>
  <c r="AT199" i="60"/>
  <c r="AU199" i="60"/>
  <c r="AV199" i="60"/>
  <c r="AW199" i="60"/>
  <c r="AX199" i="60"/>
  <c r="AY199" i="60"/>
  <c r="AZ199" i="60"/>
  <c r="BA199" i="60"/>
  <c r="BB199" i="60"/>
  <c r="BC199" i="60"/>
  <c r="BD199" i="60"/>
  <c r="BE199" i="60"/>
  <c r="BF199" i="60"/>
  <c r="BG199" i="60"/>
  <c r="BH199" i="60"/>
  <c r="BI199" i="60"/>
  <c r="BJ199" i="60"/>
  <c r="BK199" i="60"/>
  <c r="BL199" i="60"/>
  <c r="BM199" i="60"/>
  <c r="BN199" i="60"/>
  <c r="BO199" i="60"/>
  <c r="BP199" i="60"/>
  <c r="BQ199" i="60"/>
  <c r="BR199" i="60"/>
  <c r="BS199" i="60"/>
  <c r="BT199" i="60"/>
  <c r="BU199" i="60"/>
  <c r="BV199" i="60"/>
  <c r="BW199" i="60"/>
  <c r="BX199" i="60"/>
  <c r="BY199" i="60"/>
  <c r="BZ199" i="60"/>
  <c r="CA199" i="60"/>
  <c r="CB199" i="60"/>
  <c r="CC199" i="60"/>
  <c r="CD199" i="60"/>
  <c r="CE199" i="60"/>
  <c r="CF199" i="60"/>
  <c r="CG199" i="60"/>
  <c r="CH199" i="60"/>
  <c r="CI199" i="60"/>
  <c r="CJ199" i="60"/>
  <c r="CK199" i="60"/>
  <c r="CL199" i="60"/>
  <c r="CM199" i="60"/>
  <c r="E200" i="60"/>
  <c r="F200" i="60"/>
  <c r="G200" i="60"/>
  <c r="H200" i="60"/>
  <c r="I200" i="60"/>
  <c r="J200" i="60"/>
  <c r="K200" i="60"/>
  <c r="L200" i="60"/>
  <c r="M200" i="60"/>
  <c r="N200" i="60"/>
  <c r="O200" i="60"/>
  <c r="P200" i="60"/>
  <c r="Q200" i="60"/>
  <c r="R200" i="60"/>
  <c r="S200" i="60"/>
  <c r="T200" i="60"/>
  <c r="U200" i="60"/>
  <c r="V200" i="60"/>
  <c r="W200" i="60"/>
  <c r="X200" i="60"/>
  <c r="Y200" i="60"/>
  <c r="Z200" i="60"/>
  <c r="AA200" i="60"/>
  <c r="AB200" i="60"/>
  <c r="AC200" i="60"/>
  <c r="AD200" i="60"/>
  <c r="AE200" i="60"/>
  <c r="AF200" i="60"/>
  <c r="AG200" i="60"/>
  <c r="AH200" i="60"/>
  <c r="AI200" i="60"/>
  <c r="AJ200" i="60"/>
  <c r="AK200" i="60"/>
  <c r="AL200" i="60"/>
  <c r="AM200" i="60"/>
  <c r="AN200" i="60"/>
  <c r="AO200" i="60"/>
  <c r="AP200" i="60"/>
  <c r="AQ200" i="60"/>
  <c r="AR200" i="60"/>
  <c r="AS200" i="60"/>
  <c r="AT200" i="60"/>
  <c r="AU200" i="60"/>
  <c r="AV200" i="60"/>
  <c r="AW200" i="60"/>
  <c r="AX200" i="60"/>
  <c r="AY200" i="60"/>
  <c r="AZ200" i="60"/>
  <c r="BA200" i="60"/>
  <c r="BB200" i="60"/>
  <c r="BC200" i="60"/>
  <c r="BD200" i="60"/>
  <c r="BE200" i="60"/>
  <c r="BF200" i="60"/>
  <c r="BG200" i="60"/>
  <c r="BH200" i="60"/>
  <c r="BI200" i="60"/>
  <c r="BJ200" i="60"/>
  <c r="BK200" i="60"/>
  <c r="BL200" i="60"/>
  <c r="BM200" i="60"/>
  <c r="BN200" i="60"/>
  <c r="BO200" i="60"/>
  <c r="BP200" i="60"/>
  <c r="BQ200" i="60"/>
  <c r="BR200" i="60"/>
  <c r="BS200" i="60"/>
  <c r="BT200" i="60"/>
  <c r="BU200" i="60"/>
  <c r="BV200" i="60"/>
  <c r="BW200" i="60"/>
  <c r="BX200" i="60"/>
  <c r="BY200" i="60"/>
  <c r="BZ200" i="60"/>
  <c r="CA200" i="60"/>
  <c r="CB200" i="60"/>
  <c r="CC200" i="60"/>
  <c r="CD200" i="60"/>
  <c r="CE200" i="60"/>
  <c r="CF200" i="60"/>
  <c r="CG200" i="60"/>
  <c r="CH200" i="60"/>
  <c r="CI200" i="60"/>
  <c r="CJ200" i="60"/>
  <c r="CK200" i="60"/>
  <c r="CL200" i="60"/>
  <c r="CM200" i="60"/>
  <c r="E202" i="60"/>
  <c r="F202" i="60"/>
  <c r="G202" i="60"/>
  <c r="H202" i="60"/>
  <c r="I202" i="60"/>
  <c r="J202" i="60"/>
  <c r="K202" i="60"/>
  <c r="L202" i="60"/>
  <c r="M202" i="60"/>
  <c r="N202" i="60"/>
  <c r="O202" i="60"/>
  <c r="P202" i="60"/>
  <c r="Q202" i="60"/>
  <c r="R202" i="60"/>
  <c r="S202" i="60"/>
  <c r="T202" i="60"/>
  <c r="U202" i="60"/>
  <c r="V202" i="60"/>
  <c r="W202" i="60"/>
  <c r="X202" i="60"/>
  <c r="Y202" i="60"/>
  <c r="Z202" i="60"/>
  <c r="AA202" i="60"/>
  <c r="AB202" i="60"/>
  <c r="AC202" i="60"/>
  <c r="AD202" i="60"/>
  <c r="AE202" i="60"/>
  <c r="AF202" i="60"/>
  <c r="AG202" i="60"/>
  <c r="AH202" i="60"/>
  <c r="AI202" i="60"/>
  <c r="AJ202" i="60"/>
  <c r="AK202" i="60"/>
  <c r="AL202" i="60"/>
  <c r="AM202" i="60"/>
  <c r="AN202" i="60"/>
  <c r="AO202" i="60"/>
  <c r="AP202" i="60"/>
  <c r="AQ202" i="60"/>
  <c r="AR202" i="60"/>
  <c r="AS202" i="60"/>
  <c r="AT202" i="60"/>
  <c r="AU202" i="60"/>
  <c r="AV202" i="60"/>
  <c r="AW202" i="60"/>
  <c r="AX202" i="60"/>
  <c r="AY202" i="60"/>
  <c r="AZ202" i="60"/>
  <c r="BA202" i="60"/>
  <c r="BB202" i="60"/>
  <c r="BC202" i="60"/>
  <c r="BD202" i="60"/>
  <c r="BE202" i="60"/>
  <c r="BF202" i="60"/>
  <c r="BG202" i="60"/>
  <c r="BH202" i="60"/>
  <c r="BI202" i="60"/>
  <c r="BJ202" i="60"/>
  <c r="BK202" i="60"/>
  <c r="BL202" i="60"/>
  <c r="BM202" i="60"/>
  <c r="BN202" i="60"/>
  <c r="BO202" i="60"/>
  <c r="BP202" i="60"/>
  <c r="BQ202" i="60"/>
  <c r="BR202" i="60"/>
  <c r="BS202" i="60"/>
  <c r="BT202" i="60"/>
  <c r="BU202" i="60"/>
  <c r="BV202" i="60"/>
  <c r="BW202" i="60"/>
  <c r="BX202" i="60"/>
  <c r="BY202" i="60"/>
  <c r="BZ202" i="60"/>
  <c r="CA202" i="60"/>
  <c r="CB202" i="60"/>
  <c r="CC202" i="60"/>
  <c r="CD202" i="60"/>
  <c r="CE202" i="60"/>
  <c r="CF202" i="60"/>
  <c r="CG202" i="60"/>
  <c r="CH202" i="60"/>
  <c r="CI202" i="60"/>
  <c r="CJ202" i="60"/>
  <c r="CK202" i="60"/>
  <c r="CL202" i="60"/>
  <c r="CM202" i="60"/>
  <c r="E203" i="60"/>
  <c r="F203" i="60"/>
  <c r="G203" i="60"/>
  <c r="H203" i="60"/>
  <c r="I203" i="60"/>
  <c r="J203" i="60"/>
  <c r="K203" i="60"/>
  <c r="L203" i="60"/>
  <c r="M203" i="60"/>
  <c r="N203" i="60"/>
  <c r="O203" i="60"/>
  <c r="P203" i="60"/>
  <c r="Q203" i="60"/>
  <c r="R203" i="60"/>
  <c r="S203" i="60"/>
  <c r="T203" i="60"/>
  <c r="U203" i="60"/>
  <c r="V203" i="60"/>
  <c r="W203" i="60"/>
  <c r="X203" i="60"/>
  <c r="Y203" i="60"/>
  <c r="Z203" i="60"/>
  <c r="AA203" i="60"/>
  <c r="AB203" i="60"/>
  <c r="AC203" i="60"/>
  <c r="AD203" i="60"/>
  <c r="AE203" i="60"/>
  <c r="AF203" i="60"/>
  <c r="AG203" i="60"/>
  <c r="AH203" i="60"/>
  <c r="AI203" i="60"/>
  <c r="AJ203" i="60"/>
  <c r="AK203" i="60"/>
  <c r="AL203" i="60"/>
  <c r="AM203" i="60"/>
  <c r="AN203" i="60"/>
  <c r="AO203" i="60"/>
  <c r="AP203" i="60"/>
  <c r="AQ203" i="60"/>
  <c r="AR203" i="60"/>
  <c r="AS203" i="60"/>
  <c r="AT203" i="60"/>
  <c r="AU203" i="60"/>
  <c r="AV203" i="60"/>
  <c r="AW203" i="60"/>
  <c r="AX203" i="60"/>
  <c r="AY203" i="60"/>
  <c r="AZ203" i="60"/>
  <c r="BA203" i="60"/>
  <c r="BB203" i="60"/>
  <c r="BC203" i="60"/>
  <c r="BD203" i="60"/>
  <c r="BE203" i="60"/>
  <c r="BF203" i="60"/>
  <c r="BG203" i="60"/>
  <c r="BH203" i="60"/>
  <c r="BI203" i="60"/>
  <c r="BJ203" i="60"/>
  <c r="BK203" i="60"/>
  <c r="BL203" i="60"/>
  <c r="BM203" i="60"/>
  <c r="BN203" i="60"/>
  <c r="BO203" i="60"/>
  <c r="BP203" i="60"/>
  <c r="BQ203" i="60"/>
  <c r="BR203" i="60"/>
  <c r="BS203" i="60"/>
  <c r="BT203" i="60"/>
  <c r="BU203" i="60"/>
  <c r="BV203" i="60"/>
  <c r="BW203" i="60"/>
  <c r="BX203" i="60"/>
  <c r="BY203" i="60"/>
  <c r="BZ203" i="60"/>
  <c r="CA203" i="60"/>
  <c r="CB203" i="60"/>
  <c r="CC203" i="60"/>
  <c r="CD203" i="60"/>
  <c r="CE203" i="60"/>
  <c r="CF203" i="60"/>
  <c r="CG203" i="60"/>
  <c r="CH203" i="60"/>
  <c r="CI203" i="60"/>
  <c r="CJ203" i="60"/>
  <c r="CK203" i="60"/>
  <c r="CL203" i="60"/>
  <c r="CM203" i="60"/>
  <c r="E204" i="60"/>
  <c r="F204" i="60"/>
  <c r="G204" i="60"/>
  <c r="H204" i="60"/>
  <c r="I204" i="60"/>
  <c r="J204" i="60"/>
  <c r="K204" i="60"/>
  <c r="L204" i="60"/>
  <c r="M204" i="60"/>
  <c r="N204" i="60"/>
  <c r="O204" i="60"/>
  <c r="P204" i="60"/>
  <c r="Q204" i="60"/>
  <c r="R204" i="60"/>
  <c r="S204" i="60"/>
  <c r="T204" i="60"/>
  <c r="U204" i="60"/>
  <c r="V204" i="60"/>
  <c r="W204" i="60"/>
  <c r="X204" i="60"/>
  <c r="Y204" i="60"/>
  <c r="Z204" i="60"/>
  <c r="AA204" i="60"/>
  <c r="AB204" i="60"/>
  <c r="AC204" i="60"/>
  <c r="AD204" i="60"/>
  <c r="AE204" i="60"/>
  <c r="AF204" i="60"/>
  <c r="AG204" i="60"/>
  <c r="AH204" i="60"/>
  <c r="AI204" i="60"/>
  <c r="AJ204" i="60"/>
  <c r="AK204" i="60"/>
  <c r="AL204" i="60"/>
  <c r="AM204" i="60"/>
  <c r="AN204" i="60"/>
  <c r="AO204" i="60"/>
  <c r="AP204" i="60"/>
  <c r="AQ204" i="60"/>
  <c r="AR204" i="60"/>
  <c r="AS204" i="60"/>
  <c r="AT204" i="60"/>
  <c r="AU204" i="60"/>
  <c r="AV204" i="60"/>
  <c r="AW204" i="60"/>
  <c r="AX204" i="60"/>
  <c r="AY204" i="60"/>
  <c r="AZ204" i="60"/>
  <c r="BA204" i="60"/>
  <c r="BB204" i="60"/>
  <c r="BC204" i="60"/>
  <c r="BD204" i="60"/>
  <c r="BE204" i="60"/>
  <c r="BF204" i="60"/>
  <c r="BG204" i="60"/>
  <c r="BH204" i="60"/>
  <c r="BI204" i="60"/>
  <c r="BJ204" i="60"/>
  <c r="BK204" i="60"/>
  <c r="BL204" i="60"/>
  <c r="BM204" i="60"/>
  <c r="BN204" i="60"/>
  <c r="BO204" i="60"/>
  <c r="BP204" i="60"/>
  <c r="BQ204" i="60"/>
  <c r="BR204" i="60"/>
  <c r="BS204" i="60"/>
  <c r="BT204" i="60"/>
  <c r="BU204" i="60"/>
  <c r="BV204" i="60"/>
  <c r="BW204" i="60"/>
  <c r="BX204" i="60"/>
  <c r="BY204" i="60"/>
  <c r="BZ204" i="60"/>
  <c r="CA204" i="60"/>
  <c r="CB204" i="60"/>
  <c r="CC204" i="60"/>
  <c r="CD204" i="60"/>
  <c r="CE204" i="60"/>
  <c r="CF204" i="60"/>
  <c r="CG204" i="60"/>
  <c r="CH204" i="60"/>
  <c r="CI204" i="60"/>
  <c r="CJ204" i="60"/>
  <c r="CK204" i="60"/>
  <c r="CL204" i="60"/>
  <c r="CM204" i="60"/>
  <c r="E205" i="60"/>
  <c r="F205" i="60"/>
  <c r="G205" i="60"/>
  <c r="H205" i="60"/>
  <c r="I205" i="60"/>
  <c r="J205" i="60"/>
  <c r="K205" i="60"/>
  <c r="L205" i="60"/>
  <c r="M205" i="60"/>
  <c r="N205" i="60"/>
  <c r="O205" i="60"/>
  <c r="P205" i="60"/>
  <c r="Q205" i="60"/>
  <c r="R205" i="60"/>
  <c r="S205" i="60"/>
  <c r="T205" i="60"/>
  <c r="U205" i="60"/>
  <c r="V205" i="60"/>
  <c r="W205" i="60"/>
  <c r="X205" i="60"/>
  <c r="Y205" i="60"/>
  <c r="Z205" i="60"/>
  <c r="AA205" i="60"/>
  <c r="AB205" i="60"/>
  <c r="AC205" i="60"/>
  <c r="AD205" i="60"/>
  <c r="AE205" i="60"/>
  <c r="AF205" i="60"/>
  <c r="AG205" i="60"/>
  <c r="AH205" i="60"/>
  <c r="AI205" i="60"/>
  <c r="AJ205" i="60"/>
  <c r="AK205" i="60"/>
  <c r="AL205" i="60"/>
  <c r="AM205" i="60"/>
  <c r="AN205" i="60"/>
  <c r="AO205" i="60"/>
  <c r="AP205" i="60"/>
  <c r="AQ205" i="60"/>
  <c r="AR205" i="60"/>
  <c r="AS205" i="60"/>
  <c r="AT205" i="60"/>
  <c r="AU205" i="60"/>
  <c r="AV205" i="60"/>
  <c r="AW205" i="60"/>
  <c r="AX205" i="60"/>
  <c r="AY205" i="60"/>
  <c r="AZ205" i="60"/>
  <c r="BA205" i="60"/>
  <c r="BB205" i="60"/>
  <c r="BC205" i="60"/>
  <c r="BD205" i="60"/>
  <c r="BE205" i="60"/>
  <c r="BF205" i="60"/>
  <c r="BG205" i="60"/>
  <c r="BH205" i="60"/>
  <c r="BI205" i="60"/>
  <c r="BJ205" i="60"/>
  <c r="BK205" i="60"/>
  <c r="BL205" i="60"/>
  <c r="BM205" i="60"/>
  <c r="BN205" i="60"/>
  <c r="BO205" i="60"/>
  <c r="BP205" i="60"/>
  <c r="BQ205" i="60"/>
  <c r="BR205" i="60"/>
  <c r="BS205" i="60"/>
  <c r="BT205" i="60"/>
  <c r="BU205" i="60"/>
  <c r="BV205" i="60"/>
  <c r="BW205" i="60"/>
  <c r="BX205" i="60"/>
  <c r="BY205" i="60"/>
  <c r="BZ205" i="60"/>
  <c r="CA205" i="60"/>
  <c r="CB205" i="60"/>
  <c r="CC205" i="60"/>
  <c r="CD205" i="60"/>
  <c r="CE205" i="60"/>
  <c r="CF205" i="60"/>
  <c r="CG205" i="60"/>
  <c r="CH205" i="60"/>
  <c r="CI205" i="60"/>
  <c r="CJ205" i="60"/>
  <c r="CK205" i="60"/>
  <c r="CL205" i="60"/>
  <c r="CM205" i="60"/>
  <c r="E206" i="60"/>
  <c r="F206" i="60"/>
  <c r="G206" i="60"/>
  <c r="H206" i="60"/>
  <c r="I206" i="60"/>
  <c r="J206" i="60"/>
  <c r="K206" i="60"/>
  <c r="L206" i="60"/>
  <c r="M206" i="60"/>
  <c r="N206" i="60"/>
  <c r="O206" i="60"/>
  <c r="P206" i="60"/>
  <c r="Q206" i="60"/>
  <c r="R206" i="60"/>
  <c r="S206" i="60"/>
  <c r="T206" i="60"/>
  <c r="U206" i="60"/>
  <c r="V206" i="60"/>
  <c r="W206" i="60"/>
  <c r="X206" i="60"/>
  <c r="Y206" i="60"/>
  <c r="Z206" i="60"/>
  <c r="AA206" i="60"/>
  <c r="AB206" i="60"/>
  <c r="AC206" i="60"/>
  <c r="AD206" i="60"/>
  <c r="AE206" i="60"/>
  <c r="AF206" i="60"/>
  <c r="AG206" i="60"/>
  <c r="AH206" i="60"/>
  <c r="AI206" i="60"/>
  <c r="AJ206" i="60"/>
  <c r="AK206" i="60"/>
  <c r="AL206" i="60"/>
  <c r="AM206" i="60"/>
  <c r="AN206" i="60"/>
  <c r="AO206" i="60"/>
  <c r="AP206" i="60"/>
  <c r="AQ206" i="60"/>
  <c r="AR206" i="60"/>
  <c r="AS206" i="60"/>
  <c r="AT206" i="60"/>
  <c r="AU206" i="60"/>
  <c r="AV206" i="60"/>
  <c r="AW206" i="60"/>
  <c r="AX206" i="60"/>
  <c r="AY206" i="60"/>
  <c r="AZ206" i="60"/>
  <c r="BA206" i="60"/>
  <c r="BB206" i="60"/>
  <c r="BC206" i="60"/>
  <c r="BD206" i="60"/>
  <c r="BE206" i="60"/>
  <c r="BF206" i="60"/>
  <c r="BG206" i="60"/>
  <c r="BH206" i="60"/>
  <c r="BI206" i="60"/>
  <c r="BJ206" i="60"/>
  <c r="BK206" i="60"/>
  <c r="BL206" i="60"/>
  <c r="BM206" i="60"/>
  <c r="BN206" i="60"/>
  <c r="BO206" i="60"/>
  <c r="BP206" i="60"/>
  <c r="BQ206" i="60"/>
  <c r="BR206" i="60"/>
  <c r="BS206" i="60"/>
  <c r="BT206" i="60"/>
  <c r="BU206" i="60"/>
  <c r="BV206" i="60"/>
  <c r="BW206" i="60"/>
  <c r="BX206" i="60"/>
  <c r="BY206" i="60"/>
  <c r="BZ206" i="60"/>
  <c r="CA206" i="60"/>
  <c r="CB206" i="60"/>
  <c r="CC206" i="60"/>
  <c r="CD206" i="60"/>
  <c r="CE206" i="60"/>
  <c r="CF206" i="60"/>
  <c r="CG206" i="60"/>
  <c r="CH206" i="60"/>
  <c r="CI206" i="60"/>
  <c r="CJ206" i="60"/>
  <c r="CK206" i="60"/>
  <c r="CL206" i="60"/>
  <c r="CM206" i="60"/>
  <c r="E207" i="60"/>
  <c r="F207" i="60"/>
  <c r="G207" i="60"/>
  <c r="H207" i="60"/>
  <c r="I207" i="60"/>
  <c r="J207" i="60"/>
  <c r="K207" i="60"/>
  <c r="L207" i="60"/>
  <c r="M207" i="60"/>
  <c r="N207" i="60"/>
  <c r="O207" i="60"/>
  <c r="P207" i="60"/>
  <c r="Q207" i="60"/>
  <c r="R207" i="60"/>
  <c r="S207" i="60"/>
  <c r="T207" i="60"/>
  <c r="U207" i="60"/>
  <c r="V207" i="60"/>
  <c r="W207" i="60"/>
  <c r="X207" i="60"/>
  <c r="Y207" i="60"/>
  <c r="Z207" i="60"/>
  <c r="AA207" i="60"/>
  <c r="AB207" i="60"/>
  <c r="AC207" i="60"/>
  <c r="AD207" i="60"/>
  <c r="AE207" i="60"/>
  <c r="AF207" i="60"/>
  <c r="AG207" i="60"/>
  <c r="AH207" i="60"/>
  <c r="AI207" i="60"/>
  <c r="AJ207" i="60"/>
  <c r="AK207" i="60"/>
  <c r="AL207" i="60"/>
  <c r="AM207" i="60"/>
  <c r="AN207" i="60"/>
  <c r="AO207" i="60"/>
  <c r="AP207" i="60"/>
  <c r="AQ207" i="60"/>
  <c r="AR207" i="60"/>
  <c r="AS207" i="60"/>
  <c r="AT207" i="60"/>
  <c r="AU207" i="60"/>
  <c r="AV207" i="60"/>
  <c r="AW207" i="60"/>
  <c r="AX207" i="60"/>
  <c r="AY207" i="60"/>
  <c r="AZ207" i="60"/>
  <c r="BA207" i="60"/>
  <c r="BB207" i="60"/>
  <c r="BC207" i="60"/>
  <c r="BD207" i="60"/>
  <c r="BE207" i="60"/>
  <c r="BF207" i="60"/>
  <c r="BG207" i="60"/>
  <c r="BH207" i="60"/>
  <c r="BI207" i="60"/>
  <c r="BJ207" i="60"/>
  <c r="BK207" i="60"/>
  <c r="BL207" i="60"/>
  <c r="BM207" i="60"/>
  <c r="BN207" i="60"/>
  <c r="BO207" i="60"/>
  <c r="BP207" i="60"/>
  <c r="BQ207" i="60"/>
  <c r="BR207" i="60"/>
  <c r="BS207" i="60"/>
  <c r="BT207" i="60"/>
  <c r="BU207" i="60"/>
  <c r="BV207" i="60"/>
  <c r="BW207" i="60"/>
  <c r="BX207" i="60"/>
  <c r="BY207" i="60"/>
  <c r="BZ207" i="60"/>
  <c r="CA207" i="60"/>
  <c r="CB207" i="60"/>
  <c r="CC207" i="60"/>
  <c r="CD207" i="60"/>
  <c r="CE207" i="60"/>
  <c r="CF207" i="60"/>
  <c r="CG207" i="60"/>
  <c r="CH207" i="60"/>
  <c r="CI207" i="60"/>
  <c r="CJ207" i="60"/>
  <c r="CK207" i="60"/>
  <c r="CL207" i="60"/>
  <c r="CM207" i="60"/>
  <c r="E208" i="60"/>
  <c r="F208" i="60"/>
  <c r="G208" i="60"/>
  <c r="H208" i="60"/>
  <c r="I208" i="60"/>
  <c r="J208" i="60"/>
  <c r="K208" i="60"/>
  <c r="L208" i="60"/>
  <c r="M208" i="60"/>
  <c r="N208" i="60"/>
  <c r="O208" i="60"/>
  <c r="P208" i="60"/>
  <c r="Q208" i="60"/>
  <c r="R208" i="60"/>
  <c r="S208" i="60"/>
  <c r="T208" i="60"/>
  <c r="U208" i="60"/>
  <c r="V208" i="60"/>
  <c r="W208" i="60"/>
  <c r="X208" i="60"/>
  <c r="Y208" i="60"/>
  <c r="Z208" i="60"/>
  <c r="AA208" i="60"/>
  <c r="AB208" i="60"/>
  <c r="AC208" i="60"/>
  <c r="AD208" i="60"/>
  <c r="AE208" i="60"/>
  <c r="AF208" i="60"/>
  <c r="AG208" i="60"/>
  <c r="AH208" i="60"/>
  <c r="AI208" i="60"/>
  <c r="AJ208" i="60"/>
  <c r="AK208" i="60"/>
  <c r="AL208" i="60"/>
  <c r="AM208" i="60"/>
  <c r="AN208" i="60"/>
  <c r="AO208" i="60"/>
  <c r="AP208" i="60"/>
  <c r="AQ208" i="60"/>
  <c r="AR208" i="60"/>
  <c r="AS208" i="60"/>
  <c r="AT208" i="60"/>
  <c r="AU208" i="60"/>
  <c r="AV208" i="60"/>
  <c r="AW208" i="60"/>
  <c r="AX208" i="60"/>
  <c r="AY208" i="60"/>
  <c r="AZ208" i="60"/>
  <c r="BA208" i="60"/>
  <c r="BB208" i="60"/>
  <c r="BC208" i="60"/>
  <c r="BD208" i="60"/>
  <c r="BE208" i="60"/>
  <c r="BF208" i="60"/>
  <c r="BG208" i="60"/>
  <c r="BH208" i="60"/>
  <c r="BI208" i="60"/>
  <c r="BJ208" i="60"/>
  <c r="BK208" i="60"/>
  <c r="BL208" i="60"/>
  <c r="BM208" i="60"/>
  <c r="BN208" i="60"/>
  <c r="BO208" i="60"/>
  <c r="BP208" i="60"/>
  <c r="BQ208" i="60"/>
  <c r="BR208" i="60"/>
  <c r="BS208" i="60"/>
  <c r="BT208" i="60"/>
  <c r="BU208" i="60"/>
  <c r="BV208" i="60"/>
  <c r="BW208" i="60"/>
  <c r="BX208" i="60"/>
  <c r="BY208" i="60"/>
  <c r="BZ208" i="60"/>
  <c r="CA208" i="60"/>
  <c r="CB208" i="60"/>
  <c r="CC208" i="60"/>
  <c r="CD208" i="60"/>
  <c r="CE208" i="60"/>
  <c r="CF208" i="60"/>
  <c r="CG208" i="60"/>
  <c r="CH208" i="60"/>
  <c r="CI208" i="60"/>
  <c r="CJ208" i="60"/>
  <c r="CK208" i="60"/>
  <c r="CL208" i="60"/>
  <c r="CM208" i="60"/>
  <c r="E209" i="60"/>
  <c r="F209" i="60"/>
  <c r="G209" i="60"/>
  <c r="H209" i="60"/>
  <c r="I209" i="60"/>
  <c r="J209" i="60"/>
  <c r="K209" i="60"/>
  <c r="L209" i="60"/>
  <c r="M209" i="60"/>
  <c r="N209" i="60"/>
  <c r="O209" i="60"/>
  <c r="P209" i="60"/>
  <c r="Q209" i="60"/>
  <c r="R209" i="60"/>
  <c r="S209" i="60"/>
  <c r="T209" i="60"/>
  <c r="U209" i="60"/>
  <c r="V209" i="60"/>
  <c r="W209" i="60"/>
  <c r="X209" i="60"/>
  <c r="Y209" i="60"/>
  <c r="Z209" i="60"/>
  <c r="AA209" i="60"/>
  <c r="AB209" i="60"/>
  <c r="AC209" i="60"/>
  <c r="AD209" i="60"/>
  <c r="AE209" i="60"/>
  <c r="AF209" i="60"/>
  <c r="AG209" i="60"/>
  <c r="AH209" i="60"/>
  <c r="AI209" i="60"/>
  <c r="AJ209" i="60"/>
  <c r="AK209" i="60"/>
  <c r="AL209" i="60"/>
  <c r="AM209" i="60"/>
  <c r="AN209" i="60"/>
  <c r="AO209" i="60"/>
  <c r="AP209" i="60"/>
  <c r="AQ209" i="60"/>
  <c r="AR209" i="60"/>
  <c r="AS209" i="60"/>
  <c r="AT209" i="60"/>
  <c r="AU209" i="60"/>
  <c r="AV209" i="60"/>
  <c r="AW209" i="60"/>
  <c r="AX209" i="60"/>
  <c r="AY209" i="60"/>
  <c r="AZ209" i="60"/>
  <c r="BA209" i="60"/>
  <c r="BB209" i="60"/>
  <c r="BC209" i="60"/>
  <c r="BD209" i="60"/>
  <c r="BE209" i="60"/>
  <c r="BF209" i="60"/>
  <c r="BG209" i="60"/>
  <c r="BH209" i="60"/>
  <c r="BI209" i="60"/>
  <c r="BJ209" i="60"/>
  <c r="BK209" i="60"/>
  <c r="BL209" i="60"/>
  <c r="BM209" i="60"/>
  <c r="BN209" i="60"/>
  <c r="BO209" i="60"/>
  <c r="BP209" i="60"/>
  <c r="BQ209" i="60"/>
  <c r="BR209" i="60"/>
  <c r="BS209" i="60"/>
  <c r="BT209" i="60"/>
  <c r="BU209" i="60"/>
  <c r="BV209" i="60"/>
  <c r="BW209" i="60"/>
  <c r="BX209" i="60"/>
  <c r="BY209" i="60"/>
  <c r="BZ209" i="60"/>
  <c r="CA209" i="60"/>
  <c r="CB209" i="60"/>
  <c r="CC209" i="60"/>
  <c r="CD209" i="60"/>
  <c r="CE209" i="60"/>
  <c r="CF209" i="60"/>
  <c r="CG209" i="60"/>
  <c r="CH209" i="60"/>
  <c r="CI209" i="60"/>
  <c r="CJ209" i="60"/>
  <c r="CK209" i="60"/>
  <c r="CL209" i="60"/>
  <c r="CM209" i="60"/>
  <c r="E210" i="60"/>
  <c r="F210" i="60"/>
  <c r="G210" i="60"/>
  <c r="H210" i="60"/>
  <c r="I210" i="60"/>
  <c r="J210" i="60"/>
  <c r="K210" i="60"/>
  <c r="L210" i="60"/>
  <c r="M210" i="60"/>
  <c r="N210" i="60"/>
  <c r="O210" i="60"/>
  <c r="P210" i="60"/>
  <c r="Q210" i="60"/>
  <c r="R210" i="60"/>
  <c r="S210" i="60"/>
  <c r="T210" i="60"/>
  <c r="U210" i="60"/>
  <c r="V210" i="60"/>
  <c r="W210" i="60"/>
  <c r="X210" i="60"/>
  <c r="Y210" i="60"/>
  <c r="Z210" i="60"/>
  <c r="AA210" i="60"/>
  <c r="AB210" i="60"/>
  <c r="AC210" i="60"/>
  <c r="AD210" i="60"/>
  <c r="AE210" i="60"/>
  <c r="AF210" i="60"/>
  <c r="AG210" i="60"/>
  <c r="AH210" i="60"/>
  <c r="AI210" i="60"/>
  <c r="AJ210" i="60"/>
  <c r="AK210" i="60"/>
  <c r="AL210" i="60"/>
  <c r="AM210" i="60"/>
  <c r="AN210" i="60"/>
  <c r="AO210" i="60"/>
  <c r="AP210" i="60"/>
  <c r="AQ210" i="60"/>
  <c r="AR210" i="60"/>
  <c r="AS210" i="60"/>
  <c r="AT210" i="60"/>
  <c r="AU210" i="60"/>
  <c r="AV210" i="60"/>
  <c r="AW210" i="60"/>
  <c r="AX210" i="60"/>
  <c r="AY210" i="60"/>
  <c r="AZ210" i="60"/>
  <c r="BA210" i="60"/>
  <c r="BB210" i="60"/>
  <c r="BC210" i="60"/>
  <c r="BD210" i="60"/>
  <c r="BE210" i="60"/>
  <c r="BF210" i="60"/>
  <c r="BG210" i="60"/>
  <c r="BH210" i="60"/>
  <c r="BI210" i="60"/>
  <c r="BJ210" i="60"/>
  <c r="BK210" i="60"/>
  <c r="BL210" i="60"/>
  <c r="BM210" i="60"/>
  <c r="BN210" i="60"/>
  <c r="BO210" i="60"/>
  <c r="BP210" i="60"/>
  <c r="BQ210" i="60"/>
  <c r="BR210" i="60"/>
  <c r="BS210" i="60"/>
  <c r="BT210" i="60"/>
  <c r="BU210" i="60"/>
  <c r="BV210" i="60"/>
  <c r="BW210" i="60"/>
  <c r="BX210" i="60"/>
  <c r="BY210" i="60"/>
  <c r="BZ210" i="60"/>
  <c r="CA210" i="60"/>
  <c r="CB210" i="60"/>
  <c r="CC210" i="60"/>
  <c r="CD210" i="60"/>
  <c r="CE210" i="60"/>
  <c r="CF210" i="60"/>
  <c r="CG210" i="60"/>
  <c r="CH210" i="60"/>
  <c r="CI210" i="60"/>
  <c r="CJ210" i="60"/>
  <c r="CK210" i="60"/>
  <c r="CL210" i="60"/>
  <c r="CM210" i="60"/>
  <c r="E211" i="60"/>
  <c r="F211" i="60"/>
  <c r="G211" i="60"/>
  <c r="H211" i="60"/>
  <c r="I211" i="60"/>
  <c r="J211" i="60"/>
  <c r="K211" i="60"/>
  <c r="L211" i="60"/>
  <c r="M211" i="60"/>
  <c r="N211" i="60"/>
  <c r="O211" i="60"/>
  <c r="P211" i="60"/>
  <c r="Q211" i="60"/>
  <c r="R211" i="60"/>
  <c r="S211" i="60"/>
  <c r="T211" i="60"/>
  <c r="U211" i="60"/>
  <c r="V211" i="60"/>
  <c r="W211" i="60"/>
  <c r="X211" i="60"/>
  <c r="Y211" i="60"/>
  <c r="Z211" i="60"/>
  <c r="AA211" i="60"/>
  <c r="AB211" i="60"/>
  <c r="AC211" i="60"/>
  <c r="AD211" i="60"/>
  <c r="AE211" i="60"/>
  <c r="AF211" i="60"/>
  <c r="AG211" i="60"/>
  <c r="AH211" i="60"/>
  <c r="AI211" i="60"/>
  <c r="AJ211" i="60"/>
  <c r="AK211" i="60"/>
  <c r="AL211" i="60"/>
  <c r="AM211" i="60"/>
  <c r="AN211" i="60"/>
  <c r="AO211" i="60"/>
  <c r="AP211" i="60"/>
  <c r="AQ211" i="60"/>
  <c r="AR211" i="60"/>
  <c r="AS211" i="60"/>
  <c r="AT211" i="60"/>
  <c r="AU211" i="60"/>
  <c r="AV211" i="60"/>
  <c r="AW211" i="60"/>
  <c r="AX211" i="60"/>
  <c r="AY211" i="60"/>
  <c r="AZ211" i="60"/>
  <c r="BA211" i="60"/>
  <c r="BB211" i="60"/>
  <c r="BC211" i="60"/>
  <c r="BD211" i="60"/>
  <c r="BE211" i="60"/>
  <c r="BF211" i="60"/>
  <c r="BG211" i="60"/>
  <c r="BH211" i="60"/>
  <c r="BI211" i="60"/>
  <c r="BJ211" i="60"/>
  <c r="BK211" i="60"/>
  <c r="BL211" i="60"/>
  <c r="BM211" i="60"/>
  <c r="BN211" i="60"/>
  <c r="BO211" i="60"/>
  <c r="BP211" i="60"/>
  <c r="BQ211" i="60"/>
  <c r="BR211" i="60"/>
  <c r="BS211" i="60"/>
  <c r="BT211" i="60"/>
  <c r="BU211" i="60"/>
  <c r="BV211" i="60"/>
  <c r="BW211" i="60"/>
  <c r="BX211" i="60"/>
  <c r="BY211" i="60"/>
  <c r="BZ211" i="60"/>
  <c r="CA211" i="60"/>
  <c r="CB211" i="60"/>
  <c r="CC211" i="60"/>
  <c r="CD211" i="60"/>
  <c r="CE211" i="60"/>
  <c r="CF211" i="60"/>
  <c r="CG211" i="60"/>
  <c r="CH211" i="60"/>
  <c r="CI211" i="60"/>
  <c r="CJ211" i="60"/>
  <c r="CK211" i="60"/>
  <c r="CL211" i="60"/>
  <c r="CM211" i="60"/>
  <c r="E212" i="60"/>
  <c r="F212" i="60"/>
  <c r="G212" i="60"/>
  <c r="H212" i="60"/>
  <c r="I212" i="60"/>
  <c r="J212" i="60"/>
  <c r="K212" i="60"/>
  <c r="L212" i="60"/>
  <c r="M212" i="60"/>
  <c r="N212" i="60"/>
  <c r="O212" i="60"/>
  <c r="P212" i="60"/>
  <c r="Q212" i="60"/>
  <c r="R212" i="60"/>
  <c r="S212" i="60"/>
  <c r="T212" i="60"/>
  <c r="U212" i="60"/>
  <c r="V212" i="60"/>
  <c r="W212" i="60"/>
  <c r="X212" i="60"/>
  <c r="Y212" i="60"/>
  <c r="Z212" i="60"/>
  <c r="AA212" i="60"/>
  <c r="AB212" i="60"/>
  <c r="AC212" i="60"/>
  <c r="AD212" i="60"/>
  <c r="AE212" i="60"/>
  <c r="AF212" i="60"/>
  <c r="AG212" i="60"/>
  <c r="AH212" i="60"/>
  <c r="AI212" i="60"/>
  <c r="AJ212" i="60"/>
  <c r="AK212" i="60"/>
  <c r="AL212" i="60"/>
  <c r="AM212" i="60"/>
  <c r="AN212" i="60"/>
  <c r="AO212" i="60"/>
  <c r="AP212" i="60"/>
  <c r="AQ212" i="60"/>
  <c r="AR212" i="60"/>
  <c r="AS212" i="60"/>
  <c r="AT212" i="60"/>
  <c r="AU212" i="60"/>
  <c r="AV212" i="60"/>
  <c r="AW212" i="60"/>
  <c r="AX212" i="60"/>
  <c r="AY212" i="60"/>
  <c r="AZ212" i="60"/>
  <c r="BA212" i="60"/>
  <c r="BB212" i="60"/>
  <c r="BC212" i="60"/>
  <c r="BD212" i="60"/>
  <c r="BE212" i="60"/>
  <c r="BF212" i="60"/>
  <c r="BG212" i="60"/>
  <c r="BH212" i="60"/>
  <c r="BI212" i="60"/>
  <c r="BJ212" i="60"/>
  <c r="BK212" i="60"/>
  <c r="BL212" i="60"/>
  <c r="BM212" i="60"/>
  <c r="BN212" i="60"/>
  <c r="BO212" i="60"/>
  <c r="BP212" i="60"/>
  <c r="BQ212" i="60"/>
  <c r="BR212" i="60"/>
  <c r="BS212" i="60"/>
  <c r="BT212" i="60"/>
  <c r="BU212" i="60"/>
  <c r="BV212" i="60"/>
  <c r="BW212" i="60"/>
  <c r="BX212" i="60"/>
  <c r="BY212" i="60"/>
  <c r="BZ212" i="60"/>
  <c r="CA212" i="60"/>
  <c r="CB212" i="60"/>
  <c r="CC212" i="60"/>
  <c r="CD212" i="60"/>
  <c r="CE212" i="60"/>
  <c r="CF212" i="60"/>
  <c r="CG212" i="60"/>
  <c r="CH212" i="60"/>
  <c r="CI212" i="60"/>
  <c r="CJ212" i="60"/>
  <c r="CK212" i="60"/>
  <c r="CL212" i="60"/>
  <c r="CM212" i="60"/>
  <c r="E213" i="60"/>
  <c r="F213" i="60"/>
  <c r="G213" i="60"/>
  <c r="H213" i="60"/>
  <c r="I213" i="60"/>
  <c r="J213" i="60"/>
  <c r="K213" i="60"/>
  <c r="L213" i="60"/>
  <c r="M213" i="60"/>
  <c r="N213" i="60"/>
  <c r="O213" i="60"/>
  <c r="P213" i="60"/>
  <c r="Q213" i="60"/>
  <c r="R213" i="60"/>
  <c r="S213" i="60"/>
  <c r="T213" i="60"/>
  <c r="U213" i="60"/>
  <c r="V213" i="60"/>
  <c r="W213" i="60"/>
  <c r="X213" i="60"/>
  <c r="Y213" i="60"/>
  <c r="Z213" i="60"/>
  <c r="AA213" i="60"/>
  <c r="AB213" i="60"/>
  <c r="AC213" i="60"/>
  <c r="AD213" i="60"/>
  <c r="AE213" i="60"/>
  <c r="AF213" i="60"/>
  <c r="AG213" i="60"/>
  <c r="AH213" i="60"/>
  <c r="AI213" i="60"/>
  <c r="AJ213" i="60"/>
  <c r="AK213" i="60"/>
  <c r="AL213" i="60"/>
  <c r="AM213" i="60"/>
  <c r="AN213" i="60"/>
  <c r="AO213" i="60"/>
  <c r="AP213" i="60"/>
  <c r="AQ213" i="60"/>
  <c r="AR213" i="60"/>
  <c r="AS213" i="60"/>
  <c r="AT213" i="60"/>
  <c r="AU213" i="60"/>
  <c r="AV213" i="60"/>
  <c r="AW213" i="60"/>
  <c r="AX213" i="60"/>
  <c r="AY213" i="60"/>
  <c r="AZ213" i="60"/>
  <c r="BA213" i="60"/>
  <c r="BB213" i="60"/>
  <c r="BC213" i="60"/>
  <c r="BD213" i="60"/>
  <c r="BE213" i="60"/>
  <c r="BF213" i="60"/>
  <c r="BG213" i="60"/>
  <c r="BH213" i="60"/>
  <c r="BI213" i="60"/>
  <c r="BJ213" i="60"/>
  <c r="BK213" i="60"/>
  <c r="BL213" i="60"/>
  <c r="BM213" i="60"/>
  <c r="BN213" i="60"/>
  <c r="BO213" i="60"/>
  <c r="BP213" i="60"/>
  <c r="BQ213" i="60"/>
  <c r="BR213" i="60"/>
  <c r="BS213" i="60"/>
  <c r="BT213" i="60"/>
  <c r="BU213" i="60"/>
  <c r="BV213" i="60"/>
  <c r="BW213" i="60"/>
  <c r="BX213" i="60"/>
  <c r="BY213" i="60"/>
  <c r="BZ213" i="60"/>
  <c r="CA213" i="60"/>
  <c r="CB213" i="60"/>
  <c r="CC213" i="60"/>
  <c r="CD213" i="60"/>
  <c r="CE213" i="60"/>
  <c r="CF213" i="60"/>
  <c r="CG213" i="60"/>
  <c r="CH213" i="60"/>
  <c r="CI213" i="60"/>
  <c r="CJ213" i="60"/>
  <c r="CK213" i="60"/>
  <c r="CL213" i="60"/>
  <c r="CM213" i="60"/>
  <c r="E214" i="60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R214" i="60"/>
  <c r="S214" i="60"/>
  <c r="T214" i="60"/>
  <c r="U214" i="60"/>
  <c r="V214" i="60"/>
  <c r="W214" i="60"/>
  <c r="X214" i="60"/>
  <c r="Y214" i="60"/>
  <c r="Z214" i="60"/>
  <c r="AA214" i="60"/>
  <c r="AB214" i="60"/>
  <c r="AC214" i="60"/>
  <c r="AD214" i="60"/>
  <c r="AE214" i="60"/>
  <c r="AF214" i="60"/>
  <c r="AG214" i="60"/>
  <c r="AH214" i="60"/>
  <c r="AI214" i="60"/>
  <c r="AJ214" i="60"/>
  <c r="AK214" i="60"/>
  <c r="AL214" i="60"/>
  <c r="AM214" i="60"/>
  <c r="AN214" i="60"/>
  <c r="AO214" i="60"/>
  <c r="AP214" i="60"/>
  <c r="AQ214" i="60"/>
  <c r="AR214" i="60"/>
  <c r="AS214" i="60"/>
  <c r="AT214" i="60"/>
  <c r="AU214" i="60"/>
  <c r="AV214" i="60"/>
  <c r="AW214" i="60"/>
  <c r="AX214" i="60"/>
  <c r="AY214" i="60"/>
  <c r="AZ214" i="60"/>
  <c r="BA214" i="60"/>
  <c r="BB214" i="60"/>
  <c r="BC214" i="60"/>
  <c r="BD214" i="60"/>
  <c r="BE214" i="60"/>
  <c r="BF214" i="60"/>
  <c r="BG214" i="60"/>
  <c r="BH214" i="60"/>
  <c r="BI214" i="60"/>
  <c r="BJ214" i="60"/>
  <c r="BK214" i="60"/>
  <c r="BL214" i="60"/>
  <c r="BM214" i="60"/>
  <c r="BN214" i="60"/>
  <c r="BO214" i="60"/>
  <c r="BP214" i="60"/>
  <c r="BQ214" i="60"/>
  <c r="BR214" i="60"/>
  <c r="BS214" i="60"/>
  <c r="BT214" i="60"/>
  <c r="BU214" i="60"/>
  <c r="BV214" i="60"/>
  <c r="BW214" i="60"/>
  <c r="BX214" i="60"/>
  <c r="BY214" i="60"/>
  <c r="BZ214" i="60"/>
  <c r="CA214" i="60"/>
  <c r="CB214" i="60"/>
  <c r="CC214" i="60"/>
  <c r="CD214" i="60"/>
  <c r="CE214" i="60"/>
  <c r="CF214" i="60"/>
  <c r="CG214" i="60"/>
  <c r="CH214" i="60"/>
  <c r="CI214" i="60"/>
  <c r="CJ214" i="60"/>
  <c r="CK214" i="60"/>
  <c r="CL214" i="60"/>
  <c r="CM214" i="60"/>
  <c r="E215" i="60"/>
  <c r="F215" i="60"/>
  <c r="G215" i="60"/>
  <c r="H215" i="60"/>
  <c r="I215" i="60"/>
  <c r="J215" i="60"/>
  <c r="K215" i="60"/>
  <c r="L215" i="60"/>
  <c r="M215" i="60"/>
  <c r="N215" i="60"/>
  <c r="O215" i="60"/>
  <c r="P215" i="60"/>
  <c r="Q215" i="60"/>
  <c r="R215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AI215" i="60"/>
  <c r="AJ215" i="60"/>
  <c r="AK215" i="60"/>
  <c r="AL215" i="60"/>
  <c r="AM215" i="60"/>
  <c r="AN215" i="60"/>
  <c r="AO215" i="60"/>
  <c r="AP215" i="60"/>
  <c r="AQ215" i="60"/>
  <c r="AR215" i="60"/>
  <c r="AS215" i="60"/>
  <c r="AT215" i="60"/>
  <c r="AU215" i="60"/>
  <c r="AV215" i="60"/>
  <c r="AW215" i="60"/>
  <c r="AX215" i="60"/>
  <c r="AY215" i="60"/>
  <c r="AZ215" i="60"/>
  <c r="BA215" i="60"/>
  <c r="BB215" i="60"/>
  <c r="BC215" i="60"/>
  <c r="BD215" i="60"/>
  <c r="BE215" i="60"/>
  <c r="BF215" i="60"/>
  <c r="BG215" i="60"/>
  <c r="BH215" i="60"/>
  <c r="BI215" i="60"/>
  <c r="BJ215" i="60"/>
  <c r="BK215" i="60"/>
  <c r="BL215" i="60"/>
  <c r="BM215" i="60"/>
  <c r="BN215" i="60"/>
  <c r="BO215" i="60"/>
  <c r="BP215" i="60"/>
  <c r="BQ215" i="60"/>
  <c r="BR215" i="60"/>
  <c r="BS215" i="60"/>
  <c r="BT215" i="60"/>
  <c r="BU215" i="60"/>
  <c r="BV215" i="60"/>
  <c r="BW215" i="60"/>
  <c r="BX215" i="60"/>
  <c r="BY215" i="60"/>
  <c r="BZ215" i="60"/>
  <c r="CA215" i="60"/>
  <c r="CB215" i="60"/>
  <c r="CC215" i="60"/>
  <c r="CD215" i="60"/>
  <c r="CE215" i="60"/>
  <c r="CF215" i="60"/>
  <c r="CG215" i="60"/>
  <c r="CH215" i="60"/>
  <c r="CI215" i="60"/>
  <c r="CJ215" i="60"/>
  <c r="CK215" i="60"/>
  <c r="CL215" i="60"/>
  <c r="CM215" i="60"/>
  <c r="E216" i="60"/>
  <c r="F216" i="60"/>
  <c r="G216" i="60"/>
  <c r="H216" i="60"/>
  <c r="I216" i="60"/>
  <c r="J216" i="60"/>
  <c r="K216" i="60"/>
  <c r="L216" i="60"/>
  <c r="M216" i="60"/>
  <c r="N216" i="60"/>
  <c r="O216" i="60"/>
  <c r="P216" i="60"/>
  <c r="Q216" i="60"/>
  <c r="R216" i="60"/>
  <c r="S216" i="60"/>
  <c r="T216" i="60"/>
  <c r="U216" i="60"/>
  <c r="V216" i="60"/>
  <c r="W216" i="60"/>
  <c r="X216" i="60"/>
  <c r="Y216" i="60"/>
  <c r="Z216" i="60"/>
  <c r="AA216" i="60"/>
  <c r="AB216" i="60"/>
  <c r="AC216" i="60"/>
  <c r="AD216" i="60"/>
  <c r="AE216" i="60"/>
  <c r="AF216" i="60"/>
  <c r="AG216" i="60"/>
  <c r="AH216" i="60"/>
  <c r="AI216" i="60"/>
  <c r="AJ216" i="60"/>
  <c r="AK216" i="60"/>
  <c r="AL216" i="60"/>
  <c r="AM216" i="60"/>
  <c r="AN216" i="60"/>
  <c r="AO216" i="60"/>
  <c r="AP216" i="60"/>
  <c r="AQ216" i="60"/>
  <c r="AR216" i="60"/>
  <c r="AS216" i="60"/>
  <c r="AT216" i="60"/>
  <c r="AU216" i="60"/>
  <c r="AV216" i="60"/>
  <c r="AW216" i="60"/>
  <c r="AX216" i="60"/>
  <c r="AY216" i="60"/>
  <c r="AZ216" i="60"/>
  <c r="BA216" i="60"/>
  <c r="BB216" i="60"/>
  <c r="BC216" i="60"/>
  <c r="BD216" i="60"/>
  <c r="BE216" i="60"/>
  <c r="BF216" i="60"/>
  <c r="BG216" i="60"/>
  <c r="BH216" i="60"/>
  <c r="BI216" i="60"/>
  <c r="BJ216" i="60"/>
  <c r="BK216" i="60"/>
  <c r="BL216" i="60"/>
  <c r="BM216" i="60"/>
  <c r="BN216" i="60"/>
  <c r="BO216" i="60"/>
  <c r="BP216" i="60"/>
  <c r="BQ216" i="60"/>
  <c r="BR216" i="60"/>
  <c r="BS216" i="60"/>
  <c r="BT216" i="60"/>
  <c r="BU216" i="60"/>
  <c r="BV216" i="60"/>
  <c r="BW216" i="60"/>
  <c r="BX216" i="60"/>
  <c r="BY216" i="60"/>
  <c r="BZ216" i="60"/>
  <c r="CA216" i="60"/>
  <c r="CB216" i="60"/>
  <c r="CC216" i="60"/>
  <c r="CD216" i="60"/>
  <c r="CE216" i="60"/>
  <c r="CF216" i="60"/>
  <c r="CG216" i="60"/>
  <c r="CH216" i="60"/>
  <c r="CI216" i="60"/>
  <c r="CJ216" i="60"/>
  <c r="CK216" i="60"/>
  <c r="CL216" i="60"/>
  <c r="CM216" i="60"/>
  <c r="E217" i="60"/>
  <c r="F217" i="60"/>
  <c r="G217" i="60"/>
  <c r="H217" i="60"/>
  <c r="I217" i="60"/>
  <c r="J217" i="60"/>
  <c r="K217" i="60"/>
  <c r="L217" i="60"/>
  <c r="M217" i="60"/>
  <c r="N217" i="60"/>
  <c r="O217" i="60"/>
  <c r="P217" i="60"/>
  <c r="Q217" i="60"/>
  <c r="R217" i="60"/>
  <c r="S217" i="60"/>
  <c r="T217" i="60"/>
  <c r="U217" i="60"/>
  <c r="V217" i="60"/>
  <c r="W217" i="60"/>
  <c r="X217" i="60"/>
  <c r="Y217" i="60"/>
  <c r="Z217" i="60"/>
  <c r="AA217" i="60"/>
  <c r="AB217" i="60"/>
  <c r="AC217" i="60"/>
  <c r="AD217" i="60"/>
  <c r="AE217" i="60"/>
  <c r="AF217" i="60"/>
  <c r="AG217" i="60"/>
  <c r="AH217" i="60"/>
  <c r="AI217" i="60"/>
  <c r="AJ217" i="60"/>
  <c r="AK217" i="60"/>
  <c r="AL217" i="60"/>
  <c r="AM217" i="60"/>
  <c r="AN217" i="60"/>
  <c r="AO217" i="60"/>
  <c r="AP217" i="60"/>
  <c r="AQ217" i="60"/>
  <c r="AR217" i="60"/>
  <c r="AS217" i="60"/>
  <c r="AT217" i="60"/>
  <c r="AU217" i="60"/>
  <c r="AV217" i="60"/>
  <c r="AW217" i="60"/>
  <c r="AX217" i="60"/>
  <c r="AY217" i="60"/>
  <c r="AZ217" i="60"/>
  <c r="BA217" i="60"/>
  <c r="BB217" i="60"/>
  <c r="BC217" i="60"/>
  <c r="BD217" i="60"/>
  <c r="BE217" i="60"/>
  <c r="BF217" i="60"/>
  <c r="BG217" i="60"/>
  <c r="BH217" i="60"/>
  <c r="BI217" i="60"/>
  <c r="BJ217" i="60"/>
  <c r="BK217" i="60"/>
  <c r="BL217" i="60"/>
  <c r="BM217" i="60"/>
  <c r="BN217" i="60"/>
  <c r="BO217" i="60"/>
  <c r="BP217" i="60"/>
  <c r="BQ217" i="60"/>
  <c r="BR217" i="60"/>
  <c r="BS217" i="60"/>
  <c r="BT217" i="60"/>
  <c r="BU217" i="60"/>
  <c r="BV217" i="60"/>
  <c r="BW217" i="60"/>
  <c r="BX217" i="60"/>
  <c r="BY217" i="60"/>
  <c r="BZ217" i="60"/>
  <c r="CA217" i="60"/>
  <c r="CB217" i="60"/>
  <c r="CC217" i="60"/>
  <c r="CD217" i="60"/>
  <c r="CE217" i="60"/>
  <c r="CF217" i="60"/>
  <c r="CG217" i="60"/>
  <c r="CH217" i="60"/>
  <c r="CI217" i="60"/>
  <c r="CJ217" i="60"/>
  <c r="CK217" i="60"/>
  <c r="CL217" i="60"/>
  <c r="CM217" i="60"/>
  <c r="E218" i="60"/>
  <c r="F218" i="60"/>
  <c r="G218" i="60"/>
  <c r="H218" i="60"/>
  <c r="I218" i="60"/>
  <c r="J218" i="60"/>
  <c r="K218" i="60"/>
  <c r="L218" i="60"/>
  <c r="M218" i="60"/>
  <c r="N218" i="60"/>
  <c r="O218" i="60"/>
  <c r="P218" i="60"/>
  <c r="Q218" i="60"/>
  <c r="R218" i="60"/>
  <c r="S218" i="60"/>
  <c r="T218" i="60"/>
  <c r="U218" i="60"/>
  <c r="V218" i="60"/>
  <c r="W218" i="60"/>
  <c r="X218" i="60"/>
  <c r="Y218" i="60"/>
  <c r="Z218" i="60"/>
  <c r="AA218" i="60"/>
  <c r="AB218" i="60"/>
  <c r="AC218" i="60"/>
  <c r="AD218" i="60"/>
  <c r="AE218" i="60"/>
  <c r="AF218" i="60"/>
  <c r="AG218" i="60"/>
  <c r="AH218" i="60"/>
  <c r="AI218" i="60"/>
  <c r="AJ218" i="60"/>
  <c r="AK218" i="60"/>
  <c r="AL218" i="60"/>
  <c r="AM218" i="60"/>
  <c r="AN218" i="60"/>
  <c r="AO218" i="60"/>
  <c r="AP218" i="60"/>
  <c r="AQ218" i="60"/>
  <c r="AR218" i="60"/>
  <c r="AS218" i="60"/>
  <c r="AT218" i="60"/>
  <c r="AU218" i="60"/>
  <c r="AV218" i="60"/>
  <c r="AW218" i="60"/>
  <c r="AX218" i="60"/>
  <c r="AY218" i="60"/>
  <c r="AZ218" i="60"/>
  <c r="BA218" i="60"/>
  <c r="BB218" i="60"/>
  <c r="BC218" i="60"/>
  <c r="BD218" i="60"/>
  <c r="BE218" i="60"/>
  <c r="BF218" i="60"/>
  <c r="BG218" i="60"/>
  <c r="BH218" i="60"/>
  <c r="BI218" i="60"/>
  <c r="BJ218" i="60"/>
  <c r="BK218" i="60"/>
  <c r="BL218" i="60"/>
  <c r="BM218" i="60"/>
  <c r="BN218" i="60"/>
  <c r="BO218" i="60"/>
  <c r="BP218" i="60"/>
  <c r="BQ218" i="60"/>
  <c r="BR218" i="60"/>
  <c r="BS218" i="60"/>
  <c r="BT218" i="60"/>
  <c r="BU218" i="60"/>
  <c r="BV218" i="60"/>
  <c r="BW218" i="60"/>
  <c r="BX218" i="60"/>
  <c r="BY218" i="60"/>
  <c r="BZ218" i="60"/>
  <c r="CA218" i="60"/>
  <c r="CB218" i="60"/>
  <c r="CC218" i="60"/>
  <c r="CD218" i="60"/>
  <c r="CE218" i="60"/>
  <c r="CF218" i="60"/>
  <c r="CG218" i="60"/>
  <c r="CH218" i="60"/>
  <c r="CI218" i="60"/>
  <c r="CJ218" i="60"/>
  <c r="CK218" i="60"/>
  <c r="CL218" i="60"/>
  <c r="CM218" i="60"/>
  <c r="E219" i="60"/>
  <c r="F219" i="60"/>
  <c r="G219" i="60"/>
  <c r="H219" i="60"/>
  <c r="I219" i="60"/>
  <c r="J219" i="60"/>
  <c r="K219" i="60"/>
  <c r="L219" i="60"/>
  <c r="M219" i="60"/>
  <c r="N219" i="60"/>
  <c r="O219" i="60"/>
  <c r="P219" i="60"/>
  <c r="Q219" i="60"/>
  <c r="R219" i="60"/>
  <c r="S219" i="60"/>
  <c r="T219" i="60"/>
  <c r="U219" i="60"/>
  <c r="V219" i="60"/>
  <c r="W219" i="60"/>
  <c r="X219" i="60"/>
  <c r="Y219" i="60"/>
  <c r="Z219" i="60"/>
  <c r="AA219" i="60"/>
  <c r="AB219" i="60"/>
  <c r="AC219" i="60"/>
  <c r="AD219" i="60"/>
  <c r="AE219" i="60"/>
  <c r="AF219" i="60"/>
  <c r="AG219" i="60"/>
  <c r="AH219" i="60"/>
  <c r="AI219" i="60"/>
  <c r="AJ219" i="60"/>
  <c r="AK219" i="60"/>
  <c r="AL219" i="60"/>
  <c r="AM219" i="60"/>
  <c r="AN219" i="60"/>
  <c r="AO219" i="60"/>
  <c r="AP219" i="60"/>
  <c r="AQ219" i="60"/>
  <c r="AR219" i="60"/>
  <c r="AS219" i="60"/>
  <c r="AT219" i="60"/>
  <c r="AU219" i="60"/>
  <c r="AV219" i="60"/>
  <c r="AW219" i="60"/>
  <c r="AX219" i="60"/>
  <c r="AY219" i="60"/>
  <c r="AZ219" i="60"/>
  <c r="BA219" i="60"/>
  <c r="BB219" i="60"/>
  <c r="BC219" i="60"/>
  <c r="BD219" i="60"/>
  <c r="BE219" i="60"/>
  <c r="BF219" i="60"/>
  <c r="BG219" i="60"/>
  <c r="BH219" i="60"/>
  <c r="BI219" i="60"/>
  <c r="BJ219" i="60"/>
  <c r="BK219" i="60"/>
  <c r="BL219" i="60"/>
  <c r="BM219" i="60"/>
  <c r="BN219" i="60"/>
  <c r="BO219" i="60"/>
  <c r="BP219" i="60"/>
  <c r="BQ219" i="60"/>
  <c r="BR219" i="60"/>
  <c r="BS219" i="60"/>
  <c r="BT219" i="60"/>
  <c r="BU219" i="60"/>
  <c r="BV219" i="60"/>
  <c r="BW219" i="60"/>
  <c r="BX219" i="60"/>
  <c r="BY219" i="60"/>
  <c r="BZ219" i="60"/>
  <c r="CA219" i="60"/>
  <c r="CB219" i="60"/>
  <c r="CC219" i="60"/>
  <c r="CD219" i="60"/>
  <c r="CE219" i="60"/>
  <c r="CF219" i="60"/>
  <c r="CG219" i="60"/>
  <c r="CH219" i="60"/>
  <c r="CI219" i="60"/>
  <c r="CJ219" i="60"/>
  <c r="CK219" i="60"/>
  <c r="CL219" i="60"/>
  <c r="CM219" i="60"/>
  <c r="E220" i="60"/>
  <c r="F220" i="60"/>
  <c r="G220" i="60"/>
  <c r="H220" i="60"/>
  <c r="I220" i="60"/>
  <c r="J220" i="60"/>
  <c r="K220" i="60"/>
  <c r="L220" i="60"/>
  <c r="M220" i="60"/>
  <c r="N220" i="60"/>
  <c r="O220" i="60"/>
  <c r="P220" i="60"/>
  <c r="Q220" i="60"/>
  <c r="R220" i="60"/>
  <c r="S220" i="60"/>
  <c r="T220" i="60"/>
  <c r="U220" i="60"/>
  <c r="V220" i="60"/>
  <c r="W220" i="60"/>
  <c r="X220" i="60"/>
  <c r="Y220" i="60"/>
  <c r="Z220" i="60"/>
  <c r="AA220" i="60"/>
  <c r="AB220" i="60"/>
  <c r="AC220" i="60"/>
  <c r="AD220" i="60"/>
  <c r="AE220" i="60"/>
  <c r="AF220" i="60"/>
  <c r="AG220" i="60"/>
  <c r="AH220" i="60"/>
  <c r="AI220" i="60"/>
  <c r="AJ220" i="60"/>
  <c r="AK220" i="60"/>
  <c r="AL220" i="60"/>
  <c r="AM220" i="60"/>
  <c r="AN220" i="60"/>
  <c r="AO220" i="60"/>
  <c r="AP220" i="60"/>
  <c r="AQ220" i="60"/>
  <c r="AR220" i="60"/>
  <c r="AS220" i="60"/>
  <c r="AT220" i="60"/>
  <c r="AU220" i="60"/>
  <c r="AV220" i="60"/>
  <c r="AW220" i="60"/>
  <c r="AX220" i="60"/>
  <c r="AY220" i="60"/>
  <c r="AZ220" i="60"/>
  <c r="BA220" i="60"/>
  <c r="BB220" i="60"/>
  <c r="BC220" i="60"/>
  <c r="BD220" i="60"/>
  <c r="BE220" i="60"/>
  <c r="BF220" i="60"/>
  <c r="BG220" i="60"/>
  <c r="BH220" i="60"/>
  <c r="BI220" i="60"/>
  <c r="BJ220" i="60"/>
  <c r="BK220" i="60"/>
  <c r="BL220" i="60"/>
  <c r="BM220" i="60"/>
  <c r="BN220" i="60"/>
  <c r="BO220" i="60"/>
  <c r="BP220" i="60"/>
  <c r="BQ220" i="60"/>
  <c r="BR220" i="60"/>
  <c r="BS220" i="60"/>
  <c r="BT220" i="60"/>
  <c r="BU220" i="60"/>
  <c r="BV220" i="60"/>
  <c r="BW220" i="60"/>
  <c r="BX220" i="60"/>
  <c r="BY220" i="60"/>
  <c r="BZ220" i="60"/>
  <c r="CA220" i="60"/>
  <c r="CB220" i="60"/>
  <c r="CC220" i="60"/>
  <c r="CD220" i="60"/>
  <c r="CE220" i="60"/>
  <c r="CF220" i="60"/>
  <c r="CG220" i="60"/>
  <c r="CH220" i="60"/>
  <c r="CI220" i="60"/>
  <c r="CJ220" i="60"/>
  <c r="CK220" i="60"/>
  <c r="CL220" i="60"/>
  <c r="CM220" i="60"/>
  <c r="E221" i="60"/>
  <c r="F221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AP221" i="60"/>
  <c r="AQ221" i="60"/>
  <c r="AR221" i="60"/>
  <c r="AS221" i="60"/>
  <c r="AT221" i="60"/>
  <c r="AU221" i="60"/>
  <c r="AV221" i="60"/>
  <c r="AW221" i="60"/>
  <c r="AX221" i="60"/>
  <c r="AY221" i="60"/>
  <c r="AZ221" i="60"/>
  <c r="BA221" i="60"/>
  <c r="BB221" i="60"/>
  <c r="BC221" i="60"/>
  <c r="BD221" i="60"/>
  <c r="BE221" i="60"/>
  <c r="BF221" i="60"/>
  <c r="BG221" i="60"/>
  <c r="BH221" i="60"/>
  <c r="BI221" i="60"/>
  <c r="BJ221" i="60"/>
  <c r="BK221" i="60"/>
  <c r="BL221" i="60"/>
  <c r="BM221" i="60"/>
  <c r="BN221" i="60"/>
  <c r="BO221" i="60"/>
  <c r="BP221" i="60"/>
  <c r="BQ221" i="60"/>
  <c r="BR221" i="60"/>
  <c r="BS221" i="60"/>
  <c r="BT221" i="60"/>
  <c r="BU221" i="60"/>
  <c r="BV221" i="60"/>
  <c r="BW221" i="60"/>
  <c r="BX221" i="60"/>
  <c r="BY221" i="60"/>
  <c r="BZ221" i="60"/>
  <c r="CA221" i="60"/>
  <c r="CB221" i="60"/>
  <c r="CC221" i="60"/>
  <c r="CD221" i="60"/>
  <c r="CE221" i="60"/>
  <c r="CF221" i="60"/>
  <c r="CG221" i="60"/>
  <c r="CH221" i="60"/>
  <c r="CI221" i="60"/>
  <c r="CJ221" i="60"/>
  <c r="CK221" i="60"/>
  <c r="CL221" i="60"/>
  <c r="CM221" i="60"/>
  <c r="E222" i="60"/>
  <c r="F222" i="60"/>
  <c r="G222" i="60"/>
  <c r="H222" i="60"/>
  <c r="I222" i="60"/>
  <c r="J222" i="60"/>
  <c r="K222" i="60"/>
  <c r="L222" i="60"/>
  <c r="M222" i="60"/>
  <c r="N222" i="60"/>
  <c r="O222" i="60"/>
  <c r="P222" i="60"/>
  <c r="Q222" i="60"/>
  <c r="R222" i="60"/>
  <c r="S222" i="60"/>
  <c r="T222" i="60"/>
  <c r="U222" i="60"/>
  <c r="V222" i="60"/>
  <c r="W222" i="60"/>
  <c r="X222" i="60"/>
  <c r="Y222" i="60"/>
  <c r="Z222" i="60"/>
  <c r="AA222" i="60"/>
  <c r="AB222" i="60"/>
  <c r="AC222" i="60"/>
  <c r="AD222" i="60"/>
  <c r="AE222" i="60"/>
  <c r="AF222" i="60"/>
  <c r="AG222" i="60"/>
  <c r="AH222" i="60"/>
  <c r="AI222" i="60"/>
  <c r="AJ222" i="60"/>
  <c r="AK222" i="60"/>
  <c r="AL222" i="60"/>
  <c r="AM222" i="60"/>
  <c r="AN222" i="60"/>
  <c r="AO222" i="60"/>
  <c r="AP222" i="60"/>
  <c r="AQ222" i="60"/>
  <c r="AR222" i="60"/>
  <c r="AS222" i="60"/>
  <c r="AT222" i="60"/>
  <c r="AU222" i="60"/>
  <c r="AV222" i="60"/>
  <c r="AW222" i="60"/>
  <c r="AX222" i="60"/>
  <c r="AY222" i="60"/>
  <c r="AZ222" i="60"/>
  <c r="BA222" i="60"/>
  <c r="BB222" i="60"/>
  <c r="BC222" i="60"/>
  <c r="BD222" i="60"/>
  <c r="BE222" i="60"/>
  <c r="BF222" i="60"/>
  <c r="BG222" i="60"/>
  <c r="BH222" i="60"/>
  <c r="BI222" i="60"/>
  <c r="BJ222" i="60"/>
  <c r="BK222" i="60"/>
  <c r="BL222" i="60"/>
  <c r="BM222" i="60"/>
  <c r="BN222" i="60"/>
  <c r="BO222" i="60"/>
  <c r="BP222" i="60"/>
  <c r="BQ222" i="60"/>
  <c r="BR222" i="60"/>
  <c r="BS222" i="60"/>
  <c r="BT222" i="60"/>
  <c r="BU222" i="60"/>
  <c r="BV222" i="60"/>
  <c r="BW222" i="60"/>
  <c r="BX222" i="60"/>
  <c r="BY222" i="60"/>
  <c r="BZ222" i="60"/>
  <c r="CA222" i="60"/>
  <c r="CB222" i="60"/>
  <c r="CC222" i="60"/>
  <c r="CD222" i="60"/>
  <c r="CE222" i="60"/>
  <c r="CF222" i="60"/>
  <c r="CG222" i="60"/>
  <c r="CH222" i="60"/>
  <c r="CI222" i="60"/>
  <c r="CJ222" i="60"/>
  <c r="CK222" i="60"/>
  <c r="CL222" i="60"/>
  <c r="CM222" i="60"/>
  <c r="E223" i="60"/>
  <c r="F223" i="60"/>
  <c r="G223" i="60"/>
  <c r="H223" i="60"/>
  <c r="I223" i="60"/>
  <c r="J223" i="60"/>
  <c r="K223" i="60"/>
  <c r="L223" i="60"/>
  <c r="M223" i="60"/>
  <c r="N223" i="60"/>
  <c r="O223" i="60"/>
  <c r="P223" i="60"/>
  <c r="Q223" i="60"/>
  <c r="R223" i="60"/>
  <c r="S223" i="60"/>
  <c r="T223" i="60"/>
  <c r="U223" i="60"/>
  <c r="V223" i="60"/>
  <c r="W223" i="60"/>
  <c r="X223" i="60"/>
  <c r="Y223" i="60"/>
  <c r="Z223" i="60"/>
  <c r="AA223" i="60"/>
  <c r="AB223" i="60"/>
  <c r="AC223" i="60"/>
  <c r="AD223" i="60"/>
  <c r="AE223" i="60"/>
  <c r="AF223" i="60"/>
  <c r="AG223" i="60"/>
  <c r="AH223" i="60"/>
  <c r="AI223" i="60"/>
  <c r="AJ223" i="60"/>
  <c r="AK223" i="60"/>
  <c r="AL223" i="60"/>
  <c r="AM223" i="60"/>
  <c r="AN223" i="60"/>
  <c r="AO223" i="60"/>
  <c r="AP223" i="60"/>
  <c r="AQ223" i="60"/>
  <c r="AR223" i="60"/>
  <c r="AS223" i="60"/>
  <c r="AT223" i="60"/>
  <c r="AU223" i="60"/>
  <c r="AV223" i="60"/>
  <c r="AW223" i="60"/>
  <c r="AX223" i="60"/>
  <c r="AY223" i="60"/>
  <c r="AZ223" i="60"/>
  <c r="BA223" i="60"/>
  <c r="BB223" i="60"/>
  <c r="BC223" i="60"/>
  <c r="BD223" i="60"/>
  <c r="BE223" i="60"/>
  <c r="BF223" i="60"/>
  <c r="BG223" i="60"/>
  <c r="BH223" i="60"/>
  <c r="BI223" i="60"/>
  <c r="BJ223" i="60"/>
  <c r="BK223" i="60"/>
  <c r="BL223" i="60"/>
  <c r="BM223" i="60"/>
  <c r="BN223" i="60"/>
  <c r="BO223" i="60"/>
  <c r="BP223" i="60"/>
  <c r="BQ223" i="60"/>
  <c r="BR223" i="60"/>
  <c r="BS223" i="60"/>
  <c r="BT223" i="60"/>
  <c r="BU223" i="60"/>
  <c r="BV223" i="60"/>
  <c r="BW223" i="60"/>
  <c r="BX223" i="60"/>
  <c r="BY223" i="60"/>
  <c r="BZ223" i="60"/>
  <c r="CA223" i="60"/>
  <c r="CB223" i="60"/>
  <c r="CC223" i="60"/>
  <c r="CD223" i="60"/>
  <c r="CE223" i="60"/>
  <c r="CF223" i="60"/>
  <c r="CG223" i="60"/>
  <c r="CH223" i="60"/>
  <c r="CI223" i="60"/>
  <c r="CJ223" i="60"/>
  <c r="CK223" i="60"/>
  <c r="CL223" i="60"/>
  <c r="CM223" i="60"/>
  <c r="E224" i="60"/>
  <c r="F224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AP224" i="60"/>
  <c r="AQ224" i="60"/>
  <c r="AR224" i="60"/>
  <c r="AS224" i="60"/>
  <c r="AT224" i="60"/>
  <c r="AU224" i="60"/>
  <c r="AV224" i="60"/>
  <c r="AW224" i="60"/>
  <c r="AX224" i="60"/>
  <c r="AY224" i="60"/>
  <c r="AZ224" i="60"/>
  <c r="BA224" i="60"/>
  <c r="BB224" i="60"/>
  <c r="BC224" i="60"/>
  <c r="BD224" i="60"/>
  <c r="BE224" i="60"/>
  <c r="BF224" i="60"/>
  <c r="BG224" i="60"/>
  <c r="BH224" i="60"/>
  <c r="BI224" i="60"/>
  <c r="BJ224" i="60"/>
  <c r="BK224" i="60"/>
  <c r="BL224" i="60"/>
  <c r="BM224" i="60"/>
  <c r="BN224" i="60"/>
  <c r="BO224" i="60"/>
  <c r="BP224" i="60"/>
  <c r="BQ224" i="60"/>
  <c r="BR224" i="60"/>
  <c r="BS224" i="60"/>
  <c r="BT224" i="60"/>
  <c r="BU224" i="60"/>
  <c r="BV224" i="60"/>
  <c r="BW224" i="60"/>
  <c r="BX224" i="60"/>
  <c r="BY224" i="60"/>
  <c r="BZ224" i="60"/>
  <c r="CA224" i="60"/>
  <c r="CB224" i="60"/>
  <c r="CC224" i="60"/>
  <c r="CD224" i="60"/>
  <c r="CE224" i="60"/>
  <c r="CF224" i="60"/>
  <c r="CG224" i="60"/>
  <c r="CH224" i="60"/>
  <c r="CI224" i="60"/>
  <c r="CJ224" i="60"/>
  <c r="CK224" i="60"/>
  <c r="CL224" i="60"/>
  <c r="CM224" i="60"/>
  <c r="E225" i="60"/>
  <c r="F225" i="60"/>
  <c r="G225" i="60"/>
  <c r="H225" i="60"/>
  <c r="I225" i="60"/>
  <c r="J225" i="60"/>
  <c r="K225" i="60"/>
  <c r="L225" i="60"/>
  <c r="M225" i="60"/>
  <c r="N225" i="60"/>
  <c r="O225" i="60"/>
  <c r="P225" i="60"/>
  <c r="Q225" i="60"/>
  <c r="R225" i="60"/>
  <c r="S225" i="60"/>
  <c r="T225" i="60"/>
  <c r="U225" i="60"/>
  <c r="V225" i="60"/>
  <c r="W225" i="60"/>
  <c r="X225" i="60"/>
  <c r="Y225" i="60"/>
  <c r="Z225" i="60"/>
  <c r="AA225" i="60"/>
  <c r="AB225" i="60"/>
  <c r="AC225" i="60"/>
  <c r="AD225" i="60"/>
  <c r="AE225" i="60"/>
  <c r="AF225" i="60"/>
  <c r="AG225" i="60"/>
  <c r="AH225" i="60"/>
  <c r="AI225" i="60"/>
  <c r="AJ225" i="60"/>
  <c r="AK225" i="60"/>
  <c r="AL225" i="60"/>
  <c r="AM225" i="60"/>
  <c r="AN225" i="60"/>
  <c r="AO225" i="60"/>
  <c r="AP225" i="60"/>
  <c r="AQ225" i="60"/>
  <c r="AR225" i="60"/>
  <c r="AS225" i="60"/>
  <c r="AT225" i="60"/>
  <c r="AU225" i="60"/>
  <c r="AV225" i="60"/>
  <c r="AW225" i="60"/>
  <c r="AX225" i="60"/>
  <c r="AY225" i="60"/>
  <c r="AZ225" i="60"/>
  <c r="BA225" i="60"/>
  <c r="BB225" i="60"/>
  <c r="BC225" i="60"/>
  <c r="BD225" i="60"/>
  <c r="BE225" i="60"/>
  <c r="BF225" i="60"/>
  <c r="BG225" i="60"/>
  <c r="BH225" i="60"/>
  <c r="BI225" i="60"/>
  <c r="BJ225" i="60"/>
  <c r="BK225" i="60"/>
  <c r="BL225" i="60"/>
  <c r="BM225" i="60"/>
  <c r="BN225" i="60"/>
  <c r="BO225" i="60"/>
  <c r="BP225" i="60"/>
  <c r="BQ225" i="60"/>
  <c r="BR225" i="60"/>
  <c r="BS225" i="60"/>
  <c r="BT225" i="60"/>
  <c r="BU225" i="60"/>
  <c r="BV225" i="60"/>
  <c r="BW225" i="60"/>
  <c r="BX225" i="60"/>
  <c r="BY225" i="60"/>
  <c r="BZ225" i="60"/>
  <c r="CA225" i="60"/>
  <c r="CB225" i="60"/>
  <c r="CC225" i="60"/>
  <c r="CD225" i="60"/>
  <c r="CE225" i="60"/>
  <c r="CF225" i="60"/>
  <c r="CG225" i="60"/>
  <c r="CH225" i="60"/>
  <c r="CI225" i="60"/>
  <c r="CJ225" i="60"/>
  <c r="CK225" i="60"/>
  <c r="CL225" i="60"/>
  <c r="CM225" i="60"/>
  <c r="E226" i="60"/>
  <c r="F226" i="60"/>
  <c r="G226" i="60"/>
  <c r="H226" i="60"/>
  <c r="I226" i="60"/>
  <c r="J226" i="60"/>
  <c r="K226" i="60"/>
  <c r="L226" i="60"/>
  <c r="M226" i="60"/>
  <c r="N226" i="60"/>
  <c r="O226" i="60"/>
  <c r="P226" i="60"/>
  <c r="Q226" i="60"/>
  <c r="R226" i="60"/>
  <c r="S226" i="60"/>
  <c r="T226" i="60"/>
  <c r="U226" i="60"/>
  <c r="V226" i="60"/>
  <c r="W226" i="60"/>
  <c r="X226" i="60"/>
  <c r="Y226" i="60"/>
  <c r="Z226" i="60"/>
  <c r="AA226" i="60"/>
  <c r="AB226" i="60"/>
  <c r="AC226" i="60"/>
  <c r="AD226" i="60"/>
  <c r="AE226" i="60"/>
  <c r="AF226" i="60"/>
  <c r="AG226" i="60"/>
  <c r="AH226" i="60"/>
  <c r="AI226" i="60"/>
  <c r="AJ226" i="60"/>
  <c r="AK226" i="60"/>
  <c r="AL226" i="60"/>
  <c r="AM226" i="60"/>
  <c r="AN226" i="60"/>
  <c r="AO226" i="60"/>
  <c r="AP226" i="60"/>
  <c r="AQ226" i="60"/>
  <c r="AR226" i="60"/>
  <c r="AS226" i="60"/>
  <c r="AT226" i="60"/>
  <c r="AU226" i="60"/>
  <c r="AV226" i="60"/>
  <c r="AW226" i="60"/>
  <c r="AX226" i="60"/>
  <c r="AY226" i="60"/>
  <c r="AZ226" i="60"/>
  <c r="BA226" i="60"/>
  <c r="BB226" i="60"/>
  <c r="BC226" i="60"/>
  <c r="BD226" i="60"/>
  <c r="BE226" i="60"/>
  <c r="BF226" i="60"/>
  <c r="BG226" i="60"/>
  <c r="BH226" i="60"/>
  <c r="BI226" i="60"/>
  <c r="BJ226" i="60"/>
  <c r="BK226" i="60"/>
  <c r="BL226" i="60"/>
  <c r="BM226" i="60"/>
  <c r="BN226" i="60"/>
  <c r="BO226" i="60"/>
  <c r="BP226" i="60"/>
  <c r="BQ226" i="60"/>
  <c r="BR226" i="60"/>
  <c r="BS226" i="60"/>
  <c r="BT226" i="60"/>
  <c r="BU226" i="60"/>
  <c r="BV226" i="60"/>
  <c r="BW226" i="60"/>
  <c r="BX226" i="60"/>
  <c r="BY226" i="60"/>
  <c r="BZ226" i="60"/>
  <c r="CA226" i="60"/>
  <c r="CB226" i="60"/>
  <c r="CC226" i="60"/>
  <c r="CD226" i="60"/>
  <c r="CE226" i="60"/>
  <c r="CF226" i="60"/>
  <c r="CG226" i="60"/>
  <c r="CH226" i="60"/>
  <c r="CI226" i="60"/>
  <c r="CJ226" i="60"/>
  <c r="CK226" i="60"/>
  <c r="CL226" i="60"/>
  <c r="CM226" i="60"/>
  <c r="E227" i="60"/>
  <c r="F227" i="60"/>
  <c r="G227" i="60"/>
  <c r="H227" i="60"/>
  <c r="I227" i="60"/>
  <c r="J227" i="60"/>
  <c r="K227" i="60"/>
  <c r="L227" i="60"/>
  <c r="M227" i="60"/>
  <c r="N227" i="60"/>
  <c r="O227" i="60"/>
  <c r="P227" i="60"/>
  <c r="Q227" i="60"/>
  <c r="R227" i="60"/>
  <c r="S227" i="60"/>
  <c r="T227" i="60"/>
  <c r="U227" i="60"/>
  <c r="V227" i="60"/>
  <c r="W227" i="60"/>
  <c r="X227" i="60"/>
  <c r="Y227" i="60"/>
  <c r="Z227" i="60"/>
  <c r="AA227" i="60"/>
  <c r="AB227" i="60"/>
  <c r="AC227" i="60"/>
  <c r="AD227" i="60"/>
  <c r="AE227" i="60"/>
  <c r="AF227" i="60"/>
  <c r="AG227" i="60"/>
  <c r="AH227" i="60"/>
  <c r="AI227" i="60"/>
  <c r="AJ227" i="60"/>
  <c r="AK227" i="60"/>
  <c r="AL227" i="60"/>
  <c r="AM227" i="60"/>
  <c r="AN227" i="60"/>
  <c r="AO227" i="60"/>
  <c r="AP227" i="60"/>
  <c r="AQ227" i="60"/>
  <c r="AR227" i="60"/>
  <c r="AS227" i="60"/>
  <c r="AT227" i="60"/>
  <c r="AU227" i="60"/>
  <c r="AV227" i="60"/>
  <c r="AW227" i="60"/>
  <c r="AX227" i="60"/>
  <c r="AY227" i="60"/>
  <c r="AZ227" i="60"/>
  <c r="BA227" i="60"/>
  <c r="BB227" i="60"/>
  <c r="BC227" i="60"/>
  <c r="BD227" i="60"/>
  <c r="BE227" i="60"/>
  <c r="BF227" i="60"/>
  <c r="BG227" i="60"/>
  <c r="BH227" i="60"/>
  <c r="BI227" i="60"/>
  <c r="BJ227" i="60"/>
  <c r="BK227" i="60"/>
  <c r="BL227" i="60"/>
  <c r="BM227" i="60"/>
  <c r="BN227" i="60"/>
  <c r="BO227" i="60"/>
  <c r="BP227" i="60"/>
  <c r="BQ227" i="60"/>
  <c r="BR227" i="60"/>
  <c r="BS227" i="60"/>
  <c r="BT227" i="60"/>
  <c r="BU227" i="60"/>
  <c r="BV227" i="60"/>
  <c r="BW227" i="60"/>
  <c r="BX227" i="60"/>
  <c r="BY227" i="60"/>
  <c r="BZ227" i="60"/>
  <c r="CA227" i="60"/>
  <c r="CB227" i="60"/>
  <c r="CC227" i="60"/>
  <c r="CD227" i="60"/>
  <c r="CE227" i="60"/>
  <c r="CF227" i="60"/>
  <c r="CG227" i="60"/>
  <c r="CH227" i="60"/>
  <c r="CI227" i="60"/>
  <c r="CJ227" i="60"/>
  <c r="CK227" i="60"/>
  <c r="CL227" i="60"/>
  <c r="CM227" i="60"/>
  <c r="E228" i="60"/>
  <c r="F228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AP228" i="60"/>
  <c r="AQ228" i="60"/>
  <c r="AR228" i="60"/>
  <c r="AS228" i="60"/>
  <c r="AT228" i="60"/>
  <c r="AU228" i="60"/>
  <c r="AV228" i="60"/>
  <c r="AW228" i="60"/>
  <c r="AX228" i="60"/>
  <c r="AY228" i="60"/>
  <c r="AZ228" i="60"/>
  <c r="BA228" i="60"/>
  <c r="BB228" i="60"/>
  <c r="BC228" i="60"/>
  <c r="BD228" i="60"/>
  <c r="BE228" i="60"/>
  <c r="BF228" i="60"/>
  <c r="BG228" i="60"/>
  <c r="BH228" i="60"/>
  <c r="BI228" i="60"/>
  <c r="BJ228" i="60"/>
  <c r="BK228" i="60"/>
  <c r="BL228" i="60"/>
  <c r="BM228" i="60"/>
  <c r="BN228" i="60"/>
  <c r="BO228" i="60"/>
  <c r="BP228" i="60"/>
  <c r="BQ228" i="60"/>
  <c r="BR228" i="60"/>
  <c r="BS228" i="60"/>
  <c r="BT228" i="60"/>
  <c r="BU228" i="60"/>
  <c r="BV228" i="60"/>
  <c r="BW228" i="60"/>
  <c r="BX228" i="60"/>
  <c r="BY228" i="60"/>
  <c r="BZ228" i="60"/>
  <c r="CA228" i="60"/>
  <c r="CB228" i="60"/>
  <c r="CC228" i="60"/>
  <c r="CD228" i="60"/>
  <c r="CE228" i="60"/>
  <c r="CF228" i="60"/>
  <c r="CG228" i="60"/>
  <c r="CH228" i="60"/>
  <c r="CI228" i="60"/>
  <c r="CJ228" i="60"/>
  <c r="CK228" i="60"/>
  <c r="CL228" i="60"/>
  <c r="CM228" i="60"/>
  <c r="E229" i="60"/>
  <c r="F229" i="60"/>
  <c r="G229" i="60"/>
  <c r="H229" i="60"/>
  <c r="I229" i="60"/>
  <c r="J229" i="60"/>
  <c r="K229" i="60"/>
  <c r="L229" i="60"/>
  <c r="M229" i="60"/>
  <c r="N229" i="60"/>
  <c r="O229" i="60"/>
  <c r="P229" i="60"/>
  <c r="Q229" i="60"/>
  <c r="R229" i="60"/>
  <c r="S229" i="60"/>
  <c r="T229" i="60"/>
  <c r="U229" i="60"/>
  <c r="V229" i="60"/>
  <c r="W229" i="60"/>
  <c r="X229" i="60"/>
  <c r="Y229" i="60"/>
  <c r="Z229" i="60"/>
  <c r="AA229" i="60"/>
  <c r="AB229" i="60"/>
  <c r="AC229" i="60"/>
  <c r="AD229" i="60"/>
  <c r="AE229" i="60"/>
  <c r="AF229" i="60"/>
  <c r="AG229" i="60"/>
  <c r="AH229" i="60"/>
  <c r="AI229" i="60"/>
  <c r="AJ229" i="60"/>
  <c r="AK229" i="60"/>
  <c r="AL229" i="60"/>
  <c r="AM229" i="60"/>
  <c r="AN229" i="60"/>
  <c r="AO229" i="60"/>
  <c r="AP229" i="60"/>
  <c r="AQ229" i="60"/>
  <c r="AR229" i="60"/>
  <c r="AS229" i="60"/>
  <c r="AT229" i="60"/>
  <c r="AU229" i="60"/>
  <c r="AV229" i="60"/>
  <c r="AW229" i="60"/>
  <c r="AX229" i="60"/>
  <c r="AY229" i="60"/>
  <c r="AZ229" i="60"/>
  <c r="BA229" i="60"/>
  <c r="BB229" i="60"/>
  <c r="BC229" i="60"/>
  <c r="BD229" i="60"/>
  <c r="BE229" i="60"/>
  <c r="BF229" i="60"/>
  <c r="BG229" i="60"/>
  <c r="BH229" i="60"/>
  <c r="BI229" i="60"/>
  <c r="BJ229" i="60"/>
  <c r="BK229" i="60"/>
  <c r="BL229" i="60"/>
  <c r="BM229" i="60"/>
  <c r="BN229" i="60"/>
  <c r="BO229" i="60"/>
  <c r="BP229" i="60"/>
  <c r="BQ229" i="60"/>
  <c r="BR229" i="60"/>
  <c r="BS229" i="60"/>
  <c r="BT229" i="60"/>
  <c r="BU229" i="60"/>
  <c r="BV229" i="60"/>
  <c r="BW229" i="60"/>
  <c r="BX229" i="60"/>
  <c r="BY229" i="60"/>
  <c r="BZ229" i="60"/>
  <c r="CA229" i="60"/>
  <c r="CB229" i="60"/>
  <c r="CC229" i="60"/>
  <c r="CD229" i="60"/>
  <c r="CE229" i="60"/>
  <c r="CF229" i="60"/>
  <c r="CG229" i="60"/>
  <c r="CH229" i="60"/>
  <c r="CI229" i="60"/>
  <c r="CJ229" i="60"/>
  <c r="CK229" i="60"/>
  <c r="CL229" i="60"/>
  <c r="CM229" i="60"/>
  <c r="E230" i="60"/>
  <c r="F230" i="60"/>
  <c r="G230" i="60"/>
  <c r="H230" i="60"/>
  <c r="I230" i="60"/>
  <c r="J230" i="60"/>
  <c r="K230" i="60"/>
  <c r="L230" i="60"/>
  <c r="M230" i="60"/>
  <c r="N230" i="60"/>
  <c r="O230" i="60"/>
  <c r="P230" i="60"/>
  <c r="Q230" i="60"/>
  <c r="R230" i="60"/>
  <c r="S230" i="60"/>
  <c r="T230" i="60"/>
  <c r="U230" i="60"/>
  <c r="V230" i="60"/>
  <c r="W230" i="60"/>
  <c r="X230" i="60"/>
  <c r="Y230" i="60"/>
  <c r="Z230" i="60"/>
  <c r="AA230" i="60"/>
  <c r="AB230" i="60"/>
  <c r="AC230" i="60"/>
  <c r="AD230" i="60"/>
  <c r="AE230" i="60"/>
  <c r="AF230" i="60"/>
  <c r="AG230" i="60"/>
  <c r="AH230" i="60"/>
  <c r="AI230" i="60"/>
  <c r="AJ230" i="60"/>
  <c r="AK230" i="60"/>
  <c r="AL230" i="60"/>
  <c r="AM230" i="60"/>
  <c r="AN230" i="60"/>
  <c r="AO230" i="60"/>
  <c r="AP230" i="60"/>
  <c r="AQ230" i="60"/>
  <c r="AR230" i="60"/>
  <c r="AS230" i="60"/>
  <c r="AT230" i="60"/>
  <c r="AU230" i="60"/>
  <c r="AV230" i="60"/>
  <c r="AW230" i="60"/>
  <c r="AX230" i="60"/>
  <c r="AY230" i="60"/>
  <c r="AZ230" i="60"/>
  <c r="BA230" i="60"/>
  <c r="BB230" i="60"/>
  <c r="BC230" i="60"/>
  <c r="BD230" i="60"/>
  <c r="BE230" i="60"/>
  <c r="BF230" i="60"/>
  <c r="BG230" i="60"/>
  <c r="BH230" i="60"/>
  <c r="BI230" i="60"/>
  <c r="BJ230" i="60"/>
  <c r="BK230" i="60"/>
  <c r="BL230" i="60"/>
  <c r="BM230" i="60"/>
  <c r="BN230" i="60"/>
  <c r="BO230" i="60"/>
  <c r="BP230" i="60"/>
  <c r="BQ230" i="60"/>
  <c r="BR230" i="60"/>
  <c r="BS230" i="60"/>
  <c r="BT230" i="60"/>
  <c r="BU230" i="60"/>
  <c r="BV230" i="60"/>
  <c r="BW230" i="60"/>
  <c r="BX230" i="60"/>
  <c r="BY230" i="60"/>
  <c r="BZ230" i="60"/>
  <c r="CA230" i="60"/>
  <c r="CB230" i="60"/>
  <c r="CC230" i="60"/>
  <c r="CD230" i="60"/>
  <c r="CE230" i="60"/>
  <c r="CF230" i="60"/>
  <c r="CG230" i="60"/>
  <c r="CH230" i="60"/>
  <c r="CI230" i="60"/>
  <c r="CJ230" i="60"/>
  <c r="CK230" i="60"/>
  <c r="CL230" i="60"/>
  <c r="CM230" i="60"/>
  <c r="E231" i="60"/>
  <c r="F231" i="60"/>
  <c r="G231" i="60"/>
  <c r="H231" i="60"/>
  <c r="I231" i="60"/>
  <c r="J231" i="60"/>
  <c r="K231" i="60"/>
  <c r="L231" i="60"/>
  <c r="M231" i="60"/>
  <c r="N231" i="60"/>
  <c r="O231" i="60"/>
  <c r="P231" i="60"/>
  <c r="Q231" i="60"/>
  <c r="R231" i="60"/>
  <c r="S231" i="60"/>
  <c r="T231" i="60"/>
  <c r="U231" i="60"/>
  <c r="V231" i="60"/>
  <c r="W231" i="60"/>
  <c r="X231" i="60"/>
  <c r="Y231" i="60"/>
  <c r="Z231" i="60"/>
  <c r="AA231" i="60"/>
  <c r="AB231" i="60"/>
  <c r="AC231" i="60"/>
  <c r="AD231" i="60"/>
  <c r="AE231" i="60"/>
  <c r="AF231" i="60"/>
  <c r="AG231" i="60"/>
  <c r="AH231" i="60"/>
  <c r="AI231" i="60"/>
  <c r="AJ231" i="60"/>
  <c r="AK231" i="60"/>
  <c r="AL231" i="60"/>
  <c r="AM231" i="60"/>
  <c r="AN231" i="60"/>
  <c r="AO231" i="60"/>
  <c r="AP231" i="60"/>
  <c r="AQ231" i="60"/>
  <c r="AR231" i="60"/>
  <c r="AS231" i="60"/>
  <c r="AT231" i="60"/>
  <c r="AU231" i="60"/>
  <c r="AV231" i="60"/>
  <c r="AW231" i="60"/>
  <c r="AX231" i="60"/>
  <c r="AY231" i="60"/>
  <c r="AZ231" i="60"/>
  <c r="BA231" i="60"/>
  <c r="BB231" i="60"/>
  <c r="BC231" i="60"/>
  <c r="BD231" i="60"/>
  <c r="BE231" i="60"/>
  <c r="BF231" i="60"/>
  <c r="BG231" i="60"/>
  <c r="BH231" i="60"/>
  <c r="BI231" i="60"/>
  <c r="BJ231" i="60"/>
  <c r="BK231" i="60"/>
  <c r="BL231" i="60"/>
  <c r="BM231" i="60"/>
  <c r="BN231" i="60"/>
  <c r="BO231" i="60"/>
  <c r="BP231" i="60"/>
  <c r="BQ231" i="60"/>
  <c r="BR231" i="60"/>
  <c r="BS231" i="60"/>
  <c r="BT231" i="60"/>
  <c r="BU231" i="60"/>
  <c r="BV231" i="60"/>
  <c r="BW231" i="60"/>
  <c r="BX231" i="60"/>
  <c r="BY231" i="60"/>
  <c r="BZ231" i="60"/>
  <c r="CA231" i="60"/>
  <c r="CB231" i="60"/>
  <c r="CC231" i="60"/>
  <c r="CD231" i="60"/>
  <c r="CE231" i="60"/>
  <c r="CF231" i="60"/>
  <c r="CG231" i="60"/>
  <c r="CH231" i="60"/>
  <c r="CI231" i="60"/>
  <c r="CJ231" i="60"/>
  <c r="CK231" i="60"/>
  <c r="CL231" i="60"/>
  <c r="CM231" i="60"/>
  <c r="E232" i="60"/>
  <c r="F232" i="60"/>
  <c r="G232" i="60"/>
  <c r="H232" i="60"/>
  <c r="I232" i="60"/>
  <c r="J232" i="60"/>
  <c r="K232" i="60"/>
  <c r="L232" i="60"/>
  <c r="M232" i="60"/>
  <c r="N232" i="60"/>
  <c r="O232" i="60"/>
  <c r="P232" i="60"/>
  <c r="Q232" i="60"/>
  <c r="R232" i="60"/>
  <c r="S232" i="60"/>
  <c r="T232" i="60"/>
  <c r="U232" i="60"/>
  <c r="V232" i="60"/>
  <c r="W232" i="60"/>
  <c r="X232" i="60"/>
  <c r="Y232" i="60"/>
  <c r="Z232" i="60"/>
  <c r="AA232" i="60"/>
  <c r="AB232" i="60"/>
  <c r="AC232" i="60"/>
  <c r="AD232" i="60"/>
  <c r="AE232" i="60"/>
  <c r="AF232" i="60"/>
  <c r="AG232" i="60"/>
  <c r="AH232" i="60"/>
  <c r="AI232" i="60"/>
  <c r="AJ232" i="60"/>
  <c r="AK232" i="60"/>
  <c r="AL232" i="60"/>
  <c r="AM232" i="60"/>
  <c r="AN232" i="60"/>
  <c r="AO232" i="60"/>
  <c r="AP232" i="60"/>
  <c r="AQ232" i="60"/>
  <c r="AR232" i="60"/>
  <c r="AS232" i="60"/>
  <c r="AT232" i="60"/>
  <c r="AU232" i="60"/>
  <c r="AV232" i="60"/>
  <c r="AW232" i="60"/>
  <c r="AX232" i="60"/>
  <c r="AY232" i="60"/>
  <c r="AZ232" i="60"/>
  <c r="BA232" i="60"/>
  <c r="BB232" i="60"/>
  <c r="BC232" i="60"/>
  <c r="BD232" i="60"/>
  <c r="BE232" i="60"/>
  <c r="BF232" i="60"/>
  <c r="BG232" i="60"/>
  <c r="BH232" i="60"/>
  <c r="BI232" i="60"/>
  <c r="BJ232" i="60"/>
  <c r="BK232" i="60"/>
  <c r="BL232" i="60"/>
  <c r="BM232" i="60"/>
  <c r="BN232" i="60"/>
  <c r="BO232" i="60"/>
  <c r="BP232" i="60"/>
  <c r="BQ232" i="60"/>
  <c r="BR232" i="60"/>
  <c r="BS232" i="60"/>
  <c r="BT232" i="60"/>
  <c r="BU232" i="60"/>
  <c r="BV232" i="60"/>
  <c r="BW232" i="60"/>
  <c r="BX232" i="60"/>
  <c r="BY232" i="60"/>
  <c r="BZ232" i="60"/>
  <c r="CA232" i="60"/>
  <c r="CB232" i="60"/>
  <c r="CC232" i="60"/>
  <c r="CD232" i="60"/>
  <c r="CE232" i="60"/>
  <c r="CF232" i="60"/>
  <c r="CG232" i="60"/>
  <c r="CH232" i="60"/>
  <c r="CI232" i="60"/>
  <c r="CJ232" i="60"/>
  <c r="CK232" i="60"/>
  <c r="CL232" i="60"/>
  <c r="CM232" i="60"/>
  <c r="E233" i="60"/>
  <c r="F233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AP233" i="60"/>
  <c r="AQ233" i="60"/>
  <c r="AR233" i="60"/>
  <c r="AS233" i="60"/>
  <c r="AT233" i="60"/>
  <c r="AU233" i="60"/>
  <c r="AV233" i="60"/>
  <c r="AW233" i="60"/>
  <c r="AX233" i="60"/>
  <c r="AY233" i="60"/>
  <c r="AZ233" i="60"/>
  <c r="BA233" i="60"/>
  <c r="BB233" i="60"/>
  <c r="BC233" i="60"/>
  <c r="BD233" i="60"/>
  <c r="BE233" i="60"/>
  <c r="BF233" i="60"/>
  <c r="BG233" i="60"/>
  <c r="BH233" i="60"/>
  <c r="BI233" i="60"/>
  <c r="BJ233" i="60"/>
  <c r="BK233" i="60"/>
  <c r="BL233" i="60"/>
  <c r="BM233" i="60"/>
  <c r="BN233" i="60"/>
  <c r="BO233" i="60"/>
  <c r="BP233" i="60"/>
  <c r="BQ233" i="60"/>
  <c r="BR233" i="60"/>
  <c r="BS233" i="60"/>
  <c r="BT233" i="60"/>
  <c r="BU233" i="60"/>
  <c r="BV233" i="60"/>
  <c r="BW233" i="60"/>
  <c r="BX233" i="60"/>
  <c r="BY233" i="60"/>
  <c r="BZ233" i="60"/>
  <c r="CA233" i="60"/>
  <c r="CB233" i="60"/>
  <c r="CC233" i="60"/>
  <c r="CD233" i="60"/>
  <c r="CE233" i="60"/>
  <c r="CF233" i="60"/>
  <c r="CG233" i="60"/>
  <c r="CH233" i="60"/>
  <c r="CI233" i="60"/>
  <c r="CJ233" i="60"/>
  <c r="CK233" i="60"/>
  <c r="CL233" i="60"/>
  <c r="CM233" i="60"/>
  <c r="E234" i="60"/>
  <c r="F234" i="60"/>
  <c r="G234" i="60"/>
  <c r="H234" i="60"/>
  <c r="I234" i="60"/>
  <c r="J234" i="60"/>
  <c r="K234" i="60"/>
  <c r="L234" i="60"/>
  <c r="M234" i="60"/>
  <c r="N234" i="60"/>
  <c r="O234" i="60"/>
  <c r="P234" i="60"/>
  <c r="Q234" i="60"/>
  <c r="R234" i="60"/>
  <c r="S234" i="60"/>
  <c r="T234" i="60"/>
  <c r="U234" i="60"/>
  <c r="V234" i="60"/>
  <c r="W234" i="60"/>
  <c r="X234" i="60"/>
  <c r="Y234" i="60"/>
  <c r="Z234" i="60"/>
  <c r="AA234" i="60"/>
  <c r="AB234" i="60"/>
  <c r="AC234" i="60"/>
  <c r="AD234" i="60"/>
  <c r="AE234" i="60"/>
  <c r="AF234" i="60"/>
  <c r="AG234" i="60"/>
  <c r="AH234" i="60"/>
  <c r="AI234" i="60"/>
  <c r="AJ234" i="60"/>
  <c r="AK234" i="60"/>
  <c r="AL234" i="60"/>
  <c r="AM234" i="60"/>
  <c r="AN234" i="60"/>
  <c r="AO234" i="60"/>
  <c r="AP234" i="60"/>
  <c r="AQ234" i="60"/>
  <c r="AR234" i="60"/>
  <c r="AS234" i="60"/>
  <c r="AT234" i="60"/>
  <c r="AU234" i="60"/>
  <c r="AV234" i="60"/>
  <c r="AW234" i="60"/>
  <c r="AX234" i="60"/>
  <c r="AY234" i="60"/>
  <c r="AZ234" i="60"/>
  <c r="BA234" i="60"/>
  <c r="BB234" i="60"/>
  <c r="BC234" i="60"/>
  <c r="BD234" i="60"/>
  <c r="BE234" i="60"/>
  <c r="BF234" i="60"/>
  <c r="BG234" i="60"/>
  <c r="BH234" i="60"/>
  <c r="BI234" i="60"/>
  <c r="BJ234" i="60"/>
  <c r="BK234" i="60"/>
  <c r="BL234" i="60"/>
  <c r="BM234" i="60"/>
  <c r="BN234" i="60"/>
  <c r="BO234" i="60"/>
  <c r="BP234" i="60"/>
  <c r="BQ234" i="60"/>
  <c r="BR234" i="60"/>
  <c r="BS234" i="60"/>
  <c r="BT234" i="60"/>
  <c r="BU234" i="60"/>
  <c r="BV234" i="60"/>
  <c r="BW234" i="60"/>
  <c r="BX234" i="60"/>
  <c r="BY234" i="60"/>
  <c r="BZ234" i="60"/>
  <c r="CA234" i="60"/>
  <c r="CB234" i="60"/>
  <c r="CC234" i="60"/>
  <c r="CD234" i="60"/>
  <c r="CE234" i="60"/>
  <c r="CF234" i="60"/>
  <c r="CG234" i="60"/>
  <c r="CH234" i="60"/>
  <c r="CI234" i="60"/>
  <c r="CJ234" i="60"/>
  <c r="CK234" i="60"/>
  <c r="CL234" i="60"/>
  <c r="CM234" i="60"/>
  <c r="E235" i="60"/>
  <c r="F235" i="60"/>
  <c r="G235" i="60"/>
  <c r="H235" i="60"/>
  <c r="I235" i="60"/>
  <c r="J235" i="60"/>
  <c r="K235" i="60"/>
  <c r="L235" i="60"/>
  <c r="M235" i="60"/>
  <c r="N235" i="60"/>
  <c r="O235" i="60"/>
  <c r="P235" i="60"/>
  <c r="Q235" i="60"/>
  <c r="R235" i="60"/>
  <c r="S235" i="60"/>
  <c r="T235" i="60"/>
  <c r="U235" i="60"/>
  <c r="V235" i="60"/>
  <c r="W235" i="60"/>
  <c r="X235" i="60"/>
  <c r="Y235" i="60"/>
  <c r="Z235" i="60"/>
  <c r="AA235" i="60"/>
  <c r="AB235" i="60"/>
  <c r="AC235" i="60"/>
  <c r="AD235" i="60"/>
  <c r="AE235" i="60"/>
  <c r="AF235" i="60"/>
  <c r="AG235" i="60"/>
  <c r="AH235" i="60"/>
  <c r="AI235" i="60"/>
  <c r="AJ235" i="60"/>
  <c r="AK235" i="60"/>
  <c r="AL235" i="60"/>
  <c r="AM235" i="60"/>
  <c r="AN235" i="60"/>
  <c r="AO235" i="60"/>
  <c r="AP235" i="60"/>
  <c r="AQ235" i="60"/>
  <c r="AR235" i="60"/>
  <c r="AS235" i="60"/>
  <c r="AT235" i="60"/>
  <c r="AU235" i="60"/>
  <c r="AV235" i="60"/>
  <c r="AW235" i="60"/>
  <c r="AX235" i="60"/>
  <c r="AY235" i="60"/>
  <c r="AZ235" i="60"/>
  <c r="BA235" i="60"/>
  <c r="BB235" i="60"/>
  <c r="BC235" i="60"/>
  <c r="BD235" i="60"/>
  <c r="BE235" i="60"/>
  <c r="BF235" i="60"/>
  <c r="BG235" i="60"/>
  <c r="BH235" i="60"/>
  <c r="BI235" i="60"/>
  <c r="BJ235" i="60"/>
  <c r="BK235" i="60"/>
  <c r="BL235" i="60"/>
  <c r="BM235" i="60"/>
  <c r="BN235" i="60"/>
  <c r="BO235" i="60"/>
  <c r="BP235" i="60"/>
  <c r="BQ235" i="60"/>
  <c r="BR235" i="60"/>
  <c r="BS235" i="60"/>
  <c r="BT235" i="60"/>
  <c r="BU235" i="60"/>
  <c r="BV235" i="60"/>
  <c r="BW235" i="60"/>
  <c r="BX235" i="60"/>
  <c r="BY235" i="60"/>
  <c r="BZ235" i="60"/>
  <c r="CA235" i="60"/>
  <c r="CB235" i="60"/>
  <c r="CC235" i="60"/>
  <c r="CD235" i="60"/>
  <c r="CE235" i="60"/>
  <c r="CF235" i="60"/>
  <c r="CG235" i="60"/>
  <c r="CH235" i="60"/>
  <c r="CI235" i="60"/>
  <c r="CJ235" i="60"/>
  <c r="CK235" i="60"/>
  <c r="CL235" i="60"/>
  <c r="CM235" i="60"/>
  <c r="E236" i="60"/>
  <c r="F236" i="60"/>
  <c r="G236" i="60"/>
  <c r="H236" i="60"/>
  <c r="I236" i="60"/>
  <c r="J236" i="60"/>
  <c r="K236" i="60"/>
  <c r="L236" i="60"/>
  <c r="M236" i="60"/>
  <c r="N236" i="60"/>
  <c r="O236" i="60"/>
  <c r="P236" i="60"/>
  <c r="Q236" i="60"/>
  <c r="R236" i="60"/>
  <c r="S236" i="60"/>
  <c r="T236" i="60"/>
  <c r="U236" i="60"/>
  <c r="V236" i="60"/>
  <c r="W236" i="60"/>
  <c r="X236" i="60"/>
  <c r="Y236" i="60"/>
  <c r="Z236" i="60"/>
  <c r="AA236" i="60"/>
  <c r="AB236" i="60"/>
  <c r="AC236" i="60"/>
  <c r="AD236" i="60"/>
  <c r="AE236" i="60"/>
  <c r="AF236" i="60"/>
  <c r="AG236" i="60"/>
  <c r="AH236" i="60"/>
  <c r="AI236" i="60"/>
  <c r="AJ236" i="60"/>
  <c r="AK236" i="60"/>
  <c r="AL236" i="60"/>
  <c r="AM236" i="60"/>
  <c r="AN236" i="60"/>
  <c r="E237" i="60"/>
  <c r="F237" i="60"/>
  <c r="G237" i="60"/>
  <c r="H237" i="60"/>
  <c r="I237" i="60"/>
  <c r="J237" i="60"/>
  <c r="K237" i="60"/>
  <c r="L237" i="60"/>
  <c r="M237" i="60"/>
  <c r="N237" i="60"/>
  <c r="O237" i="60"/>
  <c r="P237" i="60"/>
  <c r="Q237" i="60"/>
  <c r="R237" i="60"/>
  <c r="S237" i="60"/>
  <c r="T237" i="60"/>
  <c r="U237" i="60"/>
  <c r="V237" i="60"/>
  <c r="W237" i="60"/>
  <c r="X237" i="60"/>
  <c r="Y237" i="60"/>
  <c r="Z237" i="60"/>
  <c r="AA237" i="60"/>
  <c r="AB237" i="60"/>
  <c r="AC237" i="60"/>
  <c r="AD237" i="60"/>
  <c r="AE237" i="60"/>
  <c r="AF237" i="60"/>
  <c r="AG237" i="60"/>
  <c r="AH237" i="60"/>
  <c r="AI237" i="60"/>
  <c r="AJ237" i="60"/>
  <c r="AK237" i="60"/>
  <c r="AL237" i="60"/>
  <c r="AM237" i="60"/>
  <c r="AN237" i="60"/>
  <c r="E238" i="60"/>
  <c r="F238" i="60"/>
  <c r="G238" i="60"/>
  <c r="H238" i="60"/>
  <c r="I238" i="60"/>
  <c r="J238" i="60"/>
  <c r="K238" i="60"/>
  <c r="L238" i="60"/>
  <c r="M238" i="60"/>
  <c r="N238" i="60"/>
  <c r="O238" i="60"/>
  <c r="P238" i="60"/>
  <c r="Q238" i="60"/>
  <c r="R238" i="60"/>
  <c r="S238" i="60"/>
  <c r="T238" i="60"/>
  <c r="U238" i="60"/>
  <c r="V238" i="60"/>
  <c r="W238" i="60"/>
  <c r="X238" i="60"/>
  <c r="Y238" i="60"/>
  <c r="Z238" i="60"/>
  <c r="AA238" i="60"/>
  <c r="AB238" i="60"/>
  <c r="AC238" i="60"/>
  <c r="AD238" i="60"/>
  <c r="AE238" i="60"/>
  <c r="AF238" i="60"/>
  <c r="AG238" i="60"/>
  <c r="AH238" i="60"/>
  <c r="AI238" i="60"/>
  <c r="AJ238" i="60"/>
  <c r="AK238" i="60"/>
  <c r="AL238" i="60"/>
  <c r="AM238" i="60"/>
  <c r="AN238" i="60"/>
  <c r="E239" i="60"/>
  <c r="F239" i="60"/>
  <c r="G239" i="60"/>
  <c r="H239" i="60"/>
  <c r="I239" i="60"/>
  <c r="J239" i="60"/>
  <c r="K239" i="60"/>
  <c r="L239" i="60"/>
  <c r="M239" i="60"/>
  <c r="N239" i="60"/>
  <c r="O239" i="60"/>
  <c r="P239" i="60"/>
  <c r="Q239" i="60"/>
  <c r="R239" i="60"/>
  <c r="S239" i="60"/>
  <c r="T239" i="60"/>
  <c r="U239" i="60"/>
  <c r="V239" i="60"/>
  <c r="W239" i="60"/>
  <c r="X239" i="60"/>
  <c r="Y239" i="60"/>
  <c r="Z239" i="60"/>
  <c r="AA239" i="60"/>
  <c r="AB239" i="60"/>
  <c r="AC239" i="60"/>
  <c r="AD239" i="60"/>
  <c r="AE239" i="60"/>
  <c r="AF239" i="60"/>
  <c r="AG239" i="60"/>
  <c r="AH239" i="60"/>
  <c r="AI239" i="60"/>
  <c r="AJ239" i="60"/>
  <c r="AK239" i="60"/>
  <c r="AL239" i="60"/>
  <c r="AM239" i="60"/>
  <c r="AN239" i="60"/>
  <c r="E240" i="60"/>
  <c r="F240" i="60"/>
  <c r="G240" i="60"/>
  <c r="H240" i="60"/>
  <c r="I240" i="60"/>
  <c r="J240" i="60"/>
  <c r="K240" i="60"/>
  <c r="L240" i="60"/>
  <c r="M240" i="60"/>
  <c r="N240" i="60"/>
  <c r="O240" i="60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F240" i="60"/>
  <c r="AG240" i="60"/>
  <c r="AH240" i="60"/>
  <c r="AI240" i="60"/>
  <c r="AJ240" i="60"/>
  <c r="AK240" i="60"/>
  <c r="AL240" i="60"/>
  <c r="AM240" i="60"/>
  <c r="AN240" i="60"/>
  <c r="E241" i="60"/>
  <c r="F241" i="60"/>
  <c r="G241" i="60"/>
  <c r="H241" i="60"/>
  <c r="I241" i="60"/>
  <c r="J241" i="60"/>
  <c r="K241" i="60"/>
  <c r="L241" i="60"/>
  <c r="M241" i="60"/>
  <c r="N241" i="60"/>
  <c r="O241" i="60"/>
  <c r="P241" i="60"/>
  <c r="Q241" i="60"/>
  <c r="R241" i="60"/>
  <c r="S241" i="60"/>
  <c r="T241" i="60"/>
  <c r="U241" i="60"/>
  <c r="V241" i="60"/>
  <c r="W241" i="60"/>
  <c r="X241" i="60"/>
  <c r="Y241" i="60"/>
  <c r="Z241" i="60"/>
  <c r="AA241" i="60"/>
  <c r="AB241" i="60"/>
  <c r="AC241" i="60"/>
  <c r="AD241" i="60"/>
  <c r="AE241" i="60"/>
  <c r="AF241" i="60"/>
  <c r="AG241" i="60"/>
  <c r="AH241" i="60"/>
  <c r="AI241" i="60"/>
  <c r="AJ241" i="60"/>
  <c r="AK241" i="60"/>
  <c r="AL241" i="60"/>
  <c r="AM241" i="60"/>
  <c r="AN241" i="60"/>
  <c r="E242" i="60"/>
  <c r="F242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AP242" i="60"/>
  <c r="AQ242" i="60"/>
  <c r="AR242" i="60"/>
  <c r="AS242" i="60"/>
  <c r="AT242" i="60"/>
  <c r="AU242" i="60"/>
  <c r="AV242" i="60"/>
  <c r="AW242" i="60"/>
  <c r="AX242" i="60"/>
  <c r="AY242" i="60"/>
  <c r="AZ242" i="60"/>
  <c r="BA242" i="60"/>
  <c r="BB242" i="60"/>
  <c r="BC242" i="60"/>
  <c r="BD242" i="60"/>
  <c r="BE242" i="60"/>
  <c r="BF242" i="60"/>
  <c r="BG242" i="60"/>
  <c r="BH242" i="60"/>
  <c r="BI242" i="60"/>
  <c r="BJ242" i="60"/>
  <c r="BK242" i="60"/>
  <c r="BL242" i="60"/>
  <c r="BM242" i="60"/>
  <c r="BN242" i="60"/>
  <c r="BO242" i="60"/>
  <c r="BP242" i="60"/>
  <c r="BQ242" i="60"/>
  <c r="BR242" i="60"/>
  <c r="BS242" i="60"/>
  <c r="BT242" i="60"/>
  <c r="BU242" i="60"/>
  <c r="BV242" i="60"/>
  <c r="BW242" i="60"/>
  <c r="BX242" i="60"/>
  <c r="BY242" i="60"/>
  <c r="BZ242" i="60"/>
  <c r="CA242" i="60"/>
  <c r="CB242" i="60"/>
  <c r="CC242" i="60"/>
  <c r="CD242" i="60"/>
  <c r="CE242" i="60"/>
  <c r="CF242" i="60"/>
  <c r="CG242" i="60"/>
  <c r="CH242" i="60"/>
  <c r="CI242" i="60"/>
  <c r="CJ242" i="60"/>
  <c r="CK242" i="60"/>
  <c r="CL242" i="60"/>
  <c r="CM242" i="60"/>
  <c r="E243" i="60"/>
  <c r="F243" i="60"/>
  <c r="G243" i="60"/>
  <c r="H243" i="60"/>
  <c r="I243" i="60"/>
  <c r="J243" i="60"/>
  <c r="K243" i="60"/>
  <c r="L243" i="60"/>
  <c r="M243" i="60"/>
  <c r="N243" i="60"/>
  <c r="O243" i="60"/>
  <c r="P243" i="60"/>
  <c r="Q243" i="60"/>
  <c r="R243" i="60"/>
  <c r="S243" i="60"/>
  <c r="T243" i="60"/>
  <c r="U243" i="60"/>
  <c r="V243" i="60"/>
  <c r="W243" i="60"/>
  <c r="X243" i="60"/>
  <c r="Y243" i="60"/>
  <c r="Z243" i="60"/>
  <c r="AA243" i="60"/>
  <c r="AB243" i="60"/>
  <c r="AC243" i="60"/>
  <c r="AD243" i="60"/>
  <c r="AE243" i="60"/>
  <c r="AF243" i="60"/>
  <c r="AG243" i="60"/>
  <c r="AH243" i="60"/>
  <c r="AI243" i="60"/>
  <c r="AJ243" i="60"/>
  <c r="AK243" i="60"/>
  <c r="AL243" i="60"/>
  <c r="AM243" i="60"/>
  <c r="AN243" i="60"/>
  <c r="AO243" i="60"/>
  <c r="AP243" i="60"/>
  <c r="AQ243" i="60"/>
  <c r="AR243" i="60"/>
  <c r="AS243" i="60"/>
  <c r="AT243" i="60"/>
  <c r="AU243" i="60"/>
  <c r="AV243" i="60"/>
  <c r="AW243" i="60"/>
  <c r="AX243" i="60"/>
  <c r="AY243" i="60"/>
  <c r="AZ243" i="60"/>
  <c r="BA243" i="60"/>
  <c r="BB243" i="60"/>
  <c r="BC243" i="60"/>
  <c r="BD243" i="60"/>
  <c r="BE243" i="60"/>
  <c r="BF243" i="60"/>
  <c r="BG243" i="60"/>
  <c r="BH243" i="60"/>
  <c r="BI243" i="60"/>
  <c r="BJ243" i="60"/>
  <c r="BK243" i="60"/>
  <c r="BL243" i="60"/>
  <c r="BM243" i="60"/>
  <c r="BN243" i="60"/>
  <c r="BO243" i="60"/>
  <c r="BP243" i="60"/>
  <c r="BQ243" i="60"/>
  <c r="BR243" i="60"/>
  <c r="BS243" i="60"/>
  <c r="BT243" i="60"/>
  <c r="BU243" i="60"/>
  <c r="BV243" i="60"/>
  <c r="BW243" i="60"/>
  <c r="BX243" i="60"/>
  <c r="BY243" i="60"/>
  <c r="BZ243" i="60"/>
  <c r="CA243" i="60"/>
  <c r="CB243" i="60"/>
  <c r="CC243" i="60"/>
  <c r="CD243" i="60"/>
  <c r="CE243" i="60"/>
  <c r="CF243" i="60"/>
  <c r="CG243" i="60"/>
  <c r="CH243" i="60"/>
  <c r="CI243" i="60"/>
  <c r="CJ243" i="60"/>
  <c r="CK243" i="60"/>
  <c r="CL243" i="60"/>
  <c r="CM243" i="60"/>
  <c r="E244" i="60"/>
  <c r="F244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AP244" i="60"/>
  <c r="AQ244" i="60"/>
  <c r="AR244" i="60"/>
  <c r="AS244" i="60"/>
  <c r="AT244" i="60"/>
  <c r="AU244" i="60"/>
  <c r="AV244" i="60"/>
  <c r="AW244" i="60"/>
  <c r="AX244" i="60"/>
  <c r="AY244" i="60"/>
  <c r="AZ244" i="60"/>
  <c r="BA244" i="60"/>
  <c r="BB244" i="60"/>
  <c r="BC244" i="60"/>
  <c r="BD244" i="60"/>
  <c r="BE244" i="60"/>
  <c r="BF244" i="60"/>
  <c r="BG244" i="60"/>
  <c r="BH244" i="60"/>
  <c r="BI244" i="60"/>
  <c r="BJ244" i="60"/>
  <c r="BK244" i="60"/>
  <c r="BL244" i="60"/>
  <c r="BM244" i="60"/>
  <c r="BN244" i="60"/>
  <c r="BO244" i="60"/>
  <c r="BP244" i="60"/>
  <c r="BQ244" i="60"/>
  <c r="BR244" i="60"/>
  <c r="BS244" i="60"/>
  <c r="BT244" i="60"/>
  <c r="BU244" i="60"/>
  <c r="BV244" i="60"/>
  <c r="BW244" i="60"/>
  <c r="BX244" i="60"/>
  <c r="BY244" i="60"/>
  <c r="BZ244" i="60"/>
  <c r="CA244" i="60"/>
  <c r="CB244" i="60"/>
  <c r="CC244" i="60"/>
  <c r="CD244" i="60"/>
  <c r="CE244" i="60"/>
  <c r="CF244" i="60"/>
  <c r="CG244" i="60"/>
  <c r="CH244" i="60"/>
  <c r="CI244" i="60"/>
  <c r="CJ244" i="60"/>
  <c r="CK244" i="60"/>
  <c r="CL244" i="60"/>
  <c r="CM244" i="60"/>
  <c r="E245" i="60"/>
  <c r="F245" i="60"/>
  <c r="G245" i="60"/>
  <c r="H245" i="60"/>
  <c r="I245" i="60"/>
  <c r="J245" i="60"/>
  <c r="K245" i="60"/>
  <c r="L245" i="60"/>
  <c r="M245" i="60"/>
  <c r="N245" i="60"/>
  <c r="O245" i="60"/>
  <c r="P245" i="60"/>
  <c r="Q245" i="60"/>
  <c r="R245" i="60"/>
  <c r="S245" i="60"/>
  <c r="T245" i="60"/>
  <c r="U245" i="60"/>
  <c r="V245" i="60"/>
  <c r="W245" i="60"/>
  <c r="X245" i="60"/>
  <c r="Y245" i="60"/>
  <c r="Z245" i="60"/>
  <c r="AA245" i="60"/>
  <c r="AB245" i="60"/>
  <c r="AC245" i="60"/>
  <c r="AD245" i="60"/>
  <c r="AE245" i="60"/>
  <c r="AF245" i="60"/>
  <c r="AG245" i="60"/>
  <c r="AH245" i="60"/>
  <c r="AI245" i="60"/>
  <c r="AJ245" i="60"/>
  <c r="AK245" i="60"/>
  <c r="AL245" i="60"/>
  <c r="AM245" i="60"/>
  <c r="AN245" i="60"/>
  <c r="AO245" i="60"/>
  <c r="AP245" i="60"/>
  <c r="AQ245" i="60"/>
  <c r="AR245" i="60"/>
  <c r="AS245" i="60"/>
  <c r="AT245" i="60"/>
  <c r="AU245" i="60"/>
  <c r="AV245" i="60"/>
  <c r="AW245" i="60"/>
  <c r="AX245" i="60"/>
  <c r="AY245" i="60"/>
  <c r="AZ245" i="60"/>
  <c r="BA245" i="60"/>
  <c r="BB245" i="60"/>
  <c r="BC245" i="60"/>
  <c r="BD245" i="60"/>
  <c r="BE245" i="60"/>
  <c r="BF245" i="60"/>
  <c r="BG245" i="60"/>
  <c r="BH245" i="60"/>
  <c r="BI245" i="60"/>
  <c r="BJ245" i="60"/>
  <c r="BK245" i="60"/>
  <c r="BL245" i="60"/>
  <c r="BM245" i="60"/>
  <c r="BN245" i="60"/>
  <c r="BO245" i="60"/>
  <c r="BP245" i="60"/>
  <c r="BQ245" i="60"/>
  <c r="BR245" i="60"/>
  <c r="BS245" i="60"/>
  <c r="BT245" i="60"/>
  <c r="BU245" i="60"/>
  <c r="BV245" i="60"/>
  <c r="BW245" i="60"/>
  <c r="BX245" i="60"/>
  <c r="BY245" i="60"/>
  <c r="BZ245" i="60"/>
  <c r="CA245" i="60"/>
  <c r="CB245" i="60"/>
  <c r="CC245" i="60"/>
  <c r="CD245" i="60"/>
  <c r="CE245" i="60"/>
  <c r="CF245" i="60"/>
  <c r="CG245" i="60"/>
  <c r="CH245" i="60"/>
  <c r="CI245" i="60"/>
  <c r="CJ245" i="60"/>
  <c r="CK245" i="60"/>
  <c r="CL245" i="60"/>
  <c r="CM245" i="60"/>
  <c r="E246" i="60"/>
  <c r="F246" i="60"/>
  <c r="G246" i="60"/>
  <c r="H246" i="60"/>
  <c r="I246" i="60"/>
  <c r="J246" i="60"/>
  <c r="K246" i="60"/>
  <c r="L246" i="60"/>
  <c r="M246" i="60"/>
  <c r="N246" i="60"/>
  <c r="O246" i="60"/>
  <c r="P246" i="60"/>
  <c r="Q246" i="60"/>
  <c r="R246" i="60"/>
  <c r="S246" i="60"/>
  <c r="T246" i="60"/>
  <c r="U246" i="60"/>
  <c r="V246" i="60"/>
  <c r="W246" i="60"/>
  <c r="X246" i="60"/>
  <c r="Y246" i="60"/>
  <c r="Z246" i="60"/>
  <c r="AA246" i="60"/>
  <c r="AB246" i="60"/>
  <c r="AC246" i="60"/>
  <c r="AD246" i="60"/>
  <c r="AE246" i="60"/>
  <c r="AF246" i="60"/>
  <c r="AG246" i="60"/>
  <c r="AH246" i="60"/>
  <c r="AI246" i="60"/>
  <c r="AJ246" i="60"/>
  <c r="AK246" i="60"/>
  <c r="AL246" i="60"/>
  <c r="AM246" i="60"/>
  <c r="AN246" i="60"/>
  <c r="AO246" i="60"/>
  <c r="AP246" i="60"/>
  <c r="AQ246" i="60"/>
  <c r="AR246" i="60"/>
  <c r="AS246" i="60"/>
  <c r="AT246" i="60"/>
  <c r="AU246" i="60"/>
  <c r="AV246" i="60"/>
  <c r="AW246" i="60"/>
  <c r="AX246" i="60"/>
  <c r="AY246" i="60"/>
  <c r="AZ246" i="60"/>
  <c r="BA246" i="60"/>
  <c r="BB246" i="60"/>
  <c r="BC246" i="60"/>
  <c r="BD246" i="60"/>
  <c r="BE246" i="60"/>
  <c r="BF246" i="60"/>
  <c r="BG246" i="60"/>
  <c r="BH246" i="60"/>
  <c r="BI246" i="60"/>
  <c r="BJ246" i="60"/>
  <c r="BK246" i="60"/>
  <c r="BL246" i="60"/>
  <c r="BM246" i="60"/>
  <c r="BN246" i="60"/>
  <c r="BO246" i="60"/>
  <c r="BP246" i="60"/>
  <c r="BQ246" i="60"/>
  <c r="BR246" i="60"/>
  <c r="BS246" i="60"/>
  <c r="BT246" i="60"/>
  <c r="BU246" i="60"/>
  <c r="BV246" i="60"/>
  <c r="BW246" i="60"/>
  <c r="BX246" i="60"/>
  <c r="BY246" i="60"/>
  <c r="BZ246" i="60"/>
  <c r="CA246" i="60"/>
  <c r="CB246" i="60"/>
  <c r="CC246" i="60"/>
  <c r="CD246" i="60"/>
  <c r="CE246" i="60"/>
  <c r="CF246" i="60"/>
  <c r="CG246" i="60"/>
  <c r="CH246" i="60"/>
  <c r="CI246" i="60"/>
  <c r="CJ246" i="60"/>
  <c r="CK246" i="60"/>
  <c r="CL246" i="60"/>
  <c r="CM246" i="60"/>
  <c r="E247" i="60"/>
  <c r="F247" i="60"/>
  <c r="G247" i="60"/>
  <c r="H247" i="60"/>
  <c r="I247" i="60"/>
  <c r="J247" i="60"/>
  <c r="K247" i="60"/>
  <c r="L247" i="60"/>
  <c r="M247" i="60"/>
  <c r="N247" i="60"/>
  <c r="O247" i="60"/>
  <c r="P247" i="60"/>
  <c r="Q247" i="60"/>
  <c r="R247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AI247" i="60"/>
  <c r="AJ247" i="60"/>
  <c r="AK247" i="60"/>
  <c r="AL247" i="60"/>
  <c r="AM247" i="60"/>
  <c r="AN247" i="60"/>
  <c r="AO247" i="60"/>
  <c r="AP247" i="60"/>
  <c r="AQ247" i="60"/>
  <c r="AR247" i="60"/>
  <c r="AS247" i="60"/>
  <c r="AT247" i="60"/>
  <c r="AU247" i="60"/>
  <c r="AV247" i="60"/>
  <c r="AW247" i="60"/>
  <c r="AX247" i="60"/>
  <c r="AY247" i="60"/>
  <c r="AZ247" i="60"/>
  <c r="BA247" i="60"/>
  <c r="BB247" i="60"/>
  <c r="BC247" i="60"/>
  <c r="BD247" i="60"/>
  <c r="BE247" i="60"/>
  <c r="BF247" i="60"/>
  <c r="BG247" i="60"/>
  <c r="BH247" i="60"/>
  <c r="BI247" i="60"/>
  <c r="BJ247" i="60"/>
  <c r="BK247" i="60"/>
  <c r="BL247" i="60"/>
  <c r="BM247" i="60"/>
  <c r="BN247" i="60"/>
  <c r="BO247" i="60"/>
  <c r="BP247" i="60"/>
  <c r="BQ247" i="60"/>
  <c r="BR247" i="60"/>
  <c r="BS247" i="60"/>
  <c r="BT247" i="60"/>
  <c r="BU247" i="60"/>
  <c r="BV247" i="60"/>
  <c r="BW247" i="60"/>
  <c r="BX247" i="60"/>
  <c r="BY247" i="60"/>
  <c r="BZ247" i="60"/>
  <c r="CA247" i="60"/>
  <c r="CB247" i="60"/>
  <c r="CC247" i="60"/>
  <c r="CD247" i="60"/>
  <c r="CE247" i="60"/>
  <c r="CF247" i="60"/>
  <c r="CG247" i="60"/>
  <c r="CH247" i="60"/>
  <c r="CI247" i="60"/>
  <c r="CJ247" i="60"/>
  <c r="CK247" i="60"/>
  <c r="CL247" i="60"/>
  <c r="CM247" i="60"/>
  <c r="E248" i="60"/>
  <c r="F248" i="60"/>
  <c r="G248" i="60"/>
  <c r="H248" i="60"/>
  <c r="I248" i="60"/>
  <c r="J248" i="60"/>
  <c r="K248" i="60"/>
  <c r="L248" i="60"/>
  <c r="M248" i="60"/>
  <c r="N248" i="60"/>
  <c r="O248" i="60"/>
  <c r="P248" i="60"/>
  <c r="Q248" i="60"/>
  <c r="R248" i="60"/>
  <c r="S248" i="60"/>
  <c r="T248" i="60"/>
  <c r="U248" i="60"/>
  <c r="V248" i="60"/>
  <c r="W248" i="60"/>
  <c r="X248" i="60"/>
  <c r="Y248" i="60"/>
  <c r="Z248" i="60"/>
  <c r="AA248" i="60"/>
  <c r="AB248" i="60"/>
  <c r="AC248" i="60"/>
  <c r="AD248" i="60"/>
  <c r="AE248" i="60"/>
  <c r="AF248" i="60"/>
  <c r="AG248" i="60"/>
  <c r="AH248" i="60"/>
  <c r="AI248" i="60"/>
  <c r="AJ248" i="60"/>
  <c r="AK248" i="60"/>
  <c r="AL248" i="60"/>
  <c r="AM248" i="60"/>
  <c r="AN248" i="60"/>
  <c r="AO248" i="60"/>
  <c r="AP248" i="60"/>
  <c r="AQ248" i="60"/>
  <c r="AR248" i="60"/>
  <c r="AS248" i="60"/>
  <c r="AT248" i="60"/>
  <c r="AU248" i="60"/>
  <c r="AV248" i="60"/>
  <c r="AW248" i="60"/>
  <c r="AX248" i="60"/>
  <c r="AY248" i="60"/>
  <c r="AZ248" i="60"/>
  <c r="BA248" i="60"/>
  <c r="BB248" i="60"/>
  <c r="BC248" i="60"/>
  <c r="BD248" i="60"/>
  <c r="BE248" i="60"/>
  <c r="BF248" i="60"/>
  <c r="BG248" i="60"/>
  <c r="BH248" i="60"/>
  <c r="BI248" i="60"/>
  <c r="BJ248" i="60"/>
  <c r="BK248" i="60"/>
  <c r="BL248" i="60"/>
  <c r="BM248" i="60"/>
  <c r="BN248" i="60"/>
  <c r="BO248" i="60"/>
  <c r="BP248" i="60"/>
  <c r="BQ248" i="60"/>
  <c r="BR248" i="60"/>
  <c r="BS248" i="60"/>
  <c r="BT248" i="60"/>
  <c r="BU248" i="60"/>
  <c r="BV248" i="60"/>
  <c r="BW248" i="60"/>
  <c r="BX248" i="60"/>
  <c r="BY248" i="60"/>
  <c r="BZ248" i="60"/>
  <c r="CA248" i="60"/>
  <c r="CB248" i="60"/>
  <c r="CC248" i="60"/>
  <c r="CD248" i="60"/>
  <c r="CE248" i="60"/>
  <c r="CF248" i="60"/>
  <c r="CG248" i="60"/>
  <c r="CH248" i="60"/>
  <c r="CI248" i="60"/>
  <c r="CJ248" i="60"/>
  <c r="CK248" i="60"/>
  <c r="CL248" i="60"/>
  <c r="CM248" i="60"/>
  <c r="E250" i="60"/>
  <c r="F250" i="60"/>
  <c r="G250" i="60"/>
  <c r="H250" i="60"/>
  <c r="I250" i="60"/>
  <c r="J250" i="60"/>
  <c r="K250" i="60"/>
  <c r="L250" i="60"/>
  <c r="M250" i="60"/>
  <c r="N250" i="60"/>
  <c r="O250" i="60"/>
  <c r="P250" i="60"/>
  <c r="Q250" i="60"/>
  <c r="R250" i="60"/>
  <c r="S250" i="60"/>
  <c r="T250" i="60"/>
  <c r="U250" i="60"/>
  <c r="V250" i="60"/>
  <c r="W250" i="60"/>
  <c r="X250" i="60"/>
  <c r="Y250" i="60"/>
  <c r="Z250" i="60"/>
  <c r="AA250" i="60"/>
  <c r="AB250" i="60"/>
  <c r="AC250" i="60"/>
  <c r="AD250" i="60"/>
  <c r="AE250" i="60"/>
  <c r="AF250" i="60"/>
  <c r="AG250" i="60"/>
  <c r="AH250" i="60"/>
  <c r="AI250" i="60"/>
  <c r="AJ250" i="60"/>
  <c r="AK250" i="60"/>
  <c r="AL250" i="60"/>
  <c r="AM250" i="60"/>
  <c r="AN250" i="60"/>
  <c r="AO250" i="60"/>
  <c r="AP250" i="60"/>
  <c r="AQ250" i="60"/>
  <c r="AR250" i="60"/>
  <c r="AS250" i="60"/>
  <c r="AT250" i="60"/>
  <c r="AU250" i="60"/>
  <c r="AV250" i="60"/>
  <c r="AW250" i="60"/>
  <c r="AX250" i="60"/>
  <c r="AY250" i="60"/>
  <c r="AZ250" i="60"/>
  <c r="BA250" i="60"/>
  <c r="BB250" i="60"/>
  <c r="BC250" i="60"/>
  <c r="BD250" i="60"/>
  <c r="BE250" i="60"/>
  <c r="BF250" i="60"/>
  <c r="BG250" i="60"/>
  <c r="BH250" i="60"/>
  <c r="BI250" i="60"/>
  <c r="BJ250" i="60"/>
  <c r="BK250" i="60"/>
  <c r="BL250" i="60"/>
  <c r="BM250" i="60"/>
  <c r="BN250" i="60"/>
  <c r="BO250" i="60"/>
  <c r="BP250" i="60"/>
  <c r="BQ250" i="60"/>
  <c r="BR250" i="60"/>
  <c r="BS250" i="60"/>
  <c r="BT250" i="60"/>
  <c r="BU250" i="60"/>
  <c r="BV250" i="60"/>
  <c r="BW250" i="60"/>
  <c r="BX250" i="60"/>
  <c r="BY250" i="60"/>
  <c r="BZ250" i="60"/>
  <c r="CA250" i="60"/>
  <c r="CB250" i="60"/>
  <c r="CC250" i="60"/>
  <c r="CD250" i="60"/>
  <c r="CE250" i="60"/>
  <c r="CF250" i="60"/>
  <c r="CG250" i="60"/>
  <c r="CH250" i="60"/>
  <c r="CI250" i="60"/>
  <c r="CJ250" i="60"/>
  <c r="CK250" i="60"/>
  <c r="CL250" i="60"/>
  <c r="CM250" i="60"/>
  <c r="E251" i="60"/>
  <c r="F251" i="60"/>
  <c r="G251" i="60"/>
  <c r="H251" i="60"/>
  <c r="I251" i="60"/>
  <c r="J251" i="60"/>
  <c r="K251" i="60"/>
  <c r="L251" i="60"/>
  <c r="M251" i="60"/>
  <c r="N251" i="60"/>
  <c r="O251" i="60"/>
  <c r="P251" i="60"/>
  <c r="Q251" i="60"/>
  <c r="R251" i="60"/>
  <c r="S251" i="60"/>
  <c r="T251" i="60"/>
  <c r="U251" i="60"/>
  <c r="V251" i="60"/>
  <c r="W251" i="60"/>
  <c r="X251" i="60"/>
  <c r="Y251" i="60"/>
  <c r="Z251" i="60"/>
  <c r="AA251" i="60"/>
  <c r="AB251" i="60"/>
  <c r="AC251" i="60"/>
  <c r="AD251" i="60"/>
  <c r="AE251" i="60"/>
  <c r="AF251" i="60"/>
  <c r="AG251" i="60"/>
  <c r="AH251" i="60"/>
  <c r="AI251" i="60"/>
  <c r="AJ251" i="60"/>
  <c r="AK251" i="60"/>
  <c r="AL251" i="60"/>
  <c r="AM251" i="60"/>
  <c r="AN251" i="60"/>
  <c r="AO251" i="60"/>
  <c r="AP251" i="60"/>
  <c r="AQ251" i="60"/>
  <c r="AR251" i="60"/>
  <c r="AS251" i="60"/>
  <c r="AT251" i="60"/>
  <c r="AU251" i="60"/>
  <c r="AV251" i="60"/>
  <c r="AW251" i="60"/>
  <c r="AX251" i="60"/>
  <c r="AY251" i="60"/>
  <c r="AZ251" i="60"/>
  <c r="BA251" i="60"/>
  <c r="BB251" i="60"/>
  <c r="BC251" i="60"/>
  <c r="BD251" i="60"/>
  <c r="BE251" i="60"/>
  <c r="BF251" i="60"/>
  <c r="BG251" i="60"/>
  <c r="BH251" i="60"/>
  <c r="BI251" i="60"/>
  <c r="BJ251" i="60"/>
  <c r="BK251" i="60"/>
  <c r="BL251" i="60"/>
  <c r="BM251" i="60"/>
  <c r="BN251" i="60"/>
  <c r="BO251" i="60"/>
  <c r="BP251" i="60"/>
  <c r="BQ251" i="60"/>
  <c r="BR251" i="60"/>
  <c r="BS251" i="60"/>
  <c r="BT251" i="60"/>
  <c r="BU251" i="60"/>
  <c r="BV251" i="60"/>
  <c r="BW251" i="60"/>
  <c r="BX251" i="60"/>
  <c r="BY251" i="60"/>
  <c r="BZ251" i="60"/>
  <c r="CA251" i="60"/>
  <c r="CB251" i="60"/>
  <c r="CC251" i="60"/>
  <c r="CD251" i="60"/>
  <c r="CE251" i="60"/>
  <c r="CF251" i="60"/>
  <c r="CG251" i="60"/>
  <c r="CH251" i="60"/>
  <c r="CI251" i="60"/>
  <c r="CJ251" i="60"/>
  <c r="CK251" i="60"/>
  <c r="CL251" i="60"/>
  <c r="CM251" i="60"/>
  <c r="E252" i="60"/>
  <c r="F252" i="60"/>
  <c r="G252" i="60"/>
  <c r="H252" i="60"/>
  <c r="I252" i="60"/>
  <c r="J252" i="60"/>
  <c r="K252" i="60"/>
  <c r="L252" i="60"/>
  <c r="M252" i="60"/>
  <c r="N252" i="60"/>
  <c r="O252" i="60"/>
  <c r="P252" i="60"/>
  <c r="Q252" i="60"/>
  <c r="R252" i="60"/>
  <c r="S252" i="60"/>
  <c r="T252" i="60"/>
  <c r="U252" i="60"/>
  <c r="V252" i="60"/>
  <c r="W252" i="60"/>
  <c r="X252" i="60"/>
  <c r="Y252" i="60"/>
  <c r="Z252" i="60"/>
  <c r="AA252" i="60"/>
  <c r="AB252" i="60"/>
  <c r="AC252" i="60"/>
  <c r="AD252" i="60"/>
  <c r="AE252" i="60"/>
  <c r="AF252" i="60"/>
  <c r="AG252" i="60"/>
  <c r="AH252" i="60"/>
  <c r="AI252" i="60"/>
  <c r="AJ252" i="60"/>
  <c r="AK252" i="60"/>
  <c r="AL252" i="60"/>
  <c r="AM252" i="60"/>
  <c r="AN252" i="60"/>
  <c r="AO252" i="60"/>
  <c r="AP252" i="60"/>
  <c r="AQ252" i="60"/>
  <c r="AR252" i="60"/>
  <c r="AS252" i="60"/>
  <c r="AT252" i="60"/>
  <c r="AU252" i="60"/>
  <c r="AV252" i="60"/>
  <c r="AW252" i="60"/>
  <c r="AX252" i="60"/>
  <c r="AY252" i="60"/>
  <c r="AZ252" i="60"/>
  <c r="BA252" i="60"/>
  <c r="BB252" i="60"/>
  <c r="BC252" i="60"/>
  <c r="BD252" i="60"/>
  <c r="BE252" i="60"/>
  <c r="BF252" i="60"/>
  <c r="BG252" i="60"/>
  <c r="BH252" i="60"/>
  <c r="BI252" i="60"/>
  <c r="BJ252" i="60"/>
  <c r="BK252" i="60"/>
  <c r="BL252" i="60"/>
  <c r="BM252" i="60"/>
  <c r="BN252" i="60"/>
  <c r="BO252" i="60"/>
  <c r="BP252" i="60"/>
  <c r="BQ252" i="60"/>
  <c r="BR252" i="60"/>
  <c r="BS252" i="60"/>
  <c r="BT252" i="60"/>
  <c r="BU252" i="60"/>
  <c r="BV252" i="60"/>
  <c r="BW252" i="60"/>
  <c r="BX252" i="60"/>
  <c r="BY252" i="60"/>
  <c r="BZ252" i="60"/>
  <c r="CA252" i="60"/>
  <c r="CB252" i="60"/>
  <c r="CC252" i="60"/>
  <c r="CD252" i="60"/>
  <c r="CE252" i="60"/>
  <c r="CF252" i="60"/>
  <c r="CG252" i="60"/>
  <c r="CH252" i="60"/>
  <c r="CI252" i="60"/>
  <c r="CJ252" i="60"/>
  <c r="CK252" i="60"/>
  <c r="CL252" i="60"/>
  <c r="CM252" i="60"/>
  <c r="E253" i="60"/>
  <c r="F253" i="60"/>
  <c r="G253" i="60"/>
  <c r="H253" i="60"/>
  <c r="I253" i="60"/>
  <c r="J253" i="60"/>
  <c r="K253" i="60"/>
  <c r="L253" i="60"/>
  <c r="M253" i="60"/>
  <c r="N253" i="60"/>
  <c r="O253" i="60"/>
  <c r="P253" i="60"/>
  <c r="Q253" i="60"/>
  <c r="R253" i="60"/>
  <c r="S253" i="60"/>
  <c r="T253" i="60"/>
  <c r="U253" i="60"/>
  <c r="V253" i="60"/>
  <c r="W253" i="60"/>
  <c r="X253" i="60"/>
  <c r="Y253" i="60"/>
  <c r="Z253" i="60"/>
  <c r="AA253" i="60"/>
  <c r="AB253" i="60"/>
  <c r="AC253" i="60"/>
  <c r="AD253" i="60"/>
  <c r="AE253" i="60"/>
  <c r="AF253" i="60"/>
  <c r="AG253" i="60"/>
  <c r="AH253" i="60"/>
  <c r="AI253" i="60"/>
  <c r="AJ253" i="60"/>
  <c r="AK253" i="60"/>
  <c r="AL253" i="60"/>
  <c r="AM253" i="60"/>
  <c r="AN253" i="60"/>
  <c r="AO253" i="60"/>
  <c r="AP253" i="60"/>
  <c r="AQ253" i="60"/>
  <c r="AR253" i="60"/>
  <c r="AS253" i="60"/>
  <c r="AT253" i="60"/>
  <c r="AU253" i="60"/>
  <c r="AV253" i="60"/>
  <c r="AW253" i="60"/>
  <c r="AX253" i="60"/>
  <c r="AY253" i="60"/>
  <c r="AZ253" i="60"/>
  <c r="BA253" i="60"/>
  <c r="BB253" i="60"/>
  <c r="BC253" i="60"/>
  <c r="BD253" i="60"/>
  <c r="BE253" i="60"/>
  <c r="BF253" i="60"/>
  <c r="BG253" i="60"/>
  <c r="BH253" i="60"/>
  <c r="BI253" i="60"/>
  <c r="BJ253" i="60"/>
  <c r="BK253" i="60"/>
  <c r="BL253" i="60"/>
  <c r="BM253" i="60"/>
  <c r="BN253" i="60"/>
  <c r="BO253" i="60"/>
  <c r="BP253" i="60"/>
  <c r="BQ253" i="60"/>
  <c r="BR253" i="60"/>
  <c r="BS253" i="60"/>
  <c r="BT253" i="60"/>
  <c r="BU253" i="60"/>
  <c r="BV253" i="60"/>
  <c r="BW253" i="60"/>
  <c r="BX253" i="60"/>
  <c r="BY253" i="60"/>
  <c r="BZ253" i="60"/>
  <c r="CA253" i="60"/>
  <c r="CB253" i="60"/>
  <c r="CC253" i="60"/>
  <c r="CD253" i="60"/>
  <c r="CE253" i="60"/>
  <c r="CF253" i="60"/>
  <c r="CG253" i="60"/>
  <c r="CH253" i="60"/>
  <c r="CI253" i="60"/>
  <c r="CJ253" i="60"/>
  <c r="CK253" i="60"/>
  <c r="CL253" i="60"/>
  <c r="CM253" i="60"/>
  <c r="E254" i="60"/>
  <c r="F254" i="60"/>
  <c r="G254" i="60"/>
  <c r="H254" i="60"/>
  <c r="I254" i="60"/>
  <c r="J254" i="60"/>
  <c r="K254" i="60"/>
  <c r="L254" i="60"/>
  <c r="M254" i="60"/>
  <c r="N254" i="60"/>
  <c r="O254" i="60"/>
  <c r="P254" i="60"/>
  <c r="Q254" i="60"/>
  <c r="R254" i="60"/>
  <c r="S254" i="60"/>
  <c r="T254" i="60"/>
  <c r="U254" i="60"/>
  <c r="V254" i="60"/>
  <c r="W254" i="60"/>
  <c r="X254" i="60"/>
  <c r="Y254" i="60"/>
  <c r="Z254" i="60"/>
  <c r="AA254" i="60"/>
  <c r="AB254" i="60"/>
  <c r="AC254" i="60"/>
  <c r="AD254" i="60"/>
  <c r="AE254" i="60"/>
  <c r="AF254" i="60"/>
  <c r="AG254" i="60"/>
  <c r="AH254" i="60"/>
  <c r="AI254" i="60"/>
  <c r="AJ254" i="60"/>
  <c r="AK254" i="60"/>
  <c r="AL254" i="60"/>
  <c r="AM254" i="60"/>
  <c r="AN254" i="60"/>
  <c r="AO254" i="60"/>
  <c r="AP254" i="60"/>
  <c r="AQ254" i="60"/>
  <c r="AR254" i="60"/>
  <c r="AS254" i="60"/>
  <c r="AT254" i="60"/>
  <c r="AU254" i="60"/>
  <c r="AV254" i="60"/>
  <c r="AW254" i="60"/>
  <c r="AX254" i="60"/>
  <c r="AY254" i="60"/>
  <c r="AZ254" i="60"/>
  <c r="BA254" i="60"/>
  <c r="BB254" i="60"/>
  <c r="BC254" i="60"/>
  <c r="BD254" i="60"/>
  <c r="BE254" i="60"/>
  <c r="BF254" i="60"/>
  <c r="BG254" i="60"/>
  <c r="BH254" i="60"/>
  <c r="BI254" i="60"/>
  <c r="BJ254" i="60"/>
  <c r="BK254" i="60"/>
  <c r="BL254" i="60"/>
  <c r="BM254" i="60"/>
  <c r="BN254" i="60"/>
  <c r="BO254" i="60"/>
  <c r="BP254" i="60"/>
  <c r="BQ254" i="60"/>
  <c r="BR254" i="60"/>
  <c r="BS254" i="60"/>
  <c r="BT254" i="60"/>
  <c r="BU254" i="60"/>
  <c r="BV254" i="60"/>
  <c r="BW254" i="60"/>
  <c r="BX254" i="60"/>
  <c r="BY254" i="60"/>
  <c r="BZ254" i="60"/>
  <c r="CA254" i="60"/>
  <c r="CB254" i="60"/>
  <c r="CC254" i="60"/>
  <c r="CD254" i="60"/>
  <c r="CE254" i="60"/>
  <c r="CF254" i="60"/>
  <c r="CG254" i="60"/>
  <c r="CH254" i="60"/>
  <c r="CI254" i="60"/>
  <c r="CJ254" i="60"/>
  <c r="CK254" i="60"/>
  <c r="CL254" i="60"/>
  <c r="CM254" i="60"/>
  <c r="E255" i="60"/>
  <c r="F255" i="60"/>
  <c r="G255" i="60"/>
  <c r="H255" i="60"/>
  <c r="I255" i="60"/>
  <c r="J255" i="60"/>
  <c r="K255" i="60"/>
  <c r="L255" i="60"/>
  <c r="M255" i="60"/>
  <c r="N255" i="60"/>
  <c r="O255" i="60"/>
  <c r="P255" i="60"/>
  <c r="Q255" i="60"/>
  <c r="R255" i="60"/>
  <c r="S255" i="60"/>
  <c r="T255" i="60"/>
  <c r="U255" i="60"/>
  <c r="V255" i="60"/>
  <c r="W255" i="60"/>
  <c r="X255" i="60"/>
  <c r="Y255" i="60"/>
  <c r="Z255" i="60"/>
  <c r="AA255" i="60"/>
  <c r="AB255" i="60"/>
  <c r="AC255" i="60"/>
  <c r="AD255" i="60"/>
  <c r="AE255" i="60"/>
  <c r="AF255" i="60"/>
  <c r="AG255" i="60"/>
  <c r="AH255" i="60"/>
  <c r="AI255" i="60"/>
  <c r="AJ255" i="60"/>
  <c r="AK255" i="60"/>
  <c r="AL255" i="60"/>
  <c r="AM255" i="60"/>
  <c r="AN255" i="60"/>
  <c r="AO255" i="60"/>
  <c r="AP255" i="60"/>
  <c r="AQ255" i="60"/>
  <c r="AR255" i="60"/>
  <c r="AS255" i="60"/>
  <c r="AT255" i="60"/>
  <c r="AU255" i="60"/>
  <c r="AV255" i="60"/>
  <c r="AW255" i="60"/>
  <c r="AX255" i="60"/>
  <c r="AY255" i="60"/>
  <c r="AZ255" i="60"/>
  <c r="BA255" i="60"/>
  <c r="BB255" i="60"/>
  <c r="BC255" i="60"/>
  <c r="BD255" i="60"/>
  <c r="BE255" i="60"/>
  <c r="BF255" i="60"/>
  <c r="BG255" i="60"/>
  <c r="BH255" i="60"/>
  <c r="BI255" i="60"/>
  <c r="BJ255" i="60"/>
  <c r="BK255" i="60"/>
  <c r="BL255" i="60"/>
  <c r="BM255" i="60"/>
  <c r="BN255" i="60"/>
  <c r="BO255" i="60"/>
  <c r="BP255" i="60"/>
  <c r="BQ255" i="60"/>
  <c r="BR255" i="60"/>
  <c r="BS255" i="60"/>
  <c r="BT255" i="60"/>
  <c r="BU255" i="60"/>
  <c r="BV255" i="60"/>
  <c r="BW255" i="60"/>
  <c r="BX255" i="60"/>
  <c r="BY255" i="60"/>
  <c r="BZ255" i="60"/>
  <c r="CA255" i="60"/>
  <c r="CB255" i="60"/>
  <c r="CC255" i="60"/>
  <c r="CD255" i="60"/>
  <c r="CE255" i="60"/>
  <c r="CF255" i="60"/>
  <c r="CG255" i="60"/>
  <c r="CH255" i="60"/>
  <c r="CI255" i="60"/>
  <c r="CJ255" i="60"/>
  <c r="CK255" i="60"/>
  <c r="CL255" i="60"/>
  <c r="CM255" i="60"/>
  <c r="E256" i="60"/>
  <c r="F256" i="60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AP256" i="60"/>
  <c r="AQ256" i="60"/>
  <c r="AR256" i="60"/>
  <c r="AS256" i="60"/>
  <c r="AT256" i="60"/>
  <c r="AU256" i="60"/>
  <c r="AV256" i="60"/>
  <c r="AW256" i="60"/>
  <c r="AX256" i="60"/>
  <c r="AY256" i="60"/>
  <c r="AZ256" i="60"/>
  <c r="BA256" i="60"/>
  <c r="BB256" i="60"/>
  <c r="BC256" i="60"/>
  <c r="BD256" i="60"/>
  <c r="BE256" i="60"/>
  <c r="BF256" i="60"/>
  <c r="BG256" i="60"/>
  <c r="BH256" i="60"/>
  <c r="BI256" i="60"/>
  <c r="BJ256" i="60"/>
  <c r="BK256" i="60"/>
  <c r="BL256" i="60"/>
  <c r="BM256" i="60"/>
  <c r="BN256" i="60"/>
  <c r="BO256" i="60"/>
  <c r="BP256" i="60"/>
  <c r="BQ256" i="60"/>
  <c r="BR256" i="60"/>
  <c r="BS256" i="60"/>
  <c r="BT256" i="60"/>
  <c r="BU256" i="60"/>
  <c r="BV256" i="60"/>
  <c r="BW256" i="60"/>
  <c r="BX256" i="60"/>
  <c r="BY256" i="60"/>
  <c r="BZ256" i="60"/>
  <c r="CA256" i="60"/>
  <c r="CB256" i="60"/>
  <c r="CC256" i="60"/>
  <c r="CD256" i="60"/>
  <c r="CE256" i="60"/>
  <c r="CF256" i="60"/>
  <c r="CG256" i="60"/>
  <c r="CH256" i="60"/>
  <c r="CI256" i="60"/>
  <c r="CJ256" i="60"/>
  <c r="CK256" i="60"/>
  <c r="CL256" i="60"/>
  <c r="CM256" i="60"/>
  <c r="E257" i="60"/>
  <c r="F257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AP257" i="60"/>
  <c r="AQ257" i="60"/>
  <c r="AR257" i="60"/>
  <c r="AS257" i="60"/>
  <c r="AT257" i="60"/>
  <c r="AU257" i="60"/>
  <c r="AV257" i="60"/>
  <c r="AW257" i="60"/>
  <c r="AX257" i="60"/>
  <c r="AY257" i="60"/>
  <c r="AZ257" i="60"/>
  <c r="BA257" i="60"/>
  <c r="BB257" i="60"/>
  <c r="BC257" i="60"/>
  <c r="BD257" i="60"/>
  <c r="BE257" i="60"/>
  <c r="BF257" i="60"/>
  <c r="BG257" i="60"/>
  <c r="BH257" i="60"/>
  <c r="BI257" i="60"/>
  <c r="BJ257" i="60"/>
  <c r="BK257" i="60"/>
  <c r="BL257" i="60"/>
  <c r="BM257" i="60"/>
  <c r="BN257" i="60"/>
  <c r="BO257" i="60"/>
  <c r="BP257" i="60"/>
  <c r="BQ257" i="60"/>
  <c r="BR257" i="60"/>
  <c r="BS257" i="60"/>
  <c r="BT257" i="60"/>
  <c r="BU257" i="60"/>
  <c r="BV257" i="60"/>
  <c r="BW257" i="60"/>
  <c r="BX257" i="60"/>
  <c r="BY257" i="60"/>
  <c r="BZ257" i="60"/>
  <c r="CA257" i="60"/>
  <c r="CB257" i="60"/>
  <c r="CC257" i="60"/>
  <c r="CD257" i="60"/>
  <c r="CE257" i="60"/>
  <c r="CF257" i="60"/>
  <c r="CG257" i="60"/>
  <c r="CH257" i="60"/>
  <c r="CI257" i="60"/>
  <c r="CJ257" i="60"/>
  <c r="CK257" i="60"/>
  <c r="CL257" i="60"/>
  <c r="CM257" i="60"/>
  <c r="E258" i="60"/>
  <c r="F258" i="60"/>
  <c r="G258" i="60"/>
  <c r="H258" i="60"/>
  <c r="I258" i="60"/>
  <c r="J258" i="60"/>
  <c r="K258" i="60"/>
  <c r="L258" i="60"/>
  <c r="M258" i="60"/>
  <c r="N258" i="60"/>
  <c r="O258" i="60"/>
  <c r="P258" i="60"/>
  <c r="Q258" i="60"/>
  <c r="R258" i="60"/>
  <c r="S258" i="60"/>
  <c r="T258" i="60"/>
  <c r="U258" i="60"/>
  <c r="V258" i="60"/>
  <c r="W258" i="60"/>
  <c r="X258" i="60"/>
  <c r="Y258" i="60"/>
  <c r="Z258" i="60"/>
  <c r="AA258" i="60"/>
  <c r="AB258" i="60"/>
  <c r="AC258" i="60"/>
  <c r="AD258" i="60"/>
  <c r="AE258" i="60"/>
  <c r="AF258" i="60"/>
  <c r="AG258" i="60"/>
  <c r="AH258" i="60"/>
  <c r="AI258" i="60"/>
  <c r="AJ258" i="60"/>
  <c r="AK258" i="60"/>
  <c r="AL258" i="60"/>
  <c r="AM258" i="60"/>
  <c r="AN258" i="60"/>
  <c r="AO258" i="60"/>
  <c r="AP258" i="60"/>
  <c r="AQ258" i="60"/>
  <c r="AR258" i="60"/>
  <c r="AS258" i="60"/>
  <c r="AT258" i="60"/>
  <c r="AU258" i="60"/>
  <c r="AV258" i="60"/>
  <c r="AW258" i="60"/>
  <c r="AX258" i="60"/>
  <c r="AY258" i="60"/>
  <c r="AZ258" i="60"/>
  <c r="BA258" i="60"/>
  <c r="BB258" i="60"/>
  <c r="BC258" i="60"/>
  <c r="BD258" i="60"/>
  <c r="BE258" i="60"/>
  <c r="BF258" i="60"/>
  <c r="BG258" i="60"/>
  <c r="BH258" i="60"/>
  <c r="BI258" i="60"/>
  <c r="BJ258" i="60"/>
  <c r="BK258" i="60"/>
  <c r="BL258" i="60"/>
  <c r="BM258" i="60"/>
  <c r="BN258" i="60"/>
  <c r="BO258" i="60"/>
  <c r="BP258" i="60"/>
  <c r="BQ258" i="60"/>
  <c r="BR258" i="60"/>
  <c r="BS258" i="60"/>
  <c r="BT258" i="60"/>
  <c r="BU258" i="60"/>
  <c r="BV258" i="60"/>
  <c r="BW258" i="60"/>
  <c r="BX258" i="60"/>
  <c r="BY258" i="60"/>
  <c r="BZ258" i="60"/>
  <c r="CA258" i="60"/>
  <c r="CB258" i="60"/>
  <c r="CC258" i="60"/>
  <c r="CD258" i="60"/>
  <c r="CE258" i="60"/>
  <c r="CF258" i="60"/>
  <c r="CG258" i="60"/>
  <c r="CH258" i="60"/>
  <c r="CI258" i="60"/>
  <c r="CJ258" i="60"/>
  <c r="CK258" i="60"/>
  <c r="CL258" i="60"/>
  <c r="CM258" i="60"/>
  <c r="E259" i="60"/>
  <c r="F259" i="60"/>
  <c r="G259" i="60"/>
  <c r="H259" i="60"/>
  <c r="I259" i="60"/>
  <c r="J259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AC259" i="60"/>
  <c r="AD259" i="60"/>
  <c r="AE259" i="60"/>
  <c r="AF259" i="60"/>
  <c r="AG259" i="60"/>
  <c r="AH259" i="60"/>
  <c r="AI259" i="60"/>
  <c r="AJ259" i="60"/>
  <c r="AK259" i="60"/>
  <c r="AL259" i="60"/>
  <c r="AM259" i="60"/>
  <c r="AN259" i="60"/>
  <c r="AO259" i="60"/>
  <c r="AP259" i="60"/>
  <c r="AQ259" i="60"/>
  <c r="AR259" i="60"/>
  <c r="AS259" i="60"/>
  <c r="AT259" i="60"/>
  <c r="AU259" i="60"/>
  <c r="AV259" i="60"/>
  <c r="AW259" i="60"/>
  <c r="AX259" i="60"/>
  <c r="AY259" i="60"/>
  <c r="AZ259" i="60"/>
  <c r="BA259" i="60"/>
  <c r="BB259" i="60"/>
  <c r="BC259" i="60"/>
  <c r="BD259" i="60"/>
  <c r="BE259" i="60"/>
  <c r="BF259" i="60"/>
  <c r="BG259" i="60"/>
  <c r="BH259" i="60"/>
  <c r="BI259" i="60"/>
  <c r="BJ259" i="60"/>
  <c r="BK259" i="60"/>
  <c r="BL259" i="60"/>
  <c r="BM259" i="60"/>
  <c r="BN259" i="60"/>
  <c r="BO259" i="60"/>
  <c r="BP259" i="60"/>
  <c r="BQ259" i="60"/>
  <c r="BR259" i="60"/>
  <c r="BS259" i="60"/>
  <c r="BT259" i="60"/>
  <c r="BU259" i="60"/>
  <c r="BV259" i="60"/>
  <c r="BW259" i="60"/>
  <c r="BX259" i="60"/>
  <c r="BY259" i="60"/>
  <c r="BZ259" i="60"/>
  <c r="CA259" i="60"/>
  <c r="CB259" i="60"/>
  <c r="CC259" i="60"/>
  <c r="CD259" i="60"/>
  <c r="CE259" i="60"/>
  <c r="CF259" i="60"/>
  <c r="CG259" i="60"/>
  <c r="CH259" i="60"/>
  <c r="CI259" i="60"/>
  <c r="CJ259" i="60"/>
  <c r="CK259" i="60"/>
  <c r="CL259" i="60"/>
  <c r="CM259" i="60"/>
  <c r="E260" i="60"/>
  <c r="F260" i="60"/>
  <c r="G260" i="60"/>
  <c r="H260" i="60"/>
  <c r="I260" i="60"/>
  <c r="J260" i="60"/>
  <c r="K260" i="60"/>
  <c r="L260" i="60"/>
  <c r="M260" i="60"/>
  <c r="N260" i="60"/>
  <c r="O260" i="60"/>
  <c r="P260" i="60"/>
  <c r="Q260" i="60"/>
  <c r="R260" i="60"/>
  <c r="S260" i="60"/>
  <c r="T260" i="60"/>
  <c r="U260" i="60"/>
  <c r="V260" i="60"/>
  <c r="W260" i="60"/>
  <c r="X260" i="60"/>
  <c r="Y260" i="60"/>
  <c r="Z260" i="60"/>
  <c r="AA260" i="60"/>
  <c r="AB260" i="60"/>
  <c r="AC260" i="60"/>
  <c r="AD260" i="60"/>
  <c r="AE260" i="60"/>
  <c r="AF260" i="60"/>
  <c r="AG260" i="60"/>
  <c r="AH260" i="60"/>
  <c r="AI260" i="60"/>
  <c r="AJ260" i="60"/>
  <c r="AK260" i="60"/>
  <c r="AL260" i="60"/>
  <c r="AM260" i="60"/>
  <c r="AN260" i="60"/>
  <c r="AO260" i="60"/>
  <c r="AP260" i="60"/>
  <c r="AQ260" i="60"/>
  <c r="AR260" i="60"/>
  <c r="AS260" i="60"/>
  <c r="AT260" i="60"/>
  <c r="AU260" i="60"/>
  <c r="AV260" i="60"/>
  <c r="AW260" i="60"/>
  <c r="AX260" i="60"/>
  <c r="AY260" i="60"/>
  <c r="AZ260" i="60"/>
  <c r="BA260" i="60"/>
  <c r="BB260" i="60"/>
  <c r="BC260" i="60"/>
  <c r="BD260" i="60"/>
  <c r="BE260" i="60"/>
  <c r="BF260" i="60"/>
  <c r="BG260" i="60"/>
  <c r="BH260" i="60"/>
  <c r="BI260" i="60"/>
  <c r="BJ260" i="60"/>
  <c r="BK260" i="60"/>
  <c r="BL260" i="60"/>
  <c r="BM260" i="60"/>
  <c r="BN260" i="60"/>
  <c r="BO260" i="60"/>
  <c r="BP260" i="60"/>
  <c r="BQ260" i="60"/>
  <c r="BR260" i="60"/>
  <c r="BS260" i="60"/>
  <c r="BT260" i="60"/>
  <c r="BU260" i="60"/>
  <c r="BV260" i="60"/>
  <c r="BW260" i="60"/>
  <c r="BX260" i="60"/>
  <c r="BY260" i="60"/>
  <c r="BZ260" i="60"/>
  <c r="CA260" i="60"/>
  <c r="CB260" i="60"/>
  <c r="CC260" i="60"/>
  <c r="CD260" i="60"/>
  <c r="CE260" i="60"/>
  <c r="CF260" i="60"/>
  <c r="CG260" i="60"/>
  <c r="CH260" i="60"/>
  <c r="CI260" i="60"/>
  <c r="CJ260" i="60"/>
  <c r="CK260" i="60"/>
  <c r="CL260" i="60"/>
  <c r="CM260" i="60"/>
  <c r="E261" i="60"/>
  <c r="F261" i="60"/>
  <c r="G261" i="60"/>
  <c r="H261" i="60"/>
  <c r="I261" i="60"/>
  <c r="J261" i="60"/>
  <c r="K261" i="60"/>
  <c r="L261" i="60"/>
  <c r="M261" i="60"/>
  <c r="N261" i="60"/>
  <c r="O261" i="60"/>
  <c r="P261" i="60"/>
  <c r="Q261" i="60"/>
  <c r="R261" i="60"/>
  <c r="S261" i="60"/>
  <c r="T261" i="60"/>
  <c r="U261" i="60"/>
  <c r="V261" i="60"/>
  <c r="W261" i="60"/>
  <c r="X261" i="60"/>
  <c r="Y261" i="60"/>
  <c r="Z261" i="60"/>
  <c r="AA261" i="60"/>
  <c r="AB261" i="60"/>
  <c r="AC261" i="60"/>
  <c r="AD261" i="60"/>
  <c r="AE261" i="60"/>
  <c r="AF261" i="60"/>
  <c r="AG261" i="60"/>
  <c r="AH261" i="60"/>
  <c r="AI261" i="60"/>
  <c r="AJ261" i="60"/>
  <c r="AK261" i="60"/>
  <c r="AL261" i="60"/>
  <c r="AM261" i="60"/>
  <c r="AN261" i="60"/>
  <c r="AO261" i="60"/>
  <c r="AP261" i="60"/>
  <c r="AQ261" i="60"/>
  <c r="AR261" i="60"/>
  <c r="AS261" i="60"/>
  <c r="AT261" i="60"/>
  <c r="AU261" i="60"/>
  <c r="AV261" i="60"/>
  <c r="AW261" i="60"/>
  <c r="AX261" i="60"/>
  <c r="AY261" i="60"/>
  <c r="AZ261" i="60"/>
  <c r="BA261" i="60"/>
  <c r="BB261" i="60"/>
  <c r="BC261" i="60"/>
  <c r="BD261" i="60"/>
  <c r="BE261" i="60"/>
  <c r="BF261" i="60"/>
  <c r="BG261" i="60"/>
  <c r="BH261" i="60"/>
  <c r="BI261" i="60"/>
  <c r="BJ261" i="60"/>
  <c r="BK261" i="60"/>
  <c r="BL261" i="60"/>
  <c r="BM261" i="60"/>
  <c r="BN261" i="60"/>
  <c r="BO261" i="60"/>
  <c r="BP261" i="60"/>
  <c r="BQ261" i="60"/>
  <c r="BR261" i="60"/>
  <c r="BS261" i="60"/>
  <c r="BT261" i="60"/>
  <c r="BU261" i="60"/>
  <c r="BV261" i="60"/>
  <c r="BW261" i="60"/>
  <c r="BX261" i="60"/>
  <c r="BY261" i="60"/>
  <c r="BZ261" i="60"/>
  <c r="CA261" i="60"/>
  <c r="CB261" i="60"/>
  <c r="CC261" i="60"/>
  <c r="CD261" i="60"/>
  <c r="CE261" i="60"/>
  <c r="CF261" i="60"/>
  <c r="CG261" i="60"/>
  <c r="CH261" i="60"/>
  <c r="CI261" i="60"/>
  <c r="CJ261" i="60"/>
  <c r="CK261" i="60"/>
  <c r="CL261" i="60"/>
  <c r="CM261" i="60"/>
  <c r="E262" i="60"/>
  <c r="F262" i="60"/>
  <c r="G262" i="60"/>
  <c r="H262" i="60"/>
  <c r="I262" i="60"/>
  <c r="J262" i="60"/>
  <c r="K262" i="60"/>
  <c r="L262" i="60"/>
  <c r="M262" i="60"/>
  <c r="N262" i="60"/>
  <c r="O262" i="60"/>
  <c r="P262" i="60"/>
  <c r="Q262" i="60"/>
  <c r="R262" i="60"/>
  <c r="S262" i="60"/>
  <c r="T262" i="60"/>
  <c r="U262" i="60"/>
  <c r="V262" i="60"/>
  <c r="W262" i="60"/>
  <c r="X262" i="60"/>
  <c r="Y262" i="60"/>
  <c r="Z262" i="60"/>
  <c r="AA262" i="60"/>
  <c r="AB262" i="60"/>
  <c r="AC262" i="60"/>
  <c r="AD262" i="60"/>
  <c r="AE262" i="60"/>
  <c r="AF262" i="60"/>
  <c r="AG262" i="60"/>
  <c r="AH262" i="60"/>
  <c r="AI262" i="60"/>
  <c r="AJ262" i="60"/>
  <c r="AK262" i="60"/>
  <c r="AL262" i="60"/>
  <c r="AM262" i="60"/>
  <c r="AN262" i="60"/>
  <c r="AO262" i="60"/>
  <c r="AP262" i="60"/>
  <c r="AQ262" i="60"/>
  <c r="AR262" i="60"/>
  <c r="AS262" i="60"/>
  <c r="AT262" i="60"/>
  <c r="AU262" i="60"/>
  <c r="AV262" i="60"/>
  <c r="AW262" i="60"/>
  <c r="AX262" i="60"/>
  <c r="AY262" i="60"/>
  <c r="AZ262" i="60"/>
  <c r="BA262" i="60"/>
  <c r="BB262" i="60"/>
  <c r="BC262" i="60"/>
  <c r="BD262" i="60"/>
  <c r="BE262" i="60"/>
  <c r="BF262" i="60"/>
  <c r="BG262" i="60"/>
  <c r="BH262" i="60"/>
  <c r="BI262" i="60"/>
  <c r="BJ262" i="60"/>
  <c r="BK262" i="60"/>
  <c r="BL262" i="60"/>
  <c r="BM262" i="60"/>
  <c r="BN262" i="60"/>
  <c r="BO262" i="60"/>
  <c r="BP262" i="60"/>
  <c r="BQ262" i="60"/>
  <c r="BR262" i="60"/>
  <c r="BS262" i="60"/>
  <c r="BT262" i="60"/>
  <c r="BU262" i="60"/>
  <c r="BV262" i="60"/>
  <c r="BW262" i="60"/>
  <c r="BX262" i="60"/>
  <c r="BY262" i="60"/>
  <c r="BZ262" i="60"/>
  <c r="CA262" i="60"/>
  <c r="CB262" i="60"/>
  <c r="CC262" i="60"/>
  <c r="CD262" i="60"/>
  <c r="CE262" i="60"/>
  <c r="CF262" i="60"/>
  <c r="CG262" i="60"/>
  <c r="CH262" i="60"/>
  <c r="CI262" i="60"/>
  <c r="CJ262" i="60"/>
  <c r="CK262" i="60"/>
  <c r="CL262" i="60"/>
  <c r="CM262" i="60"/>
  <c r="E263" i="60"/>
  <c r="F263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AP263" i="60"/>
  <c r="AQ263" i="60"/>
  <c r="AR263" i="60"/>
  <c r="AS263" i="60"/>
  <c r="AT263" i="60"/>
  <c r="AU263" i="60"/>
  <c r="AV263" i="60"/>
  <c r="AW263" i="60"/>
  <c r="AX263" i="60"/>
  <c r="AY263" i="60"/>
  <c r="AZ263" i="60"/>
  <c r="BA263" i="60"/>
  <c r="BB263" i="60"/>
  <c r="BC263" i="60"/>
  <c r="BD263" i="60"/>
  <c r="BE263" i="60"/>
  <c r="BF263" i="60"/>
  <c r="BG263" i="60"/>
  <c r="BH263" i="60"/>
  <c r="BI263" i="60"/>
  <c r="BJ263" i="60"/>
  <c r="BK263" i="60"/>
  <c r="BL263" i="60"/>
  <c r="BM263" i="60"/>
  <c r="BN263" i="60"/>
  <c r="BO263" i="60"/>
  <c r="BP263" i="60"/>
  <c r="BQ263" i="60"/>
  <c r="BR263" i="60"/>
  <c r="BS263" i="60"/>
  <c r="BT263" i="60"/>
  <c r="BU263" i="60"/>
  <c r="BV263" i="60"/>
  <c r="BW263" i="60"/>
  <c r="BX263" i="60"/>
  <c r="BY263" i="60"/>
  <c r="BZ263" i="60"/>
  <c r="CA263" i="60"/>
  <c r="CB263" i="60"/>
  <c r="CC263" i="60"/>
  <c r="CD263" i="60"/>
  <c r="CE263" i="60"/>
  <c r="CF263" i="60"/>
  <c r="CG263" i="60"/>
  <c r="CH263" i="60"/>
  <c r="CI263" i="60"/>
  <c r="CJ263" i="60"/>
  <c r="CK263" i="60"/>
  <c r="CL263" i="60"/>
  <c r="CM263" i="60"/>
  <c r="E264" i="60"/>
  <c r="F264" i="60"/>
  <c r="G264" i="60"/>
  <c r="H264" i="60"/>
  <c r="I264" i="60"/>
  <c r="J264" i="60"/>
  <c r="K264" i="60"/>
  <c r="L264" i="60"/>
  <c r="M264" i="60"/>
  <c r="N264" i="60"/>
  <c r="O264" i="60"/>
  <c r="P264" i="60"/>
  <c r="Q264" i="60"/>
  <c r="R264" i="60"/>
  <c r="S264" i="60"/>
  <c r="T264" i="60"/>
  <c r="U264" i="60"/>
  <c r="V264" i="60"/>
  <c r="W264" i="60"/>
  <c r="X264" i="60"/>
  <c r="Y264" i="60"/>
  <c r="Z264" i="60"/>
  <c r="AA264" i="60"/>
  <c r="AB264" i="60"/>
  <c r="AC264" i="60"/>
  <c r="AD264" i="60"/>
  <c r="AE264" i="60"/>
  <c r="AF264" i="60"/>
  <c r="AG264" i="60"/>
  <c r="AH264" i="60"/>
  <c r="AI264" i="60"/>
  <c r="AJ264" i="60"/>
  <c r="AK264" i="60"/>
  <c r="AL264" i="60"/>
  <c r="AM264" i="60"/>
  <c r="AN264" i="60"/>
  <c r="AO264" i="60"/>
  <c r="AP264" i="60"/>
  <c r="AQ264" i="60"/>
  <c r="AR264" i="60"/>
  <c r="AS264" i="60"/>
  <c r="AT264" i="60"/>
  <c r="AU264" i="60"/>
  <c r="AV264" i="60"/>
  <c r="AW264" i="60"/>
  <c r="AX264" i="60"/>
  <c r="AY264" i="60"/>
  <c r="AZ264" i="60"/>
  <c r="BA264" i="60"/>
  <c r="BB264" i="60"/>
  <c r="BC264" i="60"/>
  <c r="BD264" i="60"/>
  <c r="BE264" i="60"/>
  <c r="BF264" i="60"/>
  <c r="BG264" i="60"/>
  <c r="BH264" i="60"/>
  <c r="BI264" i="60"/>
  <c r="BJ264" i="60"/>
  <c r="BK264" i="60"/>
  <c r="BL264" i="60"/>
  <c r="BM264" i="60"/>
  <c r="BN264" i="60"/>
  <c r="BO264" i="60"/>
  <c r="BP264" i="60"/>
  <c r="BQ264" i="60"/>
  <c r="BR264" i="60"/>
  <c r="BS264" i="60"/>
  <c r="BT264" i="60"/>
  <c r="BU264" i="60"/>
  <c r="BV264" i="60"/>
  <c r="BW264" i="60"/>
  <c r="BX264" i="60"/>
  <c r="BY264" i="60"/>
  <c r="BZ264" i="60"/>
  <c r="CA264" i="60"/>
  <c r="CB264" i="60"/>
  <c r="CC264" i="60"/>
  <c r="CD264" i="60"/>
  <c r="CE264" i="60"/>
  <c r="CF264" i="60"/>
  <c r="CG264" i="60"/>
  <c r="CH264" i="60"/>
  <c r="CI264" i="60"/>
  <c r="CJ264" i="60"/>
  <c r="CK264" i="60"/>
  <c r="CL264" i="60"/>
  <c r="CM264" i="60"/>
  <c r="E265" i="60"/>
  <c r="F265" i="60"/>
  <c r="G265" i="60"/>
  <c r="H265" i="60"/>
  <c r="I265" i="60"/>
  <c r="J265" i="60"/>
  <c r="K265" i="60"/>
  <c r="L265" i="60"/>
  <c r="M265" i="60"/>
  <c r="N265" i="60"/>
  <c r="O265" i="60"/>
  <c r="P265" i="60"/>
  <c r="Q265" i="60"/>
  <c r="R265" i="60"/>
  <c r="S265" i="60"/>
  <c r="T265" i="60"/>
  <c r="U265" i="60"/>
  <c r="V265" i="60"/>
  <c r="W265" i="60"/>
  <c r="X265" i="60"/>
  <c r="Y265" i="60"/>
  <c r="Z265" i="60"/>
  <c r="AA265" i="60"/>
  <c r="AB265" i="60"/>
  <c r="AC265" i="60"/>
  <c r="AD265" i="60"/>
  <c r="AE265" i="60"/>
  <c r="AF265" i="60"/>
  <c r="AG265" i="60"/>
  <c r="AH265" i="60"/>
  <c r="AI265" i="60"/>
  <c r="AJ265" i="60"/>
  <c r="AK265" i="60"/>
  <c r="AL265" i="60"/>
  <c r="AM265" i="60"/>
  <c r="AN265" i="60"/>
  <c r="AO265" i="60"/>
  <c r="AP265" i="60"/>
  <c r="AQ265" i="60"/>
  <c r="AR265" i="60"/>
  <c r="AS265" i="60"/>
  <c r="AT265" i="60"/>
  <c r="AU265" i="60"/>
  <c r="AV265" i="60"/>
  <c r="AW265" i="60"/>
  <c r="AX265" i="60"/>
  <c r="AY265" i="60"/>
  <c r="AZ265" i="60"/>
  <c r="BA265" i="60"/>
  <c r="BB265" i="60"/>
  <c r="BC265" i="60"/>
  <c r="BD265" i="60"/>
  <c r="BE265" i="60"/>
  <c r="BF265" i="60"/>
  <c r="BG265" i="60"/>
  <c r="BH265" i="60"/>
  <c r="BI265" i="60"/>
  <c r="BJ265" i="60"/>
  <c r="BK265" i="60"/>
  <c r="BL265" i="60"/>
  <c r="BM265" i="60"/>
  <c r="BN265" i="60"/>
  <c r="BO265" i="60"/>
  <c r="BP265" i="60"/>
  <c r="BQ265" i="60"/>
  <c r="BR265" i="60"/>
  <c r="BS265" i="60"/>
  <c r="BT265" i="60"/>
  <c r="BU265" i="60"/>
  <c r="BV265" i="60"/>
  <c r="BW265" i="60"/>
  <c r="BX265" i="60"/>
  <c r="BY265" i="60"/>
  <c r="BZ265" i="60"/>
  <c r="CA265" i="60"/>
  <c r="CB265" i="60"/>
  <c r="CC265" i="60"/>
  <c r="CD265" i="60"/>
  <c r="CE265" i="60"/>
  <c r="CF265" i="60"/>
  <c r="CG265" i="60"/>
  <c r="CH265" i="60"/>
  <c r="CI265" i="60"/>
  <c r="CJ265" i="60"/>
  <c r="CK265" i="60"/>
  <c r="CL265" i="60"/>
  <c r="CM265" i="60"/>
  <c r="E266" i="60"/>
  <c r="F266" i="60"/>
  <c r="G266" i="60"/>
  <c r="H266" i="60"/>
  <c r="I266" i="60"/>
  <c r="J266" i="60"/>
  <c r="K266" i="60"/>
  <c r="L266" i="60"/>
  <c r="M266" i="60"/>
  <c r="N266" i="60"/>
  <c r="O266" i="60"/>
  <c r="P266" i="60"/>
  <c r="Q266" i="60"/>
  <c r="R266" i="60"/>
  <c r="S266" i="60"/>
  <c r="T266" i="60"/>
  <c r="U266" i="60"/>
  <c r="V266" i="60"/>
  <c r="W266" i="60"/>
  <c r="X266" i="60"/>
  <c r="Y266" i="60"/>
  <c r="Z266" i="60"/>
  <c r="AA266" i="60"/>
  <c r="AB266" i="60"/>
  <c r="AC266" i="60"/>
  <c r="AD266" i="60"/>
  <c r="AE266" i="60"/>
  <c r="AF266" i="60"/>
  <c r="AG266" i="60"/>
  <c r="AH266" i="60"/>
  <c r="AI266" i="60"/>
  <c r="AJ266" i="60"/>
  <c r="AK266" i="60"/>
  <c r="AL266" i="60"/>
  <c r="AM266" i="60"/>
  <c r="AN266" i="60"/>
  <c r="AO266" i="60"/>
  <c r="AP266" i="60"/>
  <c r="AQ266" i="60"/>
  <c r="AR266" i="60"/>
  <c r="AS266" i="60"/>
  <c r="AT266" i="60"/>
  <c r="AU266" i="60"/>
  <c r="AV266" i="60"/>
  <c r="AW266" i="60"/>
  <c r="AX266" i="60"/>
  <c r="AY266" i="60"/>
  <c r="AZ266" i="60"/>
  <c r="BA266" i="60"/>
  <c r="BB266" i="60"/>
  <c r="BC266" i="60"/>
  <c r="BD266" i="60"/>
  <c r="BE266" i="60"/>
  <c r="BF266" i="60"/>
  <c r="BG266" i="60"/>
  <c r="BH266" i="60"/>
  <c r="BI266" i="60"/>
  <c r="BJ266" i="60"/>
  <c r="BK266" i="60"/>
  <c r="BL266" i="60"/>
  <c r="BM266" i="60"/>
  <c r="BN266" i="60"/>
  <c r="BO266" i="60"/>
  <c r="BP266" i="60"/>
  <c r="BQ266" i="60"/>
  <c r="BR266" i="60"/>
  <c r="BS266" i="60"/>
  <c r="BT266" i="60"/>
  <c r="BU266" i="60"/>
  <c r="BV266" i="60"/>
  <c r="BW266" i="60"/>
  <c r="BX266" i="60"/>
  <c r="BY266" i="60"/>
  <c r="BZ266" i="60"/>
  <c r="CA266" i="60"/>
  <c r="CB266" i="60"/>
  <c r="CC266" i="60"/>
  <c r="CD266" i="60"/>
  <c r="CE266" i="60"/>
  <c r="CF266" i="60"/>
  <c r="CG266" i="60"/>
  <c r="CH266" i="60"/>
  <c r="CI266" i="60"/>
  <c r="CJ266" i="60"/>
  <c r="CK266" i="60"/>
  <c r="CL266" i="60"/>
  <c r="CM266" i="60"/>
  <c r="E267" i="60"/>
  <c r="F267" i="60"/>
  <c r="G267" i="60"/>
  <c r="H267" i="60"/>
  <c r="I267" i="60"/>
  <c r="J267" i="60"/>
  <c r="K267" i="60"/>
  <c r="L267" i="60"/>
  <c r="M267" i="60"/>
  <c r="N267" i="60"/>
  <c r="O267" i="60"/>
  <c r="P267" i="60"/>
  <c r="Q267" i="60"/>
  <c r="R267" i="60"/>
  <c r="S267" i="60"/>
  <c r="T267" i="60"/>
  <c r="U267" i="60"/>
  <c r="V267" i="60"/>
  <c r="W267" i="60"/>
  <c r="X267" i="60"/>
  <c r="Y267" i="60"/>
  <c r="Z267" i="60"/>
  <c r="AA267" i="60"/>
  <c r="AB267" i="60"/>
  <c r="AC267" i="60"/>
  <c r="AD267" i="60"/>
  <c r="AE267" i="60"/>
  <c r="AF267" i="60"/>
  <c r="AG267" i="60"/>
  <c r="AH267" i="60"/>
  <c r="AI267" i="60"/>
  <c r="AJ267" i="60"/>
  <c r="AK267" i="60"/>
  <c r="AL267" i="60"/>
  <c r="AM267" i="60"/>
  <c r="AN267" i="60"/>
  <c r="AO267" i="60"/>
  <c r="AP267" i="60"/>
  <c r="AQ267" i="60"/>
  <c r="AR267" i="60"/>
  <c r="AS267" i="60"/>
  <c r="AT267" i="60"/>
  <c r="AU267" i="60"/>
  <c r="AV267" i="60"/>
  <c r="AW267" i="60"/>
  <c r="AX267" i="60"/>
  <c r="AY267" i="60"/>
  <c r="AZ267" i="60"/>
  <c r="BA267" i="60"/>
  <c r="BB267" i="60"/>
  <c r="BC267" i="60"/>
  <c r="BD267" i="60"/>
  <c r="BE267" i="60"/>
  <c r="BF267" i="60"/>
  <c r="BG267" i="60"/>
  <c r="BH267" i="60"/>
  <c r="BI267" i="60"/>
  <c r="BJ267" i="60"/>
  <c r="BK267" i="60"/>
  <c r="BL267" i="60"/>
  <c r="BM267" i="60"/>
  <c r="BN267" i="60"/>
  <c r="BO267" i="60"/>
  <c r="BP267" i="60"/>
  <c r="BQ267" i="60"/>
  <c r="BR267" i="60"/>
  <c r="BS267" i="60"/>
  <c r="BT267" i="60"/>
  <c r="BU267" i="60"/>
  <c r="BV267" i="60"/>
  <c r="BW267" i="60"/>
  <c r="BX267" i="60"/>
  <c r="BY267" i="60"/>
  <c r="BZ267" i="60"/>
  <c r="CA267" i="60"/>
  <c r="CB267" i="60"/>
  <c r="CC267" i="60"/>
  <c r="CD267" i="60"/>
  <c r="CE267" i="60"/>
  <c r="CF267" i="60"/>
  <c r="CG267" i="60"/>
  <c r="CH267" i="60"/>
  <c r="CI267" i="60"/>
  <c r="CJ267" i="60"/>
  <c r="CK267" i="60"/>
  <c r="CL267" i="60"/>
  <c r="CM267" i="60"/>
  <c r="E268" i="60"/>
  <c r="F268" i="60"/>
  <c r="G268" i="60"/>
  <c r="H268" i="60"/>
  <c r="I268" i="60"/>
  <c r="J268" i="60"/>
  <c r="K268" i="60"/>
  <c r="L268" i="60"/>
  <c r="M268" i="60"/>
  <c r="N268" i="60"/>
  <c r="O268" i="60"/>
  <c r="P268" i="60"/>
  <c r="Q268" i="60"/>
  <c r="R268" i="60"/>
  <c r="S268" i="60"/>
  <c r="T268" i="60"/>
  <c r="U268" i="60"/>
  <c r="V268" i="60"/>
  <c r="W268" i="60"/>
  <c r="X268" i="60"/>
  <c r="Y268" i="60"/>
  <c r="Z268" i="60"/>
  <c r="AA268" i="60"/>
  <c r="AB268" i="60"/>
  <c r="AC268" i="60"/>
  <c r="AD268" i="60"/>
  <c r="AE268" i="60"/>
  <c r="AF268" i="60"/>
  <c r="AG268" i="60"/>
  <c r="AH268" i="60"/>
  <c r="AI268" i="60"/>
  <c r="AJ268" i="60"/>
  <c r="AK268" i="60"/>
  <c r="AL268" i="60"/>
  <c r="AM268" i="60"/>
  <c r="AN268" i="60"/>
  <c r="AO268" i="60"/>
  <c r="AP268" i="60"/>
  <c r="AQ268" i="60"/>
  <c r="AR268" i="60"/>
  <c r="AS268" i="60"/>
  <c r="AT268" i="60"/>
  <c r="AU268" i="60"/>
  <c r="AV268" i="60"/>
  <c r="AW268" i="60"/>
  <c r="AX268" i="60"/>
  <c r="AY268" i="60"/>
  <c r="AZ268" i="60"/>
  <c r="BA268" i="60"/>
  <c r="BB268" i="60"/>
  <c r="BC268" i="60"/>
  <c r="BD268" i="60"/>
  <c r="BE268" i="60"/>
  <c r="BF268" i="60"/>
  <c r="BG268" i="60"/>
  <c r="BH268" i="60"/>
  <c r="BI268" i="60"/>
  <c r="BJ268" i="60"/>
  <c r="BK268" i="60"/>
  <c r="BL268" i="60"/>
  <c r="BM268" i="60"/>
  <c r="BN268" i="60"/>
  <c r="BO268" i="60"/>
  <c r="BP268" i="60"/>
  <c r="BQ268" i="60"/>
  <c r="BR268" i="60"/>
  <c r="BS268" i="60"/>
  <c r="BT268" i="60"/>
  <c r="BU268" i="60"/>
  <c r="BV268" i="60"/>
  <c r="BW268" i="60"/>
  <c r="BX268" i="60"/>
  <c r="BY268" i="60"/>
  <c r="BZ268" i="60"/>
  <c r="CA268" i="60"/>
  <c r="CB268" i="60"/>
  <c r="CC268" i="60"/>
  <c r="CD268" i="60"/>
  <c r="CE268" i="60"/>
  <c r="CF268" i="60"/>
  <c r="CG268" i="60"/>
  <c r="CH268" i="60"/>
  <c r="CI268" i="60"/>
  <c r="CJ268" i="60"/>
  <c r="CK268" i="60"/>
  <c r="CL268" i="60"/>
  <c r="CM268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V269" i="60"/>
  <c r="W269" i="60"/>
  <c r="X269" i="60"/>
  <c r="Y269" i="60"/>
  <c r="Z269" i="60"/>
  <c r="AA269" i="60"/>
  <c r="AB269" i="60"/>
  <c r="AC269" i="60"/>
  <c r="AD269" i="60"/>
  <c r="AE269" i="60"/>
  <c r="AF269" i="60"/>
  <c r="AG269" i="60"/>
  <c r="AH269" i="60"/>
  <c r="AI269" i="60"/>
  <c r="AJ269" i="60"/>
  <c r="AK269" i="60"/>
  <c r="AL269" i="60"/>
  <c r="AM269" i="60"/>
  <c r="AN269" i="60"/>
  <c r="AO269" i="60"/>
  <c r="AP269" i="60"/>
  <c r="AQ269" i="60"/>
  <c r="AR269" i="60"/>
  <c r="AS269" i="60"/>
  <c r="AT269" i="60"/>
  <c r="AU269" i="60"/>
  <c r="AV269" i="60"/>
  <c r="AW269" i="60"/>
  <c r="AX269" i="60"/>
  <c r="AY269" i="60"/>
  <c r="AZ269" i="60"/>
  <c r="BA269" i="60"/>
  <c r="BB269" i="60"/>
  <c r="BC269" i="60"/>
  <c r="BD269" i="60"/>
  <c r="BE269" i="60"/>
  <c r="BF269" i="60"/>
  <c r="BG269" i="60"/>
  <c r="BH269" i="60"/>
  <c r="BI269" i="60"/>
  <c r="BJ269" i="60"/>
  <c r="BK269" i="60"/>
  <c r="BL269" i="60"/>
  <c r="BM269" i="60"/>
  <c r="BN269" i="60"/>
  <c r="BO269" i="60"/>
  <c r="BP269" i="60"/>
  <c r="BQ269" i="60"/>
  <c r="BR269" i="60"/>
  <c r="BS269" i="60"/>
  <c r="BT269" i="60"/>
  <c r="BU269" i="60"/>
  <c r="BV269" i="60"/>
  <c r="BW269" i="60"/>
  <c r="BX269" i="60"/>
  <c r="BY269" i="60"/>
  <c r="BZ269" i="60"/>
  <c r="CA269" i="60"/>
  <c r="CB269" i="60"/>
  <c r="CC269" i="60"/>
  <c r="CD269" i="60"/>
  <c r="CE269" i="60"/>
  <c r="CF269" i="60"/>
  <c r="CG269" i="60"/>
  <c r="CH269" i="60"/>
  <c r="CI269" i="60"/>
  <c r="CJ269" i="60"/>
  <c r="CK269" i="60"/>
  <c r="CL269" i="60"/>
  <c r="CM269" i="60"/>
  <c r="E270" i="60"/>
  <c r="F270" i="60"/>
  <c r="G270" i="60"/>
  <c r="H270" i="60"/>
  <c r="I270" i="60"/>
  <c r="J270" i="60"/>
  <c r="K270" i="60"/>
  <c r="L270" i="60"/>
  <c r="M270" i="60"/>
  <c r="N270" i="60"/>
  <c r="O270" i="60"/>
  <c r="P270" i="60"/>
  <c r="Q270" i="60"/>
  <c r="R270" i="60"/>
  <c r="S270" i="60"/>
  <c r="T270" i="60"/>
  <c r="U270" i="60"/>
  <c r="V270" i="60"/>
  <c r="W270" i="60"/>
  <c r="X270" i="60"/>
  <c r="Y270" i="60"/>
  <c r="Z270" i="60"/>
  <c r="AA270" i="60"/>
  <c r="AB270" i="60"/>
  <c r="AC270" i="60"/>
  <c r="AD270" i="60"/>
  <c r="AE270" i="60"/>
  <c r="AF270" i="60"/>
  <c r="AG270" i="60"/>
  <c r="AH270" i="60"/>
  <c r="AI270" i="60"/>
  <c r="AJ270" i="60"/>
  <c r="AK270" i="60"/>
  <c r="AL270" i="60"/>
  <c r="AM270" i="60"/>
  <c r="AN270" i="60"/>
  <c r="AO270" i="60"/>
  <c r="AP270" i="60"/>
  <c r="AQ270" i="60"/>
  <c r="AR270" i="60"/>
  <c r="AS270" i="60"/>
  <c r="AT270" i="60"/>
  <c r="AU270" i="60"/>
  <c r="AV270" i="60"/>
  <c r="AW270" i="60"/>
  <c r="AX270" i="60"/>
  <c r="AY270" i="60"/>
  <c r="AZ270" i="60"/>
  <c r="BA270" i="60"/>
  <c r="BB270" i="60"/>
  <c r="BC270" i="60"/>
  <c r="BD270" i="60"/>
  <c r="BE270" i="60"/>
  <c r="BF270" i="60"/>
  <c r="BG270" i="60"/>
  <c r="BH270" i="60"/>
  <c r="BI270" i="60"/>
  <c r="BJ270" i="60"/>
  <c r="BK270" i="60"/>
  <c r="BL270" i="60"/>
  <c r="BM270" i="60"/>
  <c r="BN270" i="60"/>
  <c r="BO270" i="60"/>
  <c r="BP270" i="60"/>
  <c r="BQ270" i="60"/>
  <c r="BR270" i="60"/>
  <c r="BS270" i="60"/>
  <c r="BT270" i="60"/>
  <c r="BU270" i="60"/>
  <c r="BV270" i="60"/>
  <c r="BW270" i="60"/>
  <c r="BX270" i="60"/>
  <c r="BY270" i="60"/>
  <c r="BZ270" i="60"/>
  <c r="CA270" i="60"/>
  <c r="CB270" i="60"/>
  <c r="CC270" i="60"/>
  <c r="CD270" i="60"/>
  <c r="CE270" i="60"/>
  <c r="CF270" i="60"/>
  <c r="CG270" i="60"/>
  <c r="CH270" i="60"/>
  <c r="CI270" i="60"/>
  <c r="CJ270" i="60"/>
  <c r="CK270" i="60"/>
  <c r="CL270" i="60"/>
  <c r="CM270" i="60"/>
  <c r="E271" i="60"/>
  <c r="F271" i="60"/>
  <c r="G271" i="60"/>
  <c r="H271" i="60"/>
  <c r="I271" i="60"/>
  <c r="J271" i="60"/>
  <c r="K271" i="60"/>
  <c r="L271" i="60"/>
  <c r="M271" i="60"/>
  <c r="N271" i="60"/>
  <c r="O271" i="60"/>
  <c r="P271" i="60"/>
  <c r="Q271" i="60"/>
  <c r="R271" i="60"/>
  <c r="S271" i="60"/>
  <c r="T271" i="60"/>
  <c r="U271" i="60"/>
  <c r="V271" i="60"/>
  <c r="W271" i="60"/>
  <c r="X271" i="60"/>
  <c r="Y271" i="60"/>
  <c r="Z271" i="60"/>
  <c r="AA271" i="60"/>
  <c r="AB271" i="60"/>
  <c r="AC271" i="60"/>
  <c r="AD271" i="60"/>
  <c r="AE271" i="60"/>
  <c r="AF271" i="60"/>
  <c r="AG271" i="60"/>
  <c r="AH271" i="60"/>
  <c r="AI271" i="60"/>
  <c r="AJ271" i="60"/>
  <c r="AK271" i="60"/>
  <c r="AL271" i="60"/>
  <c r="AM271" i="60"/>
  <c r="AN271" i="60"/>
  <c r="AO271" i="60"/>
  <c r="AP271" i="60"/>
  <c r="AQ271" i="60"/>
  <c r="AR271" i="60"/>
  <c r="AS271" i="60"/>
  <c r="AT271" i="60"/>
  <c r="AU271" i="60"/>
  <c r="AV271" i="60"/>
  <c r="AW271" i="60"/>
  <c r="AX271" i="60"/>
  <c r="AY271" i="60"/>
  <c r="AZ271" i="60"/>
  <c r="BA271" i="60"/>
  <c r="BB271" i="60"/>
  <c r="BC271" i="60"/>
  <c r="BD271" i="60"/>
  <c r="BE271" i="60"/>
  <c r="BF271" i="60"/>
  <c r="BG271" i="60"/>
  <c r="BH271" i="60"/>
  <c r="BI271" i="60"/>
  <c r="BJ271" i="60"/>
  <c r="BK271" i="60"/>
  <c r="BL271" i="60"/>
  <c r="BM271" i="60"/>
  <c r="BN271" i="60"/>
  <c r="BO271" i="60"/>
  <c r="BP271" i="60"/>
  <c r="BQ271" i="60"/>
  <c r="BR271" i="60"/>
  <c r="BS271" i="60"/>
  <c r="BT271" i="60"/>
  <c r="BU271" i="60"/>
  <c r="BV271" i="60"/>
  <c r="BW271" i="60"/>
  <c r="BX271" i="60"/>
  <c r="BY271" i="60"/>
  <c r="BZ271" i="60"/>
  <c r="CA271" i="60"/>
  <c r="CB271" i="60"/>
  <c r="CC271" i="60"/>
  <c r="CD271" i="60"/>
  <c r="CE271" i="60"/>
  <c r="CF271" i="60"/>
  <c r="CG271" i="60"/>
  <c r="CH271" i="60"/>
  <c r="CI271" i="60"/>
  <c r="CJ271" i="60"/>
  <c r="CK271" i="60"/>
  <c r="CL271" i="60"/>
  <c r="CM271" i="60"/>
  <c r="E272" i="60"/>
  <c r="F272" i="60"/>
  <c r="G272" i="60"/>
  <c r="H272" i="60"/>
  <c r="I272" i="60"/>
  <c r="J272" i="60"/>
  <c r="K272" i="60"/>
  <c r="L272" i="60"/>
  <c r="M272" i="60"/>
  <c r="N272" i="60"/>
  <c r="O272" i="60"/>
  <c r="P272" i="60"/>
  <c r="Q272" i="60"/>
  <c r="R272" i="60"/>
  <c r="S272" i="60"/>
  <c r="T272" i="60"/>
  <c r="U272" i="60"/>
  <c r="V272" i="60"/>
  <c r="W272" i="60"/>
  <c r="X272" i="60"/>
  <c r="Y272" i="60"/>
  <c r="Z272" i="60"/>
  <c r="AA272" i="60"/>
  <c r="AB272" i="60"/>
  <c r="AC272" i="60"/>
  <c r="AD272" i="60"/>
  <c r="AE272" i="60"/>
  <c r="AF272" i="60"/>
  <c r="AG272" i="60"/>
  <c r="AH272" i="60"/>
  <c r="AI272" i="60"/>
  <c r="AJ272" i="60"/>
  <c r="AK272" i="60"/>
  <c r="AL272" i="60"/>
  <c r="AM272" i="60"/>
  <c r="AN272" i="60"/>
  <c r="AO272" i="60"/>
  <c r="AP272" i="60"/>
  <c r="AQ272" i="60"/>
  <c r="AR272" i="60"/>
  <c r="AS272" i="60"/>
  <c r="AT272" i="60"/>
  <c r="AU272" i="60"/>
  <c r="AV272" i="60"/>
  <c r="AW272" i="60"/>
  <c r="AX272" i="60"/>
  <c r="AY272" i="60"/>
  <c r="AZ272" i="60"/>
  <c r="BA272" i="60"/>
  <c r="BB272" i="60"/>
  <c r="BC272" i="60"/>
  <c r="BD272" i="60"/>
  <c r="BE272" i="60"/>
  <c r="BF272" i="60"/>
  <c r="BG272" i="60"/>
  <c r="BH272" i="60"/>
  <c r="BI272" i="60"/>
  <c r="BJ272" i="60"/>
  <c r="BK272" i="60"/>
  <c r="BL272" i="60"/>
  <c r="BM272" i="60"/>
  <c r="BN272" i="60"/>
  <c r="BO272" i="60"/>
  <c r="BP272" i="60"/>
  <c r="BQ272" i="60"/>
  <c r="BR272" i="60"/>
  <c r="BS272" i="60"/>
  <c r="BT272" i="60"/>
  <c r="BU272" i="60"/>
  <c r="BV272" i="60"/>
  <c r="BW272" i="60"/>
  <c r="BX272" i="60"/>
  <c r="BY272" i="60"/>
  <c r="BZ272" i="60"/>
  <c r="CA272" i="60"/>
  <c r="CB272" i="60"/>
  <c r="CC272" i="60"/>
  <c r="CD272" i="60"/>
  <c r="CE272" i="60"/>
  <c r="CF272" i="60"/>
  <c r="CG272" i="60"/>
  <c r="CH272" i="60"/>
  <c r="CI272" i="60"/>
  <c r="CJ272" i="60"/>
  <c r="CK272" i="60"/>
  <c r="CL272" i="60"/>
  <c r="CM272" i="60"/>
  <c r="E273" i="60"/>
  <c r="F273" i="60"/>
  <c r="G273" i="60"/>
  <c r="H273" i="60"/>
  <c r="I273" i="60"/>
  <c r="J273" i="60"/>
  <c r="K273" i="60"/>
  <c r="L273" i="60"/>
  <c r="M273" i="60"/>
  <c r="N273" i="60"/>
  <c r="O273" i="60"/>
  <c r="P273" i="60"/>
  <c r="Q273" i="60"/>
  <c r="R273" i="60"/>
  <c r="S273" i="60"/>
  <c r="T273" i="60"/>
  <c r="U273" i="60"/>
  <c r="V273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H273" i="60"/>
  <c r="AI273" i="60"/>
  <c r="AJ273" i="60"/>
  <c r="AK273" i="60"/>
  <c r="AL273" i="60"/>
  <c r="AM273" i="60"/>
  <c r="AN273" i="60"/>
  <c r="AO273" i="60"/>
  <c r="AP273" i="60"/>
  <c r="AQ273" i="60"/>
  <c r="AR273" i="60"/>
  <c r="AS273" i="60"/>
  <c r="AT273" i="60"/>
  <c r="AU273" i="60"/>
  <c r="AV273" i="60"/>
  <c r="AW273" i="60"/>
  <c r="AX273" i="60"/>
  <c r="AY273" i="60"/>
  <c r="AZ273" i="60"/>
  <c r="BA273" i="60"/>
  <c r="BB273" i="60"/>
  <c r="BC273" i="60"/>
  <c r="BD273" i="60"/>
  <c r="BE273" i="60"/>
  <c r="BF273" i="60"/>
  <c r="BG273" i="60"/>
  <c r="BH273" i="60"/>
  <c r="BI273" i="60"/>
  <c r="BJ273" i="60"/>
  <c r="BK273" i="60"/>
  <c r="BL273" i="60"/>
  <c r="BM273" i="60"/>
  <c r="BN273" i="60"/>
  <c r="BO273" i="60"/>
  <c r="BP273" i="60"/>
  <c r="BQ273" i="60"/>
  <c r="BR273" i="60"/>
  <c r="BS273" i="60"/>
  <c r="BT273" i="60"/>
  <c r="BU273" i="60"/>
  <c r="BV273" i="60"/>
  <c r="BW273" i="60"/>
  <c r="BX273" i="60"/>
  <c r="BY273" i="60"/>
  <c r="BZ273" i="60"/>
  <c r="CA273" i="60"/>
  <c r="CB273" i="60"/>
  <c r="CC273" i="60"/>
  <c r="CD273" i="60"/>
  <c r="CE273" i="60"/>
  <c r="CF273" i="60"/>
  <c r="CG273" i="60"/>
  <c r="CH273" i="60"/>
  <c r="CI273" i="60"/>
  <c r="CJ273" i="60"/>
  <c r="CK273" i="60"/>
  <c r="CL273" i="60"/>
  <c r="CM273" i="60"/>
  <c r="E274" i="60"/>
  <c r="F274" i="60"/>
  <c r="G274" i="60"/>
  <c r="H274" i="60"/>
  <c r="I274" i="60"/>
  <c r="J274" i="60"/>
  <c r="K274" i="60"/>
  <c r="L274" i="60"/>
  <c r="M274" i="60"/>
  <c r="N274" i="60"/>
  <c r="O274" i="60"/>
  <c r="P274" i="60"/>
  <c r="Q274" i="60"/>
  <c r="R274" i="60"/>
  <c r="S274" i="60"/>
  <c r="T274" i="60"/>
  <c r="U274" i="60"/>
  <c r="V274" i="60"/>
  <c r="W274" i="60"/>
  <c r="X274" i="60"/>
  <c r="Y274" i="60"/>
  <c r="Z274" i="60"/>
  <c r="AA274" i="60"/>
  <c r="AB274" i="60"/>
  <c r="AC274" i="60"/>
  <c r="AD274" i="60"/>
  <c r="AE274" i="60"/>
  <c r="AF274" i="60"/>
  <c r="AG274" i="60"/>
  <c r="AH274" i="60"/>
  <c r="AI274" i="60"/>
  <c r="AJ274" i="60"/>
  <c r="AK274" i="60"/>
  <c r="AL274" i="60"/>
  <c r="AM274" i="60"/>
  <c r="AN274" i="60"/>
  <c r="AO274" i="60"/>
  <c r="AP274" i="60"/>
  <c r="AQ274" i="60"/>
  <c r="AR274" i="60"/>
  <c r="AS274" i="60"/>
  <c r="AT274" i="60"/>
  <c r="AU274" i="60"/>
  <c r="AV274" i="60"/>
  <c r="AW274" i="60"/>
  <c r="AX274" i="60"/>
  <c r="AY274" i="60"/>
  <c r="AZ274" i="60"/>
  <c r="BA274" i="60"/>
  <c r="BB274" i="60"/>
  <c r="BC274" i="60"/>
  <c r="BD274" i="60"/>
  <c r="BE274" i="60"/>
  <c r="BF274" i="60"/>
  <c r="BG274" i="60"/>
  <c r="BH274" i="60"/>
  <c r="BI274" i="60"/>
  <c r="BJ274" i="60"/>
  <c r="BK274" i="60"/>
  <c r="BL274" i="60"/>
  <c r="BM274" i="60"/>
  <c r="BN274" i="60"/>
  <c r="BO274" i="60"/>
  <c r="BP274" i="60"/>
  <c r="BQ274" i="60"/>
  <c r="BR274" i="60"/>
  <c r="BS274" i="60"/>
  <c r="BT274" i="60"/>
  <c r="BU274" i="60"/>
  <c r="BV274" i="60"/>
  <c r="BW274" i="60"/>
  <c r="BX274" i="60"/>
  <c r="BY274" i="60"/>
  <c r="BZ274" i="60"/>
  <c r="CA274" i="60"/>
  <c r="CB274" i="60"/>
  <c r="CC274" i="60"/>
  <c r="CD274" i="60"/>
  <c r="CE274" i="60"/>
  <c r="CF274" i="60"/>
  <c r="CG274" i="60"/>
  <c r="CH274" i="60"/>
  <c r="CI274" i="60"/>
  <c r="CJ274" i="60"/>
  <c r="CK274" i="60"/>
  <c r="CL274" i="60"/>
  <c r="CM274" i="60"/>
  <c r="E275" i="60"/>
  <c r="F275" i="60"/>
  <c r="G275" i="60"/>
  <c r="H275" i="60"/>
  <c r="I275" i="60"/>
  <c r="J275" i="60"/>
  <c r="K275" i="60"/>
  <c r="L275" i="60"/>
  <c r="M275" i="60"/>
  <c r="N275" i="60"/>
  <c r="O275" i="60"/>
  <c r="P275" i="60"/>
  <c r="Q275" i="60"/>
  <c r="R275" i="60"/>
  <c r="S275" i="60"/>
  <c r="T275" i="60"/>
  <c r="U275" i="60"/>
  <c r="V275" i="60"/>
  <c r="W275" i="60"/>
  <c r="X275" i="60"/>
  <c r="Y275" i="60"/>
  <c r="Z275" i="60"/>
  <c r="AA275" i="60"/>
  <c r="AB275" i="60"/>
  <c r="AC275" i="60"/>
  <c r="AD275" i="60"/>
  <c r="AE275" i="60"/>
  <c r="AF275" i="60"/>
  <c r="AG275" i="60"/>
  <c r="AH275" i="60"/>
  <c r="AI275" i="60"/>
  <c r="AJ275" i="60"/>
  <c r="AK275" i="60"/>
  <c r="AL275" i="60"/>
  <c r="AM275" i="60"/>
  <c r="AN275" i="60"/>
  <c r="AO275" i="60"/>
  <c r="AP275" i="60"/>
  <c r="AQ275" i="60"/>
  <c r="AR275" i="60"/>
  <c r="AS275" i="60"/>
  <c r="AT275" i="60"/>
  <c r="AU275" i="60"/>
  <c r="AV275" i="60"/>
  <c r="AW275" i="60"/>
  <c r="AX275" i="60"/>
  <c r="AY275" i="60"/>
  <c r="AZ275" i="60"/>
  <c r="BA275" i="60"/>
  <c r="BB275" i="60"/>
  <c r="BC275" i="60"/>
  <c r="BD275" i="60"/>
  <c r="BE275" i="60"/>
  <c r="BF275" i="60"/>
  <c r="BG275" i="60"/>
  <c r="BH275" i="60"/>
  <c r="BI275" i="60"/>
  <c r="BJ275" i="60"/>
  <c r="BK275" i="60"/>
  <c r="BL275" i="60"/>
  <c r="BM275" i="60"/>
  <c r="BN275" i="60"/>
  <c r="BO275" i="60"/>
  <c r="BP275" i="60"/>
  <c r="BQ275" i="60"/>
  <c r="BR275" i="60"/>
  <c r="BS275" i="60"/>
  <c r="BT275" i="60"/>
  <c r="BU275" i="60"/>
  <c r="BV275" i="60"/>
  <c r="BW275" i="60"/>
  <c r="BX275" i="60"/>
  <c r="BY275" i="60"/>
  <c r="BZ275" i="60"/>
  <c r="CA275" i="60"/>
  <c r="CB275" i="60"/>
  <c r="CC275" i="60"/>
  <c r="CD275" i="60"/>
  <c r="CE275" i="60"/>
  <c r="CF275" i="60"/>
  <c r="CG275" i="60"/>
  <c r="CH275" i="60"/>
  <c r="CI275" i="60"/>
  <c r="CJ275" i="60"/>
  <c r="CK275" i="60"/>
  <c r="CL275" i="60"/>
  <c r="CM275" i="60"/>
  <c r="E276" i="60"/>
  <c r="F276" i="60"/>
  <c r="G276" i="60"/>
  <c r="H276" i="60"/>
  <c r="I276" i="60"/>
  <c r="J276" i="60"/>
  <c r="K276" i="60"/>
  <c r="L276" i="60"/>
  <c r="M276" i="60"/>
  <c r="N276" i="60"/>
  <c r="O276" i="60"/>
  <c r="P276" i="60"/>
  <c r="Q276" i="60"/>
  <c r="R276" i="60"/>
  <c r="S276" i="60"/>
  <c r="T276" i="60"/>
  <c r="U276" i="60"/>
  <c r="V276" i="60"/>
  <c r="W276" i="60"/>
  <c r="X276" i="60"/>
  <c r="Y276" i="60"/>
  <c r="Z276" i="60"/>
  <c r="AA276" i="60"/>
  <c r="AB276" i="60"/>
  <c r="AC276" i="60"/>
  <c r="AD276" i="60"/>
  <c r="AE276" i="60"/>
  <c r="AF276" i="60"/>
  <c r="AG276" i="60"/>
  <c r="AH276" i="60"/>
  <c r="AI276" i="60"/>
  <c r="AJ276" i="60"/>
  <c r="AK276" i="60"/>
  <c r="AL276" i="60"/>
  <c r="AM276" i="60"/>
  <c r="AN276" i="60"/>
  <c r="AO276" i="60"/>
  <c r="AP276" i="60"/>
  <c r="AQ276" i="60"/>
  <c r="AR276" i="60"/>
  <c r="AS276" i="60"/>
  <c r="AT276" i="60"/>
  <c r="AU276" i="60"/>
  <c r="AV276" i="60"/>
  <c r="AW276" i="60"/>
  <c r="AX276" i="60"/>
  <c r="AY276" i="60"/>
  <c r="AZ276" i="60"/>
  <c r="BA276" i="60"/>
  <c r="BB276" i="60"/>
  <c r="BC276" i="60"/>
  <c r="BD276" i="60"/>
  <c r="BE276" i="60"/>
  <c r="BF276" i="60"/>
  <c r="BG276" i="60"/>
  <c r="BH276" i="60"/>
  <c r="BI276" i="60"/>
  <c r="BJ276" i="60"/>
  <c r="BK276" i="60"/>
  <c r="BL276" i="60"/>
  <c r="BM276" i="60"/>
  <c r="BN276" i="60"/>
  <c r="BO276" i="60"/>
  <c r="BP276" i="60"/>
  <c r="BQ276" i="60"/>
  <c r="BR276" i="60"/>
  <c r="BS276" i="60"/>
  <c r="BT276" i="60"/>
  <c r="BU276" i="60"/>
  <c r="BV276" i="60"/>
  <c r="BW276" i="60"/>
  <c r="BX276" i="60"/>
  <c r="BY276" i="60"/>
  <c r="BZ276" i="60"/>
  <c r="CA276" i="60"/>
  <c r="CB276" i="60"/>
  <c r="CC276" i="60"/>
  <c r="CD276" i="60"/>
  <c r="CE276" i="60"/>
  <c r="CF276" i="60"/>
  <c r="CG276" i="60"/>
  <c r="CH276" i="60"/>
  <c r="CI276" i="60"/>
  <c r="CJ276" i="60"/>
  <c r="CK276" i="60"/>
  <c r="CL276" i="60"/>
  <c r="CM276" i="60"/>
  <c r="E277" i="60"/>
  <c r="F277" i="60"/>
  <c r="G277" i="60"/>
  <c r="H277" i="60"/>
  <c r="I277" i="60"/>
  <c r="J277" i="60"/>
  <c r="K277" i="60"/>
  <c r="L277" i="60"/>
  <c r="M277" i="60"/>
  <c r="N277" i="60"/>
  <c r="O277" i="60"/>
  <c r="P277" i="60"/>
  <c r="Q277" i="60"/>
  <c r="R277" i="60"/>
  <c r="S277" i="60"/>
  <c r="T277" i="60"/>
  <c r="U277" i="60"/>
  <c r="V277" i="60"/>
  <c r="W277" i="60"/>
  <c r="X277" i="60"/>
  <c r="Y277" i="60"/>
  <c r="Z277" i="60"/>
  <c r="AA277" i="60"/>
  <c r="AB277" i="60"/>
  <c r="AC277" i="60"/>
  <c r="AD277" i="60"/>
  <c r="AE277" i="60"/>
  <c r="AF277" i="60"/>
  <c r="AG277" i="60"/>
  <c r="AH277" i="60"/>
  <c r="AI277" i="60"/>
  <c r="AJ277" i="60"/>
  <c r="AK277" i="60"/>
  <c r="AL277" i="60"/>
  <c r="AM277" i="60"/>
  <c r="AN277" i="60"/>
  <c r="AO277" i="60"/>
  <c r="AP277" i="60"/>
  <c r="AQ277" i="60"/>
  <c r="AR277" i="60"/>
  <c r="AS277" i="60"/>
  <c r="AT277" i="60"/>
  <c r="AU277" i="60"/>
  <c r="AV277" i="60"/>
  <c r="AW277" i="60"/>
  <c r="AX277" i="60"/>
  <c r="AY277" i="60"/>
  <c r="AZ277" i="60"/>
  <c r="BA277" i="60"/>
  <c r="BB277" i="60"/>
  <c r="BC277" i="60"/>
  <c r="BD277" i="60"/>
  <c r="BE277" i="60"/>
  <c r="BF277" i="60"/>
  <c r="BG277" i="60"/>
  <c r="BH277" i="60"/>
  <c r="BI277" i="60"/>
  <c r="BJ277" i="60"/>
  <c r="BK277" i="60"/>
  <c r="BL277" i="60"/>
  <c r="BM277" i="60"/>
  <c r="BN277" i="60"/>
  <c r="BO277" i="60"/>
  <c r="BP277" i="60"/>
  <c r="BQ277" i="60"/>
  <c r="BR277" i="60"/>
  <c r="BS277" i="60"/>
  <c r="BT277" i="60"/>
  <c r="BU277" i="60"/>
  <c r="BV277" i="60"/>
  <c r="BW277" i="60"/>
  <c r="BX277" i="60"/>
  <c r="BY277" i="60"/>
  <c r="BZ277" i="60"/>
  <c r="CA277" i="60"/>
  <c r="CB277" i="60"/>
  <c r="CC277" i="60"/>
  <c r="CD277" i="60"/>
  <c r="CE277" i="60"/>
  <c r="CF277" i="60"/>
  <c r="CG277" i="60"/>
  <c r="CH277" i="60"/>
  <c r="CI277" i="60"/>
  <c r="CJ277" i="60"/>
  <c r="CK277" i="60"/>
  <c r="CL277" i="60"/>
  <c r="CM277" i="60"/>
  <c r="E278" i="60"/>
  <c r="F278" i="60"/>
  <c r="G278" i="60"/>
  <c r="H278" i="60"/>
  <c r="I278" i="60"/>
  <c r="J278" i="60"/>
  <c r="K278" i="60"/>
  <c r="L278" i="60"/>
  <c r="M278" i="60"/>
  <c r="N278" i="60"/>
  <c r="O278" i="60"/>
  <c r="P278" i="60"/>
  <c r="Q278" i="60"/>
  <c r="R278" i="60"/>
  <c r="S278" i="60"/>
  <c r="T278" i="60"/>
  <c r="U278" i="60"/>
  <c r="V278" i="60"/>
  <c r="W278" i="60"/>
  <c r="X278" i="60"/>
  <c r="Y278" i="60"/>
  <c r="Z278" i="60"/>
  <c r="AA278" i="60"/>
  <c r="AB278" i="60"/>
  <c r="AC278" i="60"/>
  <c r="AD278" i="60"/>
  <c r="AE278" i="60"/>
  <c r="AF278" i="60"/>
  <c r="AG278" i="60"/>
  <c r="AH278" i="60"/>
  <c r="AI278" i="60"/>
  <c r="AJ278" i="60"/>
  <c r="AK278" i="60"/>
  <c r="AL278" i="60"/>
  <c r="AM278" i="60"/>
  <c r="AN278" i="60"/>
  <c r="AO278" i="60"/>
  <c r="AP278" i="60"/>
  <c r="AQ278" i="60"/>
  <c r="AR278" i="60"/>
  <c r="AS278" i="60"/>
  <c r="AT278" i="60"/>
  <c r="AU278" i="60"/>
  <c r="AV278" i="60"/>
  <c r="AW278" i="60"/>
  <c r="AX278" i="60"/>
  <c r="AY278" i="60"/>
  <c r="AZ278" i="60"/>
  <c r="BA278" i="60"/>
  <c r="BB278" i="60"/>
  <c r="BC278" i="60"/>
  <c r="BD278" i="60"/>
  <c r="BE278" i="60"/>
  <c r="BF278" i="60"/>
  <c r="BG278" i="60"/>
  <c r="BH278" i="60"/>
  <c r="BI278" i="60"/>
  <c r="BJ278" i="60"/>
  <c r="BK278" i="60"/>
  <c r="BL278" i="60"/>
  <c r="BM278" i="60"/>
  <c r="BN278" i="60"/>
  <c r="BO278" i="60"/>
  <c r="BP278" i="60"/>
  <c r="BQ278" i="60"/>
  <c r="BR278" i="60"/>
  <c r="BS278" i="60"/>
  <c r="BT278" i="60"/>
  <c r="BU278" i="60"/>
  <c r="BV278" i="60"/>
  <c r="BW278" i="60"/>
  <c r="BX278" i="60"/>
  <c r="BY278" i="60"/>
  <c r="BZ278" i="60"/>
  <c r="CA278" i="60"/>
  <c r="CB278" i="60"/>
  <c r="CC278" i="60"/>
  <c r="CD278" i="60"/>
  <c r="CE278" i="60"/>
  <c r="CF278" i="60"/>
  <c r="CG278" i="60"/>
  <c r="CH278" i="60"/>
  <c r="CI278" i="60"/>
  <c r="CJ278" i="60"/>
  <c r="CK278" i="60"/>
  <c r="CL278" i="60"/>
  <c r="CM278" i="60"/>
  <c r="E279" i="60"/>
  <c r="F27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AP279" i="60"/>
  <c r="AQ279" i="60"/>
  <c r="AR279" i="60"/>
  <c r="AS279" i="60"/>
  <c r="AT279" i="60"/>
  <c r="AU279" i="60"/>
  <c r="AV279" i="60"/>
  <c r="AW279" i="60"/>
  <c r="AX279" i="60"/>
  <c r="AY279" i="60"/>
  <c r="AZ279" i="60"/>
  <c r="BA279" i="60"/>
  <c r="BB279" i="60"/>
  <c r="BC279" i="60"/>
  <c r="BD279" i="60"/>
  <c r="BE279" i="60"/>
  <c r="BF279" i="60"/>
  <c r="BG279" i="60"/>
  <c r="BH279" i="60"/>
  <c r="BI279" i="60"/>
  <c r="BJ279" i="60"/>
  <c r="BK279" i="60"/>
  <c r="BL279" i="60"/>
  <c r="BM279" i="60"/>
  <c r="BN279" i="60"/>
  <c r="BO279" i="60"/>
  <c r="BP279" i="60"/>
  <c r="BQ279" i="60"/>
  <c r="BR279" i="60"/>
  <c r="BS279" i="60"/>
  <c r="BT279" i="60"/>
  <c r="BU279" i="60"/>
  <c r="BV279" i="60"/>
  <c r="BW279" i="60"/>
  <c r="BX279" i="60"/>
  <c r="BY279" i="60"/>
  <c r="BZ279" i="60"/>
  <c r="CA279" i="60"/>
  <c r="CB279" i="60"/>
  <c r="CC279" i="60"/>
  <c r="CD279" i="60"/>
  <c r="CE279" i="60"/>
  <c r="CF279" i="60"/>
  <c r="CG279" i="60"/>
  <c r="CH279" i="60"/>
  <c r="CI279" i="60"/>
  <c r="CJ279" i="60"/>
  <c r="CK279" i="60"/>
  <c r="CL279" i="60"/>
  <c r="CM279" i="60"/>
  <c r="E280" i="60"/>
  <c r="F280" i="60"/>
  <c r="G280" i="60"/>
  <c r="H280" i="60"/>
  <c r="I280" i="60"/>
  <c r="J280" i="60"/>
  <c r="K280" i="60"/>
  <c r="L280" i="60"/>
  <c r="M280" i="60"/>
  <c r="N280" i="60"/>
  <c r="O280" i="60"/>
  <c r="P280" i="60"/>
  <c r="Q280" i="60"/>
  <c r="R280" i="60"/>
  <c r="S280" i="60"/>
  <c r="T280" i="60"/>
  <c r="U280" i="60"/>
  <c r="V280" i="60"/>
  <c r="W280" i="60"/>
  <c r="X280" i="60"/>
  <c r="Y280" i="60"/>
  <c r="Z280" i="60"/>
  <c r="AA280" i="60"/>
  <c r="AB280" i="60"/>
  <c r="AC280" i="60"/>
  <c r="AD280" i="60"/>
  <c r="AE280" i="60"/>
  <c r="AF280" i="60"/>
  <c r="AG280" i="60"/>
  <c r="AH280" i="60"/>
  <c r="AI280" i="60"/>
  <c r="AJ280" i="60"/>
  <c r="AK280" i="60"/>
  <c r="AL280" i="60"/>
  <c r="AM280" i="60"/>
  <c r="AN280" i="60"/>
  <c r="AO280" i="60"/>
  <c r="AP280" i="60"/>
  <c r="AQ280" i="60"/>
  <c r="AR280" i="60"/>
  <c r="AS280" i="60"/>
  <c r="AT280" i="60"/>
  <c r="AU280" i="60"/>
  <c r="AV280" i="60"/>
  <c r="AW280" i="60"/>
  <c r="AX280" i="60"/>
  <c r="AY280" i="60"/>
  <c r="AZ280" i="60"/>
  <c r="BA280" i="60"/>
  <c r="BB280" i="60"/>
  <c r="BC280" i="60"/>
  <c r="BD280" i="60"/>
  <c r="BE280" i="60"/>
  <c r="BF280" i="60"/>
  <c r="BG280" i="60"/>
  <c r="BH280" i="60"/>
  <c r="BI280" i="60"/>
  <c r="BJ280" i="60"/>
  <c r="BK280" i="60"/>
  <c r="BL280" i="60"/>
  <c r="BM280" i="60"/>
  <c r="BN280" i="60"/>
  <c r="BO280" i="60"/>
  <c r="BP280" i="60"/>
  <c r="BQ280" i="60"/>
  <c r="BR280" i="60"/>
  <c r="BS280" i="60"/>
  <c r="BT280" i="60"/>
  <c r="BU280" i="60"/>
  <c r="BV280" i="60"/>
  <c r="BW280" i="60"/>
  <c r="BX280" i="60"/>
  <c r="BY280" i="60"/>
  <c r="BZ280" i="60"/>
  <c r="CA280" i="60"/>
  <c r="CB280" i="60"/>
  <c r="CC280" i="60"/>
  <c r="CD280" i="60"/>
  <c r="CE280" i="60"/>
  <c r="CF280" i="60"/>
  <c r="CG280" i="60"/>
  <c r="CH280" i="60"/>
  <c r="CI280" i="60"/>
  <c r="CJ280" i="60"/>
  <c r="CK280" i="60"/>
  <c r="CL280" i="60"/>
  <c r="CM280" i="60"/>
  <c r="E281" i="60"/>
  <c r="F281" i="60"/>
  <c r="G281" i="60"/>
  <c r="H281" i="60"/>
  <c r="I281" i="60"/>
  <c r="J281" i="60"/>
  <c r="K281" i="60"/>
  <c r="L281" i="60"/>
  <c r="M281" i="60"/>
  <c r="N281" i="60"/>
  <c r="O281" i="60"/>
  <c r="P281" i="60"/>
  <c r="Q281" i="60"/>
  <c r="R281" i="60"/>
  <c r="S281" i="60"/>
  <c r="T281" i="60"/>
  <c r="U281" i="60"/>
  <c r="V281" i="60"/>
  <c r="W281" i="60"/>
  <c r="X281" i="60"/>
  <c r="Y281" i="60"/>
  <c r="Z281" i="60"/>
  <c r="AA281" i="60"/>
  <c r="AB281" i="60"/>
  <c r="AC281" i="60"/>
  <c r="AD281" i="60"/>
  <c r="AE281" i="60"/>
  <c r="AF281" i="60"/>
  <c r="AG281" i="60"/>
  <c r="AH281" i="60"/>
  <c r="AI281" i="60"/>
  <c r="AJ281" i="60"/>
  <c r="AK281" i="60"/>
  <c r="AL281" i="60"/>
  <c r="AM281" i="60"/>
  <c r="AN281" i="60"/>
  <c r="AO281" i="60"/>
  <c r="AP281" i="60"/>
  <c r="AQ281" i="60"/>
  <c r="AR281" i="60"/>
  <c r="AS281" i="60"/>
  <c r="AT281" i="60"/>
  <c r="AU281" i="60"/>
  <c r="AV281" i="60"/>
  <c r="AW281" i="60"/>
  <c r="AX281" i="60"/>
  <c r="AY281" i="60"/>
  <c r="AZ281" i="60"/>
  <c r="BA281" i="60"/>
  <c r="BB281" i="60"/>
  <c r="BC281" i="60"/>
  <c r="BD281" i="60"/>
  <c r="BE281" i="60"/>
  <c r="BF281" i="60"/>
  <c r="BG281" i="60"/>
  <c r="BH281" i="60"/>
  <c r="BI281" i="60"/>
  <c r="BJ281" i="60"/>
  <c r="BK281" i="60"/>
  <c r="BL281" i="60"/>
  <c r="BM281" i="60"/>
  <c r="BN281" i="60"/>
  <c r="BO281" i="60"/>
  <c r="BP281" i="60"/>
  <c r="BQ281" i="60"/>
  <c r="BR281" i="60"/>
  <c r="BS281" i="60"/>
  <c r="BT281" i="60"/>
  <c r="BU281" i="60"/>
  <c r="BV281" i="60"/>
  <c r="BW281" i="60"/>
  <c r="BX281" i="60"/>
  <c r="BY281" i="60"/>
  <c r="BZ281" i="60"/>
  <c r="CA281" i="60"/>
  <c r="CB281" i="60"/>
  <c r="CC281" i="60"/>
  <c r="CD281" i="60"/>
  <c r="CE281" i="60"/>
  <c r="CF281" i="60"/>
  <c r="CG281" i="60"/>
  <c r="CH281" i="60"/>
  <c r="CI281" i="60"/>
  <c r="CJ281" i="60"/>
  <c r="CK281" i="60"/>
  <c r="CL281" i="60"/>
  <c r="CM281" i="60"/>
  <c r="E282" i="60"/>
  <c r="F282" i="60"/>
  <c r="G282" i="60"/>
  <c r="H282" i="60"/>
  <c r="I282" i="60"/>
  <c r="J282" i="60"/>
  <c r="K282" i="60"/>
  <c r="L282" i="60"/>
  <c r="M282" i="60"/>
  <c r="N282" i="60"/>
  <c r="O282" i="60"/>
  <c r="P282" i="60"/>
  <c r="Q282" i="60"/>
  <c r="R282" i="60"/>
  <c r="S282" i="60"/>
  <c r="T282" i="60"/>
  <c r="U282" i="60"/>
  <c r="V282" i="60"/>
  <c r="W282" i="60"/>
  <c r="X282" i="60"/>
  <c r="Y282" i="60"/>
  <c r="Z282" i="60"/>
  <c r="AA282" i="60"/>
  <c r="AB282" i="60"/>
  <c r="AC282" i="60"/>
  <c r="AD282" i="60"/>
  <c r="AE282" i="60"/>
  <c r="AF282" i="60"/>
  <c r="AG282" i="60"/>
  <c r="AH282" i="60"/>
  <c r="AI282" i="60"/>
  <c r="AJ282" i="60"/>
  <c r="AK282" i="60"/>
  <c r="AL282" i="60"/>
  <c r="AM282" i="60"/>
  <c r="AN282" i="60"/>
  <c r="AO282" i="60"/>
  <c r="AP282" i="60"/>
  <c r="AQ282" i="60"/>
  <c r="AR282" i="60"/>
  <c r="AS282" i="60"/>
  <c r="AT282" i="60"/>
  <c r="AU282" i="60"/>
  <c r="AV282" i="60"/>
  <c r="AW282" i="60"/>
  <c r="AX282" i="60"/>
  <c r="AY282" i="60"/>
  <c r="AZ282" i="60"/>
  <c r="BA282" i="60"/>
  <c r="BB282" i="60"/>
  <c r="BC282" i="60"/>
  <c r="BD282" i="60"/>
  <c r="BE282" i="60"/>
  <c r="BF282" i="60"/>
  <c r="BG282" i="60"/>
  <c r="BH282" i="60"/>
  <c r="BI282" i="60"/>
  <c r="BJ282" i="60"/>
  <c r="BK282" i="60"/>
  <c r="BL282" i="60"/>
  <c r="BM282" i="60"/>
  <c r="BN282" i="60"/>
  <c r="BO282" i="60"/>
  <c r="BP282" i="60"/>
  <c r="BQ282" i="60"/>
  <c r="BR282" i="60"/>
  <c r="BS282" i="60"/>
  <c r="BT282" i="60"/>
  <c r="BU282" i="60"/>
  <c r="BV282" i="60"/>
  <c r="BW282" i="60"/>
  <c r="BX282" i="60"/>
  <c r="BY282" i="60"/>
  <c r="BZ282" i="60"/>
  <c r="CA282" i="60"/>
  <c r="CB282" i="60"/>
  <c r="CC282" i="60"/>
  <c r="CD282" i="60"/>
  <c r="CE282" i="60"/>
  <c r="CF282" i="60"/>
  <c r="CG282" i="60"/>
  <c r="CH282" i="60"/>
  <c r="CI282" i="60"/>
  <c r="CJ282" i="60"/>
  <c r="CK282" i="60"/>
  <c r="CL282" i="60"/>
  <c r="CM282" i="60"/>
  <c r="E283" i="60"/>
  <c r="F283" i="60"/>
  <c r="G283" i="60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AN283" i="60"/>
  <c r="AO283" i="60"/>
  <c r="AP283" i="60"/>
  <c r="AQ283" i="60"/>
  <c r="AR283" i="60"/>
  <c r="AS283" i="60"/>
  <c r="AT283" i="60"/>
  <c r="AU283" i="60"/>
  <c r="AV283" i="60"/>
  <c r="AW283" i="60"/>
  <c r="AX283" i="60"/>
  <c r="AY283" i="60"/>
  <c r="AZ283" i="60"/>
  <c r="BA283" i="60"/>
  <c r="BB283" i="60"/>
  <c r="BC283" i="60"/>
  <c r="BD283" i="60"/>
  <c r="BE283" i="60"/>
  <c r="BF283" i="60"/>
  <c r="BG283" i="60"/>
  <c r="BH283" i="60"/>
  <c r="BI283" i="60"/>
  <c r="BJ283" i="60"/>
  <c r="BK283" i="60"/>
  <c r="BL283" i="60"/>
  <c r="BM283" i="60"/>
  <c r="BN283" i="60"/>
  <c r="BO283" i="60"/>
  <c r="BP283" i="60"/>
  <c r="BQ283" i="60"/>
  <c r="BR283" i="60"/>
  <c r="BS283" i="60"/>
  <c r="BT283" i="60"/>
  <c r="BU283" i="60"/>
  <c r="BV283" i="60"/>
  <c r="BW283" i="60"/>
  <c r="BX283" i="60"/>
  <c r="BY283" i="60"/>
  <c r="BZ283" i="60"/>
  <c r="CA283" i="60"/>
  <c r="CB283" i="60"/>
  <c r="CC283" i="60"/>
  <c r="CD283" i="60"/>
  <c r="CE283" i="60"/>
  <c r="CF283" i="60"/>
  <c r="CG283" i="60"/>
  <c r="CH283" i="60"/>
  <c r="CI283" i="60"/>
  <c r="CJ283" i="60"/>
  <c r="CK283" i="60"/>
  <c r="CL283" i="60"/>
  <c r="CM283" i="60"/>
  <c r="E284" i="60"/>
  <c r="F284" i="60"/>
  <c r="G284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AN284" i="60"/>
  <c r="AO284" i="60"/>
  <c r="AP284" i="60"/>
  <c r="AQ284" i="60"/>
  <c r="AR284" i="60"/>
  <c r="AS284" i="60"/>
  <c r="AT284" i="60"/>
  <c r="AU284" i="60"/>
  <c r="AV284" i="60"/>
  <c r="AW284" i="60"/>
  <c r="AX284" i="60"/>
  <c r="AY284" i="60"/>
  <c r="AZ284" i="60"/>
  <c r="BA284" i="60"/>
  <c r="BB284" i="60"/>
  <c r="BC284" i="60"/>
  <c r="BD284" i="60"/>
  <c r="BE284" i="60"/>
  <c r="BF284" i="60"/>
  <c r="BG284" i="60"/>
  <c r="BH284" i="60"/>
  <c r="BI284" i="60"/>
  <c r="BJ284" i="60"/>
  <c r="BK284" i="60"/>
  <c r="BL284" i="60"/>
  <c r="BM284" i="60"/>
  <c r="BN284" i="60"/>
  <c r="BO284" i="60"/>
  <c r="BP284" i="60"/>
  <c r="BQ284" i="60"/>
  <c r="BR284" i="60"/>
  <c r="BS284" i="60"/>
  <c r="BT284" i="60"/>
  <c r="BU284" i="60"/>
  <c r="BV284" i="60"/>
  <c r="BW284" i="60"/>
  <c r="BX284" i="60"/>
  <c r="BY284" i="60"/>
  <c r="BZ284" i="60"/>
  <c r="CA284" i="60"/>
  <c r="CB284" i="60"/>
  <c r="CC284" i="60"/>
  <c r="CD284" i="60"/>
  <c r="CE284" i="60"/>
  <c r="CF284" i="60"/>
  <c r="CG284" i="60"/>
  <c r="CH284" i="60"/>
  <c r="CI284" i="60"/>
  <c r="CJ284" i="60"/>
  <c r="CK284" i="60"/>
  <c r="CL284" i="60"/>
  <c r="CM284" i="60"/>
  <c r="E285" i="60"/>
  <c r="F285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AN285" i="60"/>
  <c r="AO285" i="60"/>
  <c r="AP285" i="60"/>
  <c r="AQ285" i="60"/>
  <c r="AR285" i="60"/>
  <c r="AS285" i="60"/>
  <c r="AT285" i="60"/>
  <c r="AU285" i="60"/>
  <c r="AV285" i="60"/>
  <c r="AW285" i="60"/>
  <c r="AX285" i="60"/>
  <c r="AY285" i="60"/>
  <c r="AZ285" i="60"/>
  <c r="BA285" i="60"/>
  <c r="BB285" i="60"/>
  <c r="BC285" i="60"/>
  <c r="BD285" i="60"/>
  <c r="BE285" i="60"/>
  <c r="BF285" i="60"/>
  <c r="BG285" i="60"/>
  <c r="BH285" i="60"/>
  <c r="BI285" i="60"/>
  <c r="BJ285" i="60"/>
  <c r="BK285" i="60"/>
  <c r="BL285" i="60"/>
  <c r="BM285" i="60"/>
  <c r="BN285" i="60"/>
  <c r="BO285" i="60"/>
  <c r="BP285" i="60"/>
  <c r="BQ285" i="60"/>
  <c r="BR285" i="60"/>
  <c r="BS285" i="60"/>
  <c r="BT285" i="60"/>
  <c r="BU285" i="60"/>
  <c r="BV285" i="60"/>
  <c r="BW285" i="60"/>
  <c r="BX285" i="60"/>
  <c r="BY285" i="60"/>
  <c r="BZ285" i="60"/>
  <c r="CA285" i="60"/>
  <c r="CB285" i="60"/>
  <c r="CC285" i="60"/>
  <c r="CD285" i="60"/>
  <c r="CE285" i="60"/>
  <c r="CF285" i="60"/>
  <c r="CG285" i="60"/>
  <c r="CH285" i="60"/>
  <c r="CI285" i="60"/>
  <c r="CJ285" i="60"/>
  <c r="CK285" i="60"/>
  <c r="CL285" i="60"/>
  <c r="CM285" i="60"/>
  <c r="E286" i="60"/>
  <c r="F286" i="60"/>
  <c r="G286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AN286" i="60"/>
  <c r="AO286" i="60"/>
  <c r="AP286" i="60"/>
  <c r="AQ286" i="60"/>
  <c r="AR286" i="60"/>
  <c r="AS286" i="60"/>
  <c r="AT286" i="60"/>
  <c r="AU286" i="60"/>
  <c r="AV286" i="60"/>
  <c r="AW286" i="60"/>
  <c r="AX286" i="60"/>
  <c r="AY286" i="60"/>
  <c r="AZ286" i="60"/>
  <c r="BA286" i="60"/>
  <c r="BB286" i="60"/>
  <c r="BC286" i="60"/>
  <c r="BD286" i="60"/>
  <c r="BE286" i="60"/>
  <c r="BF286" i="60"/>
  <c r="BG286" i="60"/>
  <c r="BH286" i="60"/>
  <c r="BI286" i="60"/>
  <c r="BJ286" i="60"/>
  <c r="BK286" i="60"/>
  <c r="BL286" i="60"/>
  <c r="BM286" i="60"/>
  <c r="BN286" i="60"/>
  <c r="BO286" i="60"/>
  <c r="BP286" i="60"/>
  <c r="BQ286" i="60"/>
  <c r="BR286" i="60"/>
  <c r="BS286" i="60"/>
  <c r="BT286" i="60"/>
  <c r="BU286" i="60"/>
  <c r="BV286" i="60"/>
  <c r="BW286" i="60"/>
  <c r="BX286" i="60"/>
  <c r="BY286" i="60"/>
  <c r="BZ286" i="60"/>
  <c r="CA286" i="60"/>
  <c r="CB286" i="60"/>
  <c r="CC286" i="60"/>
  <c r="CD286" i="60"/>
  <c r="CE286" i="60"/>
  <c r="CF286" i="60"/>
  <c r="CG286" i="60"/>
  <c r="CH286" i="60"/>
  <c r="CI286" i="60"/>
  <c r="CJ286" i="60"/>
  <c r="CK286" i="60"/>
  <c r="CL286" i="60"/>
  <c r="CM286" i="60"/>
  <c r="E287" i="60"/>
  <c r="F287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AN287" i="60"/>
  <c r="AO287" i="60"/>
  <c r="AP287" i="60"/>
  <c r="AQ287" i="60"/>
  <c r="AR287" i="60"/>
  <c r="AS287" i="60"/>
  <c r="AT287" i="60"/>
  <c r="AU287" i="60"/>
  <c r="AV287" i="60"/>
  <c r="AW287" i="60"/>
  <c r="AX287" i="60"/>
  <c r="AY287" i="60"/>
  <c r="AZ287" i="60"/>
  <c r="BA287" i="60"/>
  <c r="BB287" i="60"/>
  <c r="BC287" i="60"/>
  <c r="BD287" i="60"/>
  <c r="BE287" i="60"/>
  <c r="BF287" i="60"/>
  <c r="BG287" i="60"/>
  <c r="BH287" i="60"/>
  <c r="BI287" i="60"/>
  <c r="BJ287" i="60"/>
  <c r="BK287" i="60"/>
  <c r="BL287" i="60"/>
  <c r="BM287" i="60"/>
  <c r="BN287" i="60"/>
  <c r="BO287" i="60"/>
  <c r="BP287" i="60"/>
  <c r="BQ287" i="60"/>
  <c r="BR287" i="60"/>
  <c r="BS287" i="60"/>
  <c r="BT287" i="60"/>
  <c r="BU287" i="60"/>
  <c r="BV287" i="60"/>
  <c r="BW287" i="60"/>
  <c r="BX287" i="60"/>
  <c r="BY287" i="60"/>
  <c r="BZ287" i="60"/>
  <c r="CA287" i="60"/>
  <c r="CB287" i="60"/>
  <c r="CC287" i="60"/>
  <c r="CD287" i="60"/>
  <c r="CE287" i="60"/>
  <c r="CF287" i="60"/>
  <c r="CG287" i="60"/>
  <c r="CH287" i="60"/>
  <c r="CI287" i="60"/>
  <c r="CJ287" i="60"/>
  <c r="CK287" i="60"/>
  <c r="CL287" i="60"/>
  <c r="CM287" i="60"/>
  <c r="E288" i="60"/>
  <c r="F288" i="60"/>
  <c r="G288" i="60"/>
  <c r="H288" i="60"/>
  <c r="I288" i="60"/>
  <c r="J288" i="60"/>
  <c r="K288" i="60"/>
  <c r="L288" i="60"/>
  <c r="M288" i="60"/>
  <c r="N288" i="60"/>
  <c r="O288" i="60"/>
  <c r="P288" i="60"/>
  <c r="Q288" i="60"/>
  <c r="R288" i="60"/>
  <c r="S288" i="60"/>
  <c r="T288" i="60"/>
  <c r="U288" i="60"/>
  <c r="V288" i="60"/>
  <c r="W288" i="60"/>
  <c r="X288" i="60"/>
  <c r="Y288" i="60"/>
  <c r="Z288" i="60"/>
  <c r="AA288" i="60"/>
  <c r="AB288" i="60"/>
  <c r="AC288" i="60"/>
  <c r="AD288" i="60"/>
  <c r="AE288" i="60"/>
  <c r="AF288" i="60"/>
  <c r="AG288" i="60"/>
  <c r="AH288" i="60"/>
  <c r="AI288" i="60"/>
  <c r="AJ288" i="60"/>
  <c r="AK288" i="60"/>
  <c r="AL288" i="60"/>
  <c r="AM288" i="60"/>
  <c r="AN288" i="60"/>
  <c r="AO288" i="60"/>
  <c r="AP288" i="60"/>
  <c r="AQ288" i="60"/>
  <c r="AR288" i="60"/>
  <c r="AS288" i="60"/>
  <c r="AT288" i="60"/>
  <c r="AU288" i="60"/>
  <c r="AV288" i="60"/>
  <c r="AW288" i="60"/>
  <c r="AX288" i="60"/>
  <c r="AY288" i="60"/>
  <c r="AZ288" i="60"/>
  <c r="BA288" i="60"/>
  <c r="BB288" i="60"/>
  <c r="BC288" i="60"/>
  <c r="BD288" i="60"/>
  <c r="BE288" i="60"/>
  <c r="BF288" i="60"/>
  <c r="BG288" i="60"/>
  <c r="BH288" i="60"/>
  <c r="BI288" i="60"/>
  <c r="BJ288" i="60"/>
  <c r="BK288" i="60"/>
  <c r="BL288" i="60"/>
  <c r="BM288" i="60"/>
  <c r="BN288" i="60"/>
  <c r="BO288" i="60"/>
  <c r="BP288" i="60"/>
  <c r="BQ288" i="60"/>
  <c r="BR288" i="60"/>
  <c r="BS288" i="60"/>
  <c r="BT288" i="60"/>
  <c r="BU288" i="60"/>
  <c r="BV288" i="60"/>
  <c r="BW288" i="60"/>
  <c r="BX288" i="60"/>
  <c r="BY288" i="60"/>
  <c r="BZ288" i="60"/>
  <c r="CA288" i="60"/>
  <c r="CB288" i="60"/>
  <c r="CC288" i="60"/>
  <c r="CD288" i="60"/>
  <c r="CE288" i="60"/>
  <c r="CF288" i="60"/>
  <c r="CG288" i="60"/>
  <c r="CH288" i="60"/>
  <c r="CI288" i="60"/>
  <c r="CJ288" i="60"/>
  <c r="CK288" i="60"/>
  <c r="CL288" i="60"/>
  <c r="CM288" i="60"/>
  <c r="E289" i="60"/>
  <c r="F289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AP289" i="60"/>
  <c r="AQ289" i="60"/>
  <c r="AR289" i="60"/>
  <c r="AS289" i="60"/>
  <c r="AT289" i="60"/>
  <c r="AU289" i="60"/>
  <c r="AV289" i="60"/>
  <c r="AW289" i="60"/>
  <c r="AX289" i="60"/>
  <c r="AY289" i="60"/>
  <c r="AZ289" i="60"/>
  <c r="BA289" i="60"/>
  <c r="BB289" i="60"/>
  <c r="BC289" i="60"/>
  <c r="BD289" i="60"/>
  <c r="BE289" i="60"/>
  <c r="BF289" i="60"/>
  <c r="BG289" i="60"/>
  <c r="BH289" i="60"/>
  <c r="BI289" i="60"/>
  <c r="BJ289" i="60"/>
  <c r="BK289" i="60"/>
  <c r="BL289" i="60"/>
  <c r="BM289" i="60"/>
  <c r="BN289" i="60"/>
  <c r="BO289" i="60"/>
  <c r="BP289" i="60"/>
  <c r="BQ289" i="60"/>
  <c r="BR289" i="60"/>
  <c r="BS289" i="60"/>
  <c r="BT289" i="60"/>
  <c r="BU289" i="60"/>
  <c r="BV289" i="60"/>
  <c r="BW289" i="60"/>
  <c r="BX289" i="60"/>
  <c r="BY289" i="60"/>
  <c r="BZ289" i="60"/>
  <c r="CA289" i="60"/>
  <c r="CB289" i="60"/>
  <c r="CC289" i="60"/>
  <c r="CD289" i="60"/>
  <c r="CE289" i="60"/>
  <c r="CF289" i="60"/>
  <c r="CG289" i="60"/>
  <c r="CH289" i="60"/>
  <c r="CI289" i="60"/>
  <c r="CJ289" i="60"/>
  <c r="CK289" i="60"/>
  <c r="CL289" i="60"/>
  <c r="CM289" i="60"/>
  <c r="E290" i="60"/>
  <c r="F290" i="60"/>
  <c r="G290" i="60"/>
  <c r="H290" i="60"/>
  <c r="I290" i="60"/>
  <c r="J290" i="60"/>
  <c r="K290" i="60"/>
  <c r="L290" i="60"/>
  <c r="M290" i="60"/>
  <c r="N290" i="60"/>
  <c r="O290" i="60"/>
  <c r="P290" i="60"/>
  <c r="Q290" i="60"/>
  <c r="R290" i="60"/>
  <c r="S290" i="60"/>
  <c r="T290" i="60"/>
  <c r="U290" i="60"/>
  <c r="V290" i="60"/>
  <c r="W290" i="60"/>
  <c r="X290" i="60"/>
  <c r="Y290" i="60"/>
  <c r="Z290" i="60"/>
  <c r="AA290" i="60"/>
  <c r="AB290" i="60"/>
  <c r="AC290" i="60"/>
  <c r="AD290" i="60"/>
  <c r="AE290" i="60"/>
  <c r="AF290" i="60"/>
  <c r="AG290" i="60"/>
  <c r="AH290" i="60"/>
  <c r="AI290" i="60"/>
  <c r="AJ290" i="60"/>
  <c r="AK290" i="60"/>
  <c r="AL290" i="60"/>
  <c r="AM290" i="60"/>
  <c r="AN290" i="60"/>
  <c r="AO290" i="60"/>
  <c r="AP290" i="60"/>
  <c r="AQ290" i="60"/>
  <c r="AR290" i="60"/>
  <c r="AS290" i="60"/>
  <c r="AT290" i="60"/>
  <c r="AU290" i="60"/>
  <c r="AV290" i="60"/>
  <c r="AW290" i="60"/>
  <c r="AX290" i="60"/>
  <c r="AY290" i="60"/>
  <c r="AZ290" i="60"/>
  <c r="BA290" i="60"/>
  <c r="BB290" i="60"/>
  <c r="BC290" i="60"/>
  <c r="BD290" i="60"/>
  <c r="BE290" i="60"/>
  <c r="BF290" i="60"/>
  <c r="BG290" i="60"/>
  <c r="BH290" i="60"/>
  <c r="BI290" i="60"/>
  <c r="BJ290" i="60"/>
  <c r="BK290" i="60"/>
  <c r="BL290" i="60"/>
  <c r="BM290" i="60"/>
  <c r="BN290" i="60"/>
  <c r="BO290" i="60"/>
  <c r="BP290" i="60"/>
  <c r="BQ290" i="60"/>
  <c r="BR290" i="60"/>
  <c r="BS290" i="60"/>
  <c r="BT290" i="60"/>
  <c r="BU290" i="60"/>
  <c r="BV290" i="60"/>
  <c r="BW290" i="60"/>
  <c r="BX290" i="60"/>
  <c r="BY290" i="60"/>
  <c r="BZ290" i="60"/>
  <c r="CA290" i="60"/>
  <c r="CB290" i="60"/>
  <c r="CC290" i="60"/>
  <c r="CD290" i="60"/>
  <c r="CE290" i="60"/>
  <c r="CF290" i="60"/>
  <c r="CG290" i="60"/>
  <c r="CH290" i="60"/>
  <c r="CI290" i="60"/>
  <c r="CJ290" i="60"/>
  <c r="CK290" i="60"/>
  <c r="CL290" i="60"/>
  <c r="CM290" i="60"/>
  <c r="E291" i="60"/>
  <c r="F291" i="60"/>
  <c r="G291" i="60"/>
  <c r="H291" i="60"/>
  <c r="I291" i="60"/>
  <c r="J291" i="60"/>
  <c r="K291" i="60"/>
  <c r="L291" i="60"/>
  <c r="M291" i="60"/>
  <c r="N291" i="60"/>
  <c r="O291" i="60"/>
  <c r="P291" i="60"/>
  <c r="Q291" i="60"/>
  <c r="R291" i="60"/>
  <c r="S291" i="60"/>
  <c r="T291" i="60"/>
  <c r="U291" i="60"/>
  <c r="V291" i="60"/>
  <c r="W291" i="60"/>
  <c r="X291" i="60"/>
  <c r="Y291" i="60"/>
  <c r="Z291" i="60"/>
  <c r="AA291" i="60"/>
  <c r="AB291" i="60"/>
  <c r="AC291" i="60"/>
  <c r="AD291" i="60"/>
  <c r="AE291" i="60"/>
  <c r="AF291" i="60"/>
  <c r="AG291" i="60"/>
  <c r="AH291" i="60"/>
  <c r="AI291" i="60"/>
  <c r="AJ291" i="60"/>
  <c r="AK291" i="60"/>
  <c r="AL291" i="60"/>
  <c r="AM291" i="60"/>
  <c r="AN291" i="60"/>
  <c r="AO291" i="60"/>
  <c r="AP291" i="60"/>
  <c r="AQ291" i="60"/>
  <c r="AR291" i="60"/>
  <c r="AS291" i="60"/>
  <c r="AT291" i="60"/>
  <c r="AU291" i="60"/>
  <c r="AV291" i="60"/>
  <c r="AW291" i="60"/>
  <c r="AX291" i="60"/>
  <c r="AY291" i="60"/>
  <c r="AZ291" i="60"/>
  <c r="BA291" i="60"/>
  <c r="BB291" i="60"/>
  <c r="BC291" i="60"/>
  <c r="BD291" i="60"/>
  <c r="BE291" i="60"/>
  <c r="BF291" i="60"/>
  <c r="BG291" i="60"/>
  <c r="BH291" i="60"/>
  <c r="BI291" i="60"/>
  <c r="BJ291" i="60"/>
  <c r="BK291" i="60"/>
  <c r="BL291" i="60"/>
  <c r="BM291" i="60"/>
  <c r="BN291" i="60"/>
  <c r="BO291" i="60"/>
  <c r="BP291" i="60"/>
  <c r="BQ291" i="60"/>
  <c r="BR291" i="60"/>
  <c r="BS291" i="60"/>
  <c r="BT291" i="60"/>
  <c r="BU291" i="60"/>
  <c r="BV291" i="60"/>
  <c r="BW291" i="60"/>
  <c r="BX291" i="60"/>
  <c r="BY291" i="60"/>
  <c r="BZ291" i="60"/>
  <c r="CA291" i="60"/>
  <c r="CB291" i="60"/>
  <c r="CC291" i="60"/>
  <c r="CD291" i="60"/>
  <c r="CE291" i="60"/>
  <c r="CF291" i="60"/>
  <c r="CG291" i="60"/>
  <c r="CH291" i="60"/>
  <c r="CI291" i="60"/>
  <c r="CJ291" i="60"/>
  <c r="CK291" i="60"/>
  <c r="CL291" i="60"/>
  <c r="CM291" i="60"/>
  <c r="E292" i="60"/>
  <c r="F292" i="60"/>
  <c r="G292" i="60"/>
  <c r="H292" i="60"/>
  <c r="I292" i="60"/>
  <c r="J292" i="60"/>
  <c r="K292" i="60"/>
  <c r="L292" i="60"/>
  <c r="M292" i="60"/>
  <c r="N292" i="60"/>
  <c r="O292" i="60"/>
  <c r="P292" i="60"/>
  <c r="Q292" i="60"/>
  <c r="R292" i="60"/>
  <c r="S292" i="60"/>
  <c r="T292" i="60"/>
  <c r="U292" i="60"/>
  <c r="V292" i="60"/>
  <c r="W292" i="60"/>
  <c r="X292" i="60"/>
  <c r="Y292" i="60"/>
  <c r="Z292" i="60"/>
  <c r="AA292" i="60"/>
  <c r="AB292" i="60"/>
  <c r="AC292" i="60"/>
  <c r="AD292" i="60"/>
  <c r="AE292" i="60"/>
  <c r="AF292" i="60"/>
  <c r="AG292" i="60"/>
  <c r="AH292" i="60"/>
  <c r="AI292" i="60"/>
  <c r="AJ292" i="60"/>
  <c r="AK292" i="60"/>
  <c r="AL292" i="60"/>
  <c r="AM292" i="60"/>
  <c r="AN292" i="60"/>
  <c r="AO292" i="60"/>
  <c r="AP292" i="60"/>
  <c r="AQ292" i="60"/>
  <c r="AR292" i="60"/>
  <c r="AS292" i="60"/>
  <c r="AT292" i="60"/>
  <c r="AU292" i="60"/>
  <c r="AV292" i="60"/>
  <c r="AW292" i="60"/>
  <c r="AX292" i="60"/>
  <c r="AY292" i="60"/>
  <c r="AZ292" i="60"/>
  <c r="BA292" i="60"/>
  <c r="BB292" i="60"/>
  <c r="BC292" i="60"/>
  <c r="BD292" i="60"/>
  <c r="BE292" i="60"/>
  <c r="BF292" i="60"/>
  <c r="BG292" i="60"/>
  <c r="BH292" i="60"/>
  <c r="BI292" i="60"/>
  <c r="BJ292" i="60"/>
  <c r="BK292" i="60"/>
  <c r="BL292" i="60"/>
  <c r="BM292" i="60"/>
  <c r="BN292" i="60"/>
  <c r="BO292" i="60"/>
  <c r="BP292" i="60"/>
  <c r="BQ292" i="60"/>
  <c r="BR292" i="60"/>
  <c r="BS292" i="60"/>
  <c r="BT292" i="60"/>
  <c r="BU292" i="60"/>
  <c r="BV292" i="60"/>
  <c r="BW292" i="60"/>
  <c r="BX292" i="60"/>
  <c r="BY292" i="60"/>
  <c r="BZ292" i="60"/>
  <c r="CA292" i="60"/>
  <c r="CB292" i="60"/>
  <c r="CC292" i="60"/>
  <c r="CD292" i="60"/>
  <c r="CE292" i="60"/>
  <c r="CF292" i="60"/>
  <c r="CG292" i="60"/>
  <c r="CH292" i="60"/>
  <c r="CI292" i="60"/>
  <c r="CJ292" i="60"/>
  <c r="CK292" i="60"/>
  <c r="CL292" i="60"/>
  <c r="CM292" i="60"/>
  <c r="E293" i="60"/>
  <c r="F293" i="60"/>
  <c r="G293" i="60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AP293" i="60"/>
  <c r="AQ293" i="60"/>
  <c r="AR293" i="60"/>
  <c r="AS293" i="60"/>
  <c r="AT293" i="60"/>
  <c r="AU293" i="60"/>
  <c r="AV293" i="60"/>
  <c r="AW293" i="60"/>
  <c r="AX293" i="60"/>
  <c r="AY293" i="60"/>
  <c r="AZ293" i="60"/>
  <c r="BA293" i="60"/>
  <c r="BB293" i="60"/>
  <c r="BC293" i="60"/>
  <c r="BD293" i="60"/>
  <c r="BE293" i="60"/>
  <c r="BF293" i="60"/>
  <c r="BG293" i="60"/>
  <c r="BH293" i="60"/>
  <c r="BI293" i="60"/>
  <c r="BJ293" i="60"/>
  <c r="BK293" i="60"/>
  <c r="BL293" i="60"/>
  <c r="BM293" i="60"/>
  <c r="BN293" i="60"/>
  <c r="BO293" i="60"/>
  <c r="BP293" i="60"/>
  <c r="BQ293" i="60"/>
  <c r="BR293" i="60"/>
  <c r="BS293" i="60"/>
  <c r="BT293" i="60"/>
  <c r="BU293" i="60"/>
  <c r="BV293" i="60"/>
  <c r="BW293" i="60"/>
  <c r="BX293" i="60"/>
  <c r="BY293" i="60"/>
  <c r="BZ293" i="60"/>
  <c r="CA293" i="60"/>
  <c r="CB293" i="60"/>
  <c r="CC293" i="60"/>
  <c r="CD293" i="60"/>
  <c r="CE293" i="60"/>
  <c r="CF293" i="60"/>
  <c r="CG293" i="60"/>
  <c r="CH293" i="60"/>
  <c r="CI293" i="60"/>
  <c r="CJ293" i="60"/>
  <c r="CK293" i="60"/>
  <c r="CL293" i="60"/>
  <c r="CM293" i="60"/>
  <c r="E294" i="60"/>
  <c r="F294" i="60"/>
  <c r="G294" i="60"/>
  <c r="H294" i="60"/>
  <c r="I294" i="60"/>
  <c r="J294" i="60"/>
  <c r="K294" i="60"/>
  <c r="L294" i="60"/>
  <c r="M294" i="60"/>
  <c r="N294" i="60"/>
  <c r="O294" i="60"/>
  <c r="P294" i="60"/>
  <c r="Q294" i="60"/>
  <c r="R294" i="60"/>
  <c r="S294" i="60"/>
  <c r="T294" i="60"/>
  <c r="U294" i="60"/>
  <c r="V294" i="60"/>
  <c r="W294" i="60"/>
  <c r="X294" i="60"/>
  <c r="Y294" i="60"/>
  <c r="Z294" i="60"/>
  <c r="AA294" i="60"/>
  <c r="AB294" i="60"/>
  <c r="AC294" i="60"/>
  <c r="AD294" i="60"/>
  <c r="AE294" i="60"/>
  <c r="AF294" i="60"/>
  <c r="AG294" i="60"/>
  <c r="AH294" i="60"/>
  <c r="AI294" i="60"/>
  <c r="AJ294" i="60"/>
  <c r="AK294" i="60"/>
  <c r="AL294" i="60"/>
  <c r="AM294" i="60"/>
  <c r="AN294" i="60"/>
  <c r="AO294" i="60"/>
  <c r="AP294" i="60"/>
  <c r="AQ294" i="60"/>
  <c r="AR294" i="60"/>
  <c r="AS294" i="60"/>
  <c r="AT294" i="60"/>
  <c r="AU294" i="60"/>
  <c r="AV294" i="60"/>
  <c r="AW294" i="60"/>
  <c r="AX294" i="60"/>
  <c r="AY294" i="60"/>
  <c r="AZ294" i="60"/>
  <c r="BA294" i="60"/>
  <c r="BB294" i="60"/>
  <c r="BC294" i="60"/>
  <c r="BD294" i="60"/>
  <c r="BE294" i="60"/>
  <c r="BF294" i="60"/>
  <c r="BG294" i="60"/>
  <c r="BH294" i="60"/>
  <c r="BI294" i="60"/>
  <c r="BJ294" i="60"/>
  <c r="BK294" i="60"/>
  <c r="BL294" i="60"/>
  <c r="BM294" i="60"/>
  <c r="BN294" i="60"/>
  <c r="BO294" i="60"/>
  <c r="BP294" i="60"/>
  <c r="BQ294" i="60"/>
  <c r="BR294" i="60"/>
  <c r="BS294" i="60"/>
  <c r="BT294" i="60"/>
  <c r="BU294" i="60"/>
  <c r="BV294" i="60"/>
  <c r="BW294" i="60"/>
  <c r="BX294" i="60"/>
  <c r="BY294" i="60"/>
  <c r="BZ294" i="60"/>
  <c r="CA294" i="60"/>
  <c r="CB294" i="60"/>
  <c r="CC294" i="60"/>
  <c r="CD294" i="60"/>
  <c r="CE294" i="60"/>
  <c r="CF294" i="60"/>
  <c r="CG294" i="60"/>
  <c r="CH294" i="60"/>
  <c r="CI294" i="60"/>
  <c r="CJ294" i="60"/>
  <c r="CK294" i="60"/>
  <c r="CL294" i="60"/>
  <c r="CM294" i="60"/>
  <c r="E295" i="60"/>
  <c r="F295" i="60"/>
  <c r="G295" i="60"/>
  <c r="H295" i="60"/>
  <c r="I295" i="60"/>
  <c r="J295" i="60"/>
  <c r="K295" i="60"/>
  <c r="L295" i="60"/>
  <c r="M295" i="60"/>
  <c r="N295" i="60"/>
  <c r="O295" i="60"/>
  <c r="P295" i="60"/>
  <c r="Q295" i="60"/>
  <c r="R295" i="60"/>
  <c r="S295" i="60"/>
  <c r="T295" i="60"/>
  <c r="U295" i="60"/>
  <c r="V295" i="60"/>
  <c r="W295" i="60"/>
  <c r="X295" i="60"/>
  <c r="Y295" i="60"/>
  <c r="Z295" i="60"/>
  <c r="AA295" i="60"/>
  <c r="AB295" i="60"/>
  <c r="AC295" i="60"/>
  <c r="AD295" i="60"/>
  <c r="AE295" i="60"/>
  <c r="AF295" i="60"/>
  <c r="AG295" i="60"/>
  <c r="AH295" i="60"/>
  <c r="AI295" i="60"/>
  <c r="AJ295" i="60"/>
  <c r="AK295" i="60"/>
  <c r="AL295" i="60"/>
  <c r="AM295" i="60"/>
  <c r="AN295" i="60"/>
  <c r="AO295" i="60"/>
  <c r="AP295" i="60"/>
  <c r="AQ295" i="60"/>
  <c r="AR295" i="60"/>
  <c r="AS295" i="60"/>
  <c r="AT295" i="60"/>
  <c r="AU295" i="60"/>
  <c r="AV295" i="60"/>
  <c r="AW295" i="60"/>
  <c r="AX295" i="60"/>
  <c r="AY295" i="60"/>
  <c r="AZ295" i="60"/>
  <c r="BA295" i="60"/>
  <c r="BB295" i="60"/>
  <c r="BC295" i="60"/>
  <c r="BD295" i="60"/>
  <c r="BE295" i="60"/>
  <c r="BF295" i="60"/>
  <c r="BG295" i="60"/>
  <c r="BH295" i="60"/>
  <c r="BI295" i="60"/>
  <c r="BJ295" i="60"/>
  <c r="BK295" i="60"/>
  <c r="BL295" i="60"/>
  <c r="BM295" i="60"/>
  <c r="BN295" i="60"/>
  <c r="BO295" i="60"/>
  <c r="BP295" i="60"/>
  <c r="BQ295" i="60"/>
  <c r="BR295" i="60"/>
  <c r="BS295" i="60"/>
  <c r="BT295" i="60"/>
  <c r="BU295" i="60"/>
  <c r="BV295" i="60"/>
  <c r="BW295" i="60"/>
  <c r="BX295" i="60"/>
  <c r="BY295" i="60"/>
  <c r="BZ295" i="60"/>
  <c r="CA295" i="60"/>
  <c r="CB295" i="60"/>
  <c r="CC295" i="60"/>
  <c r="CD295" i="60"/>
  <c r="CE295" i="60"/>
  <c r="CF295" i="60"/>
  <c r="CG295" i="60"/>
  <c r="CH295" i="60"/>
  <c r="CI295" i="60"/>
  <c r="CJ295" i="60"/>
  <c r="CK295" i="60"/>
  <c r="CL295" i="60"/>
  <c r="CM295" i="60"/>
  <c r="E296" i="60"/>
  <c r="F296" i="60"/>
  <c r="G296" i="60"/>
  <c r="H296" i="60"/>
  <c r="I296" i="60"/>
  <c r="J296" i="60"/>
  <c r="K296" i="60"/>
  <c r="L296" i="60"/>
  <c r="M296" i="60"/>
  <c r="N296" i="60"/>
  <c r="O296" i="60"/>
  <c r="P296" i="60"/>
  <c r="Q296" i="60"/>
  <c r="R296" i="60"/>
  <c r="S296" i="60"/>
  <c r="T296" i="60"/>
  <c r="U296" i="60"/>
  <c r="V296" i="60"/>
  <c r="W296" i="60"/>
  <c r="X296" i="60"/>
  <c r="Y296" i="60"/>
  <c r="Z296" i="60"/>
  <c r="AA296" i="60"/>
  <c r="AB296" i="60"/>
  <c r="AC296" i="60"/>
  <c r="AD296" i="60"/>
  <c r="AE296" i="60"/>
  <c r="AF296" i="60"/>
  <c r="AG296" i="60"/>
  <c r="AH296" i="60"/>
  <c r="AI296" i="60"/>
  <c r="AJ296" i="60"/>
  <c r="AK296" i="60"/>
  <c r="AL296" i="60"/>
  <c r="AM296" i="60"/>
  <c r="AN296" i="60"/>
  <c r="AO296" i="60"/>
  <c r="AP296" i="60"/>
  <c r="AQ296" i="60"/>
  <c r="AR296" i="60"/>
  <c r="AS296" i="60"/>
  <c r="AT296" i="60"/>
  <c r="AU296" i="60"/>
  <c r="AV296" i="60"/>
  <c r="AW296" i="60"/>
  <c r="AX296" i="60"/>
  <c r="AY296" i="60"/>
  <c r="AZ296" i="60"/>
  <c r="BA296" i="60"/>
  <c r="BB296" i="60"/>
  <c r="BC296" i="60"/>
  <c r="BD296" i="60"/>
  <c r="BE296" i="60"/>
  <c r="BF296" i="60"/>
  <c r="BG296" i="60"/>
  <c r="BH296" i="60"/>
  <c r="BI296" i="60"/>
  <c r="BJ296" i="60"/>
  <c r="BK296" i="60"/>
  <c r="BL296" i="60"/>
  <c r="BM296" i="60"/>
  <c r="BN296" i="60"/>
  <c r="BO296" i="60"/>
  <c r="BP296" i="60"/>
  <c r="BQ296" i="60"/>
  <c r="BR296" i="60"/>
  <c r="BS296" i="60"/>
  <c r="BT296" i="60"/>
  <c r="BU296" i="60"/>
  <c r="BV296" i="60"/>
  <c r="BW296" i="60"/>
  <c r="BX296" i="60"/>
  <c r="BY296" i="60"/>
  <c r="BZ296" i="60"/>
  <c r="CA296" i="60"/>
  <c r="CB296" i="60"/>
  <c r="CC296" i="60"/>
  <c r="CD296" i="60"/>
  <c r="CE296" i="60"/>
  <c r="CF296" i="60"/>
  <c r="CG296" i="60"/>
  <c r="CH296" i="60"/>
  <c r="CI296" i="60"/>
  <c r="CJ296" i="60"/>
  <c r="CK296" i="60"/>
  <c r="CL296" i="60"/>
  <c r="CM296" i="60"/>
  <c r="E297" i="60"/>
  <c r="F297" i="60"/>
  <c r="G297" i="60"/>
  <c r="H297" i="60"/>
  <c r="I297" i="60"/>
  <c r="J297" i="60"/>
  <c r="K297" i="60"/>
  <c r="L297" i="60"/>
  <c r="M297" i="60"/>
  <c r="N297" i="60"/>
  <c r="O297" i="60"/>
  <c r="P297" i="60"/>
  <c r="Q297" i="60"/>
  <c r="R297" i="60"/>
  <c r="S297" i="60"/>
  <c r="T297" i="60"/>
  <c r="U297" i="60"/>
  <c r="V297" i="60"/>
  <c r="W297" i="60"/>
  <c r="X297" i="60"/>
  <c r="Y297" i="60"/>
  <c r="Z297" i="60"/>
  <c r="AA297" i="60"/>
  <c r="AB297" i="60"/>
  <c r="AC297" i="60"/>
  <c r="AD297" i="60"/>
  <c r="AE297" i="60"/>
  <c r="AF297" i="60"/>
  <c r="AG297" i="60"/>
  <c r="AH297" i="60"/>
  <c r="AI297" i="60"/>
  <c r="AJ297" i="60"/>
  <c r="AK297" i="60"/>
  <c r="AL297" i="60"/>
  <c r="AM297" i="60"/>
  <c r="AN297" i="60"/>
  <c r="AO297" i="60"/>
  <c r="AP297" i="60"/>
  <c r="AQ297" i="60"/>
  <c r="AR297" i="60"/>
  <c r="AS297" i="60"/>
  <c r="AT297" i="60"/>
  <c r="AU297" i="60"/>
  <c r="AV297" i="60"/>
  <c r="AW297" i="60"/>
  <c r="AX297" i="60"/>
  <c r="AY297" i="60"/>
  <c r="AZ297" i="60"/>
  <c r="BA297" i="60"/>
  <c r="BB297" i="60"/>
  <c r="BC297" i="60"/>
  <c r="BD297" i="60"/>
  <c r="BE297" i="60"/>
  <c r="BF297" i="60"/>
  <c r="BG297" i="60"/>
  <c r="BH297" i="60"/>
  <c r="BI297" i="60"/>
  <c r="BJ297" i="60"/>
  <c r="BK297" i="60"/>
  <c r="BL297" i="60"/>
  <c r="BM297" i="60"/>
  <c r="BN297" i="60"/>
  <c r="BO297" i="60"/>
  <c r="BP297" i="60"/>
  <c r="BQ297" i="60"/>
  <c r="BR297" i="60"/>
  <c r="BS297" i="60"/>
  <c r="BT297" i="60"/>
  <c r="BU297" i="60"/>
  <c r="BV297" i="60"/>
  <c r="BW297" i="60"/>
  <c r="BX297" i="60"/>
  <c r="BY297" i="60"/>
  <c r="BZ297" i="60"/>
  <c r="CA297" i="60"/>
  <c r="CB297" i="60"/>
  <c r="CC297" i="60"/>
  <c r="CD297" i="60"/>
  <c r="CE297" i="60"/>
  <c r="CF297" i="60"/>
  <c r="CG297" i="60"/>
  <c r="CH297" i="60"/>
  <c r="CI297" i="60"/>
  <c r="CJ297" i="60"/>
  <c r="CK297" i="60"/>
  <c r="CL297" i="60"/>
  <c r="CM297" i="60"/>
  <c r="E298" i="60"/>
  <c r="F298" i="60"/>
  <c r="G298" i="60"/>
  <c r="H298" i="60"/>
  <c r="I298" i="60"/>
  <c r="J298" i="60"/>
  <c r="K298" i="60"/>
  <c r="L298" i="60"/>
  <c r="M298" i="60"/>
  <c r="N298" i="60"/>
  <c r="O298" i="60"/>
  <c r="P298" i="60"/>
  <c r="Q298" i="60"/>
  <c r="R298" i="60"/>
  <c r="S298" i="60"/>
  <c r="T298" i="60"/>
  <c r="U298" i="60"/>
  <c r="V298" i="60"/>
  <c r="W298" i="60"/>
  <c r="X298" i="60"/>
  <c r="Y298" i="60"/>
  <c r="Z298" i="60"/>
  <c r="AA298" i="60"/>
  <c r="AB298" i="60"/>
  <c r="AC298" i="60"/>
  <c r="AD298" i="60"/>
  <c r="AE298" i="60"/>
  <c r="AF298" i="60"/>
  <c r="AG298" i="60"/>
  <c r="AH298" i="60"/>
  <c r="AI298" i="60"/>
  <c r="AJ298" i="60"/>
  <c r="AK298" i="60"/>
  <c r="AL298" i="60"/>
  <c r="AM298" i="60"/>
  <c r="AN298" i="60"/>
  <c r="AO298" i="60"/>
  <c r="AP298" i="60"/>
  <c r="AQ298" i="60"/>
  <c r="AR298" i="60"/>
  <c r="AS298" i="60"/>
  <c r="AT298" i="60"/>
  <c r="AU298" i="60"/>
  <c r="AV298" i="60"/>
  <c r="AW298" i="60"/>
  <c r="AX298" i="60"/>
  <c r="AY298" i="60"/>
  <c r="AZ298" i="60"/>
  <c r="BA298" i="60"/>
  <c r="BB298" i="60"/>
  <c r="BC298" i="60"/>
  <c r="BD298" i="60"/>
  <c r="BE298" i="60"/>
  <c r="BF298" i="60"/>
  <c r="BG298" i="60"/>
  <c r="BH298" i="60"/>
  <c r="BI298" i="60"/>
  <c r="BJ298" i="60"/>
  <c r="BK298" i="60"/>
  <c r="BL298" i="60"/>
  <c r="BM298" i="60"/>
  <c r="BN298" i="60"/>
  <c r="BO298" i="60"/>
  <c r="BP298" i="60"/>
  <c r="BQ298" i="60"/>
  <c r="BR298" i="60"/>
  <c r="BS298" i="60"/>
  <c r="BT298" i="60"/>
  <c r="BU298" i="60"/>
  <c r="BV298" i="60"/>
  <c r="BW298" i="60"/>
  <c r="BX298" i="60"/>
  <c r="BY298" i="60"/>
  <c r="BZ298" i="60"/>
  <c r="CA298" i="60"/>
  <c r="CB298" i="60"/>
  <c r="CC298" i="60"/>
  <c r="CD298" i="60"/>
  <c r="CE298" i="60"/>
  <c r="CF298" i="60"/>
  <c r="CG298" i="60"/>
  <c r="CH298" i="60"/>
  <c r="CI298" i="60"/>
  <c r="CJ298" i="60"/>
  <c r="CK298" i="60"/>
  <c r="CL298" i="60"/>
  <c r="CM298" i="60"/>
  <c r="E299" i="60"/>
  <c r="F299" i="60"/>
  <c r="G299" i="60"/>
  <c r="H299" i="60"/>
  <c r="I299" i="60"/>
  <c r="J299" i="60"/>
  <c r="K299" i="60"/>
  <c r="L299" i="60"/>
  <c r="M299" i="60"/>
  <c r="N299" i="60"/>
  <c r="O299" i="60"/>
  <c r="P299" i="60"/>
  <c r="Q299" i="60"/>
  <c r="R299" i="60"/>
  <c r="S299" i="60"/>
  <c r="T299" i="60"/>
  <c r="U299" i="60"/>
  <c r="V299" i="60"/>
  <c r="W299" i="60"/>
  <c r="X299" i="60"/>
  <c r="Y299" i="60"/>
  <c r="Z299" i="60"/>
  <c r="AA299" i="60"/>
  <c r="AB299" i="60"/>
  <c r="AC299" i="60"/>
  <c r="AD299" i="60"/>
  <c r="AE299" i="60"/>
  <c r="AF299" i="60"/>
  <c r="AG299" i="60"/>
  <c r="AH299" i="60"/>
  <c r="AI299" i="60"/>
  <c r="AJ299" i="60"/>
  <c r="AK299" i="60"/>
  <c r="AL299" i="60"/>
  <c r="AM299" i="60"/>
  <c r="AN299" i="60"/>
  <c r="AO299" i="60"/>
  <c r="AP299" i="60"/>
  <c r="AQ299" i="60"/>
  <c r="AR299" i="60"/>
  <c r="AS299" i="60"/>
  <c r="AT299" i="60"/>
  <c r="AU299" i="60"/>
  <c r="AV299" i="60"/>
  <c r="AW299" i="60"/>
  <c r="AX299" i="60"/>
  <c r="AY299" i="60"/>
  <c r="AZ299" i="60"/>
  <c r="BA299" i="60"/>
  <c r="BB299" i="60"/>
  <c r="BC299" i="60"/>
  <c r="BD299" i="60"/>
  <c r="BE299" i="60"/>
  <c r="BF299" i="60"/>
  <c r="BG299" i="60"/>
  <c r="BH299" i="60"/>
  <c r="BI299" i="60"/>
  <c r="BJ299" i="60"/>
  <c r="BK299" i="60"/>
  <c r="BL299" i="60"/>
  <c r="BM299" i="60"/>
  <c r="BN299" i="60"/>
  <c r="BO299" i="60"/>
  <c r="BP299" i="60"/>
  <c r="BQ299" i="60"/>
  <c r="BR299" i="60"/>
  <c r="BS299" i="60"/>
  <c r="BT299" i="60"/>
  <c r="BU299" i="60"/>
  <c r="BV299" i="60"/>
  <c r="BW299" i="60"/>
  <c r="BX299" i="60"/>
  <c r="BY299" i="60"/>
  <c r="BZ299" i="60"/>
  <c r="CA299" i="60"/>
  <c r="CB299" i="60"/>
  <c r="CC299" i="60"/>
  <c r="CD299" i="60"/>
  <c r="CE299" i="60"/>
  <c r="CF299" i="60"/>
  <c r="CG299" i="60"/>
  <c r="CH299" i="60"/>
  <c r="CI299" i="60"/>
  <c r="CJ299" i="60"/>
  <c r="CK299" i="60"/>
  <c r="CL299" i="60"/>
  <c r="CM299" i="60"/>
  <c r="E300" i="60"/>
  <c r="F300" i="60"/>
  <c r="G300" i="60"/>
  <c r="H300" i="60"/>
  <c r="I300" i="60"/>
  <c r="J300" i="60"/>
  <c r="K300" i="60"/>
  <c r="L300" i="60"/>
  <c r="M300" i="60"/>
  <c r="N300" i="60"/>
  <c r="O300" i="60"/>
  <c r="P300" i="60"/>
  <c r="Q300" i="60"/>
  <c r="R300" i="60"/>
  <c r="S300" i="60"/>
  <c r="T300" i="60"/>
  <c r="U300" i="60"/>
  <c r="V300" i="60"/>
  <c r="W300" i="60"/>
  <c r="X300" i="60"/>
  <c r="Y300" i="60"/>
  <c r="Z300" i="60"/>
  <c r="AA300" i="60"/>
  <c r="AB300" i="60"/>
  <c r="AC300" i="60"/>
  <c r="AD300" i="60"/>
  <c r="AE300" i="60"/>
  <c r="AF300" i="60"/>
  <c r="AG300" i="60"/>
  <c r="AH300" i="60"/>
  <c r="AI300" i="60"/>
  <c r="AJ300" i="60"/>
  <c r="AK300" i="60"/>
  <c r="AL300" i="60"/>
  <c r="AM300" i="60"/>
  <c r="AN300" i="60"/>
  <c r="AO300" i="60"/>
  <c r="AP300" i="60"/>
  <c r="AQ300" i="60"/>
  <c r="AR300" i="60"/>
  <c r="AS300" i="60"/>
  <c r="AT300" i="60"/>
  <c r="AU300" i="60"/>
  <c r="AV300" i="60"/>
  <c r="AW300" i="60"/>
  <c r="AX300" i="60"/>
  <c r="AY300" i="60"/>
  <c r="AZ300" i="60"/>
  <c r="BA300" i="60"/>
  <c r="BB300" i="60"/>
  <c r="BC300" i="60"/>
  <c r="BD300" i="60"/>
  <c r="BE300" i="60"/>
  <c r="BF300" i="60"/>
  <c r="BG300" i="60"/>
  <c r="BH300" i="60"/>
  <c r="BI300" i="60"/>
  <c r="BJ300" i="60"/>
  <c r="BK300" i="60"/>
  <c r="BL300" i="60"/>
  <c r="BM300" i="60"/>
  <c r="BN300" i="60"/>
  <c r="BO300" i="60"/>
  <c r="BP300" i="60"/>
  <c r="BQ300" i="60"/>
  <c r="BR300" i="60"/>
  <c r="BS300" i="60"/>
  <c r="BT300" i="60"/>
  <c r="BU300" i="60"/>
  <c r="BV300" i="60"/>
  <c r="BW300" i="60"/>
  <c r="BX300" i="60"/>
  <c r="BY300" i="60"/>
  <c r="BZ300" i="60"/>
  <c r="CA300" i="60"/>
  <c r="CB300" i="60"/>
  <c r="CC300" i="60"/>
  <c r="CD300" i="60"/>
  <c r="CE300" i="60"/>
  <c r="CF300" i="60"/>
  <c r="CG300" i="60"/>
  <c r="CH300" i="60"/>
  <c r="CI300" i="60"/>
  <c r="CJ300" i="60"/>
  <c r="CK300" i="60"/>
  <c r="CL300" i="60"/>
  <c r="CM300" i="60"/>
  <c r="E307" i="60"/>
  <c r="F307" i="60"/>
  <c r="G307" i="60"/>
  <c r="H307" i="60"/>
  <c r="I307" i="60"/>
  <c r="J307" i="60"/>
  <c r="K307" i="60"/>
  <c r="L307" i="60"/>
  <c r="M307" i="60"/>
  <c r="N307" i="60"/>
  <c r="O307" i="60"/>
  <c r="P307" i="60"/>
  <c r="Q307" i="60"/>
  <c r="R307" i="60"/>
  <c r="S307" i="60"/>
  <c r="T307" i="60"/>
  <c r="U307" i="60"/>
  <c r="V307" i="60"/>
  <c r="W307" i="60"/>
  <c r="X307" i="60"/>
  <c r="Y307" i="60"/>
  <c r="Z307" i="60"/>
  <c r="AA307" i="60"/>
  <c r="AB307" i="60"/>
  <c r="AC307" i="60"/>
  <c r="AD307" i="60"/>
  <c r="AE307" i="60"/>
  <c r="AF307" i="60"/>
  <c r="AG307" i="60"/>
  <c r="AH307" i="60"/>
  <c r="AI307" i="60"/>
  <c r="AJ307" i="60"/>
  <c r="AK307" i="60"/>
  <c r="AL307" i="60"/>
  <c r="AM307" i="60"/>
  <c r="AN307" i="60"/>
  <c r="AO307" i="60"/>
  <c r="AP307" i="60"/>
  <c r="AQ307" i="60"/>
  <c r="AR307" i="60"/>
  <c r="AS307" i="60"/>
  <c r="AT307" i="60"/>
  <c r="AU307" i="60"/>
  <c r="AV307" i="60"/>
  <c r="AW307" i="60"/>
  <c r="AX307" i="60"/>
  <c r="AY307" i="60"/>
  <c r="AZ307" i="60"/>
  <c r="BA307" i="60"/>
  <c r="BB307" i="60"/>
  <c r="BC307" i="60"/>
  <c r="BD307" i="60"/>
  <c r="BE307" i="60"/>
  <c r="BF307" i="60"/>
  <c r="BG307" i="60"/>
  <c r="BH307" i="60"/>
  <c r="BI307" i="60"/>
  <c r="BJ307" i="60"/>
  <c r="BK307" i="60"/>
  <c r="BL307" i="60"/>
  <c r="BM307" i="60"/>
  <c r="BN307" i="60"/>
  <c r="BO307" i="60"/>
  <c r="BP307" i="60"/>
  <c r="BQ307" i="60"/>
  <c r="BR307" i="60"/>
  <c r="BS307" i="60"/>
  <c r="BT307" i="60"/>
  <c r="BU307" i="60"/>
  <c r="BV307" i="60"/>
  <c r="BW307" i="60"/>
  <c r="BX307" i="60"/>
  <c r="BY307" i="60"/>
  <c r="BZ307" i="60"/>
  <c r="CA307" i="60"/>
  <c r="CB307" i="60"/>
  <c r="CC307" i="60"/>
  <c r="CD307" i="60"/>
  <c r="CE307" i="60"/>
  <c r="CF307" i="60"/>
  <c r="CG307" i="60"/>
  <c r="CH307" i="60"/>
  <c r="CI307" i="60"/>
  <c r="CJ307" i="60"/>
  <c r="CK307" i="60"/>
  <c r="CL307" i="60"/>
  <c r="CM307" i="60"/>
  <c r="E308" i="60"/>
  <c r="F308" i="60"/>
  <c r="G308" i="60"/>
  <c r="H308" i="60"/>
  <c r="I308" i="60"/>
  <c r="J308" i="60"/>
  <c r="K308" i="60"/>
  <c r="L308" i="60"/>
  <c r="M308" i="60"/>
  <c r="N308" i="60"/>
  <c r="O308" i="60"/>
  <c r="P308" i="60"/>
  <c r="Q308" i="60"/>
  <c r="R308" i="60"/>
  <c r="S308" i="60"/>
  <c r="T308" i="60"/>
  <c r="U308" i="60"/>
  <c r="V308" i="60"/>
  <c r="W308" i="60"/>
  <c r="X308" i="60"/>
  <c r="Y308" i="60"/>
  <c r="Z308" i="60"/>
  <c r="AA308" i="60"/>
  <c r="AB308" i="60"/>
  <c r="AC308" i="60"/>
  <c r="AD308" i="60"/>
  <c r="AE308" i="60"/>
  <c r="AF308" i="60"/>
  <c r="AG308" i="60"/>
  <c r="AH308" i="60"/>
  <c r="AI308" i="60"/>
  <c r="AJ308" i="60"/>
  <c r="AK308" i="60"/>
  <c r="AL308" i="60"/>
  <c r="AM308" i="60"/>
  <c r="AN308" i="60"/>
  <c r="AO308" i="60"/>
  <c r="AP308" i="60"/>
  <c r="AQ308" i="60"/>
  <c r="AR308" i="60"/>
  <c r="AS308" i="60"/>
  <c r="AT308" i="60"/>
  <c r="AU308" i="60"/>
  <c r="AV308" i="60"/>
  <c r="AW308" i="60"/>
  <c r="AX308" i="60"/>
  <c r="AY308" i="60"/>
  <c r="AZ308" i="60"/>
  <c r="BA308" i="60"/>
  <c r="BB308" i="60"/>
  <c r="BC308" i="60"/>
  <c r="BD308" i="60"/>
  <c r="BE308" i="60"/>
  <c r="BF308" i="60"/>
  <c r="BG308" i="60"/>
  <c r="BH308" i="60"/>
  <c r="BI308" i="60"/>
  <c r="BJ308" i="60"/>
  <c r="BK308" i="60"/>
  <c r="BL308" i="60"/>
  <c r="BM308" i="60"/>
  <c r="BN308" i="60"/>
  <c r="BO308" i="60"/>
  <c r="BP308" i="60"/>
  <c r="BQ308" i="60"/>
  <c r="BR308" i="60"/>
  <c r="BS308" i="60"/>
  <c r="BT308" i="60"/>
  <c r="BU308" i="60"/>
  <c r="BV308" i="60"/>
  <c r="BW308" i="60"/>
  <c r="BX308" i="60"/>
  <c r="BY308" i="60"/>
  <c r="BZ308" i="60"/>
  <c r="CA308" i="60"/>
  <c r="CB308" i="60"/>
  <c r="CC308" i="60"/>
  <c r="CD308" i="60"/>
  <c r="CE308" i="60"/>
  <c r="CF308" i="60"/>
  <c r="CG308" i="60"/>
  <c r="CH308" i="60"/>
  <c r="CI308" i="60"/>
  <c r="CJ308" i="60"/>
  <c r="CK308" i="60"/>
  <c r="CL308" i="60"/>
  <c r="CM308" i="60"/>
  <c r="E309" i="60"/>
  <c r="F309" i="60"/>
  <c r="G309" i="60"/>
  <c r="H309" i="60"/>
  <c r="I309" i="60"/>
  <c r="J309" i="60"/>
  <c r="K309" i="60"/>
  <c r="L309" i="60"/>
  <c r="M309" i="60"/>
  <c r="N309" i="60"/>
  <c r="O309" i="60"/>
  <c r="P309" i="60"/>
  <c r="Q309" i="60"/>
  <c r="R309" i="60"/>
  <c r="S309" i="60"/>
  <c r="T309" i="60"/>
  <c r="U309" i="60"/>
  <c r="V309" i="60"/>
  <c r="W309" i="60"/>
  <c r="X309" i="60"/>
  <c r="Y309" i="60"/>
  <c r="Z309" i="60"/>
  <c r="AA309" i="60"/>
  <c r="AB309" i="60"/>
  <c r="AC309" i="60"/>
  <c r="AD309" i="60"/>
  <c r="AE309" i="60"/>
  <c r="AF309" i="60"/>
  <c r="AG309" i="60"/>
  <c r="AH309" i="60"/>
  <c r="AI309" i="60"/>
  <c r="AJ309" i="60"/>
  <c r="AK309" i="60"/>
  <c r="AL309" i="60"/>
  <c r="AM309" i="60"/>
  <c r="AN309" i="60"/>
  <c r="AO309" i="60"/>
  <c r="AP309" i="60"/>
  <c r="AQ309" i="60"/>
  <c r="AR309" i="60"/>
  <c r="AS309" i="60"/>
  <c r="AT309" i="60"/>
  <c r="AU309" i="60"/>
  <c r="AV309" i="60"/>
  <c r="AW309" i="60"/>
  <c r="AX309" i="60"/>
  <c r="AY309" i="60"/>
  <c r="AZ309" i="60"/>
  <c r="BA309" i="60"/>
  <c r="BB309" i="60"/>
  <c r="BC309" i="60"/>
  <c r="BD309" i="60"/>
  <c r="BE309" i="60"/>
  <c r="BF309" i="60"/>
  <c r="BG309" i="60"/>
  <c r="BH309" i="60"/>
  <c r="BI309" i="60"/>
  <c r="BJ309" i="60"/>
  <c r="BK309" i="60"/>
  <c r="BL309" i="60"/>
  <c r="BM309" i="60"/>
  <c r="BN309" i="60"/>
  <c r="BO309" i="60"/>
  <c r="BP309" i="60"/>
  <c r="BQ309" i="60"/>
  <c r="BR309" i="60"/>
  <c r="BS309" i="60"/>
  <c r="BT309" i="60"/>
  <c r="BU309" i="60"/>
  <c r="BV309" i="60"/>
  <c r="BW309" i="60"/>
  <c r="BX309" i="60"/>
  <c r="BY309" i="60"/>
  <c r="BZ309" i="60"/>
  <c r="CA309" i="60"/>
  <c r="CB309" i="60"/>
  <c r="CC309" i="60"/>
  <c r="CD309" i="60"/>
  <c r="CE309" i="60"/>
  <c r="CF309" i="60"/>
  <c r="CG309" i="60"/>
  <c r="CH309" i="60"/>
  <c r="CI309" i="60"/>
  <c r="CJ309" i="60"/>
  <c r="CK309" i="60"/>
  <c r="CL309" i="60"/>
  <c r="CM309" i="60"/>
  <c r="E310" i="60"/>
  <c r="F310" i="60"/>
  <c r="G310" i="60"/>
  <c r="H310" i="60"/>
  <c r="I310" i="60"/>
  <c r="J310" i="60"/>
  <c r="K310" i="60"/>
  <c r="L310" i="60"/>
  <c r="M310" i="60"/>
  <c r="N310" i="60"/>
  <c r="O310" i="60"/>
  <c r="P310" i="60"/>
  <c r="Q310" i="60"/>
  <c r="R310" i="60"/>
  <c r="S310" i="60"/>
  <c r="T310" i="60"/>
  <c r="U310" i="60"/>
  <c r="V310" i="60"/>
  <c r="W310" i="60"/>
  <c r="X310" i="60"/>
  <c r="Y310" i="60"/>
  <c r="Z310" i="60"/>
  <c r="AA310" i="60"/>
  <c r="AB310" i="60"/>
  <c r="AC310" i="60"/>
  <c r="AD310" i="60"/>
  <c r="AE310" i="60"/>
  <c r="AF310" i="60"/>
  <c r="AG310" i="60"/>
  <c r="AH310" i="60"/>
  <c r="AI310" i="60"/>
  <c r="AJ310" i="60"/>
  <c r="AK310" i="60"/>
  <c r="AL310" i="60"/>
  <c r="AM310" i="60"/>
  <c r="AN310" i="60"/>
  <c r="AO310" i="60"/>
  <c r="AP310" i="60"/>
  <c r="AQ310" i="60"/>
  <c r="AR310" i="60"/>
  <c r="AS310" i="60"/>
  <c r="AT310" i="60"/>
  <c r="AU310" i="60"/>
  <c r="AV310" i="60"/>
  <c r="AW310" i="60"/>
  <c r="AX310" i="60"/>
  <c r="AY310" i="60"/>
  <c r="AZ310" i="60"/>
  <c r="BA310" i="60"/>
  <c r="BB310" i="60"/>
  <c r="BC310" i="60"/>
  <c r="BD310" i="60"/>
  <c r="BE310" i="60"/>
  <c r="BF310" i="60"/>
  <c r="BG310" i="60"/>
  <c r="BH310" i="60"/>
  <c r="BI310" i="60"/>
  <c r="BJ310" i="60"/>
  <c r="BK310" i="60"/>
  <c r="BL310" i="60"/>
  <c r="BM310" i="60"/>
  <c r="BN310" i="60"/>
  <c r="BO310" i="60"/>
  <c r="BP310" i="60"/>
  <c r="BQ310" i="60"/>
  <c r="BR310" i="60"/>
  <c r="BS310" i="60"/>
  <c r="BT310" i="60"/>
  <c r="BU310" i="60"/>
  <c r="BV310" i="60"/>
  <c r="BW310" i="60"/>
  <c r="BX310" i="60"/>
  <c r="BY310" i="60"/>
  <c r="BZ310" i="60"/>
  <c r="CA310" i="60"/>
  <c r="CB310" i="60"/>
  <c r="CC310" i="60"/>
  <c r="CD310" i="60"/>
  <c r="CE310" i="60"/>
  <c r="CF310" i="60"/>
  <c r="CG310" i="60"/>
  <c r="CH310" i="60"/>
  <c r="CI310" i="60"/>
  <c r="CJ310" i="60"/>
  <c r="CK310" i="60"/>
  <c r="CL310" i="60"/>
  <c r="CM310" i="60"/>
  <c r="E311" i="60"/>
  <c r="F311" i="60"/>
  <c r="G311" i="60"/>
  <c r="H311" i="60"/>
  <c r="I311" i="60"/>
  <c r="J311" i="60"/>
  <c r="K311" i="60"/>
  <c r="L311" i="60"/>
  <c r="M311" i="60"/>
  <c r="N311" i="60"/>
  <c r="O311" i="60"/>
  <c r="P311" i="60"/>
  <c r="Q311" i="60"/>
  <c r="R311" i="60"/>
  <c r="S311" i="60"/>
  <c r="T311" i="60"/>
  <c r="U311" i="60"/>
  <c r="V311" i="60"/>
  <c r="W311" i="60"/>
  <c r="X311" i="60"/>
  <c r="Y311" i="60"/>
  <c r="Z311" i="60"/>
  <c r="AA311" i="60"/>
  <c r="AB311" i="60"/>
  <c r="AC311" i="60"/>
  <c r="AD311" i="60"/>
  <c r="AE311" i="60"/>
  <c r="AF311" i="60"/>
  <c r="AG311" i="60"/>
  <c r="AH311" i="60"/>
  <c r="AI311" i="60"/>
  <c r="AJ311" i="60"/>
  <c r="AK311" i="60"/>
  <c r="AL311" i="60"/>
  <c r="AM311" i="60"/>
  <c r="AN311" i="60"/>
  <c r="AO311" i="60"/>
  <c r="AP311" i="60"/>
  <c r="AQ311" i="60"/>
  <c r="AR311" i="60"/>
  <c r="AS311" i="60"/>
  <c r="AT311" i="60"/>
  <c r="AU311" i="60"/>
  <c r="AV311" i="60"/>
  <c r="AW311" i="60"/>
  <c r="AX311" i="60"/>
  <c r="AY311" i="60"/>
  <c r="AZ311" i="60"/>
  <c r="BA311" i="60"/>
  <c r="BB311" i="60"/>
  <c r="BC311" i="60"/>
  <c r="BD311" i="60"/>
  <c r="BE311" i="60"/>
  <c r="BF311" i="60"/>
  <c r="BG311" i="60"/>
  <c r="BH311" i="60"/>
  <c r="BI311" i="60"/>
  <c r="BJ311" i="60"/>
  <c r="BK311" i="60"/>
  <c r="BL311" i="60"/>
  <c r="BM311" i="60"/>
  <c r="BN311" i="60"/>
  <c r="BO311" i="60"/>
  <c r="BP311" i="60"/>
  <c r="BQ311" i="60"/>
  <c r="BR311" i="60"/>
  <c r="BS311" i="60"/>
  <c r="BT311" i="60"/>
  <c r="BU311" i="60"/>
  <c r="BV311" i="60"/>
  <c r="BW311" i="60"/>
  <c r="BX311" i="60"/>
  <c r="BY311" i="60"/>
  <c r="BZ311" i="60"/>
  <c r="CA311" i="60"/>
  <c r="CB311" i="60"/>
  <c r="CC311" i="60"/>
  <c r="CD311" i="60"/>
  <c r="CE311" i="60"/>
  <c r="CF311" i="60"/>
  <c r="CG311" i="60"/>
  <c r="CH311" i="60"/>
  <c r="CI311" i="60"/>
  <c r="CJ311" i="60"/>
  <c r="CK311" i="60"/>
  <c r="CL311" i="60"/>
  <c r="CM311" i="60"/>
  <c r="E312" i="60"/>
  <c r="F312" i="60"/>
  <c r="G312" i="60"/>
  <c r="H312" i="60"/>
  <c r="I312" i="60"/>
  <c r="J312" i="60"/>
  <c r="K312" i="60"/>
  <c r="L312" i="60"/>
  <c r="M312" i="60"/>
  <c r="N312" i="60"/>
  <c r="O312" i="60"/>
  <c r="P312" i="60"/>
  <c r="Q312" i="60"/>
  <c r="R312" i="60"/>
  <c r="S312" i="60"/>
  <c r="T312" i="60"/>
  <c r="U312" i="60"/>
  <c r="V312" i="60"/>
  <c r="W312" i="60"/>
  <c r="X312" i="60"/>
  <c r="Y312" i="60"/>
  <c r="Z312" i="60"/>
  <c r="AA312" i="60"/>
  <c r="AB312" i="60"/>
  <c r="AC312" i="60"/>
  <c r="AD312" i="60"/>
  <c r="AE312" i="60"/>
  <c r="AF312" i="60"/>
  <c r="AG312" i="60"/>
  <c r="AH312" i="60"/>
  <c r="AI312" i="60"/>
  <c r="AJ312" i="60"/>
  <c r="AK312" i="60"/>
  <c r="AL312" i="60"/>
  <c r="AM312" i="60"/>
  <c r="AN312" i="60"/>
  <c r="AO312" i="60"/>
  <c r="AP312" i="60"/>
  <c r="AQ312" i="60"/>
  <c r="AR312" i="60"/>
  <c r="AS312" i="60"/>
  <c r="AT312" i="60"/>
  <c r="AU312" i="60"/>
  <c r="AV312" i="60"/>
  <c r="AW312" i="60"/>
  <c r="AX312" i="60"/>
  <c r="AY312" i="60"/>
  <c r="AZ312" i="60"/>
  <c r="BA312" i="60"/>
  <c r="BB312" i="60"/>
  <c r="BC312" i="60"/>
  <c r="BD312" i="60"/>
  <c r="BE312" i="60"/>
  <c r="BF312" i="60"/>
  <c r="BG312" i="60"/>
  <c r="BH312" i="60"/>
  <c r="BI312" i="60"/>
  <c r="BJ312" i="60"/>
  <c r="BK312" i="60"/>
  <c r="BL312" i="60"/>
  <c r="BM312" i="60"/>
  <c r="BN312" i="60"/>
  <c r="BO312" i="60"/>
  <c r="BP312" i="60"/>
  <c r="BQ312" i="60"/>
  <c r="BR312" i="60"/>
  <c r="BS312" i="60"/>
  <c r="BT312" i="60"/>
  <c r="BU312" i="60"/>
  <c r="BV312" i="60"/>
  <c r="BW312" i="60"/>
  <c r="BX312" i="60"/>
  <c r="BY312" i="60"/>
  <c r="BZ312" i="60"/>
  <c r="CA312" i="60"/>
  <c r="CB312" i="60"/>
  <c r="CC312" i="60"/>
  <c r="CD312" i="60"/>
  <c r="CE312" i="60"/>
  <c r="CF312" i="60"/>
  <c r="CG312" i="60"/>
  <c r="CH312" i="60"/>
  <c r="CI312" i="60"/>
  <c r="CJ312" i="60"/>
  <c r="CK312" i="60"/>
  <c r="CL312" i="60"/>
  <c r="CM312" i="60"/>
  <c r="E313" i="60"/>
  <c r="F313" i="60"/>
  <c r="G313" i="60"/>
  <c r="H313" i="60"/>
  <c r="I313" i="60"/>
  <c r="J313" i="60"/>
  <c r="K313" i="60"/>
  <c r="L313" i="60"/>
  <c r="M313" i="60"/>
  <c r="N313" i="60"/>
  <c r="O313" i="60"/>
  <c r="P313" i="60"/>
  <c r="Q313" i="60"/>
  <c r="R313" i="60"/>
  <c r="S313" i="60"/>
  <c r="T313" i="60"/>
  <c r="U313" i="60"/>
  <c r="V313" i="60"/>
  <c r="W313" i="60"/>
  <c r="X313" i="60"/>
  <c r="Y313" i="60"/>
  <c r="Z313" i="60"/>
  <c r="AA313" i="60"/>
  <c r="AB313" i="60"/>
  <c r="AC313" i="60"/>
  <c r="AD313" i="60"/>
  <c r="AE313" i="60"/>
  <c r="AF313" i="60"/>
  <c r="AG313" i="60"/>
  <c r="AH313" i="60"/>
  <c r="AI313" i="60"/>
  <c r="AJ313" i="60"/>
  <c r="AK313" i="60"/>
  <c r="AL313" i="60"/>
  <c r="AM313" i="60"/>
  <c r="AN313" i="60"/>
  <c r="AO313" i="60"/>
  <c r="AP313" i="60"/>
  <c r="AQ313" i="60"/>
  <c r="AR313" i="60"/>
  <c r="AS313" i="60"/>
  <c r="AT313" i="60"/>
  <c r="AU313" i="60"/>
  <c r="AV313" i="60"/>
  <c r="AW313" i="60"/>
  <c r="AX313" i="60"/>
  <c r="AY313" i="60"/>
  <c r="AZ313" i="60"/>
  <c r="BA313" i="60"/>
  <c r="BB313" i="60"/>
  <c r="BC313" i="60"/>
  <c r="BD313" i="60"/>
  <c r="BE313" i="60"/>
  <c r="BF313" i="60"/>
  <c r="BG313" i="60"/>
  <c r="BH313" i="60"/>
  <c r="BI313" i="60"/>
  <c r="BJ313" i="60"/>
  <c r="BK313" i="60"/>
  <c r="BL313" i="60"/>
  <c r="BM313" i="60"/>
  <c r="BN313" i="60"/>
  <c r="BO313" i="60"/>
  <c r="BP313" i="60"/>
  <c r="BQ313" i="60"/>
  <c r="BR313" i="60"/>
  <c r="BS313" i="60"/>
  <c r="BT313" i="60"/>
  <c r="BU313" i="60"/>
  <c r="BV313" i="60"/>
  <c r="BW313" i="60"/>
  <c r="BX313" i="60"/>
  <c r="BY313" i="60"/>
  <c r="BZ313" i="60"/>
  <c r="CA313" i="60"/>
  <c r="CB313" i="60"/>
  <c r="CC313" i="60"/>
  <c r="CD313" i="60"/>
  <c r="CE313" i="60"/>
  <c r="CF313" i="60"/>
  <c r="CG313" i="60"/>
  <c r="CH313" i="60"/>
  <c r="CI313" i="60"/>
  <c r="CJ313" i="60"/>
  <c r="CK313" i="60"/>
  <c r="CL313" i="60"/>
  <c r="CM313" i="60"/>
  <c r="E314" i="60"/>
  <c r="F314" i="60"/>
  <c r="G314" i="60"/>
  <c r="H314" i="60"/>
  <c r="I314" i="60"/>
  <c r="J314" i="60"/>
  <c r="K314" i="60"/>
  <c r="L314" i="60"/>
  <c r="M314" i="60"/>
  <c r="N314" i="60"/>
  <c r="O314" i="60"/>
  <c r="P314" i="60"/>
  <c r="Q314" i="60"/>
  <c r="R314" i="60"/>
  <c r="S314" i="60"/>
  <c r="T314" i="60"/>
  <c r="U314" i="60"/>
  <c r="V314" i="60"/>
  <c r="W314" i="60"/>
  <c r="X314" i="60"/>
  <c r="Y314" i="60"/>
  <c r="Z314" i="60"/>
  <c r="AA314" i="60"/>
  <c r="AB314" i="60"/>
  <c r="AC314" i="60"/>
  <c r="AD314" i="60"/>
  <c r="AE314" i="60"/>
  <c r="AF314" i="60"/>
  <c r="AG314" i="60"/>
  <c r="AH314" i="60"/>
  <c r="AI314" i="60"/>
  <c r="AJ314" i="60"/>
  <c r="AK314" i="60"/>
  <c r="AL314" i="60"/>
  <c r="AM314" i="60"/>
  <c r="AN314" i="60"/>
  <c r="AO314" i="60"/>
  <c r="AP314" i="60"/>
  <c r="AQ314" i="60"/>
  <c r="AR314" i="60"/>
  <c r="AS314" i="60"/>
  <c r="AT314" i="60"/>
  <c r="AU314" i="60"/>
  <c r="AV314" i="60"/>
  <c r="AW314" i="60"/>
  <c r="AX314" i="60"/>
  <c r="AY314" i="60"/>
  <c r="AZ314" i="60"/>
  <c r="BA314" i="60"/>
  <c r="BB314" i="60"/>
  <c r="BC314" i="60"/>
  <c r="BD314" i="60"/>
  <c r="BE314" i="60"/>
  <c r="BF314" i="60"/>
  <c r="BG314" i="60"/>
  <c r="BH314" i="60"/>
  <c r="BI314" i="60"/>
  <c r="BJ314" i="60"/>
  <c r="BK314" i="60"/>
  <c r="BL314" i="60"/>
  <c r="BM314" i="60"/>
  <c r="BN314" i="60"/>
  <c r="BO314" i="60"/>
  <c r="BP314" i="60"/>
  <c r="BQ314" i="60"/>
  <c r="BR314" i="60"/>
  <c r="BS314" i="60"/>
  <c r="BT314" i="60"/>
  <c r="BU314" i="60"/>
  <c r="BV314" i="60"/>
  <c r="BW314" i="60"/>
  <c r="BX314" i="60"/>
  <c r="BY314" i="60"/>
  <c r="BZ314" i="60"/>
  <c r="CA314" i="60"/>
  <c r="CB314" i="60"/>
  <c r="CC314" i="60"/>
  <c r="CD314" i="60"/>
  <c r="CE314" i="60"/>
  <c r="CF314" i="60"/>
  <c r="CG314" i="60"/>
  <c r="CH314" i="60"/>
  <c r="CI314" i="60"/>
  <c r="CJ314" i="60"/>
  <c r="CK314" i="60"/>
  <c r="CL314" i="60"/>
  <c r="CM314" i="60"/>
  <c r="E315" i="60"/>
  <c r="F315" i="60"/>
  <c r="G315" i="60"/>
  <c r="H315" i="60"/>
  <c r="I315" i="60"/>
  <c r="J315" i="60"/>
  <c r="K315" i="60"/>
  <c r="L315" i="60"/>
  <c r="M315" i="60"/>
  <c r="N315" i="60"/>
  <c r="O315" i="60"/>
  <c r="P315" i="60"/>
  <c r="Q315" i="60"/>
  <c r="R315" i="60"/>
  <c r="S315" i="60"/>
  <c r="T315" i="60"/>
  <c r="U315" i="60"/>
  <c r="V315" i="60"/>
  <c r="W315" i="60"/>
  <c r="X315" i="60"/>
  <c r="Y315" i="60"/>
  <c r="Z315" i="60"/>
  <c r="AA315" i="60"/>
  <c r="AB315" i="60"/>
  <c r="AC315" i="60"/>
  <c r="AD315" i="60"/>
  <c r="AE315" i="60"/>
  <c r="AF315" i="60"/>
  <c r="AG315" i="60"/>
  <c r="AH315" i="60"/>
  <c r="AI315" i="60"/>
  <c r="AJ315" i="60"/>
  <c r="AK315" i="60"/>
  <c r="AL315" i="60"/>
  <c r="AM315" i="60"/>
  <c r="AN315" i="60"/>
  <c r="AO315" i="60"/>
  <c r="AP315" i="60"/>
  <c r="AQ315" i="60"/>
  <c r="AR315" i="60"/>
  <c r="AS315" i="60"/>
  <c r="AT315" i="60"/>
  <c r="AU315" i="60"/>
  <c r="AV315" i="60"/>
  <c r="AW315" i="60"/>
  <c r="AX315" i="60"/>
  <c r="AY315" i="60"/>
  <c r="AZ315" i="60"/>
  <c r="BA315" i="60"/>
  <c r="BB315" i="60"/>
  <c r="BC315" i="60"/>
  <c r="BD315" i="60"/>
  <c r="BE315" i="60"/>
  <c r="BF315" i="60"/>
  <c r="BG315" i="60"/>
  <c r="BH315" i="60"/>
  <c r="BI315" i="60"/>
  <c r="BJ315" i="60"/>
  <c r="BK315" i="60"/>
  <c r="BL315" i="60"/>
  <c r="BM315" i="60"/>
  <c r="BN315" i="60"/>
  <c r="BO315" i="60"/>
  <c r="BP315" i="60"/>
  <c r="BQ315" i="60"/>
  <c r="BR315" i="60"/>
  <c r="BS315" i="60"/>
  <c r="BT315" i="60"/>
  <c r="BU315" i="60"/>
  <c r="BV315" i="60"/>
  <c r="BW315" i="60"/>
  <c r="BX315" i="60"/>
  <c r="BY315" i="60"/>
  <c r="BZ315" i="60"/>
  <c r="CA315" i="60"/>
  <c r="CB315" i="60"/>
  <c r="CC315" i="60"/>
  <c r="CD315" i="60"/>
  <c r="CE315" i="60"/>
  <c r="CF315" i="60"/>
  <c r="CG315" i="60"/>
  <c r="CH315" i="60"/>
  <c r="CI315" i="60"/>
  <c r="CJ315" i="60"/>
  <c r="CK315" i="60"/>
  <c r="CL315" i="60"/>
  <c r="CM315" i="60"/>
  <c r="E316" i="60"/>
  <c r="F316" i="60"/>
  <c r="G316" i="60"/>
  <c r="H316" i="60"/>
  <c r="I316" i="60"/>
  <c r="J316" i="60"/>
  <c r="K316" i="60"/>
  <c r="L316" i="60"/>
  <c r="M316" i="60"/>
  <c r="N316" i="60"/>
  <c r="O316" i="60"/>
  <c r="P316" i="60"/>
  <c r="Q316" i="60"/>
  <c r="R316" i="60"/>
  <c r="S316" i="60"/>
  <c r="T316" i="60"/>
  <c r="U316" i="60"/>
  <c r="V316" i="60"/>
  <c r="W316" i="60"/>
  <c r="X316" i="60"/>
  <c r="Y316" i="60"/>
  <c r="Z316" i="60"/>
  <c r="AA316" i="60"/>
  <c r="AB316" i="60"/>
  <c r="AC316" i="60"/>
  <c r="AD316" i="60"/>
  <c r="AE316" i="60"/>
  <c r="AF316" i="60"/>
  <c r="AG316" i="60"/>
  <c r="AH316" i="60"/>
  <c r="AI316" i="60"/>
  <c r="AJ316" i="60"/>
  <c r="AK316" i="60"/>
  <c r="AL316" i="60"/>
  <c r="AM316" i="60"/>
  <c r="AN316" i="60"/>
  <c r="AO316" i="60"/>
  <c r="AP316" i="60"/>
  <c r="AQ316" i="60"/>
  <c r="AR316" i="60"/>
  <c r="AS316" i="60"/>
  <c r="AT316" i="60"/>
  <c r="AU316" i="60"/>
  <c r="AV316" i="60"/>
  <c r="AW316" i="60"/>
  <c r="AX316" i="60"/>
  <c r="AY316" i="60"/>
  <c r="AZ316" i="60"/>
  <c r="BA316" i="60"/>
  <c r="BB316" i="60"/>
  <c r="BC316" i="60"/>
  <c r="BD316" i="60"/>
  <c r="BE316" i="60"/>
  <c r="BF316" i="60"/>
  <c r="BG316" i="60"/>
  <c r="BH316" i="60"/>
  <c r="BI316" i="60"/>
  <c r="BJ316" i="60"/>
  <c r="BK316" i="60"/>
  <c r="BL316" i="60"/>
  <c r="BM316" i="60"/>
  <c r="BN316" i="60"/>
  <c r="BO316" i="60"/>
  <c r="BP316" i="60"/>
  <c r="BQ316" i="60"/>
  <c r="BR316" i="60"/>
  <c r="BS316" i="60"/>
  <c r="BT316" i="60"/>
  <c r="BU316" i="60"/>
  <c r="BV316" i="60"/>
  <c r="BW316" i="60"/>
  <c r="BX316" i="60"/>
  <c r="BY316" i="60"/>
  <c r="BZ316" i="60"/>
  <c r="CA316" i="60"/>
  <c r="CB316" i="60"/>
  <c r="CC316" i="60"/>
  <c r="CD316" i="60"/>
  <c r="CE316" i="60"/>
  <c r="CF316" i="60"/>
  <c r="CG316" i="60"/>
  <c r="CH316" i="60"/>
  <c r="CI316" i="60"/>
  <c r="CJ316" i="60"/>
  <c r="CK316" i="60"/>
  <c r="CL316" i="60"/>
  <c r="CM316" i="60"/>
  <c r="E317" i="60"/>
  <c r="F317" i="60"/>
  <c r="G317" i="60"/>
  <c r="H317" i="60"/>
  <c r="I317" i="60"/>
  <c r="J317" i="60"/>
  <c r="K317" i="60"/>
  <c r="L317" i="60"/>
  <c r="M317" i="60"/>
  <c r="N317" i="60"/>
  <c r="O317" i="60"/>
  <c r="P317" i="60"/>
  <c r="Q317" i="60"/>
  <c r="R317" i="60"/>
  <c r="S317" i="60"/>
  <c r="T317" i="60"/>
  <c r="U317" i="60"/>
  <c r="V317" i="60"/>
  <c r="W317" i="60"/>
  <c r="X317" i="60"/>
  <c r="Y317" i="60"/>
  <c r="Z317" i="60"/>
  <c r="AA317" i="60"/>
  <c r="AB317" i="60"/>
  <c r="AC317" i="60"/>
  <c r="AD317" i="60"/>
  <c r="AE317" i="60"/>
  <c r="AF317" i="60"/>
  <c r="AG317" i="60"/>
  <c r="AH317" i="60"/>
  <c r="AI317" i="60"/>
  <c r="AJ317" i="60"/>
  <c r="AK317" i="60"/>
  <c r="AL317" i="60"/>
  <c r="AM317" i="60"/>
  <c r="AN317" i="60"/>
  <c r="AO317" i="60"/>
  <c r="AP317" i="60"/>
  <c r="AQ317" i="60"/>
  <c r="AR317" i="60"/>
  <c r="AS317" i="60"/>
  <c r="AT317" i="60"/>
  <c r="AU317" i="60"/>
  <c r="AV317" i="60"/>
  <c r="AW317" i="60"/>
  <c r="AX317" i="60"/>
  <c r="AY317" i="60"/>
  <c r="AZ317" i="60"/>
  <c r="BA317" i="60"/>
  <c r="BB317" i="60"/>
  <c r="BC317" i="60"/>
  <c r="BD317" i="60"/>
  <c r="BE317" i="60"/>
  <c r="BF317" i="60"/>
  <c r="BG317" i="60"/>
  <c r="BH317" i="60"/>
  <c r="BI317" i="60"/>
  <c r="BJ317" i="60"/>
  <c r="BK317" i="60"/>
  <c r="BL317" i="60"/>
  <c r="BM317" i="60"/>
  <c r="BN317" i="60"/>
  <c r="BO317" i="60"/>
  <c r="BP317" i="60"/>
  <c r="BQ317" i="60"/>
  <c r="BR317" i="60"/>
  <c r="BS317" i="60"/>
  <c r="BT317" i="60"/>
  <c r="BU317" i="60"/>
  <c r="BV317" i="60"/>
  <c r="BW317" i="60"/>
  <c r="BX317" i="60"/>
  <c r="BY317" i="60"/>
  <c r="BZ317" i="60"/>
  <c r="CA317" i="60"/>
  <c r="CB317" i="60"/>
  <c r="CC317" i="60"/>
  <c r="CD317" i="60"/>
  <c r="CE317" i="60"/>
  <c r="CF317" i="60"/>
  <c r="CG317" i="60"/>
  <c r="CH317" i="60"/>
  <c r="CI317" i="60"/>
  <c r="CJ317" i="60"/>
  <c r="CK317" i="60"/>
  <c r="CL317" i="60"/>
  <c r="CM317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X318" i="60"/>
  <c r="Y318" i="60"/>
  <c r="Z318" i="60"/>
  <c r="AA318" i="60"/>
  <c r="AB318" i="60"/>
  <c r="AC318" i="60"/>
  <c r="AD318" i="60"/>
  <c r="AE318" i="60"/>
  <c r="AF318" i="60"/>
  <c r="AG318" i="60"/>
  <c r="AH318" i="60"/>
  <c r="AI318" i="60"/>
  <c r="AJ318" i="60"/>
  <c r="AK318" i="60"/>
  <c r="AL318" i="60"/>
  <c r="AM318" i="60"/>
  <c r="AN318" i="60"/>
  <c r="AO318" i="60"/>
  <c r="AP318" i="60"/>
  <c r="AQ318" i="60"/>
  <c r="AR318" i="60"/>
  <c r="AS318" i="60"/>
  <c r="AT318" i="60"/>
  <c r="AU318" i="60"/>
  <c r="AV318" i="60"/>
  <c r="AW318" i="60"/>
  <c r="AX318" i="60"/>
  <c r="AY318" i="60"/>
  <c r="AZ318" i="60"/>
  <c r="BA318" i="60"/>
  <c r="BB318" i="60"/>
  <c r="BC318" i="60"/>
  <c r="BD318" i="60"/>
  <c r="BE318" i="60"/>
  <c r="BF318" i="60"/>
  <c r="BG318" i="60"/>
  <c r="BH318" i="60"/>
  <c r="BI318" i="60"/>
  <c r="BJ318" i="60"/>
  <c r="BK318" i="60"/>
  <c r="BL318" i="60"/>
  <c r="BM318" i="60"/>
  <c r="BN318" i="60"/>
  <c r="BO318" i="60"/>
  <c r="BP318" i="60"/>
  <c r="BQ318" i="60"/>
  <c r="BR318" i="60"/>
  <c r="BS318" i="60"/>
  <c r="BT318" i="60"/>
  <c r="BU318" i="60"/>
  <c r="BV318" i="60"/>
  <c r="BW318" i="60"/>
  <c r="BX318" i="60"/>
  <c r="BY318" i="60"/>
  <c r="BZ318" i="60"/>
  <c r="CA318" i="60"/>
  <c r="CB318" i="60"/>
  <c r="CC318" i="60"/>
  <c r="CD318" i="60"/>
  <c r="CE318" i="60"/>
  <c r="CF318" i="60"/>
  <c r="CG318" i="60"/>
  <c r="CH318" i="60"/>
  <c r="CI318" i="60"/>
  <c r="CJ318" i="60"/>
  <c r="CK318" i="60"/>
  <c r="CL318" i="60"/>
  <c r="CM318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X319" i="60"/>
  <c r="Y319" i="60"/>
  <c r="Z319" i="60"/>
  <c r="AA319" i="60"/>
  <c r="AB319" i="60"/>
  <c r="AC319" i="60"/>
  <c r="AD319" i="60"/>
  <c r="AE319" i="60"/>
  <c r="AF319" i="60"/>
  <c r="AG319" i="60"/>
  <c r="AH319" i="60"/>
  <c r="AI319" i="60"/>
  <c r="AJ319" i="60"/>
  <c r="AK319" i="60"/>
  <c r="AL319" i="60"/>
  <c r="AM319" i="60"/>
  <c r="AN319" i="60"/>
  <c r="AO319" i="60"/>
  <c r="AP319" i="60"/>
  <c r="AQ319" i="60"/>
  <c r="AR319" i="60"/>
  <c r="AS319" i="60"/>
  <c r="AT319" i="60"/>
  <c r="AU319" i="60"/>
  <c r="AV319" i="60"/>
  <c r="AW319" i="60"/>
  <c r="AX319" i="60"/>
  <c r="AY319" i="60"/>
  <c r="AZ319" i="60"/>
  <c r="BA319" i="60"/>
  <c r="BB319" i="60"/>
  <c r="BC319" i="60"/>
  <c r="BD319" i="60"/>
  <c r="BE319" i="60"/>
  <c r="BF319" i="60"/>
  <c r="BG319" i="60"/>
  <c r="BH319" i="60"/>
  <c r="BI319" i="60"/>
  <c r="BJ319" i="60"/>
  <c r="BK319" i="60"/>
  <c r="BL319" i="60"/>
  <c r="BM319" i="60"/>
  <c r="BN319" i="60"/>
  <c r="BO319" i="60"/>
  <c r="BP319" i="60"/>
  <c r="BQ319" i="60"/>
  <c r="BR319" i="60"/>
  <c r="BS319" i="60"/>
  <c r="BT319" i="60"/>
  <c r="BU319" i="60"/>
  <c r="BV319" i="60"/>
  <c r="BW319" i="60"/>
  <c r="BX319" i="60"/>
  <c r="BY319" i="60"/>
  <c r="BZ319" i="60"/>
  <c r="CA319" i="60"/>
  <c r="CB319" i="60"/>
  <c r="CC319" i="60"/>
  <c r="CD319" i="60"/>
  <c r="CE319" i="60"/>
  <c r="CF319" i="60"/>
  <c r="CG319" i="60"/>
  <c r="CH319" i="60"/>
  <c r="CI319" i="60"/>
  <c r="CJ319" i="60"/>
  <c r="CK319" i="60"/>
  <c r="CL319" i="60"/>
  <c r="CM319" i="60"/>
  <c r="E320" i="60"/>
  <c r="F320" i="60"/>
  <c r="G320" i="60"/>
  <c r="H320" i="60"/>
  <c r="I320" i="60"/>
  <c r="J320" i="60"/>
  <c r="K320" i="60"/>
  <c r="L320" i="60"/>
  <c r="M320" i="60"/>
  <c r="N320" i="60"/>
  <c r="O320" i="60"/>
  <c r="P320" i="60"/>
  <c r="Q320" i="60"/>
  <c r="R320" i="60"/>
  <c r="S320" i="60"/>
  <c r="T320" i="60"/>
  <c r="U320" i="60"/>
  <c r="V320" i="60"/>
  <c r="W320" i="60"/>
  <c r="X320" i="60"/>
  <c r="Y320" i="60"/>
  <c r="Z320" i="60"/>
  <c r="AA320" i="60"/>
  <c r="AB320" i="60"/>
  <c r="AC320" i="60"/>
  <c r="AD320" i="60"/>
  <c r="AE320" i="60"/>
  <c r="AF320" i="60"/>
  <c r="AG320" i="60"/>
  <c r="AH320" i="60"/>
  <c r="AI320" i="60"/>
  <c r="AJ320" i="60"/>
  <c r="AK320" i="60"/>
  <c r="AL320" i="60"/>
  <c r="AM320" i="60"/>
  <c r="AN320" i="60"/>
  <c r="AO320" i="60"/>
  <c r="AP320" i="60"/>
  <c r="AQ320" i="60"/>
  <c r="AR320" i="60"/>
  <c r="AS320" i="60"/>
  <c r="AT320" i="60"/>
  <c r="AU320" i="60"/>
  <c r="AV320" i="60"/>
  <c r="AW320" i="60"/>
  <c r="AX320" i="60"/>
  <c r="AY320" i="60"/>
  <c r="AZ320" i="60"/>
  <c r="BA320" i="60"/>
  <c r="BB320" i="60"/>
  <c r="BC320" i="60"/>
  <c r="BD320" i="60"/>
  <c r="BE320" i="60"/>
  <c r="BF320" i="60"/>
  <c r="BG320" i="60"/>
  <c r="BH320" i="60"/>
  <c r="BI320" i="60"/>
  <c r="BJ320" i="60"/>
  <c r="BK320" i="60"/>
  <c r="BL320" i="60"/>
  <c r="BM320" i="60"/>
  <c r="BN320" i="60"/>
  <c r="BO320" i="60"/>
  <c r="BP320" i="60"/>
  <c r="BQ320" i="60"/>
  <c r="BR320" i="60"/>
  <c r="BS320" i="60"/>
  <c r="BT320" i="60"/>
  <c r="BU320" i="60"/>
  <c r="BV320" i="60"/>
  <c r="BW320" i="60"/>
  <c r="BX320" i="60"/>
  <c r="BY320" i="60"/>
  <c r="BZ320" i="60"/>
  <c r="CA320" i="60"/>
  <c r="CB320" i="60"/>
  <c r="CC320" i="60"/>
  <c r="CD320" i="60"/>
  <c r="CE320" i="60"/>
  <c r="CF320" i="60"/>
  <c r="CG320" i="60"/>
  <c r="CH320" i="60"/>
  <c r="CI320" i="60"/>
  <c r="CJ320" i="60"/>
  <c r="CK320" i="60"/>
  <c r="CL320" i="60"/>
  <c r="CM320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X321" i="60"/>
  <c r="Y321" i="60"/>
  <c r="Z321" i="60"/>
  <c r="AA321" i="60"/>
  <c r="AB321" i="60"/>
  <c r="AC321" i="60"/>
  <c r="AD321" i="60"/>
  <c r="AE321" i="60"/>
  <c r="AF321" i="60"/>
  <c r="AG321" i="60"/>
  <c r="AH321" i="60"/>
  <c r="AI321" i="60"/>
  <c r="AJ321" i="60"/>
  <c r="AK321" i="60"/>
  <c r="AL321" i="60"/>
  <c r="AM321" i="60"/>
  <c r="AN321" i="60"/>
  <c r="AO321" i="60"/>
  <c r="AP321" i="60"/>
  <c r="AQ321" i="60"/>
  <c r="AR321" i="60"/>
  <c r="AS321" i="60"/>
  <c r="AT321" i="60"/>
  <c r="AU321" i="60"/>
  <c r="AV321" i="60"/>
  <c r="AW321" i="60"/>
  <c r="AX321" i="60"/>
  <c r="AY321" i="60"/>
  <c r="AZ321" i="60"/>
  <c r="BA321" i="60"/>
  <c r="BB321" i="60"/>
  <c r="BC321" i="60"/>
  <c r="BD321" i="60"/>
  <c r="BE321" i="60"/>
  <c r="BF321" i="60"/>
  <c r="BG321" i="60"/>
  <c r="BH321" i="60"/>
  <c r="BI321" i="60"/>
  <c r="BJ321" i="60"/>
  <c r="BK321" i="60"/>
  <c r="BL321" i="60"/>
  <c r="BM321" i="60"/>
  <c r="BN321" i="60"/>
  <c r="BO321" i="60"/>
  <c r="BP321" i="60"/>
  <c r="BQ321" i="60"/>
  <c r="BR321" i="60"/>
  <c r="BS321" i="60"/>
  <c r="BT321" i="60"/>
  <c r="BU321" i="60"/>
  <c r="BV321" i="60"/>
  <c r="BW321" i="60"/>
  <c r="BX321" i="60"/>
  <c r="BY321" i="60"/>
  <c r="BZ321" i="60"/>
  <c r="CA321" i="60"/>
  <c r="CB321" i="60"/>
  <c r="CC321" i="60"/>
  <c r="CD321" i="60"/>
  <c r="CE321" i="60"/>
  <c r="CF321" i="60"/>
  <c r="CG321" i="60"/>
  <c r="CH321" i="60"/>
  <c r="CI321" i="60"/>
  <c r="CJ321" i="60"/>
  <c r="CK321" i="60"/>
  <c r="CL321" i="60"/>
  <c r="CM321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X322" i="60"/>
  <c r="Y322" i="60"/>
  <c r="Z322" i="60"/>
  <c r="AA322" i="60"/>
  <c r="AB322" i="60"/>
  <c r="AC322" i="60"/>
  <c r="AD322" i="60"/>
  <c r="AE322" i="60"/>
  <c r="AF322" i="60"/>
  <c r="AG322" i="60"/>
  <c r="AH322" i="60"/>
  <c r="AI322" i="60"/>
  <c r="AJ322" i="60"/>
  <c r="AK322" i="60"/>
  <c r="AL322" i="60"/>
  <c r="AM322" i="60"/>
  <c r="AN322" i="60"/>
  <c r="AO322" i="60"/>
  <c r="AP322" i="60"/>
  <c r="AQ322" i="60"/>
  <c r="AR322" i="60"/>
  <c r="AS322" i="60"/>
  <c r="AT322" i="60"/>
  <c r="AU322" i="60"/>
  <c r="AV322" i="60"/>
  <c r="AW322" i="60"/>
  <c r="AX322" i="60"/>
  <c r="AY322" i="60"/>
  <c r="AZ322" i="60"/>
  <c r="BA322" i="60"/>
  <c r="BB322" i="60"/>
  <c r="BC322" i="60"/>
  <c r="BD322" i="60"/>
  <c r="BE322" i="60"/>
  <c r="BF322" i="60"/>
  <c r="BG322" i="60"/>
  <c r="BH322" i="60"/>
  <c r="BI322" i="60"/>
  <c r="BJ322" i="60"/>
  <c r="BK322" i="60"/>
  <c r="BL322" i="60"/>
  <c r="BM322" i="60"/>
  <c r="BN322" i="60"/>
  <c r="BO322" i="60"/>
  <c r="BP322" i="60"/>
  <c r="BQ322" i="60"/>
  <c r="BR322" i="60"/>
  <c r="BS322" i="60"/>
  <c r="BT322" i="60"/>
  <c r="BU322" i="60"/>
  <c r="BV322" i="60"/>
  <c r="BW322" i="60"/>
  <c r="BX322" i="60"/>
  <c r="BY322" i="60"/>
  <c r="BZ322" i="60"/>
  <c r="CA322" i="60"/>
  <c r="CB322" i="60"/>
  <c r="CC322" i="60"/>
  <c r="CD322" i="60"/>
  <c r="CE322" i="60"/>
  <c r="CF322" i="60"/>
  <c r="CG322" i="60"/>
  <c r="CH322" i="60"/>
  <c r="CI322" i="60"/>
  <c r="CJ322" i="60"/>
  <c r="CK322" i="60"/>
  <c r="CL322" i="60"/>
  <c r="CM322" i="60"/>
  <c r="E323" i="60"/>
  <c r="F323" i="60"/>
  <c r="G323" i="60"/>
  <c r="H323" i="60"/>
  <c r="I323" i="60"/>
  <c r="J323" i="60"/>
  <c r="K323" i="60"/>
  <c r="L323" i="60"/>
  <c r="M323" i="60"/>
  <c r="N323" i="60"/>
  <c r="O323" i="60"/>
  <c r="P323" i="60"/>
  <c r="Q323" i="60"/>
  <c r="R323" i="60"/>
  <c r="S323" i="60"/>
  <c r="T323" i="60"/>
  <c r="U323" i="60"/>
  <c r="V323" i="60"/>
  <c r="W323" i="60"/>
  <c r="X323" i="60"/>
  <c r="Y323" i="60"/>
  <c r="Z323" i="60"/>
  <c r="AA323" i="60"/>
  <c r="AB323" i="60"/>
  <c r="AC323" i="60"/>
  <c r="AD323" i="60"/>
  <c r="AE323" i="60"/>
  <c r="AF323" i="60"/>
  <c r="AG323" i="60"/>
  <c r="AH323" i="60"/>
  <c r="AI323" i="60"/>
  <c r="AJ323" i="60"/>
  <c r="AK323" i="60"/>
  <c r="AL323" i="60"/>
  <c r="AM323" i="60"/>
  <c r="AN323" i="60"/>
  <c r="AO323" i="60"/>
  <c r="AP323" i="60"/>
  <c r="AQ323" i="60"/>
  <c r="AR323" i="60"/>
  <c r="AS323" i="60"/>
  <c r="AT323" i="60"/>
  <c r="AU323" i="60"/>
  <c r="AV323" i="60"/>
  <c r="AW323" i="60"/>
  <c r="AX323" i="60"/>
  <c r="AY323" i="60"/>
  <c r="AZ323" i="60"/>
  <c r="BA323" i="60"/>
  <c r="BB323" i="60"/>
  <c r="BC323" i="60"/>
  <c r="BD323" i="60"/>
  <c r="BE323" i="60"/>
  <c r="BF323" i="60"/>
  <c r="BG323" i="60"/>
  <c r="BH323" i="60"/>
  <c r="BI323" i="60"/>
  <c r="BJ323" i="60"/>
  <c r="BK323" i="60"/>
  <c r="BL323" i="60"/>
  <c r="BM323" i="60"/>
  <c r="BN323" i="60"/>
  <c r="BO323" i="60"/>
  <c r="BP323" i="60"/>
  <c r="BQ323" i="60"/>
  <c r="BR323" i="60"/>
  <c r="BS323" i="60"/>
  <c r="BT323" i="60"/>
  <c r="BU323" i="60"/>
  <c r="BV323" i="60"/>
  <c r="BW323" i="60"/>
  <c r="BX323" i="60"/>
  <c r="BY323" i="60"/>
  <c r="BZ323" i="60"/>
  <c r="CA323" i="60"/>
  <c r="CB323" i="60"/>
  <c r="CC323" i="60"/>
  <c r="CD323" i="60"/>
  <c r="CE323" i="60"/>
  <c r="CF323" i="60"/>
  <c r="CG323" i="60"/>
  <c r="CH323" i="60"/>
  <c r="CI323" i="60"/>
  <c r="CJ323" i="60"/>
  <c r="CK323" i="60"/>
  <c r="CL323" i="60"/>
  <c r="CM323" i="60"/>
  <c r="E324" i="60"/>
  <c r="F324" i="60"/>
  <c r="G324" i="60"/>
  <c r="H324" i="60"/>
  <c r="I324" i="60"/>
  <c r="J324" i="60"/>
  <c r="K324" i="60"/>
  <c r="L324" i="60"/>
  <c r="M324" i="60"/>
  <c r="N324" i="60"/>
  <c r="O324" i="60"/>
  <c r="P324" i="60"/>
  <c r="Q324" i="60"/>
  <c r="R324" i="60"/>
  <c r="S324" i="60"/>
  <c r="T324" i="60"/>
  <c r="U324" i="60"/>
  <c r="V324" i="60"/>
  <c r="W324" i="60"/>
  <c r="X324" i="60"/>
  <c r="Y324" i="60"/>
  <c r="Z324" i="60"/>
  <c r="AA324" i="60"/>
  <c r="AB324" i="60"/>
  <c r="AC324" i="60"/>
  <c r="AD324" i="60"/>
  <c r="AE324" i="60"/>
  <c r="AF324" i="60"/>
  <c r="AG324" i="60"/>
  <c r="AH324" i="60"/>
  <c r="AI324" i="60"/>
  <c r="AJ324" i="60"/>
  <c r="AK324" i="60"/>
  <c r="AL324" i="60"/>
  <c r="AM324" i="60"/>
  <c r="AN324" i="60"/>
  <c r="AO324" i="60"/>
  <c r="AP324" i="60"/>
  <c r="AQ324" i="60"/>
  <c r="AR324" i="60"/>
  <c r="AS324" i="60"/>
  <c r="AT324" i="60"/>
  <c r="AU324" i="60"/>
  <c r="AV324" i="60"/>
  <c r="AW324" i="60"/>
  <c r="AX324" i="60"/>
  <c r="AY324" i="60"/>
  <c r="AZ324" i="60"/>
  <c r="BA324" i="60"/>
  <c r="BB324" i="60"/>
  <c r="BC324" i="60"/>
  <c r="BD324" i="60"/>
  <c r="BE324" i="60"/>
  <c r="BF324" i="60"/>
  <c r="BG324" i="60"/>
  <c r="BH324" i="60"/>
  <c r="BI324" i="60"/>
  <c r="BJ324" i="60"/>
  <c r="BK324" i="60"/>
  <c r="BL324" i="60"/>
  <c r="BM324" i="60"/>
  <c r="BN324" i="60"/>
  <c r="BO324" i="60"/>
  <c r="BP324" i="60"/>
  <c r="BQ324" i="60"/>
  <c r="BR324" i="60"/>
  <c r="BS324" i="60"/>
  <c r="BT324" i="60"/>
  <c r="BU324" i="60"/>
  <c r="BV324" i="60"/>
  <c r="BW324" i="60"/>
  <c r="BX324" i="60"/>
  <c r="BY324" i="60"/>
  <c r="BZ324" i="60"/>
  <c r="CA324" i="60"/>
  <c r="CB324" i="60"/>
  <c r="CC324" i="60"/>
  <c r="CD324" i="60"/>
  <c r="CE324" i="60"/>
  <c r="CF324" i="60"/>
  <c r="CG324" i="60"/>
  <c r="CH324" i="60"/>
  <c r="CI324" i="60"/>
  <c r="CJ324" i="60"/>
  <c r="CK324" i="60"/>
  <c r="CL324" i="60"/>
  <c r="CM324" i="60"/>
  <c r="E325" i="60"/>
  <c r="F325" i="60"/>
  <c r="G325" i="60"/>
  <c r="H325" i="60"/>
  <c r="I325" i="60"/>
  <c r="J325" i="60"/>
  <c r="K325" i="60"/>
  <c r="L325" i="60"/>
  <c r="M325" i="60"/>
  <c r="N325" i="60"/>
  <c r="O325" i="60"/>
  <c r="P325" i="60"/>
  <c r="Q325" i="60"/>
  <c r="R325" i="60"/>
  <c r="S325" i="60"/>
  <c r="T325" i="60"/>
  <c r="U325" i="60"/>
  <c r="V325" i="60"/>
  <c r="W325" i="60"/>
  <c r="X325" i="60"/>
  <c r="Y325" i="60"/>
  <c r="Z325" i="60"/>
  <c r="AA325" i="60"/>
  <c r="AB325" i="60"/>
  <c r="AC325" i="60"/>
  <c r="AD325" i="60"/>
  <c r="AE325" i="60"/>
  <c r="AF325" i="60"/>
  <c r="AG325" i="60"/>
  <c r="AH325" i="60"/>
  <c r="AI325" i="60"/>
  <c r="AJ325" i="60"/>
  <c r="AK325" i="60"/>
  <c r="AL325" i="60"/>
  <c r="AM325" i="60"/>
  <c r="AN325" i="60"/>
  <c r="AO325" i="60"/>
  <c r="AP325" i="60"/>
  <c r="AQ325" i="60"/>
  <c r="AR325" i="60"/>
  <c r="AS325" i="60"/>
  <c r="AT325" i="60"/>
  <c r="AU325" i="60"/>
  <c r="AV325" i="60"/>
  <c r="AW325" i="60"/>
  <c r="AX325" i="60"/>
  <c r="AY325" i="60"/>
  <c r="AZ325" i="60"/>
  <c r="BA325" i="60"/>
  <c r="BB325" i="60"/>
  <c r="BC325" i="60"/>
  <c r="BD325" i="60"/>
  <c r="BE325" i="60"/>
  <c r="BF325" i="60"/>
  <c r="BG325" i="60"/>
  <c r="BH325" i="60"/>
  <c r="BI325" i="60"/>
  <c r="BJ325" i="60"/>
  <c r="BK325" i="60"/>
  <c r="BL325" i="60"/>
  <c r="BM325" i="60"/>
  <c r="BN325" i="60"/>
  <c r="BO325" i="60"/>
  <c r="BP325" i="60"/>
  <c r="BQ325" i="60"/>
  <c r="BR325" i="60"/>
  <c r="BS325" i="60"/>
  <c r="BT325" i="60"/>
  <c r="BU325" i="60"/>
  <c r="BV325" i="60"/>
  <c r="BW325" i="60"/>
  <c r="BX325" i="60"/>
  <c r="BY325" i="60"/>
  <c r="BZ325" i="60"/>
  <c r="CA325" i="60"/>
  <c r="CB325" i="60"/>
  <c r="CC325" i="60"/>
  <c r="CD325" i="60"/>
  <c r="CE325" i="60"/>
  <c r="CF325" i="60"/>
  <c r="CG325" i="60"/>
  <c r="CH325" i="60"/>
  <c r="CI325" i="60"/>
  <c r="CJ325" i="60"/>
  <c r="CK325" i="60"/>
  <c r="CL325" i="60"/>
  <c r="CM325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X326" i="60"/>
  <c r="Y326" i="60"/>
  <c r="Z326" i="60"/>
  <c r="AA326" i="60"/>
  <c r="AB326" i="60"/>
  <c r="AC326" i="60"/>
  <c r="AD326" i="60"/>
  <c r="AE326" i="60"/>
  <c r="AF326" i="60"/>
  <c r="AG326" i="60"/>
  <c r="AH326" i="60"/>
  <c r="AI326" i="60"/>
  <c r="AJ326" i="60"/>
  <c r="AK326" i="60"/>
  <c r="AL326" i="60"/>
  <c r="AM326" i="60"/>
  <c r="AN326" i="60"/>
  <c r="AO326" i="60"/>
  <c r="AP326" i="60"/>
  <c r="AQ326" i="60"/>
  <c r="AR326" i="60"/>
  <c r="AS326" i="60"/>
  <c r="AT326" i="60"/>
  <c r="AU326" i="60"/>
  <c r="AV326" i="60"/>
  <c r="AW326" i="60"/>
  <c r="AX326" i="60"/>
  <c r="AY326" i="60"/>
  <c r="AZ326" i="60"/>
  <c r="BA326" i="60"/>
  <c r="BB326" i="60"/>
  <c r="BC326" i="60"/>
  <c r="BD326" i="60"/>
  <c r="BE326" i="60"/>
  <c r="BF326" i="60"/>
  <c r="BG326" i="60"/>
  <c r="BH326" i="60"/>
  <c r="BI326" i="60"/>
  <c r="BJ326" i="60"/>
  <c r="BK326" i="60"/>
  <c r="BL326" i="60"/>
  <c r="BM326" i="60"/>
  <c r="BN326" i="60"/>
  <c r="BO326" i="60"/>
  <c r="BP326" i="60"/>
  <c r="BQ326" i="60"/>
  <c r="BR326" i="60"/>
  <c r="BS326" i="60"/>
  <c r="BT326" i="60"/>
  <c r="BU326" i="60"/>
  <c r="BV326" i="60"/>
  <c r="BW326" i="60"/>
  <c r="BX326" i="60"/>
  <c r="BY326" i="60"/>
  <c r="BZ326" i="60"/>
  <c r="CA326" i="60"/>
  <c r="CB326" i="60"/>
  <c r="CC326" i="60"/>
  <c r="CD326" i="60"/>
  <c r="CE326" i="60"/>
  <c r="CF326" i="60"/>
  <c r="CG326" i="60"/>
  <c r="CH326" i="60"/>
  <c r="CI326" i="60"/>
  <c r="CJ326" i="60"/>
  <c r="CK326" i="60"/>
  <c r="CL326" i="60"/>
  <c r="CM326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X327" i="60"/>
  <c r="Y327" i="60"/>
  <c r="Z327" i="60"/>
  <c r="AA327" i="60"/>
  <c r="AB327" i="60"/>
  <c r="AC327" i="60"/>
  <c r="AD327" i="60"/>
  <c r="AE327" i="60"/>
  <c r="AF327" i="60"/>
  <c r="AG327" i="60"/>
  <c r="AH327" i="60"/>
  <c r="AI327" i="60"/>
  <c r="AJ327" i="60"/>
  <c r="AK327" i="60"/>
  <c r="AL327" i="60"/>
  <c r="AM327" i="60"/>
  <c r="AN327" i="60"/>
  <c r="AO327" i="60"/>
  <c r="AP327" i="60"/>
  <c r="AQ327" i="60"/>
  <c r="AR327" i="60"/>
  <c r="AS327" i="60"/>
  <c r="AT327" i="60"/>
  <c r="AU327" i="60"/>
  <c r="AV327" i="60"/>
  <c r="AW327" i="60"/>
  <c r="AX327" i="60"/>
  <c r="AY327" i="60"/>
  <c r="AZ327" i="60"/>
  <c r="BA327" i="60"/>
  <c r="BB327" i="60"/>
  <c r="BC327" i="60"/>
  <c r="BD327" i="60"/>
  <c r="BE327" i="60"/>
  <c r="BF327" i="60"/>
  <c r="BG327" i="60"/>
  <c r="BH327" i="60"/>
  <c r="BI327" i="60"/>
  <c r="BJ327" i="60"/>
  <c r="BK327" i="60"/>
  <c r="BL327" i="60"/>
  <c r="BM327" i="60"/>
  <c r="BN327" i="60"/>
  <c r="BO327" i="60"/>
  <c r="BP327" i="60"/>
  <c r="BQ327" i="60"/>
  <c r="BR327" i="60"/>
  <c r="BS327" i="60"/>
  <c r="BT327" i="60"/>
  <c r="BU327" i="60"/>
  <c r="BV327" i="60"/>
  <c r="BW327" i="60"/>
  <c r="BX327" i="60"/>
  <c r="BY327" i="60"/>
  <c r="BZ327" i="60"/>
  <c r="CA327" i="60"/>
  <c r="CB327" i="60"/>
  <c r="CC327" i="60"/>
  <c r="CD327" i="60"/>
  <c r="CE327" i="60"/>
  <c r="CF327" i="60"/>
  <c r="CG327" i="60"/>
  <c r="CH327" i="60"/>
  <c r="CI327" i="60"/>
  <c r="CJ327" i="60"/>
  <c r="CK327" i="60"/>
  <c r="CL327" i="60"/>
  <c r="CM327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X328" i="60"/>
  <c r="Y328" i="60"/>
  <c r="Z328" i="60"/>
  <c r="AA328" i="60"/>
  <c r="AB328" i="60"/>
  <c r="AC328" i="60"/>
  <c r="AD328" i="60"/>
  <c r="AE328" i="60"/>
  <c r="AF328" i="60"/>
  <c r="AG328" i="60"/>
  <c r="AH328" i="60"/>
  <c r="AI328" i="60"/>
  <c r="AJ328" i="60"/>
  <c r="AK328" i="60"/>
  <c r="AL328" i="60"/>
  <c r="AM328" i="60"/>
  <c r="AN328" i="60"/>
  <c r="AO328" i="60"/>
  <c r="AP328" i="60"/>
  <c r="AQ328" i="60"/>
  <c r="AR328" i="60"/>
  <c r="AS328" i="60"/>
  <c r="AT328" i="60"/>
  <c r="AU328" i="60"/>
  <c r="AV328" i="60"/>
  <c r="AW328" i="60"/>
  <c r="AX328" i="60"/>
  <c r="AY328" i="60"/>
  <c r="AZ328" i="60"/>
  <c r="BA328" i="60"/>
  <c r="BB328" i="60"/>
  <c r="BC328" i="60"/>
  <c r="BD328" i="60"/>
  <c r="BE328" i="60"/>
  <c r="BF328" i="60"/>
  <c r="BG328" i="60"/>
  <c r="BH328" i="60"/>
  <c r="BI328" i="60"/>
  <c r="BJ328" i="60"/>
  <c r="BK328" i="60"/>
  <c r="BL328" i="60"/>
  <c r="BM328" i="60"/>
  <c r="BN328" i="60"/>
  <c r="BO328" i="60"/>
  <c r="BP328" i="60"/>
  <c r="BQ328" i="60"/>
  <c r="BR328" i="60"/>
  <c r="BS328" i="60"/>
  <c r="BT328" i="60"/>
  <c r="BU328" i="60"/>
  <c r="BV328" i="60"/>
  <c r="BW328" i="60"/>
  <c r="BX328" i="60"/>
  <c r="BY328" i="60"/>
  <c r="BZ328" i="60"/>
  <c r="CA328" i="60"/>
  <c r="CB328" i="60"/>
  <c r="CC328" i="60"/>
  <c r="CD328" i="60"/>
  <c r="CE328" i="60"/>
  <c r="CF328" i="60"/>
  <c r="CG328" i="60"/>
  <c r="CH328" i="60"/>
  <c r="CI328" i="60"/>
  <c r="CJ328" i="60"/>
  <c r="CK328" i="60"/>
  <c r="CL328" i="60"/>
  <c r="CM328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X329" i="60"/>
  <c r="Y329" i="60"/>
  <c r="Z329" i="60"/>
  <c r="AA329" i="60"/>
  <c r="AB329" i="60"/>
  <c r="AC329" i="60"/>
  <c r="AD329" i="60"/>
  <c r="AE329" i="60"/>
  <c r="AF329" i="60"/>
  <c r="AG329" i="60"/>
  <c r="AH329" i="60"/>
  <c r="AI329" i="60"/>
  <c r="AJ329" i="60"/>
  <c r="AK329" i="60"/>
  <c r="AL329" i="60"/>
  <c r="AM329" i="60"/>
  <c r="AN329" i="60"/>
  <c r="AO329" i="60"/>
  <c r="AP329" i="60"/>
  <c r="AQ329" i="60"/>
  <c r="AR329" i="60"/>
  <c r="AS329" i="60"/>
  <c r="AT329" i="60"/>
  <c r="AU329" i="60"/>
  <c r="AV329" i="60"/>
  <c r="AW329" i="60"/>
  <c r="AX329" i="60"/>
  <c r="AY329" i="60"/>
  <c r="AZ329" i="60"/>
  <c r="BA329" i="60"/>
  <c r="BB329" i="60"/>
  <c r="BC329" i="60"/>
  <c r="BD329" i="60"/>
  <c r="BE329" i="60"/>
  <c r="BF329" i="60"/>
  <c r="BG329" i="60"/>
  <c r="BH329" i="60"/>
  <c r="BI329" i="60"/>
  <c r="BJ329" i="60"/>
  <c r="BK329" i="60"/>
  <c r="BL329" i="60"/>
  <c r="BM329" i="60"/>
  <c r="BN329" i="60"/>
  <c r="BO329" i="60"/>
  <c r="BP329" i="60"/>
  <c r="BQ329" i="60"/>
  <c r="BR329" i="60"/>
  <c r="BS329" i="60"/>
  <c r="BT329" i="60"/>
  <c r="BU329" i="60"/>
  <c r="BV329" i="60"/>
  <c r="BW329" i="60"/>
  <c r="BX329" i="60"/>
  <c r="BY329" i="60"/>
  <c r="BZ329" i="60"/>
  <c r="CA329" i="60"/>
  <c r="CB329" i="60"/>
  <c r="CC329" i="60"/>
  <c r="CD329" i="60"/>
  <c r="CE329" i="60"/>
  <c r="CF329" i="60"/>
  <c r="CG329" i="60"/>
  <c r="CH329" i="60"/>
  <c r="CI329" i="60"/>
  <c r="CJ329" i="60"/>
  <c r="CK329" i="60"/>
  <c r="CL329" i="60"/>
  <c r="CM329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X330" i="60"/>
  <c r="Y330" i="60"/>
  <c r="Z330" i="60"/>
  <c r="AA330" i="60"/>
  <c r="AB330" i="60"/>
  <c r="AC330" i="60"/>
  <c r="AD330" i="60"/>
  <c r="AE330" i="60"/>
  <c r="AF330" i="60"/>
  <c r="AG330" i="60"/>
  <c r="AH330" i="60"/>
  <c r="AI330" i="60"/>
  <c r="AJ330" i="60"/>
  <c r="AK330" i="60"/>
  <c r="AL330" i="60"/>
  <c r="AM330" i="60"/>
  <c r="AN330" i="60"/>
  <c r="AO330" i="60"/>
  <c r="AP330" i="60"/>
  <c r="AQ330" i="60"/>
  <c r="AR330" i="60"/>
  <c r="AS330" i="60"/>
  <c r="AT330" i="60"/>
  <c r="AU330" i="60"/>
  <c r="AV330" i="60"/>
  <c r="AW330" i="60"/>
  <c r="AX330" i="60"/>
  <c r="AY330" i="60"/>
  <c r="AZ330" i="60"/>
  <c r="BA330" i="60"/>
  <c r="BB330" i="60"/>
  <c r="BC330" i="60"/>
  <c r="BD330" i="60"/>
  <c r="BE330" i="60"/>
  <c r="BF330" i="60"/>
  <c r="BG330" i="60"/>
  <c r="BH330" i="60"/>
  <c r="BI330" i="60"/>
  <c r="BJ330" i="60"/>
  <c r="BK330" i="60"/>
  <c r="BL330" i="60"/>
  <c r="BM330" i="60"/>
  <c r="BN330" i="60"/>
  <c r="BO330" i="60"/>
  <c r="BP330" i="60"/>
  <c r="BQ330" i="60"/>
  <c r="BR330" i="60"/>
  <c r="BS330" i="60"/>
  <c r="BT330" i="60"/>
  <c r="BU330" i="60"/>
  <c r="BV330" i="60"/>
  <c r="BW330" i="60"/>
  <c r="BX330" i="60"/>
  <c r="BY330" i="60"/>
  <c r="BZ330" i="60"/>
  <c r="CA330" i="60"/>
  <c r="CB330" i="60"/>
  <c r="CC330" i="60"/>
  <c r="CD330" i="60"/>
  <c r="CE330" i="60"/>
  <c r="CF330" i="60"/>
  <c r="CG330" i="60"/>
  <c r="CH330" i="60"/>
  <c r="CI330" i="60"/>
  <c r="CJ330" i="60"/>
  <c r="CK330" i="60"/>
  <c r="CL330" i="60"/>
  <c r="CM330" i="60"/>
  <c r="E331" i="60"/>
  <c r="F331" i="60"/>
  <c r="G331" i="60"/>
  <c r="H331" i="60"/>
  <c r="I331" i="60"/>
  <c r="J331" i="60"/>
  <c r="K331" i="60"/>
  <c r="L331" i="60"/>
  <c r="M331" i="60"/>
  <c r="N331" i="60"/>
  <c r="O331" i="60"/>
  <c r="P331" i="60"/>
  <c r="Q331" i="60"/>
  <c r="R331" i="60"/>
  <c r="S331" i="60"/>
  <c r="T331" i="60"/>
  <c r="U331" i="60"/>
  <c r="V331" i="60"/>
  <c r="W331" i="60"/>
  <c r="X331" i="60"/>
  <c r="Y331" i="60"/>
  <c r="Z331" i="60"/>
  <c r="AA331" i="60"/>
  <c r="AB331" i="60"/>
  <c r="AC331" i="60"/>
  <c r="AD331" i="60"/>
  <c r="AE331" i="60"/>
  <c r="AF331" i="60"/>
  <c r="AG331" i="60"/>
  <c r="AH331" i="60"/>
  <c r="AI331" i="60"/>
  <c r="AJ331" i="60"/>
  <c r="AK331" i="60"/>
  <c r="AL331" i="60"/>
  <c r="AM331" i="60"/>
  <c r="AN331" i="60"/>
  <c r="AO331" i="60"/>
  <c r="AP331" i="60"/>
  <c r="AQ331" i="60"/>
  <c r="AR331" i="60"/>
  <c r="AS331" i="60"/>
  <c r="AT331" i="60"/>
  <c r="AU331" i="60"/>
  <c r="AV331" i="60"/>
  <c r="AW331" i="60"/>
  <c r="AX331" i="60"/>
  <c r="AY331" i="60"/>
  <c r="AZ331" i="60"/>
  <c r="BA331" i="60"/>
  <c r="BB331" i="60"/>
  <c r="BC331" i="60"/>
  <c r="BD331" i="60"/>
  <c r="BE331" i="60"/>
  <c r="BF331" i="60"/>
  <c r="BG331" i="60"/>
  <c r="BH331" i="60"/>
  <c r="BI331" i="60"/>
  <c r="BJ331" i="60"/>
  <c r="BK331" i="60"/>
  <c r="BL331" i="60"/>
  <c r="BM331" i="60"/>
  <c r="BN331" i="60"/>
  <c r="BO331" i="60"/>
  <c r="BP331" i="60"/>
  <c r="BQ331" i="60"/>
  <c r="BR331" i="60"/>
  <c r="BS331" i="60"/>
  <c r="BT331" i="60"/>
  <c r="BU331" i="60"/>
  <c r="BV331" i="60"/>
  <c r="BW331" i="60"/>
  <c r="BX331" i="60"/>
  <c r="BY331" i="60"/>
  <c r="BZ331" i="60"/>
  <c r="CA331" i="60"/>
  <c r="CB331" i="60"/>
  <c r="CC331" i="60"/>
  <c r="CD331" i="60"/>
  <c r="CE331" i="60"/>
  <c r="CF331" i="60"/>
  <c r="CG331" i="60"/>
  <c r="CH331" i="60"/>
  <c r="CI331" i="60"/>
  <c r="CJ331" i="60"/>
  <c r="CK331" i="60"/>
  <c r="CL331" i="60"/>
  <c r="CM331" i="60"/>
  <c r="E332" i="60"/>
  <c r="F332" i="60"/>
  <c r="G332" i="60"/>
  <c r="H332" i="60"/>
  <c r="I332" i="60"/>
  <c r="J332" i="60"/>
  <c r="K332" i="60"/>
  <c r="L332" i="60"/>
  <c r="M332" i="60"/>
  <c r="N332" i="60"/>
  <c r="O332" i="60"/>
  <c r="P332" i="60"/>
  <c r="Q332" i="60"/>
  <c r="R332" i="60"/>
  <c r="S332" i="60"/>
  <c r="T332" i="60"/>
  <c r="U332" i="60"/>
  <c r="V332" i="60"/>
  <c r="W332" i="60"/>
  <c r="X332" i="60"/>
  <c r="Y332" i="60"/>
  <c r="Z332" i="60"/>
  <c r="AA332" i="60"/>
  <c r="AB332" i="60"/>
  <c r="AC332" i="60"/>
  <c r="AD332" i="60"/>
  <c r="AE332" i="60"/>
  <c r="AF332" i="60"/>
  <c r="AG332" i="60"/>
  <c r="AH332" i="60"/>
  <c r="AI332" i="60"/>
  <c r="AJ332" i="60"/>
  <c r="AK332" i="60"/>
  <c r="AL332" i="60"/>
  <c r="AM332" i="60"/>
  <c r="AN332" i="60"/>
  <c r="AO332" i="60"/>
  <c r="AP332" i="60"/>
  <c r="AQ332" i="60"/>
  <c r="AR332" i="60"/>
  <c r="AS332" i="60"/>
  <c r="AT332" i="60"/>
  <c r="AU332" i="60"/>
  <c r="AV332" i="60"/>
  <c r="AW332" i="60"/>
  <c r="AX332" i="60"/>
  <c r="AY332" i="60"/>
  <c r="AZ332" i="60"/>
  <c r="BA332" i="60"/>
  <c r="BB332" i="60"/>
  <c r="BC332" i="60"/>
  <c r="BD332" i="60"/>
  <c r="BE332" i="60"/>
  <c r="BF332" i="60"/>
  <c r="BG332" i="60"/>
  <c r="BH332" i="60"/>
  <c r="BI332" i="60"/>
  <c r="BJ332" i="60"/>
  <c r="BK332" i="60"/>
  <c r="BL332" i="60"/>
  <c r="BM332" i="60"/>
  <c r="BN332" i="60"/>
  <c r="BO332" i="60"/>
  <c r="BP332" i="60"/>
  <c r="BQ332" i="60"/>
  <c r="BR332" i="60"/>
  <c r="BS332" i="60"/>
  <c r="BT332" i="60"/>
  <c r="BU332" i="60"/>
  <c r="BV332" i="60"/>
  <c r="BW332" i="60"/>
  <c r="BX332" i="60"/>
  <c r="BY332" i="60"/>
  <c r="BZ332" i="60"/>
  <c r="CA332" i="60"/>
  <c r="CB332" i="60"/>
  <c r="CC332" i="60"/>
  <c r="CD332" i="60"/>
  <c r="CE332" i="60"/>
  <c r="CF332" i="60"/>
  <c r="CG332" i="60"/>
  <c r="CH332" i="60"/>
  <c r="CI332" i="60"/>
  <c r="CJ332" i="60"/>
  <c r="CK332" i="60"/>
  <c r="CL332" i="60"/>
  <c r="CM332" i="60"/>
  <c r="E333" i="60"/>
  <c r="F333" i="60"/>
  <c r="G333" i="60"/>
  <c r="H333" i="60"/>
  <c r="I333" i="60"/>
  <c r="J333" i="60"/>
  <c r="K333" i="60"/>
  <c r="L333" i="60"/>
  <c r="M333" i="60"/>
  <c r="N333" i="60"/>
  <c r="O333" i="60"/>
  <c r="P333" i="60"/>
  <c r="Q333" i="60"/>
  <c r="R333" i="60"/>
  <c r="S333" i="60"/>
  <c r="T333" i="60"/>
  <c r="U333" i="60"/>
  <c r="V333" i="60"/>
  <c r="W333" i="60"/>
  <c r="X333" i="60"/>
  <c r="Y333" i="60"/>
  <c r="Z333" i="60"/>
  <c r="AA333" i="60"/>
  <c r="AB333" i="60"/>
  <c r="AC333" i="60"/>
  <c r="AD333" i="60"/>
  <c r="AE333" i="60"/>
  <c r="AF333" i="60"/>
  <c r="AG333" i="60"/>
  <c r="AH333" i="60"/>
  <c r="AI333" i="60"/>
  <c r="AJ333" i="60"/>
  <c r="AK333" i="60"/>
  <c r="AL333" i="60"/>
  <c r="AM333" i="60"/>
  <c r="AN333" i="60"/>
  <c r="AO333" i="60"/>
  <c r="AP333" i="60"/>
  <c r="AQ333" i="60"/>
  <c r="AR333" i="60"/>
  <c r="AS333" i="60"/>
  <c r="AT333" i="60"/>
  <c r="AU333" i="60"/>
  <c r="AV333" i="60"/>
  <c r="AW333" i="60"/>
  <c r="AX333" i="60"/>
  <c r="AY333" i="60"/>
  <c r="AZ333" i="60"/>
  <c r="BA333" i="60"/>
  <c r="BB333" i="60"/>
  <c r="BC333" i="60"/>
  <c r="BD333" i="60"/>
  <c r="BE333" i="60"/>
  <c r="BF333" i="60"/>
  <c r="BG333" i="60"/>
  <c r="BH333" i="60"/>
  <c r="BI333" i="60"/>
  <c r="BJ333" i="60"/>
  <c r="BK333" i="60"/>
  <c r="BL333" i="60"/>
  <c r="BM333" i="60"/>
  <c r="BN333" i="60"/>
  <c r="BO333" i="60"/>
  <c r="BP333" i="60"/>
  <c r="BQ333" i="60"/>
  <c r="BR333" i="60"/>
  <c r="BS333" i="60"/>
  <c r="BT333" i="60"/>
  <c r="BU333" i="60"/>
  <c r="BV333" i="60"/>
  <c r="BW333" i="60"/>
  <c r="BX333" i="60"/>
  <c r="BY333" i="60"/>
  <c r="BZ333" i="60"/>
  <c r="CA333" i="60"/>
  <c r="CB333" i="60"/>
  <c r="CC333" i="60"/>
  <c r="CD333" i="60"/>
  <c r="CE333" i="60"/>
  <c r="CF333" i="60"/>
  <c r="CG333" i="60"/>
  <c r="CH333" i="60"/>
  <c r="CI333" i="60"/>
  <c r="CJ333" i="60"/>
  <c r="CK333" i="60"/>
  <c r="CL333" i="60"/>
  <c r="CM333" i="60"/>
  <c r="E334" i="60"/>
  <c r="F334" i="60"/>
  <c r="G334" i="60"/>
  <c r="H334" i="60"/>
  <c r="I334" i="60"/>
  <c r="J334" i="60"/>
  <c r="K334" i="60"/>
  <c r="L334" i="60"/>
  <c r="M334" i="60"/>
  <c r="N334" i="60"/>
  <c r="O334" i="60"/>
  <c r="P334" i="60"/>
  <c r="Q334" i="60"/>
  <c r="R334" i="60"/>
  <c r="S334" i="60"/>
  <c r="T334" i="60"/>
  <c r="U334" i="60"/>
  <c r="V334" i="60"/>
  <c r="W334" i="60"/>
  <c r="X334" i="60"/>
  <c r="Y334" i="60"/>
  <c r="Z334" i="60"/>
  <c r="AA334" i="60"/>
  <c r="AB334" i="60"/>
  <c r="AC334" i="60"/>
  <c r="AD334" i="60"/>
  <c r="AE334" i="60"/>
  <c r="AF334" i="60"/>
  <c r="AG334" i="60"/>
  <c r="AH334" i="60"/>
  <c r="AI334" i="60"/>
  <c r="AJ334" i="60"/>
  <c r="AK334" i="60"/>
  <c r="AL334" i="60"/>
  <c r="AM334" i="60"/>
  <c r="AN334" i="60"/>
  <c r="AO334" i="60"/>
  <c r="AP334" i="60"/>
  <c r="AQ334" i="60"/>
  <c r="AR334" i="60"/>
  <c r="AS334" i="60"/>
  <c r="AT334" i="60"/>
  <c r="AU334" i="60"/>
  <c r="AV334" i="60"/>
  <c r="AW334" i="60"/>
  <c r="AX334" i="60"/>
  <c r="AY334" i="60"/>
  <c r="AZ334" i="60"/>
  <c r="BA334" i="60"/>
  <c r="BB334" i="60"/>
  <c r="BC334" i="60"/>
  <c r="BD334" i="60"/>
  <c r="BE334" i="60"/>
  <c r="BF334" i="60"/>
  <c r="BG334" i="60"/>
  <c r="BH334" i="60"/>
  <c r="BI334" i="60"/>
  <c r="BJ334" i="60"/>
  <c r="BK334" i="60"/>
  <c r="BL334" i="60"/>
  <c r="BM334" i="60"/>
  <c r="BN334" i="60"/>
  <c r="BO334" i="60"/>
  <c r="BP334" i="60"/>
  <c r="BQ334" i="60"/>
  <c r="BR334" i="60"/>
  <c r="BS334" i="60"/>
  <c r="BT334" i="60"/>
  <c r="BU334" i="60"/>
  <c r="BV334" i="60"/>
  <c r="BW334" i="60"/>
  <c r="BX334" i="60"/>
  <c r="BY334" i="60"/>
  <c r="BZ334" i="60"/>
  <c r="CA334" i="60"/>
  <c r="CB334" i="60"/>
  <c r="CC334" i="60"/>
  <c r="CD334" i="60"/>
  <c r="CE334" i="60"/>
  <c r="CF334" i="60"/>
  <c r="CG334" i="60"/>
  <c r="CH334" i="60"/>
  <c r="CI334" i="60"/>
  <c r="CJ334" i="60"/>
  <c r="CK334" i="60"/>
  <c r="CL334" i="60"/>
  <c r="CM334" i="60"/>
  <c r="E335" i="60"/>
  <c r="F335" i="60"/>
  <c r="G335" i="60"/>
  <c r="H335" i="60"/>
  <c r="I335" i="60"/>
  <c r="J335" i="60"/>
  <c r="K335" i="60"/>
  <c r="L335" i="60"/>
  <c r="M335" i="60"/>
  <c r="N335" i="60"/>
  <c r="O335" i="60"/>
  <c r="P335" i="60"/>
  <c r="Q335" i="60"/>
  <c r="R335" i="60"/>
  <c r="S335" i="60"/>
  <c r="T335" i="60"/>
  <c r="U335" i="60"/>
  <c r="V335" i="60"/>
  <c r="W335" i="60"/>
  <c r="X335" i="60"/>
  <c r="Y335" i="60"/>
  <c r="Z335" i="60"/>
  <c r="AA335" i="60"/>
  <c r="AB335" i="60"/>
  <c r="AC335" i="60"/>
  <c r="AD335" i="60"/>
  <c r="AE335" i="60"/>
  <c r="AF335" i="60"/>
  <c r="AG335" i="60"/>
  <c r="AH335" i="60"/>
  <c r="AI335" i="60"/>
  <c r="AJ335" i="60"/>
  <c r="AK335" i="60"/>
  <c r="AL335" i="60"/>
  <c r="AM335" i="60"/>
  <c r="AN335" i="60"/>
  <c r="AO335" i="60"/>
  <c r="AP335" i="60"/>
  <c r="AQ335" i="60"/>
  <c r="AR335" i="60"/>
  <c r="AS335" i="60"/>
  <c r="AT335" i="60"/>
  <c r="AU335" i="60"/>
  <c r="AV335" i="60"/>
  <c r="AW335" i="60"/>
  <c r="AX335" i="60"/>
  <c r="AY335" i="60"/>
  <c r="AZ335" i="60"/>
  <c r="BA335" i="60"/>
  <c r="BB335" i="60"/>
  <c r="BC335" i="60"/>
  <c r="BD335" i="60"/>
  <c r="BE335" i="60"/>
  <c r="BF335" i="60"/>
  <c r="BG335" i="60"/>
  <c r="BH335" i="60"/>
  <c r="BI335" i="60"/>
  <c r="BJ335" i="60"/>
  <c r="BK335" i="60"/>
  <c r="BL335" i="60"/>
  <c r="BM335" i="60"/>
  <c r="BN335" i="60"/>
  <c r="BO335" i="60"/>
  <c r="BP335" i="60"/>
  <c r="BQ335" i="60"/>
  <c r="BR335" i="60"/>
  <c r="BS335" i="60"/>
  <c r="BT335" i="60"/>
  <c r="BU335" i="60"/>
  <c r="BV335" i="60"/>
  <c r="BW335" i="60"/>
  <c r="BX335" i="60"/>
  <c r="BY335" i="60"/>
  <c r="BZ335" i="60"/>
  <c r="CA335" i="60"/>
  <c r="CB335" i="60"/>
  <c r="CC335" i="60"/>
  <c r="CD335" i="60"/>
  <c r="CE335" i="60"/>
  <c r="CF335" i="60"/>
  <c r="CG335" i="60"/>
  <c r="CH335" i="60"/>
  <c r="CI335" i="60"/>
  <c r="CJ335" i="60"/>
  <c r="CK335" i="60"/>
  <c r="CL335" i="60"/>
  <c r="CM335" i="60"/>
  <c r="E336" i="60"/>
  <c r="F336" i="60"/>
  <c r="G336" i="60"/>
  <c r="H336" i="60"/>
  <c r="I336" i="60"/>
  <c r="J336" i="60"/>
  <c r="K336" i="60"/>
  <c r="L336" i="60"/>
  <c r="M336" i="60"/>
  <c r="N336" i="60"/>
  <c r="O336" i="60"/>
  <c r="P336" i="60"/>
  <c r="Q336" i="60"/>
  <c r="R336" i="60"/>
  <c r="S336" i="60"/>
  <c r="T336" i="60"/>
  <c r="U336" i="60"/>
  <c r="V336" i="60"/>
  <c r="W336" i="60"/>
  <c r="X336" i="60"/>
  <c r="Y336" i="60"/>
  <c r="Z336" i="60"/>
  <c r="AA336" i="60"/>
  <c r="AB336" i="60"/>
  <c r="AC336" i="60"/>
  <c r="AD336" i="60"/>
  <c r="AE336" i="60"/>
  <c r="AF336" i="60"/>
  <c r="AG336" i="60"/>
  <c r="AH336" i="60"/>
  <c r="AI336" i="60"/>
  <c r="AJ336" i="60"/>
  <c r="AK336" i="60"/>
  <c r="AL336" i="60"/>
  <c r="AM336" i="60"/>
  <c r="AN336" i="60"/>
  <c r="AO336" i="60"/>
  <c r="AP336" i="60"/>
  <c r="AQ336" i="60"/>
  <c r="AR336" i="60"/>
  <c r="AS336" i="60"/>
  <c r="AT336" i="60"/>
  <c r="AU336" i="60"/>
  <c r="AV336" i="60"/>
  <c r="AW336" i="60"/>
  <c r="AX336" i="60"/>
  <c r="AY336" i="60"/>
  <c r="AZ336" i="60"/>
  <c r="BA336" i="60"/>
  <c r="BB336" i="60"/>
  <c r="BC336" i="60"/>
  <c r="BD336" i="60"/>
  <c r="BE336" i="60"/>
  <c r="BF336" i="60"/>
  <c r="BG336" i="60"/>
  <c r="BH336" i="60"/>
  <c r="BI336" i="60"/>
  <c r="BJ336" i="60"/>
  <c r="BK336" i="60"/>
  <c r="BL336" i="60"/>
  <c r="BM336" i="60"/>
  <c r="BN336" i="60"/>
  <c r="BO336" i="60"/>
  <c r="BP336" i="60"/>
  <c r="BQ336" i="60"/>
  <c r="BR336" i="60"/>
  <c r="BS336" i="60"/>
  <c r="BT336" i="60"/>
  <c r="BU336" i="60"/>
  <c r="BV336" i="60"/>
  <c r="BW336" i="60"/>
  <c r="BX336" i="60"/>
  <c r="BY336" i="60"/>
  <c r="BZ336" i="60"/>
  <c r="CA336" i="60"/>
  <c r="CB336" i="60"/>
  <c r="CC336" i="60"/>
  <c r="CD336" i="60"/>
  <c r="CE336" i="60"/>
  <c r="CF336" i="60"/>
  <c r="CG336" i="60"/>
  <c r="CH336" i="60"/>
  <c r="CI336" i="60"/>
  <c r="CJ336" i="60"/>
  <c r="CK336" i="60"/>
  <c r="CL336" i="60"/>
  <c r="CM336" i="60"/>
  <c r="E337" i="60"/>
  <c r="F337" i="60"/>
  <c r="G337" i="60"/>
  <c r="H337" i="60"/>
  <c r="I337" i="60"/>
  <c r="J337" i="60"/>
  <c r="K337" i="60"/>
  <c r="L337" i="60"/>
  <c r="M337" i="60"/>
  <c r="N337" i="60"/>
  <c r="O337" i="60"/>
  <c r="P337" i="60"/>
  <c r="Q337" i="60"/>
  <c r="R337" i="60"/>
  <c r="S337" i="60"/>
  <c r="T337" i="60"/>
  <c r="U337" i="60"/>
  <c r="V337" i="60"/>
  <c r="W337" i="60"/>
  <c r="X337" i="60"/>
  <c r="Y337" i="60"/>
  <c r="Z337" i="60"/>
  <c r="AA337" i="60"/>
  <c r="AB337" i="60"/>
  <c r="AC337" i="60"/>
  <c r="AD337" i="60"/>
  <c r="AE337" i="60"/>
  <c r="AF337" i="60"/>
  <c r="AG337" i="60"/>
  <c r="AH337" i="60"/>
  <c r="AI337" i="60"/>
  <c r="AJ337" i="60"/>
  <c r="AK337" i="60"/>
  <c r="AL337" i="60"/>
  <c r="AM337" i="60"/>
  <c r="AN337" i="60"/>
  <c r="AO337" i="60"/>
  <c r="AP337" i="60"/>
  <c r="AQ337" i="60"/>
  <c r="AR337" i="60"/>
  <c r="AS337" i="60"/>
  <c r="AT337" i="60"/>
  <c r="AU337" i="60"/>
  <c r="AV337" i="60"/>
  <c r="AW337" i="60"/>
  <c r="AX337" i="60"/>
  <c r="AY337" i="60"/>
  <c r="AZ337" i="60"/>
  <c r="BA337" i="60"/>
  <c r="BB337" i="60"/>
  <c r="BC337" i="60"/>
  <c r="BD337" i="60"/>
  <c r="BE337" i="60"/>
  <c r="BF337" i="60"/>
  <c r="BG337" i="60"/>
  <c r="BH337" i="60"/>
  <c r="BI337" i="60"/>
  <c r="BJ337" i="60"/>
  <c r="BK337" i="60"/>
  <c r="BL337" i="60"/>
  <c r="BM337" i="60"/>
  <c r="BN337" i="60"/>
  <c r="BO337" i="60"/>
  <c r="BP337" i="60"/>
  <c r="BQ337" i="60"/>
  <c r="BR337" i="60"/>
  <c r="BS337" i="60"/>
  <c r="BT337" i="60"/>
  <c r="BU337" i="60"/>
  <c r="BV337" i="60"/>
  <c r="BW337" i="60"/>
  <c r="BX337" i="60"/>
  <c r="BY337" i="60"/>
  <c r="BZ337" i="60"/>
  <c r="CA337" i="60"/>
  <c r="CB337" i="60"/>
  <c r="CC337" i="60"/>
  <c r="CD337" i="60"/>
  <c r="CE337" i="60"/>
  <c r="CF337" i="60"/>
  <c r="CG337" i="60"/>
  <c r="CH337" i="60"/>
  <c r="CI337" i="60"/>
  <c r="CJ337" i="60"/>
  <c r="CK337" i="60"/>
  <c r="CL337" i="60"/>
  <c r="CM337" i="60"/>
  <c r="E338" i="60"/>
  <c r="F338" i="60"/>
  <c r="G338" i="60"/>
  <c r="H338" i="60"/>
  <c r="I338" i="60"/>
  <c r="J338" i="60"/>
  <c r="K338" i="60"/>
  <c r="L338" i="60"/>
  <c r="M338" i="60"/>
  <c r="N338" i="60"/>
  <c r="O338" i="60"/>
  <c r="P338" i="60"/>
  <c r="Q338" i="60"/>
  <c r="R338" i="60"/>
  <c r="S338" i="60"/>
  <c r="T338" i="60"/>
  <c r="U338" i="60"/>
  <c r="V338" i="60"/>
  <c r="W338" i="60"/>
  <c r="X338" i="60"/>
  <c r="Y338" i="60"/>
  <c r="Z338" i="60"/>
  <c r="AA338" i="60"/>
  <c r="AB338" i="60"/>
  <c r="AC338" i="60"/>
  <c r="AD338" i="60"/>
  <c r="AE338" i="60"/>
  <c r="AF338" i="60"/>
  <c r="AG338" i="60"/>
  <c r="AH338" i="60"/>
  <c r="AI338" i="60"/>
  <c r="AJ338" i="60"/>
  <c r="AK338" i="60"/>
  <c r="AL338" i="60"/>
  <c r="AM338" i="60"/>
  <c r="AN338" i="60"/>
  <c r="AO338" i="60"/>
  <c r="AP338" i="60"/>
  <c r="AQ338" i="60"/>
  <c r="AR338" i="60"/>
  <c r="AS338" i="60"/>
  <c r="AT338" i="60"/>
  <c r="AU338" i="60"/>
  <c r="AV338" i="60"/>
  <c r="AW338" i="60"/>
  <c r="AX338" i="60"/>
  <c r="AY338" i="60"/>
  <c r="AZ338" i="60"/>
  <c r="BA338" i="60"/>
  <c r="BB338" i="60"/>
  <c r="BC338" i="60"/>
  <c r="BD338" i="60"/>
  <c r="BE338" i="60"/>
  <c r="BF338" i="60"/>
  <c r="BG338" i="60"/>
  <c r="BH338" i="60"/>
  <c r="BI338" i="60"/>
  <c r="BJ338" i="60"/>
  <c r="BK338" i="60"/>
  <c r="BL338" i="60"/>
  <c r="BM338" i="60"/>
  <c r="BN338" i="60"/>
  <c r="BO338" i="60"/>
  <c r="BP338" i="60"/>
  <c r="BQ338" i="60"/>
  <c r="BR338" i="60"/>
  <c r="BS338" i="60"/>
  <c r="BT338" i="60"/>
  <c r="BU338" i="60"/>
  <c r="BV338" i="60"/>
  <c r="BW338" i="60"/>
  <c r="BX338" i="60"/>
  <c r="BY338" i="60"/>
  <c r="BZ338" i="60"/>
  <c r="CA338" i="60"/>
  <c r="CB338" i="60"/>
  <c r="CC338" i="60"/>
  <c r="CD338" i="60"/>
  <c r="CE338" i="60"/>
  <c r="CF338" i="60"/>
  <c r="CG338" i="60"/>
  <c r="CH338" i="60"/>
  <c r="CI338" i="60"/>
  <c r="CJ338" i="60"/>
  <c r="CK338" i="60"/>
  <c r="CL338" i="60"/>
  <c r="CM338" i="60"/>
  <c r="E339" i="60"/>
  <c r="F339" i="60"/>
  <c r="G339" i="60"/>
  <c r="H339" i="60"/>
  <c r="I339" i="60"/>
  <c r="J339" i="60"/>
  <c r="K339" i="60"/>
  <c r="L339" i="60"/>
  <c r="M339" i="60"/>
  <c r="N339" i="60"/>
  <c r="O339" i="60"/>
  <c r="P339" i="60"/>
  <c r="Q339" i="60"/>
  <c r="R339" i="60"/>
  <c r="S339" i="60"/>
  <c r="T339" i="60"/>
  <c r="U339" i="60"/>
  <c r="V339" i="60"/>
  <c r="W339" i="60"/>
  <c r="X339" i="60"/>
  <c r="Y339" i="60"/>
  <c r="Z339" i="60"/>
  <c r="AA339" i="60"/>
  <c r="AB339" i="60"/>
  <c r="AC339" i="60"/>
  <c r="AD339" i="60"/>
  <c r="AE339" i="60"/>
  <c r="AF339" i="60"/>
  <c r="AG339" i="60"/>
  <c r="AH339" i="60"/>
  <c r="AI339" i="60"/>
  <c r="AJ339" i="60"/>
  <c r="AK339" i="60"/>
  <c r="AL339" i="60"/>
  <c r="AM339" i="60"/>
  <c r="AN339" i="60"/>
  <c r="AO339" i="60"/>
  <c r="AP339" i="60"/>
  <c r="AQ339" i="60"/>
  <c r="AR339" i="60"/>
  <c r="AS339" i="60"/>
  <c r="AT339" i="60"/>
  <c r="AU339" i="60"/>
  <c r="AV339" i="60"/>
  <c r="AW339" i="60"/>
  <c r="AX339" i="60"/>
  <c r="AY339" i="60"/>
  <c r="AZ339" i="60"/>
  <c r="BA339" i="60"/>
  <c r="BB339" i="60"/>
  <c r="BC339" i="60"/>
  <c r="BD339" i="60"/>
  <c r="BE339" i="60"/>
  <c r="BF339" i="60"/>
  <c r="BG339" i="60"/>
  <c r="BH339" i="60"/>
  <c r="BI339" i="60"/>
  <c r="BJ339" i="60"/>
  <c r="BK339" i="60"/>
  <c r="BL339" i="60"/>
  <c r="BM339" i="60"/>
  <c r="BN339" i="60"/>
  <c r="BO339" i="60"/>
  <c r="BP339" i="60"/>
  <c r="BQ339" i="60"/>
  <c r="BR339" i="60"/>
  <c r="BS339" i="60"/>
  <c r="BT339" i="60"/>
  <c r="BU339" i="60"/>
  <c r="BV339" i="60"/>
  <c r="BW339" i="60"/>
  <c r="BX339" i="60"/>
  <c r="BY339" i="60"/>
  <c r="BZ339" i="60"/>
  <c r="CA339" i="60"/>
  <c r="CB339" i="60"/>
  <c r="CC339" i="60"/>
  <c r="CD339" i="60"/>
  <c r="CE339" i="60"/>
  <c r="CF339" i="60"/>
  <c r="CG339" i="60"/>
  <c r="CH339" i="60"/>
  <c r="CI339" i="60"/>
  <c r="CJ339" i="60"/>
  <c r="CK339" i="60"/>
  <c r="CL339" i="60"/>
  <c r="CM339" i="60"/>
  <c r="E340" i="60"/>
  <c r="F340" i="60"/>
  <c r="G340" i="60"/>
  <c r="H340" i="60"/>
  <c r="I340" i="60"/>
  <c r="J340" i="60"/>
  <c r="K340" i="60"/>
  <c r="L340" i="60"/>
  <c r="M340" i="60"/>
  <c r="N340" i="60"/>
  <c r="O340" i="60"/>
  <c r="P340" i="60"/>
  <c r="Q340" i="60"/>
  <c r="R340" i="60"/>
  <c r="S340" i="60"/>
  <c r="T340" i="60"/>
  <c r="U340" i="60"/>
  <c r="V340" i="60"/>
  <c r="W340" i="60"/>
  <c r="X340" i="60"/>
  <c r="Y340" i="60"/>
  <c r="Z340" i="60"/>
  <c r="AA340" i="60"/>
  <c r="AB340" i="60"/>
  <c r="AC340" i="60"/>
  <c r="AD340" i="60"/>
  <c r="AE340" i="60"/>
  <c r="AF340" i="60"/>
  <c r="AG340" i="60"/>
  <c r="AH340" i="60"/>
  <c r="AI340" i="60"/>
  <c r="AJ340" i="60"/>
  <c r="AK340" i="60"/>
  <c r="AL340" i="60"/>
  <c r="AM340" i="60"/>
  <c r="AN340" i="60"/>
  <c r="AO340" i="60"/>
  <c r="AP340" i="60"/>
  <c r="AQ340" i="60"/>
  <c r="AR340" i="60"/>
  <c r="AS340" i="60"/>
  <c r="AT340" i="60"/>
  <c r="AU340" i="60"/>
  <c r="AV340" i="60"/>
  <c r="AW340" i="60"/>
  <c r="AX340" i="60"/>
  <c r="AY340" i="60"/>
  <c r="AZ340" i="60"/>
  <c r="BA340" i="60"/>
  <c r="BB340" i="60"/>
  <c r="BC340" i="60"/>
  <c r="BD340" i="60"/>
  <c r="BE340" i="60"/>
  <c r="BF340" i="60"/>
  <c r="BG340" i="60"/>
  <c r="BH340" i="60"/>
  <c r="BI340" i="60"/>
  <c r="BJ340" i="60"/>
  <c r="BK340" i="60"/>
  <c r="BL340" i="60"/>
  <c r="BM340" i="60"/>
  <c r="BN340" i="60"/>
  <c r="BO340" i="60"/>
  <c r="BP340" i="60"/>
  <c r="BQ340" i="60"/>
  <c r="BR340" i="60"/>
  <c r="BS340" i="60"/>
  <c r="BT340" i="60"/>
  <c r="BU340" i="60"/>
  <c r="BV340" i="60"/>
  <c r="BW340" i="60"/>
  <c r="BX340" i="60"/>
  <c r="BY340" i="60"/>
  <c r="BZ340" i="60"/>
  <c r="CA340" i="60"/>
  <c r="CB340" i="60"/>
  <c r="CC340" i="60"/>
  <c r="CD340" i="60"/>
  <c r="CE340" i="60"/>
  <c r="CF340" i="60"/>
  <c r="CG340" i="60"/>
  <c r="CH340" i="60"/>
  <c r="CI340" i="60"/>
  <c r="CJ340" i="60"/>
  <c r="CK340" i="60"/>
  <c r="CL340" i="60"/>
  <c r="CM340" i="60"/>
  <c r="E341" i="60"/>
  <c r="F341" i="60"/>
  <c r="G341" i="60"/>
  <c r="H341" i="60"/>
  <c r="I341" i="60"/>
  <c r="J341" i="60"/>
  <c r="K341" i="60"/>
  <c r="L341" i="60"/>
  <c r="M341" i="60"/>
  <c r="N341" i="60"/>
  <c r="O341" i="60"/>
  <c r="P341" i="60"/>
  <c r="Q341" i="60"/>
  <c r="R341" i="60"/>
  <c r="S341" i="60"/>
  <c r="T341" i="60"/>
  <c r="U341" i="60"/>
  <c r="V341" i="60"/>
  <c r="W341" i="60"/>
  <c r="X341" i="60"/>
  <c r="Y341" i="60"/>
  <c r="Z341" i="60"/>
  <c r="AA341" i="60"/>
  <c r="AB341" i="60"/>
  <c r="AC341" i="60"/>
  <c r="AD341" i="60"/>
  <c r="AE341" i="60"/>
  <c r="AF341" i="60"/>
  <c r="AG341" i="60"/>
  <c r="AH341" i="60"/>
  <c r="AI341" i="60"/>
  <c r="AJ341" i="60"/>
  <c r="AK341" i="60"/>
  <c r="AL341" i="60"/>
  <c r="AM341" i="60"/>
  <c r="AN341" i="60"/>
  <c r="AO341" i="60"/>
  <c r="AP341" i="60"/>
  <c r="AQ341" i="60"/>
  <c r="AR341" i="60"/>
  <c r="AS341" i="60"/>
  <c r="AT341" i="60"/>
  <c r="AU341" i="60"/>
  <c r="AV341" i="60"/>
  <c r="AW341" i="60"/>
  <c r="AX341" i="60"/>
  <c r="AY341" i="60"/>
  <c r="AZ341" i="60"/>
  <c r="BA341" i="60"/>
  <c r="BB341" i="60"/>
  <c r="BC341" i="60"/>
  <c r="BD341" i="60"/>
  <c r="BE341" i="60"/>
  <c r="BF341" i="60"/>
  <c r="BG341" i="60"/>
  <c r="BH341" i="60"/>
  <c r="BI341" i="60"/>
  <c r="BJ341" i="60"/>
  <c r="BK341" i="60"/>
  <c r="BL341" i="60"/>
  <c r="BM341" i="60"/>
  <c r="BN341" i="60"/>
  <c r="BO341" i="60"/>
  <c r="BP341" i="60"/>
  <c r="BQ341" i="60"/>
  <c r="BR341" i="60"/>
  <c r="BS341" i="60"/>
  <c r="BT341" i="60"/>
  <c r="BU341" i="60"/>
  <c r="BV341" i="60"/>
  <c r="BW341" i="60"/>
  <c r="BX341" i="60"/>
  <c r="BY341" i="60"/>
  <c r="BZ341" i="60"/>
  <c r="CA341" i="60"/>
  <c r="CB341" i="60"/>
  <c r="CC341" i="60"/>
  <c r="CD341" i="60"/>
  <c r="CE341" i="60"/>
  <c r="CF341" i="60"/>
  <c r="CG341" i="60"/>
  <c r="CH341" i="60"/>
  <c r="CI341" i="60"/>
  <c r="CJ341" i="60"/>
  <c r="CK341" i="60"/>
  <c r="CL341" i="60"/>
  <c r="CM341" i="60"/>
  <c r="E342" i="60"/>
  <c r="F342" i="60"/>
  <c r="G342" i="60"/>
  <c r="H342" i="60"/>
  <c r="I342" i="60"/>
  <c r="J342" i="60"/>
  <c r="K342" i="60"/>
  <c r="L342" i="60"/>
  <c r="M342" i="60"/>
  <c r="N342" i="60"/>
  <c r="O342" i="60"/>
  <c r="P342" i="60"/>
  <c r="Q342" i="60"/>
  <c r="R342" i="60"/>
  <c r="S342" i="60"/>
  <c r="T342" i="60"/>
  <c r="U342" i="60"/>
  <c r="V342" i="60"/>
  <c r="W342" i="60"/>
  <c r="X342" i="60"/>
  <c r="Y342" i="60"/>
  <c r="Z342" i="60"/>
  <c r="AA342" i="60"/>
  <c r="AB342" i="60"/>
  <c r="AC342" i="60"/>
  <c r="AD342" i="60"/>
  <c r="AE342" i="60"/>
  <c r="AF342" i="60"/>
  <c r="AG342" i="60"/>
  <c r="AH342" i="60"/>
  <c r="AI342" i="60"/>
  <c r="AJ342" i="60"/>
  <c r="AK342" i="60"/>
  <c r="AL342" i="60"/>
  <c r="AM342" i="60"/>
  <c r="AN342" i="60"/>
  <c r="AO342" i="60"/>
  <c r="AP342" i="60"/>
  <c r="AQ342" i="60"/>
  <c r="AR342" i="60"/>
  <c r="AS342" i="60"/>
  <c r="AT342" i="60"/>
  <c r="AU342" i="60"/>
  <c r="AV342" i="60"/>
  <c r="AW342" i="60"/>
  <c r="AX342" i="60"/>
  <c r="AY342" i="60"/>
  <c r="AZ342" i="60"/>
  <c r="BA342" i="60"/>
  <c r="BB342" i="60"/>
  <c r="BC342" i="60"/>
  <c r="BD342" i="60"/>
  <c r="BE342" i="60"/>
  <c r="BF342" i="60"/>
  <c r="BG342" i="60"/>
  <c r="BH342" i="60"/>
  <c r="BI342" i="60"/>
  <c r="BJ342" i="60"/>
  <c r="BK342" i="60"/>
  <c r="BL342" i="60"/>
  <c r="BM342" i="60"/>
  <c r="BN342" i="60"/>
  <c r="BO342" i="60"/>
  <c r="BP342" i="60"/>
  <c r="BQ342" i="60"/>
  <c r="BR342" i="60"/>
  <c r="BS342" i="60"/>
  <c r="BT342" i="60"/>
  <c r="BU342" i="60"/>
  <c r="BV342" i="60"/>
  <c r="BW342" i="60"/>
  <c r="BX342" i="60"/>
  <c r="BY342" i="60"/>
  <c r="BZ342" i="60"/>
  <c r="CA342" i="60"/>
  <c r="CB342" i="60"/>
  <c r="CC342" i="60"/>
  <c r="CD342" i="60"/>
  <c r="CE342" i="60"/>
  <c r="CF342" i="60"/>
  <c r="CG342" i="60"/>
  <c r="CH342" i="60"/>
  <c r="CI342" i="60"/>
  <c r="CJ342" i="60"/>
  <c r="CK342" i="60"/>
  <c r="CL342" i="60"/>
  <c r="CM342" i="60"/>
  <c r="E343" i="60"/>
  <c r="F343" i="60"/>
  <c r="G343" i="60"/>
  <c r="H343" i="60"/>
  <c r="I343" i="60"/>
  <c r="J343" i="60"/>
  <c r="K343" i="60"/>
  <c r="L343" i="60"/>
  <c r="M343" i="60"/>
  <c r="N343" i="60"/>
  <c r="O343" i="60"/>
  <c r="P343" i="60"/>
  <c r="Q343" i="60"/>
  <c r="R343" i="60"/>
  <c r="S343" i="60"/>
  <c r="T343" i="60"/>
  <c r="U343" i="60"/>
  <c r="V343" i="60"/>
  <c r="W343" i="60"/>
  <c r="X343" i="60"/>
  <c r="Y343" i="60"/>
  <c r="Z343" i="60"/>
  <c r="AA343" i="60"/>
  <c r="AB343" i="60"/>
  <c r="AC343" i="60"/>
  <c r="AD343" i="60"/>
  <c r="AE343" i="60"/>
  <c r="AF343" i="60"/>
  <c r="AG343" i="60"/>
  <c r="AH343" i="60"/>
  <c r="AI343" i="60"/>
  <c r="AJ343" i="60"/>
  <c r="AK343" i="60"/>
  <c r="AL343" i="60"/>
  <c r="AM343" i="60"/>
  <c r="AN343" i="60"/>
  <c r="AO343" i="60"/>
  <c r="AP343" i="60"/>
  <c r="AQ343" i="60"/>
  <c r="AR343" i="60"/>
  <c r="AS343" i="60"/>
  <c r="AT343" i="60"/>
  <c r="AU343" i="60"/>
  <c r="AV343" i="60"/>
  <c r="AW343" i="60"/>
  <c r="AX343" i="60"/>
  <c r="AY343" i="60"/>
  <c r="AZ343" i="60"/>
  <c r="BA343" i="60"/>
  <c r="BB343" i="60"/>
  <c r="BC343" i="60"/>
  <c r="BD343" i="60"/>
  <c r="BE343" i="60"/>
  <c r="BF343" i="60"/>
  <c r="BG343" i="60"/>
  <c r="BH343" i="60"/>
  <c r="BI343" i="60"/>
  <c r="BJ343" i="60"/>
  <c r="BK343" i="60"/>
  <c r="BL343" i="60"/>
  <c r="BM343" i="60"/>
  <c r="BN343" i="60"/>
  <c r="BO343" i="60"/>
  <c r="BP343" i="60"/>
  <c r="BQ343" i="60"/>
  <c r="BR343" i="60"/>
  <c r="BS343" i="60"/>
  <c r="BT343" i="60"/>
  <c r="BU343" i="60"/>
  <c r="BV343" i="60"/>
  <c r="BW343" i="60"/>
  <c r="BX343" i="60"/>
  <c r="BY343" i="60"/>
  <c r="BZ343" i="60"/>
  <c r="CA343" i="60"/>
  <c r="CB343" i="60"/>
  <c r="CC343" i="60"/>
  <c r="CD343" i="60"/>
  <c r="CE343" i="60"/>
  <c r="CF343" i="60"/>
  <c r="CG343" i="60"/>
  <c r="CH343" i="60"/>
  <c r="CI343" i="60"/>
  <c r="CJ343" i="60"/>
  <c r="CK343" i="60"/>
  <c r="CL343" i="60"/>
  <c r="CM343" i="60"/>
  <c r="E344" i="60"/>
  <c r="F344" i="60"/>
  <c r="G344" i="60"/>
  <c r="H344" i="60"/>
  <c r="I344" i="60"/>
  <c r="J344" i="60"/>
  <c r="K344" i="60"/>
  <c r="L344" i="60"/>
  <c r="M344" i="60"/>
  <c r="N344" i="60"/>
  <c r="O344" i="60"/>
  <c r="P344" i="60"/>
  <c r="Q344" i="60"/>
  <c r="R344" i="60"/>
  <c r="S344" i="60"/>
  <c r="T344" i="60"/>
  <c r="U344" i="60"/>
  <c r="V344" i="60"/>
  <c r="W344" i="60"/>
  <c r="X344" i="60"/>
  <c r="Y344" i="60"/>
  <c r="Z344" i="60"/>
  <c r="AA344" i="60"/>
  <c r="AB344" i="60"/>
  <c r="AC344" i="60"/>
  <c r="AD344" i="60"/>
  <c r="AE344" i="60"/>
  <c r="AF344" i="60"/>
  <c r="AG344" i="60"/>
  <c r="AH344" i="60"/>
  <c r="AI344" i="60"/>
  <c r="AJ344" i="60"/>
  <c r="AK344" i="60"/>
  <c r="AL344" i="60"/>
  <c r="AM344" i="60"/>
  <c r="AN344" i="60"/>
  <c r="AO344" i="60"/>
  <c r="AP344" i="60"/>
  <c r="AQ344" i="60"/>
  <c r="AR344" i="60"/>
  <c r="AS344" i="60"/>
  <c r="AT344" i="60"/>
  <c r="AU344" i="60"/>
  <c r="AV344" i="60"/>
  <c r="AW344" i="60"/>
  <c r="AX344" i="60"/>
  <c r="AY344" i="60"/>
  <c r="AZ344" i="60"/>
  <c r="BA344" i="60"/>
  <c r="BB344" i="60"/>
  <c r="BC344" i="60"/>
  <c r="BD344" i="60"/>
  <c r="BE344" i="60"/>
  <c r="BF344" i="60"/>
  <c r="BG344" i="60"/>
  <c r="BH344" i="60"/>
  <c r="BI344" i="60"/>
  <c r="BJ344" i="60"/>
  <c r="BK344" i="60"/>
  <c r="BL344" i="60"/>
  <c r="BM344" i="60"/>
  <c r="BN344" i="60"/>
  <c r="BO344" i="60"/>
  <c r="BP344" i="60"/>
  <c r="BQ344" i="60"/>
  <c r="BR344" i="60"/>
  <c r="BS344" i="60"/>
  <c r="BT344" i="60"/>
  <c r="BU344" i="60"/>
  <c r="BV344" i="60"/>
  <c r="BW344" i="60"/>
  <c r="BX344" i="60"/>
  <c r="BY344" i="60"/>
  <c r="BZ344" i="60"/>
  <c r="CA344" i="60"/>
  <c r="CB344" i="60"/>
  <c r="CC344" i="60"/>
  <c r="CD344" i="60"/>
  <c r="CE344" i="60"/>
  <c r="CF344" i="60"/>
  <c r="CG344" i="60"/>
  <c r="CH344" i="60"/>
  <c r="CI344" i="60"/>
  <c r="CJ344" i="60"/>
  <c r="CK344" i="60"/>
  <c r="CL344" i="60"/>
  <c r="CM344" i="60"/>
  <c r="E345" i="60"/>
  <c r="F345" i="60"/>
  <c r="G345" i="60"/>
  <c r="H345" i="60"/>
  <c r="I345" i="60"/>
  <c r="J345" i="60"/>
  <c r="K345" i="60"/>
  <c r="L345" i="60"/>
  <c r="M345" i="60"/>
  <c r="N345" i="60"/>
  <c r="O345" i="60"/>
  <c r="P345" i="60"/>
  <c r="Q345" i="60"/>
  <c r="R345" i="60"/>
  <c r="S345" i="60"/>
  <c r="T345" i="60"/>
  <c r="U345" i="60"/>
  <c r="V345" i="60"/>
  <c r="W345" i="60"/>
  <c r="X345" i="60"/>
  <c r="Y345" i="60"/>
  <c r="Z345" i="60"/>
  <c r="AA345" i="60"/>
  <c r="AB345" i="60"/>
  <c r="AC345" i="60"/>
  <c r="AD345" i="60"/>
  <c r="AE345" i="60"/>
  <c r="AF345" i="60"/>
  <c r="AG345" i="60"/>
  <c r="AH345" i="60"/>
  <c r="AI345" i="60"/>
  <c r="AJ345" i="60"/>
  <c r="AK345" i="60"/>
  <c r="AL345" i="60"/>
  <c r="AM345" i="60"/>
  <c r="AN345" i="60"/>
  <c r="AO345" i="60"/>
  <c r="AP345" i="60"/>
  <c r="AQ345" i="60"/>
  <c r="AR345" i="60"/>
  <c r="AS345" i="60"/>
  <c r="AT345" i="60"/>
  <c r="AU345" i="60"/>
  <c r="AV345" i="60"/>
  <c r="AW345" i="60"/>
  <c r="AX345" i="60"/>
  <c r="AY345" i="60"/>
  <c r="AZ345" i="60"/>
  <c r="BA345" i="60"/>
  <c r="BB345" i="60"/>
  <c r="BC345" i="60"/>
  <c r="BD345" i="60"/>
  <c r="BE345" i="60"/>
  <c r="BF345" i="60"/>
  <c r="BG345" i="60"/>
  <c r="BH345" i="60"/>
  <c r="BI345" i="60"/>
  <c r="BJ345" i="60"/>
  <c r="BK345" i="60"/>
  <c r="BL345" i="60"/>
  <c r="BM345" i="60"/>
  <c r="BN345" i="60"/>
  <c r="BO345" i="60"/>
  <c r="BP345" i="60"/>
  <c r="BQ345" i="60"/>
  <c r="BR345" i="60"/>
  <c r="BS345" i="60"/>
  <c r="BT345" i="60"/>
  <c r="BU345" i="60"/>
  <c r="BV345" i="60"/>
  <c r="BW345" i="60"/>
  <c r="BX345" i="60"/>
  <c r="BY345" i="60"/>
  <c r="BZ345" i="60"/>
  <c r="CA345" i="60"/>
  <c r="CB345" i="60"/>
  <c r="CC345" i="60"/>
  <c r="CD345" i="60"/>
  <c r="CE345" i="60"/>
  <c r="CF345" i="60"/>
  <c r="CG345" i="60"/>
  <c r="CH345" i="60"/>
  <c r="CI345" i="60"/>
  <c r="CJ345" i="60"/>
  <c r="CK345" i="60"/>
  <c r="CL345" i="60"/>
  <c r="CM345" i="60"/>
  <c r="E346" i="60"/>
  <c r="F346" i="60"/>
  <c r="G346" i="60"/>
  <c r="H346" i="60"/>
  <c r="I346" i="60"/>
  <c r="J346" i="60"/>
  <c r="K346" i="60"/>
  <c r="L346" i="60"/>
  <c r="M346" i="60"/>
  <c r="N346" i="60"/>
  <c r="O346" i="60"/>
  <c r="P346" i="60"/>
  <c r="Q346" i="60"/>
  <c r="R346" i="60"/>
  <c r="S346" i="60"/>
  <c r="T346" i="60"/>
  <c r="U346" i="60"/>
  <c r="V346" i="60"/>
  <c r="W346" i="60"/>
  <c r="X346" i="60"/>
  <c r="Y346" i="60"/>
  <c r="Z346" i="60"/>
  <c r="AA346" i="60"/>
  <c r="AB346" i="60"/>
  <c r="AC346" i="60"/>
  <c r="AD346" i="60"/>
  <c r="AE346" i="60"/>
  <c r="AF346" i="60"/>
  <c r="AG346" i="60"/>
  <c r="AH346" i="60"/>
  <c r="AI346" i="60"/>
  <c r="AJ346" i="60"/>
  <c r="AK346" i="60"/>
  <c r="AL346" i="60"/>
  <c r="AM346" i="60"/>
  <c r="AN346" i="60"/>
  <c r="AO346" i="60"/>
  <c r="AP346" i="60"/>
  <c r="AQ346" i="60"/>
  <c r="AR346" i="60"/>
  <c r="AS346" i="60"/>
  <c r="AT346" i="60"/>
  <c r="AU346" i="60"/>
  <c r="AV346" i="60"/>
  <c r="AW346" i="60"/>
  <c r="AX346" i="60"/>
  <c r="AY346" i="60"/>
  <c r="AZ346" i="60"/>
  <c r="BA346" i="60"/>
  <c r="BB346" i="60"/>
  <c r="BC346" i="60"/>
  <c r="BD346" i="60"/>
  <c r="BE346" i="60"/>
  <c r="BF346" i="60"/>
  <c r="BG346" i="60"/>
  <c r="BH346" i="60"/>
  <c r="BI346" i="60"/>
  <c r="BJ346" i="60"/>
  <c r="BK346" i="60"/>
  <c r="BL346" i="60"/>
  <c r="BM346" i="60"/>
  <c r="BN346" i="60"/>
  <c r="BO346" i="60"/>
  <c r="BP346" i="60"/>
  <c r="BQ346" i="60"/>
  <c r="BR346" i="60"/>
  <c r="BS346" i="60"/>
  <c r="BT346" i="60"/>
  <c r="BU346" i="60"/>
  <c r="BV346" i="60"/>
  <c r="BW346" i="60"/>
  <c r="BX346" i="60"/>
  <c r="BY346" i="60"/>
  <c r="BZ346" i="60"/>
  <c r="CA346" i="60"/>
  <c r="CB346" i="60"/>
  <c r="CC346" i="60"/>
  <c r="CD346" i="60"/>
  <c r="CE346" i="60"/>
  <c r="CF346" i="60"/>
  <c r="CG346" i="60"/>
  <c r="CH346" i="60"/>
  <c r="CI346" i="60"/>
  <c r="CJ346" i="60"/>
  <c r="CK346" i="60"/>
  <c r="CL346" i="60"/>
  <c r="CM346" i="60"/>
  <c r="E347" i="60"/>
  <c r="F347" i="60"/>
  <c r="G347" i="60"/>
  <c r="H347" i="60"/>
  <c r="I347" i="60"/>
  <c r="J347" i="60"/>
  <c r="K347" i="60"/>
  <c r="L347" i="60"/>
  <c r="M347" i="60"/>
  <c r="N347" i="60"/>
  <c r="O347" i="60"/>
  <c r="P347" i="60"/>
  <c r="Q347" i="60"/>
  <c r="R347" i="60"/>
  <c r="S347" i="60"/>
  <c r="T347" i="60"/>
  <c r="U347" i="60"/>
  <c r="V347" i="60"/>
  <c r="W347" i="60"/>
  <c r="X347" i="60"/>
  <c r="Y347" i="60"/>
  <c r="Z347" i="60"/>
  <c r="AA347" i="60"/>
  <c r="AB347" i="60"/>
  <c r="AC347" i="60"/>
  <c r="AD347" i="60"/>
  <c r="AE347" i="60"/>
  <c r="AF347" i="60"/>
  <c r="AG347" i="60"/>
  <c r="AH347" i="60"/>
  <c r="AI347" i="60"/>
  <c r="AJ347" i="60"/>
  <c r="AK347" i="60"/>
  <c r="AL347" i="60"/>
  <c r="AM347" i="60"/>
  <c r="AN347" i="60"/>
  <c r="AO347" i="60"/>
  <c r="AP347" i="60"/>
  <c r="AQ347" i="60"/>
  <c r="AR347" i="60"/>
  <c r="AS347" i="60"/>
  <c r="AT347" i="60"/>
  <c r="AU347" i="60"/>
  <c r="AV347" i="60"/>
  <c r="AW347" i="60"/>
  <c r="AX347" i="60"/>
  <c r="AY347" i="60"/>
  <c r="AZ347" i="60"/>
  <c r="BA347" i="60"/>
  <c r="BB347" i="60"/>
  <c r="BC347" i="60"/>
  <c r="BD347" i="60"/>
  <c r="BE347" i="60"/>
  <c r="BF347" i="60"/>
  <c r="BG347" i="60"/>
  <c r="BH347" i="60"/>
  <c r="BI347" i="60"/>
  <c r="BJ347" i="60"/>
  <c r="BK347" i="60"/>
  <c r="BL347" i="60"/>
  <c r="BM347" i="60"/>
  <c r="BN347" i="60"/>
  <c r="BO347" i="60"/>
  <c r="BP347" i="60"/>
  <c r="BQ347" i="60"/>
  <c r="BR347" i="60"/>
  <c r="BS347" i="60"/>
  <c r="BT347" i="60"/>
  <c r="BU347" i="60"/>
  <c r="BV347" i="60"/>
  <c r="BW347" i="60"/>
  <c r="BX347" i="60"/>
  <c r="BY347" i="60"/>
  <c r="BZ347" i="60"/>
  <c r="CA347" i="60"/>
  <c r="CB347" i="60"/>
  <c r="CC347" i="60"/>
  <c r="CD347" i="60"/>
  <c r="CE347" i="60"/>
  <c r="CF347" i="60"/>
  <c r="CG347" i="60"/>
  <c r="CH347" i="60"/>
  <c r="CI347" i="60"/>
  <c r="CJ347" i="60"/>
  <c r="CK347" i="60"/>
  <c r="CL347" i="60"/>
  <c r="CM347" i="60"/>
  <c r="E348" i="60"/>
  <c r="F348" i="60"/>
  <c r="G348" i="60"/>
  <c r="H348" i="60"/>
  <c r="I348" i="60"/>
  <c r="J348" i="60"/>
  <c r="K348" i="60"/>
  <c r="L348" i="60"/>
  <c r="M348" i="60"/>
  <c r="N348" i="60"/>
  <c r="O348" i="60"/>
  <c r="P348" i="60"/>
  <c r="Q348" i="60"/>
  <c r="R348" i="60"/>
  <c r="S348" i="60"/>
  <c r="T348" i="60"/>
  <c r="U348" i="60"/>
  <c r="V348" i="60"/>
  <c r="W348" i="60"/>
  <c r="X348" i="60"/>
  <c r="Y348" i="60"/>
  <c r="Z348" i="60"/>
  <c r="AA348" i="60"/>
  <c r="AB348" i="60"/>
  <c r="AC348" i="60"/>
  <c r="AD348" i="60"/>
  <c r="AE348" i="60"/>
  <c r="AF348" i="60"/>
  <c r="AG348" i="60"/>
  <c r="AH348" i="60"/>
  <c r="AI348" i="60"/>
  <c r="AJ348" i="60"/>
  <c r="AK348" i="60"/>
  <c r="AL348" i="60"/>
  <c r="AM348" i="60"/>
  <c r="AN348" i="60"/>
  <c r="AO348" i="60"/>
  <c r="AP348" i="60"/>
  <c r="AQ348" i="60"/>
  <c r="AR348" i="60"/>
  <c r="AS348" i="60"/>
  <c r="AT348" i="60"/>
  <c r="AU348" i="60"/>
  <c r="AV348" i="60"/>
  <c r="AW348" i="60"/>
  <c r="AX348" i="60"/>
  <c r="AY348" i="60"/>
  <c r="AZ348" i="60"/>
  <c r="BA348" i="60"/>
  <c r="BB348" i="60"/>
  <c r="BC348" i="60"/>
  <c r="BD348" i="60"/>
  <c r="BE348" i="60"/>
  <c r="BF348" i="60"/>
  <c r="BG348" i="60"/>
  <c r="BH348" i="60"/>
  <c r="BI348" i="60"/>
  <c r="BJ348" i="60"/>
  <c r="BK348" i="60"/>
  <c r="BL348" i="60"/>
  <c r="BM348" i="60"/>
  <c r="BN348" i="60"/>
  <c r="BO348" i="60"/>
  <c r="BP348" i="60"/>
  <c r="BQ348" i="60"/>
  <c r="BR348" i="60"/>
  <c r="BS348" i="60"/>
  <c r="BT348" i="60"/>
  <c r="BU348" i="60"/>
  <c r="BV348" i="60"/>
  <c r="BW348" i="60"/>
  <c r="BX348" i="60"/>
  <c r="BY348" i="60"/>
  <c r="BZ348" i="60"/>
  <c r="CA348" i="60"/>
  <c r="CB348" i="60"/>
  <c r="CC348" i="60"/>
  <c r="CD348" i="60"/>
  <c r="CE348" i="60"/>
  <c r="CF348" i="60"/>
  <c r="CG348" i="60"/>
  <c r="CH348" i="60"/>
  <c r="CI348" i="60"/>
  <c r="CJ348" i="60"/>
  <c r="CK348" i="60"/>
  <c r="CL348" i="60"/>
  <c r="CM348" i="60"/>
  <c r="E349" i="60"/>
  <c r="F349" i="60"/>
  <c r="G349" i="60"/>
  <c r="H349" i="60"/>
  <c r="I349" i="60"/>
  <c r="J349" i="60"/>
  <c r="K349" i="60"/>
  <c r="L349" i="60"/>
  <c r="M349" i="60"/>
  <c r="N349" i="60"/>
  <c r="O349" i="60"/>
  <c r="P349" i="60"/>
  <c r="Q349" i="60"/>
  <c r="R349" i="60"/>
  <c r="S349" i="60"/>
  <c r="T349" i="60"/>
  <c r="U349" i="60"/>
  <c r="V349" i="60"/>
  <c r="W349" i="60"/>
  <c r="X349" i="60"/>
  <c r="Y349" i="60"/>
  <c r="Z349" i="60"/>
  <c r="AA349" i="60"/>
  <c r="AB349" i="60"/>
  <c r="AC349" i="60"/>
  <c r="AD349" i="60"/>
  <c r="AE349" i="60"/>
  <c r="AF349" i="60"/>
  <c r="AG349" i="60"/>
  <c r="AH349" i="60"/>
  <c r="AI349" i="60"/>
  <c r="AJ349" i="60"/>
  <c r="AK349" i="60"/>
  <c r="AL349" i="60"/>
  <c r="AM349" i="60"/>
  <c r="AN349" i="60"/>
  <c r="AO349" i="60"/>
  <c r="AP349" i="60"/>
  <c r="AQ349" i="60"/>
  <c r="AR349" i="60"/>
  <c r="AS349" i="60"/>
  <c r="AT349" i="60"/>
  <c r="AU349" i="60"/>
  <c r="AV349" i="60"/>
  <c r="AW349" i="60"/>
  <c r="AX349" i="60"/>
  <c r="AY349" i="60"/>
  <c r="AZ349" i="60"/>
  <c r="BA349" i="60"/>
  <c r="BB349" i="60"/>
  <c r="BC349" i="60"/>
  <c r="BD349" i="60"/>
  <c r="BE349" i="60"/>
  <c r="BF349" i="60"/>
  <c r="BG349" i="60"/>
  <c r="BH349" i="60"/>
  <c r="BI349" i="60"/>
  <c r="BJ349" i="60"/>
  <c r="BK349" i="60"/>
  <c r="BL349" i="60"/>
  <c r="BM349" i="60"/>
  <c r="BN349" i="60"/>
  <c r="BO349" i="60"/>
  <c r="BP349" i="60"/>
  <c r="BQ349" i="60"/>
  <c r="BR349" i="60"/>
  <c r="BS349" i="60"/>
  <c r="BT349" i="60"/>
  <c r="BU349" i="60"/>
  <c r="BV349" i="60"/>
  <c r="BW349" i="60"/>
  <c r="BX349" i="60"/>
  <c r="BY349" i="60"/>
  <c r="BZ349" i="60"/>
  <c r="CA349" i="60"/>
  <c r="CB349" i="60"/>
  <c r="CC349" i="60"/>
  <c r="CD349" i="60"/>
  <c r="CE349" i="60"/>
  <c r="CF349" i="60"/>
  <c r="CG349" i="60"/>
  <c r="CH349" i="60"/>
  <c r="CI349" i="60"/>
  <c r="CJ349" i="60"/>
  <c r="CK349" i="60"/>
  <c r="CL349" i="60"/>
  <c r="CM349" i="60"/>
  <c r="E350" i="60"/>
  <c r="F350" i="60"/>
  <c r="G350" i="60"/>
  <c r="H350" i="60"/>
  <c r="I350" i="60"/>
  <c r="J350" i="60"/>
  <c r="K350" i="60"/>
  <c r="L350" i="60"/>
  <c r="M350" i="60"/>
  <c r="N350" i="60"/>
  <c r="O350" i="60"/>
  <c r="P350" i="60"/>
  <c r="Q350" i="60"/>
  <c r="R350" i="60"/>
  <c r="S350" i="60"/>
  <c r="T350" i="60"/>
  <c r="U350" i="60"/>
  <c r="V350" i="60"/>
  <c r="W350" i="60"/>
  <c r="X350" i="60"/>
  <c r="Y350" i="60"/>
  <c r="Z350" i="60"/>
  <c r="AA350" i="60"/>
  <c r="AB350" i="60"/>
  <c r="AC350" i="60"/>
  <c r="AD350" i="60"/>
  <c r="AE350" i="60"/>
  <c r="AF350" i="60"/>
  <c r="AG350" i="60"/>
  <c r="AH350" i="60"/>
  <c r="AI350" i="60"/>
  <c r="AJ350" i="60"/>
  <c r="AK350" i="60"/>
  <c r="AL350" i="60"/>
  <c r="AM350" i="60"/>
  <c r="AN350" i="60"/>
  <c r="AO350" i="60"/>
  <c r="AP350" i="60"/>
  <c r="AQ350" i="60"/>
  <c r="AR350" i="60"/>
  <c r="AS350" i="60"/>
  <c r="AT350" i="60"/>
  <c r="AU350" i="60"/>
  <c r="AV350" i="60"/>
  <c r="AW350" i="60"/>
  <c r="AX350" i="60"/>
  <c r="AY350" i="60"/>
  <c r="AZ350" i="60"/>
  <c r="BA350" i="60"/>
  <c r="BB350" i="60"/>
  <c r="BC350" i="60"/>
  <c r="BD350" i="60"/>
  <c r="BE350" i="60"/>
  <c r="BF350" i="60"/>
  <c r="BG350" i="60"/>
  <c r="BH350" i="60"/>
  <c r="BI350" i="60"/>
  <c r="BJ350" i="60"/>
  <c r="BK350" i="60"/>
  <c r="BL350" i="60"/>
  <c r="BM350" i="60"/>
  <c r="BN350" i="60"/>
  <c r="BO350" i="60"/>
  <c r="BP350" i="60"/>
  <c r="BQ350" i="60"/>
  <c r="BR350" i="60"/>
  <c r="BS350" i="60"/>
  <c r="BT350" i="60"/>
  <c r="BU350" i="60"/>
  <c r="BV350" i="60"/>
  <c r="BW350" i="60"/>
  <c r="BX350" i="60"/>
  <c r="BY350" i="60"/>
  <c r="BZ350" i="60"/>
  <c r="CA350" i="60"/>
  <c r="CB350" i="60"/>
  <c r="CC350" i="60"/>
  <c r="CD350" i="60"/>
  <c r="CE350" i="60"/>
  <c r="CF350" i="60"/>
  <c r="CG350" i="60"/>
  <c r="CH350" i="60"/>
  <c r="CI350" i="60"/>
  <c r="CJ350" i="60"/>
  <c r="CK350" i="60"/>
  <c r="CL350" i="60"/>
  <c r="CM350" i="60"/>
  <c r="E351" i="60"/>
  <c r="F351" i="60"/>
  <c r="G351" i="60"/>
  <c r="H351" i="60"/>
  <c r="I351" i="60"/>
  <c r="J351" i="60"/>
  <c r="K351" i="60"/>
  <c r="L351" i="60"/>
  <c r="M351" i="60"/>
  <c r="N351" i="60"/>
  <c r="O351" i="60"/>
  <c r="P351" i="60"/>
  <c r="Q351" i="60"/>
  <c r="R351" i="60"/>
  <c r="S351" i="60"/>
  <c r="T351" i="60"/>
  <c r="U351" i="60"/>
  <c r="V351" i="60"/>
  <c r="W351" i="60"/>
  <c r="X351" i="60"/>
  <c r="Y351" i="60"/>
  <c r="Z351" i="60"/>
  <c r="AA351" i="60"/>
  <c r="AB351" i="60"/>
  <c r="AC351" i="60"/>
  <c r="AD351" i="60"/>
  <c r="AE351" i="60"/>
  <c r="AF351" i="60"/>
  <c r="AG351" i="60"/>
  <c r="AH351" i="60"/>
  <c r="AI351" i="60"/>
  <c r="AJ351" i="60"/>
  <c r="AK351" i="60"/>
  <c r="AL351" i="60"/>
  <c r="AM351" i="60"/>
  <c r="AN351" i="60"/>
  <c r="AO351" i="60"/>
  <c r="AP351" i="60"/>
  <c r="AQ351" i="60"/>
  <c r="AR351" i="60"/>
  <c r="AS351" i="60"/>
  <c r="AT351" i="60"/>
  <c r="AU351" i="60"/>
  <c r="AV351" i="60"/>
  <c r="AW351" i="60"/>
  <c r="AX351" i="60"/>
  <c r="AY351" i="60"/>
  <c r="AZ351" i="60"/>
  <c r="BA351" i="60"/>
  <c r="BB351" i="60"/>
  <c r="BC351" i="60"/>
  <c r="BD351" i="60"/>
  <c r="BE351" i="60"/>
  <c r="BF351" i="60"/>
  <c r="BG351" i="60"/>
  <c r="BH351" i="60"/>
  <c r="BI351" i="60"/>
  <c r="BJ351" i="60"/>
  <c r="BK351" i="60"/>
  <c r="BL351" i="60"/>
  <c r="BM351" i="60"/>
  <c r="BN351" i="60"/>
  <c r="BO351" i="60"/>
  <c r="BP351" i="60"/>
  <c r="BQ351" i="60"/>
  <c r="BR351" i="60"/>
  <c r="BS351" i="60"/>
  <c r="BT351" i="60"/>
  <c r="BU351" i="60"/>
  <c r="BV351" i="60"/>
  <c r="BW351" i="60"/>
  <c r="BX351" i="60"/>
  <c r="BY351" i="60"/>
  <c r="BZ351" i="60"/>
  <c r="CA351" i="60"/>
  <c r="CB351" i="60"/>
  <c r="CC351" i="60"/>
  <c r="CD351" i="60"/>
  <c r="CE351" i="60"/>
  <c r="CF351" i="60"/>
  <c r="CG351" i="60"/>
  <c r="CH351" i="60"/>
  <c r="CI351" i="60"/>
  <c r="CJ351" i="60"/>
  <c r="CK351" i="60"/>
  <c r="CL351" i="60"/>
  <c r="CM351" i="60"/>
  <c r="E352" i="60"/>
  <c r="F352" i="60"/>
  <c r="G352" i="60"/>
  <c r="H352" i="60"/>
  <c r="I352" i="60"/>
  <c r="J352" i="60"/>
  <c r="K352" i="60"/>
  <c r="L352" i="60"/>
  <c r="M352" i="60"/>
  <c r="N352" i="60"/>
  <c r="O352" i="60"/>
  <c r="P352" i="60"/>
  <c r="Q352" i="60"/>
  <c r="R352" i="60"/>
  <c r="S352" i="60"/>
  <c r="T352" i="60"/>
  <c r="U352" i="60"/>
  <c r="V352" i="60"/>
  <c r="W352" i="60"/>
  <c r="X352" i="60"/>
  <c r="Y352" i="60"/>
  <c r="Z352" i="60"/>
  <c r="AA352" i="60"/>
  <c r="AB352" i="60"/>
  <c r="AC352" i="60"/>
  <c r="AD352" i="60"/>
  <c r="AE352" i="60"/>
  <c r="AF352" i="60"/>
  <c r="AG352" i="60"/>
  <c r="AH352" i="60"/>
  <c r="AI352" i="60"/>
  <c r="AJ352" i="60"/>
  <c r="AK352" i="60"/>
  <c r="AL352" i="60"/>
  <c r="AM352" i="60"/>
  <c r="AN352" i="60"/>
  <c r="AO352" i="60"/>
  <c r="AP352" i="60"/>
  <c r="AQ352" i="60"/>
  <c r="AR352" i="60"/>
  <c r="AS352" i="60"/>
  <c r="AT352" i="60"/>
  <c r="AU352" i="60"/>
  <c r="AV352" i="60"/>
  <c r="AW352" i="60"/>
  <c r="AX352" i="60"/>
  <c r="AY352" i="60"/>
  <c r="AZ352" i="60"/>
  <c r="BA352" i="60"/>
  <c r="BB352" i="60"/>
  <c r="BC352" i="60"/>
  <c r="BD352" i="60"/>
  <c r="BE352" i="60"/>
  <c r="BF352" i="60"/>
  <c r="BG352" i="60"/>
  <c r="BH352" i="60"/>
  <c r="BI352" i="60"/>
  <c r="BJ352" i="60"/>
  <c r="BK352" i="60"/>
  <c r="BL352" i="60"/>
  <c r="BM352" i="60"/>
  <c r="BN352" i="60"/>
  <c r="BO352" i="60"/>
  <c r="BP352" i="60"/>
  <c r="BQ352" i="60"/>
  <c r="BR352" i="60"/>
  <c r="BS352" i="60"/>
  <c r="BT352" i="60"/>
  <c r="BU352" i="60"/>
  <c r="BV352" i="60"/>
  <c r="BW352" i="60"/>
  <c r="BX352" i="60"/>
  <c r="BY352" i="60"/>
  <c r="BZ352" i="60"/>
  <c r="CA352" i="60"/>
  <c r="CB352" i="60"/>
  <c r="CC352" i="60"/>
  <c r="CD352" i="60"/>
  <c r="CE352" i="60"/>
  <c r="CF352" i="60"/>
  <c r="CG352" i="60"/>
  <c r="CH352" i="60"/>
  <c r="CI352" i="60"/>
  <c r="CJ352" i="60"/>
  <c r="CK352" i="60"/>
  <c r="CL352" i="60"/>
  <c r="CM352" i="60"/>
  <c r="E353" i="60"/>
  <c r="F353" i="60"/>
  <c r="G353" i="60"/>
  <c r="H353" i="60"/>
  <c r="I353" i="60"/>
  <c r="J353" i="60"/>
  <c r="K353" i="60"/>
  <c r="L353" i="60"/>
  <c r="M353" i="60"/>
  <c r="N353" i="60"/>
  <c r="O353" i="60"/>
  <c r="P353" i="60"/>
  <c r="Q353" i="60"/>
  <c r="R353" i="60"/>
  <c r="S353" i="60"/>
  <c r="T353" i="60"/>
  <c r="U353" i="60"/>
  <c r="V353" i="60"/>
  <c r="W353" i="60"/>
  <c r="X353" i="60"/>
  <c r="Y353" i="60"/>
  <c r="Z353" i="60"/>
  <c r="AA353" i="60"/>
  <c r="AB353" i="60"/>
  <c r="AC353" i="60"/>
  <c r="AD353" i="60"/>
  <c r="AE353" i="60"/>
  <c r="AF353" i="60"/>
  <c r="AG353" i="60"/>
  <c r="AH353" i="60"/>
  <c r="AI353" i="60"/>
  <c r="AJ353" i="60"/>
  <c r="AK353" i="60"/>
  <c r="AL353" i="60"/>
  <c r="AM353" i="60"/>
  <c r="AN353" i="60"/>
  <c r="AO353" i="60"/>
  <c r="AP353" i="60"/>
  <c r="AQ353" i="60"/>
  <c r="AR353" i="60"/>
  <c r="AS353" i="60"/>
  <c r="AT353" i="60"/>
  <c r="AU353" i="60"/>
  <c r="AV353" i="60"/>
  <c r="AW353" i="60"/>
  <c r="AX353" i="60"/>
  <c r="AY353" i="60"/>
  <c r="AZ353" i="60"/>
  <c r="BA353" i="60"/>
  <c r="BB353" i="60"/>
  <c r="BC353" i="60"/>
  <c r="BD353" i="60"/>
  <c r="BE353" i="60"/>
  <c r="BF353" i="60"/>
  <c r="BG353" i="60"/>
  <c r="BH353" i="60"/>
  <c r="BI353" i="60"/>
  <c r="BJ353" i="60"/>
  <c r="BK353" i="60"/>
  <c r="BL353" i="60"/>
  <c r="BM353" i="60"/>
  <c r="BN353" i="60"/>
  <c r="BO353" i="60"/>
  <c r="BP353" i="60"/>
  <c r="BQ353" i="60"/>
  <c r="BR353" i="60"/>
  <c r="BS353" i="60"/>
  <c r="BT353" i="60"/>
  <c r="BU353" i="60"/>
  <c r="BV353" i="60"/>
  <c r="BW353" i="60"/>
  <c r="BX353" i="60"/>
  <c r="BY353" i="60"/>
  <c r="BZ353" i="60"/>
  <c r="CA353" i="60"/>
  <c r="CB353" i="60"/>
  <c r="CC353" i="60"/>
  <c r="CD353" i="60"/>
  <c r="CE353" i="60"/>
  <c r="CF353" i="60"/>
  <c r="CG353" i="60"/>
  <c r="CH353" i="60"/>
  <c r="CI353" i="60"/>
  <c r="CJ353" i="60"/>
  <c r="CK353" i="60"/>
  <c r="CL353" i="60"/>
  <c r="CM353" i="60"/>
  <c r="E354" i="60"/>
  <c r="F354" i="60"/>
  <c r="G354" i="60"/>
  <c r="H354" i="60"/>
  <c r="I354" i="60"/>
  <c r="J354" i="60"/>
  <c r="K354" i="60"/>
  <c r="L354" i="60"/>
  <c r="M354" i="60"/>
  <c r="N354" i="60"/>
  <c r="O354" i="60"/>
  <c r="P354" i="60"/>
  <c r="Q354" i="60"/>
  <c r="R354" i="60"/>
  <c r="S354" i="60"/>
  <c r="T354" i="60"/>
  <c r="U354" i="60"/>
  <c r="V354" i="60"/>
  <c r="W354" i="60"/>
  <c r="X354" i="60"/>
  <c r="Y354" i="60"/>
  <c r="Z354" i="60"/>
  <c r="AA354" i="60"/>
  <c r="AB354" i="60"/>
  <c r="AC354" i="60"/>
  <c r="AD354" i="60"/>
  <c r="AE354" i="60"/>
  <c r="AF354" i="60"/>
  <c r="AG354" i="60"/>
  <c r="AH354" i="60"/>
  <c r="AI354" i="60"/>
  <c r="AJ354" i="60"/>
  <c r="AK354" i="60"/>
  <c r="AL354" i="60"/>
  <c r="AM354" i="60"/>
  <c r="AN354" i="60"/>
  <c r="AO354" i="60"/>
  <c r="AP354" i="60"/>
  <c r="AQ354" i="60"/>
  <c r="AR354" i="60"/>
  <c r="AS354" i="60"/>
  <c r="AT354" i="60"/>
  <c r="AU354" i="60"/>
  <c r="AV354" i="60"/>
  <c r="AW354" i="60"/>
  <c r="AX354" i="60"/>
  <c r="AY354" i="60"/>
  <c r="AZ354" i="60"/>
  <c r="BA354" i="60"/>
  <c r="BB354" i="60"/>
  <c r="BC354" i="60"/>
  <c r="BD354" i="60"/>
  <c r="BE354" i="60"/>
  <c r="BF354" i="60"/>
  <c r="BG354" i="60"/>
  <c r="BH354" i="60"/>
  <c r="BI354" i="60"/>
  <c r="BJ354" i="60"/>
  <c r="BK354" i="60"/>
  <c r="BL354" i="60"/>
  <c r="BM354" i="60"/>
  <c r="BN354" i="60"/>
  <c r="BO354" i="60"/>
  <c r="BP354" i="60"/>
  <c r="BQ354" i="60"/>
  <c r="BR354" i="60"/>
  <c r="BS354" i="60"/>
  <c r="BT354" i="60"/>
  <c r="BU354" i="60"/>
  <c r="BV354" i="60"/>
  <c r="BW354" i="60"/>
  <c r="BX354" i="60"/>
  <c r="BY354" i="60"/>
  <c r="BZ354" i="60"/>
  <c r="CA354" i="60"/>
  <c r="CB354" i="60"/>
  <c r="CC354" i="60"/>
  <c r="CD354" i="60"/>
  <c r="CE354" i="60"/>
  <c r="CF354" i="60"/>
  <c r="CG354" i="60"/>
  <c r="CH354" i="60"/>
  <c r="CI354" i="60"/>
  <c r="CJ354" i="60"/>
  <c r="CK354" i="60"/>
  <c r="CL354" i="60"/>
  <c r="CM354" i="60"/>
  <c r="E355" i="60"/>
  <c r="F355" i="60"/>
  <c r="G355" i="60"/>
  <c r="H355" i="60"/>
  <c r="I355" i="60"/>
  <c r="J355" i="60"/>
  <c r="K355" i="60"/>
  <c r="L355" i="60"/>
  <c r="M355" i="60"/>
  <c r="N355" i="60"/>
  <c r="O355" i="60"/>
  <c r="P355" i="60"/>
  <c r="Q355" i="60"/>
  <c r="R355" i="60"/>
  <c r="S355" i="60"/>
  <c r="T355" i="60"/>
  <c r="U355" i="60"/>
  <c r="V355" i="60"/>
  <c r="W355" i="60"/>
  <c r="X355" i="60"/>
  <c r="Y355" i="60"/>
  <c r="Z355" i="60"/>
  <c r="AA355" i="60"/>
  <c r="AB355" i="60"/>
  <c r="AC355" i="60"/>
  <c r="AD355" i="60"/>
  <c r="AE355" i="60"/>
  <c r="AF355" i="60"/>
  <c r="AG355" i="60"/>
  <c r="AH355" i="60"/>
  <c r="AI355" i="60"/>
  <c r="AJ355" i="60"/>
  <c r="AK355" i="60"/>
  <c r="AL355" i="60"/>
  <c r="AM355" i="60"/>
  <c r="AN355" i="60"/>
  <c r="AO355" i="60"/>
  <c r="AP355" i="60"/>
  <c r="AQ355" i="60"/>
  <c r="AR355" i="60"/>
  <c r="AS355" i="60"/>
  <c r="AT355" i="60"/>
  <c r="AU355" i="60"/>
  <c r="AV355" i="60"/>
  <c r="AW355" i="60"/>
  <c r="AX355" i="60"/>
  <c r="AY355" i="60"/>
  <c r="AZ355" i="60"/>
  <c r="BA355" i="60"/>
  <c r="BB355" i="60"/>
  <c r="BC355" i="60"/>
  <c r="BD355" i="60"/>
  <c r="BE355" i="60"/>
  <c r="BF355" i="60"/>
  <c r="BG355" i="60"/>
  <c r="BH355" i="60"/>
  <c r="BI355" i="60"/>
  <c r="BJ355" i="60"/>
  <c r="BK355" i="60"/>
  <c r="BL355" i="60"/>
  <c r="BM355" i="60"/>
  <c r="BN355" i="60"/>
  <c r="BO355" i="60"/>
  <c r="BP355" i="60"/>
  <c r="BQ355" i="60"/>
  <c r="BR355" i="60"/>
  <c r="BS355" i="60"/>
  <c r="BT355" i="60"/>
  <c r="BU355" i="60"/>
  <c r="BV355" i="60"/>
  <c r="BW355" i="60"/>
  <c r="BX355" i="60"/>
  <c r="BY355" i="60"/>
  <c r="BZ355" i="60"/>
  <c r="CA355" i="60"/>
  <c r="CB355" i="60"/>
  <c r="CC355" i="60"/>
  <c r="CD355" i="60"/>
  <c r="CE355" i="60"/>
  <c r="CF355" i="60"/>
  <c r="CG355" i="60"/>
  <c r="CH355" i="60"/>
  <c r="CI355" i="60"/>
  <c r="CJ355" i="60"/>
  <c r="CK355" i="60"/>
  <c r="CL355" i="60"/>
  <c r="CM355" i="60"/>
  <c r="E356" i="60"/>
  <c r="F356" i="60"/>
  <c r="G356" i="60"/>
  <c r="H356" i="60"/>
  <c r="I356" i="60"/>
  <c r="J356" i="60"/>
  <c r="K356" i="60"/>
  <c r="L356" i="60"/>
  <c r="M356" i="60"/>
  <c r="N356" i="60"/>
  <c r="O356" i="60"/>
  <c r="P356" i="60"/>
  <c r="Q356" i="60"/>
  <c r="R356" i="60"/>
  <c r="S356" i="60"/>
  <c r="T356" i="60"/>
  <c r="U356" i="60"/>
  <c r="V356" i="60"/>
  <c r="W356" i="60"/>
  <c r="X356" i="60"/>
  <c r="Y356" i="60"/>
  <c r="Z356" i="60"/>
  <c r="AA356" i="60"/>
  <c r="AB356" i="60"/>
  <c r="AC356" i="60"/>
  <c r="AD356" i="60"/>
  <c r="AE356" i="60"/>
  <c r="AF356" i="60"/>
  <c r="AG356" i="60"/>
  <c r="AH356" i="60"/>
  <c r="AI356" i="60"/>
  <c r="AJ356" i="60"/>
  <c r="AK356" i="60"/>
  <c r="AL356" i="60"/>
  <c r="AM356" i="60"/>
  <c r="AN356" i="60"/>
  <c r="AO356" i="60"/>
  <c r="AP356" i="60"/>
  <c r="AQ356" i="60"/>
  <c r="AR356" i="60"/>
  <c r="AS356" i="60"/>
  <c r="AT356" i="60"/>
  <c r="AU356" i="60"/>
  <c r="AV356" i="60"/>
  <c r="AW356" i="60"/>
  <c r="AX356" i="60"/>
  <c r="AY356" i="60"/>
  <c r="AZ356" i="60"/>
  <c r="BA356" i="60"/>
  <c r="BB356" i="60"/>
  <c r="BC356" i="60"/>
  <c r="BD356" i="60"/>
  <c r="BE356" i="60"/>
  <c r="BF356" i="60"/>
  <c r="BG356" i="60"/>
  <c r="BH356" i="60"/>
  <c r="BI356" i="60"/>
  <c r="BJ356" i="60"/>
  <c r="BK356" i="60"/>
  <c r="BL356" i="60"/>
  <c r="BM356" i="60"/>
  <c r="BN356" i="60"/>
  <c r="BO356" i="60"/>
  <c r="BP356" i="60"/>
  <c r="BQ356" i="60"/>
  <c r="BR356" i="60"/>
  <c r="BS356" i="60"/>
  <c r="BT356" i="60"/>
  <c r="BU356" i="60"/>
  <c r="BV356" i="60"/>
  <c r="BW356" i="60"/>
  <c r="BX356" i="60"/>
  <c r="BY356" i="60"/>
  <c r="BZ356" i="60"/>
  <c r="CA356" i="60"/>
  <c r="CB356" i="60"/>
  <c r="CC356" i="60"/>
  <c r="CD356" i="60"/>
  <c r="CE356" i="60"/>
  <c r="CF356" i="60"/>
  <c r="CG356" i="60"/>
  <c r="CH356" i="60"/>
  <c r="CI356" i="60"/>
  <c r="CJ356" i="60"/>
  <c r="CK356" i="60"/>
  <c r="CL356" i="60"/>
  <c r="CM356" i="60"/>
  <c r="E357" i="60"/>
  <c r="F357" i="60"/>
  <c r="G357" i="60"/>
  <c r="H357" i="60"/>
  <c r="I357" i="60"/>
  <c r="J357" i="60"/>
  <c r="K357" i="60"/>
  <c r="L357" i="60"/>
  <c r="M357" i="60"/>
  <c r="N357" i="60"/>
  <c r="O357" i="60"/>
  <c r="P357" i="60"/>
  <c r="Q357" i="60"/>
  <c r="R357" i="60"/>
  <c r="S357" i="60"/>
  <c r="T357" i="60"/>
  <c r="U357" i="60"/>
  <c r="V357" i="60"/>
  <c r="W357" i="60"/>
  <c r="X357" i="60"/>
  <c r="Y357" i="60"/>
  <c r="Z357" i="60"/>
  <c r="AA357" i="60"/>
  <c r="AB357" i="60"/>
  <c r="AC357" i="60"/>
  <c r="AD357" i="60"/>
  <c r="AE357" i="60"/>
  <c r="AF357" i="60"/>
  <c r="AG357" i="60"/>
  <c r="AH357" i="60"/>
  <c r="AI357" i="60"/>
  <c r="AJ357" i="60"/>
  <c r="AK357" i="60"/>
  <c r="AL357" i="60"/>
  <c r="AM357" i="60"/>
  <c r="AN357" i="60"/>
  <c r="AO357" i="60"/>
  <c r="AP357" i="60"/>
  <c r="AQ357" i="60"/>
  <c r="AR357" i="60"/>
  <c r="AS357" i="60"/>
  <c r="AT357" i="60"/>
  <c r="AU357" i="60"/>
  <c r="AV357" i="60"/>
  <c r="AW357" i="60"/>
  <c r="AX357" i="60"/>
  <c r="AY357" i="60"/>
  <c r="AZ357" i="60"/>
  <c r="BA357" i="60"/>
  <c r="BB357" i="60"/>
  <c r="BC357" i="60"/>
  <c r="BD357" i="60"/>
  <c r="BE357" i="60"/>
  <c r="BF357" i="60"/>
  <c r="BG357" i="60"/>
  <c r="BH357" i="60"/>
  <c r="BI357" i="60"/>
  <c r="BJ357" i="60"/>
  <c r="BK357" i="60"/>
  <c r="BL357" i="60"/>
  <c r="BM357" i="60"/>
  <c r="BN357" i="60"/>
  <c r="BO357" i="60"/>
  <c r="BP357" i="60"/>
  <c r="BQ357" i="60"/>
  <c r="BR357" i="60"/>
  <c r="BS357" i="60"/>
  <c r="BT357" i="60"/>
  <c r="BU357" i="60"/>
  <c r="BV357" i="60"/>
  <c r="BW357" i="60"/>
  <c r="BX357" i="60"/>
  <c r="BY357" i="60"/>
  <c r="BZ357" i="60"/>
  <c r="CA357" i="60"/>
  <c r="CB357" i="60"/>
  <c r="CC357" i="60"/>
  <c r="CD357" i="60"/>
  <c r="CE357" i="60"/>
  <c r="CF357" i="60"/>
  <c r="CG357" i="60"/>
  <c r="CH357" i="60"/>
  <c r="CI357" i="60"/>
  <c r="CJ357" i="60"/>
  <c r="CK357" i="60"/>
  <c r="CL357" i="60"/>
  <c r="CM357" i="60"/>
  <c r="E358" i="60"/>
  <c r="F358" i="60"/>
  <c r="G358" i="60"/>
  <c r="H358" i="60"/>
  <c r="I358" i="60"/>
  <c r="J358" i="60"/>
  <c r="K358" i="60"/>
  <c r="L358" i="60"/>
  <c r="M358" i="60"/>
  <c r="N358" i="60"/>
  <c r="O358" i="60"/>
  <c r="P358" i="60"/>
  <c r="Q358" i="60"/>
  <c r="R358" i="60"/>
  <c r="S358" i="60"/>
  <c r="T358" i="60"/>
  <c r="U358" i="60"/>
  <c r="V358" i="60"/>
  <c r="W358" i="60"/>
  <c r="X358" i="60"/>
  <c r="Y358" i="60"/>
  <c r="Z358" i="60"/>
  <c r="AA358" i="60"/>
  <c r="AB358" i="60"/>
  <c r="AC358" i="60"/>
  <c r="AD358" i="60"/>
  <c r="AE358" i="60"/>
  <c r="AF358" i="60"/>
  <c r="AG358" i="60"/>
  <c r="AH358" i="60"/>
  <c r="AI358" i="60"/>
  <c r="AJ358" i="60"/>
  <c r="AK358" i="60"/>
  <c r="AL358" i="60"/>
  <c r="AM358" i="60"/>
  <c r="AN358" i="60"/>
  <c r="AO358" i="60"/>
  <c r="AP358" i="60"/>
  <c r="AQ358" i="60"/>
  <c r="AR358" i="60"/>
  <c r="AS358" i="60"/>
  <c r="AT358" i="60"/>
  <c r="AU358" i="60"/>
  <c r="AV358" i="60"/>
  <c r="AW358" i="60"/>
  <c r="AX358" i="60"/>
  <c r="AY358" i="60"/>
  <c r="AZ358" i="60"/>
  <c r="BA358" i="60"/>
  <c r="BB358" i="60"/>
  <c r="BC358" i="60"/>
  <c r="BD358" i="60"/>
  <c r="BE358" i="60"/>
  <c r="BF358" i="60"/>
  <c r="BG358" i="60"/>
  <c r="BH358" i="60"/>
  <c r="BI358" i="60"/>
  <c r="BJ358" i="60"/>
  <c r="BK358" i="60"/>
  <c r="BL358" i="60"/>
  <c r="BM358" i="60"/>
  <c r="BN358" i="60"/>
  <c r="BO358" i="60"/>
  <c r="BP358" i="60"/>
  <c r="BQ358" i="60"/>
  <c r="BR358" i="60"/>
  <c r="BS358" i="60"/>
  <c r="BT358" i="60"/>
  <c r="BU358" i="60"/>
  <c r="BV358" i="60"/>
  <c r="BW358" i="60"/>
  <c r="BX358" i="60"/>
  <c r="BY358" i="60"/>
  <c r="BZ358" i="60"/>
  <c r="CA358" i="60"/>
  <c r="CB358" i="60"/>
  <c r="CC358" i="60"/>
  <c r="CD358" i="60"/>
  <c r="CE358" i="60"/>
  <c r="CF358" i="60"/>
  <c r="CG358" i="60"/>
  <c r="CH358" i="60"/>
  <c r="CI358" i="60"/>
  <c r="CJ358" i="60"/>
  <c r="CK358" i="60"/>
  <c r="CL358" i="60"/>
  <c r="CM358" i="60"/>
  <c r="E359" i="60"/>
  <c r="F359" i="60"/>
  <c r="G359" i="60"/>
  <c r="H359" i="60"/>
  <c r="I359" i="60"/>
  <c r="J359" i="60"/>
  <c r="K359" i="60"/>
  <c r="L359" i="60"/>
  <c r="M359" i="60"/>
  <c r="N359" i="60"/>
  <c r="O359" i="60"/>
  <c r="P359" i="60"/>
  <c r="Q359" i="60"/>
  <c r="R359" i="60"/>
  <c r="S359" i="60"/>
  <c r="T359" i="60"/>
  <c r="U359" i="60"/>
  <c r="V359" i="60"/>
  <c r="W359" i="60"/>
  <c r="X359" i="60"/>
  <c r="Y359" i="60"/>
  <c r="Z359" i="60"/>
  <c r="AA359" i="60"/>
  <c r="AB359" i="60"/>
  <c r="AC359" i="60"/>
  <c r="AD359" i="60"/>
  <c r="AE359" i="60"/>
  <c r="AF359" i="60"/>
  <c r="AG359" i="60"/>
  <c r="AH359" i="60"/>
  <c r="AI359" i="60"/>
  <c r="AJ359" i="60"/>
  <c r="AK359" i="60"/>
  <c r="AL359" i="60"/>
  <c r="AM359" i="60"/>
  <c r="AN359" i="60"/>
  <c r="AO359" i="60"/>
  <c r="AP359" i="60"/>
  <c r="AQ359" i="60"/>
  <c r="AR359" i="60"/>
  <c r="AS359" i="60"/>
  <c r="AT359" i="60"/>
  <c r="AU359" i="60"/>
  <c r="AV359" i="60"/>
  <c r="AW359" i="60"/>
  <c r="AX359" i="60"/>
  <c r="AY359" i="60"/>
  <c r="AZ359" i="60"/>
  <c r="BA359" i="60"/>
  <c r="BB359" i="60"/>
  <c r="BC359" i="60"/>
  <c r="BD359" i="60"/>
  <c r="BE359" i="60"/>
  <c r="BF359" i="60"/>
  <c r="BG359" i="60"/>
  <c r="BH359" i="60"/>
  <c r="BI359" i="60"/>
  <c r="BJ359" i="60"/>
  <c r="BK359" i="60"/>
  <c r="BL359" i="60"/>
  <c r="BM359" i="60"/>
  <c r="BN359" i="60"/>
  <c r="BO359" i="60"/>
  <c r="BP359" i="60"/>
  <c r="BQ359" i="60"/>
  <c r="BR359" i="60"/>
  <c r="BS359" i="60"/>
  <c r="BT359" i="60"/>
  <c r="BU359" i="60"/>
  <c r="BV359" i="60"/>
  <c r="BW359" i="60"/>
  <c r="BX359" i="60"/>
  <c r="BY359" i="60"/>
  <c r="BZ359" i="60"/>
  <c r="CA359" i="60"/>
  <c r="CB359" i="60"/>
  <c r="CC359" i="60"/>
  <c r="CD359" i="60"/>
  <c r="CE359" i="60"/>
  <c r="CF359" i="60"/>
  <c r="CG359" i="60"/>
  <c r="CH359" i="60"/>
  <c r="CI359" i="60"/>
  <c r="CJ359" i="60"/>
  <c r="CK359" i="60"/>
  <c r="CL359" i="60"/>
  <c r="CM359" i="60"/>
  <c r="E360" i="60"/>
  <c r="F360" i="60"/>
  <c r="G360" i="60"/>
  <c r="H360" i="60"/>
  <c r="I360" i="60"/>
  <c r="J360" i="60"/>
  <c r="K360" i="60"/>
  <c r="L360" i="60"/>
  <c r="M360" i="60"/>
  <c r="N360" i="60"/>
  <c r="O360" i="60"/>
  <c r="P360" i="60"/>
  <c r="Q360" i="60"/>
  <c r="R360" i="60"/>
  <c r="S360" i="60"/>
  <c r="T360" i="60"/>
  <c r="U360" i="60"/>
  <c r="V360" i="60"/>
  <c r="W360" i="60"/>
  <c r="X360" i="60"/>
  <c r="Y360" i="60"/>
  <c r="Z360" i="60"/>
  <c r="AA360" i="60"/>
  <c r="AB360" i="60"/>
  <c r="AC360" i="60"/>
  <c r="AD360" i="60"/>
  <c r="AE360" i="60"/>
  <c r="AF360" i="60"/>
  <c r="AG360" i="60"/>
  <c r="AH360" i="60"/>
  <c r="AI360" i="60"/>
  <c r="AJ360" i="60"/>
  <c r="AK360" i="60"/>
  <c r="AL360" i="60"/>
  <c r="AM360" i="60"/>
  <c r="AN360" i="60"/>
  <c r="AO360" i="60"/>
  <c r="AP360" i="60"/>
  <c r="AQ360" i="60"/>
  <c r="AR360" i="60"/>
  <c r="AS360" i="60"/>
  <c r="AT360" i="60"/>
  <c r="AU360" i="60"/>
  <c r="AV360" i="60"/>
  <c r="AW360" i="60"/>
  <c r="AX360" i="60"/>
  <c r="AY360" i="60"/>
  <c r="AZ360" i="60"/>
  <c r="BA360" i="60"/>
  <c r="BB360" i="60"/>
  <c r="BC360" i="60"/>
  <c r="BD360" i="60"/>
  <c r="BE360" i="60"/>
  <c r="BF360" i="60"/>
  <c r="BG360" i="60"/>
  <c r="BH360" i="60"/>
  <c r="BI360" i="60"/>
  <c r="BJ360" i="60"/>
  <c r="BK360" i="60"/>
  <c r="BL360" i="60"/>
  <c r="BM360" i="60"/>
  <c r="BN360" i="60"/>
  <c r="BO360" i="60"/>
  <c r="BP360" i="60"/>
  <c r="BQ360" i="60"/>
  <c r="BR360" i="60"/>
  <c r="BS360" i="60"/>
  <c r="BT360" i="60"/>
  <c r="BU360" i="60"/>
  <c r="BV360" i="60"/>
  <c r="BW360" i="60"/>
  <c r="BX360" i="60"/>
  <c r="BY360" i="60"/>
  <c r="BZ360" i="60"/>
  <c r="CA360" i="60"/>
  <c r="CB360" i="60"/>
  <c r="CC360" i="60"/>
  <c r="CD360" i="60"/>
  <c r="CE360" i="60"/>
  <c r="CF360" i="60"/>
  <c r="CG360" i="60"/>
  <c r="CH360" i="60"/>
  <c r="CI360" i="60"/>
  <c r="CJ360" i="60"/>
  <c r="CK360" i="60"/>
  <c r="CL360" i="60"/>
  <c r="CM360" i="60"/>
  <c r="E361" i="60"/>
  <c r="F361" i="60"/>
  <c r="G361" i="60"/>
  <c r="H361" i="60"/>
  <c r="I361" i="60"/>
  <c r="J361" i="60"/>
  <c r="K361" i="60"/>
  <c r="L361" i="60"/>
  <c r="M361" i="60"/>
  <c r="N361" i="60"/>
  <c r="O361" i="60"/>
  <c r="P361" i="60"/>
  <c r="Q361" i="60"/>
  <c r="R361" i="60"/>
  <c r="S361" i="60"/>
  <c r="T361" i="60"/>
  <c r="U361" i="60"/>
  <c r="V361" i="60"/>
  <c r="W361" i="60"/>
  <c r="X361" i="60"/>
  <c r="Y361" i="60"/>
  <c r="Z361" i="60"/>
  <c r="AA361" i="60"/>
  <c r="AB361" i="60"/>
  <c r="AC361" i="60"/>
  <c r="AD361" i="60"/>
  <c r="AE361" i="60"/>
  <c r="AF361" i="60"/>
  <c r="AG361" i="60"/>
  <c r="AH361" i="60"/>
  <c r="AI361" i="60"/>
  <c r="AJ361" i="60"/>
  <c r="AK361" i="60"/>
  <c r="AL361" i="60"/>
  <c r="AM361" i="60"/>
  <c r="AN361" i="60"/>
  <c r="AO361" i="60"/>
  <c r="AP361" i="60"/>
  <c r="AQ361" i="60"/>
  <c r="AR361" i="60"/>
  <c r="AS361" i="60"/>
  <c r="AT361" i="60"/>
  <c r="AU361" i="60"/>
  <c r="AV361" i="60"/>
  <c r="AW361" i="60"/>
  <c r="AX361" i="60"/>
  <c r="AY361" i="60"/>
  <c r="AZ361" i="60"/>
  <c r="BA361" i="60"/>
  <c r="BB361" i="60"/>
  <c r="BC361" i="60"/>
  <c r="BD361" i="60"/>
  <c r="BE361" i="60"/>
  <c r="BF361" i="60"/>
  <c r="BG361" i="60"/>
  <c r="BH361" i="60"/>
  <c r="BI361" i="60"/>
  <c r="BJ361" i="60"/>
  <c r="BK361" i="60"/>
  <c r="BL361" i="60"/>
  <c r="BM361" i="60"/>
  <c r="BN361" i="60"/>
  <c r="BO361" i="60"/>
  <c r="BP361" i="60"/>
  <c r="BQ361" i="60"/>
  <c r="BR361" i="60"/>
  <c r="BS361" i="60"/>
  <c r="BT361" i="60"/>
  <c r="BU361" i="60"/>
  <c r="BV361" i="60"/>
  <c r="BW361" i="60"/>
  <c r="BX361" i="60"/>
  <c r="BY361" i="60"/>
  <c r="BZ361" i="60"/>
  <c r="CA361" i="60"/>
  <c r="CB361" i="60"/>
  <c r="CC361" i="60"/>
  <c r="CD361" i="60"/>
  <c r="CE361" i="60"/>
  <c r="CF361" i="60"/>
  <c r="CG361" i="60"/>
  <c r="CH361" i="60"/>
  <c r="CI361" i="60"/>
  <c r="CJ361" i="60"/>
  <c r="CK361" i="60"/>
  <c r="CL361" i="60"/>
  <c r="CM361" i="60"/>
  <c r="E362" i="60"/>
  <c r="F362" i="60"/>
  <c r="G362" i="60"/>
  <c r="H362" i="60"/>
  <c r="I362" i="60"/>
  <c r="J362" i="60"/>
  <c r="K362" i="60"/>
  <c r="L362" i="60"/>
  <c r="M362" i="60"/>
  <c r="N362" i="60"/>
  <c r="O362" i="60"/>
  <c r="P362" i="60"/>
  <c r="Q362" i="60"/>
  <c r="R362" i="60"/>
  <c r="S362" i="60"/>
  <c r="T362" i="60"/>
  <c r="U362" i="60"/>
  <c r="V362" i="60"/>
  <c r="W362" i="60"/>
  <c r="X362" i="60"/>
  <c r="Y362" i="60"/>
  <c r="Z362" i="60"/>
  <c r="AA362" i="60"/>
  <c r="AB362" i="60"/>
  <c r="AC362" i="60"/>
  <c r="AD362" i="60"/>
  <c r="AE362" i="60"/>
  <c r="AF362" i="60"/>
  <c r="AG362" i="60"/>
  <c r="AH362" i="60"/>
  <c r="AI362" i="60"/>
  <c r="AJ362" i="60"/>
  <c r="AK362" i="60"/>
  <c r="AL362" i="60"/>
  <c r="AM362" i="60"/>
  <c r="AN362" i="60"/>
  <c r="AO362" i="60"/>
  <c r="AP362" i="60"/>
  <c r="AQ362" i="60"/>
  <c r="AR362" i="60"/>
  <c r="AS362" i="60"/>
  <c r="AT362" i="60"/>
  <c r="AU362" i="60"/>
  <c r="AV362" i="60"/>
  <c r="AW362" i="60"/>
  <c r="AX362" i="60"/>
  <c r="AY362" i="60"/>
  <c r="AZ362" i="60"/>
  <c r="BA362" i="60"/>
  <c r="BB362" i="60"/>
  <c r="BC362" i="60"/>
  <c r="BD362" i="60"/>
  <c r="BE362" i="60"/>
  <c r="BF362" i="60"/>
  <c r="BG362" i="60"/>
  <c r="BH362" i="60"/>
  <c r="BI362" i="60"/>
  <c r="BJ362" i="60"/>
  <c r="BK362" i="60"/>
  <c r="BL362" i="60"/>
  <c r="BM362" i="60"/>
  <c r="BN362" i="60"/>
  <c r="BO362" i="60"/>
  <c r="BP362" i="60"/>
  <c r="BQ362" i="60"/>
  <c r="BR362" i="60"/>
  <c r="BS362" i="60"/>
  <c r="BT362" i="60"/>
  <c r="BU362" i="60"/>
  <c r="BV362" i="60"/>
  <c r="BW362" i="60"/>
  <c r="BX362" i="60"/>
  <c r="BY362" i="60"/>
  <c r="BZ362" i="60"/>
  <c r="CA362" i="60"/>
  <c r="CB362" i="60"/>
  <c r="CC362" i="60"/>
  <c r="CD362" i="60"/>
  <c r="CE362" i="60"/>
  <c r="CF362" i="60"/>
  <c r="CG362" i="60"/>
  <c r="CH362" i="60"/>
  <c r="CI362" i="60"/>
  <c r="CJ362" i="60"/>
  <c r="CK362" i="60"/>
  <c r="CL362" i="60"/>
  <c r="CM362" i="60"/>
  <c r="E363" i="60"/>
  <c r="F363" i="60"/>
  <c r="G363" i="60"/>
  <c r="H363" i="60"/>
  <c r="I363" i="60"/>
  <c r="J363" i="60"/>
  <c r="K363" i="60"/>
  <c r="L363" i="60"/>
  <c r="M363" i="60"/>
  <c r="N363" i="60"/>
  <c r="O363" i="60"/>
  <c r="P363" i="60"/>
  <c r="Q363" i="60"/>
  <c r="R363" i="60"/>
  <c r="S363" i="60"/>
  <c r="T363" i="60"/>
  <c r="U363" i="60"/>
  <c r="V363" i="60"/>
  <c r="W363" i="60"/>
  <c r="X363" i="60"/>
  <c r="Y363" i="60"/>
  <c r="Z363" i="60"/>
  <c r="AA363" i="60"/>
  <c r="AB363" i="60"/>
  <c r="AC363" i="60"/>
  <c r="AD363" i="60"/>
  <c r="AE363" i="60"/>
  <c r="AF363" i="60"/>
  <c r="AG363" i="60"/>
  <c r="AH363" i="60"/>
  <c r="AI363" i="60"/>
  <c r="AJ363" i="60"/>
  <c r="AK363" i="60"/>
  <c r="AL363" i="60"/>
  <c r="AM363" i="60"/>
  <c r="AN363" i="60"/>
  <c r="AO363" i="60"/>
  <c r="AP363" i="60"/>
  <c r="AQ363" i="60"/>
  <c r="AR363" i="60"/>
  <c r="AS363" i="60"/>
  <c r="AT363" i="60"/>
  <c r="AU363" i="60"/>
  <c r="AV363" i="60"/>
  <c r="AW363" i="60"/>
  <c r="AX363" i="60"/>
  <c r="AY363" i="60"/>
  <c r="AZ363" i="60"/>
  <c r="BA363" i="60"/>
  <c r="BB363" i="60"/>
  <c r="BC363" i="60"/>
  <c r="BD363" i="60"/>
  <c r="BE363" i="60"/>
  <c r="BF363" i="60"/>
  <c r="BG363" i="60"/>
  <c r="BH363" i="60"/>
  <c r="BI363" i="60"/>
  <c r="BJ363" i="60"/>
  <c r="BK363" i="60"/>
  <c r="BL363" i="60"/>
  <c r="BM363" i="60"/>
  <c r="BN363" i="60"/>
  <c r="BO363" i="60"/>
  <c r="BP363" i="60"/>
  <c r="BQ363" i="60"/>
  <c r="BR363" i="60"/>
  <c r="BS363" i="60"/>
  <c r="BT363" i="60"/>
  <c r="BU363" i="60"/>
  <c r="BV363" i="60"/>
  <c r="BW363" i="60"/>
  <c r="BX363" i="60"/>
  <c r="BY363" i="60"/>
  <c r="BZ363" i="60"/>
  <c r="CA363" i="60"/>
  <c r="CB363" i="60"/>
  <c r="CC363" i="60"/>
  <c r="CD363" i="60"/>
  <c r="CE363" i="60"/>
  <c r="CF363" i="60"/>
  <c r="CG363" i="60"/>
  <c r="CH363" i="60"/>
  <c r="CI363" i="60"/>
  <c r="CJ363" i="60"/>
  <c r="CK363" i="60"/>
  <c r="CL363" i="60"/>
  <c r="CM363" i="60"/>
  <c r="E364" i="60"/>
  <c r="F364" i="60"/>
  <c r="G364" i="60"/>
  <c r="H364" i="60"/>
  <c r="I364" i="60"/>
  <c r="J364" i="60"/>
  <c r="K364" i="60"/>
  <c r="L364" i="60"/>
  <c r="M364" i="60"/>
  <c r="N364" i="60"/>
  <c r="O364" i="60"/>
  <c r="P364" i="60"/>
  <c r="Q364" i="60"/>
  <c r="R364" i="60"/>
  <c r="S364" i="60"/>
  <c r="T364" i="60"/>
  <c r="U364" i="60"/>
  <c r="V364" i="60"/>
  <c r="W364" i="60"/>
  <c r="X364" i="60"/>
  <c r="Y364" i="60"/>
  <c r="Z364" i="60"/>
  <c r="AA364" i="60"/>
  <c r="AB364" i="60"/>
  <c r="AC364" i="60"/>
  <c r="AD364" i="60"/>
  <c r="AE364" i="60"/>
  <c r="AF364" i="60"/>
  <c r="AG364" i="60"/>
  <c r="AH364" i="60"/>
  <c r="AI364" i="60"/>
  <c r="AJ364" i="60"/>
  <c r="AK364" i="60"/>
  <c r="AL364" i="60"/>
  <c r="AM364" i="60"/>
  <c r="AN364" i="60"/>
  <c r="AO364" i="60"/>
  <c r="AP364" i="60"/>
  <c r="AQ364" i="60"/>
  <c r="AR364" i="60"/>
  <c r="AS364" i="60"/>
  <c r="AT364" i="60"/>
  <c r="AU364" i="60"/>
  <c r="AV364" i="60"/>
  <c r="AW364" i="60"/>
  <c r="AX364" i="60"/>
  <c r="AY364" i="60"/>
  <c r="AZ364" i="60"/>
  <c r="BA364" i="60"/>
  <c r="BB364" i="60"/>
  <c r="BC364" i="60"/>
  <c r="BD364" i="60"/>
  <c r="BE364" i="60"/>
  <c r="BF364" i="60"/>
  <c r="BG364" i="60"/>
  <c r="BH364" i="60"/>
  <c r="BI364" i="60"/>
  <c r="BJ364" i="60"/>
  <c r="BK364" i="60"/>
  <c r="BL364" i="60"/>
  <c r="BM364" i="60"/>
  <c r="BN364" i="60"/>
  <c r="BO364" i="60"/>
  <c r="BP364" i="60"/>
  <c r="BQ364" i="60"/>
  <c r="BR364" i="60"/>
  <c r="BS364" i="60"/>
  <c r="BT364" i="60"/>
  <c r="BU364" i="60"/>
  <c r="BV364" i="60"/>
  <c r="BW364" i="60"/>
  <c r="BX364" i="60"/>
  <c r="BY364" i="60"/>
  <c r="BZ364" i="60"/>
  <c r="CA364" i="60"/>
  <c r="CB364" i="60"/>
  <c r="CC364" i="60"/>
  <c r="CD364" i="60"/>
  <c r="CE364" i="60"/>
  <c r="CF364" i="60"/>
  <c r="CG364" i="60"/>
  <c r="CH364" i="60"/>
  <c r="CI364" i="60"/>
  <c r="CJ364" i="60"/>
  <c r="CK364" i="60"/>
  <c r="CL364" i="60"/>
  <c r="CM364" i="60"/>
  <c r="E365" i="60"/>
  <c r="F365" i="60"/>
  <c r="G365" i="60"/>
  <c r="H365" i="60"/>
  <c r="I365" i="60"/>
  <c r="J365" i="60"/>
  <c r="K365" i="60"/>
  <c r="L365" i="60"/>
  <c r="M365" i="60"/>
  <c r="N365" i="60"/>
  <c r="O365" i="60"/>
  <c r="P365" i="60"/>
  <c r="Q365" i="60"/>
  <c r="R365" i="60"/>
  <c r="S365" i="60"/>
  <c r="T365" i="60"/>
  <c r="U365" i="60"/>
  <c r="V365" i="60"/>
  <c r="W365" i="60"/>
  <c r="X365" i="60"/>
  <c r="Y365" i="60"/>
  <c r="Z365" i="60"/>
  <c r="AA365" i="60"/>
  <c r="AB365" i="60"/>
  <c r="AC365" i="60"/>
  <c r="AD365" i="60"/>
  <c r="AE365" i="60"/>
  <c r="AF365" i="60"/>
  <c r="AG365" i="60"/>
  <c r="AH365" i="60"/>
  <c r="AI365" i="60"/>
  <c r="AJ365" i="60"/>
  <c r="AK365" i="60"/>
  <c r="AL365" i="60"/>
  <c r="AM365" i="60"/>
  <c r="AN365" i="60"/>
  <c r="AO365" i="60"/>
  <c r="AP365" i="60"/>
  <c r="AQ365" i="60"/>
  <c r="AR365" i="60"/>
  <c r="AS365" i="60"/>
  <c r="AT365" i="60"/>
  <c r="AU365" i="60"/>
  <c r="AV365" i="60"/>
  <c r="AW365" i="60"/>
  <c r="AX365" i="60"/>
  <c r="AY365" i="60"/>
  <c r="AZ365" i="60"/>
  <c r="BA365" i="60"/>
  <c r="BB365" i="60"/>
  <c r="BC365" i="60"/>
  <c r="BD365" i="60"/>
  <c r="BE365" i="60"/>
  <c r="BF365" i="60"/>
  <c r="BG365" i="60"/>
  <c r="BH365" i="60"/>
  <c r="BI365" i="60"/>
  <c r="BJ365" i="60"/>
  <c r="BK365" i="60"/>
  <c r="BL365" i="60"/>
  <c r="BM365" i="60"/>
  <c r="BN365" i="60"/>
  <c r="BO365" i="60"/>
  <c r="BP365" i="60"/>
  <c r="BQ365" i="60"/>
  <c r="BR365" i="60"/>
  <c r="BS365" i="60"/>
  <c r="BT365" i="60"/>
  <c r="BU365" i="60"/>
  <c r="BV365" i="60"/>
  <c r="BW365" i="60"/>
  <c r="BX365" i="60"/>
  <c r="BY365" i="60"/>
  <c r="BZ365" i="60"/>
  <c r="CA365" i="60"/>
  <c r="CB365" i="60"/>
  <c r="CC365" i="60"/>
  <c r="CD365" i="60"/>
  <c r="CE365" i="60"/>
  <c r="CF365" i="60"/>
  <c r="CG365" i="60"/>
  <c r="CH365" i="60"/>
  <c r="CI365" i="60"/>
  <c r="CJ365" i="60"/>
  <c r="CK365" i="60"/>
  <c r="CL365" i="60"/>
  <c r="CM365" i="60"/>
  <c r="E366" i="60"/>
  <c r="F366" i="60"/>
  <c r="G366" i="60"/>
  <c r="H366" i="60"/>
  <c r="I366" i="60"/>
  <c r="J366" i="60"/>
  <c r="K366" i="60"/>
  <c r="L366" i="60"/>
  <c r="M366" i="60"/>
  <c r="N366" i="60"/>
  <c r="O366" i="60"/>
  <c r="P366" i="60"/>
  <c r="Q366" i="60"/>
  <c r="R366" i="60"/>
  <c r="S366" i="60"/>
  <c r="T366" i="60"/>
  <c r="U366" i="60"/>
  <c r="V366" i="60"/>
  <c r="W366" i="60"/>
  <c r="X366" i="60"/>
  <c r="Y366" i="60"/>
  <c r="Z366" i="60"/>
  <c r="AA366" i="60"/>
  <c r="AB366" i="60"/>
  <c r="AC366" i="60"/>
  <c r="AD366" i="60"/>
  <c r="AE366" i="60"/>
  <c r="AF366" i="60"/>
  <c r="AG366" i="60"/>
  <c r="AH366" i="60"/>
  <c r="AI366" i="60"/>
  <c r="AJ366" i="60"/>
  <c r="AK366" i="60"/>
  <c r="AL366" i="60"/>
  <c r="AM366" i="60"/>
  <c r="AN366" i="60"/>
  <c r="AO366" i="60"/>
  <c r="AP366" i="60"/>
  <c r="AQ366" i="60"/>
  <c r="AR366" i="60"/>
  <c r="AS366" i="60"/>
  <c r="AT366" i="60"/>
  <c r="AU366" i="60"/>
  <c r="AV366" i="60"/>
  <c r="AW366" i="60"/>
  <c r="AX366" i="60"/>
  <c r="AY366" i="60"/>
  <c r="AZ366" i="60"/>
  <c r="BA366" i="60"/>
  <c r="BB366" i="60"/>
  <c r="BC366" i="60"/>
  <c r="BD366" i="60"/>
  <c r="BE366" i="60"/>
  <c r="BF366" i="60"/>
  <c r="BG366" i="60"/>
  <c r="BH366" i="60"/>
  <c r="BI366" i="60"/>
  <c r="BJ366" i="60"/>
  <c r="BK366" i="60"/>
  <c r="BL366" i="60"/>
  <c r="BM366" i="60"/>
  <c r="BN366" i="60"/>
  <c r="BO366" i="60"/>
  <c r="BP366" i="60"/>
  <c r="BQ366" i="60"/>
  <c r="BR366" i="60"/>
  <c r="BS366" i="60"/>
  <c r="BT366" i="60"/>
  <c r="BU366" i="60"/>
  <c r="BV366" i="60"/>
  <c r="BW366" i="60"/>
  <c r="BX366" i="60"/>
  <c r="BY366" i="60"/>
  <c r="BZ366" i="60"/>
  <c r="CA366" i="60"/>
  <c r="CB366" i="60"/>
  <c r="CC366" i="60"/>
  <c r="CD366" i="60"/>
  <c r="CE366" i="60"/>
  <c r="CF366" i="60"/>
  <c r="CG366" i="60"/>
  <c r="CH366" i="60"/>
  <c r="CI366" i="60"/>
  <c r="CJ366" i="60"/>
  <c r="CK366" i="60"/>
  <c r="CL366" i="60"/>
  <c r="CM366" i="60"/>
  <c r="E367" i="60"/>
  <c r="F367" i="60"/>
  <c r="G367" i="60"/>
  <c r="H367" i="60"/>
  <c r="I367" i="60"/>
  <c r="J367" i="60"/>
  <c r="K367" i="60"/>
  <c r="L367" i="60"/>
  <c r="M367" i="60"/>
  <c r="N367" i="60"/>
  <c r="O367" i="60"/>
  <c r="P367" i="60"/>
  <c r="Q367" i="60"/>
  <c r="R367" i="60"/>
  <c r="S367" i="60"/>
  <c r="T367" i="60"/>
  <c r="U367" i="60"/>
  <c r="V367" i="60"/>
  <c r="W367" i="60"/>
  <c r="X367" i="60"/>
  <c r="Y367" i="60"/>
  <c r="Z367" i="60"/>
  <c r="AA367" i="60"/>
  <c r="AB367" i="60"/>
  <c r="AC367" i="60"/>
  <c r="AD367" i="60"/>
  <c r="AE367" i="60"/>
  <c r="AF367" i="60"/>
  <c r="AG367" i="60"/>
  <c r="AH367" i="60"/>
  <c r="AI367" i="60"/>
  <c r="AJ367" i="60"/>
  <c r="AK367" i="60"/>
  <c r="AL367" i="60"/>
  <c r="AM367" i="60"/>
  <c r="AN367" i="60"/>
  <c r="AO367" i="60"/>
  <c r="AP367" i="60"/>
  <c r="AQ367" i="60"/>
  <c r="AR367" i="60"/>
  <c r="AS367" i="60"/>
  <c r="AT367" i="60"/>
  <c r="AU367" i="60"/>
  <c r="AV367" i="60"/>
  <c r="AW367" i="60"/>
  <c r="AX367" i="60"/>
  <c r="AY367" i="60"/>
  <c r="AZ367" i="60"/>
  <c r="BA367" i="60"/>
  <c r="BB367" i="60"/>
  <c r="BC367" i="60"/>
  <c r="BD367" i="60"/>
  <c r="BE367" i="60"/>
  <c r="BF367" i="60"/>
  <c r="BG367" i="60"/>
  <c r="BH367" i="60"/>
  <c r="BI367" i="60"/>
  <c r="BJ367" i="60"/>
  <c r="BK367" i="60"/>
  <c r="BL367" i="60"/>
  <c r="BM367" i="60"/>
  <c r="BN367" i="60"/>
  <c r="BO367" i="60"/>
  <c r="BP367" i="60"/>
  <c r="BQ367" i="60"/>
  <c r="BR367" i="60"/>
  <c r="BS367" i="60"/>
  <c r="BT367" i="60"/>
  <c r="BU367" i="60"/>
  <c r="BV367" i="60"/>
  <c r="BW367" i="60"/>
  <c r="BX367" i="60"/>
  <c r="BY367" i="60"/>
  <c r="BZ367" i="60"/>
  <c r="CA367" i="60"/>
  <c r="CB367" i="60"/>
  <c r="CC367" i="60"/>
  <c r="CD367" i="60"/>
  <c r="CE367" i="60"/>
  <c r="CF367" i="60"/>
  <c r="CG367" i="60"/>
  <c r="CH367" i="60"/>
  <c r="CI367" i="60"/>
  <c r="CJ367" i="60"/>
  <c r="CK367" i="60"/>
  <c r="CL367" i="60"/>
  <c r="CM367" i="60"/>
  <c r="E368" i="60"/>
  <c r="F368" i="60"/>
  <c r="G368" i="60"/>
  <c r="H368" i="60"/>
  <c r="I368" i="60"/>
  <c r="J368" i="60"/>
  <c r="K368" i="60"/>
  <c r="L368" i="60"/>
  <c r="M368" i="60"/>
  <c r="N368" i="60"/>
  <c r="O368" i="60"/>
  <c r="P368" i="60"/>
  <c r="Q368" i="60"/>
  <c r="R368" i="60"/>
  <c r="S368" i="60"/>
  <c r="T368" i="60"/>
  <c r="U368" i="60"/>
  <c r="V368" i="60"/>
  <c r="W368" i="60"/>
  <c r="X368" i="60"/>
  <c r="Y368" i="60"/>
  <c r="Z368" i="60"/>
  <c r="AA368" i="60"/>
  <c r="AB368" i="60"/>
  <c r="AC368" i="60"/>
  <c r="AD368" i="60"/>
  <c r="AE368" i="60"/>
  <c r="AF368" i="60"/>
  <c r="AG368" i="60"/>
  <c r="AH368" i="60"/>
  <c r="AI368" i="60"/>
  <c r="AJ368" i="60"/>
  <c r="AK368" i="60"/>
  <c r="AL368" i="60"/>
  <c r="AM368" i="60"/>
  <c r="AN368" i="60"/>
  <c r="AO368" i="60"/>
  <c r="AP368" i="60"/>
  <c r="AQ368" i="60"/>
  <c r="AR368" i="60"/>
  <c r="AS368" i="60"/>
  <c r="AT368" i="60"/>
  <c r="AU368" i="60"/>
  <c r="AV368" i="60"/>
  <c r="AW368" i="60"/>
  <c r="AX368" i="60"/>
  <c r="AY368" i="60"/>
  <c r="AZ368" i="60"/>
  <c r="BA368" i="60"/>
  <c r="BB368" i="60"/>
  <c r="BC368" i="60"/>
  <c r="BD368" i="60"/>
  <c r="BE368" i="60"/>
  <c r="BF368" i="60"/>
  <c r="BG368" i="60"/>
  <c r="BH368" i="60"/>
  <c r="BI368" i="60"/>
  <c r="BJ368" i="60"/>
  <c r="BK368" i="60"/>
  <c r="BL368" i="60"/>
  <c r="BM368" i="60"/>
  <c r="BN368" i="60"/>
  <c r="BO368" i="60"/>
  <c r="BP368" i="60"/>
  <c r="BQ368" i="60"/>
  <c r="BR368" i="60"/>
  <c r="BS368" i="60"/>
  <c r="BT368" i="60"/>
  <c r="BU368" i="60"/>
  <c r="BV368" i="60"/>
  <c r="BW368" i="60"/>
  <c r="BX368" i="60"/>
  <c r="BY368" i="60"/>
  <c r="BZ368" i="60"/>
  <c r="CA368" i="60"/>
  <c r="CB368" i="60"/>
  <c r="CC368" i="60"/>
  <c r="CD368" i="60"/>
  <c r="CE368" i="60"/>
  <c r="CF368" i="60"/>
  <c r="CG368" i="60"/>
  <c r="CH368" i="60"/>
  <c r="CI368" i="60"/>
  <c r="CJ368" i="60"/>
  <c r="CK368" i="60"/>
  <c r="CL368" i="60"/>
  <c r="CM368" i="60"/>
  <c r="E369" i="60"/>
  <c r="F369" i="60"/>
  <c r="G369" i="60"/>
  <c r="H369" i="60"/>
  <c r="I369" i="60"/>
  <c r="J369" i="60"/>
  <c r="K369" i="60"/>
  <c r="L369" i="60"/>
  <c r="M369" i="60"/>
  <c r="N369" i="60"/>
  <c r="O369" i="60"/>
  <c r="P369" i="60"/>
  <c r="Q369" i="60"/>
  <c r="R369" i="60"/>
  <c r="S369" i="60"/>
  <c r="T369" i="60"/>
  <c r="U369" i="60"/>
  <c r="V369" i="60"/>
  <c r="W369" i="60"/>
  <c r="X369" i="60"/>
  <c r="Y369" i="60"/>
  <c r="Z369" i="60"/>
  <c r="AA369" i="60"/>
  <c r="AB369" i="60"/>
  <c r="AC369" i="60"/>
  <c r="AD369" i="60"/>
  <c r="AE369" i="60"/>
  <c r="AF369" i="60"/>
  <c r="AG369" i="60"/>
  <c r="AH369" i="60"/>
  <c r="AI369" i="60"/>
  <c r="AJ369" i="60"/>
  <c r="AK369" i="60"/>
  <c r="AL369" i="60"/>
  <c r="AM369" i="60"/>
  <c r="AN369" i="60"/>
  <c r="AO369" i="60"/>
  <c r="AP369" i="60"/>
  <c r="AQ369" i="60"/>
  <c r="AR369" i="60"/>
  <c r="AS369" i="60"/>
  <c r="AT369" i="60"/>
  <c r="AU369" i="60"/>
  <c r="AV369" i="60"/>
  <c r="AW369" i="60"/>
  <c r="AX369" i="60"/>
  <c r="AY369" i="60"/>
  <c r="AZ369" i="60"/>
  <c r="BA369" i="60"/>
  <c r="BB369" i="60"/>
  <c r="BC369" i="60"/>
  <c r="BD369" i="60"/>
  <c r="BE369" i="60"/>
  <c r="BF369" i="60"/>
  <c r="BG369" i="60"/>
  <c r="BH369" i="60"/>
  <c r="BI369" i="60"/>
  <c r="BJ369" i="60"/>
  <c r="BK369" i="60"/>
  <c r="BL369" i="60"/>
  <c r="BM369" i="60"/>
  <c r="BN369" i="60"/>
  <c r="BO369" i="60"/>
  <c r="BP369" i="60"/>
  <c r="BQ369" i="60"/>
  <c r="BR369" i="60"/>
  <c r="BS369" i="60"/>
  <c r="BT369" i="60"/>
  <c r="BU369" i="60"/>
  <c r="BV369" i="60"/>
  <c r="BW369" i="60"/>
  <c r="BX369" i="60"/>
  <c r="BY369" i="60"/>
  <c r="BZ369" i="60"/>
  <c r="CA369" i="60"/>
  <c r="CB369" i="60"/>
  <c r="CC369" i="60"/>
  <c r="CD369" i="60"/>
  <c r="CE369" i="60"/>
  <c r="CF369" i="60"/>
  <c r="CG369" i="60"/>
  <c r="CH369" i="60"/>
  <c r="CI369" i="60"/>
  <c r="CJ369" i="60"/>
  <c r="CK369" i="60"/>
  <c r="CL369" i="60"/>
  <c r="CM369" i="60"/>
  <c r="E371" i="60"/>
  <c r="F371" i="60"/>
  <c r="G371" i="60"/>
  <c r="H371" i="60"/>
  <c r="I371" i="60"/>
  <c r="J371" i="60"/>
  <c r="K371" i="60"/>
  <c r="L371" i="60"/>
  <c r="M371" i="60"/>
  <c r="N371" i="60"/>
  <c r="O371" i="60"/>
  <c r="P371" i="60"/>
  <c r="Q371" i="60"/>
  <c r="R371" i="60"/>
  <c r="S371" i="60"/>
  <c r="T371" i="60"/>
  <c r="U371" i="60"/>
  <c r="V371" i="60"/>
  <c r="W371" i="60"/>
  <c r="X371" i="60"/>
  <c r="Y371" i="60"/>
  <c r="Z371" i="60"/>
  <c r="AA371" i="60"/>
  <c r="AB371" i="60"/>
  <c r="AC371" i="60"/>
  <c r="AD371" i="60"/>
  <c r="AE371" i="60"/>
  <c r="AF371" i="60"/>
  <c r="AG371" i="60"/>
  <c r="AH371" i="60"/>
  <c r="AI371" i="60"/>
  <c r="AJ371" i="60"/>
  <c r="AK371" i="60"/>
  <c r="AL371" i="60"/>
  <c r="AM371" i="60"/>
  <c r="AN371" i="60"/>
  <c r="AO371" i="60"/>
  <c r="AP371" i="60"/>
  <c r="AQ371" i="60"/>
  <c r="AR371" i="60"/>
  <c r="AS371" i="60"/>
  <c r="AT371" i="60"/>
  <c r="AU371" i="60"/>
  <c r="AV371" i="60"/>
  <c r="AW371" i="60"/>
  <c r="AX371" i="60"/>
  <c r="AY371" i="60"/>
  <c r="AZ371" i="60"/>
  <c r="BA371" i="60"/>
  <c r="BB371" i="60"/>
  <c r="BC371" i="60"/>
  <c r="BD371" i="60"/>
  <c r="BE371" i="60"/>
  <c r="BF371" i="60"/>
  <c r="BG371" i="60"/>
  <c r="BH371" i="60"/>
  <c r="BI371" i="60"/>
  <c r="BJ371" i="60"/>
  <c r="BK371" i="60"/>
  <c r="BL371" i="60"/>
  <c r="BM371" i="60"/>
  <c r="BN371" i="60"/>
  <c r="BO371" i="60"/>
  <c r="BP371" i="60"/>
  <c r="BQ371" i="60"/>
  <c r="BR371" i="60"/>
  <c r="BS371" i="60"/>
  <c r="BT371" i="60"/>
  <c r="BU371" i="60"/>
  <c r="BV371" i="60"/>
  <c r="BW371" i="60"/>
  <c r="BX371" i="60"/>
  <c r="BY371" i="60"/>
  <c r="BZ371" i="60"/>
  <c r="CA371" i="60"/>
  <c r="CB371" i="60"/>
  <c r="CC371" i="60"/>
  <c r="CD371" i="60"/>
  <c r="CE371" i="60"/>
  <c r="CF371" i="60"/>
  <c r="CG371" i="60"/>
  <c r="CH371" i="60"/>
  <c r="CI371" i="60"/>
  <c r="CJ371" i="60"/>
  <c r="CK371" i="60"/>
  <c r="CL371" i="60"/>
  <c r="CM371" i="60"/>
  <c r="E372" i="60"/>
  <c r="F372" i="60"/>
  <c r="G372" i="60"/>
  <c r="H372" i="60"/>
  <c r="I372" i="60"/>
  <c r="J372" i="60"/>
  <c r="K372" i="60"/>
  <c r="L372" i="60"/>
  <c r="M372" i="60"/>
  <c r="N372" i="60"/>
  <c r="O372" i="60"/>
  <c r="P372" i="60"/>
  <c r="Q372" i="60"/>
  <c r="R372" i="60"/>
  <c r="S372" i="60"/>
  <c r="T372" i="60"/>
  <c r="U372" i="60"/>
  <c r="V372" i="60"/>
  <c r="W372" i="60"/>
  <c r="X372" i="60"/>
  <c r="Y372" i="60"/>
  <c r="Z372" i="60"/>
  <c r="AA372" i="60"/>
  <c r="AB372" i="60"/>
  <c r="AC372" i="60"/>
  <c r="AD372" i="60"/>
  <c r="AE372" i="60"/>
  <c r="AF372" i="60"/>
  <c r="AG372" i="60"/>
  <c r="AH372" i="60"/>
  <c r="AI372" i="60"/>
  <c r="AJ372" i="60"/>
  <c r="AK372" i="60"/>
  <c r="AL372" i="60"/>
  <c r="AM372" i="60"/>
  <c r="AN372" i="60"/>
  <c r="AO372" i="60"/>
  <c r="AP372" i="60"/>
  <c r="AQ372" i="60"/>
  <c r="AR372" i="60"/>
  <c r="AS372" i="60"/>
  <c r="AT372" i="60"/>
  <c r="AU372" i="60"/>
  <c r="AV372" i="60"/>
  <c r="AW372" i="60"/>
  <c r="AX372" i="60"/>
  <c r="AY372" i="60"/>
  <c r="AZ372" i="60"/>
  <c r="BA372" i="60"/>
  <c r="BB372" i="60"/>
  <c r="BC372" i="60"/>
  <c r="BD372" i="60"/>
  <c r="BE372" i="60"/>
  <c r="BF372" i="60"/>
  <c r="BG372" i="60"/>
  <c r="BH372" i="60"/>
  <c r="BI372" i="60"/>
  <c r="BJ372" i="60"/>
  <c r="BK372" i="60"/>
  <c r="BL372" i="60"/>
  <c r="BM372" i="60"/>
  <c r="BN372" i="60"/>
  <c r="BO372" i="60"/>
  <c r="BP372" i="60"/>
  <c r="BQ372" i="60"/>
  <c r="BR372" i="60"/>
  <c r="BS372" i="60"/>
  <c r="BT372" i="60"/>
  <c r="BU372" i="60"/>
  <c r="BV372" i="60"/>
  <c r="BW372" i="60"/>
  <c r="BX372" i="60"/>
  <c r="BY372" i="60"/>
  <c r="BZ372" i="60"/>
  <c r="CA372" i="60"/>
  <c r="CB372" i="60"/>
  <c r="CC372" i="60"/>
  <c r="CD372" i="60"/>
  <c r="CE372" i="60"/>
  <c r="CF372" i="60"/>
  <c r="CG372" i="60"/>
  <c r="CH372" i="60"/>
  <c r="CI372" i="60"/>
  <c r="CJ372" i="60"/>
  <c r="CK372" i="60"/>
  <c r="CL372" i="60"/>
  <c r="CM372" i="60"/>
  <c r="E373" i="60"/>
  <c r="F373" i="60"/>
  <c r="G373" i="60"/>
  <c r="H373" i="60"/>
  <c r="I373" i="60"/>
  <c r="J373" i="60"/>
  <c r="K373" i="60"/>
  <c r="L373" i="60"/>
  <c r="M373" i="60"/>
  <c r="N373" i="60"/>
  <c r="O373" i="60"/>
  <c r="P373" i="60"/>
  <c r="Q373" i="60"/>
  <c r="R373" i="60"/>
  <c r="S373" i="60"/>
  <c r="T373" i="60"/>
  <c r="U373" i="60"/>
  <c r="V373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H373" i="60"/>
  <c r="AI373" i="60"/>
  <c r="AJ373" i="60"/>
  <c r="AK373" i="60"/>
  <c r="AL373" i="60"/>
  <c r="AM373" i="60"/>
  <c r="AN373" i="60"/>
  <c r="AO373" i="60"/>
  <c r="AP373" i="60"/>
  <c r="AQ373" i="60"/>
  <c r="AR373" i="60"/>
  <c r="AS373" i="60"/>
  <c r="AT373" i="60"/>
  <c r="AU373" i="60"/>
  <c r="AV373" i="60"/>
  <c r="AW373" i="60"/>
  <c r="AX373" i="60"/>
  <c r="AY373" i="60"/>
  <c r="AZ373" i="60"/>
  <c r="BA373" i="60"/>
  <c r="BB373" i="60"/>
  <c r="BC373" i="60"/>
  <c r="BD373" i="60"/>
  <c r="BE373" i="60"/>
  <c r="BF373" i="60"/>
  <c r="BG373" i="60"/>
  <c r="BH373" i="60"/>
  <c r="BI373" i="60"/>
  <c r="BJ373" i="60"/>
  <c r="BK373" i="60"/>
  <c r="BL373" i="60"/>
  <c r="BM373" i="60"/>
  <c r="BN373" i="60"/>
  <c r="BO373" i="60"/>
  <c r="BP373" i="60"/>
  <c r="BQ373" i="60"/>
  <c r="BR373" i="60"/>
  <c r="BS373" i="60"/>
  <c r="BT373" i="60"/>
  <c r="BU373" i="60"/>
  <c r="BV373" i="60"/>
  <c r="BW373" i="60"/>
  <c r="BX373" i="60"/>
  <c r="BY373" i="60"/>
  <c r="BZ373" i="60"/>
  <c r="CA373" i="60"/>
  <c r="CB373" i="60"/>
  <c r="CC373" i="60"/>
  <c r="CD373" i="60"/>
  <c r="CE373" i="60"/>
  <c r="CF373" i="60"/>
  <c r="CG373" i="60"/>
  <c r="CH373" i="60"/>
  <c r="CI373" i="60"/>
  <c r="CJ373" i="60"/>
  <c r="CK373" i="60"/>
  <c r="CL373" i="60"/>
  <c r="CM373" i="60"/>
  <c r="E374" i="60"/>
  <c r="F374" i="60"/>
  <c r="G374" i="60"/>
  <c r="H374" i="60"/>
  <c r="I374" i="60"/>
  <c r="J374" i="60"/>
  <c r="K374" i="60"/>
  <c r="L374" i="60"/>
  <c r="M374" i="60"/>
  <c r="N374" i="60"/>
  <c r="O374" i="60"/>
  <c r="P374" i="60"/>
  <c r="Q374" i="60"/>
  <c r="R374" i="60"/>
  <c r="S374" i="60"/>
  <c r="T374" i="60"/>
  <c r="U374" i="60"/>
  <c r="V374" i="60"/>
  <c r="W374" i="60"/>
  <c r="X374" i="60"/>
  <c r="Y374" i="60"/>
  <c r="Z374" i="60"/>
  <c r="AA374" i="60"/>
  <c r="AB374" i="60"/>
  <c r="AC374" i="60"/>
  <c r="AD374" i="60"/>
  <c r="AE374" i="60"/>
  <c r="AF374" i="60"/>
  <c r="AG374" i="60"/>
  <c r="AH374" i="60"/>
  <c r="AI374" i="60"/>
  <c r="AJ374" i="60"/>
  <c r="AK374" i="60"/>
  <c r="AL374" i="60"/>
  <c r="AM374" i="60"/>
  <c r="AN374" i="60"/>
  <c r="AO374" i="60"/>
  <c r="AP374" i="60"/>
  <c r="AQ374" i="60"/>
  <c r="AR374" i="60"/>
  <c r="AS374" i="60"/>
  <c r="AT374" i="60"/>
  <c r="AU374" i="60"/>
  <c r="AV374" i="60"/>
  <c r="AW374" i="60"/>
  <c r="AX374" i="60"/>
  <c r="AY374" i="60"/>
  <c r="AZ374" i="60"/>
  <c r="BA374" i="60"/>
  <c r="BB374" i="60"/>
  <c r="BC374" i="60"/>
  <c r="BD374" i="60"/>
  <c r="BE374" i="60"/>
  <c r="BF374" i="60"/>
  <c r="BG374" i="60"/>
  <c r="BH374" i="60"/>
  <c r="BI374" i="60"/>
  <c r="BJ374" i="60"/>
  <c r="BK374" i="60"/>
  <c r="BL374" i="60"/>
  <c r="BM374" i="60"/>
  <c r="BN374" i="60"/>
  <c r="BO374" i="60"/>
  <c r="BP374" i="60"/>
  <c r="BQ374" i="60"/>
  <c r="BR374" i="60"/>
  <c r="BS374" i="60"/>
  <c r="BT374" i="60"/>
  <c r="BU374" i="60"/>
  <c r="BV374" i="60"/>
  <c r="BW374" i="60"/>
  <c r="BX374" i="60"/>
  <c r="BY374" i="60"/>
  <c r="BZ374" i="60"/>
  <c r="CA374" i="60"/>
  <c r="CB374" i="60"/>
  <c r="CC374" i="60"/>
  <c r="CD374" i="60"/>
  <c r="CE374" i="60"/>
  <c r="CF374" i="60"/>
  <c r="CG374" i="60"/>
  <c r="CH374" i="60"/>
  <c r="CI374" i="60"/>
  <c r="CJ374" i="60"/>
  <c r="CK374" i="60"/>
  <c r="CL374" i="60"/>
  <c r="CM374" i="60"/>
  <c r="E375" i="60"/>
  <c r="F375" i="60"/>
  <c r="G375" i="60"/>
  <c r="H375" i="60"/>
  <c r="I375" i="60"/>
  <c r="J375" i="60"/>
  <c r="K375" i="60"/>
  <c r="L375" i="60"/>
  <c r="M375" i="60"/>
  <c r="N375" i="60"/>
  <c r="O375" i="60"/>
  <c r="P375" i="60"/>
  <c r="Q375" i="60"/>
  <c r="R375" i="60"/>
  <c r="S375" i="60"/>
  <c r="T375" i="60"/>
  <c r="U375" i="60"/>
  <c r="V375" i="60"/>
  <c r="W375" i="60"/>
  <c r="X375" i="60"/>
  <c r="Y375" i="60"/>
  <c r="Z375" i="60"/>
  <c r="AA375" i="60"/>
  <c r="AB375" i="60"/>
  <c r="AC375" i="60"/>
  <c r="AD375" i="60"/>
  <c r="AE375" i="60"/>
  <c r="AF375" i="60"/>
  <c r="AG375" i="60"/>
  <c r="AH375" i="60"/>
  <c r="AI375" i="60"/>
  <c r="AJ375" i="60"/>
  <c r="AK375" i="60"/>
  <c r="AL375" i="60"/>
  <c r="AM375" i="60"/>
  <c r="AN375" i="60"/>
  <c r="AO375" i="60"/>
  <c r="AP375" i="60"/>
  <c r="AQ375" i="60"/>
  <c r="AR375" i="60"/>
  <c r="AS375" i="60"/>
  <c r="AT375" i="60"/>
  <c r="AU375" i="60"/>
  <c r="AV375" i="60"/>
  <c r="AW375" i="60"/>
  <c r="AX375" i="60"/>
  <c r="AY375" i="60"/>
  <c r="AZ375" i="60"/>
  <c r="BA375" i="60"/>
  <c r="BB375" i="60"/>
  <c r="BC375" i="60"/>
  <c r="BD375" i="60"/>
  <c r="BE375" i="60"/>
  <c r="BF375" i="60"/>
  <c r="BG375" i="60"/>
  <c r="BH375" i="60"/>
  <c r="BI375" i="60"/>
  <c r="BJ375" i="60"/>
  <c r="BK375" i="60"/>
  <c r="BL375" i="60"/>
  <c r="BM375" i="60"/>
  <c r="BN375" i="60"/>
  <c r="BO375" i="60"/>
  <c r="BP375" i="60"/>
  <c r="BQ375" i="60"/>
  <c r="BR375" i="60"/>
  <c r="BS375" i="60"/>
  <c r="BT375" i="60"/>
  <c r="BU375" i="60"/>
  <c r="BV375" i="60"/>
  <c r="BW375" i="60"/>
  <c r="BX375" i="60"/>
  <c r="BY375" i="60"/>
  <c r="BZ375" i="60"/>
  <c r="CA375" i="60"/>
  <c r="CB375" i="60"/>
  <c r="CC375" i="60"/>
  <c r="CD375" i="60"/>
  <c r="CE375" i="60"/>
  <c r="CF375" i="60"/>
  <c r="CG375" i="60"/>
  <c r="CH375" i="60"/>
  <c r="CI375" i="60"/>
  <c r="CJ375" i="60"/>
  <c r="CK375" i="60"/>
  <c r="CL375" i="60"/>
  <c r="CM375" i="60"/>
  <c r="E376" i="60"/>
  <c r="F376" i="60"/>
  <c r="G376" i="60"/>
  <c r="H376" i="60"/>
  <c r="I376" i="60"/>
  <c r="J376" i="60"/>
  <c r="K376" i="60"/>
  <c r="L376" i="60"/>
  <c r="M376" i="60"/>
  <c r="N376" i="60"/>
  <c r="O376" i="60"/>
  <c r="P376" i="60"/>
  <c r="Q376" i="60"/>
  <c r="R376" i="60"/>
  <c r="S376" i="60"/>
  <c r="T376" i="60"/>
  <c r="U376" i="60"/>
  <c r="V376" i="60"/>
  <c r="W376" i="60"/>
  <c r="X376" i="60"/>
  <c r="Y376" i="60"/>
  <c r="Z376" i="60"/>
  <c r="AA376" i="60"/>
  <c r="AB376" i="60"/>
  <c r="AC376" i="60"/>
  <c r="AD376" i="60"/>
  <c r="AE376" i="60"/>
  <c r="AF376" i="60"/>
  <c r="AG376" i="60"/>
  <c r="AH376" i="60"/>
  <c r="AI376" i="60"/>
  <c r="AJ376" i="60"/>
  <c r="AK376" i="60"/>
  <c r="AL376" i="60"/>
  <c r="AM376" i="60"/>
  <c r="AN376" i="60"/>
  <c r="AO376" i="60"/>
  <c r="AP376" i="60"/>
  <c r="AQ376" i="60"/>
  <c r="AR376" i="60"/>
  <c r="AS376" i="60"/>
  <c r="AT376" i="60"/>
  <c r="AU376" i="60"/>
  <c r="AV376" i="60"/>
  <c r="AW376" i="60"/>
  <c r="AX376" i="60"/>
  <c r="AY376" i="60"/>
  <c r="AZ376" i="60"/>
  <c r="BA376" i="60"/>
  <c r="BB376" i="60"/>
  <c r="BC376" i="60"/>
  <c r="BD376" i="60"/>
  <c r="BE376" i="60"/>
  <c r="BF376" i="60"/>
  <c r="BG376" i="60"/>
  <c r="BH376" i="60"/>
  <c r="BI376" i="60"/>
  <c r="BJ376" i="60"/>
  <c r="BK376" i="60"/>
  <c r="BL376" i="60"/>
  <c r="BM376" i="60"/>
  <c r="BN376" i="60"/>
  <c r="BO376" i="60"/>
  <c r="BP376" i="60"/>
  <c r="BQ376" i="60"/>
  <c r="BR376" i="60"/>
  <c r="BS376" i="60"/>
  <c r="BT376" i="60"/>
  <c r="BU376" i="60"/>
  <c r="BV376" i="60"/>
  <c r="BW376" i="60"/>
  <c r="BX376" i="60"/>
  <c r="BY376" i="60"/>
  <c r="BZ376" i="60"/>
  <c r="CA376" i="60"/>
  <c r="CB376" i="60"/>
  <c r="CC376" i="60"/>
  <c r="CD376" i="60"/>
  <c r="CE376" i="60"/>
  <c r="CF376" i="60"/>
  <c r="CG376" i="60"/>
  <c r="CH376" i="60"/>
  <c r="CI376" i="60"/>
  <c r="CJ376" i="60"/>
  <c r="CK376" i="60"/>
  <c r="CL376" i="60"/>
  <c r="CM376" i="60"/>
  <c r="E377" i="60"/>
  <c r="F377" i="60"/>
  <c r="G377" i="60"/>
  <c r="H377" i="60"/>
  <c r="I377" i="60"/>
  <c r="J377" i="60"/>
  <c r="K377" i="60"/>
  <c r="L377" i="60"/>
  <c r="M377" i="60"/>
  <c r="N377" i="60"/>
  <c r="O377" i="60"/>
  <c r="P377" i="60"/>
  <c r="Q377" i="60"/>
  <c r="R377" i="60"/>
  <c r="S377" i="60"/>
  <c r="T377" i="60"/>
  <c r="U377" i="60"/>
  <c r="V377" i="60"/>
  <c r="W377" i="60"/>
  <c r="X377" i="60"/>
  <c r="Y377" i="60"/>
  <c r="Z377" i="60"/>
  <c r="AA377" i="60"/>
  <c r="AB377" i="60"/>
  <c r="AC377" i="60"/>
  <c r="AD377" i="60"/>
  <c r="AE377" i="60"/>
  <c r="AF377" i="60"/>
  <c r="AG377" i="60"/>
  <c r="AH377" i="60"/>
  <c r="AI377" i="60"/>
  <c r="AJ377" i="60"/>
  <c r="AK377" i="60"/>
  <c r="AL377" i="60"/>
  <c r="AM377" i="60"/>
  <c r="AN377" i="60"/>
  <c r="AO377" i="60"/>
  <c r="AP377" i="60"/>
  <c r="AQ377" i="60"/>
  <c r="AR377" i="60"/>
  <c r="AS377" i="60"/>
  <c r="AT377" i="60"/>
  <c r="AU377" i="60"/>
  <c r="AV377" i="60"/>
  <c r="AW377" i="60"/>
  <c r="AX377" i="60"/>
  <c r="AY377" i="60"/>
  <c r="AZ377" i="60"/>
  <c r="BA377" i="60"/>
  <c r="BB377" i="60"/>
  <c r="BC377" i="60"/>
  <c r="BD377" i="60"/>
  <c r="BE377" i="60"/>
  <c r="BF377" i="60"/>
  <c r="BG377" i="60"/>
  <c r="BH377" i="60"/>
  <c r="BI377" i="60"/>
  <c r="BJ377" i="60"/>
  <c r="BK377" i="60"/>
  <c r="BL377" i="60"/>
  <c r="BM377" i="60"/>
  <c r="BN377" i="60"/>
  <c r="BO377" i="60"/>
  <c r="BP377" i="60"/>
  <c r="BQ377" i="60"/>
  <c r="BR377" i="60"/>
  <c r="BS377" i="60"/>
  <c r="BT377" i="60"/>
  <c r="BU377" i="60"/>
  <c r="BV377" i="60"/>
  <c r="BW377" i="60"/>
  <c r="BX377" i="60"/>
  <c r="BY377" i="60"/>
  <c r="BZ377" i="60"/>
  <c r="CA377" i="60"/>
  <c r="CB377" i="60"/>
  <c r="CC377" i="60"/>
  <c r="CD377" i="60"/>
  <c r="CE377" i="60"/>
  <c r="CF377" i="60"/>
  <c r="CG377" i="60"/>
  <c r="CH377" i="60"/>
  <c r="CI377" i="60"/>
  <c r="CJ377" i="60"/>
  <c r="CK377" i="60"/>
  <c r="CL377" i="60"/>
  <c r="CM377" i="60"/>
  <c r="E378" i="60"/>
  <c r="F378" i="60"/>
  <c r="G378" i="60"/>
  <c r="H378" i="60"/>
  <c r="I378" i="60"/>
  <c r="J378" i="60"/>
  <c r="K378" i="60"/>
  <c r="L378" i="60"/>
  <c r="M378" i="60"/>
  <c r="N378" i="60"/>
  <c r="O378" i="60"/>
  <c r="P378" i="60"/>
  <c r="Q378" i="60"/>
  <c r="R378" i="60"/>
  <c r="S378" i="60"/>
  <c r="T378" i="60"/>
  <c r="U378" i="60"/>
  <c r="V378" i="60"/>
  <c r="W378" i="60"/>
  <c r="X378" i="60"/>
  <c r="Y378" i="60"/>
  <c r="Z378" i="60"/>
  <c r="AA378" i="60"/>
  <c r="AB378" i="60"/>
  <c r="AC378" i="60"/>
  <c r="AD378" i="60"/>
  <c r="AE378" i="60"/>
  <c r="AF378" i="60"/>
  <c r="AG378" i="60"/>
  <c r="AH378" i="60"/>
  <c r="AI378" i="60"/>
  <c r="AJ378" i="60"/>
  <c r="AK378" i="60"/>
  <c r="AL378" i="60"/>
  <c r="AM378" i="60"/>
  <c r="AN378" i="60"/>
  <c r="AO378" i="60"/>
  <c r="AP378" i="60"/>
  <c r="AQ378" i="60"/>
  <c r="AR378" i="60"/>
  <c r="AS378" i="60"/>
  <c r="AT378" i="60"/>
  <c r="AU378" i="60"/>
  <c r="AV378" i="60"/>
  <c r="AW378" i="60"/>
  <c r="AX378" i="60"/>
  <c r="AY378" i="60"/>
  <c r="AZ378" i="60"/>
  <c r="BA378" i="60"/>
  <c r="BB378" i="60"/>
  <c r="BC378" i="60"/>
  <c r="BD378" i="60"/>
  <c r="BE378" i="60"/>
  <c r="BF378" i="60"/>
  <c r="BG378" i="60"/>
  <c r="BH378" i="60"/>
  <c r="BI378" i="60"/>
  <c r="BJ378" i="60"/>
  <c r="BK378" i="60"/>
  <c r="BL378" i="60"/>
  <c r="BM378" i="60"/>
  <c r="BN378" i="60"/>
  <c r="BO378" i="60"/>
  <c r="BP378" i="60"/>
  <c r="BQ378" i="60"/>
  <c r="BR378" i="60"/>
  <c r="BS378" i="60"/>
  <c r="BT378" i="60"/>
  <c r="BU378" i="60"/>
  <c r="BV378" i="60"/>
  <c r="BW378" i="60"/>
  <c r="BX378" i="60"/>
  <c r="BY378" i="60"/>
  <c r="BZ378" i="60"/>
  <c r="CA378" i="60"/>
  <c r="CB378" i="60"/>
  <c r="CC378" i="60"/>
  <c r="CD378" i="60"/>
  <c r="CE378" i="60"/>
  <c r="CF378" i="60"/>
  <c r="CG378" i="60"/>
  <c r="CH378" i="60"/>
  <c r="CI378" i="60"/>
  <c r="CJ378" i="60"/>
  <c r="CK378" i="60"/>
  <c r="CL378" i="60"/>
  <c r="CM378" i="60"/>
  <c r="E379" i="60"/>
  <c r="F379" i="60"/>
  <c r="G379" i="60"/>
  <c r="H379" i="60"/>
  <c r="I379" i="60"/>
  <c r="J379" i="60"/>
  <c r="K379" i="60"/>
  <c r="L379" i="60"/>
  <c r="M379" i="60"/>
  <c r="N379" i="60"/>
  <c r="O379" i="60"/>
  <c r="P379" i="60"/>
  <c r="Q379" i="60"/>
  <c r="R379" i="60"/>
  <c r="S379" i="60"/>
  <c r="T379" i="60"/>
  <c r="U379" i="60"/>
  <c r="V379" i="60"/>
  <c r="W379" i="60"/>
  <c r="X379" i="60"/>
  <c r="Y379" i="60"/>
  <c r="Z379" i="60"/>
  <c r="AA379" i="60"/>
  <c r="AB379" i="60"/>
  <c r="AC379" i="60"/>
  <c r="AD379" i="60"/>
  <c r="AE379" i="60"/>
  <c r="AF379" i="60"/>
  <c r="AG379" i="60"/>
  <c r="AH379" i="60"/>
  <c r="AI379" i="60"/>
  <c r="AJ379" i="60"/>
  <c r="AK379" i="60"/>
  <c r="AL379" i="60"/>
  <c r="AM379" i="60"/>
  <c r="AN379" i="60"/>
  <c r="AO379" i="60"/>
  <c r="AP379" i="60"/>
  <c r="AQ379" i="60"/>
  <c r="AR379" i="60"/>
  <c r="AS379" i="60"/>
  <c r="AT379" i="60"/>
  <c r="AU379" i="60"/>
  <c r="AV379" i="60"/>
  <c r="AW379" i="60"/>
  <c r="AX379" i="60"/>
  <c r="AY379" i="60"/>
  <c r="AZ379" i="60"/>
  <c r="BA379" i="60"/>
  <c r="BB379" i="60"/>
  <c r="BC379" i="60"/>
  <c r="BD379" i="60"/>
  <c r="BE379" i="60"/>
  <c r="BF379" i="60"/>
  <c r="BG379" i="60"/>
  <c r="BH379" i="60"/>
  <c r="BI379" i="60"/>
  <c r="BJ379" i="60"/>
  <c r="BK379" i="60"/>
  <c r="BL379" i="60"/>
  <c r="BM379" i="60"/>
  <c r="BN379" i="60"/>
  <c r="BO379" i="60"/>
  <c r="BP379" i="60"/>
  <c r="BQ379" i="60"/>
  <c r="BR379" i="60"/>
  <c r="BS379" i="60"/>
  <c r="BT379" i="60"/>
  <c r="BU379" i="60"/>
  <c r="BV379" i="60"/>
  <c r="BW379" i="60"/>
  <c r="BX379" i="60"/>
  <c r="BY379" i="60"/>
  <c r="BZ379" i="60"/>
  <c r="CA379" i="60"/>
  <c r="CB379" i="60"/>
  <c r="CC379" i="60"/>
  <c r="CD379" i="60"/>
  <c r="CE379" i="60"/>
  <c r="CF379" i="60"/>
  <c r="CG379" i="60"/>
  <c r="CH379" i="60"/>
  <c r="CI379" i="60"/>
  <c r="CJ379" i="60"/>
  <c r="CK379" i="60"/>
  <c r="CL379" i="60"/>
  <c r="CM379" i="60"/>
  <c r="E380" i="60"/>
  <c r="F380" i="60"/>
  <c r="G380" i="60"/>
  <c r="H380" i="60"/>
  <c r="I380" i="60"/>
  <c r="J380" i="60"/>
  <c r="K380" i="60"/>
  <c r="L380" i="60"/>
  <c r="M380" i="60"/>
  <c r="N380" i="60"/>
  <c r="O380" i="60"/>
  <c r="P380" i="60"/>
  <c r="Q380" i="60"/>
  <c r="R380" i="60"/>
  <c r="S380" i="60"/>
  <c r="T380" i="60"/>
  <c r="U380" i="60"/>
  <c r="V380" i="60"/>
  <c r="W380" i="60"/>
  <c r="X380" i="60"/>
  <c r="Y380" i="60"/>
  <c r="Z380" i="60"/>
  <c r="AA380" i="60"/>
  <c r="AB380" i="60"/>
  <c r="AC380" i="60"/>
  <c r="AD380" i="60"/>
  <c r="AE380" i="60"/>
  <c r="AF380" i="60"/>
  <c r="AG380" i="60"/>
  <c r="AH380" i="60"/>
  <c r="AI380" i="60"/>
  <c r="AJ380" i="60"/>
  <c r="AK380" i="60"/>
  <c r="AL380" i="60"/>
  <c r="AM380" i="60"/>
  <c r="AN380" i="60"/>
  <c r="AO380" i="60"/>
  <c r="AP380" i="60"/>
  <c r="AQ380" i="60"/>
  <c r="AR380" i="60"/>
  <c r="AS380" i="60"/>
  <c r="AT380" i="60"/>
  <c r="AU380" i="60"/>
  <c r="AV380" i="60"/>
  <c r="AW380" i="60"/>
  <c r="AX380" i="60"/>
  <c r="AY380" i="60"/>
  <c r="AZ380" i="60"/>
  <c r="BA380" i="60"/>
  <c r="BB380" i="60"/>
  <c r="BC380" i="60"/>
  <c r="BD380" i="60"/>
  <c r="BE380" i="60"/>
  <c r="BF380" i="60"/>
  <c r="BG380" i="60"/>
  <c r="BH380" i="60"/>
  <c r="BI380" i="60"/>
  <c r="BJ380" i="60"/>
  <c r="BK380" i="60"/>
  <c r="BL380" i="60"/>
  <c r="BM380" i="60"/>
  <c r="BN380" i="60"/>
  <c r="BO380" i="60"/>
  <c r="BP380" i="60"/>
  <c r="BQ380" i="60"/>
  <c r="BR380" i="60"/>
  <c r="BS380" i="60"/>
  <c r="BT380" i="60"/>
  <c r="BU380" i="60"/>
  <c r="BV380" i="60"/>
  <c r="BW380" i="60"/>
  <c r="BX380" i="60"/>
  <c r="BY380" i="60"/>
  <c r="BZ380" i="60"/>
  <c r="CA380" i="60"/>
  <c r="CB380" i="60"/>
  <c r="CC380" i="60"/>
  <c r="CD380" i="60"/>
  <c r="CE380" i="60"/>
  <c r="CF380" i="60"/>
  <c r="CG380" i="60"/>
  <c r="CH380" i="60"/>
  <c r="CI380" i="60"/>
  <c r="CJ380" i="60"/>
  <c r="CK380" i="60"/>
  <c r="CL380" i="60"/>
  <c r="CM380" i="60"/>
  <c r="E381" i="60"/>
  <c r="F381" i="60"/>
  <c r="G381" i="60"/>
  <c r="H381" i="60"/>
  <c r="I381" i="60"/>
  <c r="J381" i="60"/>
  <c r="K381" i="60"/>
  <c r="L381" i="60"/>
  <c r="M381" i="60"/>
  <c r="N381" i="60"/>
  <c r="O381" i="60"/>
  <c r="P381" i="60"/>
  <c r="Q381" i="60"/>
  <c r="R381" i="60"/>
  <c r="S381" i="60"/>
  <c r="T381" i="60"/>
  <c r="U381" i="60"/>
  <c r="V381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H381" i="60"/>
  <c r="AI381" i="60"/>
  <c r="AJ381" i="60"/>
  <c r="AK381" i="60"/>
  <c r="AL381" i="60"/>
  <c r="AM381" i="60"/>
  <c r="AN381" i="60"/>
  <c r="AO381" i="60"/>
  <c r="AP381" i="60"/>
  <c r="AQ381" i="60"/>
  <c r="AR381" i="60"/>
  <c r="AS381" i="60"/>
  <c r="AT381" i="60"/>
  <c r="AU381" i="60"/>
  <c r="AV381" i="60"/>
  <c r="AW381" i="60"/>
  <c r="AX381" i="60"/>
  <c r="AY381" i="60"/>
  <c r="AZ381" i="60"/>
  <c r="BA381" i="60"/>
  <c r="BB381" i="60"/>
  <c r="BC381" i="60"/>
  <c r="BD381" i="60"/>
  <c r="BE381" i="60"/>
  <c r="BF381" i="60"/>
  <c r="BG381" i="60"/>
  <c r="BH381" i="60"/>
  <c r="BI381" i="60"/>
  <c r="BJ381" i="60"/>
  <c r="BK381" i="60"/>
  <c r="BL381" i="60"/>
  <c r="BM381" i="60"/>
  <c r="BN381" i="60"/>
  <c r="BO381" i="60"/>
  <c r="BP381" i="60"/>
  <c r="BQ381" i="60"/>
  <c r="BR381" i="60"/>
  <c r="BS381" i="60"/>
  <c r="BT381" i="60"/>
  <c r="BU381" i="60"/>
  <c r="BV381" i="60"/>
  <c r="BW381" i="60"/>
  <c r="BX381" i="60"/>
  <c r="BY381" i="60"/>
  <c r="BZ381" i="60"/>
  <c r="CA381" i="60"/>
  <c r="CB381" i="60"/>
  <c r="CC381" i="60"/>
  <c r="CD381" i="60"/>
  <c r="CE381" i="60"/>
  <c r="CF381" i="60"/>
  <c r="CG381" i="60"/>
  <c r="CH381" i="60"/>
  <c r="CI381" i="60"/>
  <c r="CJ381" i="60"/>
  <c r="CK381" i="60"/>
  <c r="CL381" i="60"/>
  <c r="CM381" i="60"/>
  <c r="E382" i="60"/>
  <c r="F382" i="60"/>
  <c r="G382" i="60"/>
  <c r="H382" i="60"/>
  <c r="I382" i="60"/>
  <c r="J382" i="60"/>
  <c r="K382" i="60"/>
  <c r="L382" i="60"/>
  <c r="M382" i="60"/>
  <c r="N382" i="60"/>
  <c r="O382" i="60"/>
  <c r="P382" i="60"/>
  <c r="Q382" i="60"/>
  <c r="R382" i="60"/>
  <c r="S382" i="60"/>
  <c r="T382" i="60"/>
  <c r="U382" i="60"/>
  <c r="V382" i="60"/>
  <c r="W382" i="60"/>
  <c r="X382" i="60"/>
  <c r="Y382" i="60"/>
  <c r="Z382" i="60"/>
  <c r="AA382" i="60"/>
  <c r="AB382" i="60"/>
  <c r="AC382" i="60"/>
  <c r="AD382" i="60"/>
  <c r="AE382" i="60"/>
  <c r="AF382" i="60"/>
  <c r="AG382" i="60"/>
  <c r="AH382" i="60"/>
  <c r="AI382" i="60"/>
  <c r="AJ382" i="60"/>
  <c r="AK382" i="60"/>
  <c r="AL382" i="60"/>
  <c r="AM382" i="60"/>
  <c r="AN382" i="60"/>
  <c r="AO382" i="60"/>
  <c r="AP382" i="60"/>
  <c r="AQ382" i="60"/>
  <c r="AR382" i="60"/>
  <c r="AS382" i="60"/>
  <c r="AT382" i="60"/>
  <c r="AU382" i="60"/>
  <c r="AV382" i="60"/>
  <c r="AW382" i="60"/>
  <c r="AX382" i="60"/>
  <c r="AY382" i="60"/>
  <c r="AZ382" i="60"/>
  <c r="BA382" i="60"/>
  <c r="BB382" i="60"/>
  <c r="BC382" i="60"/>
  <c r="BD382" i="60"/>
  <c r="BE382" i="60"/>
  <c r="BF382" i="60"/>
  <c r="BG382" i="60"/>
  <c r="BH382" i="60"/>
  <c r="BI382" i="60"/>
  <c r="BJ382" i="60"/>
  <c r="BK382" i="60"/>
  <c r="BL382" i="60"/>
  <c r="BM382" i="60"/>
  <c r="BN382" i="60"/>
  <c r="BO382" i="60"/>
  <c r="BP382" i="60"/>
  <c r="BQ382" i="60"/>
  <c r="BR382" i="60"/>
  <c r="BS382" i="60"/>
  <c r="BT382" i="60"/>
  <c r="BU382" i="60"/>
  <c r="BV382" i="60"/>
  <c r="BW382" i="60"/>
  <c r="BX382" i="60"/>
  <c r="BY382" i="60"/>
  <c r="BZ382" i="60"/>
  <c r="CA382" i="60"/>
  <c r="CB382" i="60"/>
  <c r="CC382" i="60"/>
  <c r="CD382" i="60"/>
  <c r="CE382" i="60"/>
  <c r="CF382" i="60"/>
  <c r="CG382" i="60"/>
  <c r="CH382" i="60"/>
  <c r="CI382" i="60"/>
  <c r="CJ382" i="60"/>
  <c r="CK382" i="60"/>
  <c r="CL382" i="60"/>
  <c r="CM382" i="60"/>
  <c r="E383" i="60"/>
  <c r="F383" i="60"/>
  <c r="G383" i="60"/>
  <c r="H383" i="60"/>
  <c r="I383" i="60"/>
  <c r="J383" i="60"/>
  <c r="K383" i="60"/>
  <c r="L383" i="60"/>
  <c r="M383" i="60"/>
  <c r="N383" i="60"/>
  <c r="O383" i="60"/>
  <c r="P383" i="60"/>
  <c r="Q383" i="60"/>
  <c r="R383" i="60"/>
  <c r="S383" i="60"/>
  <c r="T383" i="60"/>
  <c r="U383" i="60"/>
  <c r="V383" i="60"/>
  <c r="W383" i="60"/>
  <c r="X383" i="60"/>
  <c r="Y383" i="60"/>
  <c r="Z383" i="60"/>
  <c r="AA383" i="60"/>
  <c r="AB383" i="60"/>
  <c r="AC383" i="60"/>
  <c r="AD383" i="60"/>
  <c r="AE383" i="60"/>
  <c r="AF383" i="60"/>
  <c r="AG383" i="60"/>
  <c r="AH383" i="60"/>
  <c r="AI383" i="60"/>
  <c r="AJ383" i="60"/>
  <c r="AK383" i="60"/>
  <c r="AL383" i="60"/>
  <c r="AM383" i="60"/>
  <c r="AN383" i="60"/>
  <c r="AO383" i="60"/>
  <c r="AP383" i="60"/>
  <c r="AQ383" i="60"/>
  <c r="AR383" i="60"/>
  <c r="AS383" i="60"/>
  <c r="AT383" i="60"/>
  <c r="AU383" i="60"/>
  <c r="AV383" i="60"/>
  <c r="AW383" i="60"/>
  <c r="AX383" i="60"/>
  <c r="AY383" i="60"/>
  <c r="AZ383" i="60"/>
  <c r="BA383" i="60"/>
  <c r="BB383" i="60"/>
  <c r="BC383" i="60"/>
  <c r="BD383" i="60"/>
  <c r="BE383" i="60"/>
  <c r="BF383" i="60"/>
  <c r="BG383" i="60"/>
  <c r="BH383" i="60"/>
  <c r="BI383" i="60"/>
  <c r="BJ383" i="60"/>
  <c r="BK383" i="60"/>
  <c r="BL383" i="60"/>
  <c r="BM383" i="60"/>
  <c r="BN383" i="60"/>
  <c r="BO383" i="60"/>
  <c r="BP383" i="60"/>
  <c r="BQ383" i="60"/>
  <c r="BR383" i="60"/>
  <c r="BS383" i="60"/>
  <c r="BT383" i="60"/>
  <c r="BU383" i="60"/>
  <c r="BV383" i="60"/>
  <c r="BW383" i="60"/>
  <c r="BX383" i="60"/>
  <c r="BY383" i="60"/>
  <c r="BZ383" i="60"/>
  <c r="CA383" i="60"/>
  <c r="CB383" i="60"/>
  <c r="CC383" i="60"/>
  <c r="CD383" i="60"/>
  <c r="CE383" i="60"/>
  <c r="CF383" i="60"/>
  <c r="CG383" i="60"/>
  <c r="CH383" i="60"/>
  <c r="CI383" i="60"/>
  <c r="CJ383" i="60"/>
  <c r="CK383" i="60"/>
  <c r="CL383" i="60"/>
  <c r="CM383" i="60"/>
  <c r="E384" i="60"/>
  <c r="F384" i="60"/>
  <c r="G384" i="60"/>
  <c r="H384" i="60"/>
  <c r="I384" i="60"/>
  <c r="J384" i="60"/>
  <c r="K384" i="60"/>
  <c r="L384" i="60"/>
  <c r="M384" i="60"/>
  <c r="N384" i="60"/>
  <c r="O384" i="60"/>
  <c r="P384" i="60"/>
  <c r="Q384" i="60"/>
  <c r="R384" i="60"/>
  <c r="S384" i="60"/>
  <c r="T384" i="60"/>
  <c r="U384" i="60"/>
  <c r="V384" i="60"/>
  <c r="W384" i="60"/>
  <c r="X384" i="60"/>
  <c r="Y384" i="60"/>
  <c r="Z384" i="60"/>
  <c r="AA384" i="60"/>
  <c r="AB384" i="60"/>
  <c r="AC384" i="60"/>
  <c r="AD384" i="60"/>
  <c r="AE384" i="60"/>
  <c r="AF384" i="60"/>
  <c r="AG384" i="60"/>
  <c r="AH384" i="60"/>
  <c r="AI384" i="60"/>
  <c r="AJ384" i="60"/>
  <c r="AK384" i="60"/>
  <c r="AL384" i="60"/>
  <c r="AM384" i="60"/>
  <c r="AN384" i="60"/>
  <c r="AO384" i="60"/>
  <c r="AP384" i="60"/>
  <c r="AQ384" i="60"/>
  <c r="AR384" i="60"/>
  <c r="AS384" i="60"/>
  <c r="AT384" i="60"/>
  <c r="AU384" i="60"/>
  <c r="AV384" i="60"/>
  <c r="AW384" i="60"/>
  <c r="AX384" i="60"/>
  <c r="AY384" i="60"/>
  <c r="AZ384" i="60"/>
  <c r="BA384" i="60"/>
  <c r="BB384" i="60"/>
  <c r="BC384" i="60"/>
  <c r="BD384" i="60"/>
  <c r="BE384" i="60"/>
  <c r="BF384" i="60"/>
  <c r="BG384" i="60"/>
  <c r="BH384" i="60"/>
  <c r="BI384" i="60"/>
  <c r="BJ384" i="60"/>
  <c r="BK384" i="60"/>
  <c r="BL384" i="60"/>
  <c r="BM384" i="60"/>
  <c r="BN384" i="60"/>
  <c r="BO384" i="60"/>
  <c r="BP384" i="60"/>
  <c r="BQ384" i="60"/>
  <c r="BR384" i="60"/>
  <c r="BS384" i="60"/>
  <c r="BT384" i="60"/>
  <c r="BU384" i="60"/>
  <c r="BV384" i="60"/>
  <c r="BW384" i="60"/>
  <c r="BX384" i="60"/>
  <c r="BY384" i="60"/>
  <c r="BZ384" i="60"/>
  <c r="CA384" i="60"/>
  <c r="CB384" i="60"/>
  <c r="CC384" i="60"/>
  <c r="CD384" i="60"/>
  <c r="CE384" i="60"/>
  <c r="CF384" i="60"/>
  <c r="CG384" i="60"/>
  <c r="CH384" i="60"/>
  <c r="CI384" i="60"/>
  <c r="CJ384" i="60"/>
  <c r="CK384" i="60"/>
  <c r="CL384" i="60"/>
  <c r="CM384" i="60"/>
  <c r="E385" i="60"/>
  <c r="F385" i="60"/>
  <c r="G385" i="60"/>
  <c r="H385" i="60"/>
  <c r="I385" i="60"/>
  <c r="J385" i="60"/>
  <c r="K385" i="60"/>
  <c r="L385" i="60"/>
  <c r="M385" i="60"/>
  <c r="N385" i="60"/>
  <c r="O385" i="60"/>
  <c r="P385" i="60"/>
  <c r="Q385" i="60"/>
  <c r="R385" i="60"/>
  <c r="S385" i="60"/>
  <c r="T385" i="60"/>
  <c r="U385" i="60"/>
  <c r="V385" i="60"/>
  <c r="W385" i="60"/>
  <c r="X385" i="60"/>
  <c r="Y385" i="60"/>
  <c r="Z385" i="60"/>
  <c r="AA385" i="60"/>
  <c r="AB385" i="60"/>
  <c r="AC385" i="60"/>
  <c r="AD385" i="60"/>
  <c r="AE385" i="60"/>
  <c r="AF385" i="60"/>
  <c r="AG385" i="60"/>
  <c r="AH385" i="60"/>
  <c r="AI385" i="60"/>
  <c r="AJ385" i="60"/>
  <c r="AK385" i="60"/>
  <c r="AL385" i="60"/>
  <c r="AM385" i="60"/>
  <c r="AN385" i="60"/>
  <c r="AO385" i="60"/>
  <c r="AP385" i="60"/>
  <c r="AQ385" i="60"/>
  <c r="AR385" i="60"/>
  <c r="AS385" i="60"/>
  <c r="AT385" i="60"/>
  <c r="AU385" i="60"/>
  <c r="AV385" i="60"/>
  <c r="AW385" i="60"/>
  <c r="AX385" i="60"/>
  <c r="AY385" i="60"/>
  <c r="AZ385" i="60"/>
  <c r="BA385" i="60"/>
  <c r="BB385" i="60"/>
  <c r="BC385" i="60"/>
  <c r="BD385" i="60"/>
  <c r="BE385" i="60"/>
  <c r="BF385" i="60"/>
  <c r="BG385" i="60"/>
  <c r="BH385" i="60"/>
  <c r="BI385" i="60"/>
  <c r="BJ385" i="60"/>
  <c r="BK385" i="60"/>
  <c r="BL385" i="60"/>
  <c r="BM385" i="60"/>
  <c r="BN385" i="60"/>
  <c r="BO385" i="60"/>
  <c r="BP385" i="60"/>
  <c r="BQ385" i="60"/>
  <c r="BR385" i="60"/>
  <c r="BS385" i="60"/>
  <c r="BT385" i="60"/>
  <c r="BU385" i="60"/>
  <c r="BV385" i="60"/>
  <c r="BW385" i="60"/>
  <c r="BX385" i="60"/>
  <c r="BY385" i="60"/>
  <c r="BZ385" i="60"/>
  <c r="CA385" i="60"/>
  <c r="CB385" i="60"/>
  <c r="CC385" i="60"/>
  <c r="CD385" i="60"/>
  <c r="CE385" i="60"/>
  <c r="CF385" i="60"/>
  <c r="CG385" i="60"/>
  <c r="CH385" i="60"/>
  <c r="CI385" i="60"/>
  <c r="CJ385" i="60"/>
  <c r="CK385" i="60"/>
  <c r="CL385" i="60"/>
  <c r="CM385" i="60"/>
  <c r="E386" i="60"/>
  <c r="F386" i="60"/>
  <c r="G386" i="60"/>
  <c r="H386" i="60"/>
  <c r="I386" i="60"/>
  <c r="J386" i="60"/>
  <c r="K386" i="60"/>
  <c r="L386" i="60"/>
  <c r="M386" i="60"/>
  <c r="N386" i="60"/>
  <c r="O386" i="60"/>
  <c r="P386" i="60"/>
  <c r="Q386" i="60"/>
  <c r="R386" i="60"/>
  <c r="S386" i="60"/>
  <c r="T386" i="60"/>
  <c r="U386" i="60"/>
  <c r="V386" i="60"/>
  <c r="W386" i="60"/>
  <c r="X386" i="60"/>
  <c r="Y386" i="60"/>
  <c r="Z386" i="60"/>
  <c r="AA386" i="60"/>
  <c r="AB386" i="60"/>
  <c r="AC386" i="60"/>
  <c r="AD386" i="60"/>
  <c r="AE386" i="60"/>
  <c r="AF386" i="60"/>
  <c r="AG386" i="60"/>
  <c r="AH386" i="60"/>
  <c r="AI386" i="60"/>
  <c r="AJ386" i="60"/>
  <c r="AK386" i="60"/>
  <c r="AL386" i="60"/>
  <c r="AM386" i="60"/>
  <c r="AN386" i="60"/>
  <c r="AO386" i="60"/>
  <c r="AP386" i="60"/>
  <c r="AQ386" i="60"/>
  <c r="AR386" i="60"/>
  <c r="AS386" i="60"/>
  <c r="AT386" i="60"/>
  <c r="AU386" i="60"/>
  <c r="AV386" i="60"/>
  <c r="AW386" i="60"/>
  <c r="AX386" i="60"/>
  <c r="AY386" i="60"/>
  <c r="AZ386" i="60"/>
  <c r="BA386" i="60"/>
  <c r="BB386" i="60"/>
  <c r="BC386" i="60"/>
  <c r="BD386" i="60"/>
  <c r="BE386" i="60"/>
  <c r="BF386" i="60"/>
  <c r="BG386" i="60"/>
  <c r="BH386" i="60"/>
  <c r="BI386" i="60"/>
  <c r="BJ386" i="60"/>
  <c r="BK386" i="60"/>
  <c r="BL386" i="60"/>
  <c r="BM386" i="60"/>
  <c r="BN386" i="60"/>
  <c r="BO386" i="60"/>
  <c r="BP386" i="60"/>
  <c r="BQ386" i="60"/>
  <c r="BR386" i="60"/>
  <c r="BS386" i="60"/>
  <c r="BT386" i="60"/>
  <c r="BU386" i="60"/>
  <c r="BV386" i="60"/>
  <c r="BW386" i="60"/>
  <c r="BX386" i="60"/>
  <c r="BY386" i="60"/>
  <c r="BZ386" i="60"/>
  <c r="CA386" i="60"/>
  <c r="CB386" i="60"/>
  <c r="CC386" i="60"/>
  <c r="CD386" i="60"/>
  <c r="CE386" i="60"/>
  <c r="CF386" i="60"/>
  <c r="CG386" i="60"/>
  <c r="CH386" i="60"/>
  <c r="CI386" i="60"/>
  <c r="CJ386" i="60"/>
  <c r="CK386" i="60"/>
  <c r="CL386" i="60"/>
  <c r="CM386" i="60"/>
  <c r="E387" i="60"/>
  <c r="F387" i="60"/>
  <c r="G387" i="60"/>
  <c r="H387" i="60"/>
  <c r="I387" i="60"/>
  <c r="J387" i="60"/>
  <c r="K387" i="60"/>
  <c r="L387" i="60"/>
  <c r="M387" i="60"/>
  <c r="N387" i="60"/>
  <c r="O387" i="60"/>
  <c r="P387" i="60"/>
  <c r="Q387" i="60"/>
  <c r="R387" i="60"/>
  <c r="S387" i="60"/>
  <c r="T387" i="60"/>
  <c r="U387" i="60"/>
  <c r="V387" i="60"/>
  <c r="W387" i="60"/>
  <c r="X387" i="60"/>
  <c r="Y387" i="60"/>
  <c r="Z387" i="60"/>
  <c r="AA387" i="60"/>
  <c r="AB387" i="60"/>
  <c r="AC387" i="60"/>
  <c r="AD387" i="60"/>
  <c r="AE387" i="60"/>
  <c r="AF387" i="60"/>
  <c r="AG387" i="60"/>
  <c r="AH387" i="60"/>
  <c r="AI387" i="60"/>
  <c r="AJ387" i="60"/>
  <c r="AK387" i="60"/>
  <c r="AL387" i="60"/>
  <c r="AM387" i="60"/>
  <c r="AN387" i="60"/>
  <c r="AO387" i="60"/>
  <c r="AP387" i="60"/>
  <c r="AQ387" i="60"/>
  <c r="AR387" i="60"/>
  <c r="AS387" i="60"/>
  <c r="AT387" i="60"/>
  <c r="AU387" i="60"/>
  <c r="AV387" i="60"/>
  <c r="AW387" i="60"/>
  <c r="AX387" i="60"/>
  <c r="AY387" i="60"/>
  <c r="AZ387" i="60"/>
  <c r="BA387" i="60"/>
  <c r="BB387" i="60"/>
  <c r="BC387" i="60"/>
  <c r="BD387" i="60"/>
  <c r="BE387" i="60"/>
  <c r="BF387" i="60"/>
  <c r="BG387" i="60"/>
  <c r="BH387" i="60"/>
  <c r="BI387" i="60"/>
  <c r="BJ387" i="60"/>
  <c r="BK387" i="60"/>
  <c r="BL387" i="60"/>
  <c r="BM387" i="60"/>
  <c r="BN387" i="60"/>
  <c r="BO387" i="60"/>
  <c r="BP387" i="60"/>
  <c r="BQ387" i="60"/>
  <c r="BR387" i="60"/>
  <c r="BS387" i="60"/>
  <c r="BT387" i="60"/>
  <c r="BU387" i="60"/>
  <c r="BV387" i="60"/>
  <c r="BW387" i="60"/>
  <c r="BX387" i="60"/>
  <c r="BY387" i="60"/>
  <c r="BZ387" i="60"/>
  <c r="CA387" i="60"/>
  <c r="CB387" i="60"/>
  <c r="CC387" i="60"/>
  <c r="CD387" i="60"/>
  <c r="CE387" i="60"/>
  <c r="CF387" i="60"/>
  <c r="CG387" i="60"/>
  <c r="CH387" i="60"/>
  <c r="CI387" i="60"/>
  <c r="CJ387" i="60"/>
  <c r="CK387" i="60"/>
  <c r="CL387" i="60"/>
  <c r="CM387" i="60"/>
  <c r="E388" i="60"/>
  <c r="F388" i="60"/>
  <c r="G388" i="60"/>
  <c r="H388" i="60"/>
  <c r="I388" i="60"/>
  <c r="J388" i="60"/>
  <c r="K388" i="60"/>
  <c r="L388" i="60"/>
  <c r="M388" i="60"/>
  <c r="N388" i="60"/>
  <c r="O388" i="60"/>
  <c r="P388" i="60"/>
  <c r="Q388" i="60"/>
  <c r="R388" i="60"/>
  <c r="S388" i="60"/>
  <c r="T388" i="60"/>
  <c r="U388" i="60"/>
  <c r="V388" i="60"/>
  <c r="W388" i="60"/>
  <c r="X388" i="60"/>
  <c r="Y388" i="60"/>
  <c r="Z388" i="60"/>
  <c r="AA388" i="60"/>
  <c r="AB388" i="60"/>
  <c r="AC388" i="60"/>
  <c r="AD388" i="60"/>
  <c r="AE388" i="60"/>
  <c r="AF388" i="60"/>
  <c r="AG388" i="60"/>
  <c r="AH388" i="60"/>
  <c r="AI388" i="60"/>
  <c r="AJ388" i="60"/>
  <c r="AK388" i="60"/>
  <c r="AL388" i="60"/>
  <c r="AM388" i="60"/>
  <c r="AN388" i="60"/>
  <c r="AO388" i="60"/>
  <c r="AP388" i="60"/>
  <c r="AQ388" i="60"/>
  <c r="AR388" i="60"/>
  <c r="AS388" i="60"/>
  <c r="AT388" i="60"/>
  <c r="AU388" i="60"/>
  <c r="AV388" i="60"/>
  <c r="AW388" i="60"/>
  <c r="AX388" i="60"/>
  <c r="AY388" i="60"/>
  <c r="AZ388" i="60"/>
  <c r="BA388" i="60"/>
  <c r="BB388" i="60"/>
  <c r="BC388" i="60"/>
  <c r="BD388" i="60"/>
  <c r="BE388" i="60"/>
  <c r="BF388" i="60"/>
  <c r="BG388" i="60"/>
  <c r="BH388" i="60"/>
  <c r="BI388" i="60"/>
  <c r="BJ388" i="60"/>
  <c r="BK388" i="60"/>
  <c r="BL388" i="60"/>
  <c r="BM388" i="60"/>
  <c r="BN388" i="60"/>
  <c r="BO388" i="60"/>
  <c r="BP388" i="60"/>
  <c r="BQ388" i="60"/>
  <c r="BR388" i="60"/>
  <c r="BS388" i="60"/>
  <c r="BT388" i="60"/>
  <c r="BU388" i="60"/>
  <c r="BV388" i="60"/>
  <c r="BW388" i="60"/>
  <c r="BX388" i="60"/>
  <c r="BY388" i="60"/>
  <c r="BZ388" i="60"/>
  <c r="CA388" i="60"/>
  <c r="CB388" i="60"/>
  <c r="CC388" i="60"/>
  <c r="CD388" i="60"/>
  <c r="CE388" i="60"/>
  <c r="CF388" i="60"/>
  <c r="CG388" i="60"/>
  <c r="CH388" i="60"/>
  <c r="CI388" i="60"/>
  <c r="CJ388" i="60"/>
  <c r="CK388" i="60"/>
  <c r="CL388" i="60"/>
  <c r="CM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Q389" i="60"/>
  <c r="R389" i="60"/>
  <c r="S389" i="60"/>
  <c r="T389" i="60"/>
  <c r="U389" i="60"/>
  <c r="V389" i="60"/>
  <c r="W389" i="60"/>
  <c r="X389" i="60"/>
  <c r="Y389" i="60"/>
  <c r="Z389" i="60"/>
  <c r="AA389" i="60"/>
  <c r="AB389" i="60"/>
  <c r="AC389" i="60"/>
  <c r="AD389" i="60"/>
  <c r="AE389" i="60"/>
  <c r="AF389" i="60"/>
  <c r="AG389" i="60"/>
  <c r="AH389" i="60"/>
  <c r="AI389" i="60"/>
  <c r="AJ389" i="60"/>
  <c r="AK389" i="60"/>
  <c r="AL389" i="60"/>
  <c r="AM389" i="60"/>
  <c r="AN389" i="60"/>
  <c r="AO389" i="60"/>
  <c r="AP389" i="60"/>
  <c r="AQ389" i="60"/>
  <c r="AR389" i="60"/>
  <c r="AS389" i="60"/>
  <c r="AT389" i="60"/>
  <c r="AU389" i="60"/>
  <c r="AV389" i="60"/>
  <c r="AW389" i="60"/>
  <c r="AX389" i="60"/>
  <c r="AY389" i="60"/>
  <c r="AZ389" i="60"/>
  <c r="BA389" i="60"/>
  <c r="BB389" i="60"/>
  <c r="BC389" i="60"/>
  <c r="BD389" i="60"/>
  <c r="BE389" i="60"/>
  <c r="BF389" i="60"/>
  <c r="BG389" i="60"/>
  <c r="BH389" i="60"/>
  <c r="BI389" i="60"/>
  <c r="BJ389" i="60"/>
  <c r="BK389" i="60"/>
  <c r="BL389" i="60"/>
  <c r="BM389" i="60"/>
  <c r="BN389" i="60"/>
  <c r="BO389" i="60"/>
  <c r="BP389" i="60"/>
  <c r="BQ389" i="60"/>
  <c r="BR389" i="60"/>
  <c r="BS389" i="60"/>
  <c r="BT389" i="60"/>
  <c r="BU389" i="60"/>
  <c r="BV389" i="60"/>
  <c r="BW389" i="60"/>
  <c r="BX389" i="60"/>
  <c r="BY389" i="60"/>
  <c r="BZ389" i="60"/>
  <c r="CA389" i="60"/>
  <c r="CB389" i="60"/>
  <c r="CC389" i="60"/>
  <c r="CD389" i="60"/>
  <c r="CE389" i="60"/>
  <c r="CF389" i="60"/>
  <c r="CG389" i="60"/>
  <c r="CH389" i="60"/>
  <c r="CI389" i="60"/>
  <c r="CJ389" i="60"/>
  <c r="CK389" i="60"/>
  <c r="CL389" i="60"/>
  <c r="CM389" i="60"/>
  <c r="E390" i="60"/>
  <c r="F390" i="60"/>
  <c r="G390" i="60"/>
  <c r="H390" i="60"/>
  <c r="I390" i="60"/>
  <c r="J390" i="60"/>
  <c r="K390" i="60"/>
  <c r="L390" i="60"/>
  <c r="M390" i="60"/>
  <c r="N390" i="60"/>
  <c r="O390" i="60"/>
  <c r="P390" i="60"/>
  <c r="Q390" i="60"/>
  <c r="R390" i="60"/>
  <c r="S390" i="60"/>
  <c r="T390" i="60"/>
  <c r="U390" i="60"/>
  <c r="V390" i="60"/>
  <c r="W390" i="60"/>
  <c r="X390" i="60"/>
  <c r="Y390" i="60"/>
  <c r="Z390" i="60"/>
  <c r="AA390" i="60"/>
  <c r="AB390" i="60"/>
  <c r="AC390" i="60"/>
  <c r="AD390" i="60"/>
  <c r="AE390" i="60"/>
  <c r="AF390" i="60"/>
  <c r="AG390" i="60"/>
  <c r="AH390" i="60"/>
  <c r="AI390" i="60"/>
  <c r="AJ390" i="60"/>
  <c r="AK390" i="60"/>
  <c r="AL390" i="60"/>
  <c r="AM390" i="60"/>
  <c r="AN390" i="60"/>
  <c r="AO390" i="60"/>
  <c r="AP390" i="60"/>
  <c r="AQ390" i="60"/>
  <c r="AR390" i="60"/>
  <c r="AS390" i="60"/>
  <c r="AT390" i="60"/>
  <c r="AU390" i="60"/>
  <c r="AV390" i="60"/>
  <c r="AW390" i="60"/>
  <c r="AX390" i="60"/>
  <c r="AY390" i="60"/>
  <c r="AZ390" i="60"/>
  <c r="BA390" i="60"/>
  <c r="BB390" i="60"/>
  <c r="BC390" i="60"/>
  <c r="BD390" i="60"/>
  <c r="BE390" i="60"/>
  <c r="BF390" i="60"/>
  <c r="BG390" i="60"/>
  <c r="BH390" i="60"/>
  <c r="BI390" i="60"/>
  <c r="BJ390" i="60"/>
  <c r="BK390" i="60"/>
  <c r="BL390" i="60"/>
  <c r="BM390" i="60"/>
  <c r="BN390" i="60"/>
  <c r="BO390" i="60"/>
  <c r="BP390" i="60"/>
  <c r="BQ390" i="60"/>
  <c r="BR390" i="60"/>
  <c r="BS390" i="60"/>
  <c r="BT390" i="60"/>
  <c r="BU390" i="60"/>
  <c r="BV390" i="60"/>
  <c r="BW390" i="60"/>
  <c r="BX390" i="60"/>
  <c r="BY390" i="60"/>
  <c r="BZ390" i="60"/>
  <c r="CA390" i="60"/>
  <c r="CB390" i="60"/>
  <c r="CC390" i="60"/>
  <c r="CD390" i="60"/>
  <c r="CE390" i="60"/>
  <c r="CF390" i="60"/>
  <c r="CG390" i="60"/>
  <c r="CH390" i="60"/>
  <c r="CI390" i="60"/>
  <c r="CJ390" i="60"/>
  <c r="CK390" i="60"/>
  <c r="CL390" i="60"/>
  <c r="CM390" i="60"/>
  <c r="E391" i="60"/>
  <c r="F391" i="60"/>
  <c r="G391" i="60"/>
  <c r="H391" i="60"/>
  <c r="I391" i="60"/>
  <c r="J391" i="60"/>
  <c r="K391" i="60"/>
  <c r="L391" i="60"/>
  <c r="M391" i="60"/>
  <c r="N391" i="60"/>
  <c r="O391" i="60"/>
  <c r="P391" i="60"/>
  <c r="Q391" i="60"/>
  <c r="R391" i="60"/>
  <c r="S391" i="60"/>
  <c r="T391" i="60"/>
  <c r="U391" i="60"/>
  <c r="V391" i="60"/>
  <c r="W391" i="60"/>
  <c r="X391" i="60"/>
  <c r="Y391" i="60"/>
  <c r="Z391" i="60"/>
  <c r="AA391" i="60"/>
  <c r="AB391" i="60"/>
  <c r="AC391" i="60"/>
  <c r="AD391" i="60"/>
  <c r="AE391" i="60"/>
  <c r="AF391" i="60"/>
  <c r="AG391" i="60"/>
  <c r="AH391" i="60"/>
  <c r="AI391" i="60"/>
  <c r="AJ391" i="60"/>
  <c r="AK391" i="60"/>
  <c r="AL391" i="60"/>
  <c r="AM391" i="60"/>
  <c r="AN391" i="60"/>
  <c r="AO391" i="60"/>
  <c r="AP391" i="60"/>
  <c r="AQ391" i="60"/>
  <c r="AR391" i="60"/>
  <c r="AS391" i="60"/>
  <c r="AT391" i="60"/>
  <c r="AU391" i="60"/>
  <c r="AV391" i="60"/>
  <c r="AW391" i="60"/>
  <c r="AX391" i="60"/>
  <c r="AY391" i="60"/>
  <c r="AZ391" i="60"/>
  <c r="BA391" i="60"/>
  <c r="BB391" i="60"/>
  <c r="BC391" i="60"/>
  <c r="BD391" i="60"/>
  <c r="BE391" i="60"/>
  <c r="BF391" i="60"/>
  <c r="BG391" i="60"/>
  <c r="BH391" i="60"/>
  <c r="BI391" i="60"/>
  <c r="BJ391" i="60"/>
  <c r="BK391" i="60"/>
  <c r="BL391" i="60"/>
  <c r="BM391" i="60"/>
  <c r="BN391" i="60"/>
  <c r="BO391" i="60"/>
  <c r="BP391" i="60"/>
  <c r="BQ391" i="60"/>
  <c r="BR391" i="60"/>
  <c r="BS391" i="60"/>
  <c r="BT391" i="60"/>
  <c r="BU391" i="60"/>
  <c r="BV391" i="60"/>
  <c r="BW391" i="60"/>
  <c r="BX391" i="60"/>
  <c r="BY391" i="60"/>
  <c r="BZ391" i="60"/>
  <c r="CA391" i="60"/>
  <c r="CB391" i="60"/>
  <c r="CC391" i="60"/>
  <c r="CD391" i="60"/>
  <c r="CE391" i="60"/>
  <c r="CF391" i="60"/>
  <c r="CG391" i="60"/>
  <c r="CH391" i="60"/>
  <c r="CI391" i="60"/>
  <c r="CJ391" i="60"/>
  <c r="CK391" i="60"/>
  <c r="CL391" i="60"/>
  <c r="CM391" i="60"/>
  <c r="E392" i="60"/>
  <c r="F392" i="60"/>
  <c r="G392" i="60"/>
  <c r="H392" i="60"/>
  <c r="I392" i="60"/>
  <c r="J392" i="60"/>
  <c r="K392" i="60"/>
  <c r="L392" i="60"/>
  <c r="M392" i="60"/>
  <c r="N392" i="60"/>
  <c r="O392" i="60"/>
  <c r="P392" i="60"/>
  <c r="Q392" i="60"/>
  <c r="R392" i="60"/>
  <c r="S392" i="60"/>
  <c r="T392" i="60"/>
  <c r="U392" i="60"/>
  <c r="V392" i="60"/>
  <c r="W392" i="60"/>
  <c r="X392" i="60"/>
  <c r="Y392" i="60"/>
  <c r="Z392" i="60"/>
  <c r="AA392" i="60"/>
  <c r="AB392" i="60"/>
  <c r="AC392" i="60"/>
  <c r="AD392" i="60"/>
  <c r="AE392" i="60"/>
  <c r="AF392" i="60"/>
  <c r="AG392" i="60"/>
  <c r="AH392" i="60"/>
  <c r="AI392" i="60"/>
  <c r="AJ392" i="60"/>
  <c r="AK392" i="60"/>
  <c r="AL392" i="60"/>
  <c r="AM392" i="60"/>
  <c r="AN392" i="60"/>
  <c r="AO392" i="60"/>
  <c r="AP392" i="60"/>
  <c r="AQ392" i="60"/>
  <c r="AR392" i="60"/>
  <c r="AS392" i="60"/>
  <c r="AT392" i="60"/>
  <c r="AU392" i="60"/>
  <c r="AV392" i="60"/>
  <c r="AW392" i="60"/>
  <c r="AX392" i="60"/>
  <c r="AY392" i="60"/>
  <c r="AZ392" i="60"/>
  <c r="BA392" i="60"/>
  <c r="BB392" i="60"/>
  <c r="BC392" i="60"/>
  <c r="BD392" i="60"/>
  <c r="BE392" i="60"/>
  <c r="BF392" i="60"/>
  <c r="BG392" i="60"/>
  <c r="BH392" i="60"/>
  <c r="BI392" i="60"/>
  <c r="BJ392" i="60"/>
  <c r="BK392" i="60"/>
  <c r="BL392" i="60"/>
  <c r="BM392" i="60"/>
  <c r="BN392" i="60"/>
  <c r="BO392" i="60"/>
  <c r="BP392" i="60"/>
  <c r="BQ392" i="60"/>
  <c r="BR392" i="60"/>
  <c r="BS392" i="60"/>
  <c r="BT392" i="60"/>
  <c r="BU392" i="60"/>
  <c r="BV392" i="60"/>
  <c r="BW392" i="60"/>
  <c r="BX392" i="60"/>
  <c r="BY392" i="60"/>
  <c r="BZ392" i="60"/>
  <c r="CA392" i="60"/>
  <c r="CB392" i="60"/>
  <c r="CC392" i="60"/>
  <c r="CD392" i="60"/>
  <c r="CE392" i="60"/>
  <c r="CF392" i="60"/>
  <c r="CG392" i="60"/>
  <c r="CH392" i="60"/>
  <c r="CI392" i="60"/>
  <c r="CJ392" i="60"/>
  <c r="CK392" i="60"/>
  <c r="CL392" i="60"/>
  <c r="CM392" i="60"/>
  <c r="E393" i="60"/>
  <c r="F393" i="60"/>
  <c r="G393" i="60"/>
  <c r="H393" i="60"/>
  <c r="I393" i="60"/>
  <c r="J393" i="60"/>
  <c r="K393" i="60"/>
  <c r="L393" i="60"/>
  <c r="M393" i="60"/>
  <c r="N393" i="60"/>
  <c r="O393" i="60"/>
  <c r="P393" i="60"/>
  <c r="Q393" i="60"/>
  <c r="R393" i="60"/>
  <c r="S393" i="60"/>
  <c r="T393" i="60"/>
  <c r="U393" i="60"/>
  <c r="V393" i="60"/>
  <c r="W393" i="60"/>
  <c r="X393" i="60"/>
  <c r="Y393" i="60"/>
  <c r="Z393" i="60"/>
  <c r="AA393" i="60"/>
  <c r="AB393" i="60"/>
  <c r="AC393" i="60"/>
  <c r="AD393" i="60"/>
  <c r="AE393" i="60"/>
  <c r="AF393" i="60"/>
  <c r="AG393" i="60"/>
  <c r="AH393" i="60"/>
  <c r="AI393" i="60"/>
  <c r="AJ393" i="60"/>
  <c r="AK393" i="60"/>
  <c r="AL393" i="60"/>
  <c r="AM393" i="60"/>
  <c r="AN393" i="60"/>
  <c r="AO393" i="60"/>
  <c r="AP393" i="60"/>
  <c r="AQ393" i="60"/>
  <c r="AR393" i="60"/>
  <c r="AS393" i="60"/>
  <c r="AT393" i="60"/>
  <c r="AU393" i="60"/>
  <c r="AV393" i="60"/>
  <c r="AW393" i="60"/>
  <c r="AX393" i="60"/>
  <c r="AY393" i="60"/>
  <c r="AZ393" i="60"/>
  <c r="BA393" i="60"/>
  <c r="BB393" i="60"/>
  <c r="BC393" i="60"/>
  <c r="BD393" i="60"/>
  <c r="BE393" i="60"/>
  <c r="BF393" i="60"/>
  <c r="BG393" i="60"/>
  <c r="BH393" i="60"/>
  <c r="BI393" i="60"/>
  <c r="BJ393" i="60"/>
  <c r="BK393" i="60"/>
  <c r="BL393" i="60"/>
  <c r="BM393" i="60"/>
  <c r="BN393" i="60"/>
  <c r="BO393" i="60"/>
  <c r="BP393" i="60"/>
  <c r="BQ393" i="60"/>
  <c r="BR393" i="60"/>
  <c r="BS393" i="60"/>
  <c r="BT393" i="60"/>
  <c r="BU393" i="60"/>
  <c r="BV393" i="60"/>
  <c r="BW393" i="60"/>
  <c r="BX393" i="60"/>
  <c r="BY393" i="60"/>
  <c r="BZ393" i="60"/>
  <c r="CA393" i="60"/>
  <c r="CB393" i="60"/>
  <c r="CC393" i="60"/>
  <c r="CD393" i="60"/>
  <c r="CE393" i="60"/>
  <c r="CF393" i="60"/>
  <c r="CG393" i="60"/>
  <c r="CH393" i="60"/>
  <c r="CI393" i="60"/>
  <c r="CJ393" i="60"/>
  <c r="CK393" i="60"/>
  <c r="CL393" i="60"/>
  <c r="CM393" i="60"/>
  <c r="E394" i="60"/>
  <c r="F394" i="60"/>
  <c r="G394" i="60"/>
  <c r="H394" i="60"/>
  <c r="I394" i="60"/>
  <c r="J394" i="60"/>
  <c r="K394" i="60"/>
  <c r="L394" i="60"/>
  <c r="M394" i="60"/>
  <c r="N394" i="60"/>
  <c r="O394" i="60"/>
  <c r="P394" i="60"/>
  <c r="Q394" i="60"/>
  <c r="R394" i="60"/>
  <c r="S394" i="60"/>
  <c r="T394" i="60"/>
  <c r="U394" i="60"/>
  <c r="V394" i="60"/>
  <c r="W394" i="60"/>
  <c r="X394" i="60"/>
  <c r="Y394" i="60"/>
  <c r="Z394" i="60"/>
  <c r="AA394" i="60"/>
  <c r="AB394" i="60"/>
  <c r="AC394" i="60"/>
  <c r="AD394" i="60"/>
  <c r="AE394" i="60"/>
  <c r="AF394" i="60"/>
  <c r="AG394" i="60"/>
  <c r="AH394" i="60"/>
  <c r="AI394" i="60"/>
  <c r="AJ394" i="60"/>
  <c r="AK394" i="60"/>
  <c r="AL394" i="60"/>
  <c r="AM394" i="60"/>
  <c r="AN394" i="60"/>
  <c r="AO394" i="60"/>
  <c r="AP394" i="60"/>
  <c r="AQ394" i="60"/>
  <c r="AR394" i="60"/>
  <c r="AS394" i="60"/>
  <c r="AT394" i="60"/>
  <c r="AU394" i="60"/>
  <c r="AV394" i="60"/>
  <c r="AW394" i="60"/>
  <c r="AX394" i="60"/>
  <c r="AY394" i="60"/>
  <c r="AZ394" i="60"/>
  <c r="BA394" i="60"/>
  <c r="BB394" i="60"/>
  <c r="BC394" i="60"/>
  <c r="BD394" i="60"/>
  <c r="BE394" i="60"/>
  <c r="BF394" i="60"/>
  <c r="BG394" i="60"/>
  <c r="BH394" i="60"/>
  <c r="BI394" i="60"/>
  <c r="BJ394" i="60"/>
  <c r="BK394" i="60"/>
  <c r="BL394" i="60"/>
  <c r="BM394" i="60"/>
  <c r="BN394" i="60"/>
  <c r="BO394" i="60"/>
  <c r="BP394" i="60"/>
  <c r="BQ394" i="60"/>
  <c r="BR394" i="60"/>
  <c r="BS394" i="60"/>
  <c r="BT394" i="60"/>
  <c r="BU394" i="60"/>
  <c r="BV394" i="60"/>
  <c r="BW394" i="60"/>
  <c r="BX394" i="60"/>
  <c r="BY394" i="60"/>
  <c r="BZ394" i="60"/>
  <c r="CA394" i="60"/>
  <c r="CB394" i="60"/>
  <c r="CC394" i="60"/>
  <c r="CD394" i="60"/>
  <c r="CE394" i="60"/>
  <c r="CF394" i="60"/>
  <c r="CG394" i="60"/>
  <c r="CH394" i="60"/>
  <c r="CI394" i="60"/>
  <c r="CJ394" i="60"/>
  <c r="CK394" i="60"/>
  <c r="CL394" i="60"/>
  <c r="CM394" i="60"/>
  <c r="E395" i="60"/>
  <c r="F395" i="60"/>
  <c r="G395" i="60"/>
  <c r="H395" i="60"/>
  <c r="I395" i="60"/>
  <c r="J395" i="60"/>
  <c r="K395" i="60"/>
  <c r="L395" i="60"/>
  <c r="M395" i="60"/>
  <c r="N395" i="60"/>
  <c r="O395" i="60"/>
  <c r="P395" i="60"/>
  <c r="Q395" i="60"/>
  <c r="R395" i="60"/>
  <c r="S395" i="60"/>
  <c r="T395" i="60"/>
  <c r="U395" i="60"/>
  <c r="V395" i="60"/>
  <c r="W395" i="60"/>
  <c r="X395" i="60"/>
  <c r="Y395" i="60"/>
  <c r="Z395" i="60"/>
  <c r="AA395" i="60"/>
  <c r="AB395" i="60"/>
  <c r="AC395" i="60"/>
  <c r="AD395" i="60"/>
  <c r="AE395" i="60"/>
  <c r="AF395" i="60"/>
  <c r="AG395" i="60"/>
  <c r="AH395" i="60"/>
  <c r="AI395" i="60"/>
  <c r="AJ395" i="60"/>
  <c r="AK395" i="60"/>
  <c r="AL395" i="60"/>
  <c r="AM395" i="60"/>
  <c r="AN395" i="60"/>
  <c r="AO395" i="60"/>
  <c r="AP395" i="60"/>
  <c r="AQ395" i="60"/>
  <c r="AR395" i="60"/>
  <c r="AS395" i="60"/>
  <c r="AT395" i="60"/>
  <c r="AU395" i="60"/>
  <c r="AV395" i="60"/>
  <c r="AW395" i="60"/>
  <c r="AX395" i="60"/>
  <c r="AY395" i="60"/>
  <c r="AZ395" i="60"/>
  <c r="BA395" i="60"/>
  <c r="BB395" i="60"/>
  <c r="BC395" i="60"/>
  <c r="BD395" i="60"/>
  <c r="BE395" i="60"/>
  <c r="BF395" i="60"/>
  <c r="BG395" i="60"/>
  <c r="BH395" i="60"/>
  <c r="BI395" i="60"/>
  <c r="BJ395" i="60"/>
  <c r="BK395" i="60"/>
  <c r="BL395" i="60"/>
  <c r="BM395" i="60"/>
  <c r="BN395" i="60"/>
  <c r="BO395" i="60"/>
  <c r="BP395" i="60"/>
  <c r="BQ395" i="60"/>
  <c r="BR395" i="60"/>
  <c r="BS395" i="60"/>
  <c r="BT395" i="60"/>
  <c r="BU395" i="60"/>
  <c r="BV395" i="60"/>
  <c r="BW395" i="60"/>
  <c r="BX395" i="60"/>
  <c r="BY395" i="60"/>
  <c r="BZ395" i="60"/>
  <c r="CA395" i="60"/>
  <c r="CB395" i="60"/>
  <c r="CC395" i="60"/>
  <c r="CD395" i="60"/>
  <c r="CE395" i="60"/>
  <c r="CF395" i="60"/>
  <c r="CG395" i="60"/>
  <c r="CH395" i="60"/>
  <c r="CI395" i="60"/>
  <c r="CJ395" i="60"/>
  <c r="CK395" i="60"/>
  <c r="CL395" i="60"/>
  <c r="CM395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Q396" i="60"/>
  <c r="R396" i="60"/>
  <c r="S396" i="60"/>
  <c r="T396" i="60"/>
  <c r="U396" i="60"/>
  <c r="V396" i="60"/>
  <c r="W396" i="60"/>
  <c r="X396" i="60"/>
  <c r="Y396" i="60"/>
  <c r="Z396" i="60"/>
  <c r="AA396" i="60"/>
  <c r="AB396" i="60"/>
  <c r="AC396" i="60"/>
  <c r="AD396" i="60"/>
  <c r="AE396" i="60"/>
  <c r="AF396" i="60"/>
  <c r="AG396" i="60"/>
  <c r="AH396" i="60"/>
  <c r="AI396" i="60"/>
  <c r="AJ396" i="60"/>
  <c r="AK396" i="60"/>
  <c r="AL396" i="60"/>
  <c r="AM396" i="60"/>
  <c r="AN396" i="60"/>
  <c r="AO396" i="60"/>
  <c r="AP396" i="60"/>
  <c r="AQ396" i="60"/>
  <c r="AR396" i="60"/>
  <c r="AS396" i="60"/>
  <c r="AT396" i="60"/>
  <c r="AU396" i="60"/>
  <c r="AV396" i="60"/>
  <c r="AW396" i="60"/>
  <c r="AX396" i="60"/>
  <c r="AY396" i="60"/>
  <c r="AZ396" i="60"/>
  <c r="BA396" i="60"/>
  <c r="BB396" i="60"/>
  <c r="BC396" i="60"/>
  <c r="BD396" i="60"/>
  <c r="BE396" i="60"/>
  <c r="BF396" i="60"/>
  <c r="BG396" i="60"/>
  <c r="BH396" i="60"/>
  <c r="BI396" i="60"/>
  <c r="BJ396" i="60"/>
  <c r="BK396" i="60"/>
  <c r="BL396" i="60"/>
  <c r="BM396" i="60"/>
  <c r="BN396" i="60"/>
  <c r="BO396" i="60"/>
  <c r="BP396" i="60"/>
  <c r="BQ396" i="60"/>
  <c r="BR396" i="60"/>
  <c r="BS396" i="60"/>
  <c r="BT396" i="60"/>
  <c r="BU396" i="60"/>
  <c r="BV396" i="60"/>
  <c r="BW396" i="60"/>
  <c r="BX396" i="60"/>
  <c r="BY396" i="60"/>
  <c r="BZ396" i="60"/>
  <c r="CA396" i="60"/>
  <c r="CB396" i="60"/>
  <c r="CC396" i="60"/>
  <c r="CD396" i="60"/>
  <c r="CE396" i="60"/>
  <c r="CF396" i="60"/>
  <c r="CG396" i="60"/>
  <c r="CH396" i="60"/>
  <c r="CI396" i="60"/>
  <c r="CJ396" i="60"/>
  <c r="CK396" i="60"/>
  <c r="CL396" i="60"/>
  <c r="CM396" i="60"/>
  <c r="E397" i="60"/>
  <c r="F397" i="60"/>
  <c r="G397" i="60"/>
  <c r="H397" i="60"/>
  <c r="I397" i="60"/>
  <c r="J397" i="60"/>
  <c r="K397" i="60"/>
  <c r="L397" i="60"/>
  <c r="M397" i="60"/>
  <c r="N397" i="60"/>
  <c r="O397" i="60"/>
  <c r="P397" i="60"/>
  <c r="Q397" i="60"/>
  <c r="R397" i="60"/>
  <c r="S397" i="60"/>
  <c r="T397" i="60"/>
  <c r="U397" i="60"/>
  <c r="V397" i="60"/>
  <c r="W397" i="60"/>
  <c r="X397" i="60"/>
  <c r="Y397" i="60"/>
  <c r="Z397" i="60"/>
  <c r="AA397" i="60"/>
  <c r="AB397" i="60"/>
  <c r="AC397" i="60"/>
  <c r="AD397" i="60"/>
  <c r="AE397" i="60"/>
  <c r="AF397" i="60"/>
  <c r="AG397" i="60"/>
  <c r="AH397" i="60"/>
  <c r="AI397" i="60"/>
  <c r="AJ397" i="60"/>
  <c r="AK397" i="60"/>
  <c r="AL397" i="60"/>
  <c r="AM397" i="60"/>
  <c r="AN397" i="60"/>
  <c r="AO397" i="60"/>
  <c r="AP397" i="60"/>
  <c r="AQ397" i="60"/>
  <c r="AR397" i="60"/>
  <c r="AS397" i="60"/>
  <c r="AT397" i="60"/>
  <c r="AU397" i="60"/>
  <c r="AV397" i="60"/>
  <c r="AW397" i="60"/>
  <c r="AX397" i="60"/>
  <c r="AY397" i="60"/>
  <c r="AZ397" i="60"/>
  <c r="BA397" i="60"/>
  <c r="BB397" i="60"/>
  <c r="BC397" i="60"/>
  <c r="BD397" i="60"/>
  <c r="BE397" i="60"/>
  <c r="BF397" i="60"/>
  <c r="BG397" i="60"/>
  <c r="BH397" i="60"/>
  <c r="BI397" i="60"/>
  <c r="BJ397" i="60"/>
  <c r="BK397" i="60"/>
  <c r="BL397" i="60"/>
  <c r="BM397" i="60"/>
  <c r="BN397" i="60"/>
  <c r="BO397" i="60"/>
  <c r="BP397" i="60"/>
  <c r="BQ397" i="60"/>
  <c r="BR397" i="60"/>
  <c r="BS397" i="60"/>
  <c r="BT397" i="60"/>
  <c r="BU397" i="60"/>
  <c r="BV397" i="60"/>
  <c r="BW397" i="60"/>
  <c r="BX397" i="60"/>
  <c r="BY397" i="60"/>
  <c r="BZ397" i="60"/>
  <c r="CA397" i="60"/>
  <c r="CB397" i="60"/>
  <c r="CC397" i="60"/>
  <c r="CD397" i="60"/>
  <c r="CE397" i="60"/>
  <c r="CF397" i="60"/>
  <c r="CG397" i="60"/>
  <c r="CH397" i="60"/>
  <c r="CI397" i="60"/>
  <c r="CJ397" i="60"/>
  <c r="CK397" i="60"/>
  <c r="CL397" i="60"/>
  <c r="CM397" i="60"/>
  <c r="E398" i="60"/>
  <c r="F398" i="60"/>
  <c r="G398" i="60"/>
  <c r="H398" i="60"/>
  <c r="I398" i="60"/>
  <c r="J398" i="60"/>
  <c r="K398" i="60"/>
  <c r="L398" i="60"/>
  <c r="M398" i="60"/>
  <c r="N398" i="60"/>
  <c r="O398" i="60"/>
  <c r="P398" i="60"/>
  <c r="Q398" i="60"/>
  <c r="R398" i="60"/>
  <c r="S398" i="60"/>
  <c r="T398" i="60"/>
  <c r="U398" i="60"/>
  <c r="V398" i="60"/>
  <c r="W398" i="60"/>
  <c r="X398" i="60"/>
  <c r="Y398" i="60"/>
  <c r="Z398" i="60"/>
  <c r="AA398" i="60"/>
  <c r="AB398" i="60"/>
  <c r="AC398" i="60"/>
  <c r="AD398" i="60"/>
  <c r="AE398" i="60"/>
  <c r="AF398" i="60"/>
  <c r="AG398" i="60"/>
  <c r="AH398" i="60"/>
  <c r="AI398" i="60"/>
  <c r="AJ398" i="60"/>
  <c r="AK398" i="60"/>
  <c r="AL398" i="60"/>
  <c r="AM398" i="60"/>
  <c r="AN398" i="60"/>
  <c r="AO398" i="60"/>
  <c r="AP398" i="60"/>
  <c r="AQ398" i="60"/>
  <c r="AR398" i="60"/>
  <c r="AS398" i="60"/>
  <c r="AT398" i="60"/>
  <c r="AU398" i="60"/>
  <c r="AV398" i="60"/>
  <c r="AW398" i="60"/>
  <c r="AX398" i="60"/>
  <c r="AY398" i="60"/>
  <c r="AZ398" i="60"/>
  <c r="BA398" i="60"/>
  <c r="BB398" i="60"/>
  <c r="BC398" i="60"/>
  <c r="BD398" i="60"/>
  <c r="BE398" i="60"/>
  <c r="BF398" i="60"/>
  <c r="BG398" i="60"/>
  <c r="BH398" i="60"/>
  <c r="BI398" i="60"/>
  <c r="BJ398" i="60"/>
  <c r="BK398" i="60"/>
  <c r="BL398" i="60"/>
  <c r="BM398" i="60"/>
  <c r="BN398" i="60"/>
  <c r="BO398" i="60"/>
  <c r="BP398" i="60"/>
  <c r="BQ398" i="60"/>
  <c r="BR398" i="60"/>
  <c r="BS398" i="60"/>
  <c r="BT398" i="60"/>
  <c r="BU398" i="60"/>
  <c r="BV398" i="60"/>
  <c r="BW398" i="60"/>
  <c r="BX398" i="60"/>
  <c r="BY398" i="60"/>
  <c r="BZ398" i="60"/>
  <c r="CA398" i="60"/>
  <c r="CB398" i="60"/>
  <c r="CC398" i="60"/>
  <c r="CD398" i="60"/>
  <c r="CE398" i="60"/>
  <c r="CF398" i="60"/>
  <c r="CG398" i="60"/>
  <c r="CH398" i="60"/>
  <c r="CI398" i="60"/>
  <c r="CJ398" i="60"/>
  <c r="CK398" i="60"/>
  <c r="CL398" i="60"/>
  <c r="CM398" i="60"/>
  <c r="E399" i="60"/>
  <c r="F399" i="60"/>
  <c r="G399" i="60"/>
  <c r="H399" i="60"/>
  <c r="I399" i="60"/>
  <c r="J399" i="60"/>
  <c r="K399" i="60"/>
  <c r="L399" i="60"/>
  <c r="M399" i="60"/>
  <c r="N399" i="60"/>
  <c r="O399" i="60"/>
  <c r="P399" i="60"/>
  <c r="Q399" i="60"/>
  <c r="R399" i="60"/>
  <c r="S399" i="60"/>
  <c r="T399" i="60"/>
  <c r="U399" i="60"/>
  <c r="V399" i="60"/>
  <c r="W399" i="60"/>
  <c r="X399" i="60"/>
  <c r="Y399" i="60"/>
  <c r="Z399" i="60"/>
  <c r="AA399" i="60"/>
  <c r="AB399" i="60"/>
  <c r="AC399" i="60"/>
  <c r="AD399" i="60"/>
  <c r="AE399" i="60"/>
  <c r="AF399" i="60"/>
  <c r="AG399" i="60"/>
  <c r="AH399" i="60"/>
  <c r="AI399" i="60"/>
  <c r="AJ399" i="60"/>
  <c r="AK399" i="60"/>
  <c r="AL399" i="60"/>
  <c r="AM399" i="60"/>
  <c r="AN399" i="60"/>
  <c r="AO399" i="60"/>
  <c r="AP399" i="60"/>
  <c r="AQ399" i="60"/>
  <c r="AR399" i="60"/>
  <c r="AS399" i="60"/>
  <c r="AT399" i="60"/>
  <c r="AU399" i="60"/>
  <c r="AV399" i="60"/>
  <c r="AW399" i="60"/>
  <c r="AX399" i="60"/>
  <c r="AY399" i="60"/>
  <c r="AZ399" i="60"/>
  <c r="BA399" i="60"/>
  <c r="BB399" i="60"/>
  <c r="BC399" i="60"/>
  <c r="BD399" i="60"/>
  <c r="BE399" i="60"/>
  <c r="BF399" i="60"/>
  <c r="BG399" i="60"/>
  <c r="BH399" i="60"/>
  <c r="BI399" i="60"/>
  <c r="BJ399" i="60"/>
  <c r="BK399" i="60"/>
  <c r="BL399" i="60"/>
  <c r="BM399" i="60"/>
  <c r="BN399" i="60"/>
  <c r="BO399" i="60"/>
  <c r="BP399" i="60"/>
  <c r="BQ399" i="60"/>
  <c r="BR399" i="60"/>
  <c r="BS399" i="60"/>
  <c r="BT399" i="60"/>
  <c r="BU399" i="60"/>
  <c r="BV399" i="60"/>
  <c r="BW399" i="60"/>
  <c r="BX399" i="60"/>
  <c r="BY399" i="60"/>
  <c r="BZ399" i="60"/>
  <c r="CA399" i="60"/>
  <c r="CB399" i="60"/>
  <c r="CC399" i="60"/>
  <c r="CD399" i="60"/>
  <c r="CE399" i="60"/>
  <c r="CF399" i="60"/>
  <c r="CG399" i="60"/>
  <c r="CH399" i="60"/>
  <c r="CI399" i="60"/>
  <c r="CJ399" i="60"/>
  <c r="CK399" i="60"/>
  <c r="CL399" i="60"/>
  <c r="CM399" i="60"/>
  <c r="E400" i="60"/>
  <c r="F400" i="60"/>
  <c r="G400" i="60"/>
  <c r="H400" i="60"/>
  <c r="I400" i="60"/>
  <c r="J400" i="60"/>
  <c r="K400" i="60"/>
  <c r="L400" i="60"/>
  <c r="M400" i="60"/>
  <c r="N400" i="60"/>
  <c r="O400" i="60"/>
  <c r="P400" i="60"/>
  <c r="Q400" i="60"/>
  <c r="R400" i="60"/>
  <c r="S400" i="60"/>
  <c r="T400" i="60"/>
  <c r="U400" i="60"/>
  <c r="V400" i="60"/>
  <c r="W400" i="60"/>
  <c r="X400" i="60"/>
  <c r="Y400" i="60"/>
  <c r="Z400" i="60"/>
  <c r="AA400" i="60"/>
  <c r="AB400" i="60"/>
  <c r="AC400" i="60"/>
  <c r="AD400" i="60"/>
  <c r="AE400" i="60"/>
  <c r="AF400" i="60"/>
  <c r="AG400" i="60"/>
  <c r="AH400" i="60"/>
  <c r="AI400" i="60"/>
  <c r="AJ400" i="60"/>
  <c r="AK400" i="60"/>
  <c r="AL400" i="60"/>
  <c r="AM400" i="60"/>
  <c r="AN400" i="60"/>
  <c r="AO400" i="60"/>
  <c r="AP400" i="60"/>
  <c r="AQ400" i="60"/>
  <c r="AR400" i="60"/>
  <c r="AS400" i="60"/>
  <c r="AT400" i="60"/>
  <c r="AU400" i="60"/>
  <c r="AV400" i="60"/>
  <c r="AW400" i="60"/>
  <c r="AX400" i="60"/>
  <c r="AY400" i="60"/>
  <c r="AZ400" i="60"/>
  <c r="BA400" i="60"/>
  <c r="BB400" i="60"/>
  <c r="BC400" i="60"/>
  <c r="BD400" i="60"/>
  <c r="BE400" i="60"/>
  <c r="BF400" i="60"/>
  <c r="BG400" i="60"/>
  <c r="BH400" i="60"/>
  <c r="BI400" i="60"/>
  <c r="BJ400" i="60"/>
  <c r="BK400" i="60"/>
  <c r="BL400" i="60"/>
  <c r="BM400" i="60"/>
  <c r="BN400" i="60"/>
  <c r="BO400" i="60"/>
  <c r="BP400" i="60"/>
  <c r="BQ400" i="60"/>
  <c r="BR400" i="60"/>
  <c r="BS400" i="60"/>
  <c r="BT400" i="60"/>
  <c r="BU400" i="60"/>
  <c r="BV400" i="60"/>
  <c r="BW400" i="60"/>
  <c r="BX400" i="60"/>
  <c r="BY400" i="60"/>
  <c r="BZ400" i="60"/>
  <c r="CA400" i="60"/>
  <c r="CB400" i="60"/>
  <c r="CC400" i="60"/>
  <c r="CD400" i="60"/>
  <c r="CE400" i="60"/>
  <c r="CF400" i="60"/>
  <c r="CG400" i="60"/>
  <c r="CH400" i="60"/>
  <c r="CI400" i="60"/>
  <c r="CJ400" i="60"/>
  <c r="CK400" i="60"/>
  <c r="CL400" i="60"/>
  <c r="CM400" i="60"/>
  <c r="E401" i="60"/>
  <c r="F401" i="60"/>
  <c r="G401" i="60"/>
  <c r="H401" i="60"/>
  <c r="I401" i="60"/>
  <c r="J401" i="60"/>
  <c r="K401" i="60"/>
  <c r="L401" i="60"/>
  <c r="M401" i="60"/>
  <c r="N401" i="60"/>
  <c r="O401" i="60"/>
  <c r="P401" i="60"/>
  <c r="Q401" i="60"/>
  <c r="R401" i="60"/>
  <c r="S401" i="60"/>
  <c r="T401" i="60"/>
  <c r="U401" i="60"/>
  <c r="V401" i="60"/>
  <c r="W401" i="60"/>
  <c r="X401" i="60"/>
  <c r="Y401" i="60"/>
  <c r="Z401" i="60"/>
  <c r="AA401" i="60"/>
  <c r="AB401" i="60"/>
  <c r="AC401" i="60"/>
  <c r="AD401" i="60"/>
  <c r="AE401" i="60"/>
  <c r="AF401" i="60"/>
  <c r="AG401" i="60"/>
  <c r="AH401" i="60"/>
  <c r="AI401" i="60"/>
  <c r="AJ401" i="60"/>
  <c r="AK401" i="60"/>
  <c r="AL401" i="60"/>
  <c r="AM401" i="60"/>
  <c r="AN401" i="60"/>
  <c r="AO401" i="60"/>
  <c r="AP401" i="60"/>
  <c r="AQ401" i="60"/>
  <c r="AR401" i="60"/>
  <c r="AS401" i="60"/>
  <c r="AT401" i="60"/>
  <c r="AU401" i="60"/>
  <c r="AV401" i="60"/>
  <c r="AW401" i="60"/>
  <c r="AX401" i="60"/>
  <c r="AY401" i="60"/>
  <c r="AZ401" i="60"/>
  <c r="BA401" i="60"/>
  <c r="BB401" i="60"/>
  <c r="BC401" i="60"/>
  <c r="BD401" i="60"/>
  <c r="BE401" i="60"/>
  <c r="BF401" i="60"/>
  <c r="BG401" i="60"/>
  <c r="BH401" i="60"/>
  <c r="BI401" i="60"/>
  <c r="BJ401" i="60"/>
  <c r="BK401" i="60"/>
  <c r="BL401" i="60"/>
  <c r="BM401" i="60"/>
  <c r="BN401" i="60"/>
  <c r="BO401" i="60"/>
  <c r="BP401" i="60"/>
  <c r="BQ401" i="60"/>
  <c r="BR401" i="60"/>
  <c r="BS401" i="60"/>
  <c r="BT401" i="60"/>
  <c r="BU401" i="60"/>
  <c r="BV401" i="60"/>
  <c r="BW401" i="60"/>
  <c r="BX401" i="60"/>
  <c r="BY401" i="60"/>
  <c r="BZ401" i="60"/>
  <c r="CA401" i="60"/>
  <c r="CB401" i="60"/>
  <c r="CC401" i="60"/>
  <c r="CD401" i="60"/>
  <c r="CE401" i="60"/>
  <c r="CF401" i="60"/>
  <c r="CG401" i="60"/>
  <c r="CH401" i="60"/>
  <c r="CI401" i="60"/>
  <c r="CJ401" i="60"/>
  <c r="CK401" i="60"/>
  <c r="CL401" i="60"/>
  <c r="CM401" i="60"/>
  <c r="E402" i="60"/>
  <c r="F402" i="60"/>
  <c r="G402" i="60"/>
  <c r="H402" i="60"/>
  <c r="I402" i="60"/>
  <c r="J402" i="60"/>
  <c r="K402" i="60"/>
  <c r="L402" i="60"/>
  <c r="M402" i="60"/>
  <c r="N402" i="60"/>
  <c r="O402" i="60"/>
  <c r="P402" i="60"/>
  <c r="Q402" i="60"/>
  <c r="R402" i="60"/>
  <c r="S402" i="60"/>
  <c r="T402" i="60"/>
  <c r="U402" i="60"/>
  <c r="V402" i="60"/>
  <c r="W402" i="60"/>
  <c r="X402" i="60"/>
  <c r="Y402" i="60"/>
  <c r="Z402" i="60"/>
  <c r="AA402" i="60"/>
  <c r="AB402" i="60"/>
  <c r="AC402" i="60"/>
  <c r="AD402" i="60"/>
  <c r="AE402" i="60"/>
  <c r="AF402" i="60"/>
  <c r="AG402" i="60"/>
  <c r="AH402" i="60"/>
  <c r="AI402" i="60"/>
  <c r="AJ402" i="60"/>
  <c r="AK402" i="60"/>
  <c r="AL402" i="60"/>
  <c r="AM402" i="60"/>
  <c r="AN402" i="60"/>
  <c r="AO402" i="60"/>
  <c r="AP402" i="60"/>
  <c r="AQ402" i="60"/>
  <c r="AR402" i="60"/>
  <c r="AS402" i="60"/>
  <c r="AT402" i="60"/>
  <c r="AU402" i="60"/>
  <c r="AV402" i="60"/>
  <c r="AW402" i="60"/>
  <c r="AX402" i="60"/>
  <c r="AY402" i="60"/>
  <c r="AZ402" i="60"/>
  <c r="BA402" i="60"/>
  <c r="BB402" i="60"/>
  <c r="BC402" i="60"/>
  <c r="BD402" i="60"/>
  <c r="BE402" i="60"/>
  <c r="BF402" i="60"/>
  <c r="BG402" i="60"/>
  <c r="BH402" i="60"/>
  <c r="BI402" i="60"/>
  <c r="BJ402" i="60"/>
  <c r="BK402" i="60"/>
  <c r="BL402" i="60"/>
  <c r="BM402" i="60"/>
  <c r="BN402" i="60"/>
  <c r="BO402" i="60"/>
  <c r="BP402" i="60"/>
  <c r="BQ402" i="60"/>
  <c r="BR402" i="60"/>
  <c r="BS402" i="60"/>
  <c r="BT402" i="60"/>
  <c r="BU402" i="60"/>
  <c r="BV402" i="60"/>
  <c r="BW402" i="60"/>
  <c r="BX402" i="60"/>
  <c r="BY402" i="60"/>
  <c r="BZ402" i="60"/>
  <c r="CA402" i="60"/>
  <c r="CB402" i="60"/>
  <c r="CC402" i="60"/>
  <c r="CD402" i="60"/>
  <c r="CE402" i="60"/>
  <c r="CF402" i="60"/>
  <c r="CG402" i="60"/>
  <c r="CH402" i="60"/>
  <c r="CI402" i="60"/>
  <c r="CJ402" i="60"/>
  <c r="CK402" i="60"/>
  <c r="CL402" i="60"/>
  <c r="CM402" i="60"/>
  <c r="E403" i="60"/>
  <c r="F403" i="60"/>
  <c r="G403" i="60"/>
  <c r="H403" i="60"/>
  <c r="I403" i="60"/>
  <c r="J403" i="60"/>
  <c r="K403" i="60"/>
  <c r="L403" i="60"/>
  <c r="M403" i="60"/>
  <c r="N403" i="60"/>
  <c r="O403" i="60"/>
  <c r="P403" i="60"/>
  <c r="Q403" i="60"/>
  <c r="R403" i="60"/>
  <c r="S403" i="60"/>
  <c r="T403" i="60"/>
  <c r="U403" i="60"/>
  <c r="V403" i="60"/>
  <c r="W403" i="60"/>
  <c r="X403" i="60"/>
  <c r="Y403" i="60"/>
  <c r="Z403" i="60"/>
  <c r="AA403" i="60"/>
  <c r="AB403" i="60"/>
  <c r="AC403" i="60"/>
  <c r="AD403" i="60"/>
  <c r="AE403" i="60"/>
  <c r="AF403" i="60"/>
  <c r="AG403" i="60"/>
  <c r="AH403" i="60"/>
  <c r="AI403" i="60"/>
  <c r="AJ403" i="60"/>
  <c r="AK403" i="60"/>
  <c r="AL403" i="60"/>
  <c r="AM403" i="60"/>
  <c r="AN403" i="60"/>
  <c r="AO403" i="60"/>
  <c r="AP403" i="60"/>
  <c r="AQ403" i="60"/>
  <c r="AR403" i="60"/>
  <c r="AS403" i="60"/>
  <c r="AT403" i="60"/>
  <c r="AU403" i="60"/>
  <c r="AV403" i="60"/>
  <c r="AW403" i="60"/>
  <c r="AX403" i="60"/>
  <c r="AY403" i="60"/>
  <c r="AZ403" i="60"/>
  <c r="BA403" i="60"/>
  <c r="BB403" i="60"/>
  <c r="BC403" i="60"/>
  <c r="BD403" i="60"/>
  <c r="BE403" i="60"/>
  <c r="BF403" i="60"/>
  <c r="BG403" i="60"/>
  <c r="BH403" i="60"/>
  <c r="BI403" i="60"/>
  <c r="BJ403" i="60"/>
  <c r="BK403" i="60"/>
  <c r="BL403" i="60"/>
  <c r="BM403" i="60"/>
  <c r="BN403" i="60"/>
  <c r="BO403" i="60"/>
  <c r="BP403" i="60"/>
  <c r="BQ403" i="60"/>
  <c r="BR403" i="60"/>
  <c r="BS403" i="60"/>
  <c r="BT403" i="60"/>
  <c r="BU403" i="60"/>
  <c r="BV403" i="60"/>
  <c r="BW403" i="60"/>
  <c r="BX403" i="60"/>
  <c r="BY403" i="60"/>
  <c r="BZ403" i="60"/>
  <c r="CA403" i="60"/>
  <c r="CB403" i="60"/>
  <c r="CC403" i="60"/>
  <c r="CD403" i="60"/>
  <c r="CE403" i="60"/>
  <c r="CF403" i="60"/>
  <c r="CG403" i="60"/>
  <c r="CH403" i="60"/>
  <c r="CI403" i="60"/>
  <c r="CJ403" i="60"/>
  <c r="CK403" i="60"/>
  <c r="CL403" i="60"/>
  <c r="CM403" i="60"/>
  <c r="E404" i="60"/>
  <c r="F404" i="60"/>
  <c r="G404" i="60"/>
  <c r="H404" i="60"/>
  <c r="I404" i="60"/>
  <c r="J404" i="60"/>
  <c r="K404" i="60"/>
  <c r="L404" i="60"/>
  <c r="M404" i="60"/>
  <c r="N404" i="60"/>
  <c r="O404" i="60"/>
  <c r="P404" i="60"/>
  <c r="Q404" i="60"/>
  <c r="R404" i="60"/>
  <c r="S404" i="60"/>
  <c r="T404" i="60"/>
  <c r="U404" i="60"/>
  <c r="V404" i="60"/>
  <c r="W404" i="60"/>
  <c r="X404" i="60"/>
  <c r="Y404" i="60"/>
  <c r="Z404" i="60"/>
  <c r="AA404" i="60"/>
  <c r="AB404" i="60"/>
  <c r="AC404" i="60"/>
  <c r="AD404" i="60"/>
  <c r="AE404" i="60"/>
  <c r="AF404" i="60"/>
  <c r="AG404" i="60"/>
  <c r="AH404" i="60"/>
  <c r="AI404" i="60"/>
  <c r="AJ404" i="60"/>
  <c r="AK404" i="60"/>
  <c r="AL404" i="60"/>
  <c r="AM404" i="60"/>
  <c r="AN404" i="60"/>
  <c r="AO404" i="60"/>
  <c r="AP404" i="60"/>
  <c r="AQ404" i="60"/>
  <c r="AR404" i="60"/>
  <c r="AS404" i="60"/>
  <c r="AT404" i="60"/>
  <c r="AU404" i="60"/>
  <c r="AV404" i="60"/>
  <c r="AW404" i="60"/>
  <c r="AX404" i="60"/>
  <c r="AY404" i="60"/>
  <c r="AZ404" i="60"/>
  <c r="BA404" i="60"/>
  <c r="BB404" i="60"/>
  <c r="BC404" i="60"/>
  <c r="BD404" i="60"/>
  <c r="BE404" i="60"/>
  <c r="BF404" i="60"/>
  <c r="BG404" i="60"/>
  <c r="BH404" i="60"/>
  <c r="BI404" i="60"/>
  <c r="BJ404" i="60"/>
  <c r="BK404" i="60"/>
  <c r="BL404" i="60"/>
  <c r="BM404" i="60"/>
  <c r="BN404" i="60"/>
  <c r="BO404" i="60"/>
  <c r="BP404" i="60"/>
  <c r="BQ404" i="60"/>
  <c r="BR404" i="60"/>
  <c r="BS404" i="60"/>
  <c r="BT404" i="60"/>
  <c r="BU404" i="60"/>
  <c r="BV404" i="60"/>
  <c r="BW404" i="60"/>
  <c r="BX404" i="60"/>
  <c r="BY404" i="60"/>
  <c r="BZ404" i="60"/>
  <c r="CA404" i="60"/>
  <c r="CB404" i="60"/>
  <c r="CC404" i="60"/>
  <c r="CD404" i="60"/>
  <c r="CE404" i="60"/>
  <c r="CF404" i="60"/>
  <c r="CG404" i="60"/>
  <c r="CH404" i="60"/>
  <c r="CI404" i="60"/>
  <c r="CJ404" i="60"/>
  <c r="CK404" i="60"/>
  <c r="CL404" i="60"/>
  <c r="CM404" i="60"/>
  <c r="E405" i="60"/>
  <c r="F405" i="60"/>
  <c r="G405" i="60"/>
  <c r="H405" i="60"/>
  <c r="I405" i="60"/>
  <c r="J405" i="60"/>
  <c r="K405" i="60"/>
  <c r="L405" i="60"/>
  <c r="M405" i="60"/>
  <c r="N405" i="60"/>
  <c r="O405" i="60"/>
  <c r="P405" i="60"/>
  <c r="Q405" i="60"/>
  <c r="R405" i="60"/>
  <c r="S405" i="60"/>
  <c r="T405" i="60"/>
  <c r="U405" i="60"/>
  <c r="V405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H405" i="60"/>
  <c r="AI405" i="60"/>
  <c r="AJ405" i="60"/>
  <c r="AK405" i="60"/>
  <c r="AL405" i="60"/>
  <c r="AM405" i="60"/>
  <c r="AN405" i="60"/>
  <c r="AO405" i="60"/>
  <c r="AP405" i="60"/>
  <c r="AQ405" i="60"/>
  <c r="AR405" i="60"/>
  <c r="AS405" i="60"/>
  <c r="AT405" i="60"/>
  <c r="AU405" i="60"/>
  <c r="AV405" i="60"/>
  <c r="AW405" i="60"/>
  <c r="AX405" i="60"/>
  <c r="AY405" i="60"/>
  <c r="AZ405" i="60"/>
  <c r="BA405" i="60"/>
  <c r="BB405" i="60"/>
  <c r="BC405" i="60"/>
  <c r="BD405" i="60"/>
  <c r="BE405" i="60"/>
  <c r="BF405" i="60"/>
  <c r="BG405" i="60"/>
  <c r="BH405" i="60"/>
  <c r="BI405" i="60"/>
  <c r="BJ405" i="60"/>
  <c r="BK405" i="60"/>
  <c r="BL405" i="60"/>
  <c r="BM405" i="60"/>
  <c r="BN405" i="60"/>
  <c r="BO405" i="60"/>
  <c r="BP405" i="60"/>
  <c r="BQ405" i="60"/>
  <c r="BR405" i="60"/>
  <c r="BS405" i="60"/>
  <c r="BT405" i="60"/>
  <c r="BU405" i="60"/>
  <c r="BV405" i="60"/>
  <c r="BW405" i="60"/>
  <c r="BX405" i="60"/>
  <c r="BY405" i="60"/>
  <c r="BZ405" i="60"/>
  <c r="CA405" i="60"/>
  <c r="CB405" i="60"/>
  <c r="CC405" i="60"/>
  <c r="CD405" i="60"/>
  <c r="CE405" i="60"/>
  <c r="CF405" i="60"/>
  <c r="CG405" i="60"/>
  <c r="CH405" i="60"/>
  <c r="CI405" i="60"/>
  <c r="CJ405" i="60"/>
  <c r="CK405" i="60"/>
  <c r="CL405" i="60"/>
  <c r="CM405" i="60"/>
  <c r="E406" i="60"/>
  <c r="F406" i="60"/>
  <c r="G406" i="60"/>
  <c r="H406" i="60"/>
  <c r="I406" i="60"/>
  <c r="J406" i="60"/>
  <c r="K406" i="60"/>
  <c r="L406" i="60"/>
  <c r="M406" i="60"/>
  <c r="N406" i="60"/>
  <c r="O406" i="60"/>
  <c r="P406" i="60"/>
  <c r="Q406" i="60"/>
  <c r="R406" i="60"/>
  <c r="S406" i="60"/>
  <c r="T406" i="60"/>
  <c r="U406" i="60"/>
  <c r="V406" i="60"/>
  <c r="W406" i="60"/>
  <c r="X406" i="60"/>
  <c r="Y406" i="60"/>
  <c r="Z406" i="60"/>
  <c r="AA406" i="60"/>
  <c r="AB406" i="60"/>
  <c r="AC406" i="60"/>
  <c r="AD406" i="60"/>
  <c r="AE406" i="60"/>
  <c r="AF406" i="60"/>
  <c r="AG406" i="60"/>
  <c r="AH406" i="60"/>
  <c r="AI406" i="60"/>
  <c r="AJ406" i="60"/>
  <c r="AK406" i="60"/>
  <c r="AL406" i="60"/>
  <c r="AM406" i="60"/>
  <c r="AN406" i="60"/>
  <c r="AO406" i="60"/>
  <c r="AP406" i="60"/>
  <c r="AQ406" i="60"/>
  <c r="AR406" i="60"/>
  <c r="AS406" i="60"/>
  <c r="AT406" i="60"/>
  <c r="AU406" i="60"/>
  <c r="AV406" i="60"/>
  <c r="AW406" i="60"/>
  <c r="AX406" i="60"/>
  <c r="AY406" i="60"/>
  <c r="AZ406" i="60"/>
  <c r="BA406" i="60"/>
  <c r="BB406" i="60"/>
  <c r="BC406" i="60"/>
  <c r="BD406" i="60"/>
  <c r="BE406" i="60"/>
  <c r="BF406" i="60"/>
  <c r="BG406" i="60"/>
  <c r="BH406" i="60"/>
  <c r="BI406" i="60"/>
  <c r="BJ406" i="60"/>
  <c r="BK406" i="60"/>
  <c r="BL406" i="60"/>
  <c r="BM406" i="60"/>
  <c r="BN406" i="60"/>
  <c r="BO406" i="60"/>
  <c r="BP406" i="60"/>
  <c r="BQ406" i="60"/>
  <c r="BR406" i="60"/>
  <c r="BS406" i="60"/>
  <c r="BT406" i="60"/>
  <c r="BU406" i="60"/>
  <c r="BV406" i="60"/>
  <c r="BW406" i="60"/>
  <c r="BX406" i="60"/>
  <c r="BY406" i="60"/>
  <c r="BZ406" i="60"/>
  <c r="CA406" i="60"/>
  <c r="CB406" i="60"/>
  <c r="CC406" i="60"/>
  <c r="CD406" i="60"/>
  <c r="CE406" i="60"/>
  <c r="CF406" i="60"/>
  <c r="CG406" i="60"/>
  <c r="CH406" i="60"/>
  <c r="CI406" i="60"/>
  <c r="CJ406" i="60"/>
  <c r="CK406" i="60"/>
  <c r="CL406" i="60"/>
  <c r="CM406" i="60"/>
  <c r="E407" i="60"/>
  <c r="F407" i="60"/>
  <c r="G407" i="60"/>
  <c r="H407" i="60"/>
  <c r="I407" i="60"/>
  <c r="J407" i="60"/>
  <c r="K407" i="60"/>
  <c r="L407" i="60"/>
  <c r="M407" i="60"/>
  <c r="N407" i="60"/>
  <c r="O407" i="60"/>
  <c r="P407" i="60"/>
  <c r="Q407" i="60"/>
  <c r="R407" i="60"/>
  <c r="S407" i="60"/>
  <c r="T407" i="60"/>
  <c r="U407" i="60"/>
  <c r="V407" i="60"/>
  <c r="W407" i="60"/>
  <c r="X407" i="60"/>
  <c r="Y407" i="60"/>
  <c r="Z407" i="60"/>
  <c r="AA407" i="60"/>
  <c r="AB407" i="60"/>
  <c r="AC407" i="60"/>
  <c r="AD407" i="60"/>
  <c r="AE407" i="60"/>
  <c r="AF407" i="60"/>
  <c r="AG407" i="60"/>
  <c r="AH407" i="60"/>
  <c r="AI407" i="60"/>
  <c r="AJ407" i="60"/>
  <c r="AK407" i="60"/>
  <c r="AL407" i="60"/>
  <c r="AM407" i="60"/>
  <c r="AN407" i="60"/>
  <c r="AO407" i="60"/>
  <c r="AP407" i="60"/>
  <c r="AQ407" i="60"/>
  <c r="AR407" i="60"/>
  <c r="AS407" i="60"/>
  <c r="AT407" i="60"/>
  <c r="AU407" i="60"/>
  <c r="AV407" i="60"/>
  <c r="AW407" i="60"/>
  <c r="AX407" i="60"/>
  <c r="AY407" i="60"/>
  <c r="AZ407" i="60"/>
  <c r="BA407" i="60"/>
  <c r="BB407" i="60"/>
  <c r="BC407" i="60"/>
  <c r="BD407" i="60"/>
  <c r="BE407" i="60"/>
  <c r="BF407" i="60"/>
  <c r="BG407" i="60"/>
  <c r="BH407" i="60"/>
  <c r="BI407" i="60"/>
  <c r="BJ407" i="60"/>
  <c r="BK407" i="60"/>
  <c r="BL407" i="60"/>
  <c r="BM407" i="60"/>
  <c r="BN407" i="60"/>
  <c r="BO407" i="60"/>
  <c r="BP407" i="60"/>
  <c r="BQ407" i="60"/>
  <c r="BR407" i="60"/>
  <c r="BS407" i="60"/>
  <c r="BT407" i="60"/>
  <c r="BU407" i="60"/>
  <c r="BV407" i="60"/>
  <c r="BW407" i="60"/>
  <c r="BX407" i="60"/>
  <c r="BY407" i="60"/>
  <c r="BZ407" i="60"/>
  <c r="CA407" i="60"/>
  <c r="CB407" i="60"/>
  <c r="CC407" i="60"/>
  <c r="CD407" i="60"/>
  <c r="CE407" i="60"/>
  <c r="CF407" i="60"/>
  <c r="CG407" i="60"/>
  <c r="CH407" i="60"/>
  <c r="CI407" i="60"/>
  <c r="CJ407" i="60"/>
  <c r="CK407" i="60"/>
  <c r="CL407" i="60"/>
  <c r="CM407" i="60"/>
  <c r="E408" i="60"/>
  <c r="F408" i="60"/>
  <c r="G408" i="60"/>
  <c r="H408" i="60"/>
  <c r="I408" i="60"/>
  <c r="J408" i="60"/>
  <c r="K408" i="60"/>
  <c r="L408" i="60"/>
  <c r="M408" i="60"/>
  <c r="N408" i="60"/>
  <c r="O408" i="60"/>
  <c r="P408" i="60"/>
  <c r="Q408" i="60"/>
  <c r="R408" i="60"/>
  <c r="S408" i="60"/>
  <c r="T408" i="60"/>
  <c r="U408" i="60"/>
  <c r="V408" i="60"/>
  <c r="W408" i="60"/>
  <c r="X408" i="60"/>
  <c r="Y408" i="60"/>
  <c r="Z408" i="60"/>
  <c r="AA408" i="60"/>
  <c r="AB408" i="60"/>
  <c r="AC408" i="60"/>
  <c r="AD408" i="60"/>
  <c r="AE408" i="60"/>
  <c r="AF408" i="60"/>
  <c r="AG408" i="60"/>
  <c r="AH408" i="60"/>
  <c r="AI408" i="60"/>
  <c r="AJ408" i="60"/>
  <c r="AK408" i="60"/>
  <c r="AL408" i="60"/>
  <c r="AM408" i="60"/>
  <c r="AN408" i="60"/>
  <c r="AO408" i="60"/>
  <c r="AP408" i="60"/>
  <c r="AQ408" i="60"/>
  <c r="AR408" i="60"/>
  <c r="AS408" i="60"/>
  <c r="AT408" i="60"/>
  <c r="AU408" i="60"/>
  <c r="AV408" i="60"/>
  <c r="AW408" i="60"/>
  <c r="AX408" i="60"/>
  <c r="AY408" i="60"/>
  <c r="AZ408" i="60"/>
  <c r="BA408" i="60"/>
  <c r="BB408" i="60"/>
  <c r="BC408" i="60"/>
  <c r="BD408" i="60"/>
  <c r="BE408" i="60"/>
  <c r="BF408" i="60"/>
  <c r="BG408" i="60"/>
  <c r="BH408" i="60"/>
  <c r="BI408" i="60"/>
  <c r="BJ408" i="60"/>
  <c r="BK408" i="60"/>
  <c r="BL408" i="60"/>
  <c r="BM408" i="60"/>
  <c r="BN408" i="60"/>
  <c r="BO408" i="60"/>
  <c r="BP408" i="60"/>
  <c r="BQ408" i="60"/>
  <c r="BR408" i="60"/>
  <c r="BS408" i="60"/>
  <c r="BT408" i="60"/>
  <c r="BU408" i="60"/>
  <c r="BV408" i="60"/>
  <c r="BW408" i="60"/>
  <c r="BX408" i="60"/>
  <c r="BY408" i="60"/>
  <c r="BZ408" i="60"/>
  <c r="CA408" i="60"/>
  <c r="CB408" i="60"/>
  <c r="CC408" i="60"/>
  <c r="CD408" i="60"/>
  <c r="CE408" i="60"/>
  <c r="CF408" i="60"/>
  <c r="CG408" i="60"/>
  <c r="CH408" i="60"/>
  <c r="CI408" i="60"/>
  <c r="CJ408" i="60"/>
  <c r="CK408" i="60"/>
  <c r="CL408" i="60"/>
  <c r="CM408" i="60"/>
  <c r="E409" i="60"/>
  <c r="F409" i="60"/>
  <c r="G409" i="60"/>
  <c r="H409" i="60"/>
  <c r="I409" i="60"/>
  <c r="J409" i="60"/>
  <c r="K409" i="60"/>
  <c r="L409" i="60"/>
  <c r="M409" i="60"/>
  <c r="N409" i="60"/>
  <c r="O409" i="60"/>
  <c r="P409" i="60"/>
  <c r="Q409" i="60"/>
  <c r="R409" i="60"/>
  <c r="S409" i="60"/>
  <c r="T409" i="60"/>
  <c r="U409" i="60"/>
  <c r="V409" i="60"/>
  <c r="W409" i="60"/>
  <c r="X409" i="60"/>
  <c r="Y409" i="60"/>
  <c r="Z409" i="60"/>
  <c r="AA409" i="60"/>
  <c r="AB409" i="60"/>
  <c r="AC409" i="60"/>
  <c r="AD409" i="60"/>
  <c r="AE409" i="60"/>
  <c r="AF409" i="60"/>
  <c r="AG409" i="60"/>
  <c r="AH409" i="60"/>
  <c r="AI409" i="60"/>
  <c r="AJ409" i="60"/>
  <c r="AK409" i="60"/>
  <c r="AL409" i="60"/>
  <c r="AM409" i="60"/>
  <c r="AN409" i="60"/>
  <c r="AO409" i="60"/>
  <c r="AP409" i="60"/>
  <c r="AQ409" i="60"/>
  <c r="AR409" i="60"/>
  <c r="AS409" i="60"/>
  <c r="AT409" i="60"/>
  <c r="AU409" i="60"/>
  <c r="AV409" i="60"/>
  <c r="AW409" i="60"/>
  <c r="AX409" i="60"/>
  <c r="AY409" i="60"/>
  <c r="AZ409" i="60"/>
  <c r="BA409" i="60"/>
  <c r="BB409" i="60"/>
  <c r="BC409" i="60"/>
  <c r="BD409" i="60"/>
  <c r="BE409" i="60"/>
  <c r="BF409" i="60"/>
  <c r="BG409" i="60"/>
  <c r="BH409" i="60"/>
  <c r="BI409" i="60"/>
  <c r="BJ409" i="60"/>
  <c r="BK409" i="60"/>
  <c r="BL409" i="60"/>
  <c r="BM409" i="60"/>
  <c r="BN409" i="60"/>
  <c r="BO409" i="60"/>
  <c r="BP409" i="60"/>
  <c r="BQ409" i="60"/>
  <c r="BR409" i="60"/>
  <c r="BS409" i="60"/>
  <c r="BT409" i="60"/>
  <c r="BU409" i="60"/>
  <c r="BV409" i="60"/>
  <c r="BW409" i="60"/>
  <c r="BX409" i="60"/>
  <c r="BY409" i="60"/>
  <c r="BZ409" i="60"/>
  <c r="CA409" i="60"/>
  <c r="CB409" i="60"/>
  <c r="CC409" i="60"/>
  <c r="CD409" i="60"/>
  <c r="CE409" i="60"/>
  <c r="CF409" i="60"/>
  <c r="CG409" i="60"/>
  <c r="CH409" i="60"/>
  <c r="CI409" i="60"/>
  <c r="CJ409" i="60"/>
  <c r="CK409" i="60"/>
  <c r="CL409" i="60"/>
  <c r="CM409" i="60"/>
  <c r="E410" i="60"/>
  <c r="F410" i="60"/>
  <c r="G410" i="60"/>
  <c r="H410" i="60"/>
  <c r="I410" i="60"/>
  <c r="J410" i="60"/>
  <c r="K410" i="60"/>
  <c r="L410" i="60"/>
  <c r="M410" i="60"/>
  <c r="N410" i="60"/>
  <c r="O410" i="60"/>
  <c r="P410" i="60"/>
  <c r="Q410" i="60"/>
  <c r="R410" i="60"/>
  <c r="S410" i="60"/>
  <c r="T410" i="60"/>
  <c r="U410" i="60"/>
  <c r="V410" i="60"/>
  <c r="W410" i="60"/>
  <c r="X410" i="60"/>
  <c r="Y410" i="60"/>
  <c r="Z410" i="60"/>
  <c r="AA410" i="60"/>
  <c r="AB410" i="60"/>
  <c r="AC410" i="60"/>
  <c r="AD410" i="60"/>
  <c r="AE410" i="60"/>
  <c r="AF410" i="60"/>
  <c r="AG410" i="60"/>
  <c r="AH410" i="60"/>
  <c r="AI410" i="60"/>
  <c r="AJ410" i="60"/>
  <c r="AK410" i="60"/>
  <c r="AL410" i="60"/>
  <c r="AM410" i="60"/>
  <c r="AN410" i="60"/>
  <c r="AO410" i="60"/>
  <c r="AP410" i="60"/>
  <c r="AQ410" i="60"/>
  <c r="AR410" i="60"/>
  <c r="AS410" i="60"/>
  <c r="AT410" i="60"/>
  <c r="AU410" i="60"/>
  <c r="AV410" i="60"/>
  <c r="AW410" i="60"/>
  <c r="AX410" i="60"/>
  <c r="AY410" i="60"/>
  <c r="AZ410" i="60"/>
  <c r="BA410" i="60"/>
  <c r="BB410" i="60"/>
  <c r="BC410" i="60"/>
  <c r="BD410" i="60"/>
  <c r="BE410" i="60"/>
  <c r="BF410" i="60"/>
  <c r="BG410" i="60"/>
  <c r="BH410" i="60"/>
  <c r="BI410" i="60"/>
  <c r="BJ410" i="60"/>
  <c r="BK410" i="60"/>
  <c r="BL410" i="60"/>
  <c r="BM410" i="60"/>
  <c r="BN410" i="60"/>
  <c r="BO410" i="60"/>
  <c r="BP410" i="60"/>
  <c r="BQ410" i="60"/>
  <c r="BR410" i="60"/>
  <c r="BS410" i="60"/>
  <c r="BT410" i="60"/>
  <c r="BU410" i="60"/>
  <c r="BV410" i="60"/>
  <c r="BW410" i="60"/>
  <c r="BX410" i="60"/>
  <c r="BY410" i="60"/>
  <c r="BZ410" i="60"/>
  <c r="CA410" i="60"/>
  <c r="CB410" i="60"/>
  <c r="CC410" i="60"/>
  <c r="CD410" i="60"/>
  <c r="CE410" i="60"/>
  <c r="CF410" i="60"/>
  <c r="CG410" i="60"/>
  <c r="CH410" i="60"/>
  <c r="CI410" i="60"/>
  <c r="CJ410" i="60"/>
  <c r="CK410" i="60"/>
  <c r="CL410" i="60"/>
  <c r="CM410" i="60"/>
  <c r="E411" i="60"/>
  <c r="F411" i="60"/>
  <c r="G411" i="60"/>
  <c r="H411" i="60"/>
  <c r="I411" i="60"/>
  <c r="J411" i="60"/>
  <c r="K411" i="60"/>
  <c r="L411" i="60"/>
  <c r="M411" i="60"/>
  <c r="N411" i="60"/>
  <c r="O411" i="60"/>
  <c r="P411" i="60"/>
  <c r="Q411" i="60"/>
  <c r="R411" i="60"/>
  <c r="S411" i="60"/>
  <c r="T411" i="60"/>
  <c r="U411" i="60"/>
  <c r="V411" i="60"/>
  <c r="W411" i="60"/>
  <c r="X411" i="60"/>
  <c r="Y411" i="60"/>
  <c r="Z411" i="60"/>
  <c r="AA411" i="60"/>
  <c r="AB411" i="60"/>
  <c r="AC411" i="60"/>
  <c r="AD411" i="60"/>
  <c r="AE411" i="60"/>
  <c r="AF411" i="60"/>
  <c r="AG411" i="60"/>
  <c r="AH411" i="60"/>
  <c r="AI411" i="60"/>
  <c r="AJ411" i="60"/>
  <c r="AK411" i="60"/>
  <c r="AL411" i="60"/>
  <c r="AM411" i="60"/>
  <c r="AN411" i="60"/>
  <c r="AO411" i="60"/>
  <c r="AP411" i="60"/>
  <c r="AQ411" i="60"/>
  <c r="AR411" i="60"/>
  <c r="AS411" i="60"/>
  <c r="AT411" i="60"/>
  <c r="AU411" i="60"/>
  <c r="AV411" i="60"/>
  <c r="AW411" i="60"/>
  <c r="AX411" i="60"/>
  <c r="AY411" i="60"/>
  <c r="AZ411" i="60"/>
  <c r="BA411" i="60"/>
  <c r="BB411" i="60"/>
  <c r="BC411" i="60"/>
  <c r="BD411" i="60"/>
  <c r="BE411" i="60"/>
  <c r="BF411" i="60"/>
  <c r="BG411" i="60"/>
  <c r="BH411" i="60"/>
  <c r="BI411" i="60"/>
  <c r="BJ411" i="60"/>
  <c r="BK411" i="60"/>
  <c r="BL411" i="60"/>
  <c r="BM411" i="60"/>
  <c r="BN411" i="60"/>
  <c r="BO411" i="60"/>
  <c r="BP411" i="60"/>
  <c r="BQ411" i="60"/>
  <c r="BR411" i="60"/>
  <c r="BS411" i="60"/>
  <c r="BT411" i="60"/>
  <c r="BU411" i="60"/>
  <c r="BV411" i="60"/>
  <c r="BW411" i="60"/>
  <c r="BX411" i="60"/>
  <c r="BY411" i="60"/>
  <c r="BZ411" i="60"/>
  <c r="CA411" i="60"/>
  <c r="CB411" i="60"/>
  <c r="CC411" i="60"/>
  <c r="CD411" i="60"/>
  <c r="CE411" i="60"/>
  <c r="CF411" i="60"/>
  <c r="CG411" i="60"/>
  <c r="CH411" i="60"/>
  <c r="CI411" i="60"/>
  <c r="CJ411" i="60"/>
  <c r="CK411" i="60"/>
  <c r="CL411" i="60"/>
  <c r="CM411" i="60"/>
  <c r="E412" i="60"/>
  <c r="F412" i="60"/>
  <c r="G412" i="60"/>
  <c r="H412" i="60"/>
  <c r="I412" i="60"/>
  <c r="J412" i="60"/>
  <c r="K412" i="60"/>
  <c r="L412" i="60"/>
  <c r="M412" i="60"/>
  <c r="N412" i="60"/>
  <c r="O412" i="60"/>
  <c r="P412" i="60"/>
  <c r="Q412" i="60"/>
  <c r="R412" i="60"/>
  <c r="S412" i="60"/>
  <c r="T412" i="60"/>
  <c r="U412" i="60"/>
  <c r="V412" i="60"/>
  <c r="W412" i="60"/>
  <c r="X412" i="60"/>
  <c r="Y412" i="60"/>
  <c r="Z412" i="60"/>
  <c r="AA412" i="60"/>
  <c r="AB412" i="60"/>
  <c r="AC412" i="60"/>
  <c r="AD412" i="60"/>
  <c r="AE412" i="60"/>
  <c r="AF412" i="60"/>
  <c r="AG412" i="60"/>
  <c r="AH412" i="60"/>
  <c r="AI412" i="60"/>
  <c r="AJ412" i="60"/>
  <c r="AK412" i="60"/>
  <c r="AL412" i="60"/>
  <c r="AM412" i="60"/>
  <c r="AN412" i="60"/>
  <c r="AO412" i="60"/>
  <c r="AP412" i="60"/>
  <c r="AQ412" i="60"/>
  <c r="AR412" i="60"/>
  <c r="AS412" i="60"/>
  <c r="AT412" i="60"/>
  <c r="AU412" i="60"/>
  <c r="AV412" i="60"/>
  <c r="AW412" i="60"/>
  <c r="AX412" i="60"/>
  <c r="AY412" i="60"/>
  <c r="AZ412" i="60"/>
  <c r="BA412" i="60"/>
  <c r="BB412" i="60"/>
  <c r="BC412" i="60"/>
  <c r="BD412" i="60"/>
  <c r="BE412" i="60"/>
  <c r="BF412" i="60"/>
  <c r="BG412" i="60"/>
  <c r="BH412" i="60"/>
  <c r="BI412" i="60"/>
  <c r="BJ412" i="60"/>
  <c r="BK412" i="60"/>
  <c r="BL412" i="60"/>
  <c r="BM412" i="60"/>
  <c r="BN412" i="60"/>
  <c r="BO412" i="60"/>
  <c r="BP412" i="60"/>
  <c r="BQ412" i="60"/>
  <c r="BR412" i="60"/>
  <c r="BS412" i="60"/>
  <c r="BT412" i="60"/>
  <c r="BU412" i="60"/>
  <c r="BV412" i="60"/>
  <c r="BW412" i="60"/>
  <c r="BX412" i="60"/>
  <c r="BY412" i="60"/>
  <c r="BZ412" i="60"/>
  <c r="CA412" i="60"/>
  <c r="CB412" i="60"/>
  <c r="CC412" i="60"/>
  <c r="CD412" i="60"/>
  <c r="CE412" i="60"/>
  <c r="CF412" i="60"/>
  <c r="CG412" i="60"/>
  <c r="CH412" i="60"/>
  <c r="CI412" i="60"/>
  <c r="CJ412" i="60"/>
  <c r="CK412" i="60"/>
  <c r="CL412" i="60"/>
  <c r="CM412" i="60"/>
  <c r="E413" i="60"/>
  <c r="F413" i="60"/>
  <c r="G413" i="60"/>
  <c r="H413" i="60"/>
  <c r="I413" i="60"/>
  <c r="J413" i="60"/>
  <c r="K413" i="60"/>
  <c r="L413" i="60"/>
  <c r="M413" i="60"/>
  <c r="N413" i="60"/>
  <c r="O413" i="60"/>
  <c r="P413" i="60"/>
  <c r="Q413" i="60"/>
  <c r="R413" i="60"/>
  <c r="S413" i="60"/>
  <c r="T413" i="60"/>
  <c r="U413" i="60"/>
  <c r="V413" i="60"/>
  <c r="W413" i="60"/>
  <c r="X413" i="60"/>
  <c r="Y413" i="60"/>
  <c r="Z413" i="60"/>
  <c r="AA413" i="60"/>
  <c r="AB413" i="60"/>
  <c r="AC413" i="60"/>
  <c r="AD413" i="60"/>
  <c r="AE413" i="60"/>
  <c r="AF413" i="60"/>
  <c r="AG413" i="60"/>
  <c r="AH413" i="60"/>
  <c r="AI413" i="60"/>
  <c r="AJ413" i="60"/>
  <c r="AK413" i="60"/>
  <c r="AL413" i="60"/>
  <c r="AM413" i="60"/>
  <c r="AN413" i="60"/>
  <c r="AO413" i="60"/>
  <c r="AP413" i="60"/>
  <c r="AQ413" i="60"/>
  <c r="AR413" i="60"/>
  <c r="AS413" i="60"/>
  <c r="AT413" i="60"/>
  <c r="AU413" i="60"/>
  <c r="AV413" i="60"/>
  <c r="AW413" i="60"/>
  <c r="AX413" i="60"/>
  <c r="AY413" i="60"/>
  <c r="AZ413" i="60"/>
  <c r="BA413" i="60"/>
  <c r="BB413" i="60"/>
  <c r="BC413" i="60"/>
  <c r="BD413" i="60"/>
  <c r="BE413" i="60"/>
  <c r="BF413" i="60"/>
  <c r="BG413" i="60"/>
  <c r="BH413" i="60"/>
  <c r="BI413" i="60"/>
  <c r="BJ413" i="60"/>
  <c r="BK413" i="60"/>
  <c r="BL413" i="60"/>
  <c r="BM413" i="60"/>
  <c r="BN413" i="60"/>
  <c r="BO413" i="60"/>
  <c r="BP413" i="60"/>
  <c r="BQ413" i="60"/>
  <c r="BR413" i="60"/>
  <c r="BS413" i="60"/>
  <c r="BT413" i="60"/>
  <c r="BU413" i="60"/>
  <c r="BV413" i="60"/>
  <c r="BW413" i="60"/>
  <c r="BX413" i="60"/>
  <c r="BY413" i="60"/>
  <c r="BZ413" i="60"/>
  <c r="CA413" i="60"/>
  <c r="CB413" i="60"/>
  <c r="CC413" i="60"/>
  <c r="CD413" i="60"/>
  <c r="CE413" i="60"/>
  <c r="CF413" i="60"/>
  <c r="CG413" i="60"/>
  <c r="CH413" i="60"/>
  <c r="CI413" i="60"/>
  <c r="CJ413" i="60"/>
  <c r="CK413" i="60"/>
  <c r="CL413" i="60"/>
  <c r="CM413" i="60"/>
  <c r="E414" i="60"/>
  <c r="F414" i="60"/>
  <c r="G414" i="60"/>
  <c r="H414" i="60"/>
  <c r="I414" i="60"/>
  <c r="J414" i="60"/>
  <c r="K414" i="60"/>
  <c r="L414" i="60"/>
  <c r="M414" i="60"/>
  <c r="N414" i="60"/>
  <c r="O414" i="60"/>
  <c r="P414" i="60"/>
  <c r="Q414" i="60"/>
  <c r="R414" i="60"/>
  <c r="S414" i="60"/>
  <c r="T414" i="60"/>
  <c r="U414" i="60"/>
  <c r="V414" i="60"/>
  <c r="W414" i="60"/>
  <c r="X414" i="60"/>
  <c r="Y414" i="60"/>
  <c r="Z414" i="60"/>
  <c r="AA414" i="60"/>
  <c r="AB414" i="60"/>
  <c r="AC414" i="60"/>
  <c r="AD414" i="60"/>
  <c r="AE414" i="60"/>
  <c r="AF414" i="60"/>
  <c r="AG414" i="60"/>
  <c r="AH414" i="60"/>
  <c r="AI414" i="60"/>
  <c r="AJ414" i="60"/>
  <c r="AK414" i="60"/>
  <c r="AL414" i="60"/>
  <c r="AM414" i="60"/>
  <c r="AN414" i="60"/>
  <c r="AO414" i="60"/>
  <c r="AP414" i="60"/>
  <c r="AQ414" i="60"/>
  <c r="AR414" i="60"/>
  <c r="AS414" i="60"/>
  <c r="AT414" i="60"/>
  <c r="AU414" i="60"/>
  <c r="AV414" i="60"/>
  <c r="AW414" i="60"/>
  <c r="AX414" i="60"/>
  <c r="AY414" i="60"/>
  <c r="AZ414" i="60"/>
  <c r="BA414" i="60"/>
  <c r="BB414" i="60"/>
  <c r="BC414" i="60"/>
  <c r="BD414" i="60"/>
  <c r="BE414" i="60"/>
  <c r="BF414" i="60"/>
  <c r="BG414" i="60"/>
  <c r="BH414" i="60"/>
  <c r="BI414" i="60"/>
  <c r="BJ414" i="60"/>
  <c r="BK414" i="60"/>
  <c r="BL414" i="60"/>
  <c r="BM414" i="60"/>
  <c r="BN414" i="60"/>
  <c r="BO414" i="60"/>
  <c r="BP414" i="60"/>
  <c r="BQ414" i="60"/>
  <c r="BR414" i="60"/>
  <c r="BS414" i="60"/>
  <c r="BT414" i="60"/>
  <c r="BU414" i="60"/>
  <c r="BV414" i="60"/>
  <c r="BW414" i="60"/>
  <c r="BX414" i="60"/>
  <c r="BY414" i="60"/>
  <c r="BZ414" i="60"/>
  <c r="CA414" i="60"/>
  <c r="CB414" i="60"/>
  <c r="CC414" i="60"/>
  <c r="CD414" i="60"/>
  <c r="CE414" i="60"/>
  <c r="CF414" i="60"/>
  <c r="CG414" i="60"/>
  <c r="CH414" i="60"/>
  <c r="CI414" i="60"/>
  <c r="CJ414" i="60"/>
  <c r="CK414" i="60"/>
  <c r="CL414" i="60"/>
  <c r="CM414" i="60"/>
  <c r="E415" i="60"/>
  <c r="F415" i="60"/>
  <c r="G415" i="60"/>
  <c r="H415" i="60"/>
  <c r="I415" i="60"/>
  <c r="J415" i="60"/>
  <c r="K415" i="60"/>
  <c r="L415" i="60"/>
  <c r="M415" i="60"/>
  <c r="N415" i="60"/>
  <c r="O415" i="60"/>
  <c r="P415" i="60"/>
  <c r="Q415" i="60"/>
  <c r="R415" i="60"/>
  <c r="S415" i="60"/>
  <c r="T415" i="60"/>
  <c r="U415" i="60"/>
  <c r="V415" i="60"/>
  <c r="W415" i="60"/>
  <c r="X415" i="60"/>
  <c r="Y415" i="60"/>
  <c r="Z415" i="60"/>
  <c r="AA415" i="60"/>
  <c r="AB415" i="60"/>
  <c r="AC415" i="60"/>
  <c r="AD415" i="60"/>
  <c r="AE415" i="60"/>
  <c r="AF415" i="60"/>
  <c r="AG415" i="60"/>
  <c r="AH415" i="60"/>
  <c r="AI415" i="60"/>
  <c r="AJ415" i="60"/>
  <c r="AK415" i="60"/>
  <c r="AL415" i="60"/>
  <c r="AM415" i="60"/>
  <c r="AN415" i="60"/>
  <c r="AO415" i="60"/>
  <c r="AP415" i="60"/>
  <c r="AQ415" i="60"/>
  <c r="AR415" i="60"/>
  <c r="AS415" i="60"/>
  <c r="AT415" i="60"/>
  <c r="AU415" i="60"/>
  <c r="AV415" i="60"/>
  <c r="AW415" i="60"/>
  <c r="AX415" i="60"/>
  <c r="AY415" i="60"/>
  <c r="AZ415" i="60"/>
  <c r="BA415" i="60"/>
  <c r="BB415" i="60"/>
  <c r="BC415" i="60"/>
  <c r="BD415" i="60"/>
  <c r="BE415" i="60"/>
  <c r="BF415" i="60"/>
  <c r="BG415" i="60"/>
  <c r="BH415" i="60"/>
  <c r="BI415" i="60"/>
  <c r="BJ415" i="60"/>
  <c r="BK415" i="60"/>
  <c r="BL415" i="60"/>
  <c r="BM415" i="60"/>
  <c r="BN415" i="60"/>
  <c r="BO415" i="60"/>
  <c r="BP415" i="60"/>
  <c r="BQ415" i="60"/>
  <c r="BR415" i="60"/>
  <c r="BS415" i="60"/>
  <c r="BT415" i="60"/>
  <c r="BU415" i="60"/>
  <c r="BV415" i="60"/>
  <c r="BW415" i="60"/>
  <c r="BX415" i="60"/>
  <c r="BY415" i="60"/>
  <c r="BZ415" i="60"/>
  <c r="CA415" i="60"/>
  <c r="CB415" i="60"/>
  <c r="CC415" i="60"/>
  <c r="CD415" i="60"/>
  <c r="CE415" i="60"/>
  <c r="CF415" i="60"/>
  <c r="CG415" i="60"/>
  <c r="CH415" i="60"/>
  <c r="CI415" i="60"/>
  <c r="CJ415" i="60"/>
  <c r="CK415" i="60"/>
  <c r="CL415" i="60"/>
  <c r="CM415" i="60"/>
  <c r="E416" i="60"/>
  <c r="F416" i="60"/>
  <c r="G416" i="60"/>
  <c r="H416" i="60"/>
  <c r="I416" i="60"/>
  <c r="J416" i="60"/>
  <c r="K416" i="60"/>
  <c r="L416" i="60"/>
  <c r="M416" i="60"/>
  <c r="N416" i="60"/>
  <c r="O416" i="60"/>
  <c r="P416" i="60"/>
  <c r="Q416" i="60"/>
  <c r="R416" i="60"/>
  <c r="S416" i="60"/>
  <c r="T416" i="60"/>
  <c r="U416" i="60"/>
  <c r="V416" i="60"/>
  <c r="W416" i="60"/>
  <c r="X416" i="60"/>
  <c r="Y416" i="60"/>
  <c r="Z416" i="60"/>
  <c r="AA416" i="60"/>
  <c r="AB416" i="60"/>
  <c r="AC416" i="60"/>
  <c r="AD416" i="60"/>
  <c r="AE416" i="60"/>
  <c r="AF416" i="60"/>
  <c r="AG416" i="60"/>
  <c r="AH416" i="60"/>
  <c r="AI416" i="60"/>
  <c r="AJ416" i="60"/>
  <c r="AK416" i="60"/>
  <c r="AL416" i="60"/>
  <c r="AM416" i="60"/>
  <c r="AN416" i="60"/>
  <c r="AO416" i="60"/>
  <c r="AP416" i="60"/>
  <c r="AQ416" i="60"/>
  <c r="AR416" i="60"/>
  <c r="AS416" i="60"/>
  <c r="AT416" i="60"/>
  <c r="AU416" i="60"/>
  <c r="AV416" i="60"/>
  <c r="AW416" i="60"/>
  <c r="AX416" i="60"/>
  <c r="AY416" i="60"/>
  <c r="AZ416" i="60"/>
  <c r="BA416" i="60"/>
  <c r="BB416" i="60"/>
  <c r="BC416" i="60"/>
  <c r="BD416" i="60"/>
  <c r="BE416" i="60"/>
  <c r="BF416" i="60"/>
  <c r="BG416" i="60"/>
  <c r="BH416" i="60"/>
  <c r="BI416" i="60"/>
  <c r="BJ416" i="60"/>
  <c r="BK416" i="60"/>
  <c r="BL416" i="60"/>
  <c r="BM416" i="60"/>
  <c r="BN416" i="60"/>
  <c r="BO416" i="60"/>
  <c r="BP416" i="60"/>
  <c r="BQ416" i="60"/>
  <c r="BR416" i="60"/>
  <c r="BS416" i="60"/>
  <c r="BT416" i="60"/>
  <c r="BU416" i="60"/>
  <c r="BV416" i="60"/>
  <c r="BW416" i="60"/>
  <c r="BX416" i="60"/>
  <c r="BY416" i="60"/>
  <c r="BZ416" i="60"/>
  <c r="CA416" i="60"/>
  <c r="CB416" i="60"/>
  <c r="CC416" i="60"/>
  <c r="CD416" i="60"/>
  <c r="CE416" i="60"/>
  <c r="CF416" i="60"/>
  <c r="CG416" i="60"/>
  <c r="CH416" i="60"/>
  <c r="CI416" i="60"/>
  <c r="CJ416" i="60"/>
  <c r="CK416" i="60"/>
  <c r="CL416" i="60"/>
  <c r="CM416" i="60"/>
  <c r="E417" i="60"/>
  <c r="F417" i="60"/>
  <c r="G417" i="60"/>
  <c r="H417" i="60"/>
  <c r="I417" i="60"/>
  <c r="J417" i="60"/>
  <c r="K417" i="60"/>
  <c r="L417" i="60"/>
  <c r="M417" i="60"/>
  <c r="N417" i="60"/>
  <c r="O417" i="60"/>
  <c r="P417" i="60"/>
  <c r="Q417" i="60"/>
  <c r="R417" i="60"/>
  <c r="S417" i="60"/>
  <c r="T417" i="60"/>
  <c r="U417" i="60"/>
  <c r="V417" i="60"/>
  <c r="W417" i="60"/>
  <c r="X417" i="60"/>
  <c r="Y417" i="60"/>
  <c r="Z417" i="60"/>
  <c r="AA417" i="60"/>
  <c r="AB417" i="60"/>
  <c r="AC417" i="60"/>
  <c r="AD417" i="60"/>
  <c r="AE417" i="60"/>
  <c r="AF417" i="60"/>
  <c r="AG417" i="60"/>
  <c r="AH417" i="60"/>
  <c r="AI417" i="60"/>
  <c r="AJ417" i="60"/>
  <c r="AK417" i="60"/>
  <c r="AL417" i="60"/>
  <c r="AM417" i="60"/>
  <c r="AN417" i="60"/>
  <c r="AO417" i="60"/>
  <c r="AP417" i="60"/>
  <c r="AQ417" i="60"/>
  <c r="AR417" i="60"/>
  <c r="AS417" i="60"/>
  <c r="AT417" i="60"/>
  <c r="AU417" i="60"/>
  <c r="AV417" i="60"/>
  <c r="AW417" i="60"/>
  <c r="AX417" i="60"/>
  <c r="AY417" i="60"/>
  <c r="AZ417" i="60"/>
  <c r="BA417" i="60"/>
  <c r="BB417" i="60"/>
  <c r="BC417" i="60"/>
  <c r="BD417" i="60"/>
  <c r="BE417" i="60"/>
  <c r="BF417" i="60"/>
  <c r="BG417" i="60"/>
  <c r="BH417" i="60"/>
  <c r="BI417" i="60"/>
  <c r="BJ417" i="60"/>
  <c r="BK417" i="60"/>
  <c r="BL417" i="60"/>
  <c r="BM417" i="60"/>
  <c r="BN417" i="60"/>
  <c r="BO417" i="60"/>
  <c r="BP417" i="60"/>
  <c r="BQ417" i="60"/>
  <c r="BR417" i="60"/>
  <c r="BS417" i="60"/>
  <c r="BT417" i="60"/>
  <c r="BU417" i="60"/>
  <c r="BV417" i="60"/>
  <c r="BW417" i="60"/>
  <c r="BX417" i="60"/>
  <c r="BY417" i="60"/>
  <c r="BZ417" i="60"/>
  <c r="CA417" i="60"/>
  <c r="CB417" i="60"/>
  <c r="CC417" i="60"/>
  <c r="CD417" i="60"/>
  <c r="CE417" i="60"/>
  <c r="CF417" i="60"/>
  <c r="CG417" i="60"/>
  <c r="CH417" i="60"/>
  <c r="CI417" i="60"/>
  <c r="CJ417" i="60"/>
  <c r="CK417" i="60"/>
  <c r="CL417" i="60"/>
  <c r="CM417" i="60"/>
  <c r="E418" i="60"/>
  <c r="F418" i="60"/>
  <c r="G418" i="60"/>
  <c r="H418" i="60"/>
  <c r="I418" i="60"/>
  <c r="J418" i="60"/>
  <c r="K418" i="60"/>
  <c r="L418" i="60"/>
  <c r="M418" i="60"/>
  <c r="N418" i="60"/>
  <c r="O418" i="60"/>
  <c r="P418" i="60"/>
  <c r="Q418" i="60"/>
  <c r="R418" i="60"/>
  <c r="S418" i="60"/>
  <c r="T418" i="60"/>
  <c r="U418" i="60"/>
  <c r="V418" i="60"/>
  <c r="W418" i="60"/>
  <c r="X418" i="60"/>
  <c r="Y418" i="60"/>
  <c r="Z418" i="60"/>
  <c r="AA418" i="60"/>
  <c r="AB418" i="60"/>
  <c r="AC418" i="60"/>
  <c r="AD418" i="60"/>
  <c r="AE418" i="60"/>
  <c r="AF418" i="60"/>
  <c r="AG418" i="60"/>
  <c r="AH418" i="60"/>
  <c r="AI418" i="60"/>
  <c r="AJ418" i="60"/>
  <c r="AK418" i="60"/>
  <c r="AL418" i="60"/>
  <c r="AM418" i="60"/>
  <c r="AN418" i="60"/>
  <c r="AO418" i="60"/>
  <c r="AP418" i="60"/>
  <c r="AQ418" i="60"/>
  <c r="AR418" i="60"/>
  <c r="AS418" i="60"/>
  <c r="AT418" i="60"/>
  <c r="AU418" i="60"/>
  <c r="AV418" i="60"/>
  <c r="AW418" i="60"/>
  <c r="AX418" i="60"/>
  <c r="AY418" i="60"/>
  <c r="AZ418" i="60"/>
  <c r="BA418" i="60"/>
  <c r="BB418" i="60"/>
  <c r="BC418" i="60"/>
  <c r="BD418" i="60"/>
  <c r="BE418" i="60"/>
  <c r="BF418" i="60"/>
  <c r="BG418" i="60"/>
  <c r="BH418" i="60"/>
  <c r="BI418" i="60"/>
  <c r="BJ418" i="60"/>
  <c r="BK418" i="60"/>
  <c r="BL418" i="60"/>
  <c r="BM418" i="60"/>
  <c r="BN418" i="60"/>
  <c r="BO418" i="60"/>
  <c r="BP418" i="60"/>
  <c r="BQ418" i="60"/>
  <c r="BR418" i="60"/>
  <c r="BS418" i="60"/>
  <c r="BT418" i="60"/>
  <c r="BU418" i="60"/>
  <c r="BV418" i="60"/>
  <c r="BW418" i="60"/>
  <c r="BX418" i="60"/>
  <c r="BY418" i="60"/>
  <c r="BZ418" i="60"/>
  <c r="CA418" i="60"/>
  <c r="CB418" i="60"/>
  <c r="CC418" i="60"/>
  <c r="CD418" i="60"/>
  <c r="CE418" i="60"/>
  <c r="CF418" i="60"/>
  <c r="CG418" i="60"/>
  <c r="CH418" i="60"/>
  <c r="CI418" i="60"/>
  <c r="CJ418" i="60"/>
  <c r="CK418" i="60"/>
  <c r="CL418" i="60"/>
  <c r="CM418" i="60"/>
  <c r="E419" i="60"/>
  <c r="F419" i="60"/>
  <c r="G419" i="60"/>
  <c r="H419" i="60"/>
  <c r="I419" i="60"/>
  <c r="J419" i="60"/>
  <c r="K419" i="60"/>
  <c r="L419" i="60"/>
  <c r="M419" i="60"/>
  <c r="N419" i="60"/>
  <c r="O419" i="60"/>
  <c r="P419" i="60"/>
  <c r="Q419" i="60"/>
  <c r="R419" i="60"/>
  <c r="S419" i="60"/>
  <c r="T419" i="60"/>
  <c r="U419" i="60"/>
  <c r="V419" i="60"/>
  <c r="W419" i="60"/>
  <c r="X419" i="60"/>
  <c r="Y419" i="60"/>
  <c r="Z419" i="60"/>
  <c r="AA419" i="60"/>
  <c r="AB419" i="60"/>
  <c r="AC419" i="60"/>
  <c r="AD419" i="60"/>
  <c r="AE419" i="60"/>
  <c r="AF419" i="60"/>
  <c r="AG419" i="60"/>
  <c r="AH419" i="60"/>
  <c r="AI419" i="60"/>
  <c r="AJ419" i="60"/>
  <c r="AK419" i="60"/>
  <c r="AL419" i="60"/>
  <c r="AM419" i="60"/>
  <c r="AN419" i="60"/>
  <c r="AO419" i="60"/>
  <c r="AP419" i="60"/>
  <c r="AQ419" i="60"/>
  <c r="AR419" i="60"/>
  <c r="AS419" i="60"/>
  <c r="AT419" i="60"/>
  <c r="AU419" i="60"/>
  <c r="AV419" i="60"/>
  <c r="AW419" i="60"/>
  <c r="AX419" i="60"/>
  <c r="AY419" i="60"/>
  <c r="AZ419" i="60"/>
  <c r="BA419" i="60"/>
  <c r="BB419" i="60"/>
  <c r="BC419" i="60"/>
  <c r="BD419" i="60"/>
  <c r="BE419" i="60"/>
  <c r="BF419" i="60"/>
  <c r="BG419" i="60"/>
  <c r="BH419" i="60"/>
  <c r="BI419" i="60"/>
  <c r="BJ419" i="60"/>
  <c r="BK419" i="60"/>
  <c r="BL419" i="60"/>
  <c r="BM419" i="60"/>
  <c r="BN419" i="60"/>
  <c r="BO419" i="60"/>
  <c r="BP419" i="60"/>
  <c r="BQ419" i="60"/>
  <c r="BR419" i="60"/>
  <c r="BS419" i="60"/>
  <c r="BT419" i="60"/>
  <c r="BU419" i="60"/>
  <c r="BV419" i="60"/>
  <c r="BW419" i="60"/>
  <c r="BX419" i="60"/>
  <c r="BY419" i="60"/>
  <c r="BZ419" i="60"/>
  <c r="CA419" i="60"/>
  <c r="CB419" i="60"/>
  <c r="CC419" i="60"/>
  <c r="CD419" i="60"/>
  <c r="CE419" i="60"/>
  <c r="CF419" i="60"/>
  <c r="CG419" i="60"/>
  <c r="CH419" i="60"/>
  <c r="CI419" i="60"/>
  <c r="CJ419" i="60"/>
  <c r="CK419" i="60"/>
  <c r="CL419" i="60"/>
  <c r="CM419" i="60"/>
  <c r="E420" i="60"/>
  <c r="F420" i="60"/>
  <c r="G420" i="60"/>
  <c r="H420" i="60"/>
  <c r="I420" i="60"/>
  <c r="J420" i="60"/>
  <c r="K420" i="60"/>
  <c r="L420" i="60"/>
  <c r="M420" i="60"/>
  <c r="N420" i="60"/>
  <c r="O420" i="60"/>
  <c r="P420" i="60"/>
  <c r="Q420" i="60"/>
  <c r="R420" i="60"/>
  <c r="S420" i="60"/>
  <c r="T420" i="60"/>
  <c r="U420" i="60"/>
  <c r="V420" i="60"/>
  <c r="W420" i="60"/>
  <c r="X420" i="60"/>
  <c r="Y420" i="60"/>
  <c r="Z420" i="60"/>
  <c r="AA420" i="60"/>
  <c r="AB420" i="60"/>
  <c r="AC420" i="60"/>
  <c r="AD420" i="60"/>
  <c r="AE420" i="60"/>
  <c r="AF420" i="60"/>
  <c r="AG420" i="60"/>
  <c r="AH420" i="60"/>
  <c r="AI420" i="60"/>
  <c r="AJ420" i="60"/>
  <c r="AK420" i="60"/>
  <c r="AL420" i="60"/>
  <c r="AM420" i="60"/>
  <c r="AN420" i="60"/>
  <c r="AO420" i="60"/>
  <c r="AP420" i="60"/>
  <c r="AQ420" i="60"/>
  <c r="AR420" i="60"/>
  <c r="AS420" i="60"/>
  <c r="AT420" i="60"/>
  <c r="AU420" i="60"/>
  <c r="AV420" i="60"/>
  <c r="AW420" i="60"/>
  <c r="AX420" i="60"/>
  <c r="AY420" i="60"/>
  <c r="AZ420" i="60"/>
  <c r="BA420" i="60"/>
  <c r="BB420" i="60"/>
  <c r="BC420" i="60"/>
  <c r="BD420" i="60"/>
  <c r="BE420" i="60"/>
  <c r="BF420" i="60"/>
  <c r="BG420" i="60"/>
  <c r="BH420" i="60"/>
  <c r="BI420" i="60"/>
  <c r="BJ420" i="60"/>
  <c r="BK420" i="60"/>
  <c r="BL420" i="60"/>
  <c r="BM420" i="60"/>
  <c r="BN420" i="60"/>
  <c r="BO420" i="60"/>
  <c r="BP420" i="60"/>
  <c r="BQ420" i="60"/>
  <c r="BR420" i="60"/>
  <c r="BS420" i="60"/>
  <c r="BT420" i="60"/>
  <c r="BU420" i="60"/>
  <c r="BV420" i="60"/>
  <c r="BW420" i="60"/>
  <c r="BX420" i="60"/>
  <c r="BY420" i="60"/>
  <c r="BZ420" i="60"/>
  <c r="CA420" i="60"/>
  <c r="CB420" i="60"/>
  <c r="CC420" i="60"/>
  <c r="CD420" i="60"/>
  <c r="CE420" i="60"/>
  <c r="CF420" i="60"/>
  <c r="CG420" i="60"/>
  <c r="CH420" i="60"/>
  <c r="CI420" i="60"/>
  <c r="CJ420" i="60"/>
  <c r="CK420" i="60"/>
  <c r="CL420" i="60"/>
  <c r="CM420" i="60"/>
  <c r="E421" i="60"/>
  <c r="F421" i="60"/>
  <c r="G421" i="60"/>
  <c r="H421" i="60"/>
  <c r="I421" i="60"/>
  <c r="J421" i="60"/>
  <c r="K421" i="60"/>
  <c r="L421" i="60"/>
  <c r="M421" i="60"/>
  <c r="N421" i="60"/>
  <c r="O421" i="60"/>
  <c r="P421" i="60"/>
  <c r="Q421" i="60"/>
  <c r="R421" i="60"/>
  <c r="S421" i="60"/>
  <c r="T421" i="60"/>
  <c r="U421" i="60"/>
  <c r="V421" i="60"/>
  <c r="W421" i="60"/>
  <c r="X421" i="60"/>
  <c r="Y421" i="60"/>
  <c r="Z421" i="60"/>
  <c r="AA421" i="60"/>
  <c r="AB421" i="60"/>
  <c r="AC421" i="60"/>
  <c r="AD421" i="60"/>
  <c r="AE421" i="60"/>
  <c r="AF421" i="60"/>
  <c r="AG421" i="60"/>
  <c r="AH421" i="60"/>
  <c r="AI421" i="60"/>
  <c r="AJ421" i="60"/>
  <c r="AK421" i="60"/>
  <c r="AL421" i="60"/>
  <c r="AM421" i="60"/>
  <c r="AN421" i="60"/>
  <c r="AO421" i="60"/>
  <c r="AP421" i="60"/>
  <c r="AQ421" i="60"/>
  <c r="AR421" i="60"/>
  <c r="AS421" i="60"/>
  <c r="AT421" i="60"/>
  <c r="AU421" i="60"/>
  <c r="AV421" i="60"/>
  <c r="AW421" i="60"/>
  <c r="AX421" i="60"/>
  <c r="AY421" i="60"/>
  <c r="AZ421" i="60"/>
  <c r="BA421" i="60"/>
  <c r="BB421" i="60"/>
  <c r="BC421" i="60"/>
  <c r="BD421" i="60"/>
  <c r="BE421" i="60"/>
  <c r="BF421" i="60"/>
  <c r="BG421" i="60"/>
  <c r="BH421" i="60"/>
  <c r="BI421" i="60"/>
  <c r="BJ421" i="60"/>
  <c r="BK421" i="60"/>
  <c r="BL421" i="60"/>
  <c r="BM421" i="60"/>
  <c r="BN421" i="60"/>
  <c r="BO421" i="60"/>
  <c r="BP421" i="60"/>
  <c r="BQ421" i="60"/>
  <c r="BR421" i="60"/>
  <c r="BS421" i="60"/>
  <c r="BT421" i="60"/>
  <c r="BU421" i="60"/>
  <c r="BV421" i="60"/>
  <c r="BW421" i="60"/>
  <c r="BX421" i="60"/>
  <c r="BY421" i="60"/>
  <c r="BZ421" i="60"/>
  <c r="CA421" i="60"/>
  <c r="CB421" i="60"/>
  <c r="CC421" i="60"/>
  <c r="CD421" i="60"/>
  <c r="CE421" i="60"/>
  <c r="CF421" i="60"/>
  <c r="CG421" i="60"/>
  <c r="CH421" i="60"/>
  <c r="CI421" i="60"/>
  <c r="CJ421" i="60"/>
  <c r="CK421" i="60"/>
  <c r="CL421" i="60"/>
  <c r="CM421" i="60"/>
  <c r="E422" i="60"/>
  <c r="F422" i="60"/>
  <c r="G422" i="60"/>
  <c r="H422" i="60"/>
  <c r="I422" i="60"/>
  <c r="J422" i="60"/>
  <c r="K422" i="60"/>
  <c r="L422" i="60"/>
  <c r="M422" i="60"/>
  <c r="N422" i="60"/>
  <c r="O422" i="60"/>
  <c r="P422" i="60"/>
  <c r="Q422" i="60"/>
  <c r="R422" i="60"/>
  <c r="S422" i="60"/>
  <c r="T422" i="60"/>
  <c r="U422" i="60"/>
  <c r="V422" i="60"/>
  <c r="W422" i="60"/>
  <c r="X422" i="60"/>
  <c r="Y422" i="60"/>
  <c r="Z422" i="60"/>
  <c r="AA422" i="60"/>
  <c r="AB422" i="60"/>
  <c r="AC422" i="60"/>
  <c r="AD422" i="60"/>
  <c r="AE422" i="60"/>
  <c r="AF422" i="60"/>
  <c r="AG422" i="60"/>
  <c r="AH422" i="60"/>
  <c r="AI422" i="60"/>
  <c r="AJ422" i="60"/>
  <c r="AK422" i="60"/>
  <c r="AL422" i="60"/>
  <c r="AM422" i="60"/>
  <c r="AN422" i="60"/>
  <c r="AO422" i="60"/>
  <c r="AP422" i="60"/>
  <c r="AQ422" i="60"/>
  <c r="AR422" i="60"/>
  <c r="AS422" i="60"/>
  <c r="AT422" i="60"/>
  <c r="AU422" i="60"/>
  <c r="AV422" i="60"/>
  <c r="AW422" i="60"/>
  <c r="AX422" i="60"/>
  <c r="AY422" i="60"/>
  <c r="AZ422" i="60"/>
  <c r="BA422" i="60"/>
  <c r="BB422" i="60"/>
  <c r="BC422" i="60"/>
  <c r="BD422" i="60"/>
  <c r="BE422" i="60"/>
  <c r="BF422" i="60"/>
  <c r="BG422" i="60"/>
  <c r="BH422" i="60"/>
  <c r="BI422" i="60"/>
  <c r="BJ422" i="60"/>
  <c r="BK422" i="60"/>
  <c r="BL422" i="60"/>
  <c r="BM422" i="60"/>
  <c r="BN422" i="60"/>
  <c r="BO422" i="60"/>
  <c r="BP422" i="60"/>
  <c r="BQ422" i="60"/>
  <c r="BR422" i="60"/>
  <c r="BS422" i="60"/>
  <c r="BT422" i="60"/>
  <c r="BU422" i="60"/>
  <c r="BV422" i="60"/>
  <c r="BW422" i="60"/>
  <c r="BX422" i="60"/>
  <c r="BY422" i="60"/>
  <c r="BZ422" i="60"/>
  <c r="CA422" i="60"/>
  <c r="CB422" i="60"/>
  <c r="CC422" i="60"/>
  <c r="CD422" i="60"/>
  <c r="CE422" i="60"/>
  <c r="CF422" i="60"/>
  <c r="CG422" i="60"/>
  <c r="CH422" i="60"/>
  <c r="CI422" i="60"/>
  <c r="CJ422" i="60"/>
  <c r="CK422" i="60"/>
  <c r="CL422" i="60"/>
  <c r="CM422" i="60"/>
  <c r="E423" i="60"/>
  <c r="F423" i="60"/>
  <c r="G423" i="60"/>
  <c r="H423" i="60"/>
  <c r="I423" i="60"/>
  <c r="J423" i="60"/>
  <c r="K423" i="60"/>
  <c r="L423" i="60"/>
  <c r="M423" i="60"/>
  <c r="N423" i="60"/>
  <c r="O423" i="60"/>
  <c r="P423" i="60"/>
  <c r="Q423" i="60"/>
  <c r="R423" i="60"/>
  <c r="S423" i="60"/>
  <c r="T423" i="60"/>
  <c r="U423" i="60"/>
  <c r="V423" i="60"/>
  <c r="W423" i="60"/>
  <c r="X423" i="60"/>
  <c r="Y423" i="60"/>
  <c r="Z423" i="60"/>
  <c r="AA423" i="60"/>
  <c r="AB423" i="60"/>
  <c r="AC423" i="60"/>
  <c r="AD423" i="60"/>
  <c r="AE423" i="60"/>
  <c r="AF423" i="60"/>
  <c r="AG423" i="60"/>
  <c r="AH423" i="60"/>
  <c r="AI423" i="60"/>
  <c r="AJ423" i="60"/>
  <c r="AK423" i="60"/>
  <c r="AL423" i="60"/>
  <c r="AM423" i="60"/>
  <c r="AN423" i="60"/>
  <c r="AO423" i="60"/>
  <c r="AP423" i="60"/>
  <c r="AQ423" i="60"/>
  <c r="AR423" i="60"/>
  <c r="AS423" i="60"/>
  <c r="AT423" i="60"/>
  <c r="AU423" i="60"/>
  <c r="AV423" i="60"/>
  <c r="AW423" i="60"/>
  <c r="AX423" i="60"/>
  <c r="AY423" i="60"/>
  <c r="AZ423" i="60"/>
  <c r="BA423" i="60"/>
  <c r="BB423" i="60"/>
  <c r="BC423" i="60"/>
  <c r="BD423" i="60"/>
  <c r="BE423" i="60"/>
  <c r="BF423" i="60"/>
  <c r="BG423" i="60"/>
  <c r="BH423" i="60"/>
  <c r="BI423" i="60"/>
  <c r="BJ423" i="60"/>
  <c r="BK423" i="60"/>
  <c r="BL423" i="60"/>
  <c r="BM423" i="60"/>
  <c r="BN423" i="60"/>
  <c r="BO423" i="60"/>
  <c r="BP423" i="60"/>
  <c r="BQ423" i="60"/>
  <c r="BR423" i="60"/>
  <c r="BS423" i="60"/>
  <c r="BT423" i="60"/>
  <c r="BU423" i="60"/>
  <c r="BV423" i="60"/>
  <c r="BW423" i="60"/>
  <c r="BX423" i="60"/>
  <c r="BY423" i="60"/>
  <c r="BZ423" i="60"/>
  <c r="CA423" i="60"/>
  <c r="CB423" i="60"/>
  <c r="CC423" i="60"/>
  <c r="CD423" i="60"/>
  <c r="CE423" i="60"/>
  <c r="CF423" i="60"/>
  <c r="CG423" i="60"/>
  <c r="CH423" i="60"/>
  <c r="CI423" i="60"/>
  <c r="CJ423" i="60"/>
  <c r="CK423" i="60"/>
  <c r="CL423" i="60"/>
  <c r="CM423" i="60"/>
  <c r="E424" i="60"/>
  <c r="F424" i="60"/>
  <c r="G424" i="60"/>
  <c r="H424" i="60"/>
  <c r="I424" i="60"/>
  <c r="J424" i="60"/>
  <c r="K424" i="60"/>
  <c r="L424" i="60"/>
  <c r="M424" i="60"/>
  <c r="N424" i="60"/>
  <c r="O424" i="60"/>
  <c r="P424" i="60"/>
  <c r="Q424" i="60"/>
  <c r="R424" i="60"/>
  <c r="S424" i="60"/>
  <c r="T424" i="60"/>
  <c r="U424" i="60"/>
  <c r="V424" i="60"/>
  <c r="W424" i="60"/>
  <c r="X424" i="60"/>
  <c r="Y424" i="60"/>
  <c r="Z424" i="60"/>
  <c r="AA424" i="60"/>
  <c r="AB424" i="60"/>
  <c r="AC424" i="60"/>
  <c r="AD424" i="60"/>
  <c r="AE424" i="60"/>
  <c r="AF424" i="60"/>
  <c r="AG424" i="60"/>
  <c r="AH424" i="60"/>
  <c r="AI424" i="60"/>
  <c r="AJ424" i="60"/>
  <c r="AK424" i="60"/>
  <c r="AL424" i="60"/>
  <c r="AM424" i="60"/>
  <c r="AN424" i="60"/>
  <c r="AO424" i="60"/>
  <c r="AP424" i="60"/>
  <c r="AQ424" i="60"/>
  <c r="AR424" i="60"/>
  <c r="AS424" i="60"/>
  <c r="AT424" i="60"/>
  <c r="AU424" i="60"/>
  <c r="AV424" i="60"/>
  <c r="AW424" i="60"/>
  <c r="AX424" i="60"/>
  <c r="AY424" i="60"/>
  <c r="AZ424" i="60"/>
  <c r="BA424" i="60"/>
  <c r="BB424" i="60"/>
  <c r="BC424" i="60"/>
  <c r="BD424" i="60"/>
  <c r="BE424" i="60"/>
  <c r="BF424" i="60"/>
  <c r="BG424" i="60"/>
  <c r="BH424" i="60"/>
  <c r="BI424" i="60"/>
  <c r="BJ424" i="60"/>
  <c r="BK424" i="60"/>
  <c r="BL424" i="60"/>
  <c r="BM424" i="60"/>
  <c r="BN424" i="60"/>
  <c r="BO424" i="60"/>
  <c r="BP424" i="60"/>
  <c r="BQ424" i="60"/>
  <c r="BR424" i="60"/>
  <c r="BS424" i="60"/>
  <c r="BT424" i="60"/>
  <c r="BU424" i="60"/>
  <c r="BV424" i="60"/>
  <c r="BW424" i="60"/>
  <c r="BX424" i="60"/>
  <c r="BY424" i="60"/>
  <c r="BZ424" i="60"/>
  <c r="CA424" i="60"/>
  <c r="CB424" i="60"/>
  <c r="CC424" i="60"/>
  <c r="CD424" i="60"/>
  <c r="CE424" i="60"/>
  <c r="CF424" i="60"/>
  <c r="CG424" i="60"/>
  <c r="CH424" i="60"/>
  <c r="CI424" i="60"/>
  <c r="CJ424" i="60"/>
  <c r="CK424" i="60"/>
  <c r="CL424" i="60"/>
  <c r="CM424" i="60"/>
  <c r="E425" i="60"/>
  <c r="F425" i="60"/>
  <c r="G425" i="60"/>
  <c r="H425" i="60"/>
  <c r="I425" i="60"/>
  <c r="J425" i="60"/>
  <c r="K425" i="60"/>
  <c r="L425" i="60"/>
  <c r="M425" i="60"/>
  <c r="N425" i="60"/>
  <c r="O425" i="60"/>
  <c r="P425" i="60"/>
  <c r="Q425" i="60"/>
  <c r="R425" i="60"/>
  <c r="S425" i="60"/>
  <c r="T425" i="60"/>
  <c r="U425" i="60"/>
  <c r="V425" i="60"/>
  <c r="W425" i="60"/>
  <c r="X425" i="60"/>
  <c r="Y425" i="60"/>
  <c r="Z425" i="60"/>
  <c r="AA425" i="60"/>
  <c r="AB425" i="60"/>
  <c r="AC425" i="60"/>
  <c r="AD425" i="60"/>
  <c r="AE425" i="60"/>
  <c r="AF425" i="60"/>
  <c r="AG425" i="60"/>
  <c r="AH425" i="60"/>
  <c r="AI425" i="60"/>
  <c r="AJ425" i="60"/>
  <c r="AK425" i="60"/>
  <c r="AL425" i="60"/>
  <c r="AM425" i="60"/>
  <c r="AN425" i="60"/>
  <c r="AO425" i="60"/>
  <c r="AP425" i="60"/>
  <c r="AQ425" i="60"/>
  <c r="AR425" i="60"/>
  <c r="AS425" i="60"/>
  <c r="AT425" i="60"/>
  <c r="AU425" i="60"/>
  <c r="AV425" i="60"/>
  <c r="AW425" i="60"/>
  <c r="AX425" i="60"/>
  <c r="AY425" i="60"/>
  <c r="AZ425" i="60"/>
  <c r="BA425" i="60"/>
  <c r="BB425" i="60"/>
  <c r="BC425" i="60"/>
  <c r="BD425" i="60"/>
  <c r="BE425" i="60"/>
  <c r="BF425" i="60"/>
  <c r="BG425" i="60"/>
  <c r="BH425" i="60"/>
  <c r="BI425" i="60"/>
  <c r="BJ425" i="60"/>
  <c r="BK425" i="60"/>
  <c r="BL425" i="60"/>
  <c r="BM425" i="60"/>
  <c r="BN425" i="60"/>
  <c r="BO425" i="60"/>
  <c r="BP425" i="60"/>
  <c r="BQ425" i="60"/>
  <c r="BR425" i="60"/>
  <c r="BS425" i="60"/>
  <c r="BT425" i="60"/>
  <c r="BU425" i="60"/>
  <c r="BV425" i="60"/>
  <c r="BW425" i="60"/>
  <c r="BX425" i="60"/>
  <c r="BY425" i="60"/>
  <c r="BZ425" i="60"/>
  <c r="CA425" i="60"/>
  <c r="CB425" i="60"/>
  <c r="CC425" i="60"/>
  <c r="CD425" i="60"/>
  <c r="CE425" i="60"/>
  <c r="CF425" i="60"/>
  <c r="CG425" i="60"/>
  <c r="CH425" i="60"/>
  <c r="CI425" i="60"/>
  <c r="CJ425" i="60"/>
  <c r="CK425" i="60"/>
  <c r="CL425" i="60"/>
  <c r="CM425" i="60"/>
  <c r="E426" i="60"/>
  <c r="F426" i="60"/>
  <c r="G426" i="60"/>
  <c r="H426" i="60"/>
  <c r="I426" i="60"/>
  <c r="J426" i="60"/>
  <c r="K426" i="60"/>
  <c r="L426" i="60"/>
  <c r="M426" i="60"/>
  <c r="N426" i="60"/>
  <c r="O426" i="60"/>
  <c r="P426" i="60"/>
  <c r="Q426" i="60"/>
  <c r="R426" i="60"/>
  <c r="S426" i="60"/>
  <c r="T426" i="60"/>
  <c r="U426" i="60"/>
  <c r="V426" i="60"/>
  <c r="W426" i="60"/>
  <c r="X426" i="60"/>
  <c r="Y426" i="60"/>
  <c r="Z426" i="60"/>
  <c r="AA426" i="60"/>
  <c r="AB426" i="60"/>
  <c r="AC426" i="60"/>
  <c r="AD426" i="60"/>
  <c r="AE426" i="60"/>
  <c r="AF426" i="60"/>
  <c r="AG426" i="60"/>
  <c r="AH426" i="60"/>
  <c r="AI426" i="60"/>
  <c r="AJ426" i="60"/>
  <c r="AK426" i="60"/>
  <c r="AL426" i="60"/>
  <c r="AM426" i="60"/>
  <c r="AN426" i="60"/>
  <c r="AO426" i="60"/>
  <c r="AP426" i="60"/>
  <c r="AQ426" i="60"/>
  <c r="AR426" i="60"/>
  <c r="AS426" i="60"/>
  <c r="AT426" i="60"/>
  <c r="AU426" i="60"/>
  <c r="AV426" i="60"/>
  <c r="AW426" i="60"/>
  <c r="AX426" i="60"/>
  <c r="AY426" i="60"/>
  <c r="AZ426" i="60"/>
  <c r="BA426" i="60"/>
  <c r="BB426" i="60"/>
  <c r="BC426" i="60"/>
  <c r="BD426" i="60"/>
  <c r="BE426" i="60"/>
  <c r="BF426" i="60"/>
  <c r="BG426" i="60"/>
  <c r="BH426" i="60"/>
  <c r="BI426" i="60"/>
  <c r="BJ426" i="60"/>
  <c r="BK426" i="60"/>
  <c r="BL426" i="60"/>
  <c r="BM426" i="60"/>
  <c r="BN426" i="60"/>
  <c r="BO426" i="60"/>
  <c r="BP426" i="60"/>
  <c r="BQ426" i="60"/>
  <c r="BR426" i="60"/>
  <c r="BS426" i="60"/>
  <c r="BT426" i="60"/>
  <c r="BU426" i="60"/>
  <c r="BV426" i="60"/>
  <c r="BW426" i="60"/>
  <c r="BX426" i="60"/>
  <c r="BY426" i="60"/>
  <c r="BZ426" i="60"/>
  <c r="CA426" i="60"/>
  <c r="CB426" i="60"/>
  <c r="CC426" i="60"/>
  <c r="CD426" i="60"/>
  <c r="CE426" i="60"/>
  <c r="CF426" i="60"/>
  <c r="CG426" i="60"/>
  <c r="CH426" i="60"/>
  <c r="CI426" i="60"/>
  <c r="CJ426" i="60"/>
  <c r="CK426" i="60"/>
  <c r="CL426" i="60"/>
  <c r="CM426" i="60"/>
  <c r="E427" i="60"/>
  <c r="F427" i="60"/>
  <c r="G427" i="60"/>
  <c r="H427" i="60"/>
  <c r="I427" i="60"/>
  <c r="J427" i="60"/>
  <c r="K427" i="60"/>
  <c r="L427" i="60"/>
  <c r="M427" i="60"/>
  <c r="N427" i="60"/>
  <c r="O427" i="60"/>
  <c r="P427" i="60"/>
  <c r="Q427" i="60"/>
  <c r="R427" i="60"/>
  <c r="S427" i="60"/>
  <c r="T427" i="60"/>
  <c r="U427" i="60"/>
  <c r="V427" i="60"/>
  <c r="W427" i="60"/>
  <c r="X427" i="60"/>
  <c r="Y427" i="60"/>
  <c r="Z427" i="60"/>
  <c r="AA427" i="60"/>
  <c r="AB427" i="60"/>
  <c r="AC427" i="60"/>
  <c r="AD427" i="60"/>
  <c r="AE427" i="60"/>
  <c r="AF427" i="60"/>
  <c r="AG427" i="60"/>
  <c r="AH427" i="60"/>
  <c r="AI427" i="60"/>
  <c r="AJ427" i="60"/>
  <c r="AK427" i="60"/>
  <c r="AL427" i="60"/>
  <c r="AM427" i="60"/>
  <c r="AN427" i="60"/>
  <c r="AO427" i="60"/>
  <c r="AP427" i="60"/>
  <c r="AQ427" i="60"/>
  <c r="AR427" i="60"/>
  <c r="AS427" i="60"/>
  <c r="AT427" i="60"/>
  <c r="AU427" i="60"/>
  <c r="AV427" i="60"/>
  <c r="AW427" i="60"/>
  <c r="AX427" i="60"/>
  <c r="AY427" i="60"/>
  <c r="AZ427" i="60"/>
  <c r="BA427" i="60"/>
  <c r="BB427" i="60"/>
  <c r="BC427" i="60"/>
  <c r="BD427" i="60"/>
  <c r="BE427" i="60"/>
  <c r="BF427" i="60"/>
  <c r="BG427" i="60"/>
  <c r="BH427" i="60"/>
  <c r="BI427" i="60"/>
  <c r="BJ427" i="60"/>
  <c r="BK427" i="60"/>
  <c r="BL427" i="60"/>
  <c r="BM427" i="60"/>
  <c r="BN427" i="60"/>
  <c r="BO427" i="60"/>
  <c r="BP427" i="60"/>
  <c r="BQ427" i="60"/>
  <c r="BR427" i="60"/>
  <c r="BS427" i="60"/>
  <c r="BT427" i="60"/>
  <c r="BU427" i="60"/>
  <c r="BV427" i="60"/>
  <c r="BW427" i="60"/>
  <c r="BX427" i="60"/>
  <c r="BY427" i="60"/>
  <c r="BZ427" i="60"/>
  <c r="CA427" i="60"/>
  <c r="CB427" i="60"/>
  <c r="CC427" i="60"/>
  <c r="CD427" i="60"/>
  <c r="CE427" i="60"/>
  <c r="CF427" i="60"/>
  <c r="CG427" i="60"/>
  <c r="CH427" i="60"/>
  <c r="CI427" i="60"/>
  <c r="CJ427" i="60"/>
  <c r="CK427" i="60"/>
  <c r="CL427" i="60"/>
  <c r="CM427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BE428" i="60"/>
  <c r="BF428" i="60"/>
  <c r="BG428" i="60"/>
  <c r="BH428" i="60"/>
  <c r="BI428" i="60"/>
  <c r="BJ428" i="60"/>
  <c r="BK428" i="60"/>
  <c r="BL428" i="60"/>
  <c r="BM428" i="60"/>
  <c r="BN428" i="60"/>
  <c r="BO428" i="60"/>
  <c r="BP428" i="60"/>
  <c r="BQ428" i="60"/>
  <c r="BR428" i="60"/>
  <c r="BS428" i="60"/>
  <c r="BT428" i="60"/>
  <c r="BU428" i="60"/>
  <c r="BV428" i="60"/>
  <c r="BW428" i="60"/>
  <c r="BX428" i="60"/>
  <c r="BY428" i="60"/>
  <c r="BZ428" i="60"/>
  <c r="CA428" i="60"/>
  <c r="CB428" i="60"/>
  <c r="CC428" i="60"/>
  <c r="CD428" i="60"/>
  <c r="CE428" i="60"/>
  <c r="CF428" i="60"/>
  <c r="CG428" i="60"/>
  <c r="CH428" i="60"/>
  <c r="CI428" i="60"/>
  <c r="CJ428" i="60"/>
  <c r="CK428" i="60"/>
  <c r="CL428" i="60"/>
  <c r="CM428" i="60"/>
  <c r="E429" i="60"/>
  <c r="F429" i="60"/>
  <c r="G429" i="60"/>
  <c r="H429" i="60"/>
  <c r="I429" i="60"/>
  <c r="J429" i="60"/>
  <c r="K429" i="60"/>
  <c r="L429" i="60"/>
  <c r="M429" i="60"/>
  <c r="N429" i="60"/>
  <c r="O429" i="60"/>
  <c r="P429" i="60"/>
  <c r="Q429" i="60"/>
  <c r="R429" i="60"/>
  <c r="S429" i="60"/>
  <c r="T429" i="60"/>
  <c r="U429" i="60"/>
  <c r="V429" i="60"/>
  <c r="W429" i="60"/>
  <c r="X429" i="60"/>
  <c r="Y429" i="60"/>
  <c r="Z429" i="60"/>
  <c r="AA429" i="60"/>
  <c r="AB429" i="60"/>
  <c r="AC429" i="60"/>
  <c r="AD429" i="60"/>
  <c r="AE429" i="60"/>
  <c r="AF429" i="60"/>
  <c r="AG429" i="60"/>
  <c r="AH429" i="60"/>
  <c r="AI429" i="60"/>
  <c r="AJ429" i="60"/>
  <c r="AK429" i="60"/>
  <c r="AL429" i="60"/>
  <c r="AM429" i="60"/>
  <c r="AN429" i="60"/>
  <c r="AO429" i="60"/>
  <c r="AP429" i="60"/>
  <c r="AQ429" i="60"/>
  <c r="AR429" i="60"/>
  <c r="AS429" i="60"/>
  <c r="AT429" i="60"/>
  <c r="AU429" i="60"/>
  <c r="AV429" i="60"/>
  <c r="AW429" i="60"/>
  <c r="AX429" i="60"/>
  <c r="AY429" i="60"/>
  <c r="AZ429" i="60"/>
  <c r="BA429" i="60"/>
  <c r="BB429" i="60"/>
  <c r="BC429" i="60"/>
  <c r="BD429" i="60"/>
  <c r="BE429" i="60"/>
  <c r="BF429" i="60"/>
  <c r="BG429" i="60"/>
  <c r="BH429" i="60"/>
  <c r="BI429" i="60"/>
  <c r="BJ429" i="60"/>
  <c r="BK429" i="60"/>
  <c r="BL429" i="60"/>
  <c r="BM429" i="60"/>
  <c r="BN429" i="60"/>
  <c r="BO429" i="60"/>
  <c r="BP429" i="60"/>
  <c r="BQ429" i="60"/>
  <c r="BR429" i="60"/>
  <c r="BS429" i="60"/>
  <c r="BT429" i="60"/>
  <c r="BU429" i="60"/>
  <c r="BV429" i="60"/>
  <c r="BW429" i="60"/>
  <c r="BX429" i="60"/>
  <c r="BY429" i="60"/>
  <c r="BZ429" i="60"/>
  <c r="CA429" i="60"/>
  <c r="CB429" i="60"/>
  <c r="CC429" i="60"/>
  <c r="CD429" i="60"/>
  <c r="CE429" i="60"/>
  <c r="CF429" i="60"/>
  <c r="CG429" i="60"/>
  <c r="CH429" i="60"/>
  <c r="CI429" i="60"/>
  <c r="CJ429" i="60"/>
  <c r="CK429" i="60"/>
  <c r="CL429" i="60"/>
  <c r="CM429" i="60"/>
  <c r="E430" i="60"/>
  <c r="F430" i="60"/>
  <c r="G430" i="60"/>
  <c r="H430" i="60"/>
  <c r="I430" i="60"/>
  <c r="J430" i="60"/>
  <c r="K430" i="60"/>
  <c r="L430" i="60"/>
  <c r="M430" i="60"/>
  <c r="N430" i="60"/>
  <c r="O430" i="60"/>
  <c r="P430" i="60"/>
  <c r="Q430" i="60"/>
  <c r="R430" i="60"/>
  <c r="S430" i="60"/>
  <c r="T430" i="60"/>
  <c r="U430" i="60"/>
  <c r="V430" i="60"/>
  <c r="W430" i="60"/>
  <c r="X430" i="60"/>
  <c r="Y430" i="60"/>
  <c r="Z430" i="60"/>
  <c r="AA430" i="60"/>
  <c r="AB430" i="60"/>
  <c r="AC430" i="60"/>
  <c r="AD430" i="60"/>
  <c r="AE430" i="60"/>
  <c r="AF430" i="60"/>
  <c r="AG430" i="60"/>
  <c r="AH430" i="60"/>
  <c r="AI430" i="60"/>
  <c r="AJ430" i="60"/>
  <c r="AK430" i="60"/>
  <c r="AL430" i="60"/>
  <c r="AM430" i="60"/>
  <c r="AN430" i="60"/>
  <c r="AO430" i="60"/>
  <c r="AP430" i="60"/>
  <c r="AQ430" i="60"/>
  <c r="AR430" i="60"/>
  <c r="AS430" i="60"/>
  <c r="AT430" i="60"/>
  <c r="AU430" i="60"/>
  <c r="AV430" i="60"/>
  <c r="AW430" i="60"/>
  <c r="AX430" i="60"/>
  <c r="AY430" i="60"/>
  <c r="AZ430" i="60"/>
  <c r="BA430" i="60"/>
  <c r="BB430" i="60"/>
  <c r="BC430" i="60"/>
  <c r="BD430" i="60"/>
  <c r="BE430" i="60"/>
  <c r="BF430" i="60"/>
  <c r="BG430" i="60"/>
  <c r="BH430" i="60"/>
  <c r="BI430" i="60"/>
  <c r="BJ430" i="60"/>
  <c r="BK430" i="60"/>
  <c r="BL430" i="60"/>
  <c r="BM430" i="60"/>
  <c r="BN430" i="60"/>
  <c r="BO430" i="60"/>
  <c r="BP430" i="60"/>
  <c r="BQ430" i="60"/>
  <c r="BR430" i="60"/>
  <c r="BS430" i="60"/>
  <c r="BT430" i="60"/>
  <c r="BU430" i="60"/>
  <c r="BV430" i="60"/>
  <c r="BW430" i="60"/>
  <c r="BX430" i="60"/>
  <c r="BY430" i="60"/>
  <c r="BZ430" i="60"/>
  <c r="CA430" i="60"/>
  <c r="CB430" i="60"/>
  <c r="CC430" i="60"/>
  <c r="CD430" i="60"/>
  <c r="CE430" i="60"/>
  <c r="CF430" i="60"/>
  <c r="CG430" i="60"/>
  <c r="CH430" i="60"/>
  <c r="CI430" i="60"/>
  <c r="CJ430" i="60"/>
  <c r="CK430" i="60"/>
  <c r="CL430" i="60"/>
  <c r="CM430" i="60"/>
  <c r="E431" i="60"/>
  <c r="F431" i="60"/>
  <c r="G431" i="60"/>
  <c r="H431" i="60"/>
  <c r="I431" i="60"/>
  <c r="J431" i="60"/>
  <c r="K431" i="60"/>
  <c r="L431" i="60"/>
  <c r="M431" i="60"/>
  <c r="N431" i="60"/>
  <c r="O431" i="60"/>
  <c r="P431" i="60"/>
  <c r="Q431" i="60"/>
  <c r="R431" i="60"/>
  <c r="S431" i="60"/>
  <c r="T431" i="60"/>
  <c r="U431" i="60"/>
  <c r="V431" i="60"/>
  <c r="W431" i="60"/>
  <c r="X431" i="60"/>
  <c r="Y431" i="60"/>
  <c r="Z431" i="60"/>
  <c r="AA431" i="60"/>
  <c r="AB431" i="60"/>
  <c r="AC431" i="60"/>
  <c r="AD431" i="60"/>
  <c r="AE431" i="60"/>
  <c r="AF431" i="60"/>
  <c r="AG431" i="60"/>
  <c r="AH431" i="60"/>
  <c r="AI431" i="60"/>
  <c r="AJ431" i="60"/>
  <c r="AK431" i="60"/>
  <c r="AL431" i="60"/>
  <c r="AM431" i="60"/>
  <c r="AN431" i="60"/>
  <c r="AO431" i="60"/>
  <c r="AP431" i="60"/>
  <c r="AQ431" i="60"/>
  <c r="AR431" i="60"/>
  <c r="AS431" i="60"/>
  <c r="AT431" i="60"/>
  <c r="AU431" i="60"/>
  <c r="AV431" i="60"/>
  <c r="AW431" i="60"/>
  <c r="AX431" i="60"/>
  <c r="AY431" i="60"/>
  <c r="AZ431" i="60"/>
  <c r="BA431" i="60"/>
  <c r="BB431" i="60"/>
  <c r="BC431" i="60"/>
  <c r="BD431" i="60"/>
  <c r="BE431" i="60"/>
  <c r="BF431" i="60"/>
  <c r="BG431" i="60"/>
  <c r="BH431" i="60"/>
  <c r="BI431" i="60"/>
  <c r="BJ431" i="60"/>
  <c r="BK431" i="60"/>
  <c r="BL431" i="60"/>
  <c r="BM431" i="60"/>
  <c r="BN431" i="60"/>
  <c r="BO431" i="60"/>
  <c r="BP431" i="60"/>
  <c r="BQ431" i="60"/>
  <c r="BR431" i="60"/>
  <c r="BS431" i="60"/>
  <c r="BT431" i="60"/>
  <c r="BU431" i="60"/>
  <c r="BV431" i="60"/>
  <c r="BW431" i="60"/>
  <c r="BX431" i="60"/>
  <c r="BY431" i="60"/>
  <c r="BZ431" i="60"/>
  <c r="CA431" i="60"/>
  <c r="CB431" i="60"/>
  <c r="CC431" i="60"/>
  <c r="CD431" i="60"/>
  <c r="CE431" i="60"/>
  <c r="CF431" i="60"/>
  <c r="CG431" i="60"/>
  <c r="CH431" i="60"/>
  <c r="CI431" i="60"/>
  <c r="CJ431" i="60"/>
  <c r="CK431" i="60"/>
  <c r="CL431" i="60"/>
  <c r="CM431" i="60"/>
  <c r="E432" i="60"/>
  <c r="F432" i="60"/>
  <c r="G432" i="60"/>
  <c r="H432" i="60"/>
  <c r="I432" i="60"/>
  <c r="J432" i="60"/>
  <c r="K432" i="60"/>
  <c r="L432" i="60"/>
  <c r="M432" i="60"/>
  <c r="N432" i="60"/>
  <c r="O432" i="60"/>
  <c r="P432" i="60"/>
  <c r="Q432" i="60"/>
  <c r="R432" i="60"/>
  <c r="S432" i="60"/>
  <c r="T432" i="60"/>
  <c r="U432" i="60"/>
  <c r="V432" i="60"/>
  <c r="W432" i="60"/>
  <c r="X432" i="60"/>
  <c r="Y432" i="60"/>
  <c r="Z432" i="60"/>
  <c r="AA432" i="60"/>
  <c r="AB432" i="60"/>
  <c r="AC432" i="60"/>
  <c r="AD432" i="60"/>
  <c r="AE432" i="60"/>
  <c r="AF432" i="60"/>
  <c r="AG432" i="60"/>
  <c r="AH432" i="60"/>
  <c r="AI432" i="60"/>
  <c r="AJ432" i="60"/>
  <c r="AK432" i="60"/>
  <c r="AL432" i="60"/>
  <c r="AM432" i="60"/>
  <c r="AN432" i="60"/>
  <c r="AO432" i="60"/>
  <c r="AP432" i="60"/>
  <c r="AQ432" i="60"/>
  <c r="AR432" i="60"/>
  <c r="AS432" i="60"/>
  <c r="AT432" i="60"/>
  <c r="AU432" i="60"/>
  <c r="AV432" i="60"/>
  <c r="AW432" i="60"/>
  <c r="AX432" i="60"/>
  <c r="AY432" i="60"/>
  <c r="AZ432" i="60"/>
  <c r="BA432" i="60"/>
  <c r="BB432" i="60"/>
  <c r="BC432" i="60"/>
  <c r="BD432" i="60"/>
  <c r="BE432" i="60"/>
  <c r="BF432" i="60"/>
  <c r="BG432" i="60"/>
  <c r="BH432" i="60"/>
  <c r="BI432" i="60"/>
  <c r="BJ432" i="60"/>
  <c r="BK432" i="60"/>
  <c r="BL432" i="60"/>
  <c r="BM432" i="60"/>
  <c r="BN432" i="60"/>
  <c r="BO432" i="60"/>
  <c r="BP432" i="60"/>
  <c r="BQ432" i="60"/>
  <c r="BR432" i="60"/>
  <c r="BS432" i="60"/>
  <c r="BT432" i="60"/>
  <c r="BU432" i="60"/>
  <c r="BV432" i="60"/>
  <c r="BW432" i="60"/>
  <c r="BX432" i="60"/>
  <c r="BY432" i="60"/>
  <c r="BZ432" i="60"/>
  <c r="CA432" i="60"/>
  <c r="CB432" i="60"/>
  <c r="CC432" i="60"/>
  <c r="CD432" i="60"/>
  <c r="CE432" i="60"/>
  <c r="CF432" i="60"/>
  <c r="CG432" i="60"/>
  <c r="CH432" i="60"/>
  <c r="CI432" i="60"/>
  <c r="CJ432" i="60"/>
  <c r="CK432" i="60"/>
  <c r="CL432" i="60"/>
  <c r="CM432" i="60"/>
  <c r="E433" i="60"/>
  <c r="F433" i="60"/>
  <c r="G433" i="60"/>
  <c r="H433" i="60"/>
  <c r="I433" i="60"/>
  <c r="J433" i="60"/>
  <c r="K433" i="60"/>
  <c r="L433" i="60"/>
  <c r="M433" i="60"/>
  <c r="N433" i="60"/>
  <c r="O433" i="60"/>
  <c r="P433" i="60"/>
  <c r="Q433" i="60"/>
  <c r="R433" i="60"/>
  <c r="S433" i="60"/>
  <c r="T433" i="60"/>
  <c r="U433" i="60"/>
  <c r="V433" i="60"/>
  <c r="W433" i="60"/>
  <c r="X433" i="60"/>
  <c r="Y433" i="60"/>
  <c r="Z433" i="60"/>
  <c r="AA433" i="60"/>
  <c r="AB433" i="60"/>
  <c r="AC433" i="60"/>
  <c r="AD433" i="60"/>
  <c r="AE433" i="60"/>
  <c r="AF433" i="60"/>
  <c r="AG433" i="60"/>
  <c r="AH433" i="60"/>
  <c r="AI433" i="60"/>
  <c r="AJ433" i="60"/>
  <c r="AK433" i="60"/>
  <c r="AL433" i="60"/>
  <c r="AM433" i="60"/>
  <c r="AN433" i="60"/>
  <c r="AO433" i="60"/>
  <c r="AP433" i="60"/>
  <c r="AQ433" i="60"/>
  <c r="AR433" i="60"/>
  <c r="AS433" i="60"/>
  <c r="AT433" i="60"/>
  <c r="AU433" i="60"/>
  <c r="AV433" i="60"/>
  <c r="AW433" i="60"/>
  <c r="AX433" i="60"/>
  <c r="AY433" i="60"/>
  <c r="AZ433" i="60"/>
  <c r="BA433" i="60"/>
  <c r="BB433" i="60"/>
  <c r="BC433" i="60"/>
  <c r="BD433" i="60"/>
  <c r="BE433" i="60"/>
  <c r="BF433" i="60"/>
  <c r="BG433" i="60"/>
  <c r="BH433" i="60"/>
  <c r="BI433" i="60"/>
  <c r="BJ433" i="60"/>
  <c r="BK433" i="60"/>
  <c r="BL433" i="60"/>
  <c r="BM433" i="60"/>
  <c r="BN433" i="60"/>
  <c r="BO433" i="60"/>
  <c r="BP433" i="60"/>
  <c r="BQ433" i="60"/>
  <c r="BR433" i="60"/>
  <c r="BS433" i="60"/>
  <c r="BT433" i="60"/>
  <c r="BU433" i="60"/>
  <c r="BV433" i="60"/>
  <c r="BW433" i="60"/>
  <c r="BX433" i="60"/>
  <c r="BY433" i="60"/>
  <c r="BZ433" i="60"/>
  <c r="CA433" i="60"/>
  <c r="CB433" i="60"/>
  <c r="CC433" i="60"/>
  <c r="CD433" i="60"/>
  <c r="CE433" i="60"/>
  <c r="CF433" i="60"/>
  <c r="CG433" i="60"/>
  <c r="CH433" i="60"/>
  <c r="CI433" i="60"/>
  <c r="CJ433" i="60"/>
  <c r="CK433" i="60"/>
  <c r="CL433" i="60"/>
  <c r="CM433" i="60"/>
  <c r="E434" i="60"/>
  <c r="F434" i="60"/>
  <c r="G434" i="60"/>
  <c r="H434" i="60"/>
  <c r="I434" i="60"/>
  <c r="J434" i="60"/>
  <c r="K434" i="60"/>
  <c r="L434" i="60"/>
  <c r="M434" i="60"/>
  <c r="N434" i="60"/>
  <c r="O434" i="60"/>
  <c r="P434" i="60"/>
  <c r="Q434" i="60"/>
  <c r="R434" i="60"/>
  <c r="S434" i="60"/>
  <c r="T434" i="60"/>
  <c r="U434" i="60"/>
  <c r="V434" i="60"/>
  <c r="W434" i="60"/>
  <c r="X434" i="60"/>
  <c r="Y434" i="60"/>
  <c r="Z434" i="60"/>
  <c r="AA434" i="60"/>
  <c r="AB434" i="60"/>
  <c r="AC434" i="60"/>
  <c r="AD434" i="60"/>
  <c r="AE434" i="60"/>
  <c r="AF434" i="60"/>
  <c r="AG434" i="60"/>
  <c r="AH434" i="60"/>
  <c r="AI434" i="60"/>
  <c r="AJ434" i="60"/>
  <c r="AK434" i="60"/>
  <c r="AL434" i="60"/>
  <c r="AM434" i="60"/>
  <c r="AN434" i="60"/>
  <c r="AO434" i="60"/>
  <c r="AP434" i="60"/>
  <c r="AQ434" i="60"/>
  <c r="AR434" i="60"/>
  <c r="AS434" i="60"/>
  <c r="AT434" i="60"/>
  <c r="AU434" i="60"/>
  <c r="AV434" i="60"/>
  <c r="AW434" i="60"/>
  <c r="AX434" i="60"/>
  <c r="AY434" i="60"/>
  <c r="AZ434" i="60"/>
  <c r="BA434" i="60"/>
  <c r="BB434" i="60"/>
  <c r="BC434" i="60"/>
  <c r="BD434" i="60"/>
  <c r="BE434" i="60"/>
  <c r="BF434" i="60"/>
  <c r="BG434" i="60"/>
  <c r="BH434" i="60"/>
  <c r="BI434" i="60"/>
  <c r="BJ434" i="60"/>
  <c r="BK434" i="60"/>
  <c r="BL434" i="60"/>
  <c r="BM434" i="60"/>
  <c r="BN434" i="60"/>
  <c r="BO434" i="60"/>
  <c r="BP434" i="60"/>
  <c r="BQ434" i="60"/>
  <c r="BR434" i="60"/>
  <c r="BS434" i="60"/>
  <c r="BT434" i="60"/>
  <c r="BU434" i="60"/>
  <c r="BV434" i="60"/>
  <c r="BW434" i="60"/>
  <c r="BX434" i="60"/>
  <c r="BY434" i="60"/>
  <c r="BZ434" i="60"/>
  <c r="CA434" i="60"/>
  <c r="CB434" i="60"/>
  <c r="CC434" i="60"/>
  <c r="CD434" i="60"/>
  <c r="CE434" i="60"/>
  <c r="CF434" i="60"/>
  <c r="CG434" i="60"/>
  <c r="CH434" i="60"/>
  <c r="CI434" i="60"/>
  <c r="CJ434" i="60"/>
  <c r="CK434" i="60"/>
  <c r="CL434" i="60"/>
  <c r="CM434" i="60"/>
  <c r="E435" i="60"/>
  <c r="F435" i="60"/>
  <c r="G435" i="60"/>
  <c r="H435" i="60"/>
  <c r="I435" i="60"/>
  <c r="J435" i="60"/>
  <c r="K435" i="60"/>
  <c r="L435" i="60"/>
  <c r="M435" i="60"/>
  <c r="N435" i="60"/>
  <c r="O435" i="60"/>
  <c r="P435" i="60"/>
  <c r="Q435" i="60"/>
  <c r="R435" i="60"/>
  <c r="S435" i="60"/>
  <c r="T435" i="60"/>
  <c r="U435" i="60"/>
  <c r="V435" i="60"/>
  <c r="W435" i="60"/>
  <c r="X435" i="60"/>
  <c r="Y435" i="60"/>
  <c r="Z435" i="60"/>
  <c r="AA435" i="60"/>
  <c r="AB435" i="60"/>
  <c r="AC435" i="60"/>
  <c r="AD435" i="60"/>
  <c r="AE435" i="60"/>
  <c r="AF435" i="60"/>
  <c r="AG435" i="60"/>
  <c r="AH435" i="60"/>
  <c r="AI435" i="60"/>
  <c r="AJ435" i="60"/>
  <c r="AK435" i="60"/>
  <c r="AL435" i="60"/>
  <c r="AM435" i="60"/>
  <c r="AN435" i="60"/>
  <c r="AO435" i="60"/>
  <c r="AP435" i="60"/>
  <c r="AQ435" i="60"/>
  <c r="AR435" i="60"/>
  <c r="AS435" i="60"/>
  <c r="AT435" i="60"/>
  <c r="AU435" i="60"/>
  <c r="AV435" i="60"/>
  <c r="AW435" i="60"/>
  <c r="AX435" i="60"/>
  <c r="AY435" i="60"/>
  <c r="AZ435" i="60"/>
  <c r="BA435" i="60"/>
  <c r="BB435" i="60"/>
  <c r="BC435" i="60"/>
  <c r="BD435" i="60"/>
  <c r="BE435" i="60"/>
  <c r="BF435" i="60"/>
  <c r="BG435" i="60"/>
  <c r="BH435" i="60"/>
  <c r="BI435" i="60"/>
  <c r="BJ435" i="60"/>
  <c r="BK435" i="60"/>
  <c r="BL435" i="60"/>
  <c r="BM435" i="60"/>
  <c r="BN435" i="60"/>
  <c r="BO435" i="60"/>
  <c r="BP435" i="60"/>
  <c r="BQ435" i="60"/>
  <c r="BR435" i="60"/>
  <c r="BS435" i="60"/>
  <c r="BT435" i="60"/>
  <c r="BU435" i="60"/>
  <c r="BV435" i="60"/>
  <c r="BW435" i="60"/>
  <c r="BX435" i="60"/>
  <c r="BY435" i="60"/>
  <c r="BZ435" i="60"/>
  <c r="CA435" i="60"/>
  <c r="CB435" i="60"/>
  <c r="CC435" i="60"/>
  <c r="CD435" i="60"/>
  <c r="CE435" i="60"/>
  <c r="CF435" i="60"/>
  <c r="CG435" i="60"/>
  <c r="CH435" i="60"/>
  <c r="CI435" i="60"/>
  <c r="CJ435" i="60"/>
  <c r="CK435" i="60"/>
  <c r="CL435" i="60"/>
  <c r="CM435" i="60"/>
  <c r="E436" i="60"/>
  <c r="F436" i="60"/>
  <c r="G436" i="60"/>
  <c r="H436" i="60"/>
  <c r="I436" i="60"/>
  <c r="J436" i="60"/>
  <c r="K436" i="60"/>
  <c r="L436" i="60"/>
  <c r="M436" i="60"/>
  <c r="N436" i="60"/>
  <c r="O436" i="60"/>
  <c r="P436" i="60"/>
  <c r="Q436" i="60"/>
  <c r="R436" i="60"/>
  <c r="S436" i="60"/>
  <c r="T436" i="60"/>
  <c r="U436" i="60"/>
  <c r="V436" i="60"/>
  <c r="W436" i="60"/>
  <c r="X436" i="60"/>
  <c r="Y436" i="60"/>
  <c r="Z436" i="60"/>
  <c r="AA436" i="60"/>
  <c r="AB436" i="60"/>
  <c r="AC436" i="60"/>
  <c r="AD436" i="60"/>
  <c r="AE436" i="60"/>
  <c r="AF436" i="60"/>
  <c r="AG436" i="60"/>
  <c r="AH436" i="60"/>
  <c r="AI436" i="60"/>
  <c r="AJ436" i="60"/>
  <c r="AK436" i="60"/>
  <c r="AL436" i="60"/>
  <c r="AM436" i="60"/>
  <c r="AN436" i="60"/>
  <c r="AO436" i="60"/>
  <c r="AP436" i="60"/>
  <c r="AQ436" i="60"/>
  <c r="AR436" i="60"/>
  <c r="AS436" i="60"/>
  <c r="AT436" i="60"/>
  <c r="AU436" i="60"/>
  <c r="AV436" i="60"/>
  <c r="AW436" i="60"/>
  <c r="AX436" i="60"/>
  <c r="AY436" i="60"/>
  <c r="AZ436" i="60"/>
  <c r="BA436" i="60"/>
  <c r="BB436" i="60"/>
  <c r="BC436" i="60"/>
  <c r="BD436" i="60"/>
  <c r="BE436" i="60"/>
  <c r="BF436" i="60"/>
  <c r="BG436" i="60"/>
  <c r="BH436" i="60"/>
  <c r="BI436" i="60"/>
  <c r="BJ436" i="60"/>
  <c r="BK436" i="60"/>
  <c r="BL436" i="60"/>
  <c r="BM436" i="60"/>
  <c r="BN436" i="60"/>
  <c r="BO436" i="60"/>
  <c r="BP436" i="60"/>
  <c r="BQ436" i="60"/>
  <c r="BR436" i="60"/>
  <c r="BS436" i="60"/>
  <c r="BT436" i="60"/>
  <c r="BU436" i="60"/>
  <c r="BV436" i="60"/>
  <c r="BW436" i="60"/>
  <c r="BX436" i="60"/>
  <c r="BY436" i="60"/>
  <c r="BZ436" i="60"/>
  <c r="CA436" i="60"/>
  <c r="CB436" i="60"/>
  <c r="CC436" i="60"/>
  <c r="CD436" i="60"/>
  <c r="CE436" i="60"/>
  <c r="CF436" i="60"/>
  <c r="CG436" i="60"/>
  <c r="CH436" i="60"/>
  <c r="CI436" i="60"/>
  <c r="CJ436" i="60"/>
  <c r="CK436" i="60"/>
  <c r="CL436" i="60"/>
  <c r="CM436" i="60"/>
  <c r="E437" i="60"/>
  <c r="F437" i="60"/>
  <c r="G437" i="60"/>
  <c r="H437" i="60"/>
  <c r="I437" i="60"/>
  <c r="J437" i="60"/>
  <c r="K437" i="60"/>
  <c r="L437" i="60"/>
  <c r="M437" i="60"/>
  <c r="N437" i="60"/>
  <c r="O437" i="60"/>
  <c r="P437" i="60"/>
  <c r="Q437" i="60"/>
  <c r="R437" i="60"/>
  <c r="S437" i="60"/>
  <c r="T437" i="60"/>
  <c r="U437" i="60"/>
  <c r="V437" i="60"/>
  <c r="W437" i="60"/>
  <c r="X437" i="60"/>
  <c r="Y437" i="60"/>
  <c r="Z437" i="60"/>
  <c r="AA437" i="60"/>
  <c r="AB437" i="60"/>
  <c r="AC437" i="60"/>
  <c r="AD437" i="60"/>
  <c r="AE437" i="60"/>
  <c r="AF437" i="60"/>
  <c r="AG437" i="60"/>
  <c r="AH437" i="60"/>
  <c r="AI437" i="60"/>
  <c r="AJ437" i="60"/>
  <c r="AK437" i="60"/>
  <c r="AL437" i="60"/>
  <c r="AM437" i="60"/>
  <c r="AN437" i="60"/>
  <c r="AO437" i="60"/>
  <c r="AP437" i="60"/>
  <c r="AQ437" i="60"/>
  <c r="AR437" i="60"/>
  <c r="AS437" i="60"/>
  <c r="AT437" i="60"/>
  <c r="AU437" i="60"/>
  <c r="AV437" i="60"/>
  <c r="AW437" i="60"/>
  <c r="AX437" i="60"/>
  <c r="AY437" i="60"/>
  <c r="AZ437" i="60"/>
  <c r="BA437" i="60"/>
  <c r="BB437" i="60"/>
  <c r="BC437" i="60"/>
  <c r="BD437" i="60"/>
  <c r="BE437" i="60"/>
  <c r="BF437" i="60"/>
  <c r="BG437" i="60"/>
  <c r="BH437" i="60"/>
  <c r="BI437" i="60"/>
  <c r="BJ437" i="60"/>
  <c r="BK437" i="60"/>
  <c r="BL437" i="60"/>
  <c r="BM437" i="60"/>
  <c r="BN437" i="60"/>
  <c r="BO437" i="60"/>
  <c r="BP437" i="60"/>
  <c r="BQ437" i="60"/>
  <c r="BR437" i="60"/>
  <c r="BS437" i="60"/>
  <c r="BT437" i="60"/>
  <c r="BU437" i="60"/>
  <c r="BV437" i="60"/>
  <c r="BW437" i="60"/>
  <c r="BX437" i="60"/>
  <c r="BY437" i="60"/>
  <c r="BZ437" i="60"/>
  <c r="CA437" i="60"/>
  <c r="CB437" i="60"/>
  <c r="CC437" i="60"/>
  <c r="CD437" i="60"/>
  <c r="CE437" i="60"/>
  <c r="CF437" i="60"/>
  <c r="CG437" i="60"/>
  <c r="CH437" i="60"/>
  <c r="CI437" i="60"/>
  <c r="CJ437" i="60"/>
  <c r="CK437" i="60"/>
  <c r="CL437" i="60"/>
  <c r="CM437" i="60"/>
  <c r="E438" i="60"/>
  <c r="F438" i="60"/>
  <c r="G438" i="60"/>
  <c r="H438" i="60"/>
  <c r="I438" i="60"/>
  <c r="J438" i="60"/>
  <c r="K438" i="60"/>
  <c r="L438" i="60"/>
  <c r="M438" i="60"/>
  <c r="N438" i="60"/>
  <c r="O438" i="60"/>
  <c r="P438" i="60"/>
  <c r="Q438" i="60"/>
  <c r="R438" i="60"/>
  <c r="S438" i="60"/>
  <c r="T438" i="60"/>
  <c r="U438" i="60"/>
  <c r="V438" i="60"/>
  <c r="W438" i="60"/>
  <c r="X438" i="60"/>
  <c r="Y438" i="60"/>
  <c r="Z438" i="60"/>
  <c r="AA438" i="60"/>
  <c r="AB438" i="60"/>
  <c r="AC438" i="60"/>
  <c r="AD438" i="60"/>
  <c r="AE438" i="60"/>
  <c r="AF438" i="60"/>
  <c r="AG438" i="60"/>
  <c r="AH438" i="60"/>
  <c r="AI438" i="60"/>
  <c r="AJ438" i="60"/>
  <c r="AK438" i="60"/>
  <c r="AL438" i="60"/>
  <c r="AM438" i="60"/>
  <c r="AN438" i="60"/>
  <c r="AO438" i="60"/>
  <c r="AP438" i="60"/>
  <c r="AQ438" i="60"/>
  <c r="AR438" i="60"/>
  <c r="AS438" i="60"/>
  <c r="AT438" i="60"/>
  <c r="AU438" i="60"/>
  <c r="AV438" i="60"/>
  <c r="AW438" i="60"/>
  <c r="AX438" i="60"/>
  <c r="AY438" i="60"/>
  <c r="AZ438" i="60"/>
  <c r="BA438" i="60"/>
  <c r="BB438" i="60"/>
  <c r="BC438" i="60"/>
  <c r="BD438" i="60"/>
  <c r="BE438" i="60"/>
  <c r="BF438" i="60"/>
  <c r="BG438" i="60"/>
  <c r="BH438" i="60"/>
  <c r="BI438" i="60"/>
  <c r="BJ438" i="60"/>
  <c r="BK438" i="60"/>
  <c r="BL438" i="60"/>
  <c r="BM438" i="60"/>
  <c r="BN438" i="60"/>
  <c r="BO438" i="60"/>
  <c r="BP438" i="60"/>
  <c r="BQ438" i="60"/>
  <c r="BR438" i="60"/>
  <c r="BS438" i="60"/>
  <c r="BT438" i="60"/>
  <c r="BU438" i="60"/>
  <c r="BV438" i="60"/>
  <c r="BW438" i="60"/>
  <c r="BX438" i="60"/>
  <c r="BY438" i="60"/>
  <c r="BZ438" i="60"/>
  <c r="CA438" i="60"/>
  <c r="CB438" i="60"/>
  <c r="CC438" i="60"/>
  <c r="CD438" i="60"/>
  <c r="CE438" i="60"/>
  <c r="CF438" i="60"/>
  <c r="CG438" i="60"/>
  <c r="CH438" i="60"/>
  <c r="CI438" i="60"/>
  <c r="CJ438" i="60"/>
  <c r="CK438" i="60"/>
  <c r="CL438" i="60"/>
  <c r="CM438" i="60"/>
  <c r="E439" i="60"/>
  <c r="F439" i="60"/>
  <c r="G439" i="60"/>
  <c r="H439" i="60"/>
  <c r="I439" i="60"/>
  <c r="J439" i="60"/>
  <c r="K439" i="60"/>
  <c r="L439" i="60"/>
  <c r="M439" i="60"/>
  <c r="N439" i="60"/>
  <c r="O439" i="60"/>
  <c r="P439" i="60"/>
  <c r="Q439" i="60"/>
  <c r="R439" i="60"/>
  <c r="S439" i="60"/>
  <c r="T439" i="60"/>
  <c r="U439" i="60"/>
  <c r="V439" i="60"/>
  <c r="W439" i="60"/>
  <c r="X439" i="60"/>
  <c r="Y439" i="60"/>
  <c r="Z439" i="60"/>
  <c r="AA439" i="60"/>
  <c r="AB439" i="60"/>
  <c r="AC439" i="60"/>
  <c r="AD439" i="60"/>
  <c r="AE439" i="60"/>
  <c r="AF439" i="60"/>
  <c r="AG439" i="60"/>
  <c r="AH439" i="60"/>
  <c r="AI439" i="60"/>
  <c r="AJ439" i="60"/>
  <c r="AK439" i="60"/>
  <c r="AL439" i="60"/>
  <c r="AM439" i="60"/>
  <c r="AN439" i="60"/>
  <c r="AO439" i="60"/>
  <c r="AP439" i="60"/>
  <c r="AQ439" i="60"/>
  <c r="AR439" i="60"/>
  <c r="AS439" i="60"/>
  <c r="AT439" i="60"/>
  <c r="AU439" i="60"/>
  <c r="AV439" i="60"/>
  <c r="AW439" i="60"/>
  <c r="AX439" i="60"/>
  <c r="AY439" i="60"/>
  <c r="AZ439" i="60"/>
  <c r="BA439" i="60"/>
  <c r="BB439" i="60"/>
  <c r="BC439" i="60"/>
  <c r="BD439" i="60"/>
  <c r="BE439" i="60"/>
  <c r="BF439" i="60"/>
  <c r="BG439" i="60"/>
  <c r="BH439" i="60"/>
  <c r="BI439" i="60"/>
  <c r="BJ439" i="60"/>
  <c r="BK439" i="60"/>
  <c r="BL439" i="60"/>
  <c r="BM439" i="60"/>
  <c r="BN439" i="60"/>
  <c r="BO439" i="60"/>
  <c r="BP439" i="60"/>
  <c r="BQ439" i="60"/>
  <c r="BR439" i="60"/>
  <c r="BS439" i="60"/>
  <c r="BT439" i="60"/>
  <c r="BU439" i="60"/>
  <c r="BV439" i="60"/>
  <c r="BW439" i="60"/>
  <c r="BX439" i="60"/>
  <c r="BY439" i="60"/>
  <c r="BZ439" i="60"/>
  <c r="CA439" i="60"/>
  <c r="CB439" i="60"/>
  <c r="CC439" i="60"/>
  <c r="CD439" i="60"/>
  <c r="CE439" i="60"/>
  <c r="CF439" i="60"/>
  <c r="CG439" i="60"/>
  <c r="CH439" i="60"/>
  <c r="CI439" i="60"/>
  <c r="CJ439" i="60"/>
  <c r="CK439" i="60"/>
  <c r="CL439" i="60"/>
  <c r="CM439" i="60"/>
  <c r="E440" i="60"/>
  <c r="F440" i="60"/>
  <c r="G440" i="60"/>
  <c r="H440" i="60"/>
  <c r="I440" i="60"/>
  <c r="J440" i="60"/>
  <c r="K440" i="60"/>
  <c r="L440" i="60"/>
  <c r="M440" i="60"/>
  <c r="N440" i="60"/>
  <c r="O440" i="60"/>
  <c r="P440" i="60"/>
  <c r="Q440" i="60"/>
  <c r="R440" i="60"/>
  <c r="S440" i="60"/>
  <c r="T440" i="60"/>
  <c r="U440" i="60"/>
  <c r="V440" i="60"/>
  <c r="W440" i="60"/>
  <c r="X440" i="60"/>
  <c r="Y440" i="60"/>
  <c r="Z440" i="60"/>
  <c r="AA440" i="60"/>
  <c r="AB440" i="60"/>
  <c r="AC440" i="60"/>
  <c r="AD440" i="60"/>
  <c r="AE440" i="60"/>
  <c r="AF440" i="60"/>
  <c r="AG440" i="60"/>
  <c r="AH440" i="60"/>
  <c r="AI440" i="60"/>
  <c r="AJ440" i="60"/>
  <c r="AK440" i="60"/>
  <c r="AL440" i="60"/>
  <c r="AM440" i="60"/>
  <c r="AN440" i="60"/>
  <c r="AO440" i="60"/>
  <c r="AP440" i="60"/>
  <c r="AQ440" i="60"/>
  <c r="AR440" i="60"/>
  <c r="AS440" i="60"/>
  <c r="AT440" i="60"/>
  <c r="AU440" i="60"/>
  <c r="AV440" i="60"/>
  <c r="AW440" i="60"/>
  <c r="AX440" i="60"/>
  <c r="AY440" i="60"/>
  <c r="AZ440" i="60"/>
  <c r="BA440" i="60"/>
  <c r="BB440" i="60"/>
  <c r="BC440" i="60"/>
  <c r="BD440" i="60"/>
  <c r="BE440" i="60"/>
  <c r="BF440" i="60"/>
  <c r="BG440" i="60"/>
  <c r="BH440" i="60"/>
  <c r="BI440" i="60"/>
  <c r="BJ440" i="60"/>
  <c r="BK440" i="60"/>
  <c r="BL440" i="60"/>
  <c r="BM440" i="60"/>
  <c r="BN440" i="60"/>
  <c r="BO440" i="60"/>
  <c r="BP440" i="60"/>
  <c r="BQ440" i="60"/>
  <c r="BR440" i="60"/>
  <c r="BS440" i="60"/>
  <c r="BT440" i="60"/>
  <c r="BU440" i="60"/>
  <c r="BV440" i="60"/>
  <c r="BW440" i="60"/>
  <c r="BX440" i="60"/>
  <c r="BY440" i="60"/>
  <c r="BZ440" i="60"/>
  <c r="CA440" i="60"/>
  <c r="CB440" i="60"/>
  <c r="CC440" i="60"/>
  <c r="CD440" i="60"/>
  <c r="CE440" i="60"/>
  <c r="CF440" i="60"/>
  <c r="CG440" i="60"/>
  <c r="CH440" i="60"/>
  <c r="CI440" i="60"/>
  <c r="CJ440" i="60"/>
  <c r="CK440" i="60"/>
  <c r="CL440" i="60"/>
  <c r="CM440" i="60"/>
  <c r="E441" i="60"/>
  <c r="F441" i="60"/>
  <c r="G441" i="60"/>
  <c r="H441" i="60"/>
  <c r="I441" i="60"/>
  <c r="J441" i="60"/>
  <c r="K441" i="60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X441" i="60"/>
  <c r="Y441" i="60"/>
  <c r="Z441" i="60"/>
  <c r="AA441" i="60"/>
  <c r="AB441" i="60"/>
  <c r="AC441" i="60"/>
  <c r="AD441" i="60"/>
  <c r="AE441" i="60"/>
  <c r="AF441" i="60"/>
  <c r="AG441" i="60"/>
  <c r="AH441" i="60"/>
  <c r="AI441" i="60"/>
  <c r="AJ441" i="60"/>
  <c r="AK441" i="60"/>
  <c r="AL441" i="60"/>
  <c r="AM441" i="60"/>
  <c r="AN441" i="60"/>
  <c r="AO441" i="60"/>
  <c r="AP441" i="60"/>
  <c r="AQ441" i="60"/>
  <c r="AR441" i="60"/>
  <c r="AS441" i="60"/>
  <c r="AT441" i="60"/>
  <c r="AU441" i="60"/>
  <c r="AV441" i="60"/>
  <c r="AW441" i="60"/>
  <c r="AX441" i="60"/>
  <c r="AY441" i="60"/>
  <c r="AZ441" i="60"/>
  <c r="BA441" i="60"/>
  <c r="BB441" i="60"/>
  <c r="BC441" i="60"/>
  <c r="BD441" i="60"/>
  <c r="BE441" i="60"/>
  <c r="BF441" i="60"/>
  <c r="BG441" i="60"/>
  <c r="BH441" i="60"/>
  <c r="BI441" i="60"/>
  <c r="BJ441" i="60"/>
  <c r="BK441" i="60"/>
  <c r="BL441" i="60"/>
  <c r="BM441" i="60"/>
  <c r="BN441" i="60"/>
  <c r="BO441" i="60"/>
  <c r="BP441" i="60"/>
  <c r="BQ441" i="60"/>
  <c r="BR441" i="60"/>
  <c r="BS441" i="60"/>
  <c r="BT441" i="60"/>
  <c r="BU441" i="60"/>
  <c r="BV441" i="60"/>
  <c r="BW441" i="60"/>
  <c r="BX441" i="60"/>
  <c r="BY441" i="60"/>
  <c r="BZ441" i="60"/>
  <c r="CA441" i="60"/>
  <c r="CB441" i="60"/>
  <c r="CC441" i="60"/>
  <c r="CD441" i="60"/>
  <c r="CE441" i="60"/>
  <c r="CF441" i="60"/>
  <c r="CG441" i="60"/>
  <c r="CH441" i="60"/>
  <c r="CI441" i="60"/>
  <c r="CJ441" i="60"/>
  <c r="CK441" i="60"/>
  <c r="CL441" i="60"/>
  <c r="CM441" i="60"/>
  <c r="CC471" i="60" l="1"/>
  <c r="CJ443" i="60"/>
  <c r="CJ445" i="60" s="1"/>
  <c r="CF443" i="60"/>
  <c r="CF445" i="60" s="1"/>
  <c r="CB443" i="60"/>
  <c r="CB445" i="60" s="1"/>
  <c r="BX443" i="60"/>
  <c r="BX445" i="60" s="1"/>
  <c r="BT443" i="60"/>
  <c r="BT445" i="60" s="1"/>
  <c r="BP443" i="60"/>
  <c r="BP445" i="60" s="1"/>
  <c r="BL443" i="60"/>
  <c r="BL445" i="60" s="1"/>
  <c r="BH443" i="60"/>
  <c r="BH445" i="60" s="1"/>
  <c r="BD443" i="60"/>
  <c r="BD445" i="60" s="1"/>
  <c r="AZ443" i="60"/>
  <c r="AZ445" i="60" s="1"/>
  <c r="AV443" i="60"/>
  <c r="AV445" i="60" s="1"/>
  <c r="AR443" i="60"/>
  <c r="AR445" i="60" s="1"/>
  <c r="AN443" i="60"/>
  <c r="AN445" i="60" s="1"/>
  <c r="AJ443" i="60"/>
  <c r="AJ445" i="60" s="1"/>
  <c r="AF443" i="60"/>
  <c r="AF445" i="60" s="1"/>
  <c r="AB443" i="60"/>
  <c r="AB445" i="60" s="1"/>
  <c r="X443" i="60"/>
  <c r="X445" i="60" s="1"/>
  <c r="T443" i="60"/>
  <c r="T445" i="60" s="1"/>
  <c r="P443" i="60"/>
  <c r="P445" i="60" s="1"/>
  <c r="L443" i="60"/>
  <c r="L445" i="60" s="1"/>
  <c r="H443" i="60"/>
  <c r="H445" i="60" s="1"/>
  <c r="CL370" i="60"/>
  <c r="CL444" i="60" s="1"/>
  <c r="CH370" i="60"/>
  <c r="CH444" i="60" s="1"/>
  <c r="CD370" i="60"/>
  <c r="CD444" i="60" s="1"/>
  <c r="BZ370" i="60"/>
  <c r="BZ444" i="60" s="1"/>
  <c r="BV370" i="60"/>
  <c r="BV444" i="60" s="1"/>
  <c r="BR370" i="60"/>
  <c r="BR444" i="60" s="1"/>
  <c r="BN370" i="60"/>
  <c r="BN444" i="60" s="1"/>
  <c r="BJ370" i="60"/>
  <c r="BJ444" i="60" s="1"/>
  <c r="BF370" i="60"/>
  <c r="BF444" i="60" s="1"/>
  <c r="BB370" i="60"/>
  <c r="BB444" i="60" s="1"/>
  <c r="AX370" i="60"/>
  <c r="AX444" i="60" s="1"/>
  <c r="AT370" i="60"/>
  <c r="AT444" i="60" s="1"/>
  <c r="AP370" i="60"/>
  <c r="AP444" i="60" s="1"/>
  <c r="AL370" i="60"/>
  <c r="AL444" i="60" s="1"/>
  <c r="AH370" i="60"/>
  <c r="AH444" i="60" s="1"/>
  <c r="AD370" i="60"/>
  <c r="AD444" i="60" s="1"/>
  <c r="Z370" i="60"/>
  <c r="Z444" i="60" s="1"/>
  <c r="V370" i="60"/>
  <c r="V444" i="60" s="1"/>
  <c r="R370" i="60"/>
  <c r="R444" i="60" s="1"/>
  <c r="N370" i="60"/>
  <c r="N444" i="60" s="1"/>
  <c r="J370" i="60"/>
  <c r="J444" i="60" s="1"/>
  <c r="F370" i="60"/>
  <c r="F444" i="60" s="1"/>
  <c r="CK471" i="60"/>
  <c r="CG471" i="60"/>
  <c r="BY471" i="60"/>
  <c r="BU471" i="60"/>
  <c r="BQ471" i="60"/>
  <c r="BM471" i="60"/>
  <c r="BI471" i="60"/>
  <c r="BE471" i="60"/>
  <c r="BA471" i="60"/>
  <c r="AW471" i="60"/>
  <c r="AS471" i="60"/>
  <c r="AO471" i="60"/>
  <c r="AK471" i="60"/>
  <c r="AG471" i="60"/>
  <c r="AC471" i="60"/>
  <c r="Y471" i="60"/>
  <c r="U471" i="60"/>
  <c r="Q471" i="60"/>
  <c r="M471" i="60"/>
  <c r="I471" i="60"/>
  <c r="E471" i="60"/>
  <c r="CM443" i="60"/>
  <c r="CM445" i="60" s="1"/>
  <c r="CI443" i="60"/>
  <c r="CI445" i="60" s="1"/>
  <c r="CE443" i="60"/>
  <c r="CE445" i="60" s="1"/>
  <c r="CA443" i="60"/>
  <c r="CA445" i="60" s="1"/>
  <c r="BW443" i="60"/>
  <c r="BW445" i="60" s="1"/>
  <c r="BS443" i="60"/>
  <c r="BS445" i="60" s="1"/>
  <c r="BO443" i="60"/>
  <c r="BO445" i="60" s="1"/>
  <c r="BK443" i="60"/>
  <c r="BK445" i="60" s="1"/>
  <c r="BG443" i="60"/>
  <c r="BG445" i="60" s="1"/>
  <c r="BC443" i="60"/>
  <c r="BC445" i="60" s="1"/>
  <c r="AY443" i="60"/>
  <c r="AY445" i="60" s="1"/>
  <c r="AU443" i="60"/>
  <c r="AU445" i="60" s="1"/>
  <c r="AQ443" i="60"/>
  <c r="AQ445" i="60" s="1"/>
  <c r="AM443" i="60"/>
  <c r="AM445" i="60" s="1"/>
  <c r="AI443" i="60"/>
  <c r="AI445" i="60" s="1"/>
  <c r="AE443" i="60"/>
  <c r="AE445" i="60" s="1"/>
  <c r="AA443" i="60"/>
  <c r="AA445" i="60" s="1"/>
  <c r="W443" i="60"/>
  <c r="W445" i="60" s="1"/>
  <c r="S443" i="60"/>
  <c r="S445" i="60" s="1"/>
  <c r="O443" i="60"/>
  <c r="O445" i="60" s="1"/>
  <c r="K443" i="60"/>
  <c r="K445" i="60" s="1"/>
  <c r="G443" i="60"/>
  <c r="G445" i="60" s="1"/>
  <c r="CK370" i="60"/>
  <c r="CK444" i="60" s="1"/>
  <c r="CG370" i="60"/>
  <c r="CG444" i="60" s="1"/>
  <c r="CC370" i="60"/>
  <c r="CC444" i="60" s="1"/>
  <c r="BY370" i="60"/>
  <c r="BY444" i="60" s="1"/>
  <c r="BU370" i="60"/>
  <c r="BU444" i="60" s="1"/>
  <c r="BQ370" i="60"/>
  <c r="BQ444" i="60" s="1"/>
  <c r="BM370" i="60"/>
  <c r="BM444" i="60" s="1"/>
  <c r="BI370" i="60"/>
  <c r="BI444" i="60" s="1"/>
  <c r="BE370" i="60"/>
  <c r="BE444" i="60" s="1"/>
  <c r="BA370" i="60"/>
  <c r="BA444" i="60" s="1"/>
  <c r="AW370" i="60"/>
  <c r="AW444" i="60" s="1"/>
  <c r="AS370" i="60"/>
  <c r="AS444" i="60" s="1"/>
  <c r="AO370" i="60"/>
  <c r="AO444" i="60" s="1"/>
  <c r="AK370" i="60"/>
  <c r="AK444" i="60" s="1"/>
  <c r="AG370" i="60"/>
  <c r="AG444" i="60" s="1"/>
  <c r="AC370" i="60"/>
  <c r="AC444" i="60" s="1"/>
  <c r="Y370" i="60"/>
  <c r="Y444" i="60" s="1"/>
  <c r="U370" i="60"/>
  <c r="U444" i="60" s="1"/>
  <c r="Q370" i="60"/>
  <c r="Q444" i="60" s="1"/>
  <c r="M370" i="60"/>
  <c r="M444" i="60" s="1"/>
  <c r="I370" i="60"/>
  <c r="I444" i="60" s="1"/>
  <c r="E370" i="60"/>
  <c r="E444" i="60" s="1"/>
  <c r="CJ471" i="60"/>
  <c r="CF471" i="60"/>
  <c r="CB471" i="60"/>
  <c r="BX471" i="60"/>
  <c r="BT471" i="60"/>
  <c r="BP471" i="60"/>
  <c r="BL471" i="60"/>
  <c r="BH471" i="60"/>
  <c r="BD471" i="60"/>
  <c r="AZ471" i="60"/>
  <c r="AV471" i="60"/>
  <c r="AR471" i="60"/>
  <c r="AN471" i="60"/>
  <c r="AJ471" i="60"/>
  <c r="AF471" i="60"/>
  <c r="AB471" i="60"/>
  <c r="X471" i="60"/>
  <c r="T471" i="60"/>
  <c r="P471" i="60"/>
  <c r="L471" i="60"/>
  <c r="H471" i="60"/>
  <c r="CL443" i="60"/>
  <c r="CL445" i="60" s="1"/>
  <c r="CH443" i="60"/>
  <c r="CH445" i="60" s="1"/>
  <c r="CD443" i="60"/>
  <c r="CD445" i="60" s="1"/>
  <c r="BZ443" i="60"/>
  <c r="BZ445" i="60" s="1"/>
  <c r="BV443" i="60"/>
  <c r="BV445" i="60" s="1"/>
  <c r="BR443" i="60"/>
  <c r="BR445" i="60" s="1"/>
  <c r="BN443" i="60"/>
  <c r="BN445" i="60" s="1"/>
  <c r="BJ443" i="60"/>
  <c r="BJ445" i="60" s="1"/>
  <c r="BF443" i="60"/>
  <c r="BF445" i="60" s="1"/>
  <c r="BB443" i="60"/>
  <c r="BB445" i="60" s="1"/>
  <c r="AX443" i="60"/>
  <c r="AX445" i="60" s="1"/>
  <c r="AT443" i="60"/>
  <c r="AT445" i="60" s="1"/>
  <c r="AP443" i="60"/>
  <c r="AP445" i="60" s="1"/>
  <c r="AL443" i="60"/>
  <c r="AL445" i="60" s="1"/>
  <c r="AH443" i="60"/>
  <c r="AH445" i="60" s="1"/>
  <c r="AD443" i="60"/>
  <c r="AD445" i="60" s="1"/>
  <c r="Z443" i="60"/>
  <c r="Z445" i="60" s="1"/>
  <c r="V443" i="60"/>
  <c r="V445" i="60" s="1"/>
  <c r="R443" i="60"/>
  <c r="R445" i="60" s="1"/>
  <c r="N443" i="60"/>
  <c r="N445" i="60" s="1"/>
  <c r="J443" i="60"/>
  <c r="J445" i="60" s="1"/>
  <c r="F443" i="60"/>
  <c r="F445" i="60" s="1"/>
  <c r="CJ370" i="60"/>
  <c r="CJ444" i="60" s="1"/>
  <c r="CF370" i="60"/>
  <c r="CF444" i="60" s="1"/>
  <c r="CB370" i="60"/>
  <c r="CB444" i="60" s="1"/>
  <c r="BX370" i="60"/>
  <c r="BX444" i="60" s="1"/>
  <c r="BT370" i="60"/>
  <c r="BT444" i="60" s="1"/>
  <c r="BP370" i="60"/>
  <c r="BP444" i="60" s="1"/>
  <c r="BL370" i="60"/>
  <c r="BL444" i="60" s="1"/>
  <c r="BH370" i="60"/>
  <c r="BH444" i="60" s="1"/>
  <c r="BD370" i="60"/>
  <c r="BD444" i="60" s="1"/>
  <c r="AZ370" i="60"/>
  <c r="AZ444" i="60" s="1"/>
  <c r="AV370" i="60"/>
  <c r="AV444" i="60" s="1"/>
  <c r="AR370" i="60"/>
  <c r="AR444" i="60" s="1"/>
  <c r="AN370" i="60"/>
  <c r="AN444" i="60" s="1"/>
  <c r="AJ370" i="60"/>
  <c r="AJ444" i="60" s="1"/>
  <c r="AF370" i="60"/>
  <c r="AF444" i="60" s="1"/>
  <c r="AB370" i="60"/>
  <c r="AB444" i="60" s="1"/>
  <c r="X370" i="60"/>
  <c r="X444" i="60" s="1"/>
  <c r="T370" i="60"/>
  <c r="T444" i="60" s="1"/>
  <c r="P370" i="60"/>
  <c r="P444" i="60" s="1"/>
  <c r="L370" i="60"/>
  <c r="L444" i="60" s="1"/>
  <c r="H370" i="60"/>
  <c r="H444" i="60" s="1"/>
  <c r="CM471" i="60"/>
  <c r="CI471" i="60"/>
  <c r="CE471" i="60"/>
  <c r="CA471" i="60"/>
  <c r="BW471" i="60"/>
  <c r="BS471" i="60"/>
  <c r="BO471" i="60"/>
  <c r="BK471" i="60"/>
  <c r="BG471" i="60"/>
  <c r="BC471" i="60"/>
  <c r="AY471" i="60"/>
  <c r="AU471" i="60"/>
  <c r="AQ471" i="60"/>
  <c r="AM471" i="60"/>
  <c r="AI471" i="60"/>
  <c r="AE471" i="60"/>
  <c r="AA471" i="60"/>
  <c r="W471" i="60"/>
  <c r="S471" i="60"/>
  <c r="O471" i="60"/>
  <c r="K471" i="60"/>
  <c r="G471" i="60"/>
  <c r="CK443" i="60"/>
  <c r="CK445" i="60" s="1"/>
  <c r="CG443" i="60"/>
  <c r="CG445" i="60" s="1"/>
  <c r="CC443" i="60"/>
  <c r="CC445" i="60" s="1"/>
  <c r="BY443" i="60"/>
  <c r="BY445" i="60" s="1"/>
  <c r="BU443" i="60"/>
  <c r="BU445" i="60" s="1"/>
  <c r="BQ443" i="60"/>
  <c r="BQ445" i="60" s="1"/>
  <c r="BM443" i="60"/>
  <c r="BM445" i="60" s="1"/>
  <c r="BI443" i="60"/>
  <c r="BI445" i="60" s="1"/>
  <c r="BE443" i="60"/>
  <c r="BE445" i="60" s="1"/>
  <c r="BA443" i="60"/>
  <c r="BA445" i="60" s="1"/>
  <c r="AW443" i="60"/>
  <c r="AW445" i="60" s="1"/>
  <c r="AS443" i="60"/>
  <c r="AS445" i="60" s="1"/>
  <c r="AO443" i="60"/>
  <c r="AO445" i="60" s="1"/>
  <c r="AK443" i="60"/>
  <c r="AK445" i="60" s="1"/>
  <c r="AG443" i="60"/>
  <c r="AG445" i="60" s="1"/>
  <c r="AC443" i="60"/>
  <c r="AC445" i="60" s="1"/>
  <c r="Y443" i="60"/>
  <c r="Y445" i="60" s="1"/>
  <c r="U443" i="60"/>
  <c r="U445" i="60" s="1"/>
  <c r="Q443" i="60"/>
  <c r="Q445" i="60" s="1"/>
  <c r="M443" i="60"/>
  <c r="M445" i="60" s="1"/>
  <c r="I443" i="60"/>
  <c r="I445" i="60" s="1"/>
  <c r="E443" i="60"/>
  <c r="E445" i="60" s="1"/>
  <c r="CM370" i="60"/>
  <c r="CM444" i="60" s="1"/>
  <c r="CI370" i="60"/>
  <c r="CI444" i="60" s="1"/>
  <c r="CE370" i="60"/>
  <c r="CE444" i="60" s="1"/>
  <c r="CA370" i="60"/>
  <c r="CA444" i="60" s="1"/>
  <c r="BW370" i="60"/>
  <c r="BW444" i="60" s="1"/>
  <c r="BS370" i="60"/>
  <c r="BS444" i="60" s="1"/>
  <c r="BO370" i="60"/>
  <c r="BO444" i="60" s="1"/>
  <c r="BK370" i="60"/>
  <c r="BK444" i="60" s="1"/>
  <c r="BG370" i="60"/>
  <c r="BG444" i="60" s="1"/>
  <c r="BC370" i="60"/>
  <c r="BC444" i="60" s="1"/>
  <c r="AY370" i="60"/>
  <c r="AY444" i="60" s="1"/>
  <c r="AU370" i="60"/>
  <c r="AU444" i="60" s="1"/>
  <c r="AQ370" i="60"/>
  <c r="AQ444" i="60" s="1"/>
  <c r="AM370" i="60"/>
  <c r="AM444" i="60" s="1"/>
  <c r="AI370" i="60"/>
  <c r="AI444" i="60" s="1"/>
  <c r="AE370" i="60"/>
  <c r="AE444" i="60" s="1"/>
  <c r="AA370" i="60"/>
  <c r="AA444" i="60" s="1"/>
  <c r="W370" i="60"/>
  <c r="W444" i="60" s="1"/>
  <c r="S370" i="60"/>
  <c r="S444" i="60" s="1"/>
  <c r="O370" i="60"/>
  <c r="O444" i="60" s="1"/>
  <c r="K370" i="60"/>
  <c r="K444" i="60" s="1"/>
  <c r="G370" i="60"/>
  <c r="G444" i="60" s="1"/>
  <c r="CL471" i="60"/>
  <c r="CH471" i="60"/>
  <c r="CD471" i="60"/>
  <c r="BZ471" i="60"/>
  <c r="BV471" i="60"/>
  <c r="BR471" i="60"/>
  <c r="BN471" i="60"/>
  <c r="BJ471" i="60"/>
  <c r="BF471" i="60"/>
  <c r="BB471" i="60"/>
  <c r="AX471" i="60"/>
  <c r="AT471" i="60"/>
  <c r="AP471" i="60"/>
  <c r="AL471" i="60"/>
  <c r="AH471" i="60"/>
  <c r="AD471" i="60"/>
  <c r="Z471" i="60"/>
  <c r="V471" i="60"/>
  <c r="R471" i="60"/>
  <c r="N471" i="60"/>
  <c r="J471" i="60"/>
  <c r="F471" i="60"/>
  <c r="CK249" i="60"/>
  <c r="CK455" i="60" s="1"/>
  <c r="CG249" i="60"/>
  <c r="CG455" i="60" s="1"/>
  <c r="CC249" i="60"/>
  <c r="CC455" i="60" s="1"/>
  <c r="BY249" i="60"/>
  <c r="BY455" i="60" s="1"/>
  <c r="BU249" i="60"/>
  <c r="BU455" i="60" s="1"/>
  <c r="BQ249" i="60"/>
  <c r="BQ455" i="60" s="1"/>
  <c r="BM249" i="60"/>
  <c r="BM455" i="60" s="1"/>
  <c r="BI249" i="60"/>
  <c r="BI455" i="60" s="1"/>
  <c r="BE249" i="60"/>
  <c r="BE455" i="60" s="1"/>
  <c r="BA249" i="60"/>
  <c r="BA455" i="60" s="1"/>
  <c r="AW249" i="60"/>
  <c r="AW455" i="60" s="1"/>
  <c r="AS249" i="60"/>
  <c r="AS455" i="60" s="1"/>
  <c r="AO249" i="60"/>
  <c r="AO455" i="60" s="1"/>
  <c r="AK249" i="60"/>
  <c r="AK455" i="60" s="1"/>
  <c r="AG249" i="60"/>
  <c r="AG455" i="60" s="1"/>
  <c r="AC249" i="60"/>
  <c r="AC455" i="60" s="1"/>
  <c r="Y249" i="60"/>
  <c r="Y455" i="60" s="1"/>
  <c r="U249" i="60"/>
  <c r="U455" i="60" s="1"/>
  <c r="Q249" i="60"/>
  <c r="Q455" i="60" s="1"/>
  <c r="M249" i="60"/>
  <c r="M455" i="60" s="1"/>
  <c r="I249" i="60"/>
  <c r="I455" i="60" s="1"/>
  <c r="E249" i="60"/>
  <c r="E455" i="60" s="1"/>
  <c r="CM201" i="60"/>
  <c r="CM454" i="60" s="1"/>
  <c r="CI201" i="60"/>
  <c r="CI454" i="60" s="1"/>
  <c r="CE201" i="60"/>
  <c r="CE454" i="60" s="1"/>
  <c r="CA201" i="60"/>
  <c r="CA454" i="60" s="1"/>
  <c r="BW201" i="60"/>
  <c r="BW454" i="60" s="1"/>
  <c r="BS201" i="60"/>
  <c r="BS454" i="60" s="1"/>
  <c r="BO201" i="60"/>
  <c r="BO454" i="60" s="1"/>
  <c r="BK201" i="60"/>
  <c r="BK454" i="60" s="1"/>
  <c r="BG201" i="60"/>
  <c r="BG454" i="60" s="1"/>
  <c r="BC201" i="60"/>
  <c r="BC454" i="60" s="1"/>
  <c r="AY201" i="60"/>
  <c r="AY454" i="60" s="1"/>
  <c r="AU201" i="60"/>
  <c r="AU454" i="60" s="1"/>
  <c r="AQ201" i="60"/>
  <c r="AQ454" i="60" s="1"/>
  <c r="AM201" i="60"/>
  <c r="AM454" i="60" s="1"/>
  <c r="AI201" i="60"/>
  <c r="AI454" i="60" s="1"/>
  <c r="AE201" i="60"/>
  <c r="AE454" i="60" s="1"/>
  <c r="AA201" i="60"/>
  <c r="AA454" i="60" s="1"/>
  <c r="W201" i="60"/>
  <c r="W454" i="60" s="1"/>
  <c r="S201" i="60"/>
  <c r="S454" i="60" s="1"/>
  <c r="O201" i="60"/>
  <c r="O454" i="60" s="1"/>
  <c r="K201" i="60"/>
  <c r="K454" i="60" s="1"/>
  <c r="G201" i="60"/>
  <c r="G454" i="60" s="1"/>
  <c r="CK138" i="60"/>
  <c r="CK453" i="60" s="1"/>
  <c r="CG138" i="60"/>
  <c r="CG453" i="60" s="1"/>
  <c r="CC138" i="60"/>
  <c r="CC453" i="60" s="1"/>
  <c r="BY138" i="60"/>
  <c r="BY453" i="60" s="1"/>
  <c r="BU138" i="60"/>
  <c r="BU453" i="60" s="1"/>
  <c r="BQ138" i="60"/>
  <c r="BQ453" i="60" s="1"/>
  <c r="BM138" i="60"/>
  <c r="BM453" i="60" s="1"/>
  <c r="BI138" i="60"/>
  <c r="BI453" i="60" s="1"/>
  <c r="BE138" i="60"/>
  <c r="BE453" i="60" s="1"/>
  <c r="BA138" i="60"/>
  <c r="BA453" i="60" s="1"/>
  <c r="AW138" i="60"/>
  <c r="AW453" i="60" s="1"/>
  <c r="AS138" i="60"/>
  <c r="AS453" i="60" s="1"/>
  <c r="AO138" i="60"/>
  <c r="AO453" i="60" s="1"/>
  <c r="AK138" i="60"/>
  <c r="AK453" i="60" s="1"/>
  <c r="AG138" i="60"/>
  <c r="AG453" i="60" s="1"/>
  <c r="AC138" i="60"/>
  <c r="AC453" i="60" s="1"/>
  <c r="Y138" i="60"/>
  <c r="Y453" i="60" s="1"/>
  <c r="U138" i="60"/>
  <c r="U453" i="60" s="1"/>
  <c r="Q138" i="60"/>
  <c r="Q453" i="60" s="1"/>
  <c r="M138" i="60"/>
  <c r="M453" i="60" s="1"/>
  <c r="I138" i="60"/>
  <c r="I453" i="60" s="1"/>
  <c r="E138" i="60"/>
  <c r="E453" i="60" s="1"/>
  <c r="CM53" i="60"/>
  <c r="CM450" i="60" s="1"/>
  <c r="CI53" i="60"/>
  <c r="CI450" i="60" s="1"/>
  <c r="CE53" i="60"/>
  <c r="CE450" i="60" s="1"/>
  <c r="CA53" i="60"/>
  <c r="CA450" i="60" s="1"/>
  <c r="BW53" i="60"/>
  <c r="BW450" i="60" s="1"/>
  <c r="BS53" i="60"/>
  <c r="BS450" i="60" s="1"/>
  <c r="BO53" i="60"/>
  <c r="BO450" i="60" s="1"/>
  <c r="BK53" i="60"/>
  <c r="BK450" i="60" s="1"/>
  <c r="BG53" i="60"/>
  <c r="BG450" i="60" s="1"/>
  <c r="BC53" i="60"/>
  <c r="BC450" i="60" s="1"/>
  <c r="AY53" i="60"/>
  <c r="AY450" i="60" s="1"/>
  <c r="AU53" i="60"/>
  <c r="AU450" i="60" s="1"/>
  <c r="AQ53" i="60"/>
  <c r="AQ450" i="60" s="1"/>
  <c r="AM53" i="60"/>
  <c r="AM450" i="60" s="1"/>
  <c r="AI53" i="60"/>
  <c r="AI450" i="60" s="1"/>
  <c r="AE53" i="60"/>
  <c r="AE450" i="60" s="1"/>
  <c r="AA53" i="60"/>
  <c r="AA450" i="60" s="1"/>
  <c r="W53" i="60"/>
  <c r="W450" i="60" s="1"/>
  <c r="S53" i="60"/>
  <c r="S450" i="60" s="1"/>
  <c r="O53" i="60"/>
  <c r="O450" i="60" s="1"/>
  <c r="K53" i="60"/>
  <c r="K450" i="60" s="1"/>
  <c r="G53" i="60"/>
  <c r="G450" i="60" s="1"/>
  <c r="CJ249" i="60"/>
  <c r="CJ455" i="60" s="1"/>
  <c r="CF249" i="60"/>
  <c r="CF455" i="60" s="1"/>
  <c r="CB249" i="60"/>
  <c r="CB455" i="60" s="1"/>
  <c r="BX249" i="60"/>
  <c r="BX455" i="60" s="1"/>
  <c r="BT249" i="60"/>
  <c r="BT455" i="60" s="1"/>
  <c r="BP249" i="60"/>
  <c r="BP455" i="60" s="1"/>
  <c r="BL249" i="60"/>
  <c r="BL455" i="60" s="1"/>
  <c r="BH249" i="60"/>
  <c r="BH455" i="60" s="1"/>
  <c r="BD249" i="60"/>
  <c r="BD455" i="60" s="1"/>
  <c r="AZ249" i="60"/>
  <c r="AZ455" i="60" s="1"/>
  <c r="AV249" i="60"/>
  <c r="AV455" i="60" s="1"/>
  <c r="AR249" i="60"/>
  <c r="AR455" i="60" s="1"/>
  <c r="AN249" i="60"/>
  <c r="AN455" i="60" s="1"/>
  <c r="AJ249" i="60"/>
  <c r="AJ455" i="60" s="1"/>
  <c r="AF249" i="60"/>
  <c r="AF455" i="60" s="1"/>
  <c r="AB249" i="60"/>
  <c r="AB455" i="60" s="1"/>
  <c r="X249" i="60"/>
  <c r="X455" i="60" s="1"/>
  <c r="T249" i="60"/>
  <c r="T455" i="60" s="1"/>
  <c r="P249" i="60"/>
  <c r="P455" i="60" s="1"/>
  <c r="L249" i="60"/>
  <c r="L455" i="60" s="1"/>
  <c r="H249" i="60"/>
  <c r="H455" i="60" s="1"/>
  <c r="CL201" i="60"/>
  <c r="CL454" i="60" s="1"/>
  <c r="CH201" i="60"/>
  <c r="CH454" i="60" s="1"/>
  <c r="CD201" i="60"/>
  <c r="CD454" i="60" s="1"/>
  <c r="BZ201" i="60"/>
  <c r="BZ454" i="60" s="1"/>
  <c r="BV201" i="60"/>
  <c r="BV454" i="60" s="1"/>
  <c r="BR201" i="60"/>
  <c r="BR454" i="60" s="1"/>
  <c r="BN201" i="60"/>
  <c r="BN454" i="60" s="1"/>
  <c r="BJ201" i="60"/>
  <c r="BJ454" i="60" s="1"/>
  <c r="BF201" i="60"/>
  <c r="BF454" i="60" s="1"/>
  <c r="BB201" i="60"/>
  <c r="BB454" i="60" s="1"/>
  <c r="AX201" i="60"/>
  <c r="AX454" i="60" s="1"/>
  <c r="AT201" i="60"/>
  <c r="AT454" i="60" s="1"/>
  <c r="AP201" i="60"/>
  <c r="AP454" i="60" s="1"/>
  <c r="AL201" i="60"/>
  <c r="AL454" i="60" s="1"/>
  <c r="AH201" i="60"/>
  <c r="AH454" i="60" s="1"/>
  <c r="AD201" i="60"/>
  <c r="AD454" i="60" s="1"/>
  <c r="Z201" i="60"/>
  <c r="Z454" i="60" s="1"/>
  <c r="V201" i="60"/>
  <c r="V454" i="60" s="1"/>
  <c r="R201" i="60"/>
  <c r="R454" i="60" s="1"/>
  <c r="N201" i="60"/>
  <c r="N454" i="60" s="1"/>
  <c r="J201" i="60"/>
  <c r="J454" i="60" s="1"/>
  <c r="F201" i="60"/>
  <c r="F454" i="60" s="1"/>
  <c r="CJ138" i="60"/>
  <c r="CJ453" i="60" s="1"/>
  <c r="CF138" i="60"/>
  <c r="CF453" i="60" s="1"/>
  <c r="CB138" i="60"/>
  <c r="CB453" i="60" s="1"/>
  <c r="BX138" i="60"/>
  <c r="BX453" i="60" s="1"/>
  <c r="BT138" i="60"/>
  <c r="BT453" i="60" s="1"/>
  <c r="BP138" i="60"/>
  <c r="BP453" i="60" s="1"/>
  <c r="BL138" i="60"/>
  <c r="BL453" i="60" s="1"/>
  <c r="BH138" i="60"/>
  <c r="BH453" i="60" s="1"/>
  <c r="BD138" i="60"/>
  <c r="BD453" i="60" s="1"/>
  <c r="AZ138" i="60"/>
  <c r="AZ453" i="60" s="1"/>
  <c r="AV138" i="60"/>
  <c r="AV453" i="60" s="1"/>
  <c r="AR138" i="60"/>
  <c r="AR453" i="60" s="1"/>
  <c r="AN138" i="60"/>
  <c r="AN453" i="60" s="1"/>
  <c r="AJ138" i="60"/>
  <c r="AJ453" i="60" s="1"/>
  <c r="AF138" i="60"/>
  <c r="AF453" i="60" s="1"/>
  <c r="AB138" i="60"/>
  <c r="AB453" i="60" s="1"/>
  <c r="X138" i="60"/>
  <c r="X453" i="60" s="1"/>
  <c r="T138" i="60"/>
  <c r="T453" i="60" s="1"/>
  <c r="P138" i="60"/>
  <c r="P453" i="60" s="1"/>
  <c r="L138" i="60"/>
  <c r="L453" i="60" s="1"/>
  <c r="H138" i="60"/>
  <c r="H453" i="60" s="1"/>
  <c r="CL53" i="60"/>
  <c r="CL450" i="60" s="1"/>
  <c r="CH53" i="60"/>
  <c r="CH450" i="60" s="1"/>
  <c r="CD53" i="60"/>
  <c r="CD450" i="60" s="1"/>
  <c r="BZ53" i="60"/>
  <c r="BZ450" i="60" s="1"/>
  <c r="BV53" i="60"/>
  <c r="BV450" i="60" s="1"/>
  <c r="BR53" i="60"/>
  <c r="BR450" i="60" s="1"/>
  <c r="BN53" i="60"/>
  <c r="BN450" i="60" s="1"/>
  <c r="BJ53" i="60"/>
  <c r="BJ450" i="60" s="1"/>
  <c r="BF53" i="60"/>
  <c r="BF450" i="60" s="1"/>
  <c r="BB53" i="60"/>
  <c r="BB450" i="60" s="1"/>
  <c r="AX53" i="60"/>
  <c r="AX450" i="60" s="1"/>
  <c r="AT53" i="60"/>
  <c r="AT450" i="60" s="1"/>
  <c r="AP53" i="60"/>
  <c r="AP450" i="60" s="1"/>
  <c r="AL53" i="60"/>
  <c r="AL450" i="60" s="1"/>
  <c r="AH53" i="60"/>
  <c r="AH450" i="60" s="1"/>
  <c r="AD53" i="60"/>
  <c r="AD450" i="60" s="1"/>
  <c r="Z53" i="60"/>
  <c r="Z450" i="60" s="1"/>
  <c r="V53" i="60"/>
  <c r="V450" i="60" s="1"/>
  <c r="R53" i="60"/>
  <c r="R450" i="60" s="1"/>
  <c r="N53" i="60"/>
  <c r="N450" i="60" s="1"/>
  <c r="J53" i="60"/>
  <c r="J450" i="60" s="1"/>
  <c r="F53" i="60"/>
  <c r="F450" i="60" s="1"/>
  <c r="CM249" i="60"/>
  <c r="CM455" i="60" s="1"/>
  <c r="CI249" i="60"/>
  <c r="CI455" i="60" s="1"/>
  <c r="CE249" i="60"/>
  <c r="CE455" i="60" s="1"/>
  <c r="CA249" i="60"/>
  <c r="CA455" i="60" s="1"/>
  <c r="BW249" i="60"/>
  <c r="BW455" i="60" s="1"/>
  <c r="BS249" i="60"/>
  <c r="BS455" i="60" s="1"/>
  <c r="BO249" i="60"/>
  <c r="BO455" i="60" s="1"/>
  <c r="BK249" i="60"/>
  <c r="BK455" i="60" s="1"/>
  <c r="BG249" i="60"/>
  <c r="BG455" i="60" s="1"/>
  <c r="BC249" i="60"/>
  <c r="BC455" i="60" s="1"/>
  <c r="AY249" i="60"/>
  <c r="AY455" i="60" s="1"/>
  <c r="AU249" i="60"/>
  <c r="AU455" i="60" s="1"/>
  <c r="AQ249" i="60"/>
  <c r="AQ455" i="60" s="1"/>
  <c r="AM249" i="60"/>
  <c r="AM455" i="60" s="1"/>
  <c r="AI249" i="60"/>
  <c r="AI455" i="60" s="1"/>
  <c r="AE249" i="60"/>
  <c r="AE455" i="60" s="1"/>
  <c r="AA249" i="60"/>
  <c r="AA455" i="60" s="1"/>
  <c r="W249" i="60"/>
  <c r="W455" i="60" s="1"/>
  <c r="S249" i="60"/>
  <c r="S455" i="60" s="1"/>
  <c r="O249" i="60"/>
  <c r="O455" i="60" s="1"/>
  <c r="K249" i="60"/>
  <c r="K455" i="60" s="1"/>
  <c r="G249" i="60"/>
  <c r="G455" i="60" s="1"/>
  <c r="CK201" i="60"/>
  <c r="CK454" i="60" s="1"/>
  <c r="CG201" i="60"/>
  <c r="CG454" i="60" s="1"/>
  <c r="CC201" i="60"/>
  <c r="CC454" i="60" s="1"/>
  <c r="BY201" i="60"/>
  <c r="BY454" i="60" s="1"/>
  <c r="BU201" i="60"/>
  <c r="BU454" i="60" s="1"/>
  <c r="BQ201" i="60"/>
  <c r="BQ454" i="60" s="1"/>
  <c r="BM201" i="60"/>
  <c r="BM454" i="60" s="1"/>
  <c r="BI201" i="60"/>
  <c r="BI454" i="60" s="1"/>
  <c r="BE201" i="60"/>
  <c r="BE454" i="60" s="1"/>
  <c r="BA201" i="60"/>
  <c r="BA454" i="60" s="1"/>
  <c r="AW201" i="60"/>
  <c r="AW454" i="60" s="1"/>
  <c r="AS201" i="60"/>
  <c r="AS454" i="60" s="1"/>
  <c r="AO201" i="60"/>
  <c r="AO454" i="60" s="1"/>
  <c r="AK201" i="60"/>
  <c r="AK454" i="60" s="1"/>
  <c r="AG201" i="60"/>
  <c r="AG454" i="60" s="1"/>
  <c r="AC201" i="60"/>
  <c r="AC454" i="60" s="1"/>
  <c r="Y201" i="60"/>
  <c r="Y454" i="60" s="1"/>
  <c r="U201" i="60"/>
  <c r="U454" i="60" s="1"/>
  <c r="Q201" i="60"/>
  <c r="Q454" i="60" s="1"/>
  <c r="M201" i="60"/>
  <c r="M454" i="60" s="1"/>
  <c r="I201" i="60"/>
  <c r="I454" i="60" s="1"/>
  <c r="E201" i="60"/>
  <c r="E454" i="60" s="1"/>
  <c r="CM138" i="60"/>
  <c r="CM453" i="60" s="1"/>
  <c r="CI138" i="60"/>
  <c r="CI453" i="60" s="1"/>
  <c r="CE138" i="60"/>
  <c r="CE453" i="60" s="1"/>
  <c r="CA138" i="60"/>
  <c r="CA453" i="60" s="1"/>
  <c r="BW138" i="60"/>
  <c r="BW453" i="60" s="1"/>
  <c r="BS138" i="60"/>
  <c r="BS453" i="60" s="1"/>
  <c r="BO138" i="60"/>
  <c r="BO453" i="60" s="1"/>
  <c r="BK138" i="60"/>
  <c r="BK453" i="60" s="1"/>
  <c r="BG138" i="60"/>
  <c r="BG453" i="60" s="1"/>
  <c r="BC138" i="60"/>
  <c r="BC453" i="60" s="1"/>
  <c r="AY138" i="60"/>
  <c r="AY453" i="60" s="1"/>
  <c r="AU138" i="60"/>
  <c r="AU453" i="60" s="1"/>
  <c r="AQ138" i="60"/>
  <c r="AQ453" i="60" s="1"/>
  <c r="AM138" i="60"/>
  <c r="AM453" i="60" s="1"/>
  <c r="AI138" i="60"/>
  <c r="AI453" i="60" s="1"/>
  <c r="AE138" i="60"/>
  <c r="AE453" i="60" s="1"/>
  <c r="AA138" i="60"/>
  <c r="AA453" i="60" s="1"/>
  <c r="W138" i="60"/>
  <c r="W453" i="60" s="1"/>
  <c r="S138" i="60"/>
  <c r="S453" i="60" s="1"/>
  <c r="O138" i="60"/>
  <c r="O453" i="60" s="1"/>
  <c r="K138" i="60"/>
  <c r="K453" i="60" s="1"/>
  <c r="G138" i="60"/>
  <c r="G453" i="60" s="1"/>
  <c r="CK53" i="60"/>
  <c r="CK450" i="60" s="1"/>
  <c r="CG53" i="60"/>
  <c r="CG450" i="60" s="1"/>
  <c r="CC53" i="60"/>
  <c r="CC450" i="60" s="1"/>
  <c r="BY53" i="60"/>
  <c r="BY450" i="60" s="1"/>
  <c r="BU53" i="60"/>
  <c r="BU450" i="60" s="1"/>
  <c r="BQ53" i="60"/>
  <c r="BQ450" i="60" s="1"/>
  <c r="BM53" i="60"/>
  <c r="BM450" i="60" s="1"/>
  <c r="BI53" i="60"/>
  <c r="BI450" i="60" s="1"/>
  <c r="BE53" i="60"/>
  <c r="BE450" i="60" s="1"/>
  <c r="BA53" i="60"/>
  <c r="BA450" i="60" s="1"/>
  <c r="AW53" i="60"/>
  <c r="AW450" i="60" s="1"/>
  <c r="AS53" i="60"/>
  <c r="AS450" i="60" s="1"/>
  <c r="AO53" i="60"/>
  <c r="AO450" i="60" s="1"/>
  <c r="AK53" i="60"/>
  <c r="AK450" i="60" s="1"/>
  <c r="AG53" i="60"/>
  <c r="AG450" i="60" s="1"/>
  <c r="AC53" i="60"/>
  <c r="AC450" i="60" s="1"/>
  <c r="Y53" i="60"/>
  <c r="Y450" i="60" s="1"/>
  <c r="U53" i="60"/>
  <c r="U450" i="60" s="1"/>
  <c r="Q53" i="60"/>
  <c r="Q450" i="60" s="1"/>
  <c r="M53" i="60"/>
  <c r="M450" i="60" s="1"/>
  <c r="I53" i="60"/>
  <c r="I450" i="60" s="1"/>
  <c r="E53" i="60"/>
  <c r="E450" i="60" s="1"/>
  <c r="CL249" i="60"/>
  <c r="CL455" i="60" s="1"/>
  <c r="CH249" i="60"/>
  <c r="CH455" i="60" s="1"/>
  <c r="CD249" i="60"/>
  <c r="CD455" i="60" s="1"/>
  <c r="BZ249" i="60"/>
  <c r="BZ455" i="60" s="1"/>
  <c r="BV249" i="60"/>
  <c r="BV455" i="60" s="1"/>
  <c r="BR249" i="60"/>
  <c r="BR455" i="60" s="1"/>
  <c r="BN249" i="60"/>
  <c r="BN455" i="60" s="1"/>
  <c r="BJ249" i="60"/>
  <c r="BJ455" i="60" s="1"/>
  <c r="BF249" i="60"/>
  <c r="BF455" i="60" s="1"/>
  <c r="BB249" i="60"/>
  <c r="BB455" i="60" s="1"/>
  <c r="AX249" i="60"/>
  <c r="AX455" i="60" s="1"/>
  <c r="AT249" i="60"/>
  <c r="AT455" i="60" s="1"/>
  <c r="AP249" i="60"/>
  <c r="AP455" i="60" s="1"/>
  <c r="AL249" i="60"/>
  <c r="AL455" i="60" s="1"/>
  <c r="AH249" i="60"/>
  <c r="AH455" i="60" s="1"/>
  <c r="AD249" i="60"/>
  <c r="AD455" i="60" s="1"/>
  <c r="Z249" i="60"/>
  <c r="Z455" i="60" s="1"/>
  <c r="V249" i="60"/>
  <c r="V455" i="60" s="1"/>
  <c r="R249" i="60"/>
  <c r="R455" i="60" s="1"/>
  <c r="N249" i="60"/>
  <c r="N455" i="60" s="1"/>
  <c r="J249" i="60"/>
  <c r="J455" i="60" s="1"/>
  <c r="F249" i="60"/>
  <c r="F455" i="60" s="1"/>
  <c r="CJ201" i="60"/>
  <c r="CJ454" i="60" s="1"/>
  <c r="CF201" i="60"/>
  <c r="CF454" i="60" s="1"/>
  <c r="CB201" i="60"/>
  <c r="CB454" i="60" s="1"/>
  <c r="BX201" i="60"/>
  <c r="BX454" i="60" s="1"/>
  <c r="BT201" i="60"/>
  <c r="BT454" i="60" s="1"/>
  <c r="BP201" i="60"/>
  <c r="BP454" i="60" s="1"/>
  <c r="BL201" i="60"/>
  <c r="BL454" i="60" s="1"/>
  <c r="BH201" i="60"/>
  <c r="BH454" i="60" s="1"/>
  <c r="BD201" i="60"/>
  <c r="BD454" i="60" s="1"/>
  <c r="AZ201" i="60"/>
  <c r="AZ454" i="60" s="1"/>
  <c r="AV201" i="60"/>
  <c r="AV454" i="60" s="1"/>
  <c r="AR201" i="60"/>
  <c r="AR454" i="60" s="1"/>
  <c r="AN201" i="60"/>
  <c r="AN454" i="60" s="1"/>
  <c r="AJ201" i="60"/>
  <c r="AJ454" i="60" s="1"/>
  <c r="AF201" i="60"/>
  <c r="AF454" i="60" s="1"/>
  <c r="AB201" i="60"/>
  <c r="AB454" i="60" s="1"/>
  <c r="X201" i="60"/>
  <c r="X454" i="60" s="1"/>
  <c r="T201" i="60"/>
  <c r="T454" i="60" s="1"/>
  <c r="P201" i="60"/>
  <c r="P454" i="60" s="1"/>
  <c r="L201" i="60"/>
  <c r="L454" i="60" s="1"/>
  <c r="H201" i="60"/>
  <c r="H454" i="60" s="1"/>
  <c r="CL138" i="60"/>
  <c r="CL453" i="60" s="1"/>
  <c r="CH138" i="60"/>
  <c r="CH453" i="60" s="1"/>
  <c r="CD138" i="60"/>
  <c r="CD453" i="60" s="1"/>
  <c r="BZ138" i="60"/>
  <c r="BZ453" i="60" s="1"/>
  <c r="BV138" i="60"/>
  <c r="BV453" i="60" s="1"/>
  <c r="BR138" i="60"/>
  <c r="BR453" i="60" s="1"/>
  <c r="BN138" i="60"/>
  <c r="BN453" i="60" s="1"/>
  <c r="BJ138" i="60"/>
  <c r="BJ453" i="60" s="1"/>
  <c r="BF138" i="60"/>
  <c r="BF453" i="60" s="1"/>
  <c r="BB138" i="60"/>
  <c r="BB453" i="60" s="1"/>
  <c r="AX138" i="60"/>
  <c r="AX453" i="60" s="1"/>
  <c r="AT138" i="60"/>
  <c r="AT453" i="60" s="1"/>
  <c r="AP138" i="60"/>
  <c r="AP453" i="60" s="1"/>
  <c r="AL138" i="60"/>
  <c r="AL453" i="60" s="1"/>
  <c r="AH138" i="60"/>
  <c r="AH453" i="60" s="1"/>
  <c r="AD138" i="60"/>
  <c r="AD453" i="60" s="1"/>
  <c r="Z138" i="60"/>
  <c r="Z453" i="60" s="1"/>
  <c r="V138" i="60"/>
  <c r="V453" i="60" s="1"/>
  <c r="R138" i="60"/>
  <c r="R453" i="60" s="1"/>
  <c r="N138" i="60"/>
  <c r="N453" i="60" s="1"/>
  <c r="J138" i="60"/>
  <c r="J453" i="60" s="1"/>
  <c r="F138" i="60"/>
  <c r="F453" i="60" s="1"/>
  <c r="CJ53" i="60"/>
  <c r="CJ450" i="60" s="1"/>
  <c r="CF53" i="60"/>
  <c r="CF450" i="60" s="1"/>
  <c r="CB53" i="60"/>
  <c r="CB450" i="60" s="1"/>
  <c r="BX53" i="60"/>
  <c r="BX450" i="60" s="1"/>
  <c r="BT53" i="60"/>
  <c r="BT450" i="60" s="1"/>
  <c r="BP53" i="60"/>
  <c r="BP450" i="60" s="1"/>
  <c r="BL53" i="60"/>
  <c r="BL450" i="60" s="1"/>
  <c r="BH53" i="60"/>
  <c r="BH450" i="60" s="1"/>
  <c r="BD53" i="60"/>
  <c r="BD450" i="60" s="1"/>
  <c r="AZ53" i="60"/>
  <c r="AZ450" i="60" s="1"/>
  <c r="AV53" i="60"/>
  <c r="AV450" i="60" s="1"/>
  <c r="AR53" i="60"/>
  <c r="AR450" i="60" s="1"/>
  <c r="AN53" i="60"/>
  <c r="AN450" i="60" s="1"/>
  <c r="AJ53" i="60"/>
  <c r="AJ450" i="60" s="1"/>
  <c r="AF53" i="60"/>
  <c r="AF450" i="60" s="1"/>
  <c r="AB53" i="60"/>
  <c r="AB450" i="60" s="1"/>
  <c r="X53" i="60"/>
  <c r="X450" i="60" s="1"/>
  <c r="T53" i="60"/>
  <c r="T450" i="60" s="1"/>
  <c r="P53" i="60"/>
  <c r="P450" i="60" s="1"/>
  <c r="L53" i="60"/>
  <c r="L450" i="60" s="1"/>
  <c r="H53" i="60"/>
  <c r="H450" i="60" s="1"/>
  <c r="BK456" i="60" l="1"/>
  <c r="CA456" i="60"/>
  <c r="Y24" i="61"/>
  <c r="AA24" i="61" s="1"/>
  <c r="Y58" i="61"/>
  <c r="AA58" i="61" s="1"/>
  <c r="Y30" i="61"/>
  <c r="AA30" i="61" s="1"/>
  <c r="Y31" i="61"/>
  <c r="AA31" i="61" s="1"/>
  <c r="Y36" i="61"/>
  <c r="AA36" i="61" s="1"/>
  <c r="Y29" i="61"/>
  <c r="AA29" i="61" s="1"/>
  <c r="Y35" i="61"/>
  <c r="AA35" i="61" s="1"/>
  <c r="Y6" i="61"/>
  <c r="AA6" i="61" s="1"/>
  <c r="Y40" i="61"/>
  <c r="AA40" i="61" s="1"/>
  <c r="Y7" i="61"/>
  <c r="AA7" i="61" s="1"/>
  <c r="Y33" i="61"/>
  <c r="AA33" i="61" s="1"/>
  <c r="Y38" i="61"/>
  <c r="AA38" i="61" s="1"/>
  <c r="Y39" i="61"/>
  <c r="AA39" i="61" s="1"/>
  <c r="Y10" i="61"/>
  <c r="AA10" i="61" s="1"/>
  <c r="Y45" i="61"/>
  <c r="AA45" i="61" s="1"/>
  <c r="CC447" i="60"/>
  <c r="Y46" i="61"/>
  <c r="AA46" i="61" s="1"/>
  <c r="Y37" i="61"/>
  <c r="AA37" i="61" s="1"/>
  <c r="Y8" i="61"/>
  <c r="AA8" i="61" s="1"/>
  <c r="Y43" i="61"/>
  <c r="AA43" i="61" s="1"/>
  <c r="Y9" i="61"/>
  <c r="Y44" i="61"/>
  <c r="AA44" i="61" s="1"/>
  <c r="Y14" i="61"/>
  <c r="AA14" i="61" s="1"/>
  <c r="Y49" i="61"/>
  <c r="AA49" i="61" s="1"/>
  <c r="Y42" i="61"/>
  <c r="AA42" i="61" s="1"/>
  <c r="Y12" i="61"/>
  <c r="AA12" i="61" s="1"/>
  <c r="Y47" i="61"/>
  <c r="AA47" i="61" s="1"/>
  <c r="Y13" i="61"/>
  <c r="AA13" i="61" s="1"/>
  <c r="Y48" i="61"/>
  <c r="AA48" i="61" s="1"/>
  <c r="Y19" i="61"/>
  <c r="AA19" i="61" s="1"/>
  <c r="Y53" i="61"/>
  <c r="AA53" i="61" s="1"/>
  <c r="CC457" i="60"/>
  <c r="Y16" i="61"/>
  <c r="AA16" i="61" s="1"/>
  <c r="Y18" i="61"/>
  <c r="Y52" i="61"/>
  <c r="AA52" i="61" s="1"/>
  <c r="Y23" i="61"/>
  <c r="AA23" i="61" s="1"/>
  <c r="Y57" i="61"/>
  <c r="AA57" i="61" s="1"/>
  <c r="Y11" i="61"/>
  <c r="AA11" i="61" s="1"/>
  <c r="Y50" i="61"/>
  <c r="AA50" i="61" s="1"/>
  <c r="Y21" i="61"/>
  <c r="AA21" i="61" s="1"/>
  <c r="Y55" i="61"/>
  <c r="AA55" i="61" s="1"/>
  <c r="Y22" i="61"/>
  <c r="AA22" i="61" s="1"/>
  <c r="Y56" i="61"/>
  <c r="AA56" i="61" s="1"/>
  <c r="Y28" i="61"/>
  <c r="AA28" i="61" s="1"/>
  <c r="Y15" i="61"/>
  <c r="AA15" i="61" s="1"/>
  <c r="Y20" i="61"/>
  <c r="AA20" i="61" s="1"/>
  <c r="Y54" i="61"/>
  <c r="AA54" i="61" s="1"/>
  <c r="Y25" i="61"/>
  <c r="AA25" i="61" s="1"/>
  <c r="Y59" i="61"/>
  <c r="AA59" i="61" s="1"/>
  <c r="Y27" i="61"/>
  <c r="AA27" i="61" s="1"/>
  <c r="Y61" i="61"/>
  <c r="AA61" i="61" s="1"/>
  <c r="Y32" i="61"/>
  <c r="AA32" i="61" s="1"/>
  <c r="AE456" i="60"/>
  <c r="Y34" i="61"/>
  <c r="AA34" i="61" s="1"/>
  <c r="AU456" i="60"/>
  <c r="Y51" i="61"/>
  <c r="AA51" i="61" s="1"/>
  <c r="Y66" i="61"/>
  <c r="AA66" i="61" s="1"/>
  <c r="Y67" i="61"/>
  <c r="AA67" i="61" s="1"/>
  <c r="Y68" i="61"/>
  <c r="AA68" i="61" s="1"/>
  <c r="Y69" i="61"/>
  <c r="AA69" i="61" s="1"/>
  <c r="Y62" i="61"/>
  <c r="AA62" i="61" s="1"/>
  <c r="Y63" i="61"/>
  <c r="AA63" i="61" s="1"/>
  <c r="Y64" i="61"/>
  <c r="AA64" i="61" s="1"/>
  <c r="Y65" i="61"/>
  <c r="AA65" i="61" s="1"/>
  <c r="CI456" i="60"/>
  <c r="K456" i="60"/>
  <c r="AQ456" i="60"/>
  <c r="F456" i="60"/>
  <c r="V456" i="60"/>
  <c r="AL456" i="60"/>
  <c r="BG456" i="60"/>
  <c r="J456" i="60"/>
  <c r="Z456" i="60"/>
  <c r="AP456" i="60"/>
  <c r="BW456" i="60"/>
  <c r="AA456" i="60"/>
  <c r="CM456" i="60"/>
  <c r="S456" i="60"/>
  <c r="AI456" i="60"/>
  <c r="AY456" i="60"/>
  <c r="BO456" i="60"/>
  <c r="CE456" i="60"/>
  <c r="N456" i="60"/>
  <c r="AD456" i="60"/>
  <c r="AT456" i="60"/>
  <c r="BJ456" i="60"/>
  <c r="BZ456" i="60"/>
  <c r="I447" i="60"/>
  <c r="I457" i="60" s="1"/>
  <c r="Y447" i="60"/>
  <c r="Y457" i="60" s="1"/>
  <c r="AO447" i="60"/>
  <c r="AO457" i="60" s="1"/>
  <c r="BE447" i="60"/>
  <c r="BU447" i="60"/>
  <c r="BU457" i="60" s="1"/>
  <c r="CK447" i="60"/>
  <c r="CK457" i="60" s="1"/>
  <c r="F447" i="60"/>
  <c r="F457" i="60" s="1"/>
  <c r="V447" i="60"/>
  <c r="V457" i="60" s="1"/>
  <c r="AL447" i="60"/>
  <c r="AL457" i="60" s="1"/>
  <c r="BB447" i="60"/>
  <c r="BB457" i="60" s="1"/>
  <c r="BR447" i="60"/>
  <c r="BR457" i="60" s="1"/>
  <c r="CH447" i="60"/>
  <c r="CH457" i="60" s="1"/>
  <c r="S447" i="60"/>
  <c r="S457" i="60" s="1"/>
  <c r="AI447" i="60"/>
  <c r="AI457" i="60" s="1"/>
  <c r="AY447" i="60"/>
  <c r="AY457" i="60" s="1"/>
  <c r="BO447" i="60"/>
  <c r="BO457" i="60" s="1"/>
  <c r="CE447" i="60"/>
  <c r="CE457" i="60" s="1"/>
  <c r="L447" i="60"/>
  <c r="L457" i="60" s="1"/>
  <c r="AB447" i="60"/>
  <c r="AB457" i="60" s="1"/>
  <c r="AR447" i="60"/>
  <c r="AR457" i="60" s="1"/>
  <c r="BH447" i="60"/>
  <c r="BH457" i="60" s="1"/>
  <c r="BX447" i="60"/>
  <c r="BX457" i="60" s="1"/>
  <c r="BS456" i="60"/>
  <c r="R456" i="60"/>
  <c r="AH456" i="60"/>
  <c r="AX456" i="60"/>
  <c r="BN456" i="60"/>
  <c r="CD456" i="60"/>
  <c r="BS451" i="60"/>
  <c r="BS458" i="60" s="1"/>
  <c r="BS446" i="60"/>
  <c r="M447" i="60"/>
  <c r="M457" i="60" s="1"/>
  <c r="AC447" i="60"/>
  <c r="AC457" i="60" s="1"/>
  <c r="AS447" i="60"/>
  <c r="AS457" i="60" s="1"/>
  <c r="BI447" i="60"/>
  <c r="BI457" i="60" s="1"/>
  <c r="BY447" i="60"/>
  <c r="J447" i="60"/>
  <c r="J457" i="60" s="1"/>
  <c r="Z447" i="60"/>
  <c r="Z457" i="60" s="1"/>
  <c r="AP447" i="60"/>
  <c r="AP457" i="60" s="1"/>
  <c r="BF447" i="60"/>
  <c r="BF457" i="60" s="1"/>
  <c r="BV447" i="60"/>
  <c r="BV457" i="60" s="1"/>
  <c r="CL447" i="60"/>
  <c r="CL457" i="60" s="1"/>
  <c r="G447" i="60"/>
  <c r="G457" i="60" s="1"/>
  <c r="W447" i="60"/>
  <c r="W457" i="60" s="1"/>
  <c r="AM447" i="60"/>
  <c r="AM457" i="60" s="1"/>
  <c r="BC447" i="60"/>
  <c r="BC457" i="60" s="1"/>
  <c r="BS447" i="60"/>
  <c r="BS457" i="60" s="1"/>
  <c r="CI447" i="60"/>
  <c r="CI457" i="60" s="1"/>
  <c r="P447" i="60"/>
  <c r="P457" i="60" s="1"/>
  <c r="AF447" i="60"/>
  <c r="AF457" i="60" s="1"/>
  <c r="AV447" i="60"/>
  <c r="AV457" i="60" s="1"/>
  <c r="BL447" i="60"/>
  <c r="BL457" i="60" s="1"/>
  <c r="CB447" i="60"/>
  <c r="CB457" i="60" s="1"/>
  <c r="BB456" i="60"/>
  <c r="BR456" i="60"/>
  <c r="CH456" i="60"/>
  <c r="Q447" i="60"/>
  <c r="Q457" i="60" s="1"/>
  <c r="AG447" i="60"/>
  <c r="AG457" i="60" s="1"/>
  <c r="AW447" i="60"/>
  <c r="AW457" i="60" s="1"/>
  <c r="BM447" i="60"/>
  <c r="BM457" i="60" s="1"/>
  <c r="N447" i="60"/>
  <c r="N457" i="60" s="1"/>
  <c r="AD447" i="60"/>
  <c r="AD457" i="60" s="1"/>
  <c r="AT447" i="60"/>
  <c r="AT457" i="60" s="1"/>
  <c r="BJ447" i="60"/>
  <c r="BJ457" i="60" s="1"/>
  <c r="BZ447" i="60"/>
  <c r="BZ457" i="60" s="1"/>
  <c r="K447" i="60"/>
  <c r="K457" i="60" s="1"/>
  <c r="AA447" i="60"/>
  <c r="AA457" i="60" s="1"/>
  <c r="AQ447" i="60"/>
  <c r="AQ457" i="60" s="1"/>
  <c r="BG447" i="60"/>
  <c r="BG457" i="60" s="1"/>
  <c r="BW447" i="60"/>
  <c r="BW457" i="60" s="1"/>
  <c r="CM447" i="60"/>
  <c r="CM457" i="60" s="1"/>
  <c r="T447" i="60"/>
  <c r="T457" i="60" s="1"/>
  <c r="AJ447" i="60"/>
  <c r="AJ457" i="60" s="1"/>
  <c r="AZ447" i="60"/>
  <c r="AZ457" i="60" s="1"/>
  <c r="BP447" i="60"/>
  <c r="BP457" i="60" s="1"/>
  <c r="CF447" i="60"/>
  <c r="CF457" i="60" s="1"/>
  <c r="BF456" i="60"/>
  <c r="BV456" i="60"/>
  <c r="CL456" i="60"/>
  <c r="E447" i="60"/>
  <c r="E457" i="60" s="1"/>
  <c r="U447" i="60"/>
  <c r="U457" i="60" s="1"/>
  <c r="AK447" i="60"/>
  <c r="AK457" i="60" s="1"/>
  <c r="BA447" i="60"/>
  <c r="BA457" i="60" s="1"/>
  <c r="BQ447" i="60"/>
  <c r="BQ457" i="60" s="1"/>
  <c r="CG447" i="60"/>
  <c r="CG457" i="60" s="1"/>
  <c r="R447" i="60"/>
  <c r="R457" i="60" s="1"/>
  <c r="AH447" i="60"/>
  <c r="AH457" i="60" s="1"/>
  <c r="AX447" i="60"/>
  <c r="AX457" i="60" s="1"/>
  <c r="BN447" i="60"/>
  <c r="BN457" i="60" s="1"/>
  <c r="CD447" i="60"/>
  <c r="CD457" i="60" s="1"/>
  <c r="O447" i="60"/>
  <c r="O457" i="60" s="1"/>
  <c r="AE447" i="60"/>
  <c r="AE457" i="60" s="1"/>
  <c r="AU447" i="60"/>
  <c r="AU457" i="60" s="1"/>
  <c r="BK447" i="60"/>
  <c r="BK457" i="60" s="1"/>
  <c r="CA447" i="60"/>
  <c r="CA457" i="60" s="1"/>
  <c r="H447" i="60"/>
  <c r="H457" i="60" s="1"/>
  <c r="X447" i="60"/>
  <c r="X457" i="60" s="1"/>
  <c r="AN447" i="60"/>
  <c r="AN457" i="60" s="1"/>
  <c r="BD447" i="60"/>
  <c r="BD457" i="60" s="1"/>
  <c r="BT447" i="60"/>
  <c r="BT457" i="60" s="1"/>
  <c r="CJ447" i="60"/>
  <c r="CJ457" i="60" s="1"/>
  <c r="G456" i="60"/>
  <c r="O456" i="60"/>
  <c r="W456" i="60"/>
  <c r="AM456" i="60"/>
  <c r="BC456" i="60"/>
  <c r="H456" i="60"/>
  <c r="L456" i="60"/>
  <c r="P456" i="60"/>
  <c r="T456" i="60"/>
  <c r="X456" i="60"/>
  <c r="AB456" i="60"/>
  <c r="AF456" i="60"/>
  <c r="AJ456" i="60"/>
  <c r="AN456" i="60"/>
  <c r="AR456" i="60"/>
  <c r="AV456" i="60"/>
  <c r="AZ456" i="60"/>
  <c r="BD456" i="60"/>
  <c r="BH456" i="60"/>
  <c r="BL456" i="60"/>
  <c r="BP456" i="60"/>
  <c r="BT456" i="60"/>
  <c r="BX456" i="60"/>
  <c r="CB456" i="60"/>
  <c r="CF456" i="60"/>
  <c r="CJ456" i="60"/>
  <c r="E456" i="60"/>
  <c r="I456" i="60"/>
  <c r="M456" i="60"/>
  <c r="Q456" i="60"/>
  <c r="U456" i="60"/>
  <c r="Y456" i="60"/>
  <c r="AC456" i="60"/>
  <c r="AG456" i="60"/>
  <c r="AK456" i="60"/>
  <c r="AO456" i="60"/>
  <c r="AS456" i="60"/>
  <c r="AW456" i="60"/>
  <c r="BA456" i="60"/>
  <c r="BE456" i="60"/>
  <c r="BE457" i="60"/>
  <c r="BI456" i="60"/>
  <c r="BM456" i="60"/>
  <c r="BQ456" i="60"/>
  <c r="BU456" i="60"/>
  <c r="BY456" i="60"/>
  <c r="BY457" i="60"/>
  <c r="CC456" i="60"/>
  <c r="CG456" i="60"/>
  <c r="CK456" i="60"/>
  <c r="AA9" i="61" l="1"/>
  <c r="AA17" i="61" s="1"/>
  <c r="Y17" i="61"/>
  <c r="AA18" i="61"/>
  <c r="AA26" i="61" s="1"/>
  <c r="Y26" i="61"/>
  <c r="BS472" i="60"/>
  <c r="BS477" i="60"/>
  <c r="BS461" i="60"/>
  <c r="BS460" i="60"/>
  <c r="K78" i="61" l="1"/>
  <c r="S78" i="61"/>
  <c r="R78" i="61"/>
  <c r="BS462" i="60"/>
  <c r="U1" i="62" l="1"/>
  <c r="CM5" i="60"/>
  <c r="CM33" i="60" s="1"/>
  <c r="CL5" i="60"/>
  <c r="CL33" i="60" s="1"/>
  <c r="CK5" i="60"/>
  <c r="CK33" i="60" s="1"/>
  <c r="CJ5" i="60"/>
  <c r="CJ33" i="60" s="1"/>
  <c r="CI5" i="60"/>
  <c r="CI33" i="60" s="1"/>
  <c r="CH5" i="60"/>
  <c r="CH33" i="60" s="1"/>
  <c r="CG5" i="60"/>
  <c r="CG33" i="60" s="1"/>
  <c r="CF5" i="60"/>
  <c r="CF33" i="60" s="1"/>
  <c r="CE5" i="60"/>
  <c r="CE33" i="60" s="1"/>
  <c r="CD5" i="60"/>
  <c r="CD33" i="60" s="1"/>
  <c r="CC5" i="60"/>
  <c r="CC33" i="60" s="1"/>
  <c r="CB5" i="60"/>
  <c r="CB33" i="60" s="1"/>
  <c r="CA5" i="60"/>
  <c r="CA33" i="60" s="1"/>
  <c r="BZ5" i="60"/>
  <c r="BZ33" i="60" s="1"/>
  <c r="BY5" i="60"/>
  <c r="BY33" i="60" s="1"/>
  <c r="BX5" i="60"/>
  <c r="BX33" i="60" s="1"/>
  <c r="BW5" i="60"/>
  <c r="BW33" i="60" s="1"/>
  <c r="BV5" i="60"/>
  <c r="BV33" i="60" s="1"/>
  <c r="BU5" i="60"/>
  <c r="BU33" i="60" s="1"/>
  <c r="BT5" i="60"/>
  <c r="BT33" i="60" s="1"/>
  <c r="BR5" i="60"/>
  <c r="BR33" i="60" s="1"/>
  <c r="BQ5" i="60"/>
  <c r="BQ33" i="60" s="1"/>
  <c r="BP5" i="60"/>
  <c r="BP33" i="60" s="1"/>
  <c r="BO5" i="60"/>
  <c r="BO33" i="60" s="1"/>
  <c r="BN5" i="60"/>
  <c r="BN33" i="60" s="1"/>
  <c r="BM5" i="60"/>
  <c r="BM33" i="60" s="1"/>
  <c r="BL5" i="60"/>
  <c r="BL33" i="60" s="1"/>
  <c r="BK5" i="60"/>
  <c r="BK33" i="60" s="1"/>
  <c r="BJ5" i="60"/>
  <c r="BJ33" i="60" s="1"/>
  <c r="BI5" i="60"/>
  <c r="BI33" i="60" s="1"/>
  <c r="BH5" i="60"/>
  <c r="BH33" i="60" s="1"/>
  <c r="BG5" i="60"/>
  <c r="BG33" i="60" s="1"/>
  <c r="BF5" i="60"/>
  <c r="BF33" i="60" s="1"/>
  <c r="BE5" i="60"/>
  <c r="BE33" i="60" s="1"/>
  <c r="BD5" i="60"/>
  <c r="BD33" i="60" s="1"/>
  <c r="BC5" i="60"/>
  <c r="BC33" i="60" s="1"/>
  <c r="BB5" i="60"/>
  <c r="BB33" i="60" s="1"/>
  <c r="BA5" i="60"/>
  <c r="BA33" i="60" s="1"/>
  <c r="AZ5" i="60"/>
  <c r="AZ33" i="60" s="1"/>
  <c r="AY5" i="60"/>
  <c r="AY33" i="60" s="1"/>
  <c r="AX5" i="60"/>
  <c r="AX33" i="60" s="1"/>
  <c r="AW5" i="60"/>
  <c r="AW33" i="60" s="1"/>
  <c r="AV5" i="60"/>
  <c r="AV33" i="60" s="1"/>
  <c r="AU5" i="60"/>
  <c r="AU33" i="60" s="1"/>
  <c r="AT5" i="60"/>
  <c r="AT33" i="60" s="1"/>
  <c r="AS5" i="60"/>
  <c r="AS33" i="60" s="1"/>
  <c r="AR5" i="60"/>
  <c r="AR33" i="60" s="1"/>
  <c r="AQ5" i="60"/>
  <c r="AQ33" i="60" s="1"/>
  <c r="AP5" i="60"/>
  <c r="AP33" i="60" s="1"/>
  <c r="AO5" i="60"/>
  <c r="AO33" i="60" s="1"/>
  <c r="AN5" i="60"/>
  <c r="AN33" i="60" s="1"/>
  <c r="AM5" i="60"/>
  <c r="AM33" i="60" s="1"/>
  <c r="AL5" i="60"/>
  <c r="AL33" i="60" s="1"/>
  <c r="AK5" i="60"/>
  <c r="AK33" i="60" s="1"/>
  <c r="AJ5" i="60"/>
  <c r="AJ33" i="60" s="1"/>
  <c r="AI5" i="60"/>
  <c r="AI33" i="60" s="1"/>
  <c r="AH5" i="60"/>
  <c r="AH33" i="60" s="1"/>
  <c r="AG5" i="60"/>
  <c r="AG33" i="60" s="1"/>
  <c r="AF5" i="60"/>
  <c r="AF33" i="60" s="1"/>
  <c r="AE5" i="60"/>
  <c r="AE33" i="60" s="1"/>
  <c r="AD5" i="60"/>
  <c r="AD33" i="60" s="1"/>
  <c r="AC5" i="60"/>
  <c r="AC33" i="60" s="1"/>
  <c r="AB5" i="60"/>
  <c r="AB33" i="60" s="1"/>
  <c r="AA5" i="60"/>
  <c r="AA33" i="60" s="1"/>
  <c r="Z5" i="60"/>
  <c r="Z33" i="60" s="1"/>
  <c r="Y5" i="60"/>
  <c r="Y33" i="60" s="1"/>
  <c r="X5" i="60"/>
  <c r="X33" i="60" s="1"/>
  <c r="W5" i="60"/>
  <c r="W33" i="60" s="1"/>
  <c r="V5" i="60"/>
  <c r="V33" i="60" s="1"/>
  <c r="U5" i="60"/>
  <c r="U33" i="60" s="1"/>
  <c r="T5" i="60"/>
  <c r="T33" i="60" s="1"/>
  <c r="S5" i="60"/>
  <c r="S33" i="60" s="1"/>
  <c r="R5" i="60"/>
  <c r="R33" i="60" s="1"/>
  <c r="Q5" i="60"/>
  <c r="Q33" i="60" s="1"/>
  <c r="P5" i="60"/>
  <c r="P33" i="60" s="1"/>
  <c r="O5" i="60"/>
  <c r="O33" i="60" s="1"/>
  <c r="N5" i="60"/>
  <c r="N33" i="60" s="1"/>
  <c r="M5" i="60"/>
  <c r="M33" i="60" s="1"/>
  <c r="L5" i="60"/>
  <c r="L33" i="60" s="1"/>
  <c r="K5" i="60"/>
  <c r="K33" i="60" s="1"/>
  <c r="J5" i="60"/>
  <c r="J33" i="60" s="1"/>
  <c r="I5" i="60"/>
  <c r="I33" i="60" s="1"/>
  <c r="H5" i="60"/>
  <c r="H33" i="60" s="1"/>
  <c r="G5" i="60"/>
  <c r="G33" i="60" s="1"/>
  <c r="F5" i="60"/>
  <c r="F33" i="60" s="1"/>
  <c r="E5" i="60"/>
  <c r="E33" i="60" s="1"/>
  <c r="CC449" i="60" l="1"/>
  <c r="CC446" i="60"/>
  <c r="H449" i="60"/>
  <c r="H446" i="60"/>
  <c r="L449" i="60"/>
  <c r="L446" i="60"/>
  <c r="AB449" i="60"/>
  <c r="AB446" i="60"/>
  <c r="AJ449" i="60"/>
  <c r="AJ446" i="60"/>
  <c r="AV449" i="60"/>
  <c r="AV446" i="60"/>
  <c r="BD449" i="60"/>
  <c r="BD446" i="60"/>
  <c r="BP449" i="60"/>
  <c r="BP446" i="60"/>
  <c r="E449" i="60"/>
  <c r="E451" i="60" s="1"/>
  <c r="E446" i="60"/>
  <c r="M449" i="60"/>
  <c r="M451" i="60" s="1"/>
  <c r="M446" i="60"/>
  <c r="U449" i="60"/>
  <c r="U446" i="60"/>
  <c r="AC449" i="60"/>
  <c r="AC451" i="60" s="1"/>
  <c r="AC446" i="60"/>
  <c r="AO449" i="60"/>
  <c r="AO446" i="60"/>
  <c r="AW449" i="60"/>
  <c r="AW446" i="60"/>
  <c r="BE449" i="60"/>
  <c r="BE451" i="60" s="1"/>
  <c r="BE446" i="60"/>
  <c r="BM449" i="60"/>
  <c r="BM451" i="60" s="1"/>
  <c r="BM446" i="60"/>
  <c r="BV449" i="60"/>
  <c r="BV451" i="60" s="1"/>
  <c r="BV460" i="60" s="1"/>
  <c r="BV446" i="60"/>
  <c r="P449" i="60"/>
  <c r="P446" i="60"/>
  <c r="X449" i="60"/>
  <c r="X446" i="60"/>
  <c r="AF449" i="60"/>
  <c r="AF446" i="60"/>
  <c r="AR449" i="60"/>
  <c r="AR446" i="60"/>
  <c r="AZ449" i="60"/>
  <c r="AZ446" i="60"/>
  <c r="BH449" i="60"/>
  <c r="BH446" i="60"/>
  <c r="BU449" i="60"/>
  <c r="BU451" i="60" s="1"/>
  <c r="BU460" i="60" s="1"/>
  <c r="BU446" i="60"/>
  <c r="BY449" i="60"/>
  <c r="BY446" i="60"/>
  <c r="CK449" i="60"/>
  <c r="CK446" i="60"/>
  <c r="I449" i="60"/>
  <c r="I451" i="60" s="1"/>
  <c r="I460" i="60" s="1"/>
  <c r="I446" i="60"/>
  <c r="Q449" i="60"/>
  <c r="Q446" i="60"/>
  <c r="Y449" i="60"/>
  <c r="Y451" i="60" s="1"/>
  <c r="Y446" i="60"/>
  <c r="AG449" i="60"/>
  <c r="AG446" i="60"/>
  <c r="AK449" i="60"/>
  <c r="AK451" i="60" s="1"/>
  <c r="AK446" i="60"/>
  <c r="AS449" i="60"/>
  <c r="AS446" i="60"/>
  <c r="BA449" i="60"/>
  <c r="BA451" i="60" s="1"/>
  <c r="BA460" i="60" s="1"/>
  <c r="BA446" i="60"/>
  <c r="BI449" i="60"/>
  <c r="BI446" i="60"/>
  <c r="BQ449" i="60"/>
  <c r="BQ446" i="60"/>
  <c r="BZ449" i="60"/>
  <c r="BZ451" i="60" s="1"/>
  <c r="BZ460" i="60" s="1"/>
  <c r="BZ446" i="60"/>
  <c r="CD449" i="60"/>
  <c r="CD451" i="60" s="1"/>
  <c r="CD460" i="60" s="1"/>
  <c r="CD446" i="60"/>
  <c r="CH449" i="60"/>
  <c r="CH451" i="60" s="1"/>
  <c r="CH460" i="60" s="1"/>
  <c r="CH446" i="60"/>
  <c r="CL449" i="60"/>
  <c r="CL451" i="60" s="1"/>
  <c r="CL460" i="60" s="1"/>
  <c r="CL446" i="60"/>
  <c r="F449" i="60"/>
  <c r="F446" i="60"/>
  <c r="J449" i="60"/>
  <c r="J451" i="60" s="1"/>
  <c r="J446" i="60"/>
  <c r="N449" i="60"/>
  <c r="N451" i="60" s="1"/>
  <c r="N460" i="60" s="1"/>
  <c r="N446" i="60"/>
  <c r="R449" i="60"/>
  <c r="R451" i="60" s="1"/>
  <c r="R446" i="60"/>
  <c r="V449" i="60"/>
  <c r="V451" i="60" s="1"/>
  <c r="V460" i="60" s="1"/>
  <c r="V446" i="60"/>
  <c r="Z449" i="60"/>
  <c r="Z451" i="60" s="1"/>
  <c r="Z446" i="60"/>
  <c r="AD449" i="60"/>
  <c r="AD451" i="60" s="1"/>
  <c r="AD460" i="60" s="1"/>
  <c r="AD446" i="60"/>
  <c r="AH449" i="60"/>
  <c r="AH451" i="60" s="1"/>
  <c r="AH446" i="60"/>
  <c r="AL449" i="60"/>
  <c r="AL451" i="60" s="1"/>
  <c r="AL460" i="60" s="1"/>
  <c r="AL446" i="60"/>
  <c r="AP449" i="60"/>
  <c r="AP451" i="60" s="1"/>
  <c r="AP460" i="60" s="1"/>
  <c r="AP446" i="60"/>
  <c r="AT449" i="60"/>
  <c r="AT451" i="60" s="1"/>
  <c r="AT460" i="60" s="1"/>
  <c r="AT446" i="60"/>
  <c r="AX449" i="60"/>
  <c r="AX451" i="60" s="1"/>
  <c r="AX460" i="60" s="1"/>
  <c r="AX446" i="60"/>
  <c r="BB449" i="60"/>
  <c r="BB451" i="60" s="1"/>
  <c r="BB460" i="60" s="1"/>
  <c r="BB446" i="60"/>
  <c r="BF449" i="60"/>
  <c r="BF451" i="60" s="1"/>
  <c r="BF460" i="60" s="1"/>
  <c r="BF446" i="60"/>
  <c r="BJ449" i="60"/>
  <c r="BJ451" i="60" s="1"/>
  <c r="BJ460" i="60" s="1"/>
  <c r="BJ446" i="60"/>
  <c r="BN449" i="60"/>
  <c r="BN451" i="60" s="1"/>
  <c r="BN460" i="60" s="1"/>
  <c r="BN446" i="60"/>
  <c r="BR449" i="60"/>
  <c r="BR451" i="60" s="1"/>
  <c r="BR460" i="60" s="1"/>
  <c r="BR446" i="60"/>
  <c r="BW449" i="60"/>
  <c r="BW451" i="60" s="1"/>
  <c r="BW460" i="60" s="1"/>
  <c r="BW446" i="60"/>
  <c r="CA449" i="60"/>
  <c r="CA451" i="60" s="1"/>
  <c r="CA460" i="60" s="1"/>
  <c r="CA446" i="60"/>
  <c r="CE449" i="60"/>
  <c r="CE451" i="60" s="1"/>
  <c r="CE460" i="60" s="1"/>
  <c r="CE446" i="60"/>
  <c r="CI449" i="60"/>
  <c r="CI451" i="60" s="1"/>
  <c r="CI460" i="60" s="1"/>
  <c r="CI446" i="60"/>
  <c r="CM449" i="60"/>
  <c r="CM451" i="60" s="1"/>
  <c r="CM460" i="60" s="1"/>
  <c r="CM446" i="60"/>
  <c r="T449" i="60"/>
  <c r="T446" i="60"/>
  <c r="AN449" i="60"/>
  <c r="AN446" i="60"/>
  <c r="BL449" i="60"/>
  <c r="BL446" i="60"/>
  <c r="CG449" i="60"/>
  <c r="CG446" i="60"/>
  <c r="G449" i="60"/>
  <c r="G451" i="60" s="1"/>
  <c r="G446" i="60"/>
  <c r="K449" i="60"/>
  <c r="K451" i="60" s="1"/>
  <c r="K446" i="60"/>
  <c r="O449" i="60"/>
  <c r="O451" i="60" s="1"/>
  <c r="O460" i="60" s="1"/>
  <c r="O446" i="60"/>
  <c r="S449" i="60"/>
  <c r="S451" i="60" s="1"/>
  <c r="S460" i="60" s="1"/>
  <c r="S446" i="60"/>
  <c r="W449" i="60"/>
  <c r="W451" i="60" s="1"/>
  <c r="W446" i="60"/>
  <c r="AA449" i="60"/>
  <c r="AA451" i="60" s="1"/>
  <c r="AA460" i="60" s="1"/>
  <c r="AA446" i="60"/>
  <c r="AE449" i="60"/>
  <c r="AE451" i="60" s="1"/>
  <c r="AE460" i="60" s="1"/>
  <c r="AE446" i="60"/>
  <c r="AI449" i="60"/>
  <c r="AI451" i="60" s="1"/>
  <c r="AI460" i="60" s="1"/>
  <c r="AI446" i="60"/>
  <c r="AM449" i="60"/>
  <c r="AM451" i="60" s="1"/>
  <c r="AM446" i="60"/>
  <c r="AQ449" i="60"/>
  <c r="AQ451" i="60" s="1"/>
  <c r="AQ460" i="60" s="1"/>
  <c r="AQ446" i="60"/>
  <c r="AU449" i="60"/>
  <c r="AU451" i="60" s="1"/>
  <c r="AU446" i="60"/>
  <c r="AY449" i="60"/>
  <c r="AY451" i="60" s="1"/>
  <c r="AY460" i="60" s="1"/>
  <c r="AY446" i="60"/>
  <c r="BC449" i="60"/>
  <c r="BC451" i="60" s="1"/>
  <c r="BC460" i="60" s="1"/>
  <c r="BC446" i="60"/>
  <c r="BG449" i="60"/>
  <c r="BG451" i="60" s="1"/>
  <c r="BG460" i="60" s="1"/>
  <c r="BG446" i="60"/>
  <c r="BK449" i="60"/>
  <c r="BK451" i="60" s="1"/>
  <c r="BK446" i="60"/>
  <c r="BO449" i="60"/>
  <c r="BO451" i="60" s="1"/>
  <c r="BO460" i="60" s="1"/>
  <c r="BO446" i="60"/>
  <c r="BT449" i="60"/>
  <c r="BT446" i="60"/>
  <c r="BX449" i="60"/>
  <c r="BX446" i="60"/>
  <c r="CB449" i="60"/>
  <c r="CB446" i="60"/>
  <c r="CF449" i="60"/>
  <c r="CF446" i="60"/>
  <c r="CJ449" i="60"/>
  <c r="CJ446" i="60"/>
  <c r="U451" i="60"/>
  <c r="F451" i="60" l="1"/>
  <c r="F460" i="60"/>
  <c r="CC451" i="60"/>
  <c r="CC460" i="60" s="1"/>
  <c r="K7" i="61"/>
  <c r="K460" i="60"/>
  <c r="BK458" i="60"/>
  <c r="BK472" i="60"/>
  <c r="BK461" i="60"/>
  <c r="BK477" i="60"/>
  <c r="BK460" i="60"/>
  <c r="AM472" i="60"/>
  <c r="AM477" i="60"/>
  <c r="AM458" i="60"/>
  <c r="AM461" i="60"/>
  <c r="AM460" i="60"/>
  <c r="G472" i="60"/>
  <c r="G477" i="60"/>
  <c r="G458" i="60"/>
  <c r="G461" i="60"/>
  <c r="G460" i="60"/>
  <c r="AH477" i="60"/>
  <c r="AH472" i="60"/>
  <c r="AH458" i="60"/>
  <c r="AH461" i="60"/>
  <c r="AH460" i="60"/>
  <c r="Z477" i="60"/>
  <c r="Z472" i="60"/>
  <c r="Z458" i="60"/>
  <c r="Z461" i="60"/>
  <c r="Z460" i="60"/>
  <c r="J477" i="60"/>
  <c r="J472" i="60"/>
  <c r="J458" i="60"/>
  <c r="J461" i="60"/>
  <c r="J460" i="60"/>
  <c r="AU458" i="60"/>
  <c r="AU472" i="60"/>
  <c r="AU461" i="60"/>
  <c r="AU477" i="60"/>
  <c r="AU460" i="60"/>
  <c r="K51" i="61" s="1"/>
  <c r="W472" i="60"/>
  <c r="W477" i="60"/>
  <c r="W458" i="60"/>
  <c r="W461" i="60"/>
  <c r="W460" i="60"/>
  <c r="R477" i="60"/>
  <c r="R472" i="60"/>
  <c r="R458" i="60"/>
  <c r="R461" i="60"/>
  <c r="R460" i="60"/>
  <c r="BM472" i="60"/>
  <c r="BM458" i="60"/>
  <c r="BM477" i="60"/>
  <c r="BM461" i="60"/>
  <c r="CI458" i="60"/>
  <c r="CI477" i="60"/>
  <c r="CI472" i="60"/>
  <c r="CI461" i="60"/>
  <c r="BU458" i="60"/>
  <c r="BU477" i="60"/>
  <c r="BU472" i="60"/>
  <c r="BU461" i="60"/>
  <c r="BF477" i="60"/>
  <c r="BF472" i="60"/>
  <c r="BF458" i="60"/>
  <c r="BF461" i="60"/>
  <c r="AP458" i="60"/>
  <c r="AP477" i="60"/>
  <c r="AP472" i="60"/>
  <c r="AP461" i="60"/>
  <c r="AA472" i="60"/>
  <c r="AA458" i="60"/>
  <c r="AA477" i="60"/>
  <c r="AA461" i="60"/>
  <c r="V477" i="60"/>
  <c r="V458" i="60"/>
  <c r="V472" i="60"/>
  <c r="V461" i="60"/>
  <c r="V462" i="60" s="1"/>
  <c r="S458" i="60"/>
  <c r="S472" i="60"/>
  <c r="S477" i="60"/>
  <c r="S461" i="60"/>
  <c r="O472" i="60"/>
  <c r="O477" i="60"/>
  <c r="O458" i="60"/>
  <c r="O461" i="60"/>
  <c r="K458" i="60"/>
  <c r="K472" i="60"/>
  <c r="K477" i="60"/>
  <c r="K461" i="60"/>
  <c r="I458" i="60"/>
  <c r="I472" i="60"/>
  <c r="I477" i="60"/>
  <c r="I461" i="60"/>
  <c r="I462" i="60" s="1"/>
  <c r="F458" i="60"/>
  <c r="F477" i="60"/>
  <c r="F472" i="60"/>
  <c r="F461" i="60"/>
  <c r="CJ451" i="60"/>
  <c r="CJ460" i="60" s="1"/>
  <c r="CB451" i="60"/>
  <c r="BT451" i="60"/>
  <c r="BT460" i="60" s="1"/>
  <c r="AN451" i="60"/>
  <c r="AN460" i="60" s="1"/>
  <c r="BQ451" i="60"/>
  <c r="Y460" i="60"/>
  <c r="Y477" i="60"/>
  <c r="Y472" i="60"/>
  <c r="Y458" i="60"/>
  <c r="Y461" i="60"/>
  <c r="BY451" i="60"/>
  <c r="BY460" i="60" s="1"/>
  <c r="BH451" i="60"/>
  <c r="BH460" i="60" s="1"/>
  <c r="AR451" i="60"/>
  <c r="AR460" i="60" s="1"/>
  <c r="X451" i="60"/>
  <c r="X460" i="60" s="1"/>
  <c r="BE460" i="60"/>
  <c r="BE458" i="60"/>
  <c r="BE472" i="60"/>
  <c r="BE477" i="60"/>
  <c r="BE461" i="60"/>
  <c r="AO451" i="60"/>
  <c r="E460" i="60"/>
  <c r="E477" i="60"/>
  <c r="E458" i="60"/>
  <c r="E472" i="60"/>
  <c r="E461" i="60"/>
  <c r="BD451" i="60"/>
  <c r="BD460" i="60" s="1"/>
  <c r="AJ451" i="60"/>
  <c r="AJ460" i="60" s="1"/>
  <c r="L451" i="60"/>
  <c r="L460" i="60" s="1"/>
  <c r="K98" i="61"/>
  <c r="K90" i="61"/>
  <c r="K80" i="61"/>
  <c r="BU462" i="60"/>
  <c r="CE458" i="60"/>
  <c r="CE477" i="60"/>
  <c r="CE472" i="60"/>
  <c r="CE461" i="60"/>
  <c r="BW477" i="60"/>
  <c r="BW472" i="60"/>
  <c r="BW458" i="60"/>
  <c r="BW461" i="60"/>
  <c r="BW462" i="60" s="1"/>
  <c r="BM460" i="60"/>
  <c r="BC472" i="60"/>
  <c r="BC477" i="60"/>
  <c r="BC458" i="60"/>
  <c r="BC461" i="60"/>
  <c r="BC462" i="60" s="1"/>
  <c r="AX477" i="60"/>
  <c r="AX472" i="60"/>
  <c r="AX458" i="60"/>
  <c r="AX461" i="60"/>
  <c r="AX462" i="60" s="1"/>
  <c r="AL472" i="60"/>
  <c r="AL477" i="60"/>
  <c r="AL458" i="60"/>
  <c r="AL461" i="60"/>
  <c r="AL462" i="60" s="1"/>
  <c r="AE458" i="60"/>
  <c r="AE472" i="60"/>
  <c r="AE477" i="60"/>
  <c r="AE461" i="60"/>
  <c r="K64" i="61"/>
  <c r="U458" i="60"/>
  <c r="U477" i="60"/>
  <c r="U472" i="60"/>
  <c r="U461" i="60"/>
  <c r="K57" i="61"/>
  <c r="K10" i="61"/>
  <c r="CM458" i="60"/>
  <c r="CM477" i="60"/>
  <c r="CM472" i="60"/>
  <c r="CM461" i="60"/>
  <c r="CA458" i="60"/>
  <c r="CA477" i="60"/>
  <c r="CA472" i="60"/>
  <c r="CA461" i="60"/>
  <c r="BO458" i="60"/>
  <c r="BO472" i="60"/>
  <c r="BO477" i="60"/>
  <c r="BO461" i="60"/>
  <c r="BO462" i="60" s="1"/>
  <c r="BJ472" i="60"/>
  <c r="BJ477" i="60"/>
  <c r="BJ458" i="60"/>
  <c r="BJ461" i="60"/>
  <c r="BA472" i="60"/>
  <c r="BA477" i="60"/>
  <c r="BA458" i="60"/>
  <c r="BA461" i="60"/>
  <c r="AT477" i="60"/>
  <c r="AT472" i="60"/>
  <c r="AT458" i="60"/>
  <c r="AT461" i="60"/>
  <c r="AI458" i="60"/>
  <c r="AI472" i="60"/>
  <c r="AI477" i="60"/>
  <c r="AI461" i="60"/>
  <c r="AK461" i="60"/>
  <c r="AK477" i="60"/>
  <c r="AK458" i="60"/>
  <c r="AK472" i="60"/>
  <c r="CL472" i="60"/>
  <c r="CL477" i="60"/>
  <c r="CL458" i="60"/>
  <c r="CL461" i="60"/>
  <c r="CH472" i="60"/>
  <c r="CH458" i="60"/>
  <c r="CH477" i="60"/>
  <c r="CH461" i="60"/>
  <c r="CH462" i="60" s="1"/>
  <c r="CD472" i="60"/>
  <c r="CD477" i="60"/>
  <c r="CD458" i="60"/>
  <c r="CD461" i="60"/>
  <c r="CD462" i="60" s="1"/>
  <c r="BZ472" i="60"/>
  <c r="BZ477" i="60"/>
  <c r="BZ458" i="60"/>
  <c r="BZ461" i="60"/>
  <c r="BV458" i="60"/>
  <c r="BV472" i="60"/>
  <c r="BV477" i="60"/>
  <c r="BV461" i="60"/>
  <c r="BV462" i="60" s="1"/>
  <c r="BR458" i="60"/>
  <c r="BR477" i="60"/>
  <c r="BR472" i="60"/>
  <c r="BR461" i="60"/>
  <c r="BN477" i="60"/>
  <c r="BN472" i="60"/>
  <c r="BN458" i="60"/>
  <c r="BN461" i="60"/>
  <c r="BG472" i="60"/>
  <c r="BG458" i="60"/>
  <c r="BG477" i="60"/>
  <c r="BG461" i="60"/>
  <c r="BB477" i="60"/>
  <c r="BB472" i="60"/>
  <c r="BB458" i="60"/>
  <c r="BB461" i="60"/>
  <c r="BB462" i="60" s="1"/>
  <c r="AY458" i="60"/>
  <c r="AY472" i="60"/>
  <c r="AY477" i="60"/>
  <c r="AY461" i="60"/>
  <c r="AQ472" i="60"/>
  <c r="AQ477" i="60"/>
  <c r="AQ458" i="60"/>
  <c r="AQ461" i="60"/>
  <c r="AK460" i="60"/>
  <c r="AD472" i="60"/>
  <c r="AD477" i="60"/>
  <c r="AD458" i="60"/>
  <c r="AD461" i="60"/>
  <c r="U460" i="60"/>
  <c r="N472" i="60"/>
  <c r="N477" i="60"/>
  <c r="N458" i="60"/>
  <c r="N461" i="60"/>
  <c r="CF451" i="60"/>
  <c r="BX451" i="60"/>
  <c r="BX460" i="60" s="1"/>
  <c r="CG451" i="60"/>
  <c r="BL451" i="60"/>
  <c r="BL460" i="60" s="1"/>
  <c r="T451" i="60"/>
  <c r="BI451" i="60"/>
  <c r="BI460" i="60" s="1"/>
  <c r="AS451" i="60"/>
  <c r="AG451" i="60"/>
  <c r="AG460" i="60" s="1"/>
  <c r="Q451" i="60"/>
  <c r="CK451" i="60"/>
  <c r="CK460" i="60" s="1"/>
  <c r="AZ451" i="60"/>
  <c r="AF451" i="60"/>
  <c r="AF460" i="60" s="1"/>
  <c r="P451" i="60"/>
  <c r="AW451" i="60"/>
  <c r="AW460" i="60" s="1"/>
  <c r="AC460" i="60"/>
  <c r="AC477" i="60"/>
  <c r="AC458" i="60"/>
  <c r="AC472" i="60"/>
  <c r="AC461" i="60"/>
  <c r="M460" i="60"/>
  <c r="M458" i="60"/>
  <c r="M477" i="60"/>
  <c r="M472" i="60"/>
  <c r="M461" i="60"/>
  <c r="BP451" i="60"/>
  <c r="BP460" i="60" s="1"/>
  <c r="AV451" i="60"/>
  <c r="AB451" i="60"/>
  <c r="AB460" i="60" s="1"/>
  <c r="H451" i="60"/>
  <c r="K97" i="61"/>
  <c r="K94" i="61"/>
  <c r="K93" i="61"/>
  <c r="K89" i="61"/>
  <c r="K86" i="61"/>
  <c r="K85" i="61"/>
  <c r="K82" i="61"/>
  <c r="K81" i="61"/>
  <c r="K76" i="61"/>
  <c r="K73" i="61"/>
  <c r="K72" i="61"/>
  <c r="K67" i="61"/>
  <c r="BJ462" i="60"/>
  <c r="K63" i="61"/>
  <c r="K59" i="61"/>
  <c r="K58" i="61"/>
  <c r="K55" i="61"/>
  <c r="K54" i="61"/>
  <c r="K50" i="61"/>
  <c r="K47" i="61"/>
  <c r="AP462" i="60"/>
  <c r="K46" i="61"/>
  <c r="K42" i="61"/>
  <c r="K38" i="61"/>
  <c r="K34" i="61"/>
  <c r="K33" i="61"/>
  <c r="K30" i="61"/>
  <c r="K29" i="61"/>
  <c r="K24" i="61"/>
  <c r="K21" i="61"/>
  <c r="O462" i="60"/>
  <c r="K16" i="61"/>
  <c r="K15" i="61"/>
  <c r="K12" i="61"/>
  <c r="K11" i="61"/>
  <c r="AM462" i="60" l="1"/>
  <c r="G462" i="60"/>
  <c r="K43" i="61"/>
  <c r="S55" i="61"/>
  <c r="S85" i="61"/>
  <c r="S93" i="61"/>
  <c r="S50" i="61"/>
  <c r="S34" i="61"/>
  <c r="S8" i="61"/>
  <c r="CC477" i="60"/>
  <c r="CC472" i="60"/>
  <c r="CC458" i="60"/>
  <c r="CC461" i="60"/>
  <c r="S15" i="61"/>
  <c r="S20" i="61"/>
  <c r="K37" i="61"/>
  <c r="S94" i="61"/>
  <c r="K40" i="61"/>
  <c r="S23" i="61"/>
  <c r="AU462" i="60"/>
  <c r="R37" i="61"/>
  <c r="S68" i="61"/>
  <c r="R47" i="61"/>
  <c r="S58" i="61"/>
  <c r="R89" i="61"/>
  <c r="S57" i="61"/>
  <c r="S73" i="61"/>
  <c r="S98" i="61"/>
  <c r="S7" i="61"/>
  <c r="BK462" i="60"/>
  <c r="R90" i="61"/>
  <c r="S16" i="61"/>
  <c r="S71" i="61"/>
  <c r="S43" i="61"/>
  <c r="R82" i="61"/>
  <c r="K20" i="61"/>
  <c r="CC462" i="60"/>
  <c r="S62" i="61"/>
  <c r="K25" i="61"/>
  <c r="S29" i="61"/>
  <c r="S33" i="61"/>
  <c r="S28" i="61"/>
  <c r="K8" i="61"/>
  <c r="K462" i="60"/>
  <c r="BF462" i="60"/>
  <c r="F462" i="60"/>
  <c r="AA462" i="60"/>
  <c r="K68" i="61"/>
  <c r="CI462" i="60"/>
  <c r="J462" i="60"/>
  <c r="S462" i="60"/>
  <c r="R462" i="60"/>
  <c r="AD462" i="60"/>
  <c r="AI462" i="60"/>
  <c r="AQ462" i="60"/>
  <c r="AY462" i="60"/>
  <c r="BN462" i="60"/>
  <c r="BR462" i="60"/>
  <c r="CA462" i="60"/>
  <c r="CL462" i="60"/>
  <c r="Z462" i="60"/>
  <c r="AT462" i="60"/>
  <c r="BZ462" i="60"/>
  <c r="AK462" i="60"/>
  <c r="W462" i="60"/>
  <c r="AH462" i="60"/>
  <c r="BA462" i="60"/>
  <c r="CE462" i="60"/>
  <c r="S64" i="61"/>
  <c r="R64" i="61"/>
  <c r="S72" i="61"/>
  <c r="R72" i="61"/>
  <c r="S76" i="61"/>
  <c r="R76" i="61"/>
  <c r="S81" i="61"/>
  <c r="R81" i="61"/>
  <c r="R85" i="61"/>
  <c r="S97" i="61"/>
  <c r="R97" i="61"/>
  <c r="S38" i="61"/>
  <c r="R38" i="61"/>
  <c r="R57" i="61"/>
  <c r="S67" i="61"/>
  <c r="R67" i="61"/>
  <c r="R73" i="61"/>
  <c r="S86" i="61"/>
  <c r="R86" i="61"/>
  <c r="R28" i="61"/>
  <c r="S42" i="61"/>
  <c r="R42" i="61"/>
  <c r="S54" i="61"/>
  <c r="R54" i="61"/>
  <c r="S59" i="61"/>
  <c r="R59" i="61"/>
  <c r="S25" i="61"/>
  <c r="R25" i="61"/>
  <c r="S14" i="61"/>
  <c r="R14" i="61"/>
  <c r="R15" i="61"/>
  <c r="S90" i="61"/>
  <c r="S32" i="61"/>
  <c r="R32" i="61"/>
  <c r="S40" i="61"/>
  <c r="R40" i="61"/>
  <c r="S6" i="61"/>
  <c r="R6" i="61"/>
  <c r="R7" i="61"/>
  <c r="S10" i="61"/>
  <c r="R10" i="61"/>
  <c r="S12" i="61"/>
  <c r="R12" i="61"/>
  <c r="S21" i="61"/>
  <c r="R21" i="61"/>
  <c r="S24" i="61"/>
  <c r="R24" i="61"/>
  <c r="S30" i="61"/>
  <c r="R30" i="61"/>
  <c r="S46" i="61"/>
  <c r="R46" i="61"/>
  <c r="S63" i="61"/>
  <c r="R63" i="61"/>
  <c r="S80" i="61"/>
  <c r="R80" i="61"/>
  <c r="S51" i="61"/>
  <c r="R51" i="61"/>
  <c r="S11" i="61"/>
  <c r="R11" i="61"/>
  <c r="N462" i="60"/>
  <c r="CM462" i="60"/>
  <c r="BG462" i="60"/>
  <c r="AE462" i="60"/>
  <c r="K35" i="61"/>
  <c r="K36" i="61"/>
  <c r="K69" i="61"/>
  <c r="K79" i="61"/>
  <c r="K31" i="61"/>
  <c r="K83" i="61"/>
  <c r="K44" i="61"/>
  <c r="K95" i="61"/>
  <c r="K53" i="61"/>
  <c r="K96" i="61"/>
  <c r="K66" i="61"/>
  <c r="K74" i="61"/>
  <c r="AV472" i="60"/>
  <c r="AV477" i="60"/>
  <c r="AV458" i="60"/>
  <c r="AV461" i="60"/>
  <c r="P477" i="60"/>
  <c r="P472" i="60"/>
  <c r="P458" i="60"/>
  <c r="P461" i="60"/>
  <c r="Q458" i="60"/>
  <c r="Q472" i="60"/>
  <c r="Q477" i="60"/>
  <c r="Q461" i="60"/>
  <c r="T472" i="60"/>
  <c r="T458" i="60"/>
  <c r="T477" i="60"/>
  <c r="T461" i="60"/>
  <c r="K13" i="61"/>
  <c r="K61" i="61"/>
  <c r="K48" i="61"/>
  <c r="K84" i="61"/>
  <c r="BQ461" i="60"/>
  <c r="BQ477" i="60"/>
  <c r="BQ458" i="60"/>
  <c r="BQ472" i="60"/>
  <c r="CB477" i="60"/>
  <c r="CB472" i="60"/>
  <c r="CB458" i="60"/>
  <c r="CB461" i="60"/>
  <c r="K23" i="61"/>
  <c r="U462" i="60"/>
  <c r="K71" i="61"/>
  <c r="BM462" i="60"/>
  <c r="L477" i="60"/>
  <c r="L472" i="60"/>
  <c r="L458" i="60"/>
  <c r="L461" i="60"/>
  <c r="BD472" i="60"/>
  <c r="BD477" i="60"/>
  <c r="BD458" i="60"/>
  <c r="BD461" i="60"/>
  <c r="BE462" i="60"/>
  <c r="K62" i="61"/>
  <c r="AR472" i="60"/>
  <c r="AR458" i="60"/>
  <c r="AR477" i="60"/>
  <c r="AR461" i="60"/>
  <c r="BY458" i="60"/>
  <c r="BY477" i="60"/>
  <c r="BY472" i="60"/>
  <c r="BY461" i="60"/>
  <c r="AO458" i="60"/>
  <c r="AO472" i="60"/>
  <c r="AO477" i="60"/>
  <c r="AO461" i="60"/>
  <c r="AG458" i="60"/>
  <c r="AG477" i="60"/>
  <c r="AG472" i="60"/>
  <c r="AG461" i="60"/>
  <c r="K39" i="61"/>
  <c r="E462" i="60"/>
  <c r="K6" i="61"/>
  <c r="K27" i="61"/>
  <c r="K65" i="61"/>
  <c r="K28" i="61"/>
  <c r="Y462" i="60"/>
  <c r="AN458" i="60"/>
  <c r="AN472" i="60"/>
  <c r="AN477" i="60"/>
  <c r="AN461" i="60"/>
  <c r="BT472" i="60"/>
  <c r="BT477" i="60"/>
  <c r="BT458" i="60"/>
  <c r="BT461" i="60"/>
  <c r="CJ477" i="60"/>
  <c r="CJ472" i="60"/>
  <c r="CJ458" i="60"/>
  <c r="CJ461" i="60"/>
  <c r="H472" i="60"/>
  <c r="H458" i="60"/>
  <c r="H477" i="60"/>
  <c r="H461" i="60"/>
  <c r="K32" i="61"/>
  <c r="AC462" i="60"/>
  <c r="AZ472" i="60"/>
  <c r="AZ477" i="60"/>
  <c r="AZ458" i="60"/>
  <c r="AZ461" i="60"/>
  <c r="AS458" i="60"/>
  <c r="AS477" i="60"/>
  <c r="AS472" i="60"/>
  <c r="AS461" i="60"/>
  <c r="CG477" i="60"/>
  <c r="CG472" i="60"/>
  <c r="CG458" i="60"/>
  <c r="CG461" i="60"/>
  <c r="CF472" i="60"/>
  <c r="CF477" i="60"/>
  <c r="CF458" i="60"/>
  <c r="CF461" i="60"/>
  <c r="AB477" i="60"/>
  <c r="AB472" i="60"/>
  <c r="AB458" i="60"/>
  <c r="AB461" i="60"/>
  <c r="BP458" i="60"/>
  <c r="BP477" i="60"/>
  <c r="BP472" i="60"/>
  <c r="BP461" i="60"/>
  <c r="AW461" i="60"/>
  <c r="AW472" i="60"/>
  <c r="AW458" i="60"/>
  <c r="AW477" i="60"/>
  <c r="AF477" i="60"/>
  <c r="AF472" i="60"/>
  <c r="AF458" i="60"/>
  <c r="AF461" i="60"/>
  <c r="CK477" i="60"/>
  <c r="CK472" i="60"/>
  <c r="CK458" i="60"/>
  <c r="CK461" i="60"/>
  <c r="BI461" i="60"/>
  <c r="BI458" i="60"/>
  <c r="BI477" i="60"/>
  <c r="BI472" i="60"/>
  <c r="BL472" i="60"/>
  <c r="BL477" i="60"/>
  <c r="BL458" i="60"/>
  <c r="BL461" i="60"/>
  <c r="BX458" i="60"/>
  <c r="BX472" i="60"/>
  <c r="BX477" i="60"/>
  <c r="BX461" i="60"/>
  <c r="H460" i="60"/>
  <c r="AV460" i="60"/>
  <c r="K14" i="61"/>
  <c r="M462" i="60"/>
  <c r="P460" i="60"/>
  <c r="AZ460" i="60"/>
  <c r="Q460" i="60"/>
  <c r="AS460" i="60"/>
  <c r="T460" i="60"/>
  <c r="CG460" i="60"/>
  <c r="CF460" i="60"/>
  <c r="AJ472" i="60"/>
  <c r="AJ477" i="60"/>
  <c r="AJ458" i="60"/>
  <c r="AJ461" i="60"/>
  <c r="AO460" i="60"/>
  <c r="X477" i="60"/>
  <c r="X472" i="60"/>
  <c r="X458" i="60"/>
  <c r="X461" i="60"/>
  <c r="BH472" i="60"/>
  <c r="BH477" i="60"/>
  <c r="BH458" i="60"/>
  <c r="BH461" i="60"/>
  <c r="BQ460" i="60"/>
  <c r="CB460" i="60"/>
  <c r="R33" i="61" l="1"/>
  <c r="R98" i="61"/>
  <c r="R50" i="61"/>
  <c r="R58" i="61"/>
  <c r="R68" i="61"/>
  <c r="R8" i="61"/>
  <c r="R43" i="61"/>
  <c r="R20" i="61"/>
  <c r="R75" i="61"/>
  <c r="S82" i="61"/>
  <c r="S37" i="61"/>
  <c r="S89" i="61"/>
  <c r="S47" i="61"/>
  <c r="S49" i="61"/>
  <c r="S79" i="61"/>
  <c r="R71" i="61"/>
  <c r="R16" i="61"/>
  <c r="R62" i="61"/>
  <c r="R34" i="61"/>
  <c r="R23" i="61"/>
  <c r="S61" i="61"/>
  <c r="S91" i="61"/>
  <c r="R31" i="61"/>
  <c r="S92" i="61"/>
  <c r="R22" i="61"/>
  <c r="R18" i="61"/>
  <c r="R94" i="61"/>
  <c r="R29" i="61"/>
  <c r="R93" i="61"/>
  <c r="R55" i="61"/>
  <c r="S74" i="61"/>
  <c r="S19" i="61"/>
  <c r="S48" i="61"/>
  <c r="S44" i="61"/>
  <c r="S66" i="61"/>
  <c r="R66" i="61"/>
  <c r="S53" i="61"/>
  <c r="R53" i="61"/>
  <c r="S13" i="61"/>
  <c r="R13" i="61"/>
  <c r="S87" i="61"/>
  <c r="R87" i="61"/>
  <c r="S18" i="61"/>
  <c r="S52" i="61"/>
  <c r="R52" i="61"/>
  <c r="S65" i="61"/>
  <c r="R65" i="61"/>
  <c r="S83" i="61"/>
  <c r="R83" i="61"/>
  <c r="S69" i="61"/>
  <c r="R69" i="61"/>
  <c r="S96" i="61"/>
  <c r="R96" i="61"/>
  <c r="S35" i="61"/>
  <c r="R35" i="61"/>
  <c r="S31" i="61"/>
  <c r="S56" i="61"/>
  <c r="R56" i="61"/>
  <c r="S39" i="61"/>
  <c r="R39" i="61"/>
  <c r="S36" i="61"/>
  <c r="R36" i="61"/>
  <c r="S45" i="61"/>
  <c r="R45" i="61"/>
  <c r="S84" i="61"/>
  <c r="R84" i="61"/>
  <c r="S27" i="61"/>
  <c r="R27" i="61"/>
  <c r="S9" i="61"/>
  <c r="R9" i="61"/>
  <c r="S95" i="61"/>
  <c r="R95" i="61"/>
  <c r="S88" i="61"/>
  <c r="R88" i="61"/>
  <c r="S75" i="61"/>
  <c r="X462" i="60"/>
  <c r="AJ462" i="60"/>
  <c r="BD462" i="60"/>
  <c r="BP462" i="60"/>
  <c r="CK462" i="60"/>
  <c r="BX462" i="60"/>
  <c r="BY462" i="60"/>
  <c r="CJ462" i="60"/>
  <c r="BT462" i="60"/>
  <c r="AG462" i="60"/>
  <c r="L462" i="60"/>
  <c r="AN462" i="60"/>
  <c r="AB462" i="60"/>
  <c r="BL462" i="60"/>
  <c r="AF462" i="60"/>
  <c r="BH462" i="60"/>
  <c r="AR462" i="60"/>
  <c r="BI462" i="60"/>
  <c r="AW462" i="60"/>
  <c r="CB462" i="60"/>
  <c r="K87" i="61"/>
  <c r="K91" i="61"/>
  <c r="CF462" i="60"/>
  <c r="K56" i="61"/>
  <c r="AZ462" i="60"/>
  <c r="BQ462" i="60"/>
  <c r="K75" i="61"/>
  <c r="K22" i="61"/>
  <c r="T462" i="60"/>
  <c r="P462" i="60"/>
  <c r="K18" i="61"/>
  <c r="H462" i="60"/>
  <c r="K9" i="61"/>
  <c r="Q462" i="60"/>
  <c r="K19" i="61"/>
  <c r="K88" i="61"/>
  <c r="K92" i="61"/>
  <c r="CG462" i="60"/>
  <c r="K52" i="61"/>
  <c r="AV462" i="60"/>
  <c r="AO462" i="60"/>
  <c r="K45" i="61"/>
  <c r="K49" i="61"/>
  <c r="AS462" i="60"/>
  <c r="S22" i="61" l="1"/>
  <c r="R79" i="61"/>
  <c r="R92" i="61"/>
  <c r="R19" i="61"/>
  <c r="R61" i="61"/>
  <c r="R49" i="61"/>
  <c r="R74" i="61"/>
  <c r="R44" i="61"/>
  <c r="R48" i="61"/>
  <c r="R91" i="61"/>
  <c r="I15" i="65" l="1"/>
  <c r="N5" i="61"/>
  <c r="V5" i="61" s="1"/>
  <c r="U5" i="61"/>
  <c r="W5" i="61" s="1"/>
  <c r="N6" i="61"/>
  <c r="Q6" i="61"/>
  <c r="U6" i="61"/>
  <c r="N7" i="61"/>
  <c r="Q7" i="61"/>
  <c r="U7" i="61"/>
  <c r="N8" i="61"/>
  <c r="Q8" i="61"/>
  <c r="U8" i="61"/>
  <c r="N9" i="61"/>
  <c r="Q9" i="61"/>
  <c r="U9" i="61"/>
  <c r="N10" i="61"/>
  <c r="Q10" i="61"/>
  <c r="U10" i="61"/>
  <c r="N11" i="61"/>
  <c r="Q11" i="61"/>
  <c r="U11" i="61"/>
  <c r="N12" i="61"/>
  <c r="Q12" i="61"/>
  <c r="U12" i="61"/>
  <c r="N13" i="61"/>
  <c r="Q13" i="61"/>
  <c r="U13" i="61"/>
  <c r="N14" i="61"/>
  <c r="Q14" i="61"/>
  <c r="U14" i="61"/>
  <c r="N15" i="61"/>
  <c r="Q15" i="61"/>
  <c r="U15" i="61"/>
  <c r="N16" i="61"/>
  <c r="Q16" i="61"/>
  <c r="U16" i="61"/>
  <c r="N18" i="61"/>
  <c r="Q18" i="61"/>
  <c r="U18" i="61"/>
  <c r="N19" i="61"/>
  <c r="Q19" i="61"/>
  <c r="U19" i="61"/>
  <c r="N20" i="61"/>
  <c r="Q20" i="61"/>
  <c r="U20" i="61"/>
  <c r="N21" i="61"/>
  <c r="Q21" i="61"/>
  <c r="U21" i="61"/>
  <c r="N22" i="61"/>
  <c r="Q22" i="61"/>
  <c r="U22" i="61"/>
  <c r="N23" i="61"/>
  <c r="Q23" i="61"/>
  <c r="U23" i="61"/>
  <c r="N24" i="61"/>
  <c r="Q24" i="61"/>
  <c r="U24" i="61"/>
  <c r="N25" i="61"/>
  <c r="Q25" i="61"/>
  <c r="U25" i="61"/>
  <c r="N27" i="61"/>
  <c r="Q27" i="61"/>
  <c r="U27" i="61"/>
  <c r="N28" i="61"/>
  <c r="Q28" i="61"/>
  <c r="U28" i="61"/>
  <c r="N29" i="61"/>
  <c r="Q29" i="61"/>
  <c r="U29" i="61"/>
  <c r="N30" i="61"/>
  <c r="Q30" i="61"/>
  <c r="U30" i="61"/>
  <c r="N31" i="61"/>
  <c r="Q31" i="61"/>
  <c r="U31" i="61"/>
  <c r="N32" i="61"/>
  <c r="Q32" i="61"/>
  <c r="U32" i="61"/>
  <c r="N33" i="61"/>
  <c r="Q33" i="61"/>
  <c r="U33" i="61"/>
  <c r="N34" i="61"/>
  <c r="Q34" i="61"/>
  <c r="U34" i="61"/>
  <c r="N35" i="61"/>
  <c r="Q35" i="61"/>
  <c r="N36" i="61"/>
  <c r="Q36" i="61"/>
  <c r="U36" i="61"/>
  <c r="N37" i="61"/>
  <c r="Q37" i="61"/>
  <c r="U37" i="61"/>
  <c r="N38" i="61"/>
  <c r="Q38" i="61"/>
  <c r="U38" i="61"/>
  <c r="N39" i="61"/>
  <c r="Q39" i="61"/>
  <c r="U39" i="61"/>
  <c r="N40" i="61"/>
  <c r="Q40" i="61"/>
  <c r="U40" i="61"/>
  <c r="N42" i="61"/>
  <c r="Q42" i="61"/>
  <c r="U42" i="61"/>
  <c r="N43" i="61"/>
  <c r="Q43" i="61"/>
  <c r="U43" i="61"/>
  <c r="N44" i="61"/>
  <c r="Q44" i="61"/>
  <c r="U44" i="61"/>
  <c r="N45" i="61"/>
  <c r="Q45" i="61"/>
  <c r="U45" i="61"/>
  <c r="N46" i="61"/>
  <c r="Q46" i="61"/>
  <c r="U46" i="61"/>
  <c r="N47" i="61"/>
  <c r="Q47" i="61"/>
  <c r="U47" i="61"/>
  <c r="N48" i="61"/>
  <c r="Q48" i="61"/>
  <c r="U48" i="61"/>
  <c r="N49" i="61"/>
  <c r="Q49" i="61"/>
  <c r="U49" i="61"/>
  <c r="N50" i="61"/>
  <c r="Q50" i="61"/>
  <c r="U50" i="61"/>
  <c r="N51" i="61"/>
  <c r="Q51" i="61"/>
  <c r="U51" i="61"/>
  <c r="N52" i="61"/>
  <c r="Q52" i="61"/>
  <c r="U52" i="61"/>
  <c r="N53" i="61"/>
  <c r="Q53" i="61"/>
  <c r="U53" i="61"/>
  <c r="N54" i="61"/>
  <c r="Q54" i="61"/>
  <c r="U54" i="61"/>
  <c r="N55" i="61"/>
  <c r="Q55" i="61"/>
  <c r="U55" i="61"/>
  <c r="N56" i="61"/>
  <c r="Q56" i="61"/>
  <c r="U56" i="61"/>
  <c r="N57" i="61"/>
  <c r="Q57" i="61"/>
  <c r="U57" i="61"/>
  <c r="N58" i="61"/>
  <c r="Q58" i="61"/>
  <c r="U58" i="61"/>
  <c r="N59" i="61"/>
  <c r="Q59" i="61"/>
  <c r="U59" i="61"/>
  <c r="N61" i="61"/>
  <c r="Q61" i="61"/>
  <c r="U61" i="61"/>
  <c r="N62" i="61"/>
  <c r="Q62" i="61"/>
  <c r="U62" i="61"/>
  <c r="N63" i="61"/>
  <c r="Q63" i="61"/>
  <c r="U63" i="61"/>
  <c r="N64" i="61"/>
  <c r="Q64" i="61"/>
  <c r="U64" i="61"/>
  <c r="N65" i="61"/>
  <c r="Q65" i="61"/>
  <c r="U65" i="61"/>
  <c r="N66" i="61"/>
  <c r="Q66" i="61"/>
  <c r="U66" i="61"/>
  <c r="N67" i="61"/>
  <c r="Q67" i="61"/>
  <c r="U67" i="61"/>
  <c r="N68" i="61"/>
  <c r="Q68" i="61"/>
  <c r="U68" i="61"/>
  <c r="N69" i="61"/>
  <c r="Q69" i="61"/>
  <c r="U69" i="61"/>
  <c r="N71" i="61"/>
  <c r="Q71" i="61"/>
  <c r="U71" i="61"/>
  <c r="N72" i="61"/>
  <c r="Q72" i="61"/>
  <c r="U72" i="61"/>
  <c r="N73" i="61"/>
  <c r="Q73" i="61"/>
  <c r="U73" i="61"/>
  <c r="N74" i="61"/>
  <c r="Q74" i="61"/>
  <c r="U74" i="61"/>
  <c r="N75" i="61"/>
  <c r="Q75" i="61"/>
  <c r="U75" i="61"/>
  <c r="N76" i="61"/>
  <c r="Q76" i="61"/>
  <c r="U76" i="61"/>
  <c r="N78" i="61"/>
  <c r="Q78" i="61"/>
  <c r="U78" i="61"/>
  <c r="N79" i="61"/>
  <c r="Q79" i="61"/>
  <c r="U79" i="61"/>
  <c r="N80" i="61"/>
  <c r="Q80" i="61"/>
  <c r="U80" i="61"/>
  <c r="N81" i="61"/>
  <c r="Q81" i="61"/>
  <c r="U81" i="61"/>
  <c r="N82" i="61"/>
  <c r="Q82" i="61"/>
  <c r="U82" i="61"/>
  <c r="N83" i="61"/>
  <c r="Q83" i="61"/>
  <c r="U83" i="61"/>
  <c r="N84" i="61"/>
  <c r="Q84" i="61"/>
  <c r="U84" i="61"/>
  <c r="N85" i="61"/>
  <c r="Q85" i="61"/>
  <c r="U85" i="61"/>
  <c r="N86" i="61"/>
  <c r="Q86" i="61"/>
  <c r="U86" i="61"/>
  <c r="N87" i="61"/>
  <c r="Q87" i="61"/>
  <c r="U87" i="61"/>
  <c r="N88" i="61"/>
  <c r="Q88" i="61"/>
  <c r="U88" i="61"/>
  <c r="N89" i="61"/>
  <c r="Q89" i="61"/>
  <c r="U89" i="61"/>
  <c r="N90" i="61"/>
  <c r="Q90" i="61"/>
  <c r="U90" i="61"/>
  <c r="N91" i="61"/>
  <c r="Q91" i="61"/>
  <c r="U91" i="61"/>
  <c r="N92" i="61"/>
  <c r="Q92" i="61"/>
  <c r="U92" i="61"/>
  <c r="N93" i="61"/>
  <c r="Q93" i="61"/>
  <c r="U93" i="61"/>
  <c r="N94" i="61"/>
  <c r="Q94" i="61"/>
  <c r="U94" i="61"/>
  <c r="N95" i="61"/>
  <c r="Q95" i="61"/>
  <c r="U95" i="61"/>
  <c r="N96" i="61"/>
  <c r="Q96" i="61"/>
  <c r="U96" i="61"/>
  <c r="N97" i="61"/>
  <c r="Q97" i="61"/>
  <c r="U97" i="61"/>
  <c r="N98" i="61"/>
  <c r="Q98" i="61"/>
  <c r="U98" i="61"/>
  <c r="X5" i="61" l="1"/>
  <c r="T13" i="61"/>
  <c r="W13" i="61" s="1"/>
  <c r="M12" i="61"/>
  <c r="M6" i="61"/>
  <c r="M73" i="61"/>
  <c r="T53" i="61"/>
  <c r="W53" i="61" s="1"/>
  <c r="M28" i="61"/>
  <c r="T43" i="61"/>
  <c r="W43" i="61" s="1"/>
  <c r="T15" i="61"/>
  <c r="W15" i="61" s="1"/>
  <c r="M86" i="61"/>
  <c r="M7" i="61"/>
  <c r="T71" i="61"/>
  <c r="W71" i="61" s="1"/>
  <c r="M57" i="61"/>
  <c r="M9" i="61"/>
  <c r="M78" i="61"/>
  <c r="M75" i="61"/>
  <c r="M13" i="61"/>
  <c r="M38" i="61"/>
  <c r="M43" i="61"/>
  <c r="M25" i="61"/>
  <c r="T69" i="61"/>
  <c r="W69" i="61" s="1"/>
  <c r="M8" i="61"/>
  <c r="M55" i="61"/>
  <c r="M19" i="61"/>
  <c r="M88" i="61"/>
  <c r="M15" i="61"/>
  <c r="T76" i="61"/>
  <c r="W76" i="61" s="1"/>
  <c r="M96" i="61"/>
  <c r="M52" i="61"/>
  <c r="M36" i="61"/>
  <c r="M10" i="61"/>
  <c r="T37" i="61"/>
  <c r="W37" i="61" s="1"/>
  <c r="M37" i="61"/>
  <c r="T59" i="61"/>
  <c r="W59" i="61" s="1"/>
  <c r="M47" i="61"/>
  <c r="M58" i="61"/>
  <c r="M90" i="61"/>
  <c r="M82" i="61"/>
  <c r="M59" i="61"/>
  <c r="M11" i="61"/>
  <c r="M65" i="61"/>
  <c r="M34" i="61"/>
  <c r="T65" i="61"/>
  <c r="W65" i="61" s="1"/>
  <c r="M27" i="61"/>
  <c r="M30" i="61"/>
  <c r="M20" i="61"/>
  <c r="M16" i="61"/>
  <c r="M22" i="61"/>
  <c r="M76" i="61"/>
  <c r="M72" i="61"/>
  <c r="M61" i="61"/>
  <c r="M62" i="61"/>
  <c r="M92" i="61"/>
  <c r="M31" i="61"/>
  <c r="T61" i="61"/>
  <c r="W61" i="61" s="1"/>
  <c r="M53" i="61"/>
  <c r="T81" i="61"/>
  <c r="W81" i="61" s="1"/>
  <c r="M64" i="61"/>
  <c r="M42" i="61"/>
  <c r="M85" i="61"/>
  <c r="T24" i="61"/>
  <c r="W24" i="61" s="1"/>
  <c r="M24" i="61"/>
  <c r="T21" i="61"/>
  <c r="W21" i="61" s="1"/>
  <c r="M32" i="61"/>
  <c r="M48" i="61"/>
  <c r="M94" i="61"/>
  <c r="M21" i="61"/>
  <c r="M81" i="61"/>
  <c r="T48" i="61"/>
  <c r="W48" i="61" s="1"/>
  <c r="T29" i="61"/>
  <c r="W29" i="61" s="1"/>
  <c r="M29" i="61"/>
  <c r="M67" i="61"/>
  <c r="M98" i="61"/>
  <c r="M71" i="61"/>
  <c r="T58" i="61"/>
  <c r="W58" i="61" s="1"/>
  <c r="T50" i="61"/>
  <c r="W50" i="61" s="1"/>
  <c r="M44" i="61"/>
  <c r="T87" i="61"/>
  <c r="W87" i="61" s="1"/>
  <c r="M50" i="61"/>
  <c r="M84" i="61"/>
  <c r="M87" i="61"/>
  <c r="M68" i="61"/>
  <c r="M40" i="61"/>
  <c r="M74" i="61"/>
  <c r="T62" i="61"/>
  <c r="W62" i="61" s="1"/>
  <c r="M54" i="61"/>
  <c r="M79" i="61"/>
  <c r="M63" i="61"/>
  <c r="M45" i="61"/>
  <c r="M83" i="61"/>
  <c r="M89" i="61"/>
  <c r="M33" i="61"/>
  <c r="M49" i="61"/>
  <c r="M93" i="61"/>
  <c r="M91" i="61"/>
  <c r="T56" i="61"/>
  <c r="W56" i="61" s="1"/>
  <c r="M23" i="61"/>
  <c r="M56" i="61"/>
  <c r="M97" i="61"/>
  <c r="M46" i="61"/>
  <c r="M95" i="61"/>
  <c r="T91" i="61"/>
  <c r="W91" i="61" s="1"/>
  <c r="M14" i="61"/>
  <c r="M18" i="61"/>
  <c r="T27" i="61"/>
  <c r="W27" i="61" s="1"/>
  <c r="M66" i="61"/>
  <c r="T66" i="61"/>
  <c r="W66" i="61" s="1"/>
  <c r="V23" i="61" l="1"/>
  <c r="X87" i="61"/>
  <c r="V87" i="61"/>
  <c r="V98" i="61"/>
  <c r="X48" i="61"/>
  <c r="V48" i="61"/>
  <c r="X76" i="61"/>
  <c r="V76" i="61"/>
  <c r="X65" i="61"/>
  <c r="V65" i="61"/>
  <c r="X37" i="61"/>
  <c r="V37" i="61"/>
  <c r="V88" i="61"/>
  <c r="X13" i="61"/>
  <c r="V13" i="61"/>
  <c r="V84" i="61"/>
  <c r="V11" i="61"/>
  <c r="X91" i="61"/>
  <c r="V91" i="61"/>
  <c r="X50" i="61"/>
  <c r="V50" i="61"/>
  <c r="X29" i="61"/>
  <c r="V29" i="61"/>
  <c r="V16" i="61"/>
  <c r="X59" i="61"/>
  <c r="V59" i="61"/>
  <c r="V10" i="61"/>
  <c r="V55" i="61"/>
  <c r="V78" i="61"/>
  <c r="V28" i="61"/>
  <c r="V18" i="61"/>
  <c r="V32" i="61"/>
  <c r="V79" i="61"/>
  <c r="V93" i="61"/>
  <c r="V54" i="61"/>
  <c r="X24" i="61"/>
  <c r="V24" i="61"/>
  <c r="V31" i="61"/>
  <c r="V20" i="61"/>
  <c r="V82" i="61"/>
  <c r="V36" i="61"/>
  <c r="V8" i="61"/>
  <c r="V9" i="61"/>
  <c r="V75" i="61"/>
  <c r="V44" i="61"/>
  <c r="V92" i="61"/>
  <c r="V30" i="61"/>
  <c r="V90" i="61"/>
  <c r="V52" i="61"/>
  <c r="V57" i="61"/>
  <c r="V73" i="61"/>
  <c r="V45" i="61"/>
  <c r="X53" i="61"/>
  <c r="V53" i="61"/>
  <c r="V95" i="61"/>
  <c r="V46" i="61"/>
  <c r="V33" i="61"/>
  <c r="V74" i="61"/>
  <c r="X81" i="61"/>
  <c r="V81" i="61"/>
  <c r="V85" i="61"/>
  <c r="X62" i="61"/>
  <c r="V62" i="61"/>
  <c r="X27" i="61"/>
  <c r="V27" i="61"/>
  <c r="X58" i="61"/>
  <c r="V58" i="61"/>
  <c r="V96" i="61"/>
  <c r="V25" i="61"/>
  <c r="V6" i="61"/>
  <c r="V63" i="61"/>
  <c r="V19" i="61"/>
  <c r="V49" i="61"/>
  <c r="V97" i="61"/>
  <c r="V89" i="61"/>
  <c r="V40" i="61"/>
  <c r="X21" i="61"/>
  <c r="V21" i="61"/>
  <c r="V42" i="61"/>
  <c r="V61" i="61"/>
  <c r="X61" i="61"/>
  <c r="V47" i="61"/>
  <c r="X43" i="61"/>
  <c r="V43" i="61"/>
  <c r="V7" i="61"/>
  <c r="V12" i="61"/>
  <c r="V67" i="61"/>
  <c r="V22" i="61"/>
  <c r="V14" i="61"/>
  <c r="X66" i="61"/>
  <c r="V66" i="61"/>
  <c r="X56" i="61"/>
  <c r="V56" i="61"/>
  <c r="V83" i="61"/>
  <c r="V68" i="61"/>
  <c r="X71" i="61"/>
  <c r="V71" i="61"/>
  <c r="V94" i="61"/>
  <c r="V64" i="61"/>
  <c r="V72" i="61"/>
  <c r="V34" i="61"/>
  <c r="X15" i="61"/>
  <c r="V15" i="61"/>
  <c r="V38" i="61"/>
  <c r="V86" i="61"/>
  <c r="T51" i="61"/>
  <c r="W51" i="61" s="1"/>
  <c r="T6" i="61"/>
  <c r="W6" i="61" s="1"/>
  <c r="T12" i="61"/>
  <c r="W12" i="61" s="1"/>
  <c r="T9" i="61"/>
  <c r="W9" i="61" s="1"/>
  <c r="T7" i="61"/>
  <c r="W7" i="61" s="1"/>
  <c r="T31" i="61"/>
  <c r="W31" i="61" s="1"/>
  <c r="T57" i="61"/>
  <c r="W57" i="61" s="1"/>
  <c r="T82" i="61"/>
  <c r="W82" i="61" s="1"/>
  <c r="T78" i="61"/>
  <c r="W78" i="61" s="1"/>
  <c r="T55" i="61"/>
  <c r="W55" i="61" s="1"/>
  <c r="T47" i="61"/>
  <c r="W47" i="61" s="1"/>
  <c r="T8" i="61"/>
  <c r="W8" i="61" s="1"/>
  <c r="T30" i="61"/>
  <c r="W30" i="61" s="1"/>
  <c r="T97" i="61"/>
  <c r="W97" i="61" s="1"/>
  <c r="T10" i="61"/>
  <c r="W10" i="61" s="1"/>
  <c r="T11" i="61"/>
  <c r="W11" i="61" s="1"/>
  <c r="T19" i="61"/>
  <c r="W19" i="61" s="1"/>
  <c r="T22" i="61"/>
  <c r="W22" i="61" s="1"/>
  <c r="M51" i="61"/>
  <c r="T64" i="61"/>
  <c r="W64" i="61" s="1"/>
  <c r="T72" i="61"/>
  <c r="W72" i="61" s="1"/>
  <c r="T67" i="61"/>
  <c r="W67" i="61" s="1"/>
  <c r="M69" i="61"/>
  <c r="T39" i="61"/>
  <c r="W39" i="61" s="1"/>
  <c r="T95" i="61"/>
  <c r="W95" i="61" s="1"/>
  <c r="T32" i="61"/>
  <c r="W32" i="61" s="1"/>
  <c r="T49" i="61"/>
  <c r="W49" i="61" s="1"/>
  <c r="T14" i="61"/>
  <c r="W14" i="61" s="1"/>
  <c r="T88" i="61"/>
  <c r="W88" i="61" s="1"/>
  <c r="M80" i="61"/>
  <c r="T93" i="61"/>
  <c r="W93" i="61" s="1"/>
  <c r="T63" i="61"/>
  <c r="W63" i="61" s="1"/>
  <c r="W70" i="61" s="1"/>
  <c r="T94" i="61"/>
  <c r="W94" i="61" s="1"/>
  <c r="T74" i="61"/>
  <c r="W74" i="61" s="1"/>
  <c r="T96" i="61"/>
  <c r="W96" i="61" s="1"/>
  <c r="T25" i="61"/>
  <c r="W25" i="61" s="1"/>
  <c r="T85" i="61"/>
  <c r="W85" i="61" s="1"/>
  <c r="T44" i="61"/>
  <c r="W44" i="61" s="1"/>
  <c r="T83" i="61"/>
  <c r="W83" i="61" s="1"/>
  <c r="T75" i="61"/>
  <c r="W75" i="61" s="1"/>
  <c r="T98" i="61"/>
  <c r="W98" i="61" s="1"/>
  <c r="T84" i="61"/>
  <c r="W84" i="61" s="1"/>
  <c r="M39" i="61"/>
  <c r="T16" i="61"/>
  <c r="W16" i="61" s="1"/>
  <c r="T45" i="61"/>
  <c r="W45" i="61" s="1"/>
  <c r="T92" i="61"/>
  <c r="W92" i="61" s="1"/>
  <c r="T73" i="61"/>
  <c r="W73" i="61" s="1"/>
  <c r="T34" i="61"/>
  <c r="W34" i="61" s="1"/>
  <c r="T36" i="61"/>
  <c r="W36" i="61" s="1"/>
  <c r="T38" i="61"/>
  <c r="W38" i="61" s="1"/>
  <c r="T18" i="61"/>
  <c r="W18" i="61" s="1"/>
  <c r="T90" i="61"/>
  <c r="W90" i="61" s="1"/>
  <c r="T80" i="61"/>
  <c r="W80" i="61" s="1"/>
  <c r="T20" i="61"/>
  <c r="W20" i="61" s="1"/>
  <c r="T52" i="61"/>
  <c r="W52" i="61" s="1"/>
  <c r="T46" i="61"/>
  <c r="W46" i="61" s="1"/>
  <c r="T40" i="61"/>
  <c r="W40" i="61" s="1"/>
  <c r="T42" i="61"/>
  <c r="W42" i="61" s="1"/>
  <c r="T28" i="61"/>
  <c r="W28" i="61" s="1"/>
  <c r="T54" i="61"/>
  <c r="W54" i="61" s="1"/>
  <c r="T35" i="61"/>
  <c r="W35" i="61" s="1"/>
  <c r="T23" i="61"/>
  <c r="W23" i="61" s="1"/>
  <c r="T86" i="61"/>
  <c r="W86" i="61" s="1"/>
  <c r="M35" i="61"/>
  <c r="T68" i="61"/>
  <c r="W68" i="61" s="1"/>
  <c r="T79" i="61"/>
  <c r="W79" i="61" s="1"/>
  <c r="T89" i="61"/>
  <c r="W89" i="61" s="1"/>
  <c r="T33" i="61"/>
  <c r="W33" i="61" s="1"/>
  <c r="W77" i="61" l="1"/>
  <c r="W41" i="61"/>
  <c r="W17" i="61"/>
  <c r="W60" i="61"/>
  <c r="X72" i="61"/>
  <c r="X7" i="61"/>
  <c r="X34" i="61"/>
  <c r="X12" i="61"/>
  <c r="X89" i="61"/>
  <c r="X63" i="61"/>
  <c r="X95" i="61"/>
  <c r="X57" i="61"/>
  <c r="X92" i="61"/>
  <c r="X8" i="61"/>
  <c r="X31" i="61"/>
  <c r="X79" i="61"/>
  <c r="X78" i="61"/>
  <c r="X16" i="61"/>
  <c r="X11" i="61"/>
  <c r="X98" i="61"/>
  <c r="X86" i="61"/>
  <c r="X68" i="61"/>
  <c r="X14" i="61"/>
  <c r="X42" i="61"/>
  <c r="X97" i="61"/>
  <c r="X6" i="61"/>
  <c r="X74" i="61"/>
  <c r="X52" i="61"/>
  <c r="X44" i="61"/>
  <c r="X36" i="61"/>
  <c r="X32" i="61"/>
  <c r="X55" i="61"/>
  <c r="X84" i="61"/>
  <c r="X38" i="61"/>
  <c r="X64" i="61"/>
  <c r="X83" i="61"/>
  <c r="X22" i="61"/>
  <c r="X49" i="61"/>
  <c r="X25" i="61"/>
  <c r="X33" i="61"/>
  <c r="X45" i="61"/>
  <c r="X90" i="61"/>
  <c r="X75" i="61"/>
  <c r="X82" i="61"/>
  <c r="X54" i="61"/>
  <c r="X18" i="61"/>
  <c r="X10" i="61"/>
  <c r="X23" i="61"/>
  <c r="W26" i="61"/>
  <c r="X94" i="61"/>
  <c r="X67" i="61"/>
  <c r="X47" i="61"/>
  <c r="X40" i="61"/>
  <c r="X19" i="61"/>
  <c r="X96" i="61"/>
  <c r="X85" i="61"/>
  <c r="X46" i="61"/>
  <c r="X73" i="61"/>
  <c r="X30" i="61"/>
  <c r="X9" i="61"/>
  <c r="X17" i="61" s="1"/>
  <c r="X20" i="61"/>
  <c r="X26" i="61" s="1"/>
  <c r="X93" i="61"/>
  <c r="X28" i="61"/>
  <c r="X88" i="61"/>
  <c r="V77" i="61"/>
  <c r="X39" i="61"/>
  <c r="V39" i="61"/>
  <c r="X51" i="61"/>
  <c r="V51" i="61"/>
  <c r="V60" i="61" s="1"/>
  <c r="V17" i="61"/>
  <c r="X35" i="61"/>
  <c r="V35" i="61"/>
  <c r="V26" i="61"/>
  <c r="X69" i="61"/>
  <c r="X70" i="61" s="1"/>
  <c r="V69" i="61"/>
  <c r="V70" i="61" s="1"/>
  <c r="X80" i="61"/>
  <c r="V80" i="61"/>
  <c r="V99" i="61" s="1"/>
  <c r="W99" i="61"/>
  <c r="W100" i="61"/>
  <c r="V41" i="61" l="1"/>
  <c r="X77" i="61"/>
  <c r="D13" i="65" s="1"/>
  <c r="F13" i="65" s="1"/>
  <c r="X41" i="61"/>
  <c r="D10" i="65" s="1"/>
  <c r="F10" i="65" s="1"/>
  <c r="X60" i="61"/>
  <c r="D11" i="65" s="1"/>
  <c r="F11" i="65" s="1"/>
  <c r="V100" i="61"/>
  <c r="D12" i="65"/>
  <c r="F12" i="65" s="1"/>
  <c r="H12" i="65" s="1"/>
  <c r="E12" i="65" s="1"/>
  <c r="D8" i="65"/>
  <c r="D9" i="65"/>
  <c r="F9" i="65" s="1"/>
  <c r="X99" i="61"/>
  <c r="F8" i="65" l="1"/>
  <c r="H8" i="65" s="1"/>
  <c r="E8" i="65" s="1"/>
  <c r="H13" i="65"/>
  <c r="E13" i="65" s="1"/>
  <c r="D14" i="65"/>
  <c r="F14" i="65" s="1"/>
  <c r="H14" i="65" s="1"/>
  <c r="G12" i="65"/>
  <c r="H9" i="65"/>
  <c r="E9" i="65" s="1"/>
  <c r="H10" i="65"/>
  <c r="E10" i="65" s="1"/>
  <c r="X100" i="61"/>
  <c r="H11" i="65"/>
  <c r="E11" i="65" s="1"/>
  <c r="G13" i="65" l="1"/>
  <c r="G14" i="65"/>
  <c r="F15" i="65"/>
  <c r="D15" i="65" s="1"/>
  <c r="E14" i="65"/>
  <c r="G10" i="65"/>
  <c r="G8" i="65"/>
  <c r="G9" i="65"/>
  <c r="G11" i="65"/>
  <c r="H15" i="65" l="1"/>
  <c r="G15" i="65" l="1"/>
  <c r="E15" i="65"/>
</calcChain>
</file>

<file path=xl/sharedStrings.xml><?xml version="1.0" encoding="utf-8"?>
<sst xmlns="http://schemas.openxmlformats.org/spreadsheetml/2006/main" count="11535" uniqueCount="2388">
  <si>
    <t>CodeL1</t>
  </si>
  <si>
    <t>Account1</t>
  </si>
  <si>
    <t>10671</t>
  </si>
  <si>
    <t>10704</t>
  </si>
  <si>
    <t>10705</t>
  </si>
  <si>
    <t>10706</t>
  </si>
  <si>
    <t>10710</t>
  </si>
  <si>
    <t>10711</t>
  </si>
  <si>
    <t>10991</t>
  </si>
  <si>
    <t>10992</t>
  </si>
  <si>
    <t>10993</t>
  </si>
  <si>
    <t>10994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</si>
  <si>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</si>
  <si>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</si>
  <si>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</si>
  <si>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</si>
  <si>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</si>
  <si>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</si>
  <si>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</si>
  <si>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</si>
  <si>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</si>
  <si>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</si>
  <si>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</si>
  <si>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</si>
  <si>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</si>
  <si>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</si>
  <si>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</si>
  <si>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</si>
  <si>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</si>
  <si>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</si>
  <si>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</si>
  <si>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</si>
  <si>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</si>
  <si>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</si>
  <si>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</si>
  <si>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</si>
  <si>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</si>
  <si>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</si>
  <si>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</si>
  <si>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</si>
  <si>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</si>
  <si>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</si>
  <si>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</si>
  <si>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</si>
  <si>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</si>
  <si>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</si>
  <si>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</si>
  <si>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</si>
  <si>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</si>
  <si>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</si>
  <si>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</si>
  <si>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</si>
  <si>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</si>
  <si>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</si>
  <si>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</si>
  <si>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</si>
  <si>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</si>
  <si>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</si>
  <si>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</si>
  <si>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</si>
  <si>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</si>
  <si>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</si>
  <si>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</si>
  <si>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</si>
  <si>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</si>
  <si>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</si>
  <si>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</si>
  <si>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</si>
  <si>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</si>
  <si>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</si>
  <si>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</si>
  <si>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</si>
  <si>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</si>
  <si>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</si>
  <si>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11446</t>
  </si>
  <si>
    <t>11447</t>
  </si>
  <si>
    <t>11448</t>
  </si>
  <si>
    <t>11450</t>
  </si>
  <si>
    <t>11451</t>
  </si>
  <si>
    <t>14133</t>
  </si>
  <si>
    <t>21323</t>
  </si>
  <si>
    <t>21356</t>
  </si>
  <si>
    <t>23367</t>
  </si>
  <si>
    <t>25058</t>
  </si>
  <si>
    <t>25059</t>
  </si>
  <si>
    <t>28778</t>
  </si>
  <si>
    <t>28811</t>
  </si>
  <si>
    <t>28815</t>
  </si>
  <si>
    <t>28861</t>
  </si>
  <si>
    <t>40840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</si>
  <si>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</si>
  <si>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</si>
  <si>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</si>
  <si>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</si>
  <si>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</si>
  <si>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</si>
  <si>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1101020501.101</t>
  </si>
  <si>
    <t>1101020501.102</t>
  </si>
  <si>
    <t>1101020603.101</t>
  </si>
  <si>
    <t>1101020604.101</t>
  </si>
  <si>
    <t>1101020605.101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</si>
  <si>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</si>
  <si>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</si>
  <si>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</si>
  <si>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</si>
  <si>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</si>
  <si>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</si>
  <si>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</si>
  <si>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</si>
  <si>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</si>
  <si>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</si>
  <si>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</si>
  <si>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</si>
  <si>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</si>
  <si>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1102010108.201</t>
  </si>
  <si>
    <t>1102010108.301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</si>
  <si>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</si>
  <si>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</si>
  <si>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</si>
  <si>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</si>
  <si>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</si>
  <si>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</si>
  <si>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</si>
  <si>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</si>
  <si>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</si>
  <si>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</si>
  <si>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</si>
  <si>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</si>
  <si>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</si>
  <si>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</si>
  <si>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</si>
  <si>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</si>
  <si>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</si>
  <si>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</si>
  <si>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</si>
  <si>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</si>
  <si>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ลูกหนี้ค่ารักษา UC- OP ใน CUP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</si>
  <si>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</si>
  <si>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</si>
  <si>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</si>
  <si>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</si>
  <si>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</si>
  <si>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</si>
  <si>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</si>
  <si>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</si>
  <si>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</si>
  <si>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</si>
  <si>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</si>
  <si>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</si>
  <si>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</si>
  <si>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</si>
  <si>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</si>
  <si>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</si>
  <si>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</si>
  <si>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</si>
  <si>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</si>
  <si>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</si>
  <si>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</si>
  <si>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</si>
  <si>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</si>
  <si>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</si>
  <si>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</si>
  <si>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</si>
  <si>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</si>
  <si>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</si>
  <si>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</si>
  <si>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</si>
  <si>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</si>
  <si>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</si>
  <si>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</si>
  <si>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</si>
  <si>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</si>
  <si>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</si>
  <si>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วัสดุบริโภค</t>
  </si>
  <si>
    <t>วัสดุเครื่องแต่งกาย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</si>
  <si>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</si>
  <si>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</si>
  <si>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</si>
  <si>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</si>
  <si>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</si>
  <si>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</si>
  <si>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</si>
  <si>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</si>
  <si>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</si>
  <si>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</si>
  <si>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</si>
  <si>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</si>
  <si>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ที่ดินราชพัสดุรอโอน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</si>
  <si>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</si>
  <si>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</si>
  <si>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</si>
  <si>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</si>
  <si>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</si>
  <si>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</si>
  <si>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</si>
  <si>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</si>
  <si>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</si>
  <si>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</si>
  <si>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</si>
  <si>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</si>
  <si>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</si>
  <si>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</si>
  <si>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</si>
  <si>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</si>
  <si>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</si>
  <si>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</si>
  <si>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</si>
  <si>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</si>
  <si>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</si>
  <si>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</si>
  <si>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</si>
  <si>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</si>
  <si>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</si>
  <si>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ครุภัณฑ์ยานพาหนะและขนส่ง</t>
  </si>
  <si>
    <t>ครุภัณฑ์ไฟฟ้าและวิทยุ</t>
  </si>
  <si>
    <t>ครุภัณฑ์โฆษณาและเผยแพร่</t>
  </si>
  <si>
    <t>ครุภัณฑ์การเกษตร</t>
  </si>
  <si>
    <t>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</si>
  <si>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</si>
  <si>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</si>
  <si>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</si>
  <si>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 xml:space="preserve">ครุภัณฑ์การศึกษา </t>
  </si>
  <si>
    <t>ครุภัณฑ์งานบ้านงานครัว</t>
  </si>
  <si>
    <t>ครุภัณฑ์กีฬา</t>
  </si>
  <si>
    <t>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</si>
  <si>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</si>
  <si>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</si>
  <si>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</si>
  <si>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</si>
  <si>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</si>
  <si>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</si>
  <si>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</si>
  <si>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</si>
  <si>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</si>
  <si>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</si>
  <si>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</si>
  <si>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</si>
  <si>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</si>
  <si>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</si>
  <si>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</si>
  <si>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</si>
  <si>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</si>
  <si>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</si>
  <si>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</si>
  <si>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</si>
  <si>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</si>
  <si>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</si>
  <si>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</si>
  <si>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</si>
  <si>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2101010101.102</t>
  </si>
  <si>
    <t>เจ้าหนี้การค้า - หน่วยงานภาครัฐ</t>
  </si>
  <si>
    <t>2101010102.129</t>
  </si>
  <si>
    <t>เจ้าหนี้การค้าบุคคลภายนอก - อื่น ๆ (กรมบัญชีกลางจ่ายตรงผู้ขาย)</t>
  </si>
  <si>
    <t>2101010103.101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</si>
  <si>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</si>
  <si>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</si>
  <si>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</si>
  <si>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</si>
  <si>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</si>
  <si>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</si>
  <si>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</si>
  <si>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</si>
  <si>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</si>
  <si>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</si>
  <si>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</si>
  <si>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</si>
  <si>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</si>
  <si>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</si>
  <si>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</si>
  <si>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</si>
  <si>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</si>
  <si>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</si>
  <si>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</si>
  <si>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</si>
  <si>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</si>
  <si>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</si>
  <si>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</si>
  <si>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</si>
  <si>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</si>
  <si>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</si>
  <si>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</si>
  <si>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</si>
  <si>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</si>
  <si>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</si>
  <si>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</si>
  <si>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</si>
  <si>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</si>
  <si>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</si>
  <si>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</si>
  <si>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</si>
  <si>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</si>
  <si>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</si>
  <si>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</si>
  <si>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2101020199.301</t>
  </si>
  <si>
    <t>เจ้าหนี้ค่ารักษาพยาบาล-ประกันสังคม</t>
  </si>
  <si>
    <t>2101020199.501</t>
  </si>
  <si>
    <t>2101020199.502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</si>
  <si>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</si>
  <si>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</si>
  <si>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</si>
  <si>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</si>
  <si>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</si>
  <si>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</si>
  <si>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</si>
  <si>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</si>
  <si>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</si>
  <si>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</si>
  <si>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</si>
  <si>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</si>
  <si>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</si>
  <si>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</si>
  <si>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</si>
  <si>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</si>
  <si>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</si>
  <si>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</si>
  <si>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</si>
  <si>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</si>
  <si>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</si>
  <si>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</si>
  <si>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</si>
  <si>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</si>
  <si>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</si>
  <si>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</si>
  <si>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</si>
  <si>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</si>
  <si>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</si>
  <si>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</si>
  <si>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</si>
  <si>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</si>
  <si>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</si>
  <si>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</si>
  <si>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</si>
  <si>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</si>
  <si>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</si>
  <si>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</si>
  <si>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</si>
  <si>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</si>
  <si>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</si>
  <si>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</si>
  <si>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</si>
  <si>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</si>
  <si>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</si>
  <si>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</si>
  <si>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</si>
  <si>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</si>
  <si>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</si>
  <si>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</si>
  <si>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</si>
  <si>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</si>
  <si>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</si>
  <si>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</si>
  <si>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</si>
  <si>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</si>
  <si>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</si>
  <si>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</si>
  <si>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</si>
  <si>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</si>
  <si>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</si>
  <si>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</si>
  <si>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</si>
  <si>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</si>
  <si>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</si>
  <si>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</si>
  <si>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</si>
  <si>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</si>
  <si>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</si>
  <si>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</si>
  <si>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</si>
  <si>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</si>
  <si>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</si>
  <si>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</si>
  <si>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</si>
  <si>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</si>
  <si>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</si>
  <si>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ผลสะสมจากการแก้ไขข้อผิดพลาด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</si>
  <si>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</si>
  <si>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</si>
  <si>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</si>
  <si>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</si>
  <si>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</si>
  <si>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</si>
  <si>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</si>
  <si>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</si>
  <si>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</si>
  <si>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</si>
  <si>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</si>
  <si>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</si>
  <si>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</si>
  <si>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</si>
  <si>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</si>
  <si>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</si>
  <si>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</si>
  <si>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</si>
  <si>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</si>
  <si>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</si>
  <si>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</si>
  <si>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</si>
  <si>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</si>
  <si>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</si>
  <si>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</si>
  <si>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</si>
  <si>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</si>
  <si>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</si>
  <si>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</si>
  <si>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</si>
  <si>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</si>
  <si>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</si>
  <si>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</si>
  <si>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</si>
  <si>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</si>
  <si>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</si>
  <si>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</si>
  <si>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</si>
  <si>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</si>
  <si>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</si>
  <si>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</si>
  <si>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</si>
  <si>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</si>
  <si>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</si>
  <si>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</si>
  <si>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</si>
  <si>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</si>
  <si>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</si>
  <si>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</si>
  <si>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</si>
  <si>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</si>
  <si>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</si>
  <si>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</si>
  <si>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</si>
  <si>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</si>
  <si>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</si>
  <si>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</si>
  <si>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</si>
  <si>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</si>
  <si>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</si>
  <si>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</si>
  <si>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</si>
  <si>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</si>
  <si>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</si>
  <si>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</si>
  <si>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4301020104.806</t>
  </si>
  <si>
    <t>4301020104.807</t>
  </si>
  <si>
    <t>4301020104.808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</si>
  <si>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</si>
  <si>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</si>
  <si>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</si>
  <si>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</si>
  <si>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</si>
  <si>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</si>
  <si>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</si>
  <si>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</si>
  <si>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</si>
  <si>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</si>
  <si>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</si>
  <si>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</si>
  <si>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</si>
  <si>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</si>
  <si>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</si>
  <si>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</si>
  <si>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</si>
  <si>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</si>
  <si>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</si>
  <si>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</si>
  <si>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</si>
  <si>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</si>
  <si>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</si>
  <si>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</si>
  <si>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</si>
  <si>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</si>
  <si>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</si>
  <si>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</si>
  <si>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</si>
  <si>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</si>
  <si>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</si>
  <si>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</si>
  <si>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</si>
  <si>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</si>
  <si>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</si>
  <si>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</si>
  <si>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</si>
  <si>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</si>
  <si>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</si>
  <si>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</si>
  <si>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</si>
  <si>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</si>
  <si>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</si>
  <si>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</si>
  <si>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</si>
  <si>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</si>
  <si>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</si>
  <si>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</si>
  <si>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</si>
  <si>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</si>
  <si>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</si>
  <si>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</si>
  <si>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</si>
  <si>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</si>
  <si>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</si>
  <si>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</si>
  <si>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</si>
  <si>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</si>
  <si>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</si>
  <si>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</si>
  <si>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</si>
  <si>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</si>
  <si>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</si>
  <si>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</si>
  <si>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</si>
  <si>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</si>
  <si>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</si>
  <si>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</si>
  <si>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</si>
  <si>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</si>
  <si>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</si>
  <si>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</si>
  <si>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</si>
  <si>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</si>
  <si>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</si>
  <si>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</si>
  <si>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</si>
  <si>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</si>
  <si>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</si>
  <si>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</si>
  <si>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</si>
  <si>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</si>
  <si>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</si>
  <si>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</si>
  <si>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</si>
  <si>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</si>
  <si>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</si>
  <si>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</si>
  <si>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</si>
  <si>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</si>
  <si>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</si>
  <si>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</si>
  <si>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</si>
  <si>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</si>
  <si>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</si>
  <si>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</si>
  <si>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</si>
  <si>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</si>
  <si>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</si>
  <si>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</si>
  <si>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</si>
  <si>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</si>
  <si>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</si>
  <si>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</si>
  <si>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</si>
  <si>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</si>
  <si>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</si>
  <si>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</si>
  <si>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</si>
  <si>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</si>
  <si>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</si>
  <si>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</si>
  <si>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</si>
  <si>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</si>
  <si>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</si>
  <si>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</si>
  <si>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</si>
  <si>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</si>
  <si>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</si>
  <si>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</si>
  <si>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</si>
  <si>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</si>
  <si>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</si>
  <si>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</si>
  <si>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</si>
  <si>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</si>
  <si>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</si>
  <si>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</si>
  <si>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</si>
  <si>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</si>
  <si>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</si>
  <si>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</si>
  <si>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</si>
  <si>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</si>
  <si>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</si>
  <si>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</si>
  <si>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</si>
  <si>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</si>
  <si>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</si>
  <si>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</si>
  <si>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</si>
  <si>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</si>
  <si>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</si>
  <si>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</si>
  <si>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</si>
  <si>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</si>
  <si>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</si>
  <si>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</si>
  <si>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</si>
  <si>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</si>
  <si>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</si>
  <si>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</si>
  <si>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</si>
  <si>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</si>
  <si>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</si>
  <si>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</si>
  <si>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</si>
  <si>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</si>
  <si>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</si>
  <si>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</si>
  <si>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</si>
  <si>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</si>
  <si>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</si>
  <si>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</si>
  <si>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</si>
  <si>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</si>
  <si>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</si>
  <si>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</si>
  <si>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</si>
  <si>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</si>
  <si>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</si>
  <si>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</si>
  <si>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</si>
  <si>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</si>
  <si>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</si>
  <si>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</si>
  <si>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</si>
  <si>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</si>
  <si>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</si>
  <si>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</si>
  <si>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</si>
  <si>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</si>
  <si>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</si>
  <si>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</si>
  <si>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</si>
  <si>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</si>
  <si>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</si>
  <si>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</si>
  <si>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</si>
  <si>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</si>
  <si>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</si>
  <si>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</si>
  <si>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</si>
  <si>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</si>
  <si>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</si>
  <si>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</si>
  <si>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</si>
  <si>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</si>
  <si>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</si>
  <si>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</si>
  <si>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</si>
  <si>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 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</si>
  <si>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</si>
  <si>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</si>
  <si>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</si>
  <si>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</si>
  <si>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</si>
  <si>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</si>
  <si>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</si>
  <si>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</si>
  <si>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</si>
  <si>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</si>
  <si>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</si>
  <si>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</si>
  <si>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</si>
  <si>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</si>
  <si>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</si>
  <si>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</si>
  <si>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</si>
  <si>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</si>
  <si>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</si>
  <si>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</si>
  <si>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</si>
  <si>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</si>
  <si>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</si>
  <si>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</si>
  <si>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</si>
  <si>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</si>
  <si>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</si>
  <si>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</si>
  <si>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</si>
  <si>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</si>
  <si>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</si>
  <si>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</si>
  <si>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เงินช่วยการศึกษาบุตร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</si>
  <si>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</si>
  <si>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</si>
  <si>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</si>
  <si>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</si>
  <si>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</si>
  <si>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ค่าใช้จ่ายทุนการ ศึกษา-ในประเทศ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</si>
  <si>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</si>
  <si>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</si>
  <si>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</si>
  <si>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</si>
  <si>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</si>
  <si>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</si>
  <si>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</si>
  <si>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</si>
  <si>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</si>
  <si>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</si>
  <si>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</si>
  <si>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</si>
  <si>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</si>
  <si>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</si>
  <si>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</si>
  <si>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</si>
  <si>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</si>
  <si>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</si>
  <si>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</si>
  <si>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</si>
  <si>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</si>
  <si>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</si>
  <si>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</si>
  <si>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</si>
  <si>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</si>
  <si>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</si>
  <si>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</si>
  <si>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</si>
  <si>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</si>
  <si>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</si>
  <si>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</si>
  <si>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</si>
  <si>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</si>
  <si>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</si>
  <si>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</si>
  <si>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</si>
  <si>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</si>
  <si>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</si>
  <si>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</si>
  <si>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</si>
  <si>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</si>
  <si>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</si>
  <si>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</si>
  <si>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</si>
  <si>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</si>
  <si>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</si>
  <si>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</si>
  <si>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</si>
  <si>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</si>
  <si>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</si>
  <si>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</si>
  <si>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</si>
  <si>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</si>
  <si>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</si>
  <si>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</si>
  <si>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</si>
  <si>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</si>
  <si>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ค่าใช้สอยอื่นๆ</t>
  </si>
  <si>
    <t>ค่าใช้จ่ายตามโครง การ (P&amp;P) แรงงานต่างด้าว</t>
  </si>
  <si>
    <t>ค่ารักษาตามจ่ายบุคคลที่มีปัญหาสถานะและสิทธิ</t>
  </si>
  <si>
    <t>ค่าตอบแทนเงินเพิ่มพิเศษทันตแพทย์ไม่ทำเวชปฏิบัติฯลฯ(บริการ)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</si>
  <si>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</si>
  <si>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</si>
  <si>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</si>
  <si>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</si>
  <si>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</si>
  <si>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</si>
  <si>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</si>
  <si>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</si>
  <si>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</si>
  <si>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</si>
  <si>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</si>
  <si>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</si>
  <si>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</si>
  <si>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</si>
  <si>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</si>
  <si>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</si>
  <si>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</si>
  <si>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</si>
  <si>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</si>
  <si>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</si>
  <si>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</si>
  <si>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</si>
  <si>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</si>
  <si>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</si>
  <si>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</si>
  <si>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</si>
  <si>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</si>
  <si>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</si>
  <si>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</si>
  <si>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</si>
  <si>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</si>
  <si>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</si>
  <si>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</si>
  <si>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</si>
  <si>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</si>
  <si>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</si>
  <si>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</si>
  <si>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</si>
  <si>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</si>
  <si>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</si>
  <si>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</si>
  <si>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</si>
  <si>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</si>
  <si>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</si>
  <si>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</si>
  <si>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</si>
  <si>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</si>
  <si>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</si>
  <si>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</si>
  <si>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</si>
  <si>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</si>
  <si>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</si>
  <si>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</si>
  <si>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</si>
  <si>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</si>
  <si>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</si>
  <si>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</si>
  <si>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</si>
  <si>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</si>
  <si>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</si>
  <si>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</si>
  <si>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</si>
  <si>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</si>
  <si>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</si>
  <si>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</si>
  <si>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</si>
  <si>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</si>
  <si>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</si>
  <si>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</si>
  <si>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</si>
  <si>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</si>
  <si>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</si>
  <si>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</si>
  <si>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</si>
  <si>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</si>
  <si>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</si>
  <si>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</si>
  <si>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</si>
  <si>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</si>
  <si>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</si>
  <si>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</si>
  <si>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</si>
  <si>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</si>
  <si>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</si>
  <si>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</si>
  <si>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</si>
  <si>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</si>
  <si>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</si>
  <si>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</si>
  <si>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</si>
  <si>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</si>
  <si>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</si>
  <si>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</si>
  <si>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</si>
  <si>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</si>
  <si>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</si>
  <si>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</si>
  <si>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</si>
  <si>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ค่าจำหน่าย-อาคารเพื่อการพักอาศัย</t>
  </si>
  <si>
    <t>ค่าจำหน่าย-อาคารเพื่อประโยชน์อื่น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</si>
  <si>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</si>
  <si>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</si>
  <si>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</si>
  <si>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</si>
  <si>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</si>
  <si>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</si>
  <si>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</si>
  <si>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</si>
  <si>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</si>
  <si>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</si>
  <si>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</si>
  <si>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</si>
  <si>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</si>
  <si>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</si>
  <si>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</si>
  <si>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</si>
  <si>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</si>
  <si>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</si>
  <si>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</si>
  <si>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</si>
  <si>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</si>
  <si>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</si>
  <si>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</si>
  <si>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</si>
  <si>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</si>
  <si>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</si>
  <si>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ค่าใช้จ่ายรายการพิเศษนอกเหนือการดำเนินงานปกติ</t>
  </si>
  <si>
    <t>จังหวัด</t>
  </si>
  <si>
    <t>บึงกาฬ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</si>
  <si>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</si>
  <si>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</si>
  <si>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</si>
  <si>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</si>
  <si>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</si>
  <si>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</si>
  <si>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</si>
  <si>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</si>
  <si>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หนองบัวลำภู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</si>
  <si>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</si>
  <si>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</si>
  <si>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</si>
  <si>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</si>
  <si>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</si>
  <si>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</si>
  <si>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อุดรธานี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</si>
  <si>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</si>
  <si>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</si>
  <si>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</si>
  <si>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</si>
  <si>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</si>
  <si>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</si>
  <si>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</si>
  <si>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</si>
  <si>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</si>
  <si>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</si>
  <si>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</si>
  <si>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</si>
  <si>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</si>
  <si>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</si>
  <si>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</si>
  <si>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</si>
  <si>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</si>
  <si>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</si>
  <si>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</si>
  <si>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</si>
  <si>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</si>
  <si>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เลย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</si>
  <si>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</si>
  <si>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</si>
  <si>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</si>
  <si>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</si>
  <si>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</si>
  <si>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</si>
  <si>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</si>
  <si>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</si>
  <si>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</si>
  <si>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</si>
  <si>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</si>
  <si>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</si>
  <si>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</si>
  <si>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</si>
  <si>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หนองคาย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</si>
  <si>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</si>
  <si>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</si>
  <si>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</si>
  <si>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</si>
  <si>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</si>
  <si>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</si>
  <si>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</si>
  <si>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</si>
  <si>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</si>
  <si>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สกลนคร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</si>
  <si>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</si>
  <si>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</si>
  <si>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</si>
  <si>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</si>
  <si>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</si>
  <si>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</si>
  <si>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</si>
  <si>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</si>
  <si>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</si>
  <si>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</si>
  <si>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</si>
  <si>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</si>
  <si>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</si>
  <si>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</si>
  <si>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</si>
  <si>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</si>
  <si>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</si>
  <si>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</si>
  <si>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นครพนม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</si>
  <si>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</si>
  <si>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</si>
  <si>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</si>
  <si>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</si>
  <si>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</si>
  <si>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</si>
  <si>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</si>
  <si>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</si>
  <si>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</si>
  <si>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</si>
  <si>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</si>
  <si>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อุดรธานี,รพศ.</t>
  </si>
  <si>
    <t>หนองบัวลำภู,รพท.</t>
  </si>
  <si>
    <t>เลย,รพท.</t>
  </si>
  <si>
    <t>หนองคาย,รพท.</t>
  </si>
  <si>
    <t>สกลนคร,รพศ.</t>
  </si>
  <si>
    <t>นครพนม,รพท.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</si>
  <si>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</si>
  <si>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</si>
  <si>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</si>
  <si>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</si>
  <si>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</si>
  <si>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</si>
  <si>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</si>
  <si>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</si>
  <si>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</si>
  <si>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</si>
  <si>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</si>
  <si>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</si>
  <si>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</si>
  <si>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</si>
  <si>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</si>
  <si>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</si>
  <si>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</si>
  <si>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</si>
  <si>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</si>
  <si>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</si>
  <si>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</si>
  <si>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</si>
  <si>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</si>
  <si>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</si>
  <si>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</si>
  <si>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</si>
  <si>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</si>
  <si>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</si>
  <si>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</si>
  <si>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</si>
  <si>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</si>
  <si>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บึงกาฬ,รพท.</t>
  </si>
  <si>
    <t>พรเจริญ,รพช.</t>
  </si>
  <si>
    <t>โพนพิสัย,รพช.</t>
  </si>
  <si>
    <t>โซ่พิสัย,รพช.</t>
  </si>
  <si>
    <t>ศรีเชียงใหม่,รพช.</t>
  </si>
  <si>
    <t>สังคม,รพช.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</si>
  <si>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</si>
  <si>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</si>
  <si>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</si>
  <si>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</si>
  <si>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</si>
  <si>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</si>
  <si>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</si>
  <si>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</si>
  <si>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</si>
  <si>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</si>
  <si>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</si>
  <si>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</si>
  <si>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</si>
  <si>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</si>
  <si>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</si>
  <si>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</si>
  <si>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</si>
  <si>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</si>
  <si>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</si>
  <si>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</si>
  <si>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</si>
  <si>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</si>
  <si>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</si>
  <si>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</si>
  <si>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</si>
  <si>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</si>
  <si>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</si>
  <si>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</si>
  <si>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สมเด็จพระยุพราชบ้านดุง,รพช.</t>
  </si>
  <si>
    <t>สมเด็จพระยุพราชด่านซ้าย,รพช.</t>
  </si>
  <si>
    <t>สมเด็จพระยุพราชสว่างแดนดิน,รพท.</t>
  </si>
  <si>
    <t>สมเด็จพระยุพราชธาตุพนม,รพช.</t>
  </si>
  <si>
    <t>เอราวัณ,รพช.</t>
  </si>
  <si>
    <t>พระอาจารย์แบน  ธนากโร,รพช.</t>
  </si>
  <si>
    <t>สระใคร,รพช.</t>
  </si>
  <si>
    <t>นาวัง เฉลิมพระเกียรติ 80 พรรษา,รพช.</t>
  </si>
  <si>
    <t>กู่แก้ว,รพช.</t>
  </si>
  <si>
    <t>ประจักษ์ศิลปาคม,รพช.</t>
  </si>
  <si>
    <t>โพธิ์ตาก,รพช.</t>
  </si>
  <si>
    <t>เฝ้าไร่,รพช.</t>
  </si>
  <si>
    <t>รัตนวาปี,รพช.</t>
  </si>
  <si>
    <t>หนองหิน,รพช.</t>
  </si>
  <si>
    <t>วังยาง,รพช.</t>
  </si>
  <si>
    <t>รหัส</t>
  </si>
  <si>
    <t>4201020199.101</t>
  </si>
  <si>
    <t>รายได้แผ่นดิน-ค่าปรับอื่น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</si>
  <si>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</si>
  <si>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ลำดับ</t>
  </si>
  <si>
    <t>1101010113.101</t>
  </si>
  <si>
    <t>พักรอ Clearing</t>
  </si>
  <si>
    <t>1101020601.101</t>
  </si>
  <si>
    <t>เงินฝากธนาคารเพื่อนำส่งเงินรายได้แผ่นดิน</t>
  </si>
  <si>
    <t>1102010108.102</t>
  </si>
  <si>
    <t>1102010108.501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</si>
  <si>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</si>
  <si>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</si>
  <si>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</si>
  <si>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</si>
  <si>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</si>
  <si>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</si>
  <si>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</si>
  <si>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ลูกหนี้อื่นระยะยาว</t>
  </si>
  <si>
    <t>เงินฝากประจำสถาบันการเงินของรัฐ-ระยะยาว</t>
  </si>
  <si>
    <t>พักอาคารเพื่อการพักอาศัย</t>
  </si>
  <si>
    <t>พักอาคารสำนักงาน</t>
  </si>
  <si>
    <t>พักส่วนปรับปรุงอาคาร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</si>
  <si>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</si>
  <si>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</si>
  <si>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</si>
  <si>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</si>
  <si>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</si>
  <si>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</si>
  <si>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พักครุภัณฑ์สำนักงาน</t>
  </si>
  <si>
    <t>พักครุภัณฑ์ยานพาหนะและขนส่ง</t>
  </si>
  <si>
    <t>พักครุภัณฑ์ไฟฟ้าและวิทยุ</t>
  </si>
  <si>
    <t>พักครุภัณฑ์โฆษณาและเผยแพร่</t>
  </si>
  <si>
    <t>พักครุภัณฑ์การเกษตร</t>
  </si>
  <si>
    <t>พักครุภัณฑ์ก่อสร้าง</t>
  </si>
  <si>
    <t>พักครุภัณฑ์คอมพิวเตอร์</t>
  </si>
  <si>
    <t xml:space="preserve">พักครุภัณฑ์การศึกษา </t>
  </si>
  <si>
    <t>พักครุภัณฑ์งานบ้านงานครัว</t>
  </si>
  <si>
    <t>พักครุภัณฑ์กีฬา</t>
  </si>
  <si>
    <t xml:space="preserve">ครุภัณฑ์ดนตรี </t>
  </si>
  <si>
    <t xml:space="preserve">พักครุภัณฑ์ดนตรี </t>
  </si>
  <si>
    <t>ครุภัณฑ์สนาม</t>
  </si>
  <si>
    <t>พักครุภัณฑ์สนาม</t>
  </si>
  <si>
    <t>พักครุภัณฑ์อื่น</t>
  </si>
  <si>
    <t>ครุภัณฑ์ไม่ระบุรายละเอียด</t>
  </si>
  <si>
    <t>พักโปรแกรมคอมพิวเตอร์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</si>
  <si>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</si>
  <si>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</si>
  <si>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</si>
  <si>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</si>
  <si>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</si>
  <si>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</si>
  <si>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</si>
  <si>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</si>
  <si>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2101010102.131</t>
  </si>
  <si>
    <t>2101010102.132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</si>
  <si>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</si>
  <si>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</si>
  <si>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</si>
  <si>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</si>
  <si>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</si>
  <si>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</si>
  <si>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</si>
  <si>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2101020198.105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</si>
  <si>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</si>
  <si>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</si>
  <si>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</si>
  <si>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2101020198.112</t>
  </si>
  <si>
    <t>2101020198.113</t>
  </si>
  <si>
    <t>2101020198.114</t>
  </si>
  <si>
    <t>2102040103.101</t>
  </si>
  <si>
    <t>ภาษีหัก ณ ที่จ่ายรอนำส่ง - ภาษีเงินได้บุคคลธรรมดา</t>
  </si>
  <si>
    <t>2103010103.101</t>
  </si>
  <si>
    <t>รายได้ค่าบริการอื่นรับล่วงหน้า</t>
  </si>
  <si>
    <t>2112010102.101</t>
  </si>
  <si>
    <t>เงินประกันผลงาน</t>
  </si>
  <si>
    <t>2112010199.101</t>
  </si>
  <si>
    <t>เงินประกันอื่น</t>
  </si>
  <si>
    <t>2116010199.102</t>
  </si>
  <si>
    <t>สำรองเงินชดเชยความเสียหาย</t>
  </si>
  <si>
    <t>เงินประกันอื่น - ระยะยาว</t>
  </si>
  <si>
    <t>รายได้สูง(ต่ำ)กว่า ค่าใช้จ่ายสุทธิ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</si>
  <si>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</si>
  <si>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</si>
  <si>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</si>
  <si>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</si>
  <si>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</si>
  <si>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</si>
  <si>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</si>
  <si>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</si>
  <si>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4302040101.101</t>
  </si>
  <si>
    <t>พักรับเงินงบอุดหนุน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</si>
  <si>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</si>
  <si>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</si>
  <si>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</si>
  <si>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</si>
  <si>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</si>
  <si>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</si>
  <si>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</si>
  <si>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</si>
  <si>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</si>
  <si>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</si>
  <si>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4313010199.108</t>
  </si>
  <si>
    <t>รายได้จากเงินโครงการผลิตแพทย์</t>
  </si>
  <si>
    <t>เงินทำขวัญข้าราชการและลูกจ้าง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</si>
  <si>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</si>
  <si>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</si>
  <si>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</si>
  <si>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</si>
  <si>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</si>
  <si>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</si>
  <si>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ค่าชดใช้ค่าเสียหาย</t>
  </si>
  <si>
    <t>ค่าใช้จ่ายตามโครง การ (P&amp;P) บุคคลที่มีปัญหาสถานะและสิทธิ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</si>
  <si>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</si>
  <si>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</si>
  <si>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</si>
  <si>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</si>
  <si>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</si>
  <si>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</si>
  <si>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5105010149.102</t>
  </si>
  <si>
    <t>ค่าตัดจำหน่าย-สินทรัพย์ที่ไม่มีตัวตนอื่น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</si>
  <si>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</si>
  <si>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</si>
  <si>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</si>
  <si>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</si>
  <si>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5107030101.101</t>
  </si>
  <si>
    <t>บัญชีพักเบิกเงินอุดหนุน</t>
  </si>
  <si>
    <t>ค่าจำหน่าย-อาคารสำนักงาน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</si>
  <si>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</si>
  <si>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</si>
  <si>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ค่าจำหน่าย-ครุภัณฑ์ไฟฟ้าและวิทยุ</t>
  </si>
  <si>
    <t>ค่าจำหน่าย-ครุภัณฑ์ก่อสร้าง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</si>
  <si>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</si>
  <si>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</si>
  <si>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</si>
  <si>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</si>
  <si>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</si>
  <si>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</si>
  <si>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</si>
  <si>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5210010105.101</t>
  </si>
  <si>
    <t>ค่าใช้จ่ายระหว่างหน่วยงาน  - ปรับเงินฝากคลัง</t>
  </si>
  <si>
    <t>โอนสินทรัพย์ให้หน่วยงานของรัฐ</t>
  </si>
  <si>
    <t>รวมรายได้</t>
  </si>
  <si>
    <t>รวมค่าใช้จ่าย</t>
  </si>
  <si>
    <t>รวมสินทรัพย์</t>
  </si>
  <si>
    <t>รวมหนี้สิน</t>
  </si>
  <si>
    <t>รวมทุน</t>
  </si>
  <si>
    <t>รายได้/ค่าใช้จ่าย สุทธิ</t>
  </si>
  <si>
    <t>กำไร/ขาดทุนจากการดำเนินงาน</t>
  </si>
  <si>
    <t>Balance Sheet</t>
  </si>
  <si>
    <t>ร้อยละ</t>
  </si>
  <si>
    <t>รวมเขต 8</t>
  </si>
  <si>
    <t xml:space="preserve"> </t>
  </si>
  <si>
    <t>Service Plan</t>
  </si>
  <si>
    <t>Group ID MOPH</t>
  </si>
  <si>
    <t>Group ID R8way</t>
  </si>
  <si>
    <t>1101020501.201</t>
  </si>
  <si>
    <t>เงินฝากธนาคารรับจากคลัง (เงินกู้)</t>
  </si>
  <si>
    <t>ลูกหนี้เงินยืมในงบประมาณ</t>
  </si>
  <si>
    <t>ลูกหนี้เงินยืมนอกงบประมาณ</t>
  </si>
  <si>
    <t xml:space="preserve">ลูกหนี้อื่น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</si>
  <si>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</si>
  <si>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</si>
  <si>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1105010103.108</t>
  </si>
  <si>
    <t>1105010103.109</t>
  </si>
  <si>
    <t>รายได้กองทุน UC- รอรับรู้</t>
  </si>
  <si>
    <t>2111020199.109</t>
  </si>
  <si>
    <t>2111020199.110</t>
  </si>
  <si>
    <t>ทุนของหน่วยงาน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</si>
  <si>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</si>
  <si>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</si>
  <si>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</si>
  <si>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</si>
  <si>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</si>
  <si>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</si>
  <si>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</si>
  <si>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</si>
  <si>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</si>
  <si>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</si>
  <si>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</si>
  <si>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 - IP  บริการกรณีเฉพาะ (CR)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</si>
  <si>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</si>
  <si>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</si>
  <si>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</si>
  <si>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</si>
  <si>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</si>
  <si>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</si>
  <si>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</si>
  <si>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</si>
  <si>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</si>
  <si>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</si>
  <si>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</si>
  <si>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</si>
  <si>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</si>
  <si>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</si>
  <si>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</si>
  <si>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</si>
  <si>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ค่าใช้จ่ายด้านการฝึกอบรม-ในประเทศ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</si>
  <si>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</si>
  <si>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</si>
  <si>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</si>
  <si>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</si>
  <si>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</si>
  <si>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</si>
  <si>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</si>
  <si>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</si>
  <si>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</si>
  <si>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</si>
  <si>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</si>
  <si>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เงินฝากธนาคารรายบัญชีเพื่อนำส่งคลัง</t>
  </si>
  <si>
    <t>รายได้สูง(ต่ำ)กว่า ค่าใช้จ่ายสะสม (เงินนอกงบประมาณ)</t>
  </si>
  <si>
    <t>ค่าใช้จ่ายอื่น-เงินงบประมาณงบกลางโอนไป สสจ./รพศ. /รพท./รพช./รพ.สต.</t>
  </si>
  <si>
    <t>4301020106.502</t>
  </si>
  <si>
    <t>รายได้กองทุนแรงงานต่างด้าว</t>
  </si>
  <si>
    <t>รวมหนี้สิน + ทุน</t>
  </si>
  <si>
    <t>1101020606.101</t>
  </si>
  <si>
    <t>5104030299.204</t>
  </si>
  <si>
    <t>ค่าจ้าง /ค่าเช่า /ค่าซ่อมบำรุงสิ่งก่อสร้างและครุภัณฑ์ (งบลงทุน UC)</t>
  </si>
  <si>
    <t>เงินสมทบกองทุนประกันสังคมส่วนของนายจ้าง (เงินงบประมาณ)</t>
  </si>
  <si>
    <t>1203010101.101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</si>
  <si>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</si>
  <si>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</si>
  <si>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</si>
  <si>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</si>
  <si>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</si>
  <si>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</si>
  <si>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</si>
  <si>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</si>
  <si>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</si>
  <si>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</si>
  <si>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</si>
  <si>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</si>
  <si>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</si>
  <si>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</si>
  <si>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</si>
  <si>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</si>
  <si>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</si>
  <si>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</si>
  <si>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</si>
  <si>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</si>
  <si>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</si>
  <si>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</si>
  <si>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</si>
  <si>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>ค่าเสื่อมราคาสะสม-ครุภัณฑ์งานบ้านงานครัว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</si>
  <si>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</si>
  <si>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</si>
  <si>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</si>
  <si>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</si>
  <si>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ค่าตัดจำหน่ายสะสมสินทรัพย์ไม่มีตัวตนอื่น  - Interface</t>
  </si>
  <si>
    <t>งานระหว่างก่อสร้าง- Interface</t>
  </si>
  <si>
    <t>2101010102.130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</si>
  <si>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</si>
  <si>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</si>
  <si>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</si>
  <si>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4301020105.240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</si>
  <si>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</si>
  <si>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</si>
  <si>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</si>
  <si>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ผลการประเมิน</t>
  </si>
  <si>
    <t>เขต</t>
  </si>
  <si>
    <t>หน่วยบริการ</t>
  </si>
  <si>
    <t>ประเภท</t>
  </si>
  <si>
    <t>ขนาดเตียง</t>
  </si>
  <si>
    <t>กลุ่ม</t>
  </si>
  <si>
    <t>รพศ.</t>
  </si>
  <si>
    <t>รพช.</t>
  </si>
  <si>
    <t>รพท.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</si>
  <si>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</si>
  <si>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</si>
  <si>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ลูกหนี้ - ระบบปฏิบัติการฉุกเฉิน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</si>
  <si>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</si>
  <si>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</si>
  <si>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</si>
  <si>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</si>
  <si>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</si>
  <si>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</si>
  <si>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</si>
  <si>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</si>
  <si>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</si>
  <si>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</si>
  <si>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</si>
  <si>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</si>
  <si>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</si>
  <si>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</si>
  <si>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</si>
  <si>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</si>
  <si>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</si>
  <si>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</si>
  <si>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</si>
  <si>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</si>
  <si>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</si>
  <si>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</si>
  <si>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</si>
  <si>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</si>
  <si>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</si>
  <si>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</si>
  <si>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</si>
  <si>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</si>
  <si>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</si>
  <si>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</si>
  <si>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</si>
  <si>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</si>
  <si>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</si>
  <si>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</si>
  <si>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</si>
  <si>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</si>
  <si>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</si>
  <si>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</si>
  <si>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</si>
  <si>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</si>
  <si>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เจ้าหนี้- เงินบริจาค</t>
  </si>
  <si>
    <t>บัญชีรายได้ที่ไม่ใช่ภาษีอื่น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</si>
  <si>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</si>
  <si>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</si>
  <si>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</si>
  <si>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</si>
  <si>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</si>
  <si>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</si>
  <si>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</si>
  <si>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หนี้สงสัยจะสูญ-ลูกหนี้ค่าสินค้า-หน่วยงานภาครัฐ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</si>
  <si>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</si>
  <si>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</si>
  <si>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1101020501.103</t>
  </si>
  <si>
    <t>4307010112.101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</si>
  <si>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</si>
  <si>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</si>
  <si>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กลุ่มระดับบริการ</t>
  </si>
  <si>
    <t>รวม</t>
  </si>
  <si>
    <t>รหัส REV-EXP</t>
  </si>
  <si>
    <t>รหัส PLANFIN 64</t>
  </si>
  <si>
    <t>45110</t>
  </si>
  <si>
    <t>P12</t>
  </si>
  <si>
    <t>43050</t>
  </si>
  <si>
    <t>P10</t>
  </si>
  <si>
    <t>41070</t>
  </si>
  <si>
    <t>43020</t>
  </si>
  <si>
    <t>P07</t>
  </si>
  <si>
    <t>43060</t>
  </si>
  <si>
    <t>P05</t>
  </si>
  <si>
    <t>41020</t>
  </si>
  <si>
    <t>P06</t>
  </si>
  <si>
    <t>42020</t>
  </si>
  <si>
    <t>42070</t>
  </si>
  <si>
    <t>41040</t>
  </si>
  <si>
    <t>42040</t>
  </si>
  <si>
    <t>44020</t>
  </si>
  <si>
    <t>41030</t>
  </si>
  <si>
    <t>P61</t>
  </si>
  <si>
    <t>42030</t>
  </si>
  <si>
    <t>44030</t>
  </si>
  <si>
    <t>41010</t>
  </si>
  <si>
    <t>P04</t>
  </si>
  <si>
    <t>42010</t>
  </si>
  <si>
    <t>46020</t>
  </si>
  <si>
    <t>P13</t>
  </si>
  <si>
    <t>43010</t>
  </si>
  <si>
    <t>44010</t>
  </si>
  <si>
    <t>43030</t>
  </si>
  <si>
    <t>P08</t>
  </si>
  <si>
    <t>41050</t>
  </si>
  <si>
    <t>42050</t>
  </si>
  <si>
    <t>44040</t>
  </si>
  <si>
    <t>44050</t>
  </si>
  <si>
    <t>P09</t>
  </si>
  <si>
    <t>41060</t>
  </si>
  <si>
    <t>42060</t>
  </si>
  <si>
    <t>43040</t>
  </si>
  <si>
    <t>46030</t>
  </si>
  <si>
    <t>P121</t>
  </si>
  <si>
    <t>45100</t>
  </si>
  <si>
    <t>P11</t>
  </si>
  <si>
    <t>46010</t>
  </si>
  <si>
    <t>52010</t>
  </si>
  <si>
    <t>P17</t>
  </si>
  <si>
    <t>51070</t>
  </si>
  <si>
    <t>P19</t>
  </si>
  <si>
    <t>52030</t>
  </si>
  <si>
    <t>P18</t>
  </si>
  <si>
    <t>52020</t>
  </si>
  <si>
    <t>52040</t>
  </si>
  <si>
    <t>52060</t>
  </si>
  <si>
    <t>P20</t>
  </si>
  <si>
    <t>52070</t>
  </si>
  <si>
    <t>52090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</si>
  <si>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</si>
  <si>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</si>
  <si>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</si>
  <si>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</si>
  <si>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</si>
  <si>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</si>
  <si>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</si>
  <si>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</si>
  <si>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</si>
  <si>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</si>
  <si>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</si>
  <si>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</si>
  <si>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</si>
  <si>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</si>
  <si>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</si>
  <si>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</si>
  <si>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</si>
  <si>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</si>
  <si>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</si>
  <si>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</si>
  <si>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</si>
  <si>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</si>
  <si>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</si>
  <si>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</si>
  <si>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53020</t>
  </si>
  <si>
    <t>P24</t>
  </si>
  <si>
    <t>53030</t>
  </si>
  <si>
    <t>53060</t>
  </si>
  <si>
    <t>P251</t>
  </si>
  <si>
    <t>53010</t>
  </si>
  <si>
    <t>P241</t>
  </si>
  <si>
    <t>DataID</t>
  </si>
  <si>
    <t>OPD</t>
  </si>
  <si>
    <t>IPD</t>
  </si>
  <si>
    <t>LC</t>
  </si>
  <si>
    <t>MC</t>
  </si>
  <si>
    <t>CC</t>
  </si>
  <si>
    <t>รายได้ค่ารักษาเบิกจ่ายตรง-หน่วยงานอื่น - OP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</si>
  <si>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</si>
  <si>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</si>
  <si>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</si>
  <si>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รายได้ค่าบริการสาธารณสุขสำหรับโรคติดเชื้อไวรัสโคโรนา - OP จาก สปสช.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</si>
  <si>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</si>
  <si>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</si>
  <si>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</si>
  <si>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</si>
  <si>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</si>
  <si>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รายได้ค่ารักษาแรงงานต่างด้าว - เบิกจากส่วนกลาง IP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</si>
  <si>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</si>
  <si>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</si>
  <si>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</si>
  <si>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</si>
  <si>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</si>
  <si>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</si>
  <si>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</si>
  <si>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</si>
  <si>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</si>
  <si>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</si>
  <si>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</si>
  <si>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</si>
  <si>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</si>
  <si>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</si>
  <si>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</si>
  <si>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</si>
  <si>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</si>
  <si>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</si>
  <si>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</si>
  <si>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</si>
  <si>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</si>
  <si>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</si>
  <si>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</si>
  <si>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</si>
  <si>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</si>
  <si>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</si>
  <si>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</si>
  <si>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</si>
  <si>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</si>
  <si>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</si>
  <si>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</si>
  <si>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</si>
  <si>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</si>
  <si>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</si>
  <si>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 แรงงานต่างด้าว -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</si>
  <si>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</si>
  <si>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</si>
  <si>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</si>
  <si>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</si>
  <si>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</si>
  <si>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</si>
  <si>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</si>
  <si>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</si>
  <si>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</si>
  <si>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</si>
  <si>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</si>
  <si>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หนี้สงสัยจะสูญ-ลูกหนี้ค่ารักษา-ชำระเงิน IP</t>
  </si>
  <si>
    <t>ค่าใช้จ่ายโครงการผลิตบุคลากรทาง   การแพทย์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</si>
  <si>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</si>
  <si>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</si>
  <si>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</si>
  <si>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</si>
  <si>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</si>
  <si>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</si>
  <si>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</si>
  <si>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</si>
  <si>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</si>
  <si>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</si>
  <si>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</si>
  <si>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</si>
  <si>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</si>
  <si>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</si>
  <si>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pop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</si>
  <si>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</si>
  <si>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</si>
  <si>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</si>
  <si>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</si>
  <si>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</si>
  <si>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</si>
  <si>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15</t>
  </si>
  <si>
    <t>45</t>
  </si>
  <si>
    <t>08</t>
  </si>
  <si>
    <t>S</t>
  </si>
  <si>
    <t>F2</t>
  </si>
  <si>
    <t>F1</t>
  </si>
  <si>
    <t>M2</t>
  </si>
  <si>
    <t>รพ.วังยาง</t>
  </si>
  <si>
    <t>F3</t>
  </si>
  <si>
    <t>A</t>
  </si>
  <si>
    <t>M1</t>
  </si>
  <si>
    <t>จำนวน รพ. ในกลุ่ม(แห่ง)</t>
  </si>
  <si>
    <t>ต้นทุนผู้ป่วยนอก</t>
  </si>
  <si>
    <t>ต้นทุนผู้ป่วยใน</t>
  </si>
  <si>
    <t>Mean</t>
  </si>
  <si>
    <t>1SD</t>
  </si>
  <si>
    <t>Mean+1SD</t>
  </si>
  <si>
    <t xml:space="preserve"> ต้นทุนบริการผู้ป่วยนอก</t>
  </si>
  <si>
    <t>OP</t>
  </si>
  <si>
    <t>IP</t>
  </si>
  <si>
    <t>OP&amp;IP</t>
  </si>
  <si>
    <t>ระดับขีดความสามารถ</t>
  </si>
  <si>
    <t>จำนวนเตียงตามจริง</t>
  </si>
  <si>
    <t>11</t>
  </si>
  <si>
    <t>12</t>
  </si>
  <si>
    <t>13</t>
  </si>
  <si>
    <t>14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</si>
  <si>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</si>
  <si>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</si>
  <si>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</si>
  <si>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</si>
  <si>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</si>
  <si>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</si>
  <si>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</si>
  <si>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</si>
  <si>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</si>
  <si>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</si>
  <si>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</si>
  <si>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</si>
  <si>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AccName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</si>
  <si>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</si>
  <si>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</si>
  <si>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</si>
  <si>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</si>
  <si>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</si>
  <si>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</si>
  <si>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</si>
  <si>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</si>
  <si>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</si>
  <si>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</si>
  <si>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จำนวนผู้ป่วยในทั้งหมด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</si>
  <si>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</si>
  <si>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</si>
  <si>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</si>
  <si>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</si>
  <si>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</si>
  <si>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</si>
  <si>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</si>
  <si>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</si>
  <si>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</si>
  <si>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ชื่อจังหวัด</t>
  </si>
  <si>
    <t>ทั้งหมด</t>
  </si>
  <si>
    <t>จำนวน(แห่ง)</t>
  </si>
  <si>
    <t>ผ่าน(แห่ง)</t>
  </si>
  <si>
    <t>ไม่ผ่าน(แห่ง)</t>
  </si>
  <si>
    <t>รวม(แห่ง)</t>
  </si>
  <si>
    <t>ไม่สมบูรณ์(แห่ง)</t>
  </si>
  <si>
    <t>ผลรวม</t>
  </si>
  <si>
    <t>รวมจังหวัดนครพนม</t>
  </si>
  <si>
    <t>รวมจังหวัดบึงกาฬ</t>
  </si>
  <si>
    <t>รวมจังหวัดเลย</t>
  </si>
  <si>
    <t>รวมจังหวัดสกลนคร</t>
  </si>
  <si>
    <t>รวมจังหวัดหนองคาย</t>
  </si>
  <si>
    <t>รวมจังหวัดหนองบัวลำภู</t>
  </si>
  <si>
    <t>รวมจังหวัดอุดรธานี</t>
  </si>
  <si>
    <t>ผลการประเมิน CMI</t>
  </si>
  <si>
    <t xml:space="preserve"> ต้นทุนบริการผู้ป่วยใน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</si>
  <si>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</si>
  <si>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</si>
  <si>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>ผลการประเมินต้นทุนบริการ</t>
  </si>
  <si>
    <t>เอกสารแนบ 3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</si>
  <si>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</si>
  <si>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</si>
  <si>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เงินฝากคลัง - หน่วยเบิกจ่าย</t>
  </si>
  <si>
    <t>เงินฝากคลัง - หน่วยงานย่อย</t>
  </si>
  <si>
    <t>1101020501.104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</si>
  <si>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</si>
  <si>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</si>
  <si>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</si>
  <si>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</si>
  <si>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</si>
  <si>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</si>
  <si>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</si>
  <si>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</si>
  <si>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</si>
  <si>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</si>
  <si>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</si>
  <si>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</si>
  <si>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</si>
  <si>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</si>
  <si>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</si>
  <si>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</si>
  <si>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</si>
  <si>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</si>
  <si>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</si>
  <si>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</si>
  <si>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</si>
  <si>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</si>
  <si>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</si>
  <si>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</si>
  <si>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</si>
  <si>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</si>
  <si>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</si>
  <si>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</si>
  <si>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</si>
  <si>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</si>
  <si>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</si>
  <si>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</si>
  <si>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</si>
  <si>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</si>
  <si>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</si>
  <si>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</si>
  <si>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</si>
  <si>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</si>
  <si>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</si>
  <si>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</si>
  <si>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</si>
  <si>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</si>
  <si>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</si>
  <si>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</si>
  <si>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</si>
  <si>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</si>
  <si>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</si>
  <si>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</si>
  <si>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</si>
  <si>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</si>
  <si>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</si>
  <si>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</si>
  <si>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</si>
  <si>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</si>
  <si>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</si>
  <si>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</si>
  <si>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</si>
  <si>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</si>
  <si>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</si>
  <si>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</si>
  <si>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</si>
  <si>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</si>
  <si>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</si>
  <si>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</si>
  <si>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</si>
  <si>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</si>
  <si>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</si>
  <si>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</si>
  <si>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</si>
  <si>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</si>
  <si>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</si>
  <si>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</si>
  <si>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</si>
  <si>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</si>
  <si>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</si>
  <si>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</si>
  <si>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</si>
  <si>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</si>
  <si>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</si>
  <si>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</si>
  <si>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</si>
  <si>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</si>
  <si>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</si>
  <si>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1102050123.203</t>
  </si>
  <si>
    <t>1102050123.205</t>
  </si>
  <si>
    <t>ค้างรับจากกรมบัญชีกลาง - หน่วยเบิกจ่าย</t>
  </si>
  <si>
    <t>1201020101.101</t>
  </si>
  <si>
    <t>เงินให้ยืมระยะยาว-หน่วยงานภาครัฐ</t>
  </si>
  <si>
    <t>1201050198.101</t>
  </si>
  <si>
    <t>1204020103.101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</si>
  <si>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</si>
  <si>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</si>
  <si>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</si>
  <si>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</si>
  <si>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</si>
  <si>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</si>
  <si>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</si>
  <si>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</si>
  <si>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</si>
  <si>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</si>
  <si>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</si>
  <si>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</si>
  <si>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</si>
  <si>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</si>
  <si>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</si>
  <si>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</si>
  <si>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</si>
  <si>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</si>
  <si>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</si>
  <si>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</si>
  <si>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</si>
  <si>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</si>
  <si>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</si>
  <si>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</si>
  <si>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</si>
  <si>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</si>
  <si>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</si>
  <si>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</si>
  <si>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</si>
  <si>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</si>
  <si>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</si>
  <si>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</si>
  <si>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</si>
  <si>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</si>
  <si>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</si>
  <si>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</si>
  <si>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</si>
  <si>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</si>
  <si>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</si>
  <si>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</si>
  <si>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</si>
  <si>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</si>
  <si>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</si>
  <si>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</si>
  <si>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</si>
  <si>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</si>
  <si>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</si>
  <si>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</si>
  <si>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</si>
  <si>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</si>
  <si>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</si>
  <si>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</si>
  <si>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</si>
  <si>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</si>
  <si>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</si>
  <si>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</si>
  <si>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</si>
  <si>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</si>
  <si>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</si>
  <si>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</si>
  <si>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</si>
  <si>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</si>
  <si>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</si>
  <si>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</si>
  <si>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</si>
  <si>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</si>
  <si>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</si>
  <si>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</si>
  <si>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</si>
  <si>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</si>
  <si>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</si>
  <si>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</si>
  <si>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</si>
  <si>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</si>
  <si>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</si>
  <si>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</si>
  <si>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</si>
  <si>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</si>
  <si>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</si>
  <si>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</si>
  <si>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</si>
  <si>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</si>
  <si>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</si>
  <si>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</si>
  <si>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</si>
  <si>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ค่าเสื่อมราคาสะสม-ครุภัณฑ์การศึกษา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</si>
  <si>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</si>
  <si>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</si>
  <si>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</si>
  <si>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</si>
  <si>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</si>
  <si>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</si>
  <si>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ค่าเสื่อมราคาสะสม-ครุภัณฑ์กีฬา </t>
  </si>
  <si>
    <t>1206140101.101</t>
  </si>
  <si>
    <t>1206140102.101</t>
  </si>
  <si>
    <t>1206140103.101</t>
  </si>
  <si>
    <t>ค่าเสื่อมราคาสะสม-ครุภัณฑ์ดนตรี</t>
  </si>
  <si>
    <t>1206150101.101</t>
  </si>
  <si>
    <t>1206150102.101</t>
  </si>
  <si>
    <t>1206150103.101</t>
  </si>
  <si>
    <t>ค่าเสื่อมราคาสะสม-ครุภัณฑ์สนาม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</si>
  <si>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</si>
  <si>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</si>
  <si>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</si>
  <si>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</si>
  <si>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</si>
  <si>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</si>
  <si>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</si>
  <si>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</si>
  <si>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</si>
  <si>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</si>
  <si>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</si>
  <si>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</si>
  <si>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</si>
  <si>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</si>
  <si>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</si>
  <si>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</si>
  <si>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</si>
  <si>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</si>
  <si>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</si>
  <si>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</si>
  <si>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</si>
  <si>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</si>
  <si>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</si>
  <si>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</si>
  <si>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</si>
  <si>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</si>
  <si>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</si>
  <si>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</si>
  <si>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</si>
  <si>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</si>
  <si>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</si>
  <si>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</si>
  <si>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</si>
  <si>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</si>
  <si>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</si>
  <si>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</si>
  <si>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</si>
  <si>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</si>
  <si>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</si>
  <si>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</si>
  <si>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</si>
  <si>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</si>
  <si>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</si>
  <si>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</si>
  <si>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</si>
  <si>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</si>
  <si>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</si>
  <si>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</si>
  <si>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</si>
  <si>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</si>
  <si>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</si>
  <si>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</si>
  <si>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</si>
  <si>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</si>
  <si>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</si>
  <si>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</si>
  <si>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</si>
  <si>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</si>
  <si>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</si>
  <si>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</si>
  <si>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</si>
  <si>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</si>
  <si>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</si>
  <si>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</si>
  <si>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</si>
  <si>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</si>
  <si>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</si>
  <si>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</si>
  <si>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</si>
  <si>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</si>
  <si>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</si>
  <si>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</si>
  <si>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</si>
  <si>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</si>
  <si>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</si>
  <si>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</si>
  <si>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</si>
  <si>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</si>
  <si>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</si>
  <si>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</si>
  <si>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</si>
  <si>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</si>
  <si>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</si>
  <si>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</si>
  <si>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</si>
  <si>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</si>
  <si>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</si>
  <si>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</si>
  <si>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</si>
  <si>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</si>
  <si>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</si>
  <si>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</si>
  <si>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</si>
  <si>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</si>
  <si>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</si>
  <si>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</si>
  <si>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</si>
  <si>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</si>
  <si>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</si>
  <si>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</si>
  <si>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</si>
  <si>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</si>
  <si>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>2202010101.101</t>
  </si>
  <si>
    <t>2203010101.101</t>
  </si>
  <si>
    <t>เงินยืมระยะยาว-หน่วยงานภาครัฐ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</si>
  <si>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</si>
  <si>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</si>
  <si>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</si>
  <si>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</si>
  <si>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</si>
  <si>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</si>
  <si>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</si>
  <si>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</si>
  <si>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</si>
  <si>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</si>
  <si>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</si>
  <si>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</si>
  <si>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</si>
  <si>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</si>
  <si>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</si>
  <si>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</si>
  <si>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</si>
  <si>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3105010103.101</t>
  </si>
  <si>
    <t>4206010199.101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</si>
  <si>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</si>
  <si>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</si>
  <si>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4301020105.268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</si>
  <si>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</si>
  <si>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</si>
  <si>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4301020106.309</t>
  </si>
  <si>
    <t>4301020106.310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</si>
  <si>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</si>
  <si>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</si>
  <si>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</si>
  <si>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</si>
  <si>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</si>
  <si>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</si>
  <si>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</si>
  <si>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</si>
  <si>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</si>
  <si>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</si>
  <si>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</si>
  <si>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</si>
  <si>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</si>
  <si>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</si>
  <si>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</si>
  <si>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</si>
  <si>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</si>
  <si>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</si>
  <si>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</si>
  <si>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</si>
  <si>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</si>
  <si>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</si>
  <si>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</si>
  <si>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</si>
  <si>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</si>
  <si>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</si>
  <si>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</si>
  <si>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</si>
  <si>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</si>
  <si>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</si>
  <si>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</si>
  <si>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</si>
  <si>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</si>
  <si>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</si>
  <si>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</si>
  <si>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</si>
  <si>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</si>
  <si>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</si>
  <si>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</si>
  <si>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</si>
  <si>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</si>
  <si>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</si>
  <si>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</si>
  <si>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</si>
  <si>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</si>
  <si>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</si>
  <si>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</si>
  <si>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5101020116.101</t>
  </si>
  <si>
    <t>5101020116.102</t>
  </si>
  <si>
    <t>5101020115.101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</si>
  <si>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</si>
  <si>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</si>
  <si>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</si>
  <si>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</si>
  <si>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</si>
  <si>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</si>
  <si>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</si>
  <si>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</si>
  <si>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</si>
  <si>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</si>
  <si>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</si>
  <si>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</si>
  <si>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</si>
  <si>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</si>
  <si>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</si>
  <si>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</si>
  <si>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</si>
  <si>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</si>
  <si>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</si>
  <si>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</si>
  <si>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</si>
  <si>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</si>
  <si>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</si>
  <si>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</si>
  <si>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</si>
  <si>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</si>
  <si>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</si>
  <si>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</si>
  <si>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</si>
  <si>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</si>
  <si>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</si>
  <si>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</si>
  <si>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</si>
  <si>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</si>
  <si>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</si>
  <si>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</si>
  <si>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</si>
  <si>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</si>
  <si>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</si>
  <si>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</si>
  <si>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</si>
  <si>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</si>
  <si>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</si>
  <si>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</si>
  <si>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</si>
  <si>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</si>
  <si>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</si>
  <si>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</si>
  <si>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</si>
  <si>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</si>
  <si>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</si>
  <si>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</si>
  <si>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</si>
  <si>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</si>
  <si>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</si>
  <si>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</si>
  <si>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</si>
  <si>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</si>
  <si>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</si>
  <si>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</si>
  <si>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</si>
  <si>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</si>
  <si>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</si>
  <si>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</si>
  <si>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</si>
  <si>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</si>
  <si>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</si>
  <si>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</si>
  <si>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</si>
  <si>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</si>
  <si>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</si>
  <si>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</si>
  <si>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</si>
  <si>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</si>
  <si>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</si>
  <si>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</si>
  <si>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</si>
  <si>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</si>
  <si>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</si>
  <si>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</si>
  <si>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</si>
  <si>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</si>
  <si>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</si>
  <si>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</si>
  <si>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</si>
  <si>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</si>
  <si>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</si>
  <si>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</si>
  <si>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</si>
  <si>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</si>
  <si>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</si>
  <si>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5104030299.501</t>
  </si>
  <si>
    <t>5104030299.502</t>
  </si>
  <si>
    <t>5104030299.701</t>
  </si>
  <si>
    <t>5104030299.702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</si>
  <si>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</si>
  <si>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</si>
  <si>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</si>
  <si>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</si>
  <si>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</si>
  <si>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</si>
  <si>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</si>
  <si>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</si>
  <si>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</si>
  <si>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</si>
  <si>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</si>
  <si>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</si>
  <si>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</si>
  <si>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</si>
  <si>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</si>
  <si>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</si>
  <si>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</si>
  <si>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</si>
  <si>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</si>
  <si>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</si>
  <si>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</si>
  <si>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</si>
  <si>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</si>
  <si>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</si>
  <si>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</si>
  <si>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</si>
  <si>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5107010113.101</t>
  </si>
  <si>
    <t>5107010199.101</t>
  </si>
  <si>
    <t>5107020199.101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</si>
  <si>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</si>
  <si>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</si>
  <si>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</si>
  <si>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</si>
  <si>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</si>
  <si>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</si>
  <si>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</si>
  <si>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</si>
  <si>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</si>
  <si>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</si>
  <si>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</si>
  <si>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</si>
  <si>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</si>
  <si>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</si>
  <si>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</si>
  <si>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</si>
  <si>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</si>
  <si>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</si>
  <si>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</si>
  <si>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</si>
  <si>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</si>
  <si>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</si>
  <si>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</si>
  <si>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</si>
  <si>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</si>
  <si>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</si>
  <si>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</si>
  <si>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</si>
  <si>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</si>
  <si>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</si>
  <si>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</si>
  <si>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</si>
  <si>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</si>
  <si>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</si>
  <si>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</si>
  <si>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ค่าใช้จ่ายระหว่างกัน-ภายในกรมเดียวกัน (Auto)</t>
  </si>
  <si>
    <t>5210010121.101</t>
  </si>
  <si>
    <t>ค่าใช้จ่ายระหว่างกัน-ภายในกรมเดียวกัน (Manual)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</si>
  <si>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</si>
  <si>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</si>
  <si>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</si>
  <si>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</si>
  <si>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</si>
  <si>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</si>
  <si>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</si>
  <si>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</si>
  <si>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</si>
  <si>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</si>
  <si>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</si>
  <si>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</si>
  <si>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</si>
  <si>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</si>
  <si>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</si>
  <si>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</si>
  <si>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</si>
  <si>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</si>
  <si>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</si>
  <si>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</si>
  <si>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</si>
  <si>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</si>
  <si>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</si>
  <si>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</si>
  <si>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</si>
  <si>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</si>
  <si>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</si>
  <si>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</si>
  <si>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</si>
  <si>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</si>
  <si>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</si>
  <si>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</si>
  <si>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</si>
  <si>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</si>
  <si>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</si>
  <si>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</si>
  <si>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</si>
  <si>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</si>
  <si>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</si>
  <si>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</si>
  <si>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รายได้กองทุน UC-OP ตามเกณฑ์คุณภาพผลงานบริการ</t>
  </si>
  <si>
    <t>รายได้กองทุน P&amp;P อื่น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</si>
  <si>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</si>
  <si>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</si>
  <si>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</si>
  <si>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</si>
  <si>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</si>
  <si>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</si>
  <si>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</si>
  <si>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</si>
  <si>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</si>
  <si>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</si>
  <si>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</si>
  <si>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</si>
  <si>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ค่าตอบแทนพนักงานราชการ (สนับสนุน)</t>
  </si>
  <si>
    <t>ค่าตอบแทนในการปฏิบัติงานเวรหรือผลัดบ่ายและหรือผลัดดึกของพยาบาล</t>
  </si>
  <si>
    <t>เงินสมทบกองทุนสำรองเลี้ยงชีพพนักงานและเจ้าหน้าที่รัฐ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</si>
  <si>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</si>
  <si>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</si>
  <si>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</si>
  <si>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</si>
  <si>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</si>
  <si>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</si>
  <si>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</si>
  <si>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</si>
  <si>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</si>
  <si>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</si>
  <si>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</si>
  <si>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</si>
  <si>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วัสดุคอมพิวเตอร์  ใช้ไป</t>
  </si>
  <si>
    <t>ค่ารักษาตามจ่าย UC ในสังกัด สธ.</t>
  </si>
  <si>
    <t>ค่ารักษาตามจ่าย UC นอกสังกัด สธ.</t>
  </si>
  <si>
    <t>ค่าตอบแทนการปฏิบัติงานอื่น - เงินนอกงบประมาณ</t>
  </si>
  <si>
    <t>ค่าสวัสดิการสังคมอื่น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</si>
  <si>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</si>
  <si>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ค่าใช้จ่ายอื่น-เงินนอกงบประมาณโอนไปสสจ./รพศ./รพท./รพช./รพ.สต.</t>
  </si>
  <si>
    <t>รายได้อื่น</t>
  </si>
  <si>
    <t>รายได้ค่ารักษาและบริการอื่น ๆ</t>
  </si>
  <si>
    <t>รายได้ค่ารักษาเบิกจ่ายตรงกรมบัญชีกลาง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</si>
  <si>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</si>
  <si>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</si>
  <si>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</si>
  <si>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 UC</t>
  </si>
  <si>
    <t>รายได้งบลงทุน</t>
  </si>
  <si>
    <t>รายได้ประกันสังคม</t>
  </si>
  <si>
    <t>รายได้แรงงานต่างด้าว</t>
  </si>
  <si>
    <t>รายได้อื่น (ระบบบัญชีบันทึกอัตโนมัติ)</t>
  </si>
  <si>
    <t>รายได้งบประมาณส่วนบุคลากร</t>
  </si>
  <si>
    <t>เงินเดือนและค่าจ้างประจำ</t>
  </si>
  <si>
    <t>ค่าตอบแทน</t>
  </si>
  <si>
    <t>ค่าจ้างชั่วคราว</t>
  </si>
  <si>
    <t xml:space="preserve">ค่าใช้จ่ายบุคลากรอื่น </t>
  </si>
  <si>
    <t>ค่าใช้สอย</t>
  </si>
  <si>
    <t xml:space="preserve">วัสดุใช้ไป </t>
  </si>
  <si>
    <t xml:space="preserve">ค่าสาธารณูปโภค </t>
  </si>
  <si>
    <t>ต้นทุนยา</t>
  </si>
  <si>
    <t>ต้นทุนเวชภัณฑ์มิใช่ยาและวัสดุการแพทย์</t>
  </si>
  <si>
    <t>ต้นทุนวัสดุวิทยาศาสตร์การแพทย์</t>
  </si>
  <si>
    <t>ต้นทุนวัสดุทันตกรรม</t>
  </si>
  <si>
    <t>ค่าใช้จ่ายอื่น</t>
  </si>
  <si>
    <t>ค่าเสื่อมราคาและค่าตัดจำหน่าย</t>
  </si>
  <si>
    <t>ค่าใช้จ่ายอื่น (ระบบบัญชีบันทึกอัตโนมัติ)</t>
  </si>
  <si>
    <t>หนี้สูญและสงสัยจะสูญ</t>
  </si>
  <si>
    <t>ชื่อ PLANFIN</t>
  </si>
  <si>
    <t>แผนเงินบำรุง</t>
  </si>
  <si>
    <t>เงินฝากธนาคาร- นอกงบประมาณรอการจัดสรร กระแสรายวัน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</si>
  <si>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</si>
  <si>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</si>
  <si>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</si>
  <si>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</si>
  <si>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</si>
  <si>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</si>
  <si>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เงินรับฝากกองทุนแรงงานต่างด้าว-     ค่าบริหารจัดการ</t>
  </si>
  <si>
    <t>ส่วนต่างค่ารักษาที่สูงกว่าข้อตกลงในการจ่ายตามDRG กองทุน UC           (บริการเฉพาะ) CR- IP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</si>
  <si>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</si>
  <si>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</si>
  <si>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</si>
  <si>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</si>
  <si>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ค่าตัดจำหน่ายสะสมโปรแกรมคอม     พิวเตอร์ - Interface</t>
  </si>
  <si>
    <t>รายได้สูง(ต่ำ)กว่า ค่าใช้จ่ายสะสม  (เงินงบประมาณ)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</si>
  <si>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</si>
  <si>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</si>
  <si>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/>
  </si>
  <si>
    <t>รพท.S B&lt;=400</t>
  </si>
  <si>
    <t>รพช.F2 P30,000-60,000</t>
  </si>
  <si>
    <t>รพช.F2 P&lt;=30,000</t>
  </si>
  <si>
    <t>รพช.F1 P50,000-100,000</t>
  </si>
  <si>
    <t>รพช.M2 B&gt;100</t>
  </si>
  <si>
    <t>รพช.F3 P&lt;=15,000</t>
  </si>
  <si>
    <t>รพท.S B&gt;400</t>
  </si>
  <si>
    <t>รพช.M2 B&lt;=100</t>
  </si>
  <si>
    <t>รพศ.A B&gt;700to1000</t>
  </si>
  <si>
    <t>รพช.F1 P&lt;=50,000</t>
  </si>
  <si>
    <t>รพท.M1 B&gt;200</t>
  </si>
  <si>
    <t>รพช.F3 P15,000-25,000</t>
  </si>
  <si>
    <t>รพช.F3 P&gt;=25,000</t>
  </si>
  <si>
    <t>รพศ.A B&gt;1000</t>
  </si>
  <si>
    <t>รพท.M1 B&lt;=200</t>
  </si>
  <si>
    <t xml:space="preserve">ผลการประเมินต้นทุนหน่วยบริการแบบ Quick Method </t>
  </si>
  <si>
    <t>หมายเหตุ รายได้</t>
  </si>
  <si>
    <t>หมายเหตุ ค่าใช้จ่าย</t>
  </si>
  <si>
    <t>รพช.F2 P60,000-90,000</t>
  </si>
  <si>
    <t>รพศ.A B&lt;=700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</si>
  <si>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</si>
  <si>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ส่วนต่างค่ารักษาที่ต่ำกว่าข้อตกลงในการจ่ายตาม DRG กองทุน UC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</si>
  <si>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</si>
  <si>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</si>
  <si>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</si>
  <si>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</si>
  <si>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</si>
  <si>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</si>
  <si>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- เบิกจากส่วนกลาง OP</t>
  </si>
  <si>
    <t xml:space="preserve">รายได้ค่ารักษาคนต่างด้าวและแรงงานต่างด้าว OP  นอก CUP </t>
  </si>
  <si>
    <t>รายได้ค่าตรวจสุขภาพคนต่างด้าวและแรงงานต่างด้าว</t>
  </si>
  <si>
    <t xml:space="preserve">OPD </t>
  </si>
  <si>
    <t>รายได้ค่ารักษาคนต่างด้าวและแรงงานต่างด้าว IP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</si>
  <si>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</si>
  <si>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</si>
  <si>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หมายเหตุ</t>
  </si>
  <si>
    <t>หมายเหตุรายได้</t>
  </si>
  <si>
    <t>หมายเหตุค่าใช้จ่าย</t>
  </si>
  <si>
    <t>สัดส่วนต้นทุน ต่อรายได้</t>
  </si>
  <si>
    <t>วานรนิวาส,รพท.</t>
  </si>
  <si>
    <t>สมเด็จพระยุพราชท่าบ่อ,รพท.</t>
  </si>
  <si>
    <t>ID MOPH</t>
  </si>
  <si>
    <t>เขต 8</t>
  </si>
  <si>
    <t>จำนวนเงินในงบการเงิน 2565Q2</t>
  </si>
  <si>
    <t>Mean 2565Q2</t>
  </si>
  <si>
    <t>ผลการเปรียบเทียบค่ากลาง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</si>
  <si>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</si>
  <si>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</si>
  <si>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</si>
  <si>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</si>
  <si>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</si>
  <si>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</si>
  <si>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</si>
  <si>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 xml:space="preserve">ร้อยละของหน่วยบริการที่มีต้นทุนผู้ป่วยนอกและผู้ป่วยในไม่เกินค่าเฉลี่ยกลุ่ม
</t>
  </si>
  <si>
    <t>ส่ง(แห่ง)</t>
  </si>
  <si>
    <t>ต้นทุนไม่เกิน(แห่ง)</t>
  </si>
  <si>
    <t>เขต 1</t>
  </si>
  <si>
    <t>เขต 2</t>
  </si>
  <si>
    <t>เขต 3</t>
  </si>
  <si>
    <t>เขต 4</t>
  </si>
  <si>
    <t>เขต 5</t>
  </si>
  <si>
    <t>เขต 6</t>
  </si>
  <si>
    <t>เขต 7</t>
  </si>
  <si>
    <t>เขต 9</t>
  </si>
  <si>
    <t>เขต 10</t>
  </si>
  <si>
    <t>เขต 11</t>
  </si>
  <si>
    <t>เขต 12</t>
  </si>
  <si>
    <t>ไตรมาส 2/65</t>
  </si>
  <si>
    <t>รวมทั้งเขต</t>
  </si>
  <si>
    <t>พ.ค.65</t>
  </si>
  <si>
    <t>เม.ย.65</t>
  </si>
  <si>
    <t>จำนวนหน่วยบริการ</t>
  </si>
  <si>
    <t>(แห่ง)</t>
  </si>
  <si>
    <t>หมายเหตุ รพ.ที่ไม่ผ่าน</t>
  </si>
  <si>
    <t>ปลาปาก, นาทม, นาแก, ศรีสงคราม</t>
  </si>
  <si>
    <t>กุมภวาปี, ห้วยเกิ้ง</t>
  </si>
  <si>
    <t>สรุปผลการประเมินต้นทุนหน่วยบริการแบบ Quick Method  ไตรมาส 3/2565</t>
  </si>
  <si>
    <t>ข้อมูล ณ 19 กรกฎาคม 2565</t>
  </si>
  <si>
    <t>ค่าเฉลี่ย +1SD กลุ่มต้นทุนหน่วยบริการไตรมาส 3 ปี 2565  ข้อมูลจากกองเศรษฐกิจสุขภาพฯ สป.ยธ.</t>
  </si>
  <si>
    <t>รพช.Is. Any Pop</t>
  </si>
  <si>
    <t>รพช.F2 P&gt;=90,000</t>
  </si>
  <si>
    <t>รพช.F1 P&gt;=100,000</t>
  </si>
  <si>
    <t>เอกสารแนบ 2</t>
  </si>
  <si>
    <t>ข้อมูลผลงานบริการจากหน้าเวป Hfo65.cfo.in.th  ยอดสะสม ตั้งแต่เดือน ตุลาคม 2564 - มิถุนายน 2565  (ข้อมูล ณ วันที่ 15 สิงหาคม 2565 17.23 น.)</t>
  </si>
  <si>
    <t>ผลการคำนวนต้นทุนผุ้ป่วยนอกต่อครั้ง และ ต้นทุนผุ้ป่วยใน ต่อ AdjRW ยอดสะสม ตั้งแต่เดือน ตุลาคม  2564 - มิถุนายน 2565  ข้อมูล ณ วันที่ 15 สิงหาคม 2565 17.23 น.</t>
  </si>
  <si>
    <t>เดือน กรกฎาคม 2565</t>
  </si>
  <si>
    <t>ก.ค.65</t>
  </si>
  <si>
    <t>ไตรมาส 3/65</t>
  </si>
  <si>
    <t>กุสุมาลย์, วาริชภูมิ, วานรนิวาส, บ้านม่วง, โคกศรีสุพรรณ</t>
  </si>
  <si>
    <t>นากลาง, นาวัง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</si>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</sst>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0.00_ ;[Red]\-0.00\ "/>
    <numFmt numFmtId="190" formatCode="0.000"/>
    <numFmt numFmtId="191" formatCode="_-* #,##0.0000_-;\-* #,##0.0000_-;_-* &quot;-&quot;??_-;_-@_-"/>
  </numFmts>
  <fonts count="45" x14ac:knownFonts="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12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8"/>
      <name val="Tahoma"/>
      <family val="2"/>
      <charset val="222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8"/>
      <name val="Tahoma"/>
      <family val="2"/>
      <charset val="222"/>
      <scheme val="minor"/>
    </font>
    <font>
      <sz val="12"/>
      <color rgb="FF00B050"/>
      <name val="TH SarabunPSK"/>
      <family val="2"/>
    </font>
    <font>
      <sz val="12"/>
      <color rgb="FFFF0000"/>
      <name val="TH SarabunPSK"/>
      <family val="2"/>
    </font>
    <font>
      <sz val="11"/>
      <color rgb="FF000000"/>
      <name val="Tahoma"/>
      <family val="2"/>
    </font>
    <font>
      <b/>
      <sz val="18"/>
      <color rgb="FF000000"/>
      <name val="TH SarabunPSK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color rgb="FF000000"/>
      <name val="TH SarabunPSK"/>
      <family val="2"/>
      <charset val="222"/>
    </font>
    <font>
      <b/>
      <sz val="11"/>
      <color rgb="FF000000"/>
      <name val="Tahoma"/>
      <family val="2"/>
    </font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2"/>
      <color rgb="FF00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4FBC9"/>
        <bgColor indexed="64"/>
      </patternFill>
    </fill>
    <fill>
      <patternFill patternType="solid">
        <fgColor rgb="FFED7D31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99FFCC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99FF99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62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8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" fillId="0" borderId="0"/>
    <xf numFmtId="43" fontId="9" fillId="0" borderId="0" applyFont="0" applyFill="0" applyBorder="0" applyAlignment="0" applyProtection="0"/>
    <xf numFmtId="0" fontId="2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26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30" fillId="24" borderId="15" applyNumberFormat="0" applyAlignment="0" applyProtection="0"/>
    <xf numFmtId="0" fontId="31" fillId="25" borderId="16" applyNumberFormat="0" applyAlignment="0" applyProtection="0"/>
    <xf numFmtId="0" fontId="32" fillId="25" borderId="15" applyNumberFormat="0" applyAlignment="0" applyProtection="0"/>
    <xf numFmtId="0" fontId="33" fillId="0" borderId="17" applyNumberFormat="0" applyFill="0" applyAlignment="0" applyProtection="0"/>
    <xf numFmtId="0" fontId="34" fillId="26" borderId="18" applyNumberFormat="0" applyAlignment="0" applyProtection="0"/>
    <xf numFmtId="0" fontId="35" fillId="0" borderId="0" applyNumberFormat="0" applyFill="0" applyBorder="0" applyAlignment="0" applyProtection="0"/>
    <xf numFmtId="0" fontId="8" fillId="27" borderId="19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0" applyNumberFormat="0" applyFill="0" applyAlignment="0" applyProtection="0"/>
    <xf numFmtId="0" fontId="3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3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3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3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3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9" fontId="8" fillId="0" borderId="0" applyFont="0" applyFill="0" applyBorder="0" applyAlignment="0" applyProtection="0"/>
  </cellStyleXfs>
  <cellXfs count="372">
    <xf numFmtId="0" fontId="0" fillId="0" borderId="0" xfId="0"/>
    <xf numFmtId="0" fontId="11" fillId="0" borderId="0" xfId="0" applyFont="1"/>
    <xf numFmtId="0" fontId="14" fillId="0" borderId="3" xfId="0" applyFont="1" applyBorder="1" applyAlignment="1"/>
    <xf numFmtId="0" fontId="0" fillId="0" borderId="0" xfId="0" applyNumberFormat="1"/>
    <xf numFmtId="187" fontId="13" fillId="0" borderId="1" xfId="8" applyNumberFormat="1" applyFont="1" applyBorder="1"/>
    <xf numFmtId="0" fontId="13" fillId="0" borderId="1" xfId="0" applyFont="1" applyBorder="1" applyAlignment="1">
      <alignment horizontal="center"/>
    </xf>
    <xf numFmtId="0" fontId="11" fillId="0" borderId="0" xfId="0" applyFont="1" applyFill="1"/>
    <xf numFmtId="0" fontId="11" fillId="0" borderId="1" xfId="0" applyFont="1" applyBorder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3" fillId="0" borderId="0" xfId="0" applyFont="1"/>
    <xf numFmtId="43" fontId="13" fillId="0" borderId="0" xfId="8" applyFont="1"/>
    <xf numFmtId="187" fontId="13" fillId="5" borderId="1" xfId="8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5" fillId="0" borderId="0" xfId="0" applyFont="1"/>
    <xf numFmtId="187" fontId="13" fillId="0" borderId="0" xfId="0" applyNumberFormat="1" applyFont="1"/>
    <xf numFmtId="0" fontId="13" fillId="0" borderId="0" xfId="0" applyFont="1" applyAlignment="1">
      <alignment wrapText="1"/>
    </xf>
    <xf numFmtId="188" fontId="13" fillId="0" borderId="1" xfId="8" applyNumberFormat="1" applyFont="1" applyBorder="1"/>
    <xf numFmtId="0" fontId="13" fillId="0" borderId="0" xfId="0" applyFont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3" fontId="11" fillId="3" borderId="1" xfId="8" applyFont="1" applyFill="1" applyBorder="1" applyAlignment="1">
      <alignment horizontal="center" vertical="center" wrapText="1"/>
    </xf>
    <xf numFmtId="0" fontId="11" fillId="10" borderId="7" xfId="9" applyNumberFormat="1" applyFont="1" applyFill="1" applyBorder="1" applyAlignment="1">
      <alignment horizontal="center" vertical="center" wrapText="1"/>
    </xf>
    <xf numFmtId="0" fontId="11" fillId="10" borderId="1" xfId="9" applyNumberFormat="1" applyFont="1" applyFill="1" applyBorder="1" applyAlignment="1">
      <alignment horizontal="center" vertical="center" wrapText="1"/>
    </xf>
    <xf numFmtId="0" fontId="13" fillId="0" borderId="1" xfId="9" applyNumberFormat="1" applyFont="1" applyFill="1" applyBorder="1" applyAlignment="1">
      <alignment horizontal="center" vertical="center" wrapText="1"/>
    </xf>
    <xf numFmtId="0" fontId="13" fillId="0" borderId="0" xfId="0" applyNumberFormat="1" applyFont="1"/>
    <xf numFmtId="0" fontId="13" fillId="0" borderId="1" xfId="9" applyNumberFormat="1" applyFont="1" applyBorder="1" applyAlignment="1">
      <alignment horizontal="center"/>
    </xf>
    <xf numFmtId="0" fontId="13" fillId="0" borderId="1" xfId="9" applyNumberFormat="1" applyFont="1" applyBorder="1"/>
    <xf numFmtId="0" fontId="11" fillId="10" borderId="1" xfId="9" applyNumberFormat="1" applyFont="1" applyFill="1" applyBorder="1" applyAlignment="1">
      <alignment horizontal="center"/>
    </xf>
    <xf numFmtId="43" fontId="13" fillId="0" borderId="1" xfId="8" applyFont="1" applyBorder="1"/>
    <xf numFmtId="187" fontId="13" fillId="5" borderId="0" xfId="0" applyNumberFormat="1" applyFont="1" applyFill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187" fontId="4" fillId="4" borderId="1" xfId="8" applyNumberFormat="1" applyFont="1" applyFill="1" applyBorder="1" applyAlignment="1">
      <alignment horizontal="right"/>
    </xf>
    <xf numFmtId="187" fontId="13" fillId="11" borderId="0" xfId="0" applyNumberFormat="1" applyFont="1" applyFill="1"/>
    <xf numFmtId="187" fontId="13" fillId="4" borderId="0" xfId="0" applyNumberFormat="1" applyFont="1" applyFill="1" applyAlignment="1">
      <alignment horizontal="right"/>
    </xf>
    <xf numFmtId="0" fontId="11" fillId="15" borderId="1" xfId="0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188" fontId="14" fillId="8" borderId="1" xfId="8" applyNumberFormat="1" applyFont="1" applyFill="1" applyBorder="1" applyAlignment="1"/>
    <xf numFmtId="0" fontId="14" fillId="8" borderId="1" xfId="0" applyFont="1" applyFill="1" applyBorder="1"/>
    <xf numFmtId="43" fontId="14" fillId="8" borderId="1" xfId="8" applyFont="1" applyFill="1" applyBorder="1" applyAlignment="1"/>
    <xf numFmtId="43" fontId="14" fillId="8" borderId="4" xfId="8" applyFont="1" applyFill="1" applyBorder="1" applyAlignment="1"/>
    <xf numFmtId="43" fontId="14" fillId="8" borderId="6" xfId="8" applyFont="1" applyFill="1" applyBorder="1" applyAlignment="1"/>
    <xf numFmtId="43" fontId="14" fillId="8" borderId="1" xfId="8" applyFont="1" applyFill="1" applyBorder="1" applyAlignment="1">
      <alignment horizontal="right"/>
    </xf>
    <xf numFmtId="0" fontId="14" fillId="8" borderId="1" xfId="0" applyFont="1" applyFill="1" applyBorder="1" applyAlignment="1">
      <alignment horizontal="center" wrapText="1"/>
    </xf>
    <xf numFmtId="0" fontId="14" fillId="9" borderId="1" xfId="0" applyFont="1" applyFill="1" applyBorder="1"/>
    <xf numFmtId="0" fontId="14" fillId="0" borderId="0" xfId="0" applyFont="1"/>
    <xf numFmtId="187" fontId="13" fillId="0" borderId="1" xfId="0" applyNumberFormat="1" applyFont="1" applyBorder="1" applyAlignment="1">
      <alignment horizontal="center" vertical="center" wrapText="1"/>
    </xf>
    <xf numFmtId="187" fontId="13" fillId="5" borderId="1" xfId="0" applyNumberFormat="1" applyFont="1" applyFill="1" applyBorder="1" applyAlignment="1">
      <alignment horizontal="center" vertical="center" wrapText="1"/>
    </xf>
    <xf numFmtId="43" fontId="13" fillId="0" borderId="1" xfId="8" applyFont="1" applyBorder="1" applyAlignment="1">
      <alignment horizontal="center" vertical="center" wrapText="1"/>
    </xf>
    <xf numFmtId="187" fontId="13" fillId="0" borderId="1" xfId="0" applyNumberFormat="1" applyFont="1" applyBorder="1"/>
    <xf numFmtId="187" fontId="13" fillId="0" borderId="0" xfId="0" applyNumberFormat="1" applyFont="1" applyAlignment="1">
      <alignment horizontal="center"/>
    </xf>
    <xf numFmtId="187" fontId="13" fillId="3" borderId="0" xfId="0" applyNumberFormat="1" applyFont="1" applyFill="1"/>
    <xf numFmtId="187" fontId="13" fillId="3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87" fontId="13" fillId="11" borderId="1" xfId="0" applyNumberFormat="1" applyFont="1" applyFill="1" applyBorder="1" applyAlignment="1">
      <alignment horizontal="center" vertical="center" wrapText="1"/>
    </xf>
    <xf numFmtId="187" fontId="13" fillId="7" borderId="0" xfId="0" applyNumberFormat="1" applyFont="1" applyFill="1"/>
    <xf numFmtId="187" fontId="13" fillId="7" borderId="1" xfId="0" applyNumberFormat="1" applyFont="1" applyFill="1" applyBorder="1" applyAlignment="1">
      <alignment horizontal="center" vertical="center" wrapText="1"/>
    </xf>
    <xf numFmtId="187" fontId="16" fillId="5" borderId="1" xfId="2" applyNumberFormat="1" applyFont="1" applyFill="1" applyBorder="1" applyAlignment="1">
      <alignment vertical="top"/>
    </xf>
    <xf numFmtId="187" fontId="16" fillId="3" borderId="1" xfId="2" applyNumberFormat="1" applyFont="1" applyFill="1" applyBorder="1" applyAlignment="1">
      <alignment vertical="top"/>
    </xf>
    <xf numFmtId="0" fontId="14" fillId="9" borderId="1" xfId="0" applyFont="1" applyFill="1" applyBorder="1" applyAlignment="1">
      <alignment horizontal="center" wrapText="1"/>
    </xf>
    <xf numFmtId="4" fontId="13" fillId="0" borderId="1" xfId="8" applyNumberFormat="1" applyFont="1" applyBorder="1"/>
    <xf numFmtId="4" fontId="13" fillId="4" borderId="1" xfId="8" applyNumberFormat="1" applyFont="1" applyFill="1" applyBorder="1"/>
    <xf numFmtId="4" fontId="13" fillId="0" borderId="1" xfId="8" applyNumberFormat="1" applyFont="1" applyBorder="1" applyAlignment="1">
      <alignment horizontal="right"/>
    </xf>
    <xf numFmtId="0" fontId="15" fillId="0" borderId="0" xfId="0" applyFont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43" fontId="13" fillId="0" borderId="5" xfId="8" applyFont="1" applyFill="1" applyBorder="1"/>
    <xf numFmtId="43" fontId="13" fillId="0" borderId="1" xfId="8" applyFont="1" applyBorder="1" applyAlignment="1">
      <alignment horizontal="right"/>
    </xf>
    <xf numFmtId="187" fontId="11" fillId="0" borderId="0" xfId="0" applyNumberFormat="1" applyFont="1" applyAlignment="1">
      <alignment horizontal="left"/>
    </xf>
    <xf numFmtId="190" fontId="13" fillId="0" borderId="0" xfId="0" applyNumberFormat="1" applyFont="1"/>
    <xf numFmtId="190" fontId="11" fillId="0" borderId="0" xfId="0" applyNumberFormat="1" applyFont="1"/>
    <xf numFmtId="187" fontId="13" fillId="3" borderId="1" xfId="8" applyNumberFormat="1" applyFont="1" applyFill="1" applyBorder="1" applyAlignment="1">
      <alignment horizontal="center"/>
    </xf>
    <xf numFmtId="187" fontId="14" fillId="8" borderId="1" xfId="8" applyNumberFormat="1" applyFont="1" applyFill="1" applyBorder="1" applyAlignment="1"/>
    <xf numFmtId="187" fontId="14" fillId="8" borderId="6" xfId="8" applyNumberFormat="1" applyFont="1" applyFill="1" applyBorder="1" applyAlignment="1"/>
    <xf numFmtId="187" fontId="14" fillId="8" borderId="1" xfId="8" applyNumberFormat="1" applyFont="1" applyFill="1" applyBorder="1" applyAlignment="1">
      <alignment horizontal="right"/>
    </xf>
    <xf numFmtId="187" fontId="14" fillId="8" borderId="1" xfId="0" applyNumberFormat="1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0" xfId="0" applyFont="1" applyFill="1"/>
    <xf numFmtId="187" fontId="5" fillId="4" borderId="1" xfId="8" applyNumberFormat="1" applyFont="1" applyFill="1" applyBorder="1" applyAlignment="1">
      <alignment horizontal="right"/>
    </xf>
    <xf numFmtId="0" fontId="13" fillId="7" borderId="0" xfId="0" applyFont="1" applyFill="1"/>
    <xf numFmtId="190" fontId="13" fillId="7" borderId="0" xfId="0" applyNumberFormat="1" applyFont="1" applyFill="1"/>
    <xf numFmtId="0" fontId="13" fillId="5" borderId="1" xfId="0" applyFont="1" applyFill="1" applyBorder="1"/>
    <xf numFmtId="0" fontId="13" fillId="0" borderId="0" xfId="0" applyFont="1" applyFill="1"/>
    <xf numFmtId="43" fontId="13" fillId="0" borderId="0" xfId="8" applyFont="1" applyFill="1"/>
    <xf numFmtId="43" fontId="15" fillId="0" borderId="0" xfId="0" applyNumberFormat="1" applyFont="1"/>
    <xf numFmtId="190" fontId="13" fillId="0" borderId="0" xfId="0" applyNumberFormat="1" applyFont="1" applyFill="1"/>
    <xf numFmtId="0" fontId="13" fillId="0" borderId="0" xfId="0" applyFont="1" applyFill="1" applyAlignment="1">
      <alignment horizontal="center"/>
    </xf>
    <xf numFmtId="0" fontId="13" fillId="0" borderId="0" xfId="0" applyFont="1" applyFill="1" applyBorder="1"/>
    <xf numFmtId="0" fontId="13" fillId="0" borderId="0" xfId="0" applyFont="1" applyAlignment="1">
      <alignment horizontal="left"/>
    </xf>
    <xf numFmtId="187" fontId="11" fillId="3" borderId="1" xfId="0" applyNumberFormat="1" applyFont="1" applyFill="1" applyBorder="1"/>
    <xf numFmtId="0" fontId="0" fillId="0" borderId="1" xfId="0" applyNumberFormat="1" applyBorder="1"/>
    <xf numFmtId="4" fontId="13" fillId="0" borderId="5" xfId="8" applyNumberFormat="1" applyFont="1" applyFill="1" applyBorder="1"/>
    <xf numFmtId="187" fontId="4" fillId="7" borderId="1" xfId="8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13" fillId="0" borderId="0" xfId="0" applyFont="1"/>
    <xf numFmtId="190" fontId="13" fillId="0" borderId="0" xfId="0" applyNumberFormat="1" applyFont="1" applyFill="1" applyBorder="1"/>
    <xf numFmtId="0" fontId="11" fillId="17" borderId="0" xfId="0" applyFont="1" applyFill="1"/>
    <xf numFmtId="0" fontId="13" fillId="6" borderId="0" xfId="0" applyFont="1" applyFill="1"/>
    <xf numFmtId="0" fontId="11" fillId="6" borderId="8" xfId="0" applyFont="1" applyFill="1" applyBorder="1"/>
    <xf numFmtId="0" fontId="13" fillId="18" borderId="0" xfId="0" applyFont="1" applyFill="1"/>
    <xf numFmtId="0" fontId="11" fillId="18" borderId="8" xfId="0" applyFont="1" applyFill="1" applyBorder="1"/>
    <xf numFmtId="0" fontId="13" fillId="19" borderId="0" xfId="0" applyFont="1" applyFill="1"/>
    <xf numFmtId="0" fontId="11" fillId="19" borderId="8" xfId="0" applyFont="1" applyFill="1" applyBorder="1"/>
    <xf numFmtId="0" fontId="4" fillId="0" borderId="11" xfId="18" applyFont="1" applyBorder="1" applyAlignment="1">
      <alignment wrapText="1"/>
    </xf>
    <xf numFmtId="0" fontId="13" fillId="0" borderId="7" xfId="0" applyFont="1" applyBorder="1"/>
    <xf numFmtId="187" fontId="5" fillId="4" borderId="7" xfId="8" applyNumberFormat="1" applyFont="1" applyFill="1" applyBorder="1" applyAlignment="1">
      <alignment horizontal="right"/>
    </xf>
    <xf numFmtId="190" fontId="13" fillId="0" borderId="1" xfId="0" applyNumberFormat="1" applyFont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13" fillId="7" borderId="1" xfId="0" applyFont="1" applyFill="1" applyBorder="1"/>
    <xf numFmtId="0" fontId="13" fillId="16" borderId="1" xfId="0" applyFont="1" applyFill="1" applyBorder="1"/>
    <xf numFmtId="0" fontId="4" fillId="0" borderId="1" xfId="17" applyFont="1" applyBorder="1" applyAlignment="1">
      <alignment horizontal="center" wrapText="1"/>
    </xf>
    <xf numFmtId="0" fontId="4" fillId="0" borderId="1" xfId="18" applyFont="1" applyBorder="1" applyAlignment="1">
      <alignment horizontal="center" wrapText="1"/>
    </xf>
    <xf numFmtId="0" fontId="13" fillId="0" borderId="1" xfId="0" applyFont="1" applyBorder="1" applyAlignment="1">
      <alignment horizontal="left"/>
    </xf>
    <xf numFmtId="0" fontId="4" fillId="16" borderId="1" xfId="19" applyFont="1" applyFill="1" applyBorder="1" applyAlignment="1">
      <alignment wrapText="1"/>
    </xf>
    <xf numFmtId="0" fontId="4" fillId="16" borderId="1" xfId="19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/>
    </xf>
    <xf numFmtId="190" fontId="11" fillId="3" borderId="1" xfId="0" applyNumberFormat="1" applyFont="1" applyFill="1" applyBorder="1" applyAlignment="1">
      <alignment horizontal="center"/>
    </xf>
    <xf numFmtId="0" fontId="11" fillId="3" borderId="0" xfId="0" applyFont="1" applyFill="1"/>
    <xf numFmtId="190" fontId="13" fillId="3" borderId="0" xfId="0" applyNumberFormat="1" applyFont="1" applyFill="1"/>
    <xf numFmtId="190" fontId="11" fillId="3" borderId="0" xfId="0" applyNumberFormat="1" applyFont="1" applyFill="1"/>
    <xf numFmtId="0" fontId="13" fillId="10" borderId="1" xfId="0" applyFont="1" applyFill="1" applyBorder="1" applyAlignment="1">
      <alignment horizontal="center"/>
    </xf>
    <xf numFmtId="187" fontId="11" fillId="5" borderId="1" xfId="0" applyNumberFormat="1" applyFont="1" applyFill="1" applyBorder="1"/>
    <xf numFmtId="0" fontId="13" fillId="12" borderId="1" xfId="0" applyFont="1" applyFill="1" applyBorder="1" applyAlignment="1">
      <alignment horizontal="center"/>
    </xf>
    <xf numFmtId="187" fontId="11" fillId="12" borderId="1" xfId="0" applyNumberFormat="1" applyFont="1" applyFill="1" applyBorder="1"/>
    <xf numFmtId="187" fontId="11" fillId="16" borderId="1" xfId="0" applyNumberFormat="1" applyFont="1" applyFill="1" applyBorder="1"/>
    <xf numFmtId="43" fontId="13" fillId="16" borderId="0" xfId="8" applyFont="1" applyFill="1"/>
    <xf numFmtId="43" fontId="13" fillId="9" borderId="0" xfId="8" applyFont="1" applyFill="1"/>
    <xf numFmtId="43" fontId="13" fillId="9" borderId="3" xfId="8" applyFont="1" applyFill="1" applyBorder="1"/>
    <xf numFmtId="43" fontId="13" fillId="0" borderId="9" xfId="8" applyFont="1" applyBorder="1"/>
    <xf numFmtId="43" fontId="13" fillId="16" borderId="3" xfId="8" applyFont="1" applyFill="1" applyBorder="1"/>
    <xf numFmtId="43" fontId="13" fillId="0" borderId="3" xfId="8" applyFont="1" applyBorder="1"/>
    <xf numFmtId="43" fontId="13" fillId="0" borderId="8" xfId="8" applyFont="1" applyBorder="1"/>
    <xf numFmtId="191" fontId="13" fillId="0" borderId="0" xfId="8" applyNumberFormat="1" applyFont="1"/>
    <xf numFmtId="43" fontId="13" fillId="11" borderId="0" xfId="8" applyFont="1" applyFill="1"/>
    <xf numFmtId="43" fontId="13" fillId="11" borderId="3" xfId="8" applyFont="1" applyFill="1" applyBorder="1"/>
    <xf numFmtId="43" fontId="13" fillId="16" borderId="1" xfId="8" applyFont="1" applyFill="1" applyBorder="1"/>
    <xf numFmtId="189" fontId="13" fillId="10" borderId="1" xfId="0" applyNumberFormat="1" applyFont="1" applyFill="1" applyBorder="1"/>
    <xf numFmtId="189" fontId="5" fillId="20" borderId="1" xfId="8" applyNumberFormat="1" applyFont="1" applyFill="1" applyBorder="1" applyAlignment="1">
      <alignment horizontal="right"/>
    </xf>
    <xf numFmtId="4" fontId="0" fillId="0" borderId="0" xfId="0" applyNumberFormat="1"/>
    <xf numFmtId="4" fontId="13" fillId="0" borderId="0" xfId="0" applyNumberFormat="1" applyFont="1"/>
    <xf numFmtId="0" fontId="13" fillId="3" borderId="1" xfId="0" applyFont="1" applyFill="1" applyBorder="1" applyAlignment="1">
      <alignment horizontal="center" vertical="center" wrapText="1"/>
    </xf>
    <xf numFmtId="187" fontId="13" fillId="0" borderId="0" xfId="0" applyNumberFormat="1" applyFont="1" applyAlignment="1">
      <alignment horizontal="left"/>
    </xf>
    <xf numFmtId="0" fontId="13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13" fillId="3" borderId="1" xfId="0" applyNumberFormat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/>
    </xf>
    <xf numFmtId="187" fontId="4" fillId="5" borderId="1" xfId="8" applyNumberFormat="1" applyFont="1" applyFill="1" applyBorder="1" applyAlignment="1">
      <alignment horizontal="right"/>
    </xf>
    <xf numFmtId="190" fontId="13" fillId="5" borderId="0" xfId="0" applyNumberFormat="1" applyFont="1" applyFill="1"/>
    <xf numFmtId="0" fontId="11" fillId="52" borderId="1" xfId="0" applyFont="1" applyFill="1" applyBorder="1" applyAlignment="1">
      <alignment horizontal="center" vertical="center" wrapText="1"/>
    </xf>
    <xf numFmtId="187" fontId="2" fillId="0" borderId="0" xfId="8" applyNumberFormat="1" applyFont="1" applyFill="1" applyBorder="1" applyAlignment="1">
      <alignment vertical="center"/>
    </xf>
    <xf numFmtId="187" fontId="19" fillId="0" borderId="0" xfId="8" applyNumberFormat="1" applyFont="1" applyFill="1" applyBorder="1" applyAlignment="1">
      <alignment vertical="center"/>
    </xf>
    <xf numFmtId="187" fontId="13" fillId="0" borderId="2" xfId="8" applyNumberFormat="1" applyFont="1" applyBorder="1"/>
    <xf numFmtId="0" fontId="17" fillId="13" borderId="1" xfId="12" applyFont="1" applyFill="1" applyBorder="1" applyAlignment="1">
      <alignment horizontal="center" vertical="center" wrapText="1"/>
    </xf>
    <xf numFmtId="0" fontId="17" fillId="2" borderId="1" xfId="12" applyFont="1" applyFill="1" applyBorder="1" applyAlignment="1">
      <alignment horizontal="center" vertical="center" wrapText="1"/>
    </xf>
    <xf numFmtId="40" fontId="17" fillId="9" borderId="1" xfId="12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17" fillId="8" borderId="1" xfId="12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right"/>
    </xf>
    <xf numFmtId="2" fontId="13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2" fontId="0" fillId="0" borderId="1" xfId="0" applyNumberFormat="1" applyBorder="1"/>
    <xf numFmtId="1" fontId="0" fillId="0" borderId="0" xfId="0" applyNumberFormat="1" applyAlignment="1">
      <alignment horizontal="center"/>
    </xf>
    <xf numFmtId="43" fontId="0" fillId="0" borderId="0" xfId="8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8" applyNumberFormat="1" applyFont="1" applyBorder="1" applyAlignment="1">
      <alignment horizontal="right"/>
    </xf>
    <xf numFmtId="0" fontId="39" fillId="0" borderId="1" xfId="0" applyFont="1" applyBorder="1"/>
    <xf numFmtId="2" fontId="21" fillId="0" borderId="1" xfId="0" applyNumberFormat="1" applyFont="1" applyBorder="1"/>
    <xf numFmtId="1" fontId="21" fillId="0" borderId="1" xfId="0" applyNumberFormat="1" applyFont="1" applyBorder="1"/>
    <xf numFmtId="0" fontId="17" fillId="0" borderId="1" xfId="0" applyFont="1" applyBorder="1"/>
    <xf numFmtId="2" fontId="40" fillId="0" borderId="1" xfId="0" applyNumberFormat="1" applyFont="1" applyBorder="1"/>
    <xf numFmtId="49" fontId="17" fillId="0" borderId="1" xfId="0" applyNumberFormat="1" applyFont="1" applyBorder="1" applyAlignment="1">
      <alignment horizontal="center" vertical="center" wrapText="1"/>
    </xf>
    <xf numFmtId="49" fontId="17" fillId="54" borderId="1" xfId="0" applyNumberFormat="1" applyFont="1" applyFill="1" applyBorder="1" applyAlignment="1">
      <alignment horizontal="center" vertical="center" wrapText="1"/>
    </xf>
    <xf numFmtId="49" fontId="17" fillId="55" borderId="1" xfId="0" applyNumberFormat="1" applyFont="1" applyFill="1" applyBorder="1" applyAlignment="1">
      <alignment horizontal="center" vertical="center" wrapText="1"/>
    </xf>
    <xf numFmtId="2" fontId="41" fillId="0" borderId="1" xfId="0" applyNumberFormat="1" applyFont="1" applyBorder="1"/>
    <xf numFmtId="1" fontId="41" fillId="0" borderId="1" xfId="0" applyNumberFormat="1" applyFont="1" applyBorder="1"/>
    <xf numFmtId="2" fontId="42" fillId="0" borderId="1" xfId="0" applyNumberFormat="1" applyFont="1" applyBorder="1"/>
    <xf numFmtId="49" fontId="17" fillId="57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2" fontId="6" fillId="0" borderId="4" xfId="0" applyNumberFormat="1" applyFont="1" applyBorder="1" applyAlignment="1">
      <alignment horizontal="center"/>
    </xf>
    <xf numFmtId="0" fontId="11" fillId="8" borderId="7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/>
    </xf>
    <xf numFmtId="2" fontId="6" fillId="8" borderId="1" xfId="0" applyNumberFormat="1" applyFont="1" applyFill="1" applyBorder="1" applyAlignment="1">
      <alignment horizontal="center"/>
    </xf>
    <xf numFmtId="2" fontId="6" fillId="8" borderId="4" xfId="0" applyNumberFormat="1" applyFont="1" applyFill="1" applyBorder="1" applyAlignment="1">
      <alignment horizontal="center"/>
    </xf>
    <xf numFmtId="0" fontId="6" fillId="0" borderId="1" xfId="0" applyFont="1" applyBorder="1"/>
    <xf numFmtId="0" fontId="43" fillId="0" borderId="1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2" fontId="5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vertical="center"/>
    </xf>
    <xf numFmtId="2" fontId="21" fillId="0" borderId="1" xfId="0" applyNumberFormat="1" applyFont="1" applyBorder="1" applyAlignment="1">
      <alignment vertical="center"/>
    </xf>
    <xf numFmtId="2" fontId="41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vertical="center" wrapText="1"/>
    </xf>
    <xf numFmtId="43" fontId="13" fillId="0" borderId="1" xfId="0" applyNumberFormat="1" applyFont="1" applyBorder="1"/>
    <xf numFmtId="43" fontId="13" fillId="5" borderId="1" xfId="0" applyNumberFormat="1" applyFont="1" applyFill="1" applyBorder="1"/>
    <xf numFmtId="43" fontId="13" fillId="7" borderId="1" xfId="0" applyNumberFormat="1" applyFont="1" applyFill="1" applyBorder="1"/>
    <xf numFmtId="43" fontId="13" fillId="11" borderId="1" xfId="0" applyNumberFormat="1" applyFont="1" applyFill="1" applyBorder="1"/>
    <xf numFmtId="43" fontId="13" fillId="3" borderId="1" xfId="0" applyNumberFormat="1" applyFont="1" applyFill="1" applyBorder="1"/>
    <xf numFmtId="43" fontId="13" fillId="4" borderId="1" xfId="0" applyNumberFormat="1" applyFont="1" applyFill="1" applyBorder="1"/>
    <xf numFmtId="43" fontId="13" fillId="0" borderId="1" xfId="0" applyNumberFormat="1" applyFont="1" applyFill="1" applyBorder="1"/>
    <xf numFmtId="0" fontId="11" fillId="10" borderId="7" xfId="9" applyNumberFormat="1" applyFont="1" applyFill="1" applyBorder="1" applyAlignment="1">
      <alignment horizontal="center" vertical="center" wrapText="1"/>
    </xf>
    <xf numFmtId="0" fontId="13" fillId="0" borderId="2" xfId="9" applyNumberFormat="1" applyFont="1" applyFill="1" applyBorder="1" applyAlignment="1">
      <alignment horizontal="center" vertical="center" wrapText="1"/>
    </xf>
    <xf numFmtId="0" fontId="13" fillId="10" borderId="1" xfId="9" applyNumberFormat="1" applyFont="1" applyFill="1" applyBorder="1" applyAlignment="1">
      <alignment horizontal="center"/>
    </xf>
    <xf numFmtId="0" fontId="0" fillId="10" borderId="1" xfId="0" applyNumberFormat="1" applyFill="1" applyBorder="1"/>
    <xf numFmtId="0" fontId="13" fillId="10" borderId="1" xfId="9" applyNumberFormat="1" applyFont="1" applyFill="1" applyBorder="1"/>
    <xf numFmtId="4" fontId="13" fillId="10" borderId="1" xfId="8" applyNumberFormat="1" applyFont="1" applyFill="1" applyBorder="1"/>
    <xf numFmtId="43" fontId="13" fillId="10" borderId="1" xfId="8" applyFont="1" applyFill="1" applyBorder="1"/>
    <xf numFmtId="187" fontId="14" fillId="9" borderId="1" xfId="0" applyNumberFormat="1" applyFont="1" applyFill="1" applyBorder="1"/>
    <xf numFmtId="187" fontId="2" fillId="0" borderId="1" xfId="8" applyNumberFormat="1" applyFont="1" applyFill="1" applyBorder="1" applyAlignment="1">
      <alignment vertical="center"/>
    </xf>
    <xf numFmtId="187" fontId="20" fillId="0" borderId="1" xfId="8" applyNumberFormat="1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0" fontId="11" fillId="15" borderId="7" xfId="0" applyFont="1" applyFill="1" applyBorder="1" applyAlignment="1">
      <alignment horizontal="center" vertical="center"/>
    </xf>
    <xf numFmtId="0" fontId="11" fillId="15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43" fontId="13" fillId="0" borderId="0" xfId="8" applyFont="1" applyAlignment="1">
      <alignment horizontal="center"/>
    </xf>
    <xf numFmtId="0" fontId="11" fillId="10" borderId="4" xfId="9" applyNumberFormat="1" applyFont="1" applyFill="1" applyBorder="1" applyAlignment="1">
      <alignment horizontal="center"/>
    </xf>
    <xf numFmtId="0" fontId="11" fillId="10" borderId="10" xfId="9" applyNumberFormat="1" applyFont="1" applyFill="1" applyBorder="1" applyAlignment="1">
      <alignment horizontal="center"/>
    </xf>
    <xf numFmtId="0" fontId="11" fillId="10" borderId="6" xfId="9" applyNumberFormat="1" applyFont="1" applyFill="1" applyBorder="1" applyAlignment="1">
      <alignment horizontal="center"/>
    </xf>
    <xf numFmtId="0" fontId="11" fillId="10" borderId="4" xfId="9" applyNumberFormat="1" applyFont="1" applyFill="1" applyBorder="1" applyAlignment="1">
      <alignment horizontal="center" vertical="center" wrapText="1"/>
    </xf>
    <xf numFmtId="0" fontId="11" fillId="10" borderId="10" xfId="9" applyNumberFormat="1" applyFont="1" applyFill="1" applyBorder="1" applyAlignment="1">
      <alignment horizontal="center" vertical="center" wrapText="1"/>
    </xf>
    <xf numFmtId="0" fontId="11" fillId="10" borderId="6" xfId="9" applyNumberFormat="1" applyFont="1" applyFill="1" applyBorder="1" applyAlignment="1">
      <alignment horizontal="center" vertical="center" wrapText="1"/>
    </xf>
    <xf numFmtId="0" fontId="11" fillId="10" borderId="7" xfId="9" applyNumberFormat="1" applyFont="1" applyFill="1" applyBorder="1" applyAlignment="1">
      <alignment horizontal="center" vertical="center" wrapText="1"/>
    </xf>
    <xf numFmtId="0" fontId="11" fillId="10" borderId="2" xfId="9" applyNumberFormat="1" applyFont="1" applyFill="1" applyBorder="1" applyAlignment="1">
      <alignment horizontal="center" vertical="center" wrapText="1"/>
    </xf>
    <xf numFmtId="0" fontId="11" fillId="0" borderId="3" xfId="0" applyNumberFormat="1" applyFont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15" borderId="1" xfId="0" applyFont="1" applyFill="1" applyBorder="1" applyAlignment="1">
      <alignment horizontal="center"/>
    </xf>
    <xf numFmtId="0" fontId="43" fillId="5" borderId="7" xfId="0" applyFont="1" applyFill="1" applyBorder="1" applyAlignment="1">
      <alignment horizontal="center" vertical="center"/>
    </xf>
    <xf numFmtId="0" fontId="43" fillId="5" borderId="2" xfId="0" applyFont="1" applyFill="1" applyBorder="1" applyAlignment="1">
      <alignment horizontal="center" vertical="center"/>
    </xf>
    <xf numFmtId="0" fontId="11" fillId="58" borderId="7" xfId="0" applyFont="1" applyFill="1" applyBorder="1" applyAlignment="1">
      <alignment horizontal="center" vertical="center"/>
    </xf>
    <xf numFmtId="0" fontId="11" fillId="58" borderId="2" xfId="0" applyFont="1" applyFill="1" applyBorder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/>
    </xf>
    <xf numFmtId="0" fontId="6" fillId="58" borderId="4" xfId="0" applyFont="1" applyFill="1" applyBorder="1" applyAlignment="1">
      <alignment horizontal="center"/>
    </xf>
    <xf numFmtId="0" fontId="6" fillId="58" borderId="6" xfId="0" applyFont="1" applyFill="1" applyBorder="1" applyAlignment="1">
      <alignment horizontal="center"/>
    </xf>
    <xf numFmtId="0" fontId="6" fillId="14" borderId="7" xfId="2" applyFont="1" applyFill="1" applyBorder="1" applyAlignment="1">
      <alignment horizontal="center" vertical="center" wrapText="1"/>
    </xf>
    <xf numFmtId="0" fontId="6" fillId="14" borderId="2" xfId="2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/>
    </xf>
    <xf numFmtId="0" fontId="14" fillId="9" borderId="10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/>
    </xf>
    <xf numFmtId="0" fontId="14" fillId="8" borderId="10" xfId="0" applyFont="1" applyFill="1" applyBorder="1" applyAlignment="1">
      <alignment horizontal="center"/>
    </xf>
    <xf numFmtId="0" fontId="14" fillId="8" borderId="6" xfId="0" applyFont="1" applyFill="1" applyBorder="1" applyAlignment="1">
      <alignment horizontal="center"/>
    </xf>
    <xf numFmtId="0" fontId="17" fillId="14" borderId="7" xfId="2" applyFont="1" applyFill="1" applyBorder="1" applyAlignment="1">
      <alignment horizontal="center" vertical="center" wrapText="1"/>
    </xf>
    <xf numFmtId="0" fontId="17" fillId="14" borderId="2" xfId="2" applyFont="1" applyFill="1" applyBorder="1" applyAlignment="1">
      <alignment horizontal="center" vertical="center" wrapText="1"/>
    </xf>
    <xf numFmtId="0" fontId="22" fillId="13" borderId="1" xfId="12" applyFont="1" applyFill="1" applyBorder="1" applyAlignment="1">
      <alignment horizontal="center" vertical="center"/>
    </xf>
    <xf numFmtId="0" fontId="22" fillId="2" borderId="1" xfId="12" applyFont="1" applyFill="1" applyBorder="1" applyAlignment="1">
      <alignment horizontal="center" vertical="center"/>
    </xf>
    <xf numFmtId="40" fontId="22" fillId="9" borderId="1" xfId="12" applyNumberFormat="1" applyFont="1" applyFill="1" applyBorder="1" applyAlignment="1">
      <alignment horizontal="center" vertical="center"/>
    </xf>
    <xf numFmtId="0" fontId="22" fillId="53" borderId="4" xfId="12" applyFont="1" applyFill="1" applyBorder="1" applyAlignment="1">
      <alignment horizontal="center" vertical="center"/>
    </xf>
    <xf numFmtId="0" fontId="22" fillId="53" borderId="10" xfId="12" applyFont="1" applyFill="1" applyBorder="1" applyAlignment="1">
      <alignment horizontal="center" vertical="center"/>
    </xf>
    <xf numFmtId="0" fontId="22" fillId="53" borderId="6" xfId="12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/>
    </xf>
    <xf numFmtId="0" fontId="11" fillId="5" borderId="4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7" fillId="10" borderId="7" xfId="2" applyFont="1" applyFill="1" applyBorder="1" applyAlignment="1">
      <alignment horizontal="center" vertical="center" wrapText="1"/>
    </xf>
    <xf numFmtId="0" fontId="17" fillId="10" borderId="2" xfId="2" applyFont="1" applyFill="1" applyBorder="1" applyAlignment="1">
      <alignment horizontal="center" vertical="center" wrapText="1"/>
    </xf>
    <xf numFmtId="0" fontId="44" fillId="57" borderId="1" xfId="0" applyFont="1" applyFill="1" applyBorder="1" applyAlignment="1">
      <alignment horizontal="center" vertical="center"/>
    </xf>
    <xf numFmtId="0" fontId="44" fillId="57" borderId="1" xfId="0" applyFont="1" applyFill="1" applyBorder="1" applyAlignment="1">
      <alignment vertical="center"/>
    </xf>
    <xf numFmtId="187" fontId="2" fillId="57" borderId="1" xfId="8" applyNumberFormat="1" applyFont="1" applyFill="1" applyBorder="1" applyAlignment="1">
      <alignment vertical="center"/>
    </xf>
    <xf numFmtId="187" fontId="2" fillId="57" borderId="1" xfId="8" applyNumberFormat="1" applyFont="1" applyFill="1" applyBorder="1" applyAlignment="1">
      <alignment horizontal="right" vertical="center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187" fontId="2" fillId="0" borderId="1" xfId="8" applyNumberFormat="1" applyFont="1" applyFill="1" applyBorder="1" applyAlignment="1">
      <alignment horizontal="right" vertical="center"/>
    </xf>
    <xf numFmtId="0" fontId="20" fillId="0" borderId="1" xfId="0" applyFont="1" applyBorder="1" applyAlignment="1">
      <alignment vertical="center"/>
    </xf>
    <xf numFmtId="0" fontId="44" fillId="0" borderId="1" xfId="10" applyFont="1" applyBorder="1" applyAlignment="1">
      <alignment vertical="center"/>
    </xf>
    <xf numFmtId="0" fontId="44" fillId="59" borderId="1" xfId="0" applyFont="1" applyFill="1" applyBorder="1" applyAlignment="1">
      <alignment horizontal="center" vertical="center"/>
    </xf>
    <xf numFmtId="0" fontId="44" fillId="59" borderId="1" xfId="0" applyFont="1" applyFill="1" applyBorder="1" applyAlignment="1">
      <alignment vertical="center"/>
    </xf>
    <xf numFmtId="187" fontId="2" fillId="59" borderId="1" xfId="8" applyNumberFormat="1" applyFont="1" applyFill="1" applyBorder="1" applyAlignment="1">
      <alignment vertical="center"/>
    </xf>
    <xf numFmtId="187" fontId="2" fillId="59" borderId="1" xfId="8" applyNumberFormat="1" applyFont="1" applyFill="1" applyBorder="1" applyAlignment="1">
      <alignment horizontal="right" vertical="center"/>
    </xf>
    <xf numFmtId="0" fontId="44" fillId="60" borderId="1" xfId="0" applyFont="1" applyFill="1" applyBorder="1" applyAlignment="1">
      <alignment horizontal="center" vertical="center"/>
    </xf>
    <xf numFmtId="0" fontId="44" fillId="60" borderId="1" xfId="0" applyFont="1" applyFill="1" applyBorder="1" applyAlignment="1">
      <alignment vertical="center"/>
    </xf>
    <xf numFmtId="187" fontId="2" fillId="60" borderId="1" xfId="8" applyNumberFormat="1" applyFont="1" applyFill="1" applyBorder="1" applyAlignment="1">
      <alignment vertical="center"/>
    </xf>
    <xf numFmtId="0" fontId="44" fillId="61" borderId="1" xfId="0" applyFont="1" applyFill="1" applyBorder="1" applyAlignment="1">
      <alignment horizontal="center" vertical="center"/>
    </xf>
    <xf numFmtId="0" fontId="44" fillId="61" borderId="1" xfId="0" applyFont="1" applyFill="1" applyBorder="1" applyAlignment="1">
      <alignment vertical="center"/>
    </xf>
    <xf numFmtId="187" fontId="2" fillId="61" borderId="1" xfId="8" applyNumberFormat="1" applyFont="1" applyFill="1" applyBorder="1" applyAlignment="1">
      <alignment vertical="center"/>
    </xf>
    <xf numFmtId="187" fontId="2" fillId="61" borderId="1" xfId="8" applyNumberFormat="1" applyFont="1" applyFill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43" fontId="44" fillId="0" borderId="0" xfId="8" applyFont="1" applyFill="1" applyBorder="1" applyAlignment="1">
      <alignment vertical="center"/>
    </xf>
    <xf numFmtId="0" fontId="44" fillId="0" borderId="0" xfId="0" applyFont="1" applyAlignment="1">
      <alignment horizontal="left" vertical="center"/>
    </xf>
    <xf numFmtId="190" fontId="44" fillId="0" borderId="0" xfId="0" applyNumberFormat="1" applyFont="1" applyAlignment="1">
      <alignment vertical="center"/>
    </xf>
    <xf numFmtId="0" fontId="44" fillId="62" borderId="1" xfId="4" applyFont="1" applyFill="1" applyBorder="1" applyAlignment="1">
      <alignment horizontal="center" vertical="center"/>
    </xf>
    <xf numFmtId="189" fontId="2" fillId="62" borderId="1" xfId="8" applyNumberFormat="1" applyFont="1" applyFill="1" applyBorder="1" applyAlignment="1">
      <alignment horizontal="center" vertical="center"/>
    </xf>
    <xf numFmtId="43" fontId="44" fillId="62" borderId="0" xfId="8" applyFont="1" applyFill="1" applyBorder="1" applyAlignment="1">
      <alignment vertical="center"/>
    </xf>
    <xf numFmtId="0" fontId="44" fillId="62" borderId="7" xfId="0" applyFont="1" applyFill="1" applyBorder="1" applyAlignment="1">
      <alignment horizontal="center" vertical="center"/>
    </xf>
    <xf numFmtId="0" fontId="44" fillId="62" borderId="0" xfId="0" applyFont="1" applyFill="1" applyAlignment="1">
      <alignment vertical="center"/>
    </xf>
    <xf numFmtId="0" fontId="44" fillId="62" borderId="0" xfId="0" applyFont="1" applyFill="1" applyAlignment="1">
      <alignment horizontal="left" vertical="center"/>
    </xf>
    <xf numFmtId="190" fontId="44" fillId="62" borderId="0" xfId="0" applyNumberFormat="1" applyFont="1" applyFill="1" applyAlignment="1">
      <alignment vertical="center"/>
    </xf>
    <xf numFmtId="187" fontId="44" fillId="57" borderId="0" xfId="8" applyNumberFormat="1" applyFont="1" applyFill="1" applyBorder="1" applyAlignment="1">
      <alignment vertical="center"/>
    </xf>
    <xf numFmtId="0" fontId="44" fillId="57" borderId="0" xfId="0" applyFont="1" applyFill="1" applyAlignment="1">
      <alignment horizontal="center" vertical="center"/>
    </xf>
    <xf numFmtId="0" fontId="44" fillId="57" borderId="0" xfId="0" applyFont="1" applyFill="1" applyAlignment="1">
      <alignment vertical="center"/>
    </xf>
    <xf numFmtId="0" fontId="44" fillId="57" borderId="0" xfId="0" applyFont="1" applyFill="1" applyAlignment="1">
      <alignment horizontal="left" vertical="center"/>
    </xf>
    <xf numFmtId="190" fontId="44" fillId="57" borderId="0" xfId="0" applyNumberFormat="1" applyFont="1" applyFill="1" applyAlignment="1">
      <alignment vertical="center"/>
    </xf>
    <xf numFmtId="187" fontId="44" fillId="0" borderId="0" xfId="8" applyNumberFormat="1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190" fontId="19" fillId="0" borderId="0" xfId="0" applyNumberFormat="1" applyFont="1" applyAlignment="1">
      <alignment vertical="center"/>
    </xf>
    <xf numFmtId="187" fontId="44" fillId="59" borderId="0" xfId="8" applyNumberFormat="1" applyFont="1" applyFill="1" applyBorder="1" applyAlignment="1">
      <alignment vertical="center"/>
    </xf>
    <xf numFmtId="0" fontId="44" fillId="59" borderId="0" xfId="0" applyFont="1" applyFill="1" applyAlignment="1">
      <alignment horizontal="center" vertical="center"/>
    </xf>
    <xf numFmtId="0" fontId="44" fillId="59" borderId="0" xfId="0" applyFont="1" applyFill="1" applyAlignment="1">
      <alignment vertical="center"/>
    </xf>
    <xf numFmtId="0" fontId="44" fillId="59" borderId="0" xfId="0" applyFont="1" applyFill="1" applyAlignment="1">
      <alignment horizontal="left" vertical="center"/>
    </xf>
    <xf numFmtId="190" fontId="44" fillId="59" borderId="0" xfId="0" applyNumberFormat="1" applyFont="1" applyFill="1" applyAlignment="1">
      <alignment vertical="center"/>
    </xf>
    <xf numFmtId="0" fontId="44" fillId="0" borderId="21" xfId="10" applyFont="1" applyBorder="1" applyAlignment="1">
      <alignment horizontal="left" vertical="center"/>
    </xf>
    <xf numFmtId="0" fontId="44" fillId="57" borderId="21" xfId="10" applyFont="1" applyFill="1" applyBorder="1" applyAlignment="1">
      <alignment horizontal="left" vertical="center"/>
    </xf>
    <xf numFmtId="0" fontId="44" fillId="63" borderId="21" xfId="10" applyFont="1" applyFill="1" applyBorder="1" applyAlignment="1">
      <alignment horizontal="left" vertical="center"/>
    </xf>
    <xf numFmtId="0" fontId="44" fillId="64" borderId="21" xfId="10" applyFont="1" applyFill="1" applyBorder="1" applyAlignment="1">
      <alignment horizontal="left" vertical="center"/>
    </xf>
    <xf numFmtId="0" fontId="20" fillId="65" borderId="21" xfId="10" applyFont="1" applyFill="1" applyBorder="1" applyAlignment="1">
      <alignment horizontal="left" vertical="center"/>
    </xf>
    <xf numFmtId="187" fontId="44" fillId="60" borderId="0" xfId="8" applyNumberFormat="1" applyFont="1" applyFill="1" applyBorder="1" applyAlignment="1">
      <alignment vertical="center"/>
    </xf>
    <xf numFmtId="0" fontId="44" fillId="60" borderId="0" xfId="0" applyFont="1" applyFill="1" applyAlignment="1">
      <alignment horizontal="center" vertical="center"/>
    </xf>
    <xf numFmtId="0" fontId="44" fillId="60" borderId="0" xfId="0" applyFont="1" applyFill="1" applyAlignment="1">
      <alignment vertical="center"/>
    </xf>
    <xf numFmtId="0" fontId="44" fillId="60" borderId="21" xfId="10" applyFont="1" applyFill="1" applyBorder="1" applyAlignment="1">
      <alignment horizontal="left" vertical="center"/>
    </xf>
    <xf numFmtId="0" fontId="44" fillId="60" borderId="0" xfId="0" applyFont="1" applyFill="1" applyAlignment="1">
      <alignment horizontal="left" vertical="center"/>
    </xf>
    <xf numFmtId="190" fontId="44" fillId="60" borderId="0" xfId="0" applyNumberFormat="1" applyFont="1" applyFill="1" applyAlignment="1">
      <alignment vertical="center"/>
    </xf>
    <xf numFmtId="190" fontId="44" fillId="60" borderId="0" xfId="0" applyNumberFormat="1" applyFont="1" applyFill="1" applyAlignment="1">
      <alignment horizontal="right" vertical="center"/>
    </xf>
    <xf numFmtId="187" fontId="44" fillId="61" borderId="0" xfId="8" applyNumberFormat="1" applyFont="1" applyFill="1" applyBorder="1" applyAlignment="1">
      <alignment vertical="center"/>
    </xf>
    <xf numFmtId="0" fontId="44" fillId="61" borderId="0" xfId="0" applyFont="1" applyFill="1" applyAlignment="1">
      <alignment horizontal="center" vertical="center"/>
    </xf>
    <xf numFmtId="0" fontId="44" fillId="61" borderId="0" xfId="0" applyFont="1" applyFill="1" applyAlignment="1">
      <alignment vertical="center"/>
    </xf>
    <xf numFmtId="0" fontId="44" fillId="61" borderId="21" xfId="10" applyFont="1" applyFill="1" applyBorder="1" applyAlignment="1">
      <alignment horizontal="left" vertical="center"/>
    </xf>
    <xf numFmtId="0" fontId="44" fillId="61" borderId="0" xfId="0" applyFont="1" applyFill="1" applyAlignment="1">
      <alignment horizontal="left" vertical="center"/>
    </xf>
    <xf numFmtId="190" fontId="44" fillId="61" borderId="0" xfId="0" applyNumberFormat="1" applyFont="1" applyFill="1" applyAlignment="1">
      <alignment vertical="center"/>
    </xf>
    <xf numFmtId="0" fontId="44" fillId="65" borderId="21" xfId="10" applyFont="1" applyFill="1" applyBorder="1" applyAlignment="1">
      <alignment horizontal="left" vertical="center"/>
    </xf>
    <xf numFmtId="0" fontId="44" fillId="65" borderId="0" xfId="0" applyFont="1" applyFill="1" applyAlignment="1">
      <alignment vertical="center"/>
    </xf>
    <xf numFmtId="0" fontId="44" fillId="66" borderId="21" xfId="10" applyFont="1" applyFill="1" applyBorder="1" applyAlignment="1">
      <alignment horizontal="left" vertical="center"/>
    </xf>
    <xf numFmtId="0" fontId="44" fillId="0" borderId="0" xfId="1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 wrapText="1"/>
    </xf>
    <xf numFmtId="49" fontId="17" fillId="54" borderId="2" xfId="0" applyNumberFormat="1" applyFont="1" applyFill="1" applyBorder="1" applyAlignment="1">
      <alignment horizontal="center" vertical="center" wrapText="1"/>
    </xf>
    <xf numFmtId="49" fontId="11" fillId="56" borderId="2" xfId="0" applyNumberFormat="1" applyFont="1" applyFill="1" applyBorder="1" applyAlignment="1">
      <alignment horizontal="center" vertical="center" wrapText="1"/>
    </xf>
    <xf numFmtId="49" fontId="17" fillId="55" borderId="2" xfId="0" applyNumberFormat="1" applyFont="1" applyFill="1" applyBorder="1" applyAlignment="1">
      <alignment horizontal="center" vertical="center" wrapText="1"/>
    </xf>
    <xf numFmtId="49" fontId="17" fillId="57" borderId="2" xfId="0" applyNumberFormat="1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top" wrapText="1"/>
    </xf>
    <xf numFmtId="0" fontId="17" fillId="0" borderId="10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10" fontId="21" fillId="0" borderId="1" xfId="61" applyNumberFormat="1" applyFont="1" applyBorder="1"/>
    <xf numFmtId="10" fontId="40" fillId="0" borderId="1" xfId="61" applyNumberFormat="1" applyFont="1" applyBorder="1"/>
    <xf numFmtId="9" fontId="21" fillId="0" borderId="1" xfId="61" applyNumberFormat="1" applyFont="1" applyBorder="1"/>
    <xf numFmtId="1" fontId="6" fillId="0" borderId="1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</cellXfs>
  <cellStyles count="62">
    <cellStyle name="20% - ส่วนที่ถูกเน้น1" xfId="38" builtinId="30" customBuiltin="1"/>
    <cellStyle name="20% - ส่วนที่ถูกเน้น2" xfId="42" builtinId="34" customBuiltin="1"/>
    <cellStyle name="20% - ส่วนที่ถูกเน้น3" xfId="46" builtinId="38" customBuiltin="1"/>
    <cellStyle name="20% - ส่วนที่ถูกเน้น4" xfId="50" builtinId="42" customBuiltin="1"/>
    <cellStyle name="20% - ส่วนที่ถูกเน้น5" xfId="54" builtinId="46" customBuiltin="1"/>
    <cellStyle name="20% - ส่วนที่ถูกเน้น6" xfId="58" builtinId="50" customBuiltin="1"/>
    <cellStyle name="40% - ส่วนที่ถูกเน้น1" xfId="39" builtinId="31" customBuiltin="1"/>
    <cellStyle name="40% - ส่วนที่ถูกเน้น2" xfId="43" builtinId="35" customBuiltin="1"/>
    <cellStyle name="40% - ส่วนที่ถูกเน้น3" xfId="47" builtinId="39" customBuiltin="1"/>
    <cellStyle name="40% - ส่วนที่ถูกเน้น4" xfId="51" builtinId="43" customBuiltin="1"/>
    <cellStyle name="40% - ส่วนที่ถูกเน้น5" xfId="55" builtinId="47" customBuiltin="1"/>
    <cellStyle name="40% - ส่วนที่ถูกเน้น6" xfId="59" builtinId="51" customBuiltin="1"/>
    <cellStyle name="60% - ส่วนที่ถูกเน้น1" xfId="40" builtinId="32" customBuiltin="1"/>
    <cellStyle name="60% - ส่วนที่ถูกเน้น2" xfId="44" builtinId="36" customBuiltin="1"/>
    <cellStyle name="60% - ส่วนที่ถูกเน้น3" xfId="48" builtinId="40" customBuiltin="1"/>
    <cellStyle name="60% - ส่วนที่ถูกเน้น4" xfId="52" builtinId="44" customBuiltin="1"/>
    <cellStyle name="60% - ส่วนที่ถูกเน้น5" xfId="56" builtinId="48" customBuiltin="1"/>
    <cellStyle name="60% - ส่วนที่ถูกเน้น6" xfId="60" builtinId="52" customBuiltin="1"/>
    <cellStyle name="Comma 2" xfId="1" xr:uid="{00000000-0005-0000-0000-000000000000}"/>
    <cellStyle name="Comma 2 2" xfId="11" xr:uid="{DA8A808B-5971-4547-BBAD-1D7F4CFC3A13}"/>
    <cellStyle name="Normal 2" xfId="2" xr:uid="{00000000-0005-0000-0000-000001000000}"/>
    <cellStyle name="Normal 2 2" xfId="12" xr:uid="{4809762D-D628-4F9A-9EC0-17C0F983E7BF}"/>
    <cellStyle name="Normal 4" xfId="3" xr:uid="{00000000-0005-0000-0000-000002000000}"/>
    <cellStyle name="Normal_Sheet2" xfId="19" xr:uid="{AB377863-AB3F-48CE-A7C1-D1A9B54C290E}"/>
    <cellStyle name="Normal_ข้อมูลดิบ ต.ค.61 ณ 29 พ.ย.61" xfId="18" xr:uid="{437581A6-3E59-4C97-BDA4-7BB4DA4A043F}"/>
    <cellStyle name="Normal_ข้อมูลดิบ ม.ค.63 ณ 25ก.พ.63" xfId="17" xr:uid="{CC7D5DF1-04C3-4796-8139-87D46BF93695}"/>
    <cellStyle name="Normal_ค่าบัญชี_1" xfId="4" xr:uid="{00000000-0005-0000-0000-000004000000}"/>
    <cellStyle name="การคำนวณ" xfId="30" builtinId="22" customBuiltin="1"/>
    <cellStyle name="ข้อความเตือน" xfId="33" builtinId="11" customBuiltin="1"/>
    <cellStyle name="ข้อความอธิบาย" xfId="35" builtinId="53" customBuiltin="1"/>
    <cellStyle name="เครื่องหมายจุลภาค 2" xfId="5" xr:uid="{00000000-0005-0000-0000-000005000000}"/>
    <cellStyle name="เครื่องหมายจุลภาค 2 2" xfId="13" xr:uid="{6AF62E22-840F-4077-A913-5B07F1AA09B6}"/>
    <cellStyle name="เครื่องหมายจุลภาค 3" xfId="6" xr:uid="{00000000-0005-0000-0000-000006000000}"/>
    <cellStyle name="เครื่องหมายจุลภาค 3 2" xfId="14" xr:uid="{C1BEBC87-DE0F-443D-9F74-14DEF77E8C8D}"/>
    <cellStyle name="เครื่องหมายจุลภาค 4" xfId="7" xr:uid="{00000000-0005-0000-0000-000007000000}"/>
    <cellStyle name="เครื่องหมายจุลภาค 4 2" xfId="15" xr:uid="{60D3D1ED-2313-4EFB-AB53-932567B1DA2D}"/>
    <cellStyle name="จุลภาค" xfId="8" builtinId="3"/>
    <cellStyle name="จุลภาค 2" xfId="16" xr:uid="{24E624F8-ADAE-461B-A8FD-5AB164169DCF}"/>
    <cellStyle name="ชื่อเรื่อง" xfId="20" builtinId="15" customBuiltin="1"/>
    <cellStyle name="เซลล์ตรวจสอบ" xfId="32" builtinId="23" customBuiltin="1"/>
    <cellStyle name="เซลล์ที่มีลิงก์" xfId="31" builtinId="24" customBuiltin="1"/>
    <cellStyle name="ดี" xfId="25" builtinId="26" customBuiltin="1"/>
    <cellStyle name="ปกติ" xfId="0" builtinId="0"/>
    <cellStyle name="ปกติ 2" xfId="9" xr:uid="{00000000-0005-0000-0000-00000A000000}"/>
    <cellStyle name="ปกติ_Sheet1" xfId="10" xr:uid="{00000000-0005-0000-0000-00000B000000}"/>
    <cellStyle name="ป้อนค่า" xfId="28" builtinId="20" customBuiltin="1"/>
    <cellStyle name="ปานกลาง" xfId="27" builtinId="28" customBuiltin="1"/>
    <cellStyle name="เปอร์เซ็นต์" xfId="61" builtinId="5"/>
    <cellStyle name="ผลรวม" xfId="36" builtinId="25" customBuiltin="1"/>
    <cellStyle name="แย่" xfId="26" builtinId="27" customBuiltin="1"/>
    <cellStyle name="ส่วนที่ถูกเน้น1" xfId="37" builtinId="29" customBuiltin="1"/>
    <cellStyle name="ส่วนที่ถูกเน้น2" xfId="41" builtinId="33" customBuiltin="1"/>
    <cellStyle name="ส่วนที่ถูกเน้น3" xfId="45" builtinId="37" customBuiltin="1"/>
    <cellStyle name="ส่วนที่ถูกเน้น4" xfId="49" builtinId="41" customBuiltin="1"/>
    <cellStyle name="ส่วนที่ถูกเน้น5" xfId="53" builtinId="45" customBuiltin="1"/>
    <cellStyle name="ส่วนที่ถูกเน้น6" xfId="57" builtinId="49" customBuiltin="1"/>
    <cellStyle name="แสดงผล" xfId="29" builtinId="21" customBuiltin="1"/>
    <cellStyle name="หมายเหตุ" xfId="34" builtinId="10" customBuiltin="1"/>
    <cellStyle name="หัวเรื่อง 1" xfId="21" builtinId="16" customBuiltin="1"/>
    <cellStyle name="หัวเรื่อง 2" xfId="22" builtinId="17" customBuiltin="1"/>
    <cellStyle name="หัวเรื่อง 3" xfId="23" builtinId="18" customBuiltin="1"/>
    <cellStyle name="หัวเรื่อง 4" xfId="24" builtinId="19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4F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2514141342128E-2"/>
          <c:y val="0.1097768578588435"/>
          <c:w val="0.83596062372488855"/>
          <c:h val="0.76126961402551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'Unit Cost ประเทศ 3-65'!$D$21</c:f>
              <c:strCache>
                <c:ptCount val="1"/>
                <c:pt idx="0">
                  <c:v>ร้อยละ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940988674155482E-3"/>
                  <c:y val="7.9281403528030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D6-4706-91FE-7CA20F517347}"/>
                </c:ext>
              </c:extLst>
            </c:dLbl>
            <c:dLbl>
              <c:idx val="1"/>
              <c:layout>
                <c:manualLayout>
                  <c:x val="-1.5104020438426915E-3"/>
                  <c:y val="3.4589249564418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6-4706-91FE-7CA20F517347}"/>
                </c:ext>
              </c:extLst>
            </c:dLbl>
            <c:dLbl>
              <c:idx val="2"/>
              <c:layout>
                <c:manualLayout>
                  <c:x val="-2.807951772948E-17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6-4706-91FE-7CA20F517347}"/>
                </c:ext>
              </c:extLst>
            </c:dLbl>
            <c:dLbl>
              <c:idx val="3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6-4706-91FE-7CA20F517347}"/>
                </c:ext>
              </c:extLst>
            </c:dLbl>
            <c:dLbl>
              <c:idx val="4"/>
              <c:layout>
                <c:manualLayout>
                  <c:x val="0"/>
                  <c:y val="5.3685975587681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6-4706-91FE-7CA20F517347}"/>
                </c:ext>
              </c:extLst>
            </c:dLbl>
            <c:dLbl>
              <c:idx val="5"/>
              <c:layout>
                <c:manualLayout>
                  <c:x val="2.3472669778950213E-5"/>
                  <c:y val="5.368637353456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6-4706-91FE-7CA20F517347}"/>
                </c:ext>
              </c:extLst>
            </c:dLbl>
            <c:dLbl>
              <c:idx val="6"/>
              <c:layout>
                <c:manualLayout>
                  <c:x val="-5.7583406402582801E-17"/>
                  <c:y val="8.0731270707219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6-4706-91FE-7CA20F517347}"/>
                </c:ext>
              </c:extLst>
            </c:dLbl>
            <c:dLbl>
              <c:idx val="7"/>
              <c:layout>
                <c:manualLayout>
                  <c:x val="-1.1231807091792E-16"/>
                  <c:y val="-1.1574410244623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6-4706-91FE-7CA20F517347}"/>
                </c:ext>
              </c:extLst>
            </c:dLbl>
            <c:dLbl>
              <c:idx val="8"/>
              <c:layout>
                <c:manualLayout>
                  <c:x val="4.7823995645882517E-3"/>
                  <c:y val="-1.84513345452020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D6-4706-91FE-7CA20F517347}"/>
                </c:ext>
              </c:extLst>
            </c:dLbl>
            <c:dLbl>
              <c:idx val="9"/>
              <c:layout>
                <c:manualLayout>
                  <c:x val="0"/>
                  <c:y val="1.893079596249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6-4706-91FE-7CA20F517347}"/>
                </c:ext>
              </c:extLst>
            </c:dLbl>
            <c:dLbl>
              <c:idx val="10"/>
              <c:layout>
                <c:manualLayout>
                  <c:x val="1.5704611477897767E-3"/>
                  <c:y val="8.6413089674377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6-4706-91FE-7CA20F517347}"/>
                </c:ext>
              </c:extLst>
            </c:dLbl>
            <c:dLbl>
              <c:idx val="11"/>
              <c:layout>
                <c:manualLayout>
                  <c:x val="3.1409222955794411E-3"/>
                  <c:y val="6.5050430664649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6-4706-91FE-7CA20F517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[3]ประเทศ!$A$22:$A$33</c:f>
              <c:strCache>
                <c:ptCount val="12"/>
                <c:pt idx="0">
                  <c:v>เขต 1</c:v>
                </c:pt>
                <c:pt idx="1">
                  <c:v>เขต 2</c:v>
                </c:pt>
                <c:pt idx="2">
                  <c:v>เขต 3</c:v>
                </c:pt>
                <c:pt idx="3">
                  <c:v>เขต 4</c:v>
                </c:pt>
                <c:pt idx="4">
                  <c:v>เขต 5</c:v>
                </c:pt>
                <c:pt idx="5">
                  <c:v>เขต 6</c:v>
                </c:pt>
                <c:pt idx="6">
                  <c:v>เขต 7</c:v>
                </c:pt>
                <c:pt idx="7">
                  <c:v>เขต 8</c:v>
                </c:pt>
                <c:pt idx="8">
                  <c:v>เขต 9</c:v>
                </c:pt>
                <c:pt idx="9">
                  <c:v>เขต 10</c:v>
                </c:pt>
                <c:pt idx="10">
                  <c:v>เขต 11</c:v>
                </c:pt>
                <c:pt idx="11">
                  <c:v>เขต 12</c:v>
                </c:pt>
              </c:strCache>
            </c:strRef>
          </c:cat>
          <c:val>
            <c:numRef>
              <c:f>'Unit Cost ประเทศ 3-65'!$D$22:$D$33</c:f>
              <c:numCache>
                <c:formatCode>0.00</c:formatCode>
                <c:ptCount val="12"/>
                <c:pt idx="0">
                  <c:v>81.37</c:v>
                </c:pt>
                <c:pt idx="1">
                  <c:v>74.468085106382972</c:v>
                </c:pt>
                <c:pt idx="2">
                  <c:v>88.888888888888886</c:v>
                </c:pt>
                <c:pt idx="3">
                  <c:v>76.388888888888886</c:v>
                </c:pt>
                <c:pt idx="4">
                  <c:v>76.119402985074629</c:v>
                </c:pt>
                <c:pt idx="5">
                  <c:v>67.123287671232873</c:v>
                </c:pt>
                <c:pt idx="6">
                  <c:v>83.116883116883116</c:v>
                </c:pt>
                <c:pt idx="7">
                  <c:v>86.36363636363636</c:v>
                </c:pt>
                <c:pt idx="8">
                  <c:v>89.887640449438209</c:v>
                </c:pt>
                <c:pt idx="9">
                  <c:v>71.83098591549296</c:v>
                </c:pt>
                <c:pt idx="10">
                  <c:v>68.292682926829272</c:v>
                </c:pt>
                <c:pt idx="11">
                  <c:v>58.974358974358971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D6-4706-91FE-7CA20F51734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834432"/>
        <c:axId val="238837120"/>
      </c:barChart>
      <c:catAx>
        <c:axId val="23883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7120"/>
        <c:crosses val="autoZero"/>
        <c:auto val="1"/>
        <c:lblAlgn val="ctr"/>
        <c:lblOffset val="100"/>
        <c:noMultiLvlLbl val="0"/>
      </c:catAx>
      <c:valAx>
        <c:axId val="23883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83443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31791305001921"/>
          <c:y val="0.17044392888388951"/>
          <c:w val="0.81609242927740777"/>
          <c:h val="0.639582867155010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'สรุปUnit Cost จังหวัด'!$L$7</c:f>
              <c:strCache>
                <c:ptCount val="1"/>
                <c:pt idx="0">
                  <c:v>ไตรมาส 2/65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082155939298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2-453E-A949-71FCBDA47402}"/>
                </c:ext>
              </c:extLst>
            </c:dLbl>
            <c:dLbl>
              <c:idx val="4"/>
              <c:layout>
                <c:manualLayout>
                  <c:x val="-1.60565189466929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2-453E-A949-71FCBDA47402}"/>
                </c:ext>
              </c:extLst>
            </c:dLbl>
            <c:dLbl>
              <c:idx val="5"/>
              <c:layout>
                <c:manualLayout>
                  <c:x val="0"/>
                  <c:y val="-2.69801439655207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2-453E-A949-71FCBDA47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จังหวัด'!$L$8:$L$15</c:f>
              <c:numCache>
                <c:formatCode>0%</c:formatCode>
                <c:ptCount val="8"/>
                <c:pt idx="0">
                  <c:v>0.75</c:v>
                </c:pt>
                <c:pt idx="1">
                  <c:v>1</c:v>
                </c:pt>
                <c:pt idx="2" formatCode="0.00%">
                  <c:v>0.92859999999999998</c:v>
                </c:pt>
                <c:pt idx="3">
                  <c:v>0.5</c:v>
                </c:pt>
                <c:pt idx="4" formatCode="0.00%">
                  <c:v>0.88890000000000002</c:v>
                </c:pt>
                <c:pt idx="5" formatCode="0.00%">
                  <c:v>0.83329999999999993</c:v>
                </c:pt>
                <c:pt idx="6">
                  <c:v>1</c:v>
                </c:pt>
                <c:pt idx="7" formatCode="0.00%">
                  <c:v>0.82950000000000002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2-453E-A949-71FCBDA47402}"/>
            </c:ext>
          </c:extLst>
        </c:ser>
        <c:ser>
          <c:idx val="3"/>
          <c:order val="1"/>
          <c:tx>
            <c:strRef>
              <c:f>'สรุปUnit Cost จังหวัด'!$M$7</c:f>
              <c:strCache>
                <c:ptCount val="1"/>
                <c:pt idx="0">
                  <c:v>ไตรมาส 3/65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จังหวัด'!$M$8:$M$15</c:f>
              <c:numCache>
                <c:formatCode>0%</c:formatCode>
                <c:ptCount val="8"/>
                <c:pt idx="0" formatCode="0.00%">
                  <c:v>0.58333333333333337</c:v>
                </c:pt>
                <c:pt idx="1">
                  <c:v>1</c:v>
                </c:pt>
                <c:pt idx="2" formatCode="0.00%">
                  <c:v>0.9285714285714286</c:v>
                </c:pt>
                <c:pt idx="3" formatCode="0.00%">
                  <c:v>0.83333333333333348</c:v>
                </c:pt>
                <c:pt idx="4">
                  <c:v>1</c:v>
                </c:pt>
                <c:pt idx="5" formatCode="0.00%">
                  <c:v>0.83333333333333348</c:v>
                </c:pt>
                <c:pt idx="6" formatCode="0.00%">
                  <c:v>0.90476190476190477</c:v>
                </c:pt>
                <c:pt idx="7" formatCode="0.00%">
                  <c:v>0.86363636363636365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D-476C-A584-EDD13FC1EBC6}"/>
            </c:ext>
          </c:extLst>
        </c:ser>
        <c:ser>
          <c:idx val="0"/>
          <c:order val="2"/>
          <c:tx>
            <c:strRef>
              <c:f>'สรุปUnit Cost จังหวัด'!$N$7</c:f>
              <c:strCache>
                <c:ptCount val="1"/>
                <c:pt idx="0">
                  <c:v>ก.ค.65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2066698733365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2-453E-A949-71FCBDA47402}"/>
                </c:ext>
              </c:extLst>
            </c:dLbl>
            <c:dLbl>
              <c:idx val="2"/>
              <c:layout>
                <c:manualLayout>
                  <c:x val="1.6033761675744288E-3"/>
                  <c:y val="7.75122889858543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2-453E-A949-71FCBDA47402}"/>
                </c:ext>
              </c:extLst>
            </c:dLbl>
            <c:dLbl>
              <c:idx val="3"/>
              <c:layout>
                <c:manualLayout>
                  <c:x val="4.8100048100048103E-3"/>
                  <c:y val="5.20020800832033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2-453E-A949-71FCBDA47402}"/>
                </c:ext>
              </c:extLst>
            </c:dLbl>
            <c:dLbl>
              <c:idx val="5"/>
              <c:layout>
                <c:manualLayout>
                  <c:x val="4.81000481000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2-453E-A949-71FCBDA47402}"/>
                </c:ext>
              </c:extLst>
            </c:dLbl>
            <c:dLbl>
              <c:idx val="7"/>
              <c:layout>
                <c:manualLayout>
                  <c:x val="1.60333493666827E-3"/>
                  <c:y val="1.0400416016640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2-453E-A949-71FCBDA47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'สรุปUnit Cost จังหวัด'!$K$8:$K$15</c:f>
              <c:strCache>
                <c:ptCount val="8"/>
                <c:pt idx="0">
                  <c:v>นครพนม</c:v>
                </c:pt>
                <c:pt idx="1">
                  <c:v>บึงกาฬ</c:v>
                </c:pt>
                <c:pt idx="2">
                  <c:v>เลย</c:v>
                </c:pt>
                <c:pt idx="3">
                  <c:v>สกลนคร</c:v>
                </c:pt>
                <c:pt idx="4">
                  <c:v>หนองคาย</c:v>
                </c:pt>
                <c:pt idx="5">
                  <c:v>หนองบัวลำภู</c:v>
                </c:pt>
                <c:pt idx="6">
                  <c:v>อุดรธานี</c:v>
                </c:pt>
                <c:pt idx="7">
                  <c:v>รวมทั้งเขต</c:v>
                </c:pt>
              </c:strCache>
            </c:strRef>
          </c:cat>
          <c:val>
            <c:numRef>
              <c:f>'สรุปUnit Cost จังหวัด'!$N$8:$N$15</c:f>
              <c:numCache>
                <c:formatCode>0%</c:formatCode>
                <c:ptCount val="8"/>
                <c:pt idx="0" formatCode="0.00%">
                  <c:v>0.66666666666666652</c:v>
                </c:pt>
                <c:pt idx="1">
                  <c:v>1</c:v>
                </c:pt>
                <c:pt idx="2" formatCode="0.00%">
                  <c:v>1</c:v>
                </c:pt>
                <c:pt idx="3" formatCode="0.00%">
                  <c:v>0.7222222222222221</c:v>
                </c:pt>
                <c:pt idx="4">
                  <c:v>1</c:v>
                </c:pt>
                <c:pt idx="5" formatCode="0.00%">
                  <c:v>0.66666666666666652</c:v>
                </c:pt>
                <c:pt idx="6">
                  <c:v>0.90476190476190477</c:v>
                </c:pt>
                <c:pt idx="7" formatCode="0.00%">
                  <c:v>0.85227272727272729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C2-453E-A949-71FCBDA47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8373888"/>
        <c:axId val="238375680"/>
      </c:barChart>
      <c:catAx>
        <c:axId val="238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5680"/>
        <c:crosses val="autoZero"/>
        <c:auto val="1"/>
        <c:lblAlgn val="ctr"/>
        <c:lblOffset val="100"/>
        <c:noMultiLvlLbl val="0"/>
      </c:catAx>
      <c:valAx>
        <c:axId val="2383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3837388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</c:dTable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341632721134507"/>
          <c:y val="0.12365151127296517"/>
          <c:w val="0.42929224133520966"/>
          <c:h val="4.3048770689378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453388</xdr:colOff>
      <xdr:row>19</xdr:row>
      <xdr:rowOff>112394</xdr:rowOff>
    </xdr:from>
    <xdr:to>
      <xdr:col>15</xdr:col>
      <xdr:colOff>647700</xdr:colOff>
      <xdr:row>34</xdr:row>
      <xdr:rowOff>25400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D3CCA735-6E4F-413C-83EB-003E28FBD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0.16565</cdr:x>
      <cdr:y>0.02902</cdr:y>
    </cdr:from>
    <cdr:to>
      <cdr:x>0.95897</cdr:x>
      <cdr:y>0.15625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8225" y="123825"/>
          <a:ext cx="4972050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0.18502</cdr:x>
      <cdr:y>0.01656</cdr:y>
    </cdr:from>
    <cdr:to>
      <cdr:x>0.79901</cdr:x>
      <cdr:y>0.09245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4181" y="86867"/>
          <a:ext cx="5091102" cy="3981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0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0.06969</cdr:x>
      <cdr:y>0.2221</cdr:y>
    </cdr:from>
    <cdr:to>
      <cdr:x>0.90947</cdr:x>
      <cdr:y>0.22622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470E0B01-46E2-40B3-A47C-AE9B4A4AC831}"/>
            </a:ext>
          </a:extLst>
        </cdr:cNvPr>
        <cdr:cNvCxnSpPr/>
      </cdr:nvCxnSpPr>
      <cdr:spPr>
        <a:xfrm xmlns:a="http://schemas.openxmlformats.org/drawingml/2006/main" flipV="1">
          <a:off x="577829" y="1165385"/>
          <a:ext cx="6963315" cy="2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0.81381</cdr:x>
      <cdr:y>0.10776</cdr:y>
    </cdr:from>
    <cdr:to>
      <cdr:x>0.95987</cdr:x>
      <cdr:y>0.1664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747977" y="565417"/>
          <a:ext cx="1211116" cy="30770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16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6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&lt;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</a:t>
          </a:r>
          <a:r>
            <a:rPr lang="en-US" sz="16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%</a:t>
          </a:r>
          <a:endParaRPr lang="th-TH" sz="16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16</xdr:row>
      <xdr:rowOff>38100</xdr:rowOff>
    </xdr:from>
    <xdr:to>
      <xdr:col>23</xdr:col>
      <xdr:colOff>3860800</xdr:colOff>
      <xdr:row>34</xdr:row>
      <xdr:rowOff>279400</xdr:rowOff>
    </xdr:to>
    <xdr:graphicFrame macro="">
      <xdr:nvGraphicFramePr>
        <xdr:cNvPr id="5" name="แผนภูมิ 4">
          <a:extLst>
            <a:ext uri="{FF2B5EF4-FFF2-40B4-BE49-F238E27FC236}">
              <a16:creationId xmlns:a16="http://schemas.microsoft.com/office/drawing/2014/main" id="{A13657F2-AEF2-492D-A2FB-3F1A6E4A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0.15602</cdr:x>
      <cdr:y>0.02588</cdr:y>
    </cdr:from>
    <cdr:to>
      <cdr:x>0.84489</cdr:x>
      <cdr:y>0.13972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4019" y="125621"/>
          <a:ext cx="5448721" cy="552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0.15653</cdr:x>
      <cdr:y>0.02232</cdr:y>
    </cdr:from>
    <cdr:to>
      <cdr:x>0.87538</cdr:x>
      <cdr:y>0.14063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81075" y="95250"/>
          <a:ext cx="4505325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0.08295</cdr:x>
      <cdr:y>0.04472</cdr:y>
    </cdr:from>
    <cdr:to>
      <cdr:x>0.91685</cdr:x>
      <cdr:y>0.12061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6077" y="217075"/>
          <a:ext cx="6595782" cy="36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th-TH" sz="2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ร้อยละของหน่วยบริการที่มีต้นทุนผู้ป่วยนอกและผู้ป่วยในไม่เกินค่าเฉลี่ยกลุ่ม</a:t>
          </a:r>
        </a:p>
      </cdr:txBody>
    </cdr:sp>
  </cdr:relSizeAnchor>
  <cdr:relSizeAnchor xmlns:cdr="http://schemas.openxmlformats.org/drawingml/2006/chartDrawing">
    <cdr:from>
      <cdr:x>0.10405</cdr:x>
      <cdr:y>0.35636</cdr:y>
    </cdr:from>
    <cdr:to>
      <cdr:x>0.92004</cdr:x>
      <cdr:y>0.35793</cdr:y>
    </cdr:to>
    <cdr:cxnSp macro="">
      <cdr:nvCxnSpPr>
        <cdr:cNvPr id="6" name="ตัวเชื่อมต่อตรง 5">
          <a:extLst xmlns:a="http://schemas.openxmlformats.org/drawingml/2006/main">
            <a:ext uri="{FF2B5EF4-FFF2-40B4-BE49-F238E27FC236}">
              <a16:creationId xmlns:a16="http://schemas.microsoft.com/office/drawing/2014/main" id="{0B173CD0-76A4-4FB5-8246-3C0C7EA502BF}"/>
            </a:ext>
          </a:extLst>
        </cdr:cNvPr>
        <cdr:cNvCxnSpPr/>
      </cdr:nvCxnSpPr>
      <cdr:spPr>
        <a:xfrm xmlns:a="http://schemas.openxmlformats.org/drawingml/2006/main">
          <a:off x="822960" y="1729740"/>
          <a:ext cx="6454140" cy="762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0.62916</cdr:x>
      <cdr:y>0.15588</cdr:y>
    </cdr:from>
    <cdr:to>
      <cdr:x>0.81841</cdr:x>
      <cdr:y>0.23981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686302" y="619126"/>
          <a:ext cx="14097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th-TH" sz="1100"/>
        </a:p>
      </cdr:txBody>
    </cdr:sp>
  </cdr:relSizeAnchor>
  <cdr:relSizeAnchor xmlns:cdr="http://schemas.openxmlformats.org/drawingml/2006/chartDrawing">
    <cdr:from>
      <cdr:x>0.81552</cdr:x>
      <cdr:y>0.18717</cdr:y>
    </cdr:from>
    <cdr:to>
      <cdr:x>0.95857</cdr:x>
      <cdr:y>0.24647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6450420" y="908509"/>
          <a:ext cx="1131480" cy="28783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th-TH" sz="20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r>
            <a:rPr lang="th-TH" sz="20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u="sng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&gt;</a:t>
          </a:r>
          <a:r>
            <a:rPr lang="th-TH" sz="2000" b="1" u="none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baseline="0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85%</a:t>
          </a:r>
          <a:endParaRPr lang="th-TH" sz="2000" b="1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NWISA\&#3611;&#3637;&#3591;&#3610;2560\Unit%20cost60\Unitcost%20Y60Q1\quick%20meyhod%20Q1Y60%20&#3585;&#3619;&#3632;&#3607;&#3619;&#3623;&#3591;\Unit%20cost%20Y60_Q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ean+1SD"/>
      <sheetName val="เขต"/>
      <sheetName val="ประเทศ"/>
    </sheetNames>
    <sheetDataSet>
      <sheetData sheetId="0"/>
      <sheetData sheetId="1"/>
      <sheetData sheetId="2"/>
      <sheetData sheetId="3">
        <row r="22">
          <cell r="A22" t="str">
            <v>เขต 1</v>
          </cell>
        </row>
        <row r="23">
          <cell r="A23" t="str">
            <v>เขต 2</v>
          </cell>
        </row>
        <row r="24">
          <cell r="A24" t="str">
            <v>เขต 3</v>
          </cell>
        </row>
        <row r="25">
          <cell r="A25" t="str">
            <v>เขต 4</v>
          </cell>
        </row>
        <row r="26">
          <cell r="A26" t="str">
            <v>เขต 5</v>
          </cell>
        </row>
        <row r="27">
          <cell r="A27" t="str">
            <v>เขต 6</v>
          </cell>
        </row>
        <row r="28">
          <cell r="A28" t="str">
            <v>เขต 7</v>
          </cell>
        </row>
        <row r="29">
          <cell r="A29" t="str">
            <v>เขต 8</v>
          </cell>
        </row>
        <row r="30">
          <cell r="A30" t="str">
            <v>เขต 9</v>
          </cell>
        </row>
        <row r="31">
          <cell r="A31" t="str">
            <v>เขต 10</v>
          </cell>
        </row>
        <row r="32">
          <cell r="A32" t="str">
            <v>เขต 11</v>
          </cell>
        </row>
        <row r="33">
          <cell r="A33" t="str">
            <v>เขต 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E9FA8-6B69-4766-9972-76B152A65966}">
  <dimension ref="A1:H35"/>
  <sheetViews>
    <sheetView zoomScale="75" zoomScaleNormal="75" workbookViewId="0">
      <selection activeCell="J10" sqref="J10"/>
    </sheetView>
  </sheetViews>
  <sheetFormatPr defaultRowHeight="13.8" x14ac:dyDescent="0.25"/>
  <cols>
    <col min="1" max="1" width="10.3984375" customWidth="1"/>
    <col min="2" max="2" width="11.8984375" customWidth="1"/>
    <col min="3" max="3" width="9.8984375" customWidth="1"/>
    <col min="4" max="5" width="9.59765625" customWidth="1"/>
    <col min="6" max="6" width="9.3984375" customWidth="1"/>
    <col min="7" max="7" width="8.8984375" customWidth="1"/>
    <col min="8" max="8" width="16.59765625" customWidth="1"/>
    <col min="18" max="18" width="8.59765625" customWidth="1"/>
  </cols>
  <sheetData>
    <row r="1" spans="1:8" ht="27" x14ac:dyDescent="0.25">
      <c r="A1" s="229" t="s">
        <v>2373</v>
      </c>
      <c r="B1" s="229"/>
      <c r="C1" s="229"/>
      <c r="D1" s="229"/>
      <c r="E1" s="229"/>
      <c r="F1" s="229"/>
      <c r="G1" s="229"/>
      <c r="H1" s="229"/>
    </row>
    <row r="2" spans="1:8" x14ac:dyDescent="0.25">
      <c r="G2" t="s">
        <v>2374</v>
      </c>
    </row>
    <row r="3" spans="1:8" ht="24.6" x14ac:dyDescent="0.25">
      <c r="A3" s="230" t="s">
        <v>1312</v>
      </c>
      <c r="B3" s="231" t="s">
        <v>1615</v>
      </c>
      <c r="C3" s="230" t="s">
        <v>1616</v>
      </c>
      <c r="D3" s="230"/>
      <c r="E3" s="230"/>
      <c r="F3" s="230"/>
      <c r="G3" s="230"/>
      <c r="H3" s="230"/>
    </row>
    <row r="4" spans="1:8" ht="42.6" customHeight="1" x14ac:dyDescent="0.25">
      <c r="A4" s="230"/>
      <c r="B4" s="232"/>
      <c r="C4" s="35" t="s">
        <v>1617</v>
      </c>
      <c r="D4" s="165" t="s">
        <v>1203</v>
      </c>
      <c r="E4" s="35" t="s">
        <v>1618</v>
      </c>
      <c r="F4" s="165" t="s">
        <v>1203</v>
      </c>
      <c r="G4" s="165" t="s">
        <v>1619</v>
      </c>
      <c r="H4" s="165" t="s">
        <v>1620</v>
      </c>
    </row>
    <row r="5" spans="1:8" ht="24.6" x14ac:dyDescent="0.7">
      <c r="A5" s="168">
        <v>1</v>
      </c>
      <c r="B5" s="101">
        <v>102</v>
      </c>
      <c r="C5" s="101">
        <v>83</v>
      </c>
      <c r="D5" s="169">
        <v>81.37</v>
      </c>
      <c r="E5" s="101">
        <v>19</v>
      </c>
      <c r="F5" s="170">
        <v>18.63</v>
      </c>
      <c r="G5" s="101">
        <f>+C5+E5</f>
        <v>102</v>
      </c>
      <c r="H5" s="101">
        <v>0</v>
      </c>
    </row>
    <row r="6" spans="1:8" ht="24.6" x14ac:dyDescent="0.7">
      <c r="A6" s="168">
        <v>2</v>
      </c>
      <c r="B6" s="101">
        <v>47</v>
      </c>
      <c r="C6" s="101">
        <v>35</v>
      </c>
      <c r="D6" s="169">
        <f t="shared" ref="D6:D16" si="0">+C6*100/B6</f>
        <v>74.468085106382972</v>
      </c>
      <c r="E6" s="101">
        <f t="shared" ref="E6:E17" si="1">+B6-C6</f>
        <v>12</v>
      </c>
      <c r="F6" s="170">
        <f t="shared" ref="F6:F16" si="2">+E6*100/B6</f>
        <v>25.531914893617021</v>
      </c>
      <c r="G6" s="101">
        <f t="shared" ref="G6:G17" si="3">+C6+E6</f>
        <v>47</v>
      </c>
      <c r="H6" s="101">
        <v>0</v>
      </c>
    </row>
    <row r="7" spans="1:8" ht="24.6" x14ac:dyDescent="0.7">
      <c r="A7" s="168">
        <v>3</v>
      </c>
      <c r="B7" s="101">
        <v>54</v>
      </c>
      <c r="C7" s="101">
        <v>48</v>
      </c>
      <c r="D7" s="169">
        <f t="shared" si="0"/>
        <v>88.888888888888886</v>
      </c>
      <c r="E7" s="101">
        <f t="shared" si="1"/>
        <v>6</v>
      </c>
      <c r="F7" s="170">
        <f t="shared" si="2"/>
        <v>11.111111111111111</v>
      </c>
      <c r="G7" s="101">
        <f t="shared" si="3"/>
        <v>54</v>
      </c>
      <c r="H7" s="101">
        <v>0</v>
      </c>
    </row>
    <row r="8" spans="1:8" ht="24.6" x14ac:dyDescent="0.7">
      <c r="A8" s="168">
        <v>4</v>
      </c>
      <c r="B8" s="101">
        <v>72</v>
      </c>
      <c r="C8" s="101">
        <v>55</v>
      </c>
      <c r="D8" s="169">
        <f t="shared" si="0"/>
        <v>76.388888888888886</v>
      </c>
      <c r="E8" s="101">
        <f t="shared" si="1"/>
        <v>17</v>
      </c>
      <c r="F8" s="170">
        <f t="shared" si="2"/>
        <v>23.611111111111111</v>
      </c>
      <c r="G8" s="101">
        <f t="shared" si="3"/>
        <v>72</v>
      </c>
      <c r="H8" s="101">
        <v>0</v>
      </c>
    </row>
    <row r="9" spans="1:8" ht="24.6" x14ac:dyDescent="0.7">
      <c r="A9" s="168">
        <v>5</v>
      </c>
      <c r="B9" s="101">
        <v>67</v>
      </c>
      <c r="C9" s="101">
        <v>51</v>
      </c>
      <c r="D9" s="169">
        <f t="shared" si="0"/>
        <v>76.119402985074629</v>
      </c>
      <c r="E9" s="101">
        <f t="shared" si="1"/>
        <v>16</v>
      </c>
      <c r="F9" s="170">
        <f t="shared" si="2"/>
        <v>23.880597014925375</v>
      </c>
      <c r="G9" s="101">
        <f t="shared" si="3"/>
        <v>67</v>
      </c>
      <c r="H9" s="101">
        <v>0</v>
      </c>
    </row>
    <row r="10" spans="1:8" ht="24.6" x14ac:dyDescent="0.7">
      <c r="A10" s="168">
        <v>6</v>
      </c>
      <c r="B10" s="101">
        <v>73</v>
      </c>
      <c r="C10" s="101">
        <v>49</v>
      </c>
      <c r="D10" s="169">
        <f t="shared" si="0"/>
        <v>67.123287671232873</v>
      </c>
      <c r="E10" s="101">
        <f t="shared" si="1"/>
        <v>24</v>
      </c>
      <c r="F10" s="170">
        <f t="shared" si="2"/>
        <v>32.876712328767127</v>
      </c>
      <c r="G10" s="101">
        <f t="shared" si="3"/>
        <v>73</v>
      </c>
      <c r="H10" s="101">
        <v>0</v>
      </c>
    </row>
    <row r="11" spans="1:8" ht="24.6" x14ac:dyDescent="0.7">
      <c r="A11" s="168">
        <v>7</v>
      </c>
      <c r="B11" s="101">
        <v>77</v>
      </c>
      <c r="C11" s="101">
        <v>64</v>
      </c>
      <c r="D11" s="169">
        <f t="shared" si="0"/>
        <v>83.116883116883116</v>
      </c>
      <c r="E11" s="101">
        <f t="shared" si="1"/>
        <v>13</v>
      </c>
      <c r="F11" s="170">
        <f t="shared" si="2"/>
        <v>16.883116883116884</v>
      </c>
      <c r="G11" s="101">
        <f t="shared" si="3"/>
        <v>77</v>
      </c>
      <c r="H11" s="101">
        <v>0</v>
      </c>
    </row>
    <row r="12" spans="1:8" ht="24.6" x14ac:dyDescent="0.7">
      <c r="A12" s="168">
        <v>8</v>
      </c>
      <c r="B12" s="101">
        <v>88</v>
      </c>
      <c r="C12" s="101">
        <v>76</v>
      </c>
      <c r="D12" s="169">
        <f t="shared" si="0"/>
        <v>86.36363636363636</v>
      </c>
      <c r="E12" s="101">
        <f t="shared" si="1"/>
        <v>12</v>
      </c>
      <c r="F12" s="170">
        <f t="shared" si="2"/>
        <v>13.636363636363637</v>
      </c>
      <c r="G12" s="101">
        <f t="shared" si="3"/>
        <v>88</v>
      </c>
      <c r="H12" s="101">
        <v>0</v>
      </c>
    </row>
    <row r="13" spans="1:8" ht="24.6" x14ac:dyDescent="0.7">
      <c r="A13" s="168">
        <v>9</v>
      </c>
      <c r="B13" s="101">
        <v>89</v>
      </c>
      <c r="C13" s="101">
        <v>80</v>
      </c>
      <c r="D13" s="169">
        <f t="shared" si="0"/>
        <v>89.887640449438209</v>
      </c>
      <c r="E13" s="101">
        <f t="shared" si="1"/>
        <v>9</v>
      </c>
      <c r="F13" s="170">
        <f t="shared" si="2"/>
        <v>10.112359550561798</v>
      </c>
      <c r="G13" s="101">
        <f t="shared" si="3"/>
        <v>89</v>
      </c>
      <c r="H13" s="101">
        <v>0</v>
      </c>
    </row>
    <row r="14" spans="1:8" ht="24.6" x14ac:dyDescent="0.7">
      <c r="A14" s="168">
        <v>10</v>
      </c>
      <c r="B14" s="101">
        <v>71</v>
      </c>
      <c r="C14" s="101">
        <v>51</v>
      </c>
      <c r="D14" s="169">
        <f t="shared" si="0"/>
        <v>71.83098591549296</v>
      </c>
      <c r="E14" s="101">
        <f t="shared" si="1"/>
        <v>20</v>
      </c>
      <c r="F14" s="170">
        <f t="shared" si="2"/>
        <v>28.169014084507044</v>
      </c>
      <c r="G14" s="101">
        <f t="shared" si="3"/>
        <v>71</v>
      </c>
      <c r="H14" s="101">
        <v>0</v>
      </c>
    </row>
    <row r="15" spans="1:8" ht="24.6" x14ac:dyDescent="0.7">
      <c r="A15" s="168">
        <v>11</v>
      </c>
      <c r="B15" s="101">
        <v>82</v>
      </c>
      <c r="C15" s="101">
        <v>56</v>
      </c>
      <c r="D15" s="169">
        <f t="shared" si="0"/>
        <v>68.292682926829272</v>
      </c>
      <c r="E15" s="101">
        <f t="shared" si="1"/>
        <v>26</v>
      </c>
      <c r="F15" s="170">
        <f t="shared" si="2"/>
        <v>31.707317073170731</v>
      </c>
      <c r="G15" s="101">
        <f t="shared" si="3"/>
        <v>82</v>
      </c>
      <c r="H15" s="101">
        <v>0</v>
      </c>
    </row>
    <row r="16" spans="1:8" ht="24.6" x14ac:dyDescent="0.7">
      <c r="A16" s="168">
        <v>12</v>
      </c>
      <c r="B16" s="101">
        <v>78</v>
      </c>
      <c r="C16" s="101">
        <v>46</v>
      </c>
      <c r="D16" s="169">
        <f t="shared" si="0"/>
        <v>58.974358974358971</v>
      </c>
      <c r="E16" s="101">
        <f t="shared" si="1"/>
        <v>32</v>
      </c>
      <c r="F16" s="170">
        <f t="shared" si="2"/>
        <v>41.025641025641029</v>
      </c>
      <c r="G16" s="101">
        <f t="shared" si="3"/>
        <v>78</v>
      </c>
      <c r="H16" s="101">
        <v>0</v>
      </c>
    </row>
    <row r="17" spans="1:8" ht="24.6" x14ac:dyDescent="0.7">
      <c r="A17" s="171" t="s">
        <v>1380</v>
      </c>
      <c r="B17" s="7">
        <f>SUM(B5:B16)</f>
        <v>900</v>
      </c>
      <c r="C17" s="7">
        <f>SUM(C5:C16)</f>
        <v>694</v>
      </c>
      <c r="D17" s="169">
        <f>+C17*100/B17</f>
        <v>77.111111111111114</v>
      </c>
      <c r="E17" s="101">
        <f t="shared" si="1"/>
        <v>206</v>
      </c>
      <c r="F17" s="170">
        <f>+E17*100/B17</f>
        <v>22.888888888888889</v>
      </c>
      <c r="G17" s="101">
        <f t="shared" si="3"/>
        <v>900</v>
      </c>
      <c r="H17" s="7">
        <v>0</v>
      </c>
    </row>
    <row r="19" spans="1:8" x14ac:dyDescent="0.25">
      <c r="A19" s="233" t="s">
        <v>2350</v>
      </c>
      <c r="B19" s="233"/>
      <c r="C19" s="233"/>
    </row>
    <row r="20" spans="1:8" ht="48" customHeight="1" x14ac:dyDescent="0.25">
      <c r="A20" s="234"/>
      <c r="B20" s="234"/>
      <c r="C20" s="234"/>
    </row>
    <row r="21" spans="1:8" ht="49.2" x14ac:dyDescent="0.25">
      <c r="A21" s="35" t="s">
        <v>1312</v>
      </c>
      <c r="B21" s="35" t="s">
        <v>2351</v>
      </c>
      <c r="C21" s="35" t="s">
        <v>2352</v>
      </c>
      <c r="D21" s="35" t="s">
        <v>1203</v>
      </c>
    </row>
    <row r="22" spans="1:8" ht="24.6" x14ac:dyDescent="0.7">
      <c r="A22" s="171" t="s">
        <v>2353</v>
      </c>
      <c r="B22" s="101">
        <v>102</v>
      </c>
      <c r="C22" s="101">
        <v>83</v>
      </c>
      <c r="D22" s="172">
        <v>81.37</v>
      </c>
      <c r="E22" s="1"/>
    </row>
    <row r="23" spans="1:8" ht="24.6" x14ac:dyDescent="0.7">
      <c r="A23" s="171" t="s">
        <v>2354</v>
      </c>
      <c r="B23" s="101">
        <v>47</v>
      </c>
      <c r="C23" s="101">
        <v>35</v>
      </c>
      <c r="D23" s="172">
        <v>74.468085106382972</v>
      </c>
      <c r="E23" s="1"/>
    </row>
    <row r="24" spans="1:8" ht="24.6" x14ac:dyDescent="0.7">
      <c r="A24" s="171" t="s">
        <v>2355</v>
      </c>
      <c r="B24" s="101">
        <v>54</v>
      </c>
      <c r="C24" s="101">
        <v>48</v>
      </c>
      <c r="D24" s="172">
        <v>88.888888888888886</v>
      </c>
      <c r="E24" s="1"/>
    </row>
    <row r="25" spans="1:8" ht="24.6" x14ac:dyDescent="0.7">
      <c r="A25" s="171" t="s">
        <v>2356</v>
      </c>
      <c r="B25" s="101">
        <v>72</v>
      </c>
      <c r="C25" s="101">
        <v>55</v>
      </c>
      <c r="D25" s="172">
        <v>76.388888888888886</v>
      </c>
      <c r="E25" s="1"/>
    </row>
    <row r="26" spans="1:8" ht="24.6" x14ac:dyDescent="0.7">
      <c r="A26" s="171" t="s">
        <v>2357</v>
      </c>
      <c r="B26" s="101">
        <v>67</v>
      </c>
      <c r="C26" s="101">
        <v>51</v>
      </c>
      <c r="D26" s="172">
        <v>76.119402985074629</v>
      </c>
      <c r="E26" s="1"/>
    </row>
    <row r="27" spans="1:8" ht="24.6" x14ac:dyDescent="0.7">
      <c r="A27" s="171" t="s">
        <v>2358</v>
      </c>
      <c r="B27" s="101">
        <v>73</v>
      </c>
      <c r="C27" s="101">
        <v>49</v>
      </c>
      <c r="D27" s="172">
        <v>67.123287671232873</v>
      </c>
      <c r="E27" s="1"/>
    </row>
    <row r="28" spans="1:8" ht="24.6" x14ac:dyDescent="0.7">
      <c r="A28" s="171" t="s">
        <v>2359</v>
      </c>
      <c r="B28" s="101">
        <v>77</v>
      </c>
      <c r="C28" s="101">
        <v>64</v>
      </c>
      <c r="D28" s="172">
        <v>83.116883116883116</v>
      </c>
      <c r="E28" s="1"/>
    </row>
    <row r="29" spans="1:8" ht="24.6" x14ac:dyDescent="0.7">
      <c r="A29" s="171" t="s">
        <v>2339</v>
      </c>
      <c r="B29" s="101">
        <v>88</v>
      </c>
      <c r="C29" s="101">
        <v>76</v>
      </c>
      <c r="D29" s="172">
        <v>86.36363636363636</v>
      </c>
      <c r="E29" s="1"/>
    </row>
    <row r="30" spans="1:8" ht="24.6" x14ac:dyDescent="0.7">
      <c r="A30" s="171" t="s">
        <v>2360</v>
      </c>
      <c r="B30" s="101">
        <v>89</v>
      </c>
      <c r="C30" s="101">
        <v>80</v>
      </c>
      <c r="D30" s="172">
        <v>89.887640449438209</v>
      </c>
      <c r="E30" s="1"/>
    </row>
    <row r="31" spans="1:8" ht="24.6" x14ac:dyDescent="0.7">
      <c r="A31" s="171" t="s">
        <v>2361</v>
      </c>
      <c r="B31" s="101">
        <v>71</v>
      </c>
      <c r="C31" s="101">
        <v>51</v>
      </c>
      <c r="D31" s="172">
        <v>71.83098591549296</v>
      </c>
      <c r="E31" s="1"/>
    </row>
    <row r="32" spans="1:8" ht="24.6" x14ac:dyDescent="0.7">
      <c r="A32" s="171" t="s">
        <v>2362</v>
      </c>
      <c r="B32" s="101">
        <v>82</v>
      </c>
      <c r="C32" s="101">
        <v>56</v>
      </c>
      <c r="D32" s="172">
        <v>68.292682926829272</v>
      </c>
    </row>
    <row r="33" spans="1:4" ht="24.6" x14ac:dyDescent="0.7">
      <c r="A33" s="171" t="s">
        <v>2363</v>
      </c>
      <c r="B33" s="101">
        <v>78</v>
      </c>
      <c r="C33" s="101">
        <v>46</v>
      </c>
      <c r="D33" s="172">
        <v>58.974358974358971</v>
      </c>
    </row>
    <row r="34" spans="1:4" ht="24.6" x14ac:dyDescent="0.7">
      <c r="A34" s="1"/>
      <c r="B34" s="173"/>
      <c r="C34" s="173"/>
      <c r="D34" s="174"/>
    </row>
    <row r="35" spans="1:4" ht="24.6" x14ac:dyDescent="0.7">
      <c r="A35" s="1"/>
      <c r="B35" s="175"/>
      <c r="C35" s="175"/>
      <c r="D35" s="176"/>
    </row>
  </sheetData>
  <mergeCells count="5">
    <mergeCell ref="A1:H1"/>
    <mergeCell ref="A3:A4"/>
    <mergeCell ref="B3:B4"/>
    <mergeCell ref="C3:H3"/>
    <mergeCell ref="A19:C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DC859"/>
  <sheetViews>
    <sheetView zoomScale="90" zoomScaleNormal="90" workbookViewId="0">
      <pane xSplit="2" ySplit="4" topLeftCell="CL158" activePane="bottomRight" state="frozen"/>
      <selection activeCell="N841" sqref="N841"/>
      <selection pane="topRight" activeCell="N841" sqref="N841"/>
      <selection pane="bottomLeft" activeCell="N841" sqref="N841"/>
      <selection pane="bottomRight" activeCell="CQ170" sqref="CQ170"/>
    </sheetView>
  </sheetViews>
  <sheetFormatPr defaultColWidth="9" defaultRowHeight="13.2" customHeight="1" x14ac:dyDescent="0.25"/>
  <cols>
    <col min="1" max="1" width="13.59765625" style="309" customWidth="1"/>
    <col min="2" max="2" width="61.59765625" style="310" customWidth="1"/>
    <col min="3" max="3" width="15.09765625" style="157" customWidth="1"/>
    <col min="4" max="9" width="10.8984375" style="157" customWidth="1"/>
    <col min="10" max="10" width="11.59765625" style="157" customWidth="1"/>
    <col min="11" max="11" width="10.8984375" style="157" customWidth="1"/>
    <col min="12" max="12" width="11.59765625" style="157" customWidth="1"/>
    <col min="13" max="13" width="12.69921875" style="157" customWidth="1"/>
    <col min="14" max="14" width="10.8984375" style="157" customWidth="1"/>
    <col min="15" max="15" width="13.8984375" style="157" customWidth="1"/>
    <col min="16" max="16" width="14.19921875" style="157" customWidth="1"/>
    <col min="17" max="17" width="13.8984375" style="157" customWidth="1"/>
    <col min="18" max="18" width="12.59765625" style="157" customWidth="1"/>
    <col min="19" max="19" width="14.3984375" style="157" customWidth="1"/>
    <col min="20" max="20" width="15.69921875" style="157" customWidth="1"/>
    <col min="21" max="21" width="13.3984375" style="157" customWidth="1"/>
    <col min="22" max="22" width="13.59765625" style="157" customWidth="1"/>
    <col min="23" max="23" width="13" style="157" customWidth="1"/>
    <col min="24" max="29" width="10.8984375" style="157" customWidth="1"/>
    <col min="30" max="30" width="11.59765625" style="157" customWidth="1"/>
    <col min="31" max="33" width="10.8984375" style="157" customWidth="1"/>
    <col min="34" max="34" width="20" style="157" customWidth="1"/>
    <col min="35" max="36" width="10.8984375" style="157" customWidth="1"/>
    <col min="37" max="37" width="13" style="157" customWidth="1"/>
    <col min="38" max="39" width="10.8984375" style="157" customWidth="1"/>
    <col min="40" max="40" width="17.69921875" style="157" customWidth="1"/>
    <col min="41" max="42" width="10.8984375" style="157" customWidth="1"/>
    <col min="43" max="43" width="11.09765625" style="157" customWidth="1"/>
    <col min="44" max="44" width="11.59765625" style="157" customWidth="1"/>
    <col min="45" max="45" width="10.8984375" style="157" customWidth="1"/>
    <col min="46" max="46" width="11.59765625" style="157" customWidth="1"/>
    <col min="47" max="47" width="13" style="157" customWidth="1"/>
    <col min="48" max="49" width="10.8984375" style="157" customWidth="1"/>
    <col min="50" max="50" width="13.3984375" style="157" customWidth="1"/>
    <col min="51" max="51" width="10.8984375" style="157" customWidth="1"/>
    <col min="52" max="52" width="11.3984375" style="157" customWidth="1"/>
    <col min="53" max="53" width="22.59765625" style="157" customWidth="1"/>
    <col min="54" max="54" width="19.59765625" style="157" customWidth="1"/>
    <col min="55" max="55" width="13" style="157" customWidth="1"/>
    <col min="56" max="56" width="11.59765625" style="157" customWidth="1"/>
    <col min="57" max="57" width="11.8984375" style="157" customWidth="1"/>
    <col min="58" max="58" width="11.59765625" style="157" customWidth="1"/>
    <col min="59" max="59" width="18.59765625" style="157" customWidth="1"/>
    <col min="60" max="63" width="10.8984375" style="157" customWidth="1"/>
    <col min="64" max="64" width="12.3984375" style="157" customWidth="1"/>
    <col min="65" max="65" width="11.59765625" style="157" customWidth="1"/>
    <col min="66" max="66" width="10.8984375" style="157" customWidth="1"/>
    <col min="67" max="67" width="11.59765625" style="157" customWidth="1"/>
    <col min="68" max="68" width="11.3984375" style="157" customWidth="1"/>
    <col min="69" max="69" width="23.59765625" style="157" customWidth="1"/>
    <col min="70" max="70" width="14.59765625" style="157" customWidth="1"/>
    <col min="71" max="72" width="12.3984375" style="157" customWidth="1"/>
    <col min="73" max="73" width="13.3984375" style="157" customWidth="1"/>
    <col min="74" max="80" width="12.3984375" style="157" customWidth="1"/>
    <col min="81" max="81" width="13.3984375" style="157" customWidth="1"/>
    <col min="82" max="82" width="12.3984375" style="157" customWidth="1"/>
    <col min="83" max="83" width="13.3984375" style="157" customWidth="1"/>
    <col min="84" max="87" width="12.3984375" style="157" customWidth="1"/>
    <col min="88" max="88" width="19.09765625" style="157" customWidth="1"/>
    <col min="89" max="89" width="12.3984375" style="157" customWidth="1"/>
    <col min="90" max="90" width="15.09765625" style="157" customWidth="1"/>
    <col min="91" max="91" width="9" style="311"/>
    <col min="92" max="92" width="12.09765625" style="309" customWidth="1"/>
    <col min="93" max="93" width="13.09765625" style="309" customWidth="1"/>
    <col min="94" max="94" width="9" style="310"/>
    <col min="95" max="95" width="22.19921875" style="310" customWidth="1"/>
    <col min="96" max="96" width="9.09765625" style="310" bestFit="1" customWidth="1"/>
    <col min="97" max="97" width="13.3984375" style="310" customWidth="1"/>
    <col min="98" max="98" width="30.3984375" style="310" customWidth="1"/>
    <col min="99" max="99" width="9.09765625" style="310" bestFit="1" customWidth="1"/>
    <col min="100" max="100" width="9" style="310"/>
    <col min="101" max="101" width="9.09765625" style="312" bestFit="1" customWidth="1"/>
    <col min="102" max="102" width="9" style="310"/>
    <col min="103" max="104" width="9.09765625" style="310" bestFit="1" customWidth="1"/>
    <col min="105" max="105" width="13.59765625" style="313" customWidth="1"/>
    <col min="106" max="106" width="68.69921875" style="310" customWidth="1"/>
    <col min="107" max="16384" width="9" style="310"/>
  </cols>
  <sheetData>
    <row r="1" spans="1:107" ht="13.2" customHeight="1" x14ac:dyDescent="0.25">
      <c r="A1" s="309" t="s">
        <v>1205</v>
      </c>
      <c r="B1" s="310" t="s">
        <v>1057</v>
      </c>
      <c r="C1" s="157">
        <v>1</v>
      </c>
      <c r="D1" s="157">
        <v>2</v>
      </c>
      <c r="E1" s="157">
        <v>3</v>
      </c>
      <c r="F1" s="157">
        <v>4</v>
      </c>
      <c r="G1" s="157">
        <v>5</v>
      </c>
      <c r="H1" s="157">
        <v>6</v>
      </c>
      <c r="I1" s="157">
        <v>7</v>
      </c>
      <c r="J1" s="157">
        <v>8</v>
      </c>
      <c r="K1" s="157">
        <v>9</v>
      </c>
      <c r="L1" s="157">
        <v>10</v>
      </c>
      <c r="M1" s="157">
        <v>11</v>
      </c>
      <c r="N1" s="157">
        <v>12</v>
      </c>
      <c r="O1" s="157">
        <v>13</v>
      </c>
      <c r="P1" s="157">
        <v>14</v>
      </c>
      <c r="Q1" s="157">
        <v>15</v>
      </c>
      <c r="R1" s="157">
        <v>16</v>
      </c>
      <c r="S1" s="157">
        <v>17</v>
      </c>
      <c r="T1" s="157">
        <v>18</v>
      </c>
      <c r="U1" s="157">
        <v>19</v>
      </c>
      <c r="V1" s="157">
        <v>20</v>
      </c>
      <c r="W1" s="157">
        <v>21</v>
      </c>
      <c r="X1" s="157">
        <v>22</v>
      </c>
      <c r="Y1" s="157">
        <v>23</v>
      </c>
      <c r="Z1" s="157">
        <v>24</v>
      </c>
      <c r="AA1" s="157">
        <v>25</v>
      </c>
      <c r="AB1" s="157">
        <v>26</v>
      </c>
      <c r="AC1" s="157">
        <v>27</v>
      </c>
      <c r="AD1" s="157">
        <v>28</v>
      </c>
      <c r="AE1" s="157">
        <v>29</v>
      </c>
      <c r="AF1" s="157">
        <v>30</v>
      </c>
      <c r="AG1" s="157">
        <v>31</v>
      </c>
      <c r="AH1" s="157">
        <v>32</v>
      </c>
      <c r="AI1" s="157">
        <v>33</v>
      </c>
      <c r="AJ1" s="157">
        <v>34</v>
      </c>
      <c r="AK1" s="157">
        <v>35</v>
      </c>
      <c r="AL1" s="157">
        <v>36</v>
      </c>
      <c r="AM1" s="157">
        <v>37</v>
      </c>
      <c r="AN1" s="157">
        <v>38</v>
      </c>
      <c r="AO1" s="157">
        <v>39</v>
      </c>
      <c r="AP1" s="157">
        <v>40</v>
      </c>
      <c r="AQ1" s="157">
        <v>41</v>
      </c>
      <c r="AR1" s="157">
        <v>42</v>
      </c>
      <c r="AS1" s="157">
        <v>43</v>
      </c>
      <c r="AT1" s="157">
        <v>44</v>
      </c>
      <c r="AU1" s="157">
        <v>45</v>
      </c>
      <c r="AV1" s="157">
        <v>46</v>
      </c>
      <c r="AW1" s="157">
        <v>47</v>
      </c>
      <c r="AX1" s="157">
        <v>48</v>
      </c>
      <c r="AY1" s="157">
        <v>49</v>
      </c>
      <c r="AZ1" s="157">
        <v>50</v>
      </c>
      <c r="BA1" s="157">
        <v>51</v>
      </c>
      <c r="BB1" s="157">
        <v>52</v>
      </c>
      <c r="BC1" s="157">
        <v>53</v>
      </c>
      <c r="BD1" s="157">
        <v>54</v>
      </c>
      <c r="BE1" s="157">
        <v>55</v>
      </c>
      <c r="BF1" s="157">
        <v>56</v>
      </c>
      <c r="BG1" s="157">
        <v>57</v>
      </c>
      <c r="BH1" s="157">
        <v>58</v>
      </c>
      <c r="BI1" s="157">
        <v>59</v>
      </c>
      <c r="BJ1" s="157">
        <v>60</v>
      </c>
      <c r="BK1" s="157">
        <v>61</v>
      </c>
      <c r="BL1" s="157">
        <v>62</v>
      </c>
      <c r="BM1" s="157">
        <v>63</v>
      </c>
      <c r="BN1" s="157">
        <v>64</v>
      </c>
      <c r="BO1" s="157">
        <v>65</v>
      </c>
      <c r="BP1" s="157">
        <v>66</v>
      </c>
      <c r="BQ1" s="157">
        <v>67</v>
      </c>
      <c r="BR1" s="157">
        <v>68</v>
      </c>
      <c r="BS1" s="157">
        <v>69</v>
      </c>
      <c r="BT1" s="157">
        <v>70</v>
      </c>
      <c r="BU1" s="157">
        <v>71</v>
      </c>
      <c r="BV1" s="157">
        <v>72</v>
      </c>
      <c r="BW1" s="157">
        <v>73</v>
      </c>
      <c r="BX1" s="157">
        <v>74</v>
      </c>
      <c r="BY1" s="157">
        <v>75</v>
      </c>
      <c r="BZ1" s="157">
        <v>76</v>
      </c>
      <c r="CA1" s="157">
        <v>77</v>
      </c>
      <c r="CB1" s="157">
        <v>78</v>
      </c>
      <c r="CC1" s="157">
        <v>79</v>
      </c>
      <c r="CD1" s="157">
        <v>80</v>
      </c>
      <c r="CE1" s="157">
        <v>81</v>
      </c>
      <c r="CF1" s="157">
        <v>82</v>
      </c>
      <c r="CG1" s="157">
        <v>83</v>
      </c>
      <c r="CH1" s="157">
        <v>84</v>
      </c>
      <c r="CI1" s="157">
        <v>85</v>
      </c>
      <c r="CJ1" s="157">
        <v>86</v>
      </c>
      <c r="CK1" s="157">
        <v>87</v>
      </c>
      <c r="CL1" s="157">
        <v>88</v>
      </c>
    </row>
    <row r="2" spans="1:107" ht="13.2" customHeight="1" x14ac:dyDescent="0.25">
      <c r="C2" s="157" t="s">
        <v>955</v>
      </c>
      <c r="D2" s="157" t="s">
        <v>955</v>
      </c>
      <c r="E2" s="157" t="s">
        <v>955</v>
      </c>
      <c r="F2" s="157" t="s">
        <v>955</v>
      </c>
      <c r="G2" s="157" t="s">
        <v>955</v>
      </c>
      <c r="H2" s="157" t="s">
        <v>955</v>
      </c>
      <c r="I2" s="157" t="s">
        <v>955</v>
      </c>
      <c r="J2" s="157" t="s">
        <v>955</v>
      </c>
      <c r="K2" s="157" t="s">
        <v>955</v>
      </c>
      <c r="L2" s="157" t="s">
        <v>955</v>
      </c>
      <c r="M2" s="157" t="s">
        <v>955</v>
      </c>
      <c r="N2" s="157" t="s">
        <v>955</v>
      </c>
      <c r="O2" s="157" t="s">
        <v>873</v>
      </c>
      <c r="P2" s="157" t="s">
        <v>873</v>
      </c>
      <c r="Q2" s="157" t="s">
        <v>873</v>
      </c>
      <c r="R2" s="157" t="s">
        <v>873</v>
      </c>
      <c r="S2" s="157" t="s">
        <v>873</v>
      </c>
      <c r="T2" s="157" t="s">
        <v>873</v>
      </c>
      <c r="U2" s="157" t="s">
        <v>873</v>
      </c>
      <c r="V2" s="157" t="s">
        <v>873</v>
      </c>
      <c r="W2" s="157" t="s">
        <v>911</v>
      </c>
      <c r="X2" s="157" t="s">
        <v>911</v>
      </c>
      <c r="Y2" s="157" t="s">
        <v>911</v>
      </c>
      <c r="Z2" s="157" t="s">
        <v>911</v>
      </c>
      <c r="AA2" s="157" t="s">
        <v>911</v>
      </c>
      <c r="AB2" s="157" t="s">
        <v>911</v>
      </c>
      <c r="AC2" s="157" t="s">
        <v>911</v>
      </c>
      <c r="AD2" s="157" t="s">
        <v>911</v>
      </c>
      <c r="AE2" s="157" t="s">
        <v>911</v>
      </c>
      <c r="AF2" s="157" t="s">
        <v>911</v>
      </c>
      <c r="AG2" s="157" t="s">
        <v>911</v>
      </c>
      <c r="AH2" s="157" t="s">
        <v>911</v>
      </c>
      <c r="AI2" s="157" t="s">
        <v>911</v>
      </c>
      <c r="AJ2" s="157" t="s">
        <v>911</v>
      </c>
      <c r="AK2" s="157" t="s">
        <v>936</v>
      </c>
      <c r="AL2" s="157" t="s">
        <v>936</v>
      </c>
      <c r="AM2" s="157" t="s">
        <v>936</v>
      </c>
      <c r="AN2" s="157" t="s">
        <v>936</v>
      </c>
      <c r="AO2" s="157" t="s">
        <v>936</v>
      </c>
      <c r="AP2" s="157" t="s">
        <v>936</v>
      </c>
      <c r="AQ2" s="157" t="s">
        <v>936</v>
      </c>
      <c r="AR2" s="157" t="s">
        <v>936</v>
      </c>
      <c r="AS2" s="157" t="s">
        <v>936</v>
      </c>
      <c r="AT2" s="157" t="s">
        <v>936</v>
      </c>
      <c r="AU2" s="157" t="s">
        <v>936</v>
      </c>
      <c r="AV2" s="157" t="s">
        <v>936</v>
      </c>
      <c r="AW2" s="157" t="s">
        <v>936</v>
      </c>
      <c r="AX2" s="157" t="s">
        <v>936</v>
      </c>
      <c r="AY2" s="157" t="s">
        <v>936</v>
      </c>
      <c r="AZ2" s="157" t="s">
        <v>936</v>
      </c>
      <c r="BA2" s="157" t="s">
        <v>936</v>
      </c>
      <c r="BB2" s="157" t="s">
        <v>936</v>
      </c>
      <c r="BC2" s="157" t="s">
        <v>926</v>
      </c>
      <c r="BD2" s="157" t="s">
        <v>926</v>
      </c>
      <c r="BE2" s="157" t="s">
        <v>926</v>
      </c>
      <c r="BF2" s="157" t="s">
        <v>926</v>
      </c>
      <c r="BG2" s="157" t="s">
        <v>926</v>
      </c>
      <c r="BH2" s="157" t="s">
        <v>926</v>
      </c>
      <c r="BI2" s="157" t="s">
        <v>926</v>
      </c>
      <c r="BJ2" s="157" t="s">
        <v>926</v>
      </c>
      <c r="BK2" s="157" t="s">
        <v>926</v>
      </c>
      <c r="BL2" s="157" t="s">
        <v>882</v>
      </c>
      <c r="BM2" s="157" t="s">
        <v>882</v>
      </c>
      <c r="BN2" s="157" t="s">
        <v>882</v>
      </c>
      <c r="BO2" s="157" t="s">
        <v>882</v>
      </c>
      <c r="BP2" s="157" t="s">
        <v>882</v>
      </c>
      <c r="BQ2" s="157" t="s">
        <v>882</v>
      </c>
      <c r="BR2" s="157" t="s">
        <v>889</v>
      </c>
      <c r="BS2" s="157" t="s">
        <v>889</v>
      </c>
      <c r="BT2" s="157" t="s">
        <v>889</v>
      </c>
      <c r="BU2" s="157" t="s">
        <v>889</v>
      </c>
      <c r="BV2" s="157" t="s">
        <v>889</v>
      </c>
      <c r="BW2" s="157" t="s">
        <v>889</v>
      </c>
      <c r="BX2" s="157" t="s">
        <v>889</v>
      </c>
      <c r="BY2" s="157" t="s">
        <v>889</v>
      </c>
      <c r="BZ2" s="157" t="s">
        <v>889</v>
      </c>
      <c r="CA2" s="157" t="s">
        <v>889</v>
      </c>
      <c r="CB2" s="157" t="s">
        <v>889</v>
      </c>
      <c r="CC2" s="157" t="s">
        <v>889</v>
      </c>
      <c r="CD2" s="157" t="s">
        <v>889</v>
      </c>
      <c r="CE2" s="157" t="s">
        <v>889</v>
      </c>
      <c r="CF2" s="157" t="s">
        <v>889</v>
      </c>
      <c r="CG2" s="157" t="s">
        <v>889</v>
      </c>
      <c r="CH2" s="157" t="s">
        <v>889</v>
      </c>
      <c r="CI2" s="157" t="s">
        <v>889</v>
      </c>
      <c r="CJ2" s="157" t="s">
        <v>889</v>
      </c>
      <c r="CK2" s="157" t="s">
        <v>889</v>
      </c>
      <c r="CL2" s="157" t="s">
        <v>889</v>
      </c>
    </row>
    <row r="3" spans="1:107" ht="13.2" customHeight="1" x14ac:dyDescent="0.25">
      <c r="C3" s="157" t="s">
        <v>7</v>
      </c>
      <c r="D3" s="157" t="s">
        <v>65</v>
      </c>
      <c r="E3" s="157" t="s">
        <v>66</v>
      </c>
      <c r="F3" s="157" t="s">
        <v>67</v>
      </c>
      <c r="G3" s="157" t="s">
        <v>68</v>
      </c>
      <c r="H3" s="157" t="s">
        <v>69</v>
      </c>
      <c r="I3" s="157" t="s">
        <v>70</v>
      </c>
      <c r="J3" s="157" t="s">
        <v>71</v>
      </c>
      <c r="K3" s="157" t="s">
        <v>72</v>
      </c>
      <c r="L3" s="157" t="s">
        <v>73</v>
      </c>
      <c r="M3" s="157" t="s">
        <v>78</v>
      </c>
      <c r="N3" s="157" t="s">
        <v>89</v>
      </c>
      <c r="O3" s="157" t="s">
        <v>39</v>
      </c>
      <c r="P3" s="157" t="s">
        <v>40</v>
      </c>
      <c r="Q3" s="157" t="s">
        <v>42</v>
      </c>
      <c r="R3" s="157" t="s">
        <v>45</v>
      </c>
      <c r="S3" s="157" t="s">
        <v>46</v>
      </c>
      <c r="T3" s="157" t="s">
        <v>47</v>
      </c>
      <c r="U3" s="157" t="s">
        <v>48</v>
      </c>
      <c r="V3" s="157" t="s">
        <v>49</v>
      </c>
      <c r="W3" s="157" t="s">
        <v>4</v>
      </c>
      <c r="X3" s="157" t="s">
        <v>29</v>
      </c>
      <c r="Y3" s="157" t="s">
        <v>30</v>
      </c>
      <c r="Z3" s="157" t="s">
        <v>31</v>
      </c>
      <c r="AA3" s="157" t="s">
        <v>32</v>
      </c>
      <c r="AB3" s="157" t="s">
        <v>33</v>
      </c>
      <c r="AC3" s="157" t="s">
        <v>34</v>
      </c>
      <c r="AD3" s="157" t="s">
        <v>35</v>
      </c>
      <c r="AE3" s="157" t="s">
        <v>36</v>
      </c>
      <c r="AF3" s="157" t="s">
        <v>37</v>
      </c>
      <c r="AG3" s="157" t="s">
        <v>38</v>
      </c>
      <c r="AH3" s="157" t="s">
        <v>75</v>
      </c>
      <c r="AI3" s="157" t="s">
        <v>79</v>
      </c>
      <c r="AJ3" s="157" t="s">
        <v>88</v>
      </c>
      <c r="AK3" s="157" t="s">
        <v>6</v>
      </c>
      <c r="AL3" s="157" t="s">
        <v>50</v>
      </c>
      <c r="AM3" s="157" t="s">
        <v>51</v>
      </c>
      <c r="AN3" s="157" t="s">
        <v>52</v>
      </c>
      <c r="AO3" s="157" t="s">
        <v>53</v>
      </c>
      <c r="AP3" s="157" t="s">
        <v>54</v>
      </c>
      <c r="AQ3" s="157" t="s">
        <v>55</v>
      </c>
      <c r="AR3" s="157" t="s">
        <v>56</v>
      </c>
      <c r="AS3" s="157" t="s">
        <v>57</v>
      </c>
      <c r="AT3" s="157" t="s">
        <v>58</v>
      </c>
      <c r="AU3" s="157" t="s">
        <v>59</v>
      </c>
      <c r="AV3" s="157" t="s">
        <v>60</v>
      </c>
      <c r="AW3" s="157" t="s">
        <v>61</v>
      </c>
      <c r="AX3" s="157" t="s">
        <v>62</v>
      </c>
      <c r="AY3" s="157" t="s">
        <v>63</v>
      </c>
      <c r="AZ3" s="157" t="s">
        <v>64</v>
      </c>
      <c r="BA3" s="157" t="s">
        <v>77</v>
      </c>
      <c r="BB3" s="157" t="s">
        <v>80</v>
      </c>
      <c r="BC3" s="157" t="s">
        <v>5</v>
      </c>
      <c r="BD3" s="157" t="s">
        <v>41</v>
      </c>
      <c r="BE3" s="157" t="s">
        <v>43</v>
      </c>
      <c r="BF3" s="157" t="s">
        <v>44</v>
      </c>
      <c r="BG3" s="157" t="s">
        <v>76</v>
      </c>
      <c r="BH3" s="157" t="s">
        <v>81</v>
      </c>
      <c r="BI3" s="157" t="s">
        <v>85</v>
      </c>
      <c r="BJ3" s="157" t="s">
        <v>86</v>
      </c>
      <c r="BK3" s="157" t="s">
        <v>87</v>
      </c>
      <c r="BL3" s="157" t="s">
        <v>3</v>
      </c>
      <c r="BM3" s="157" t="s">
        <v>8</v>
      </c>
      <c r="BN3" s="157" t="s">
        <v>9</v>
      </c>
      <c r="BO3" s="157" t="s">
        <v>10</v>
      </c>
      <c r="BP3" s="157" t="s">
        <v>11</v>
      </c>
      <c r="BQ3" s="157" t="s">
        <v>82</v>
      </c>
      <c r="BR3" s="157" t="s">
        <v>2</v>
      </c>
      <c r="BS3" s="157" t="s">
        <v>12</v>
      </c>
      <c r="BT3" s="157" t="s">
        <v>13</v>
      </c>
      <c r="BU3" s="157" t="s">
        <v>14</v>
      </c>
      <c r="BV3" s="157" t="s">
        <v>15</v>
      </c>
      <c r="BW3" s="157" t="s">
        <v>16</v>
      </c>
      <c r="BX3" s="157" t="s">
        <v>17</v>
      </c>
      <c r="BY3" s="157" t="s">
        <v>18</v>
      </c>
      <c r="BZ3" s="157" t="s">
        <v>19</v>
      </c>
      <c r="CA3" s="157" t="s">
        <v>20</v>
      </c>
      <c r="CB3" s="157" t="s">
        <v>21</v>
      </c>
      <c r="CC3" s="157" t="s">
        <v>22</v>
      </c>
      <c r="CD3" s="157" t="s">
        <v>23</v>
      </c>
      <c r="CE3" s="157" t="s">
        <v>24</v>
      </c>
      <c r="CF3" s="157" t="s">
        <v>25</v>
      </c>
      <c r="CG3" s="157" t="s">
        <v>26</v>
      </c>
      <c r="CH3" s="157" t="s">
        <v>27</v>
      </c>
      <c r="CI3" s="157" t="s">
        <v>28</v>
      </c>
      <c r="CJ3" s="157" t="s">
        <v>74</v>
      </c>
      <c r="CK3" s="157" t="s">
        <v>83</v>
      </c>
      <c r="CL3" s="157" t="s">
        <v>84</v>
      </c>
    </row>
    <row r="4" spans="1:107" s="318" customFormat="1" ht="13.2" customHeight="1" x14ac:dyDescent="0.25">
      <c r="A4" s="314" t="s">
        <v>0</v>
      </c>
      <c r="B4" s="314" t="s">
        <v>1</v>
      </c>
      <c r="C4" s="315" t="s">
        <v>972</v>
      </c>
      <c r="D4" s="315" t="s">
        <v>1029</v>
      </c>
      <c r="E4" s="315" t="s">
        <v>1030</v>
      </c>
      <c r="F4" s="315" t="s">
        <v>1031</v>
      </c>
      <c r="G4" s="315" t="s">
        <v>1032</v>
      </c>
      <c r="H4" s="315" t="s">
        <v>1033</v>
      </c>
      <c r="I4" s="315" t="s">
        <v>1034</v>
      </c>
      <c r="J4" s="315" t="s">
        <v>1035</v>
      </c>
      <c r="K4" s="315" t="s">
        <v>1036</v>
      </c>
      <c r="L4" s="315" t="s">
        <v>1037</v>
      </c>
      <c r="M4" s="315" t="s">
        <v>1041</v>
      </c>
      <c r="N4" s="315" t="s">
        <v>1052</v>
      </c>
      <c r="O4" s="315" t="s">
        <v>1004</v>
      </c>
      <c r="P4" s="315" t="s">
        <v>1005</v>
      </c>
      <c r="Q4" s="315" t="s">
        <v>1007</v>
      </c>
      <c r="R4" s="315" t="s">
        <v>1010</v>
      </c>
      <c r="S4" s="315" t="s">
        <v>1011</v>
      </c>
      <c r="T4" s="315" t="s">
        <v>1012</v>
      </c>
      <c r="U4" s="315" t="s">
        <v>1013</v>
      </c>
      <c r="V4" s="315" t="s">
        <v>1014</v>
      </c>
      <c r="W4" s="315" t="s">
        <v>969</v>
      </c>
      <c r="X4" s="315" t="s">
        <v>994</v>
      </c>
      <c r="Y4" s="315" t="s">
        <v>995</v>
      </c>
      <c r="Z4" s="315" t="s">
        <v>996</v>
      </c>
      <c r="AA4" s="315" t="s">
        <v>997</v>
      </c>
      <c r="AB4" s="315" t="s">
        <v>998</v>
      </c>
      <c r="AC4" s="315" t="s">
        <v>999</v>
      </c>
      <c r="AD4" s="315" t="s">
        <v>1000</v>
      </c>
      <c r="AE4" s="315" t="s">
        <v>1001</v>
      </c>
      <c r="AF4" s="315" t="s">
        <v>1002</v>
      </c>
      <c r="AG4" s="315" t="s">
        <v>1003</v>
      </c>
      <c r="AH4" s="315" t="s">
        <v>1039</v>
      </c>
      <c r="AI4" s="315" t="s">
        <v>1042</v>
      </c>
      <c r="AJ4" s="315" t="s">
        <v>1051</v>
      </c>
      <c r="AK4" s="315" t="s">
        <v>971</v>
      </c>
      <c r="AL4" s="315" t="s">
        <v>1015</v>
      </c>
      <c r="AM4" s="315" t="s">
        <v>1016</v>
      </c>
      <c r="AN4" s="315" t="s">
        <v>1017</v>
      </c>
      <c r="AO4" s="315" t="s">
        <v>1018</v>
      </c>
      <c r="AP4" s="315" t="s">
        <v>1019</v>
      </c>
      <c r="AQ4" s="315" t="s">
        <v>1020</v>
      </c>
      <c r="AR4" s="315" t="s">
        <v>2336</v>
      </c>
      <c r="AS4" s="315" t="s">
        <v>1021</v>
      </c>
      <c r="AT4" s="315" t="s">
        <v>1022</v>
      </c>
      <c r="AU4" s="315" t="s">
        <v>1023</v>
      </c>
      <c r="AV4" s="315" t="s">
        <v>1024</v>
      </c>
      <c r="AW4" s="315" t="s">
        <v>1025</v>
      </c>
      <c r="AX4" s="315" t="s">
        <v>1026</v>
      </c>
      <c r="AY4" s="315" t="s">
        <v>1027</v>
      </c>
      <c r="AZ4" s="315" t="s">
        <v>1028</v>
      </c>
      <c r="BA4" s="315" t="s">
        <v>1040</v>
      </c>
      <c r="BB4" s="315" t="s">
        <v>1043</v>
      </c>
      <c r="BC4" s="315" t="s">
        <v>970</v>
      </c>
      <c r="BD4" s="315" t="s">
        <v>1006</v>
      </c>
      <c r="BE4" s="315" t="s">
        <v>1008</v>
      </c>
      <c r="BF4" s="315" t="s">
        <v>1009</v>
      </c>
      <c r="BG4" s="315" t="s">
        <v>2337</v>
      </c>
      <c r="BH4" s="315" t="s">
        <v>1044</v>
      </c>
      <c r="BI4" s="315" t="s">
        <v>1048</v>
      </c>
      <c r="BJ4" s="315" t="s">
        <v>1049</v>
      </c>
      <c r="BK4" s="315" t="s">
        <v>1050</v>
      </c>
      <c r="BL4" s="315" t="s">
        <v>968</v>
      </c>
      <c r="BM4" s="315" t="s">
        <v>973</v>
      </c>
      <c r="BN4" s="315" t="s">
        <v>974</v>
      </c>
      <c r="BO4" s="315" t="s">
        <v>975</v>
      </c>
      <c r="BP4" s="315" t="s">
        <v>976</v>
      </c>
      <c r="BQ4" s="315" t="s">
        <v>1045</v>
      </c>
      <c r="BR4" s="315" t="s">
        <v>967</v>
      </c>
      <c r="BS4" s="315" t="s">
        <v>977</v>
      </c>
      <c r="BT4" s="315" t="s">
        <v>978</v>
      </c>
      <c r="BU4" s="315" t="s">
        <v>979</v>
      </c>
      <c r="BV4" s="315" t="s">
        <v>980</v>
      </c>
      <c r="BW4" s="315" t="s">
        <v>981</v>
      </c>
      <c r="BX4" s="315" t="s">
        <v>982</v>
      </c>
      <c r="BY4" s="315" t="s">
        <v>983</v>
      </c>
      <c r="BZ4" s="315" t="s">
        <v>984</v>
      </c>
      <c r="CA4" s="315" t="s">
        <v>985</v>
      </c>
      <c r="CB4" s="315" t="s">
        <v>986</v>
      </c>
      <c r="CC4" s="315" t="s">
        <v>987</v>
      </c>
      <c r="CD4" s="315" t="s">
        <v>988</v>
      </c>
      <c r="CE4" s="315" t="s">
        <v>989</v>
      </c>
      <c r="CF4" s="315" t="s">
        <v>990</v>
      </c>
      <c r="CG4" s="315" t="s">
        <v>991</v>
      </c>
      <c r="CH4" s="315" t="s">
        <v>992</v>
      </c>
      <c r="CI4" s="315" t="s">
        <v>993</v>
      </c>
      <c r="CJ4" s="315" t="s">
        <v>1038</v>
      </c>
      <c r="CK4" s="315" t="s">
        <v>1046</v>
      </c>
      <c r="CL4" s="315" t="s">
        <v>1047</v>
      </c>
      <c r="CM4" s="316"/>
      <c r="CN4" s="317" t="s">
        <v>1381</v>
      </c>
      <c r="CO4" s="317" t="s">
        <v>1382</v>
      </c>
      <c r="CP4" s="318" t="s">
        <v>2278</v>
      </c>
      <c r="CQ4" s="318" t="s">
        <v>2277</v>
      </c>
      <c r="CW4" s="319"/>
      <c r="DA4" s="320" t="s">
        <v>0</v>
      </c>
      <c r="DB4" s="318" t="s">
        <v>1</v>
      </c>
      <c r="DC4" s="318" t="s">
        <v>1468</v>
      </c>
    </row>
    <row r="5" spans="1:107" s="323" customFormat="1" ht="13.2" customHeight="1" x14ac:dyDescent="0.25">
      <c r="A5" s="289" t="s">
        <v>90</v>
      </c>
      <c r="B5" s="290" t="s">
        <v>91</v>
      </c>
      <c r="C5" s="291">
        <v>123644</v>
      </c>
      <c r="D5" s="291">
        <v>0</v>
      </c>
      <c r="E5" s="291">
        <v>0</v>
      </c>
      <c r="F5" s="291">
        <v>969</v>
      </c>
      <c r="G5" s="291">
        <v>0</v>
      </c>
      <c r="H5" s="291">
        <v>0</v>
      </c>
      <c r="I5" s="291">
        <v>0</v>
      </c>
      <c r="J5" s="291">
        <v>0</v>
      </c>
      <c r="K5" s="291">
        <v>0</v>
      </c>
      <c r="L5" s="291">
        <v>0</v>
      </c>
      <c r="M5" s="291">
        <v>0</v>
      </c>
      <c r="N5" s="291">
        <v>0</v>
      </c>
      <c r="O5" s="291">
        <v>38638</v>
      </c>
      <c r="P5" s="291">
        <v>4200.5</v>
      </c>
      <c r="Q5" s="291">
        <v>8227</v>
      </c>
      <c r="R5" s="291">
        <v>0</v>
      </c>
      <c r="S5" s="291">
        <v>200</v>
      </c>
      <c r="T5" s="291">
        <v>7507</v>
      </c>
      <c r="U5" s="291">
        <v>0</v>
      </c>
      <c r="V5" s="291">
        <v>0</v>
      </c>
      <c r="W5" s="291">
        <v>3250</v>
      </c>
      <c r="X5" s="291">
        <v>0</v>
      </c>
      <c r="Y5" s="291">
        <v>0</v>
      </c>
      <c r="Z5" s="291">
        <v>0</v>
      </c>
      <c r="AA5" s="291">
        <v>0</v>
      </c>
      <c r="AB5" s="291">
        <v>0</v>
      </c>
      <c r="AC5" s="291">
        <v>0</v>
      </c>
      <c r="AD5" s="291">
        <v>0</v>
      </c>
      <c r="AE5" s="291">
        <v>0</v>
      </c>
      <c r="AF5" s="291">
        <v>0</v>
      </c>
      <c r="AG5" s="291">
        <v>0</v>
      </c>
      <c r="AH5" s="291">
        <v>0</v>
      </c>
      <c r="AI5" s="291">
        <v>0</v>
      </c>
      <c r="AJ5" s="291">
        <v>0</v>
      </c>
      <c r="AK5" s="291">
        <v>36363</v>
      </c>
      <c r="AL5" s="291">
        <v>0</v>
      </c>
      <c r="AM5" s="291">
        <v>0</v>
      </c>
      <c r="AN5" s="291">
        <v>0</v>
      </c>
      <c r="AO5" s="291">
        <v>0</v>
      </c>
      <c r="AP5" s="291">
        <v>0</v>
      </c>
      <c r="AQ5" s="291">
        <v>0</v>
      </c>
      <c r="AR5" s="291">
        <v>2200</v>
      </c>
      <c r="AS5" s="291">
        <v>0</v>
      </c>
      <c r="AT5" s="291">
        <v>0</v>
      </c>
      <c r="AU5" s="291">
        <v>20</v>
      </c>
      <c r="AV5" s="291">
        <v>0</v>
      </c>
      <c r="AW5" s="291">
        <v>25602.21</v>
      </c>
      <c r="AX5" s="291">
        <v>0</v>
      </c>
      <c r="AY5" s="291">
        <v>0</v>
      </c>
      <c r="AZ5" s="291">
        <v>0</v>
      </c>
      <c r="BA5" s="291">
        <v>0</v>
      </c>
      <c r="BB5" s="291">
        <v>0</v>
      </c>
      <c r="BC5" s="291">
        <v>0</v>
      </c>
      <c r="BD5" s="291">
        <v>0</v>
      </c>
      <c r="BE5" s="291">
        <v>0</v>
      </c>
      <c r="BF5" s="291">
        <v>0</v>
      </c>
      <c r="BG5" s="291">
        <v>0</v>
      </c>
      <c r="BH5" s="291">
        <v>0</v>
      </c>
      <c r="BI5" s="291">
        <v>0</v>
      </c>
      <c r="BJ5" s="291">
        <v>0</v>
      </c>
      <c r="BK5" s="291">
        <v>342</v>
      </c>
      <c r="BL5" s="291">
        <v>0</v>
      </c>
      <c r="BM5" s="291">
        <v>0</v>
      </c>
      <c r="BN5" s="291">
        <v>0</v>
      </c>
      <c r="BO5" s="291">
        <v>0</v>
      </c>
      <c r="BP5" s="291">
        <v>0</v>
      </c>
      <c r="BQ5" s="291">
        <v>0</v>
      </c>
      <c r="BR5" s="292">
        <v>0</v>
      </c>
      <c r="BS5" s="292">
        <v>0.05</v>
      </c>
      <c r="BT5" s="292">
        <v>0</v>
      </c>
      <c r="BU5" s="292">
        <v>0</v>
      </c>
      <c r="BV5" s="292">
        <v>1240</v>
      </c>
      <c r="BW5" s="292">
        <v>0</v>
      </c>
      <c r="BX5" s="292">
        <v>0</v>
      </c>
      <c r="BY5" s="292">
        <v>0</v>
      </c>
      <c r="BZ5" s="292">
        <v>2764</v>
      </c>
      <c r="CA5" s="292">
        <v>120</v>
      </c>
      <c r="CB5" s="292">
        <v>0</v>
      </c>
      <c r="CC5" s="292">
        <v>0</v>
      </c>
      <c r="CD5" s="292">
        <v>0</v>
      </c>
      <c r="CE5" s="292">
        <v>0</v>
      </c>
      <c r="CF5" s="292">
        <v>0</v>
      </c>
      <c r="CG5" s="292">
        <v>0</v>
      </c>
      <c r="CH5" s="292">
        <v>8851.2999999999993</v>
      </c>
      <c r="CI5" s="292">
        <v>0</v>
      </c>
      <c r="CJ5" s="292">
        <v>0</v>
      </c>
      <c r="CK5" s="292">
        <v>10317</v>
      </c>
      <c r="CL5" s="292">
        <v>906</v>
      </c>
      <c r="CM5" s="321"/>
      <c r="CN5" s="322"/>
      <c r="CO5" s="322"/>
      <c r="CW5" s="324"/>
      <c r="CZ5" s="325">
        <f>A5-DA5</f>
        <v>0</v>
      </c>
      <c r="DA5" s="325" t="s">
        <v>90</v>
      </c>
      <c r="DB5" s="323" t="s">
        <v>91</v>
      </c>
      <c r="DC5" s="323" t="s">
        <v>2296</v>
      </c>
    </row>
    <row r="6" spans="1:107" ht="13.2" customHeight="1" x14ac:dyDescent="0.25">
      <c r="A6" s="293" t="s">
        <v>92</v>
      </c>
      <c r="B6" s="294" t="s">
        <v>93</v>
      </c>
      <c r="C6" s="227">
        <v>0</v>
      </c>
      <c r="D6" s="227">
        <v>0</v>
      </c>
      <c r="E6" s="227">
        <v>0</v>
      </c>
      <c r="F6" s="227">
        <v>0</v>
      </c>
      <c r="G6" s="227">
        <v>0</v>
      </c>
      <c r="H6" s="227">
        <v>0</v>
      </c>
      <c r="I6" s="227">
        <v>0</v>
      </c>
      <c r="J6" s="227">
        <v>0</v>
      </c>
      <c r="K6" s="227">
        <v>0</v>
      </c>
      <c r="L6" s="227">
        <v>0</v>
      </c>
      <c r="M6" s="227">
        <v>0</v>
      </c>
      <c r="N6" s="227">
        <v>0</v>
      </c>
      <c r="O6" s="227">
        <v>0</v>
      </c>
      <c r="P6" s="227">
        <v>0</v>
      </c>
      <c r="Q6" s="227">
        <v>0</v>
      </c>
      <c r="R6" s="227">
        <v>0</v>
      </c>
      <c r="S6" s="227">
        <v>0</v>
      </c>
      <c r="T6" s="227">
        <v>0</v>
      </c>
      <c r="U6" s="227">
        <v>0</v>
      </c>
      <c r="V6" s="227">
        <v>0</v>
      </c>
      <c r="W6" s="227">
        <v>0</v>
      </c>
      <c r="X6" s="227">
        <v>0</v>
      </c>
      <c r="Y6" s="227">
        <v>0</v>
      </c>
      <c r="Z6" s="227">
        <v>0</v>
      </c>
      <c r="AA6" s="227">
        <v>0</v>
      </c>
      <c r="AB6" s="227">
        <v>0</v>
      </c>
      <c r="AC6" s="227">
        <v>0</v>
      </c>
      <c r="AD6" s="227">
        <v>0</v>
      </c>
      <c r="AE6" s="227">
        <v>0</v>
      </c>
      <c r="AF6" s="227">
        <v>0</v>
      </c>
      <c r="AG6" s="227">
        <v>0</v>
      </c>
      <c r="AH6" s="227">
        <v>0</v>
      </c>
      <c r="AI6" s="227">
        <v>0</v>
      </c>
      <c r="AJ6" s="227">
        <v>0</v>
      </c>
      <c r="AK6" s="227">
        <v>0</v>
      </c>
      <c r="AL6" s="227">
        <v>0</v>
      </c>
      <c r="AM6" s="227">
        <v>0</v>
      </c>
      <c r="AN6" s="227">
        <v>0</v>
      </c>
      <c r="AO6" s="227">
        <v>0</v>
      </c>
      <c r="AP6" s="227">
        <v>0</v>
      </c>
      <c r="AQ6" s="227">
        <v>0</v>
      </c>
      <c r="AR6" s="227">
        <v>0</v>
      </c>
      <c r="AS6" s="227">
        <v>0</v>
      </c>
      <c r="AT6" s="227">
        <v>0</v>
      </c>
      <c r="AU6" s="227">
        <v>0</v>
      </c>
      <c r="AV6" s="227">
        <v>0</v>
      </c>
      <c r="AW6" s="227">
        <v>0</v>
      </c>
      <c r="AX6" s="227">
        <v>0</v>
      </c>
      <c r="AY6" s="227">
        <v>0</v>
      </c>
      <c r="AZ6" s="227">
        <v>0</v>
      </c>
      <c r="BA6" s="227">
        <v>0</v>
      </c>
      <c r="BB6" s="227">
        <v>0</v>
      </c>
      <c r="BC6" s="227">
        <v>0</v>
      </c>
      <c r="BD6" s="227">
        <v>0</v>
      </c>
      <c r="BE6" s="227">
        <v>0</v>
      </c>
      <c r="BF6" s="227">
        <v>0</v>
      </c>
      <c r="BG6" s="227">
        <v>0</v>
      </c>
      <c r="BH6" s="227">
        <v>0</v>
      </c>
      <c r="BI6" s="227">
        <v>0</v>
      </c>
      <c r="BJ6" s="227">
        <v>0</v>
      </c>
      <c r="BK6" s="227">
        <v>0</v>
      </c>
      <c r="BL6" s="227">
        <v>0</v>
      </c>
      <c r="BM6" s="227">
        <v>0</v>
      </c>
      <c r="BN6" s="227">
        <v>0</v>
      </c>
      <c r="BO6" s="227">
        <v>0</v>
      </c>
      <c r="BP6" s="227">
        <v>0</v>
      </c>
      <c r="BQ6" s="227">
        <v>0</v>
      </c>
      <c r="BR6" s="227">
        <v>0</v>
      </c>
      <c r="BS6" s="227">
        <v>0</v>
      </c>
      <c r="BT6" s="227">
        <v>0</v>
      </c>
      <c r="BU6" s="227">
        <v>0</v>
      </c>
      <c r="BV6" s="227">
        <v>0</v>
      </c>
      <c r="BW6" s="227">
        <v>0</v>
      </c>
      <c r="BX6" s="227">
        <v>0</v>
      </c>
      <c r="BY6" s="227">
        <v>0</v>
      </c>
      <c r="BZ6" s="227">
        <v>0</v>
      </c>
      <c r="CA6" s="227">
        <v>0</v>
      </c>
      <c r="CB6" s="227">
        <v>0</v>
      </c>
      <c r="CC6" s="227">
        <v>0</v>
      </c>
      <c r="CD6" s="227">
        <v>0</v>
      </c>
      <c r="CE6" s="227">
        <v>0</v>
      </c>
      <c r="CF6" s="227">
        <v>0</v>
      </c>
      <c r="CG6" s="227">
        <v>0</v>
      </c>
      <c r="CH6" s="227">
        <v>0</v>
      </c>
      <c r="CI6" s="227">
        <v>0</v>
      </c>
      <c r="CJ6" s="227">
        <v>0</v>
      </c>
      <c r="CK6" s="227">
        <v>0</v>
      </c>
      <c r="CL6" s="227">
        <v>0</v>
      </c>
      <c r="CM6" s="326"/>
      <c r="CZ6" s="325">
        <f t="shared" ref="CZ6:CZ69" si="0">A6-DA6</f>
        <v>0</v>
      </c>
      <c r="DA6" s="313" t="s">
        <v>92</v>
      </c>
      <c r="DB6" s="310" t="s">
        <v>93</v>
      </c>
      <c r="DC6" s="310" t="s">
        <v>2296</v>
      </c>
    </row>
    <row r="7" spans="1:107" ht="13.2" customHeight="1" x14ac:dyDescent="0.25">
      <c r="A7" s="293" t="s">
        <v>94</v>
      </c>
      <c r="B7" s="294" t="s">
        <v>95</v>
      </c>
      <c r="C7" s="227">
        <v>0</v>
      </c>
      <c r="D7" s="227">
        <v>0</v>
      </c>
      <c r="E7" s="227">
        <v>0</v>
      </c>
      <c r="F7" s="227">
        <v>0</v>
      </c>
      <c r="G7" s="227">
        <v>0</v>
      </c>
      <c r="H7" s="227">
        <v>0</v>
      </c>
      <c r="I7" s="227">
        <v>0</v>
      </c>
      <c r="J7" s="227">
        <v>0</v>
      </c>
      <c r="K7" s="227">
        <v>0</v>
      </c>
      <c r="L7" s="227">
        <v>0</v>
      </c>
      <c r="M7" s="227">
        <v>0</v>
      </c>
      <c r="N7" s="227">
        <v>0</v>
      </c>
      <c r="O7" s="227">
        <v>0</v>
      </c>
      <c r="P7" s="227">
        <v>0</v>
      </c>
      <c r="Q7" s="227">
        <v>0</v>
      </c>
      <c r="R7" s="227">
        <v>0</v>
      </c>
      <c r="S7" s="227">
        <v>0</v>
      </c>
      <c r="T7" s="227">
        <v>0</v>
      </c>
      <c r="U7" s="227">
        <v>0</v>
      </c>
      <c r="V7" s="227">
        <v>0</v>
      </c>
      <c r="W7" s="227">
        <v>0</v>
      </c>
      <c r="X7" s="227">
        <v>0</v>
      </c>
      <c r="Y7" s="227">
        <v>0</v>
      </c>
      <c r="Z7" s="227">
        <v>0</v>
      </c>
      <c r="AA7" s="227">
        <v>0</v>
      </c>
      <c r="AB7" s="227">
        <v>0</v>
      </c>
      <c r="AC7" s="227">
        <v>0</v>
      </c>
      <c r="AD7" s="227">
        <v>0</v>
      </c>
      <c r="AE7" s="227">
        <v>0</v>
      </c>
      <c r="AF7" s="227">
        <v>0</v>
      </c>
      <c r="AG7" s="227">
        <v>0</v>
      </c>
      <c r="AH7" s="227">
        <v>0</v>
      </c>
      <c r="AI7" s="227">
        <v>0</v>
      </c>
      <c r="AJ7" s="227">
        <v>0</v>
      </c>
      <c r="AK7" s="227">
        <v>0</v>
      </c>
      <c r="AL7" s="227">
        <v>0</v>
      </c>
      <c r="AM7" s="227">
        <v>0</v>
      </c>
      <c r="AN7" s="227">
        <v>0</v>
      </c>
      <c r="AO7" s="227">
        <v>0</v>
      </c>
      <c r="AP7" s="227">
        <v>0</v>
      </c>
      <c r="AQ7" s="227">
        <v>0</v>
      </c>
      <c r="AR7" s="227">
        <v>0</v>
      </c>
      <c r="AS7" s="227">
        <v>0</v>
      </c>
      <c r="AT7" s="227">
        <v>0</v>
      </c>
      <c r="AU7" s="227">
        <v>0</v>
      </c>
      <c r="AV7" s="227">
        <v>0</v>
      </c>
      <c r="AW7" s="227">
        <v>0</v>
      </c>
      <c r="AX7" s="227">
        <v>0</v>
      </c>
      <c r="AY7" s="227">
        <v>0</v>
      </c>
      <c r="AZ7" s="227">
        <v>0</v>
      </c>
      <c r="BA7" s="227">
        <v>0</v>
      </c>
      <c r="BB7" s="227">
        <v>0</v>
      </c>
      <c r="BC7" s="227">
        <v>0</v>
      </c>
      <c r="BD7" s="227">
        <v>0</v>
      </c>
      <c r="BE7" s="227">
        <v>0</v>
      </c>
      <c r="BF7" s="227">
        <v>0</v>
      </c>
      <c r="BG7" s="227">
        <v>0</v>
      </c>
      <c r="BH7" s="227">
        <v>0</v>
      </c>
      <c r="BI7" s="227">
        <v>0</v>
      </c>
      <c r="BJ7" s="227">
        <v>0</v>
      </c>
      <c r="BK7" s="227">
        <v>0</v>
      </c>
      <c r="BL7" s="227">
        <v>0</v>
      </c>
      <c r="BM7" s="227">
        <v>0</v>
      </c>
      <c r="BN7" s="227">
        <v>0</v>
      </c>
      <c r="BO7" s="227">
        <v>0</v>
      </c>
      <c r="BP7" s="227">
        <v>0</v>
      </c>
      <c r="BQ7" s="227">
        <v>0</v>
      </c>
      <c r="BR7" s="227">
        <v>0</v>
      </c>
      <c r="BS7" s="227">
        <v>0</v>
      </c>
      <c r="BT7" s="227">
        <v>0</v>
      </c>
      <c r="BU7" s="227">
        <v>0</v>
      </c>
      <c r="BV7" s="227">
        <v>0</v>
      </c>
      <c r="BW7" s="227">
        <v>0</v>
      </c>
      <c r="BX7" s="227">
        <v>0</v>
      </c>
      <c r="BY7" s="227">
        <v>0</v>
      </c>
      <c r="BZ7" s="227">
        <v>0</v>
      </c>
      <c r="CA7" s="227">
        <v>0</v>
      </c>
      <c r="CB7" s="227">
        <v>0</v>
      </c>
      <c r="CC7" s="227">
        <v>0</v>
      </c>
      <c r="CD7" s="227">
        <v>0</v>
      </c>
      <c r="CE7" s="227">
        <v>0</v>
      </c>
      <c r="CF7" s="227">
        <v>0</v>
      </c>
      <c r="CG7" s="227">
        <v>0</v>
      </c>
      <c r="CH7" s="227">
        <v>0</v>
      </c>
      <c r="CI7" s="227">
        <v>0</v>
      </c>
      <c r="CJ7" s="227">
        <v>0</v>
      </c>
      <c r="CK7" s="227">
        <v>0</v>
      </c>
      <c r="CL7" s="227">
        <v>0</v>
      </c>
      <c r="CM7" s="326"/>
      <c r="CZ7" s="325">
        <f t="shared" si="0"/>
        <v>0</v>
      </c>
      <c r="DA7" s="313" t="s">
        <v>94</v>
      </c>
      <c r="DB7" s="310" t="s">
        <v>95</v>
      </c>
      <c r="DC7" s="310" t="s">
        <v>2296</v>
      </c>
    </row>
    <row r="8" spans="1:107" ht="13.2" customHeight="1" x14ac:dyDescent="0.25">
      <c r="A8" s="293" t="s">
        <v>1058</v>
      </c>
      <c r="B8" s="294" t="s">
        <v>1059</v>
      </c>
      <c r="C8" s="227">
        <v>0</v>
      </c>
      <c r="D8" s="227">
        <v>0</v>
      </c>
      <c r="E8" s="227">
        <v>0</v>
      </c>
      <c r="F8" s="227">
        <v>0</v>
      </c>
      <c r="G8" s="227">
        <v>0</v>
      </c>
      <c r="H8" s="227">
        <v>0</v>
      </c>
      <c r="I8" s="227">
        <v>0</v>
      </c>
      <c r="J8" s="227">
        <v>0</v>
      </c>
      <c r="K8" s="227">
        <v>0</v>
      </c>
      <c r="L8" s="227">
        <v>0</v>
      </c>
      <c r="M8" s="227">
        <v>0</v>
      </c>
      <c r="N8" s="227">
        <v>0</v>
      </c>
      <c r="O8" s="227">
        <v>0</v>
      </c>
      <c r="P8" s="227">
        <v>0</v>
      </c>
      <c r="Q8" s="227">
        <v>0</v>
      </c>
      <c r="R8" s="227">
        <v>0</v>
      </c>
      <c r="S8" s="227">
        <v>0</v>
      </c>
      <c r="T8" s="227">
        <v>0</v>
      </c>
      <c r="U8" s="227">
        <v>0</v>
      </c>
      <c r="V8" s="227">
        <v>0</v>
      </c>
      <c r="W8" s="227">
        <v>0</v>
      </c>
      <c r="X8" s="227">
        <v>0</v>
      </c>
      <c r="Y8" s="227">
        <v>0</v>
      </c>
      <c r="Z8" s="227">
        <v>0</v>
      </c>
      <c r="AA8" s="227">
        <v>0</v>
      </c>
      <c r="AB8" s="227">
        <v>0</v>
      </c>
      <c r="AC8" s="227">
        <v>0</v>
      </c>
      <c r="AD8" s="227">
        <v>0</v>
      </c>
      <c r="AE8" s="227">
        <v>0</v>
      </c>
      <c r="AF8" s="227">
        <v>0</v>
      </c>
      <c r="AG8" s="227">
        <v>0</v>
      </c>
      <c r="AH8" s="227">
        <v>0</v>
      </c>
      <c r="AI8" s="227">
        <v>0</v>
      </c>
      <c r="AJ8" s="227">
        <v>0</v>
      </c>
      <c r="AK8" s="227">
        <v>0</v>
      </c>
      <c r="AL8" s="227">
        <v>0</v>
      </c>
      <c r="AM8" s="227">
        <v>0</v>
      </c>
      <c r="AN8" s="227">
        <v>0</v>
      </c>
      <c r="AO8" s="227">
        <v>0</v>
      </c>
      <c r="AP8" s="227">
        <v>0</v>
      </c>
      <c r="AQ8" s="227">
        <v>0</v>
      </c>
      <c r="AR8" s="227">
        <v>0</v>
      </c>
      <c r="AS8" s="227">
        <v>0</v>
      </c>
      <c r="AT8" s="227">
        <v>0</v>
      </c>
      <c r="AU8" s="227">
        <v>0</v>
      </c>
      <c r="AV8" s="227">
        <v>0</v>
      </c>
      <c r="AW8" s="227">
        <v>0</v>
      </c>
      <c r="AX8" s="227">
        <v>0</v>
      </c>
      <c r="AY8" s="227">
        <v>0</v>
      </c>
      <c r="AZ8" s="227">
        <v>0</v>
      </c>
      <c r="BA8" s="227">
        <v>0</v>
      </c>
      <c r="BB8" s="227">
        <v>0</v>
      </c>
      <c r="BC8" s="227">
        <v>0</v>
      </c>
      <c r="BD8" s="227">
        <v>0</v>
      </c>
      <c r="BE8" s="227">
        <v>0</v>
      </c>
      <c r="BF8" s="227">
        <v>0</v>
      </c>
      <c r="BG8" s="227">
        <v>0</v>
      </c>
      <c r="BH8" s="227">
        <v>0</v>
      </c>
      <c r="BI8" s="227">
        <v>0</v>
      </c>
      <c r="BJ8" s="227">
        <v>0</v>
      </c>
      <c r="BK8" s="227">
        <v>0</v>
      </c>
      <c r="BL8" s="227">
        <v>0</v>
      </c>
      <c r="BM8" s="227">
        <v>0</v>
      </c>
      <c r="BN8" s="227">
        <v>0</v>
      </c>
      <c r="BO8" s="227">
        <v>0</v>
      </c>
      <c r="BP8" s="227">
        <v>0</v>
      </c>
      <c r="BQ8" s="227">
        <v>0</v>
      </c>
      <c r="BR8" s="295">
        <v>0</v>
      </c>
      <c r="BS8" s="227">
        <v>0</v>
      </c>
      <c r="BT8" s="227">
        <v>0</v>
      </c>
      <c r="BU8" s="227">
        <v>0</v>
      </c>
      <c r="BV8" s="227">
        <v>0</v>
      </c>
      <c r="BW8" s="227">
        <v>0</v>
      </c>
      <c r="BX8" s="227">
        <v>0</v>
      </c>
      <c r="BY8" s="227">
        <v>0</v>
      </c>
      <c r="BZ8" s="227">
        <v>0</v>
      </c>
      <c r="CA8" s="227">
        <v>0</v>
      </c>
      <c r="CB8" s="227">
        <v>0</v>
      </c>
      <c r="CC8" s="227">
        <v>0</v>
      </c>
      <c r="CD8" s="227">
        <v>0</v>
      </c>
      <c r="CE8" s="227">
        <v>0</v>
      </c>
      <c r="CF8" s="227">
        <v>0</v>
      </c>
      <c r="CG8" s="227">
        <v>0</v>
      </c>
      <c r="CH8" s="227">
        <v>0</v>
      </c>
      <c r="CI8" s="227">
        <v>0</v>
      </c>
      <c r="CJ8" s="227">
        <v>0</v>
      </c>
      <c r="CK8" s="227">
        <v>0</v>
      </c>
      <c r="CL8" s="227">
        <v>0</v>
      </c>
      <c r="CM8" s="326"/>
      <c r="CZ8" s="325">
        <f t="shared" si="0"/>
        <v>0</v>
      </c>
      <c r="DA8" s="313" t="s">
        <v>1058</v>
      </c>
      <c r="DB8" s="310" t="s">
        <v>1059</v>
      </c>
      <c r="DC8" s="310" t="s">
        <v>2296</v>
      </c>
    </row>
    <row r="9" spans="1:107" ht="13.2" customHeight="1" x14ac:dyDescent="0.25">
      <c r="A9" s="293" t="s">
        <v>96</v>
      </c>
      <c r="B9" s="294" t="s">
        <v>1637</v>
      </c>
      <c r="C9" s="227">
        <v>15430720.609999999</v>
      </c>
      <c r="D9" s="227">
        <v>0</v>
      </c>
      <c r="E9" s="227">
        <v>0</v>
      </c>
      <c r="F9" s="227">
        <v>0</v>
      </c>
      <c r="G9" s="227">
        <v>0</v>
      </c>
      <c r="H9" s="227">
        <v>0</v>
      </c>
      <c r="I9" s="227">
        <v>0</v>
      </c>
      <c r="J9" s="227">
        <v>0</v>
      </c>
      <c r="K9" s="227">
        <v>0</v>
      </c>
      <c r="L9" s="227">
        <v>0</v>
      </c>
      <c r="M9" s="227">
        <v>0</v>
      </c>
      <c r="N9" s="227">
        <v>0</v>
      </c>
      <c r="O9" s="227">
        <v>2312162.2000000002</v>
      </c>
      <c r="P9" s="227">
        <v>0</v>
      </c>
      <c r="Q9" s="227">
        <v>0</v>
      </c>
      <c r="R9" s="227">
        <v>0</v>
      </c>
      <c r="S9" s="227">
        <v>0</v>
      </c>
      <c r="T9" s="227">
        <v>0</v>
      </c>
      <c r="U9" s="227">
        <v>0</v>
      </c>
      <c r="V9" s="227">
        <v>0</v>
      </c>
      <c r="W9" s="227">
        <v>3931229</v>
      </c>
      <c r="X9" s="227">
        <v>0</v>
      </c>
      <c r="Y9" s="227">
        <v>0</v>
      </c>
      <c r="Z9" s="227">
        <v>0</v>
      </c>
      <c r="AA9" s="227">
        <v>0</v>
      </c>
      <c r="AB9" s="227">
        <v>0</v>
      </c>
      <c r="AC9" s="227">
        <v>0</v>
      </c>
      <c r="AD9" s="227">
        <v>0</v>
      </c>
      <c r="AE9" s="227">
        <v>0</v>
      </c>
      <c r="AF9" s="227">
        <v>0</v>
      </c>
      <c r="AG9" s="227">
        <v>0</v>
      </c>
      <c r="AH9" s="227">
        <v>0</v>
      </c>
      <c r="AI9" s="227">
        <v>0</v>
      </c>
      <c r="AJ9" s="227">
        <v>0</v>
      </c>
      <c r="AK9" s="227">
        <v>21827414.350000001</v>
      </c>
      <c r="AL9" s="227">
        <v>0</v>
      </c>
      <c r="AM9" s="227">
        <v>0</v>
      </c>
      <c r="AN9" s="227">
        <v>0</v>
      </c>
      <c r="AO9" s="227">
        <v>0</v>
      </c>
      <c r="AP9" s="227">
        <v>0</v>
      </c>
      <c r="AQ9" s="227">
        <v>0</v>
      </c>
      <c r="AR9" s="227">
        <v>966060</v>
      </c>
      <c r="AS9" s="227">
        <v>0</v>
      </c>
      <c r="AT9" s="227">
        <v>0</v>
      </c>
      <c r="AU9" s="227">
        <v>0</v>
      </c>
      <c r="AV9" s="227">
        <v>0</v>
      </c>
      <c r="AW9" s="227">
        <v>0</v>
      </c>
      <c r="AX9" s="227">
        <v>0</v>
      </c>
      <c r="AY9" s="227">
        <v>0</v>
      </c>
      <c r="AZ9" s="227">
        <v>0</v>
      </c>
      <c r="BA9" s="227">
        <v>3320125</v>
      </c>
      <c r="BB9" s="227">
        <v>0</v>
      </c>
      <c r="BC9" s="227">
        <v>13175988.390000001</v>
      </c>
      <c r="BD9" s="227">
        <v>0</v>
      </c>
      <c r="BE9" s="227">
        <v>0</v>
      </c>
      <c r="BF9" s="227">
        <v>0</v>
      </c>
      <c r="BG9" s="227">
        <v>0</v>
      </c>
      <c r="BH9" s="227">
        <v>0</v>
      </c>
      <c r="BI9" s="227">
        <v>0</v>
      </c>
      <c r="BJ9" s="227">
        <v>0</v>
      </c>
      <c r="BK9" s="227">
        <v>0</v>
      </c>
      <c r="BL9" s="227">
        <v>3410062.46</v>
      </c>
      <c r="BM9" s="227">
        <v>0</v>
      </c>
      <c r="BN9" s="227">
        <v>0</v>
      </c>
      <c r="BO9" s="227">
        <v>0</v>
      </c>
      <c r="BP9" s="227">
        <v>0</v>
      </c>
      <c r="BQ9" s="227">
        <v>0</v>
      </c>
      <c r="BR9" s="295">
        <v>97513385.090000004</v>
      </c>
      <c r="BS9" s="227">
        <v>0</v>
      </c>
      <c r="BT9" s="227">
        <v>0</v>
      </c>
      <c r="BU9" s="227">
        <v>0</v>
      </c>
      <c r="BV9" s="227">
        <v>0</v>
      </c>
      <c r="BW9" s="227">
        <v>0</v>
      </c>
      <c r="BX9" s="227">
        <v>0</v>
      </c>
      <c r="BY9" s="227">
        <v>0</v>
      </c>
      <c r="BZ9" s="227">
        <v>0</v>
      </c>
      <c r="CA9" s="227">
        <v>0</v>
      </c>
      <c r="CB9" s="227">
        <v>0</v>
      </c>
      <c r="CC9" s="227">
        <v>0</v>
      </c>
      <c r="CD9" s="227">
        <v>0</v>
      </c>
      <c r="CE9" s="227">
        <v>0</v>
      </c>
      <c r="CF9" s="227">
        <v>0</v>
      </c>
      <c r="CG9" s="227">
        <v>0</v>
      </c>
      <c r="CH9" s="227">
        <v>0</v>
      </c>
      <c r="CI9" s="295">
        <v>0</v>
      </c>
      <c r="CJ9" s="227">
        <v>0</v>
      </c>
      <c r="CK9" s="227">
        <v>0</v>
      </c>
      <c r="CL9" s="227">
        <v>0</v>
      </c>
      <c r="CM9" s="326"/>
      <c r="CZ9" s="325">
        <f t="shared" si="0"/>
        <v>0</v>
      </c>
      <c r="DA9" s="313" t="s">
        <v>96</v>
      </c>
      <c r="DB9" s="310" t="s">
        <v>1637</v>
      </c>
      <c r="DC9" s="310" t="s">
        <v>2296</v>
      </c>
    </row>
    <row r="10" spans="1:107" ht="13.2" customHeight="1" x14ac:dyDescent="0.25">
      <c r="A10" s="293" t="s">
        <v>97</v>
      </c>
      <c r="B10" s="294" t="s">
        <v>1638</v>
      </c>
      <c r="C10" s="227">
        <v>0</v>
      </c>
      <c r="D10" s="227">
        <v>333924</v>
      </c>
      <c r="E10" s="227">
        <v>60400</v>
      </c>
      <c r="F10" s="227">
        <v>0</v>
      </c>
      <c r="G10" s="227">
        <v>0</v>
      </c>
      <c r="H10" s="227">
        <v>0</v>
      </c>
      <c r="I10" s="227">
        <v>0</v>
      </c>
      <c r="J10" s="227">
        <v>40630</v>
      </c>
      <c r="K10" s="227">
        <v>143827</v>
      </c>
      <c r="L10" s="227">
        <v>228294</v>
      </c>
      <c r="M10" s="227">
        <v>412795</v>
      </c>
      <c r="N10" s="227">
        <v>24950</v>
      </c>
      <c r="O10" s="227">
        <v>0</v>
      </c>
      <c r="P10" s="227">
        <v>475148.9</v>
      </c>
      <c r="Q10" s="227">
        <v>1165668.75</v>
      </c>
      <c r="R10" s="227">
        <v>493530.35</v>
      </c>
      <c r="S10" s="227">
        <v>404605.61</v>
      </c>
      <c r="T10" s="227">
        <v>619686.75</v>
      </c>
      <c r="U10" s="227">
        <v>19400</v>
      </c>
      <c r="V10" s="227">
        <v>216330.1</v>
      </c>
      <c r="W10" s="227">
        <v>0</v>
      </c>
      <c r="X10" s="227">
        <v>287695</v>
      </c>
      <c r="Y10" s="227">
        <v>313452</v>
      </c>
      <c r="Z10" s="227">
        <v>143075</v>
      </c>
      <c r="AA10" s="227">
        <v>158290</v>
      </c>
      <c r="AB10" s="227">
        <v>95675</v>
      </c>
      <c r="AC10" s="227">
        <v>175345</v>
      </c>
      <c r="AD10" s="227">
        <v>749371</v>
      </c>
      <c r="AE10" s="227">
        <v>126970</v>
      </c>
      <c r="AF10" s="227">
        <v>352655.5</v>
      </c>
      <c r="AG10" s="227">
        <v>212950</v>
      </c>
      <c r="AH10" s="227">
        <v>499101.5</v>
      </c>
      <c r="AI10" s="227">
        <v>135600</v>
      </c>
      <c r="AJ10" s="227">
        <v>124425</v>
      </c>
      <c r="AK10" s="227">
        <v>0</v>
      </c>
      <c r="AL10" s="227">
        <v>102945</v>
      </c>
      <c r="AM10" s="227">
        <v>123208</v>
      </c>
      <c r="AN10" s="227">
        <v>375742</v>
      </c>
      <c r="AO10" s="227">
        <v>129645</v>
      </c>
      <c r="AP10" s="227">
        <v>114060</v>
      </c>
      <c r="AQ10" s="227">
        <v>100548</v>
      </c>
      <c r="AR10" s="227">
        <v>0</v>
      </c>
      <c r="AS10" s="227">
        <v>215609</v>
      </c>
      <c r="AT10" s="227">
        <v>429536</v>
      </c>
      <c r="AU10" s="227">
        <v>531433</v>
      </c>
      <c r="AV10" s="227">
        <v>38755</v>
      </c>
      <c r="AW10" s="227">
        <v>66410</v>
      </c>
      <c r="AX10" s="227">
        <v>41400</v>
      </c>
      <c r="AY10" s="227">
        <v>248270</v>
      </c>
      <c r="AZ10" s="227">
        <v>353293.5</v>
      </c>
      <c r="BA10" s="227">
        <v>0</v>
      </c>
      <c r="BB10" s="227">
        <v>159884</v>
      </c>
      <c r="BC10" s="227">
        <v>0</v>
      </c>
      <c r="BD10" s="227">
        <v>617537.5</v>
      </c>
      <c r="BE10" s="227">
        <v>15450</v>
      </c>
      <c r="BF10" s="227">
        <v>84240</v>
      </c>
      <c r="BG10" s="227">
        <v>1583104.54</v>
      </c>
      <c r="BH10" s="227">
        <v>174831</v>
      </c>
      <c r="BI10" s="227">
        <v>37875</v>
      </c>
      <c r="BJ10" s="227">
        <v>277565</v>
      </c>
      <c r="BK10" s="227">
        <v>245292.85</v>
      </c>
      <c r="BL10" s="227">
        <v>0</v>
      </c>
      <c r="BM10" s="227">
        <v>99540</v>
      </c>
      <c r="BN10" s="227">
        <v>336289.15</v>
      </c>
      <c r="BO10" s="227">
        <v>26215.200000000001</v>
      </c>
      <c r="BP10" s="227">
        <v>234826</v>
      </c>
      <c r="BQ10" s="227">
        <v>128586</v>
      </c>
      <c r="BR10" s="227">
        <v>0</v>
      </c>
      <c r="BS10" s="295">
        <v>548000</v>
      </c>
      <c r="BT10" s="227">
        <v>0</v>
      </c>
      <c r="BU10" s="295">
        <v>1076385.8700000001</v>
      </c>
      <c r="BV10" s="295">
        <v>14000</v>
      </c>
      <c r="BW10" s="227">
        <v>65332</v>
      </c>
      <c r="BX10" s="295">
        <v>702617</v>
      </c>
      <c r="BY10" s="227">
        <v>70650</v>
      </c>
      <c r="BZ10" s="295">
        <v>656714.9</v>
      </c>
      <c r="CA10" s="295">
        <v>333805</v>
      </c>
      <c r="CB10" s="227">
        <v>296890</v>
      </c>
      <c r="CC10" s="227">
        <v>1211298</v>
      </c>
      <c r="CD10" s="295">
        <v>439108</v>
      </c>
      <c r="CE10" s="227">
        <v>375862.5</v>
      </c>
      <c r="CF10" s="295">
        <v>188971.55</v>
      </c>
      <c r="CG10" s="295">
        <v>99501</v>
      </c>
      <c r="CH10" s="227">
        <v>0</v>
      </c>
      <c r="CI10" s="227">
        <v>43950</v>
      </c>
      <c r="CJ10" s="295">
        <v>1030078.6</v>
      </c>
      <c r="CK10" s="295">
        <v>251855</v>
      </c>
      <c r="CL10" s="295">
        <v>231077</v>
      </c>
      <c r="CM10" s="326"/>
      <c r="CZ10" s="325">
        <f t="shared" si="0"/>
        <v>0</v>
      </c>
      <c r="DA10" s="313" t="s">
        <v>97</v>
      </c>
      <c r="DB10" s="310" t="s">
        <v>1638</v>
      </c>
      <c r="DC10" s="310" t="s">
        <v>2296</v>
      </c>
    </row>
    <row r="11" spans="1:107" s="323" customFormat="1" ht="13.2" customHeight="1" x14ac:dyDescent="0.25">
      <c r="A11" s="293" t="s">
        <v>1375</v>
      </c>
      <c r="B11" s="294" t="s">
        <v>1320</v>
      </c>
      <c r="C11" s="227">
        <v>0</v>
      </c>
      <c r="D11" s="227">
        <v>0</v>
      </c>
      <c r="E11" s="227">
        <v>0</v>
      </c>
      <c r="F11" s="227">
        <v>0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227">
        <v>0</v>
      </c>
      <c r="P11" s="227">
        <v>0</v>
      </c>
      <c r="Q11" s="227">
        <v>0</v>
      </c>
      <c r="R11" s="227">
        <v>0</v>
      </c>
      <c r="S11" s="227">
        <v>0</v>
      </c>
      <c r="T11" s="227">
        <v>0</v>
      </c>
      <c r="U11" s="227">
        <v>0</v>
      </c>
      <c r="V11" s="227">
        <v>0</v>
      </c>
      <c r="W11" s="227">
        <v>0</v>
      </c>
      <c r="X11" s="227">
        <v>0</v>
      </c>
      <c r="Y11" s="227">
        <v>0</v>
      </c>
      <c r="Z11" s="227">
        <v>0</v>
      </c>
      <c r="AA11" s="227">
        <v>0</v>
      </c>
      <c r="AB11" s="227">
        <v>0</v>
      </c>
      <c r="AC11" s="227">
        <v>0</v>
      </c>
      <c r="AD11" s="227">
        <v>0</v>
      </c>
      <c r="AE11" s="227">
        <v>0</v>
      </c>
      <c r="AF11" s="227">
        <v>0</v>
      </c>
      <c r="AG11" s="227">
        <v>0</v>
      </c>
      <c r="AH11" s="227">
        <v>0</v>
      </c>
      <c r="AI11" s="227">
        <v>0</v>
      </c>
      <c r="AJ11" s="227">
        <v>0</v>
      </c>
      <c r="AK11" s="227">
        <v>0</v>
      </c>
      <c r="AL11" s="227">
        <v>0</v>
      </c>
      <c r="AM11" s="227">
        <v>0</v>
      </c>
      <c r="AN11" s="227">
        <v>0</v>
      </c>
      <c r="AO11" s="227">
        <v>0</v>
      </c>
      <c r="AP11" s="227">
        <v>0</v>
      </c>
      <c r="AQ11" s="227">
        <v>0</v>
      </c>
      <c r="AR11" s="227">
        <v>0</v>
      </c>
      <c r="AS11" s="227">
        <v>0</v>
      </c>
      <c r="AT11" s="227">
        <v>0</v>
      </c>
      <c r="AU11" s="227">
        <v>0</v>
      </c>
      <c r="AV11" s="227">
        <v>0</v>
      </c>
      <c r="AW11" s="227">
        <v>0</v>
      </c>
      <c r="AX11" s="227">
        <v>0</v>
      </c>
      <c r="AY11" s="227">
        <v>0</v>
      </c>
      <c r="AZ11" s="227">
        <v>0</v>
      </c>
      <c r="BA11" s="227">
        <v>0</v>
      </c>
      <c r="BB11" s="227">
        <v>0</v>
      </c>
      <c r="BC11" s="227">
        <v>0</v>
      </c>
      <c r="BD11" s="227">
        <v>0</v>
      </c>
      <c r="BE11" s="227">
        <v>0</v>
      </c>
      <c r="BF11" s="227">
        <v>0</v>
      </c>
      <c r="BG11" s="227">
        <v>0</v>
      </c>
      <c r="BH11" s="227">
        <v>0</v>
      </c>
      <c r="BI11" s="227">
        <v>0</v>
      </c>
      <c r="BJ11" s="227">
        <v>0</v>
      </c>
      <c r="BK11" s="227">
        <v>0</v>
      </c>
      <c r="BL11" s="227">
        <v>0</v>
      </c>
      <c r="BM11" s="227">
        <v>0</v>
      </c>
      <c r="BN11" s="227">
        <v>0</v>
      </c>
      <c r="BO11" s="227">
        <v>0</v>
      </c>
      <c r="BP11" s="227">
        <v>0</v>
      </c>
      <c r="BQ11" s="227">
        <v>0</v>
      </c>
      <c r="BR11" s="227">
        <v>0</v>
      </c>
      <c r="BS11" s="227">
        <v>0</v>
      </c>
      <c r="BT11" s="227">
        <v>0</v>
      </c>
      <c r="BU11" s="227">
        <v>0</v>
      </c>
      <c r="BV11" s="227">
        <v>0</v>
      </c>
      <c r="BW11" s="227">
        <v>0</v>
      </c>
      <c r="BX11" s="227">
        <v>0</v>
      </c>
      <c r="BY11" s="227">
        <v>0</v>
      </c>
      <c r="BZ11" s="227">
        <v>0</v>
      </c>
      <c r="CA11" s="227">
        <v>0</v>
      </c>
      <c r="CB11" s="227">
        <v>0</v>
      </c>
      <c r="CC11" s="227">
        <v>0</v>
      </c>
      <c r="CD11" s="227">
        <v>0</v>
      </c>
      <c r="CE11" s="227">
        <v>0</v>
      </c>
      <c r="CF11" s="227">
        <v>0</v>
      </c>
      <c r="CG11" s="227">
        <v>0</v>
      </c>
      <c r="CH11" s="227">
        <v>0</v>
      </c>
      <c r="CI11" s="227">
        <v>0</v>
      </c>
      <c r="CJ11" s="227">
        <v>0</v>
      </c>
      <c r="CK11" s="227">
        <v>0</v>
      </c>
      <c r="CL11" s="227">
        <v>0</v>
      </c>
      <c r="CM11" s="326"/>
      <c r="CN11" s="309"/>
      <c r="CO11" s="309"/>
      <c r="CP11" s="310"/>
      <c r="CW11" s="324"/>
      <c r="CZ11" s="325">
        <f t="shared" si="0"/>
        <v>0</v>
      </c>
      <c r="DA11" s="325" t="s">
        <v>1375</v>
      </c>
      <c r="DB11" s="323" t="s">
        <v>1320</v>
      </c>
      <c r="DC11" s="323" t="s">
        <v>2296</v>
      </c>
    </row>
    <row r="12" spans="1:107" s="323" customFormat="1" ht="13.2" customHeight="1" x14ac:dyDescent="0.25">
      <c r="A12" s="293" t="s">
        <v>1639</v>
      </c>
      <c r="B12" s="294" t="s">
        <v>1321</v>
      </c>
      <c r="C12" s="227">
        <v>0</v>
      </c>
      <c r="D12" s="227">
        <v>0</v>
      </c>
      <c r="E12" s="227">
        <v>0</v>
      </c>
      <c r="F12" s="227">
        <v>0</v>
      </c>
      <c r="G12" s="227">
        <v>0</v>
      </c>
      <c r="H12" s="227">
        <v>0</v>
      </c>
      <c r="I12" s="227">
        <v>0</v>
      </c>
      <c r="J12" s="227">
        <v>0</v>
      </c>
      <c r="K12" s="227">
        <v>0</v>
      </c>
      <c r="L12" s="227">
        <v>0</v>
      </c>
      <c r="M12" s="227">
        <v>0</v>
      </c>
      <c r="N12" s="227">
        <v>0</v>
      </c>
      <c r="O12" s="227">
        <v>0</v>
      </c>
      <c r="P12" s="227">
        <v>0</v>
      </c>
      <c r="Q12" s="227">
        <v>0</v>
      </c>
      <c r="R12" s="227">
        <v>0</v>
      </c>
      <c r="S12" s="227">
        <v>0</v>
      </c>
      <c r="T12" s="227">
        <v>0</v>
      </c>
      <c r="U12" s="227">
        <v>0</v>
      </c>
      <c r="V12" s="227">
        <v>0</v>
      </c>
      <c r="W12" s="227">
        <v>0</v>
      </c>
      <c r="X12" s="227">
        <v>0</v>
      </c>
      <c r="Y12" s="227">
        <v>0</v>
      </c>
      <c r="Z12" s="227">
        <v>0</v>
      </c>
      <c r="AA12" s="227">
        <v>0</v>
      </c>
      <c r="AB12" s="227">
        <v>0</v>
      </c>
      <c r="AC12" s="227">
        <v>0</v>
      </c>
      <c r="AD12" s="227">
        <v>0</v>
      </c>
      <c r="AE12" s="227">
        <v>0</v>
      </c>
      <c r="AF12" s="227">
        <v>0</v>
      </c>
      <c r="AG12" s="227">
        <v>0</v>
      </c>
      <c r="AH12" s="227">
        <v>0</v>
      </c>
      <c r="AI12" s="227">
        <v>0</v>
      </c>
      <c r="AJ12" s="227">
        <v>0</v>
      </c>
      <c r="AK12" s="227">
        <v>0</v>
      </c>
      <c r="AL12" s="227">
        <v>0</v>
      </c>
      <c r="AM12" s="227">
        <v>0</v>
      </c>
      <c r="AN12" s="227">
        <v>0</v>
      </c>
      <c r="AO12" s="227">
        <v>0</v>
      </c>
      <c r="AP12" s="227">
        <v>0</v>
      </c>
      <c r="AQ12" s="227">
        <v>0</v>
      </c>
      <c r="AR12" s="227">
        <v>0</v>
      </c>
      <c r="AS12" s="227">
        <v>0</v>
      </c>
      <c r="AT12" s="227">
        <v>0</v>
      </c>
      <c r="AU12" s="227">
        <v>0</v>
      </c>
      <c r="AV12" s="227">
        <v>0</v>
      </c>
      <c r="AW12" s="227">
        <v>0</v>
      </c>
      <c r="AX12" s="227">
        <v>0</v>
      </c>
      <c r="AY12" s="227">
        <v>0</v>
      </c>
      <c r="AZ12" s="227">
        <v>0</v>
      </c>
      <c r="BA12" s="227">
        <v>0</v>
      </c>
      <c r="BB12" s="227">
        <v>0</v>
      </c>
      <c r="BC12" s="227">
        <v>0</v>
      </c>
      <c r="BD12" s="227">
        <v>0</v>
      </c>
      <c r="BE12" s="227">
        <v>0</v>
      </c>
      <c r="BF12" s="227">
        <v>0</v>
      </c>
      <c r="BG12" s="227">
        <v>0</v>
      </c>
      <c r="BH12" s="227">
        <v>0</v>
      </c>
      <c r="BI12" s="227">
        <v>0</v>
      </c>
      <c r="BJ12" s="227">
        <v>0</v>
      </c>
      <c r="BK12" s="227">
        <v>0</v>
      </c>
      <c r="BL12" s="227">
        <v>0</v>
      </c>
      <c r="BM12" s="227">
        <v>0</v>
      </c>
      <c r="BN12" s="227">
        <v>0</v>
      </c>
      <c r="BO12" s="227">
        <v>0</v>
      </c>
      <c r="BP12" s="227">
        <v>0</v>
      </c>
      <c r="BQ12" s="227">
        <v>0</v>
      </c>
      <c r="BR12" s="227">
        <v>0</v>
      </c>
      <c r="BS12" s="227">
        <v>0</v>
      </c>
      <c r="BT12" s="227">
        <v>0</v>
      </c>
      <c r="BU12" s="227">
        <v>0</v>
      </c>
      <c r="BV12" s="227">
        <v>0</v>
      </c>
      <c r="BW12" s="227">
        <v>0</v>
      </c>
      <c r="BX12" s="227">
        <v>0</v>
      </c>
      <c r="BY12" s="227">
        <v>0</v>
      </c>
      <c r="BZ12" s="227">
        <v>0</v>
      </c>
      <c r="CA12" s="227">
        <v>0</v>
      </c>
      <c r="CB12" s="227">
        <v>0</v>
      </c>
      <c r="CC12" s="227">
        <v>0</v>
      </c>
      <c r="CD12" s="227">
        <v>0</v>
      </c>
      <c r="CE12" s="227">
        <v>0</v>
      </c>
      <c r="CF12" s="227">
        <v>0</v>
      </c>
      <c r="CG12" s="227">
        <v>0</v>
      </c>
      <c r="CH12" s="227">
        <v>0</v>
      </c>
      <c r="CI12" s="227">
        <v>0</v>
      </c>
      <c r="CJ12" s="227">
        <v>0</v>
      </c>
      <c r="CK12" s="227">
        <v>0</v>
      </c>
      <c r="CL12" s="227">
        <v>0</v>
      </c>
      <c r="CM12" s="326"/>
      <c r="CN12" s="309"/>
      <c r="CO12" s="309"/>
      <c r="CP12" s="310"/>
      <c r="CW12" s="324"/>
      <c r="CZ12" s="325">
        <f t="shared" si="0"/>
        <v>0</v>
      </c>
      <c r="DA12" s="325" t="s">
        <v>1639</v>
      </c>
      <c r="DB12" s="323" t="s">
        <v>1321</v>
      </c>
      <c r="DC12" s="323" t="s">
        <v>2296</v>
      </c>
    </row>
    <row r="13" spans="1:107" s="323" customFormat="1" ht="13.2" customHeight="1" x14ac:dyDescent="0.25">
      <c r="A13" s="289" t="s">
        <v>1209</v>
      </c>
      <c r="B13" s="290" t="s">
        <v>1640</v>
      </c>
      <c r="C13" s="291">
        <v>0</v>
      </c>
      <c r="D13" s="291">
        <v>0</v>
      </c>
      <c r="E13" s="291">
        <v>0</v>
      </c>
      <c r="F13" s="291">
        <v>0</v>
      </c>
      <c r="G13" s="291">
        <v>0</v>
      </c>
      <c r="H13" s="291">
        <v>0</v>
      </c>
      <c r="I13" s="291">
        <v>0</v>
      </c>
      <c r="J13" s="291">
        <v>0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291">
        <v>0</v>
      </c>
      <c r="Q13" s="291">
        <v>0</v>
      </c>
      <c r="R13" s="291">
        <v>0</v>
      </c>
      <c r="S13" s="291">
        <v>0</v>
      </c>
      <c r="T13" s="291">
        <v>0</v>
      </c>
      <c r="U13" s="291">
        <v>0</v>
      </c>
      <c r="V13" s="291">
        <v>0</v>
      </c>
      <c r="W13" s="291">
        <v>0</v>
      </c>
      <c r="X13" s="291">
        <v>0</v>
      </c>
      <c r="Y13" s="291">
        <v>0</v>
      </c>
      <c r="Z13" s="291">
        <v>0</v>
      </c>
      <c r="AA13" s="291">
        <v>0</v>
      </c>
      <c r="AB13" s="291">
        <v>0</v>
      </c>
      <c r="AC13" s="291">
        <v>0</v>
      </c>
      <c r="AD13" s="291">
        <v>0</v>
      </c>
      <c r="AE13" s="291">
        <v>0</v>
      </c>
      <c r="AF13" s="291">
        <v>0</v>
      </c>
      <c r="AG13" s="291">
        <v>0</v>
      </c>
      <c r="AH13" s="291">
        <v>0</v>
      </c>
      <c r="AI13" s="291">
        <v>0</v>
      </c>
      <c r="AJ13" s="291">
        <v>0</v>
      </c>
      <c r="AK13" s="291">
        <v>0</v>
      </c>
      <c r="AL13" s="291">
        <v>0</v>
      </c>
      <c r="AM13" s="291">
        <v>0</v>
      </c>
      <c r="AN13" s="291">
        <v>0</v>
      </c>
      <c r="AO13" s="291">
        <v>0</v>
      </c>
      <c r="AP13" s="291">
        <v>0</v>
      </c>
      <c r="AQ13" s="291">
        <v>0</v>
      </c>
      <c r="AR13" s="291">
        <v>0</v>
      </c>
      <c r="AS13" s="291">
        <v>0</v>
      </c>
      <c r="AT13" s="291">
        <v>0</v>
      </c>
      <c r="AU13" s="291">
        <v>0</v>
      </c>
      <c r="AV13" s="291">
        <v>0</v>
      </c>
      <c r="AW13" s="291">
        <v>0</v>
      </c>
      <c r="AX13" s="291">
        <v>0</v>
      </c>
      <c r="AY13" s="291">
        <v>0</v>
      </c>
      <c r="AZ13" s="291">
        <v>0</v>
      </c>
      <c r="BA13" s="291">
        <v>0</v>
      </c>
      <c r="BB13" s="291">
        <v>0</v>
      </c>
      <c r="BC13" s="291">
        <v>0</v>
      </c>
      <c r="BD13" s="291">
        <v>0</v>
      </c>
      <c r="BE13" s="291">
        <v>0</v>
      </c>
      <c r="BF13" s="291">
        <v>0</v>
      </c>
      <c r="BG13" s="291">
        <v>0</v>
      </c>
      <c r="BH13" s="291">
        <v>0</v>
      </c>
      <c r="BI13" s="291">
        <v>0</v>
      </c>
      <c r="BJ13" s="291">
        <v>0</v>
      </c>
      <c r="BK13" s="291">
        <v>0</v>
      </c>
      <c r="BL13" s="291">
        <v>0</v>
      </c>
      <c r="BM13" s="291">
        <v>0</v>
      </c>
      <c r="BN13" s="291">
        <v>0</v>
      </c>
      <c r="BO13" s="291">
        <v>0</v>
      </c>
      <c r="BP13" s="291">
        <v>0</v>
      </c>
      <c r="BQ13" s="291">
        <v>0</v>
      </c>
      <c r="BR13" s="291">
        <v>0</v>
      </c>
      <c r="BS13" s="291">
        <v>0</v>
      </c>
      <c r="BT13" s="291">
        <v>0</v>
      </c>
      <c r="BU13" s="291">
        <v>0</v>
      </c>
      <c r="BV13" s="291">
        <v>0</v>
      </c>
      <c r="BW13" s="291">
        <v>0</v>
      </c>
      <c r="BX13" s="291">
        <v>0</v>
      </c>
      <c r="BY13" s="291">
        <v>0</v>
      </c>
      <c r="BZ13" s="291">
        <v>0</v>
      </c>
      <c r="CA13" s="291">
        <v>0</v>
      </c>
      <c r="CB13" s="291">
        <v>0</v>
      </c>
      <c r="CC13" s="291">
        <v>0</v>
      </c>
      <c r="CD13" s="291">
        <v>0</v>
      </c>
      <c r="CE13" s="291">
        <v>0</v>
      </c>
      <c r="CF13" s="291">
        <v>0</v>
      </c>
      <c r="CG13" s="291">
        <v>0</v>
      </c>
      <c r="CH13" s="291">
        <v>0</v>
      </c>
      <c r="CI13" s="291">
        <v>0</v>
      </c>
      <c r="CJ13" s="291">
        <v>0</v>
      </c>
      <c r="CK13" s="291">
        <v>0</v>
      </c>
      <c r="CL13" s="291">
        <v>0</v>
      </c>
      <c r="CM13" s="321"/>
      <c r="CN13" s="322"/>
      <c r="CO13" s="322"/>
      <c r="CW13" s="324"/>
      <c r="CZ13" s="325">
        <f t="shared" si="0"/>
        <v>0</v>
      </c>
      <c r="DA13" s="325" t="s">
        <v>1209</v>
      </c>
      <c r="DB13" s="323" t="s">
        <v>1640</v>
      </c>
      <c r="DC13" s="323" t="s">
        <v>2296</v>
      </c>
    </row>
    <row r="14" spans="1:107" ht="13.2" customHeight="1" x14ac:dyDescent="0.25">
      <c r="A14" s="293" t="s">
        <v>1060</v>
      </c>
      <c r="B14" s="294" t="s">
        <v>1061</v>
      </c>
      <c r="C14" s="227">
        <v>0</v>
      </c>
      <c r="D14" s="227">
        <v>0</v>
      </c>
      <c r="E14" s="227">
        <v>0</v>
      </c>
      <c r="F14" s="227">
        <v>0</v>
      </c>
      <c r="G14" s="227">
        <v>0</v>
      </c>
      <c r="H14" s="227">
        <v>0</v>
      </c>
      <c r="I14" s="227">
        <v>0</v>
      </c>
      <c r="J14" s="227">
        <v>0</v>
      </c>
      <c r="K14" s="227">
        <v>0</v>
      </c>
      <c r="L14" s="227">
        <v>0</v>
      </c>
      <c r="M14" s="227">
        <v>0</v>
      </c>
      <c r="N14" s="227">
        <v>0</v>
      </c>
      <c r="O14" s="227">
        <v>0</v>
      </c>
      <c r="P14" s="227">
        <v>0</v>
      </c>
      <c r="Q14" s="227">
        <v>0</v>
      </c>
      <c r="R14" s="227">
        <v>0</v>
      </c>
      <c r="S14" s="227">
        <v>0</v>
      </c>
      <c r="T14" s="227">
        <v>0</v>
      </c>
      <c r="U14" s="227">
        <v>0</v>
      </c>
      <c r="V14" s="227">
        <v>0</v>
      </c>
      <c r="W14" s="227">
        <v>0</v>
      </c>
      <c r="X14" s="227">
        <v>0</v>
      </c>
      <c r="Y14" s="227">
        <v>0</v>
      </c>
      <c r="Z14" s="227">
        <v>0</v>
      </c>
      <c r="AA14" s="227">
        <v>0</v>
      </c>
      <c r="AB14" s="227">
        <v>0</v>
      </c>
      <c r="AC14" s="227">
        <v>0</v>
      </c>
      <c r="AD14" s="227">
        <v>0</v>
      </c>
      <c r="AE14" s="227">
        <v>0</v>
      </c>
      <c r="AF14" s="227">
        <v>0</v>
      </c>
      <c r="AG14" s="227">
        <v>0</v>
      </c>
      <c r="AH14" s="227">
        <v>0</v>
      </c>
      <c r="AI14" s="227">
        <v>0</v>
      </c>
      <c r="AJ14" s="227">
        <v>0</v>
      </c>
      <c r="AK14" s="227">
        <v>18000</v>
      </c>
      <c r="AL14" s="227">
        <v>0</v>
      </c>
      <c r="AM14" s="227">
        <v>0</v>
      </c>
      <c r="AN14" s="227">
        <v>0</v>
      </c>
      <c r="AO14" s="227">
        <v>0</v>
      </c>
      <c r="AP14" s="227">
        <v>0</v>
      </c>
      <c r="AQ14" s="227">
        <v>0</v>
      </c>
      <c r="AR14" s="227">
        <v>0</v>
      </c>
      <c r="AS14" s="227">
        <v>0</v>
      </c>
      <c r="AT14" s="227">
        <v>0</v>
      </c>
      <c r="AU14" s="227">
        <v>0</v>
      </c>
      <c r="AV14" s="227">
        <v>0</v>
      </c>
      <c r="AW14" s="227">
        <v>0</v>
      </c>
      <c r="AX14" s="227">
        <v>0</v>
      </c>
      <c r="AY14" s="227">
        <v>0</v>
      </c>
      <c r="AZ14" s="227">
        <v>0</v>
      </c>
      <c r="BA14" s="227">
        <v>0</v>
      </c>
      <c r="BB14" s="227">
        <v>0</v>
      </c>
      <c r="BC14" s="227">
        <v>0</v>
      </c>
      <c r="BD14" s="227">
        <v>0</v>
      </c>
      <c r="BE14" s="227">
        <v>0</v>
      </c>
      <c r="BF14" s="227">
        <v>0</v>
      </c>
      <c r="BG14" s="227">
        <v>0</v>
      </c>
      <c r="BH14" s="227">
        <v>0</v>
      </c>
      <c r="BI14" s="227">
        <v>0</v>
      </c>
      <c r="BJ14" s="227">
        <v>0</v>
      </c>
      <c r="BK14" s="227">
        <v>0</v>
      </c>
      <c r="BL14" s="227">
        <v>0</v>
      </c>
      <c r="BM14" s="227">
        <v>0</v>
      </c>
      <c r="BN14" s="227">
        <v>0</v>
      </c>
      <c r="BO14" s="227">
        <v>0</v>
      </c>
      <c r="BP14" s="227">
        <v>0</v>
      </c>
      <c r="BQ14" s="227">
        <v>0</v>
      </c>
      <c r="BR14" s="227">
        <v>0</v>
      </c>
      <c r="BS14" s="227">
        <v>0</v>
      </c>
      <c r="BT14" s="227">
        <v>0</v>
      </c>
      <c r="BU14" s="227">
        <v>0</v>
      </c>
      <c r="BV14" s="227">
        <v>0</v>
      </c>
      <c r="BW14" s="227">
        <v>0</v>
      </c>
      <c r="BX14" s="227">
        <v>0</v>
      </c>
      <c r="BY14" s="227">
        <v>0</v>
      </c>
      <c r="BZ14" s="227">
        <v>0</v>
      </c>
      <c r="CA14" s="227">
        <v>0</v>
      </c>
      <c r="CB14" s="227">
        <v>0</v>
      </c>
      <c r="CC14" s="227">
        <v>0</v>
      </c>
      <c r="CD14" s="227">
        <v>0</v>
      </c>
      <c r="CE14" s="227">
        <v>0</v>
      </c>
      <c r="CF14" s="227">
        <v>0</v>
      </c>
      <c r="CG14" s="227">
        <v>0</v>
      </c>
      <c r="CH14" s="227">
        <v>0</v>
      </c>
      <c r="CI14" s="227">
        <v>0</v>
      </c>
      <c r="CJ14" s="227">
        <v>0</v>
      </c>
      <c r="CK14" s="227">
        <v>0</v>
      </c>
      <c r="CL14" s="227">
        <v>0</v>
      </c>
      <c r="CM14" s="326"/>
      <c r="CZ14" s="325">
        <f t="shared" si="0"/>
        <v>0</v>
      </c>
      <c r="DA14" s="313" t="s">
        <v>1060</v>
      </c>
      <c r="DB14" s="310" t="s">
        <v>1061</v>
      </c>
      <c r="DC14" s="310" t="s">
        <v>2296</v>
      </c>
    </row>
    <row r="15" spans="1:107" ht="13.2" customHeight="1" x14ac:dyDescent="0.25">
      <c r="A15" s="293" t="s">
        <v>98</v>
      </c>
      <c r="B15" s="294" t="s">
        <v>1641</v>
      </c>
      <c r="C15" s="227">
        <v>18514408.25</v>
      </c>
      <c r="D15" s="227">
        <v>0</v>
      </c>
      <c r="E15" s="227">
        <v>0</v>
      </c>
      <c r="F15" s="227">
        <v>0</v>
      </c>
      <c r="G15" s="227">
        <v>0</v>
      </c>
      <c r="H15" s="227">
        <v>6560</v>
      </c>
      <c r="I15" s="227">
        <v>0</v>
      </c>
      <c r="J15" s="227">
        <v>3160</v>
      </c>
      <c r="K15" s="227">
        <v>5040</v>
      </c>
      <c r="L15" s="227">
        <v>2920</v>
      </c>
      <c r="M15" s="227">
        <v>0</v>
      </c>
      <c r="N15" s="227">
        <v>3217.3</v>
      </c>
      <c r="O15" s="227">
        <v>0</v>
      </c>
      <c r="P15" s="227">
        <v>0.2</v>
      </c>
      <c r="Q15" s="227">
        <v>0</v>
      </c>
      <c r="R15" s="227">
        <v>34860.699999999997</v>
      </c>
      <c r="S15" s="227">
        <v>21500</v>
      </c>
      <c r="T15" s="227">
        <v>0</v>
      </c>
      <c r="U15" s="227">
        <v>3234.69</v>
      </c>
      <c r="V15" s="227">
        <v>0</v>
      </c>
      <c r="W15" s="227">
        <v>0</v>
      </c>
      <c r="X15" s="227">
        <v>3520</v>
      </c>
      <c r="Y15" s="227">
        <v>47757.81</v>
      </c>
      <c r="Z15" s="227">
        <v>16440</v>
      </c>
      <c r="AA15" s="227">
        <v>0</v>
      </c>
      <c r="AB15" s="227">
        <v>0</v>
      </c>
      <c r="AC15" s="227">
        <v>0</v>
      </c>
      <c r="AD15" s="227">
        <v>0</v>
      </c>
      <c r="AE15" s="227">
        <v>0</v>
      </c>
      <c r="AF15" s="227">
        <v>2840</v>
      </c>
      <c r="AG15" s="227">
        <v>0</v>
      </c>
      <c r="AH15" s="227">
        <v>0</v>
      </c>
      <c r="AI15" s="227">
        <v>0</v>
      </c>
      <c r="AJ15" s="227">
        <v>0</v>
      </c>
      <c r="AK15" s="227">
        <v>1564805.08</v>
      </c>
      <c r="AL15" s="227">
        <v>6500</v>
      </c>
      <c r="AM15" s="227">
        <v>425099</v>
      </c>
      <c r="AN15" s="227">
        <v>983801</v>
      </c>
      <c r="AO15" s="227">
        <v>0</v>
      </c>
      <c r="AP15" s="227">
        <v>0</v>
      </c>
      <c r="AQ15" s="227">
        <v>728905</v>
      </c>
      <c r="AR15" s="227">
        <v>2505520.9</v>
      </c>
      <c r="AS15" s="227">
        <v>629336</v>
      </c>
      <c r="AT15" s="227">
        <v>382550</v>
      </c>
      <c r="AU15" s="227">
        <v>564668</v>
      </c>
      <c r="AV15" s="227">
        <v>505172</v>
      </c>
      <c r="AW15" s="227">
        <v>390567</v>
      </c>
      <c r="AX15" s="227">
        <v>74500</v>
      </c>
      <c r="AY15" s="227">
        <v>177700</v>
      </c>
      <c r="AZ15" s="227">
        <v>0</v>
      </c>
      <c r="BA15" s="227">
        <v>3000</v>
      </c>
      <c r="BB15" s="227">
        <v>623564</v>
      </c>
      <c r="BC15" s="227">
        <v>0</v>
      </c>
      <c r="BD15" s="227">
        <v>0</v>
      </c>
      <c r="BE15" s="227">
        <v>0</v>
      </c>
      <c r="BF15" s="227">
        <v>0</v>
      </c>
      <c r="BG15" s="227">
        <v>961725</v>
      </c>
      <c r="BH15" s="227">
        <v>975216.08</v>
      </c>
      <c r="BI15" s="227">
        <v>0</v>
      </c>
      <c r="BJ15" s="227">
        <v>422256</v>
      </c>
      <c r="BK15" s="227">
        <v>13950</v>
      </c>
      <c r="BL15" s="227">
        <v>0</v>
      </c>
      <c r="BM15" s="227">
        <v>0</v>
      </c>
      <c r="BN15" s="227">
        <v>0</v>
      </c>
      <c r="BO15" s="227">
        <v>0</v>
      </c>
      <c r="BP15" s="227">
        <v>0</v>
      </c>
      <c r="BQ15" s="227">
        <v>0</v>
      </c>
      <c r="BR15" s="295">
        <v>1294925</v>
      </c>
      <c r="BS15" s="295">
        <v>0</v>
      </c>
      <c r="BT15" s="295">
        <v>0</v>
      </c>
      <c r="BU15" s="295">
        <v>0</v>
      </c>
      <c r="BV15" s="295">
        <v>0</v>
      </c>
      <c r="BW15" s="295">
        <v>12240</v>
      </c>
      <c r="BX15" s="295">
        <v>3569375</v>
      </c>
      <c r="BY15" s="295">
        <v>553000</v>
      </c>
      <c r="BZ15" s="295">
        <v>0</v>
      </c>
      <c r="CA15" s="295">
        <v>0</v>
      </c>
      <c r="CB15" s="295">
        <v>0</v>
      </c>
      <c r="CC15" s="295">
        <v>0</v>
      </c>
      <c r="CD15" s="295">
        <v>0</v>
      </c>
      <c r="CE15" s="295">
        <v>0</v>
      </c>
      <c r="CF15" s="295">
        <v>9000</v>
      </c>
      <c r="CG15" s="295">
        <v>1132720</v>
      </c>
      <c r="CH15" s="295">
        <v>820311</v>
      </c>
      <c r="CI15" s="295">
        <v>0</v>
      </c>
      <c r="CJ15" s="295">
        <v>58360</v>
      </c>
      <c r="CK15" s="295">
        <v>0</v>
      </c>
      <c r="CL15" s="295">
        <v>0</v>
      </c>
      <c r="CM15" s="326"/>
      <c r="CZ15" s="325">
        <f t="shared" si="0"/>
        <v>0</v>
      </c>
      <c r="DA15" s="313" t="s">
        <v>98</v>
      </c>
      <c r="DB15" s="310" t="s">
        <v>1641</v>
      </c>
      <c r="DC15" s="310" t="s">
        <v>2296</v>
      </c>
    </row>
    <row r="16" spans="1:107" ht="13.2" customHeight="1" x14ac:dyDescent="0.25">
      <c r="A16" s="293" t="s">
        <v>99</v>
      </c>
      <c r="B16" s="294" t="s">
        <v>1642</v>
      </c>
      <c r="C16" s="227">
        <v>0</v>
      </c>
      <c r="D16" s="227">
        <v>0</v>
      </c>
      <c r="E16" s="227">
        <v>0</v>
      </c>
      <c r="F16" s="227">
        <v>0</v>
      </c>
      <c r="G16" s="227">
        <v>0</v>
      </c>
      <c r="H16" s="227">
        <v>0</v>
      </c>
      <c r="I16" s="227">
        <v>0</v>
      </c>
      <c r="J16" s="227">
        <v>0</v>
      </c>
      <c r="K16" s="227">
        <v>0</v>
      </c>
      <c r="L16" s="227">
        <v>0</v>
      </c>
      <c r="M16" s="227">
        <v>0</v>
      </c>
      <c r="N16" s="227">
        <v>0</v>
      </c>
      <c r="O16" s="227">
        <v>0</v>
      </c>
      <c r="P16" s="227">
        <v>0</v>
      </c>
      <c r="Q16" s="227">
        <v>0</v>
      </c>
      <c r="R16" s="227">
        <v>0</v>
      </c>
      <c r="S16" s="227">
        <v>0</v>
      </c>
      <c r="T16" s="227">
        <v>0</v>
      </c>
      <c r="U16" s="227">
        <v>0</v>
      </c>
      <c r="V16" s="227">
        <v>0</v>
      </c>
      <c r="W16" s="227">
        <v>0</v>
      </c>
      <c r="X16" s="227">
        <v>0</v>
      </c>
      <c r="Y16" s="227">
        <v>0</v>
      </c>
      <c r="Z16" s="227">
        <v>0</v>
      </c>
      <c r="AA16" s="227">
        <v>0</v>
      </c>
      <c r="AB16" s="227">
        <v>0</v>
      </c>
      <c r="AC16" s="227">
        <v>0</v>
      </c>
      <c r="AD16" s="227">
        <v>0</v>
      </c>
      <c r="AE16" s="227">
        <v>0</v>
      </c>
      <c r="AF16" s="227">
        <v>0</v>
      </c>
      <c r="AG16" s="227">
        <v>0</v>
      </c>
      <c r="AH16" s="227">
        <v>0</v>
      </c>
      <c r="AI16" s="227">
        <v>0</v>
      </c>
      <c r="AJ16" s="227">
        <v>0</v>
      </c>
      <c r="AK16" s="227">
        <v>0</v>
      </c>
      <c r="AL16" s="227">
        <v>0</v>
      </c>
      <c r="AM16" s="227">
        <v>0</v>
      </c>
      <c r="AN16" s="227">
        <v>0</v>
      </c>
      <c r="AO16" s="227">
        <v>0</v>
      </c>
      <c r="AP16" s="227">
        <v>0</v>
      </c>
      <c r="AQ16" s="227">
        <v>0</v>
      </c>
      <c r="AR16" s="227">
        <v>0</v>
      </c>
      <c r="AS16" s="227">
        <v>0</v>
      </c>
      <c r="AT16" s="227">
        <v>0</v>
      </c>
      <c r="AU16" s="227">
        <v>0</v>
      </c>
      <c r="AV16" s="227">
        <v>0</v>
      </c>
      <c r="AW16" s="227">
        <v>0</v>
      </c>
      <c r="AX16" s="227">
        <v>0</v>
      </c>
      <c r="AY16" s="227">
        <v>0</v>
      </c>
      <c r="AZ16" s="227">
        <v>0</v>
      </c>
      <c r="BA16" s="227">
        <v>0</v>
      </c>
      <c r="BB16" s="227">
        <v>0</v>
      </c>
      <c r="BC16" s="227">
        <v>70412</v>
      </c>
      <c r="BD16" s="227">
        <v>0</v>
      </c>
      <c r="BE16" s="227">
        <v>0</v>
      </c>
      <c r="BF16" s="227">
        <v>0</v>
      </c>
      <c r="BG16" s="227">
        <v>0</v>
      </c>
      <c r="BH16" s="227">
        <v>0</v>
      </c>
      <c r="BI16" s="227">
        <v>0</v>
      </c>
      <c r="BJ16" s="227">
        <v>0</v>
      </c>
      <c r="BK16" s="227">
        <v>0</v>
      </c>
      <c r="BL16" s="227">
        <v>0</v>
      </c>
      <c r="BM16" s="227">
        <v>0</v>
      </c>
      <c r="BN16" s="227">
        <v>0</v>
      </c>
      <c r="BO16" s="227">
        <v>0</v>
      </c>
      <c r="BP16" s="227">
        <v>0</v>
      </c>
      <c r="BQ16" s="227">
        <v>0</v>
      </c>
      <c r="BR16" s="295">
        <v>0</v>
      </c>
      <c r="BS16" s="227">
        <v>0</v>
      </c>
      <c r="BT16" s="227">
        <v>0</v>
      </c>
      <c r="BU16" s="227">
        <v>0</v>
      </c>
      <c r="BV16" s="227">
        <v>0</v>
      </c>
      <c r="BW16" s="227">
        <v>0</v>
      </c>
      <c r="BX16" s="227">
        <v>0</v>
      </c>
      <c r="BY16" s="227">
        <v>0</v>
      </c>
      <c r="BZ16" s="227">
        <v>0</v>
      </c>
      <c r="CA16" s="227">
        <v>0</v>
      </c>
      <c r="CB16" s="227">
        <v>0</v>
      </c>
      <c r="CC16" s="227">
        <v>0</v>
      </c>
      <c r="CD16" s="227">
        <v>0</v>
      </c>
      <c r="CE16" s="227">
        <v>0</v>
      </c>
      <c r="CF16" s="227">
        <v>0</v>
      </c>
      <c r="CG16" s="227">
        <v>0</v>
      </c>
      <c r="CH16" s="227">
        <v>0</v>
      </c>
      <c r="CI16" s="227">
        <v>0</v>
      </c>
      <c r="CJ16" s="227">
        <v>0</v>
      </c>
      <c r="CK16" s="227">
        <v>0</v>
      </c>
      <c r="CL16" s="227">
        <v>0</v>
      </c>
      <c r="CM16" s="326"/>
      <c r="CZ16" s="325">
        <f t="shared" si="0"/>
        <v>0</v>
      </c>
      <c r="DA16" s="313" t="s">
        <v>99</v>
      </c>
      <c r="DB16" s="310" t="s">
        <v>1642</v>
      </c>
      <c r="DC16" s="310" t="s">
        <v>2296</v>
      </c>
    </row>
    <row r="17" spans="1:107" ht="13.2" customHeight="1" x14ac:dyDescent="0.25">
      <c r="A17" s="293" t="s">
        <v>100</v>
      </c>
      <c r="B17" s="294" t="s">
        <v>1210</v>
      </c>
      <c r="C17" s="227">
        <v>0</v>
      </c>
      <c r="D17" s="227">
        <v>0</v>
      </c>
      <c r="E17" s="227">
        <v>0</v>
      </c>
      <c r="F17" s="227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27">
        <v>0</v>
      </c>
      <c r="S17" s="227">
        <v>0</v>
      </c>
      <c r="T17" s="227">
        <v>0</v>
      </c>
      <c r="U17" s="227">
        <v>0</v>
      </c>
      <c r="V17" s="227">
        <v>0</v>
      </c>
      <c r="W17" s="227">
        <v>0</v>
      </c>
      <c r="X17" s="227">
        <v>0</v>
      </c>
      <c r="Y17" s="227">
        <v>0</v>
      </c>
      <c r="Z17" s="227">
        <v>0</v>
      </c>
      <c r="AA17" s="227">
        <v>0</v>
      </c>
      <c r="AB17" s="227">
        <v>0</v>
      </c>
      <c r="AC17" s="227">
        <v>0</v>
      </c>
      <c r="AD17" s="227">
        <v>0</v>
      </c>
      <c r="AE17" s="227">
        <v>0</v>
      </c>
      <c r="AF17" s="227">
        <v>0</v>
      </c>
      <c r="AG17" s="227">
        <v>0</v>
      </c>
      <c r="AH17" s="227">
        <v>0</v>
      </c>
      <c r="AI17" s="227">
        <v>0</v>
      </c>
      <c r="AJ17" s="227">
        <v>0</v>
      </c>
      <c r="AK17" s="227">
        <v>0</v>
      </c>
      <c r="AL17" s="227">
        <v>0</v>
      </c>
      <c r="AM17" s="227">
        <v>0</v>
      </c>
      <c r="AN17" s="227">
        <v>0</v>
      </c>
      <c r="AO17" s="227">
        <v>0</v>
      </c>
      <c r="AP17" s="227">
        <v>0</v>
      </c>
      <c r="AQ17" s="227">
        <v>0</v>
      </c>
      <c r="AR17" s="227">
        <v>0</v>
      </c>
      <c r="AS17" s="227">
        <v>0</v>
      </c>
      <c r="AT17" s="227">
        <v>0</v>
      </c>
      <c r="AU17" s="227">
        <v>0</v>
      </c>
      <c r="AV17" s="227">
        <v>0</v>
      </c>
      <c r="AW17" s="227">
        <v>0</v>
      </c>
      <c r="AX17" s="227">
        <v>0</v>
      </c>
      <c r="AY17" s="227">
        <v>0</v>
      </c>
      <c r="AZ17" s="227">
        <v>0</v>
      </c>
      <c r="BA17" s="227">
        <v>0</v>
      </c>
      <c r="BB17" s="227">
        <v>0</v>
      </c>
      <c r="BC17" s="227">
        <v>0</v>
      </c>
      <c r="BD17" s="227">
        <v>0</v>
      </c>
      <c r="BE17" s="227">
        <v>0</v>
      </c>
      <c r="BF17" s="227">
        <v>0</v>
      </c>
      <c r="BG17" s="227">
        <v>0</v>
      </c>
      <c r="BH17" s="227">
        <v>0</v>
      </c>
      <c r="BI17" s="227">
        <v>0</v>
      </c>
      <c r="BJ17" s="227">
        <v>0</v>
      </c>
      <c r="BK17" s="227">
        <v>0</v>
      </c>
      <c r="BL17" s="227">
        <v>0</v>
      </c>
      <c r="BM17" s="227">
        <v>0</v>
      </c>
      <c r="BN17" s="227">
        <v>0</v>
      </c>
      <c r="BO17" s="227">
        <v>0</v>
      </c>
      <c r="BP17" s="227">
        <v>0</v>
      </c>
      <c r="BQ17" s="227">
        <v>0</v>
      </c>
      <c r="BR17" s="227">
        <v>0</v>
      </c>
      <c r="BS17" s="227">
        <v>0</v>
      </c>
      <c r="BT17" s="227">
        <v>0</v>
      </c>
      <c r="BU17" s="227">
        <v>0</v>
      </c>
      <c r="BV17" s="227">
        <v>0</v>
      </c>
      <c r="BW17" s="227">
        <v>0</v>
      </c>
      <c r="BX17" s="227">
        <v>0</v>
      </c>
      <c r="BY17" s="227">
        <v>0</v>
      </c>
      <c r="BZ17" s="227">
        <v>0</v>
      </c>
      <c r="CA17" s="227">
        <v>0</v>
      </c>
      <c r="CB17" s="227">
        <v>0</v>
      </c>
      <c r="CC17" s="227">
        <v>0</v>
      </c>
      <c r="CD17" s="227">
        <v>0</v>
      </c>
      <c r="CE17" s="227">
        <v>0</v>
      </c>
      <c r="CF17" s="227">
        <v>0</v>
      </c>
      <c r="CG17" s="227">
        <v>0</v>
      </c>
      <c r="CH17" s="227">
        <v>0</v>
      </c>
      <c r="CI17" s="227">
        <v>0</v>
      </c>
      <c r="CJ17" s="227">
        <v>0</v>
      </c>
      <c r="CK17" s="227">
        <v>0</v>
      </c>
      <c r="CL17" s="227">
        <v>0</v>
      </c>
      <c r="CM17" s="326"/>
      <c r="CZ17" s="325">
        <f t="shared" si="0"/>
        <v>0</v>
      </c>
      <c r="DA17" s="313" t="s">
        <v>100</v>
      </c>
      <c r="DB17" s="310" t="s">
        <v>1210</v>
      </c>
      <c r="DC17" s="310" t="s">
        <v>2296</v>
      </c>
    </row>
    <row r="18" spans="1:107" ht="13.2" customHeight="1" x14ac:dyDescent="0.25">
      <c r="A18" s="293" t="s">
        <v>1268</v>
      </c>
      <c r="B18" s="294" t="s">
        <v>1262</v>
      </c>
      <c r="C18" s="227">
        <v>0</v>
      </c>
      <c r="D18" s="227">
        <v>0</v>
      </c>
      <c r="E18" s="227">
        <v>0</v>
      </c>
      <c r="F18" s="227">
        <v>0</v>
      </c>
      <c r="G18" s="227">
        <v>0</v>
      </c>
      <c r="H18" s="227">
        <v>0</v>
      </c>
      <c r="I18" s="227">
        <v>0</v>
      </c>
      <c r="J18" s="227"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227">
        <v>0</v>
      </c>
      <c r="S18" s="227">
        <v>0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7">
        <v>0</v>
      </c>
      <c r="AA18" s="227">
        <v>0</v>
      </c>
      <c r="AB18" s="227">
        <v>0</v>
      </c>
      <c r="AC18" s="227">
        <v>0</v>
      </c>
      <c r="AD18" s="227">
        <v>0</v>
      </c>
      <c r="AE18" s="227">
        <v>0</v>
      </c>
      <c r="AF18" s="227">
        <v>0</v>
      </c>
      <c r="AG18" s="227">
        <v>0</v>
      </c>
      <c r="AH18" s="227">
        <v>0</v>
      </c>
      <c r="AI18" s="227">
        <v>0</v>
      </c>
      <c r="AJ18" s="227">
        <v>0</v>
      </c>
      <c r="AK18" s="227">
        <v>0</v>
      </c>
      <c r="AL18" s="227">
        <v>0</v>
      </c>
      <c r="AM18" s="227">
        <v>0</v>
      </c>
      <c r="AN18" s="227">
        <v>0</v>
      </c>
      <c r="AO18" s="227">
        <v>0</v>
      </c>
      <c r="AP18" s="227">
        <v>0</v>
      </c>
      <c r="AQ18" s="227">
        <v>0</v>
      </c>
      <c r="AR18" s="227">
        <v>0</v>
      </c>
      <c r="AS18" s="227">
        <v>0</v>
      </c>
      <c r="AT18" s="227">
        <v>0</v>
      </c>
      <c r="AU18" s="227">
        <v>0</v>
      </c>
      <c r="AV18" s="227">
        <v>0</v>
      </c>
      <c r="AW18" s="227">
        <v>0</v>
      </c>
      <c r="AX18" s="227">
        <v>0</v>
      </c>
      <c r="AY18" s="227">
        <v>0</v>
      </c>
      <c r="AZ18" s="227">
        <v>0</v>
      </c>
      <c r="BA18" s="227">
        <v>0</v>
      </c>
      <c r="BB18" s="227">
        <v>0</v>
      </c>
      <c r="BC18" s="227">
        <v>0</v>
      </c>
      <c r="BD18" s="227">
        <v>0</v>
      </c>
      <c r="BE18" s="227">
        <v>0</v>
      </c>
      <c r="BF18" s="227">
        <v>0</v>
      </c>
      <c r="BG18" s="227">
        <v>0</v>
      </c>
      <c r="BH18" s="227">
        <v>0</v>
      </c>
      <c r="BI18" s="227">
        <v>0</v>
      </c>
      <c r="BJ18" s="227">
        <v>0</v>
      </c>
      <c r="BK18" s="227">
        <v>0</v>
      </c>
      <c r="BL18" s="227">
        <v>0</v>
      </c>
      <c r="BM18" s="227">
        <v>0</v>
      </c>
      <c r="BN18" s="227">
        <v>0</v>
      </c>
      <c r="BO18" s="227">
        <v>0</v>
      </c>
      <c r="BP18" s="227">
        <v>0</v>
      </c>
      <c r="BQ18" s="227">
        <v>0</v>
      </c>
      <c r="BR18" s="227">
        <v>0</v>
      </c>
      <c r="BS18" s="227">
        <v>0</v>
      </c>
      <c r="BT18" s="227">
        <v>0</v>
      </c>
      <c r="BU18" s="227">
        <v>0</v>
      </c>
      <c r="BV18" s="227">
        <v>0</v>
      </c>
      <c r="BW18" s="227">
        <v>0</v>
      </c>
      <c r="BX18" s="227">
        <v>0</v>
      </c>
      <c r="BY18" s="227">
        <v>0</v>
      </c>
      <c r="BZ18" s="227">
        <v>0</v>
      </c>
      <c r="CA18" s="227">
        <v>0</v>
      </c>
      <c r="CB18" s="227">
        <v>0</v>
      </c>
      <c r="CC18" s="227">
        <v>0</v>
      </c>
      <c r="CD18" s="227">
        <v>0</v>
      </c>
      <c r="CE18" s="227">
        <v>0</v>
      </c>
      <c r="CF18" s="227">
        <v>0</v>
      </c>
      <c r="CG18" s="227">
        <v>0</v>
      </c>
      <c r="CH18" s="227">
        <v>0</v>
      </c>
      <c r="CI18" s="227">
        <v>0</v>
      </c>
      <c r="CJ18" s="227">
        <v>0</v>
      </c>
      <c r="CK18" s="227">
        <v>0</v>
      </c>
      <c r="CL18" s="227">
        <v>0</v>
      </c>
      <c r="CM18" s="326"/>
      <c r="CZ18" s="325">
        <f t="shared" si="0"/>
        <v>0</v>
      </c>
      <c r="DA18" s="313" t="s">
        <v>1268</v>
      </c>
      <c r="DB18" s="310" t="s">
        <v>1262</v>
      </c>
      <c r="DC18" s="310" t="s">
        <v>2296</v>
      </c>
    </row>
    <row r="19" spans="1:107" ht="13.2" customHeight="1" x14ac:dyDescent="0.25">
      <c r="A19" s="293" t="s">
        <v>101</v>
      </c>
      <c r="B19" s="294" t="s">
        <v>1643</v>
      </c>
      <c r="C19" s="227">
        <v>27405884.25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227">
        <v>0</v>
      </c>
      <c r="Q19" s="227">
        <v>0</v>
      </c>
      <c r="R19" s="227">
        <v>0</v>
      </c>
      <c r="S19" s="227">
        <v>0</v>
      </c>
      <c r="T19" s="227">
        <v>0</v>
      </c>
      <c r="U19" s="227">
        <v>0</v>
      </c>
      <c r="V19" s="227">
        <v>0</v>
      </c>
      <c r="W19" s="227">
        <v>0</v>
      </c>
      <c r="X19" s="227">
        <v>0</v>
      </c>
      <c r="Y19" s="227">
        <v>0</v>
      </c>
      <c r="Z19" s="227">
        <v>0</v>
      </c>
      <c r="AA19" s="227">
        <v>0</v>
      </c>
      <c r="AB19" s="227">
        <v>0</v>
      </c>
      <c r="AC19" s="227">
        <v>0</v>
      </c>
      <c r="AD19" s="227">
        <v>0</v>
      </c>
      <c r="AE19" s="227">
        <v>0</v>
      </c>
      <c r="AF19" s="227">
        <v>0</v>
      </c>
      <c r="AG19" s="227">
        <v>0</v>
      </c>
      <c r="AH19" s="227">
        <v>0</v>
      </c>
      <c r="AI19" s="227">
        <v>0</v>
      </c>
      <c r="AJ19" s="227">
        <v>0</v>
      </c>
      <c r="AK19" s="227">
        <v>0</v>
      </c>
      <c r="AL19" s="227">
        <v>0</v>
      </c>
      <c r="AM19" s="227">
        <v>0</v>
      </c>
      <c r="AN19" s="227">
        <v>0</v>
      </c>
      <c r="AO19" s="227">
        <v>0</v>
      </c>
      <c r="AP19" s="227">
        <v>0</v>
      </c>
      <c r="AQ19" s="227">
        <v>0</v>
      </c>
      <c r="AR19" s="227">
        <v>0</v>
      </c>
      <c r="AS19" s="227">
        <v>0</v>
      </c>
      <c r="AT19" s="227">
        <v>0</v>
      </c>
      <c r="AU19" s="227">
        <v>0</v>
      </c>
      <c r="AV19" s="227">
        <v>0</v>
      </c>
      <c r="AW19" s="227">
        <v>0</v>
      </c>
      <c r="AX19" s="227">
        <v>0</v>
      </c>
      <c r="AY19" s="227">
        <v>0</v>
      </c>
      <c r="AZ19" s="227">
        <v>0</v>
      </c>
      <c r="BA19" s="227">
        <v>0</v>
      </c>
      <c r="BB19" s="227">
        <v>0</v>
      </c>
      <c r="BC19" s="227">
        <v>9901463.4499999993</v>
      </c>
      <c r="BD19" s="227">
        <v>0</v>
      </c>
      <c r="BE19" s="227">
        <v>0</v>
      </c>
      <c r="BF19" s="227">
        <v>0</v>
      </c>
      <c r="BG19" s="227">
        <v>0</v>
      </c>
      <c r="BH19" s="227">
        <v>0</v>
      </c>
      <c r="BI19" s="227">
        <v>0</v>
      </c>
      <c r="BJ19" s="227">
        <v>0</v>
      </c>
      <c r="BK19" s="227">
        <v>0</v>
      </c>
      <c r="BL19" s="227">
        <v>0</v>
      </c>
      <c r="BM19" s="227">
        <v>0</v>
      </c>
      <c r="BN19" s="227">
        <v>0</v>
      </c>
      <c r="BO19" s="227">
        <v>0</v>
      </c>
      <c r="BP19" s="227">
        <v>0</v>
      </c>
      <c r="BQ19" s="227">
        <v>0</v>
      </c>
      <c r="BR19" s="295">
        <v>73059.22</v>
      </c>
      <c r="BS19" s="227">
        <v>0</v>
      </c>
      <c r="BT19" s="227">
        <v>0</v>
      </c>
      <c r="BU19" s="295">
        <v>0</v>
      </c>
      <c r="BV19" s="227">
        <v>0</v>
      </c>
      <c r="BW19" s="227">
        <v>0</v>
      </c>
      <c r="BX19" s="227">
        <v>0</v>
      </c>
      <c r="BY19" s="227">
        <v>0</v>
      </c>
      <c r="BZ19" s="227">
        <v>0</v>
      </c>
      <c r="CA19" s="227">
        <v>0</v>
      </c>
      <c r="CB19" s="227">
        <v>0</v>
      </c>
      <c r="CC19" s="227">
        <v>0</v>
      </c>
      <c r="CD19" s="227">
        <v>0</v>
      </c>
      <c r="CE19" s="227">
        <v>0</v>
      </c>
      <c r="CF19" s="295">
        <v>310150.31</v>
      </c>
      <c r="CG19" s="227">
        <v>0</v>
      </c>
      <c r="CH19" s="227">
        <v>0</v>
      </c>
      <c r="CI19" s="227">
        <v>0</v>
      </c>
      <c r="CJ19" s="227">
        <v>0</v>
      </c>
      <c r="CK19" s="227">
        <v>0</v>
      </c>
      <c r="CL19" s="227">
        <v>0</v>
      </c>
      <c r="CM19" s="326"/>
      <c r="CZ19" s="325">
        <f t="shared" si="0"/>
        <v>0</v>
      </c>
      <c r="DA19" s="313" t="s">
        <v>101</v>
      </c>
      <c r="DB19" s="310" t="s">
        <v>1643</v>
      </c>
      <c r="DC19" s="310" t="s">
        <v>2296</v>
      </c>
    </row>
    <row r="20" spans="1:107" ht="13.2" customHeight="1" x14ac:dyDescent="0.25">
      <c r="A20" s="293" t="s">
        <v>102</v>
      </c>
      <c r="B20" s="294" t="s">
        <v>2279</v>
      </c>
      <c r="C20" s="227">
        <v>5382679.5999999996</v>
      </c>
      <c r="D20" s="227">
        <v>0</v>
      </c>
      <c r="E20" s="227">
        <v>0</v>
      </c>
      <c r="F20" s="227">
        <v>0</v>
      </c>
      <c r="G20" s="227">
        <v>0</v>
      </c>
      <c r="H20" s="227">
        <v>0</v>
      </c>
      <c r="I20" s="227">
        <v>0</v>
      </c>
      <c r="J20" s="227"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227">
        <v>0</v>
      </c>
      <c r="Q20" s="227">
        <v>0</v>
      </c>
      <c r="R20" s="227">
        <v>0</v>
      </c>
      <c r="S20" s="227">
        <v>0</v>
      </c>
      <c r="T20" s="227">
        <v>0</v>
      </c>
      <c r="U20" s="227">
        <v>0</v>
      </c>
      <c r="V20" s="227">
        <v>0</v>
      </c>
      <c r="W20" s="227">
        <v>0</v>
      </c>
      <c r="X20" s="227">
        <v>0</v>
      </c>
      <c r="Y20" s="227">
        <v>0</v>
      </c>
      <c r="Z20" s="227">
        <v>0</v>
      </c>
      <c r="AA20" s="227">
        <v>0</v>
      </c>
      <c r="AB20" s="227">
        <v>0</v>
      </c>
      <c r="AC20" s="227">
        <v>0</v>
      </c>
      <c r="AD20" s="227">
        <v>0</v>
      </c>
      <c r="AE20" s="227">
        <v>0</v>
      </c>
      <c r="AF20" s="227">
        <v>0</v>
      </c>
      <c r="AG20" s="227">
        <v>0</v>
      </c>
      <c r="AH20" s="227">
        <v>0</v>
      </c>
      <c r="AI20" s="227">
        <v>0</v>
      </c>
      <c r="AJ20" s="227">
        <v>0</v>
      </c>
      <c r="AK20" s="227">
        <v>0</v>
      </c>
      <c r="AL20" s="227">
        <v>0</v>
      </c>
      <c r="AM20" s="227">
        <v>0</v>
      </c>
      <c r="AN20" s="227">
        <v>0</v>
      </c>
      <c r="AO20" s="227">
        <v>0</v>
      </c>
      <c r="AP20" s="227">
        <v>0</v>
      </c>
      <c r="AQ20" s="227">
        <v>0</v>
      </c>
      <c r="AR20" s="227">
        <v>0</v>
      </c>
      <c r="AS20" s="227">
        <v>0</v>
      </c>
      <c r="AT20" s="227">
        <v>0</v>
      </c>
      <c r="AU20" s="227">
        <v>0</v>
      </c>
      <c r="AV20" s="227">
        <v>0</v>
      </c>
      <c r="AW20" s="227">
        <v>0</v>
      </c>
      <c r="AX20" s="227">
        <v>0</v>
      </c>
      <c r="AY20" s="227">
        <v>0</v>
      </c>
      <c r="AZ20" s="227">
        <v>0</v>
      </c>
      <c r="BA20" s="227">
        <v>0</v>
      </c>
      <c r="BB20" s="227">
        <v>0</v>
      </c>
      <c r="BC20" s="227">
        <v>0</v>
      </c>
      <c r="BD20" s="227">
        <v>0</v>
      </c>
      <c r="BE20" s="227">
        <v>0</v>
      </c>
      <c r="BF20" s="227">
        <v>0</v>
      </c>
      <c r="BG20" s="227">
        <v>0</v>
      </c>
      <c r="BH20" s="227">
        <v>0</v>
      </c>
      <c r="BI20" s="227">
        <v>0</v>
      </c>
      <c r="BJ20" s="227">
        <v>0</v>
      </c>
      <c r="BK20" s="227">
        <v>0</v>
      </c>
      <c r="BL20" s="227">
        <v>0</v>
      </c>
      <c r="BM20" s="227">
        <v>0</v>
      </c>
      <c r="BN20" s="227">
        <v>0</v>
      </c>
      <c r="BO20" s="227">
        <v>0</v>
      </c>
      <c r="BP20" s="227">
        <v>0</v>
      </c>
      <c r="BQ20" s="227">
        <v>0</v>
      </c>
      <c r="BR20" s="227">
        <v>0</v>
      </c>
      <c r="BS20" s="227">
        <v>0</v>
      </c>
      <c r="BT20" s="227">
        <v>0</v>
      </c>
      <c r="BU20" s="227">
        <v>0</v>
      </c>
      <c r="BV20" s="227">
        <v>0</v>
      </c>
      <c r="BW20" s="227">
        <v>0</v>
      </c>
      <c r="BX20" s="227">
        <v>0</v>
      </c>
      <c r="BY20" s="227">
        <v>0</v>
      </c>
      <c r="BZ20" s="227">
        <v>0</v>
      </c>
      <c r="CA20" s="227">
        <v>0</v>
      </c>
      <c r="CB20" s="227">
        <v>0</v>
      </c>
      <c r="CC20" s="227">
        <v>0</v>
      </c>
      <c r="CD20" s="227">
        <v>0</v>
      </c>
      <c r="CE20" s="227">
        <v>0</v>
      </c>
      <c r="CF20" s="227">
        <v>0</v>
      </c>
      <c r="CG20" s="227">
        <v>0</v>
      </c>
      <c r="CH20" s="227">
        <v>0</v>
      </c>
      <c r="CI20" s="227">
        <v>0</v>
      </c>
      <c r="CJ20" s="227">
        <v>0</v>
      </c>
      <c r="CK20" s="227">
        <v>0</v>
      </c>
      <c r="CL20" s="227">
        <v>0</v>
      </c>
      <c r="CM20" s="326"/>
      <c r="CZ20" s="325">
        <f t="shared" si="0"/>
        <v>0</v>
      </c>
      <c r="DA20" s="313" t="s">
        <v>102</v>
      </c>
      <c r="DB20" s="310" t="s">
        <v>2279</v>
      </c>
      <c r="DC20" s="310" t="s">
        <v>2296</v>
      </c>
    </row>
    <row r="21" spans="1:107" ht="13.2" customHeight="1" x14ac:dyDescent="0.25">
      <c r="A21" s="293" t="s">
        <v>103</v>
      </c>
      <c r="B21" s="294" t="s">
        <v>1644</v>
      </c>
      <c r="C21" s="227">
        <v>0</v>
      </c>
      <c r="D21" s="227">
        <v>0</v>
      </c>
      <c r="E21" s="227">
        <v>0</v>
      </c>
      <c r="F21" s="227">
        <v>0</v>
      </c>
      <c r="G21" s="227">
        <v>0</v>
      </c>
      <c r="H21" s="227">
        <v>0</v>
      </c>
      <c r="I21" s="227">
        <v>0</v>
      </c>
      <c r="J21" s="227">
        <v>0</v>
      </c>
      <c r="K21" s="227">
        <v>0</v>
      </c>
      <c r="L21" s="227">
        <v>0</v>
      </c>
      <c r="M21" s="227">
        <v>0</v>
      </c>
      <c r="N21" s="227">
        <v>0</v>
      </c>
      <c r="O21" s="227">
        <v>0</v>
      </c>
      <c r="P21" s="227">
        <v>0</v>
      </c>
      <c r="Q21" s="227">
        <v>0</v>
      </c>
      <c r="R21" s="227">
        <v>0</v>
      </c>
      <c r="S21" s="227">
        <v>0</v>
      </c>
      <c r="T21" s="227">
        <v>0</v>
      </c>
      <c r="U21" s="227">
        <v>0</v>
      </c>
      <c r="V21" s="227">
        <v>0</v>
      </c>
      <c r="W21" s="227">
        <v>0</v>
      </c>
      <c r="X21" s="227">
        <v>0</v>
      </c>
      <c r="Y21" s="227">
        <v>0</v>
      </c>
      <c r="Z21" s="227">
        <v>0</v>
      </c>
      <c r="AA21" s="227">
        <v>0</v>
      </c>
      <c r="AB21" s="227">
        <v>0</v>
      </c>
      <c r="AC21" s="227">
        <v>0</v>
      </c>
      <c r="AD21" s="227">
        <v>0</v>
      </c>
      <c r="AE21" s="227">
        <v>0</v>
      </c>
      <c r="AF21" s="227">
        <v>0</v>
      </c>
      <c r="AG21" s="227">
        <v>0</v>
      </c>
      <c r="AH21" s="227">
        <v>0</v>
      </c>
      <c r="AI21" s="227">
        <v>0</v>
      </c>
      <c r="AJ21" s="227">
        <v>0</v>
      </c>
      <c r="AK21" s="227">
        <v>0</v>
      </c>
      <c r="AL21" s="227">
        <v>0</v>
      </c>
      <c r="AM21" s="227">
        <v>0</v>
      </c>
      <c r="AN21" s="227">
        <v>0</v>
      </c>
      <c r="AO21" s="227">
        <v>0</v>
      </c>
      <c r="AP21" s="227">
        <v>0</v>
      </c>
      <c r="AQ21" s="227">
        <v>0</v>
      </c>
      <c r="AR21" s="227">
        <v>0</v>
      </c>
      <c r="AS21" s="227">
        <v>0</v>
      </c>
      <c r="AT21" s="227">
        <v>0</v>
      </c>
      <c r="AU21" s="227">
        <v>0</v>
      </c>
      <c r="AV21" s="227">
        <v>0</v>
      </c>
      <c r="AW21" s="227">
        <v>0</v>
      </c>
      <c r="AX21" s="227">
        <v>0</v>
      </c>
      <c r="AY21" s="227">
        <v>0</v>
      </c>
      <c r="AZ21" s="227">
        <v>0</v>
      </c>
      <c r="BA21" s="227">
        <v>0</v>
      </c>
      <c r="BB21" s="227">
        <v>0</v>
      </c>
      <c r="BC21" s="227">
        <v>0</v>
      </c>
      <c r="BD21" s="227">
        <v>0</v>
      </c>
      <c r="BE21" s="227">
        <v>0</v>
      </c>
      <c r="BF21" s="227">
        <v>0</v>
      </c>
      <c r="BG21" s="227">
        <v>0</v>
      </c>
      <c r="BH21" s="227">
        <v>0</v>
      </c>
      <c r="BI21" s="227">
        <v>0</v>
      </c>
      <c r="BJ21" s="227">
        <v>0</v>
      </c>
      <c r="BK21" s="227">
        <v>0</v>
      </c>
      <c r="BL21" s="227">
        <v>0</v>
      </c>
      <c r="BM21" s="227">
        <v>0</v>
      </c>
      <c r="BN21" s="227">
        <v>0</v>
      </c>
      <c r="BO21" s="227">
        <v>0</v>
      </c>
      <c r="BP21" s="227">
        <v>0</v>
      </c>
      <c r="BQ21" s="227">
        <v>0</v>
      </c>
      <c r="BR21" s="295">
        <v>1804588</v>
      </c>
      <c r="BS21" s="227">
        <v>0</v>
      </c>
      <c r="BT21" s="227">
        <v>0</v>
      </c>
      <c r="BU21" s="227">
        <v>0</v>
      </c>
      <c r="BV21" s="227">
        <v>0</v>
      </c>
      <c r="BW21" s="227">
        <v>0</v>
      </c>
      <c r="BX21" s="227">
        <v>0</v>
      </c>
      <c r="BY21" s="227">
        <v>0</v>
      </c>
      <c r="BZ21" s="227">
        <v>0</v>
      </c>
      <c r="CA21" s="227">
        <v>0</v>
      </c>
      <c r="CB21" s="295">
        <v>0</v>
      </c>
      <c r="CC21" s="227">
        <v>0</v>
      </c>
      <c r="CD21" s="227">
        <v>0</v>
      </c>
      <c r="CE21" s="227">
        <v>0</v>
      </c>
      <c r="CF21" s="227">
        <v>0</v>
      </c>
      <c r="CG21" s="227">
        <v>0</v>
      </c>
      <c r="CH21" s="227">
        <v>0</v>
      </c>
      <c r="CI21" s="227">
        <v>0</v>
      </c>
      <c r="CJ21" s="227">
        <v>0</v>
      </c>
      <c r="CK21" s="227">
        <v>0</v>
      </c>
      <c r="CL21" s="227">
        <v>0</v>
      </c>
      <c r="CM21" s="326"/>
      <c r="CZ21" s="325">
        <f t="shared" si="0"/>
        <v>0</v>
      </c>
      <c r="DA21" s="313" t="s">
        <v>103</v>
      </c>
      <c r="DB21" s="310" t="s">
        <v>1644</v>
      </c>
      <c r="DC21" s="310" t="s">
        <v>2296</v>
      </c>
    </row>
    <row r="22" spans="1:107" s="323" customFormat="1" ht="13.2" customHeight="1" x14ac:dyDescent="0.25">
      <c r="A22" s="289" t="s">
        <v>104</v>
      </c>
      <c r="B22" s="290" t="s">
        <v>105</v>
      </c>
      <c r="C22" s="291">
        <v>0</v>
      </c>
      <c r="D22" s="291">
        <v>0</v>
      </c>
      <c r="E22" s="291">
        <v>0</v>
      </c>
      <c r="F22" s="291">
        <v>0</v>
      </c>
      <c r="G22" s="291">
        <v>0</v>
      </c>
      <c r="H22" s="291">
        <v>0</v>
      </c>
      <c r="I22" s="291">
        <v>0</v>
      </c>
      <c r="J22" s="291">
        <v>0</v>
      </c>
      <c r="K22" s="291">
        <v>0</v>
      </c>
      <c r="L22" s="291">
        <v>0</v>
      </c>
      <c r="M22" s="291">
        <v>0</v>
      </c>
      <c r="N22" s="291">
        <v>0</v>
      </c>
      <c r="O22" s="291">
        <v>0</v>
      </c>
      <c r="P22" s="291">
        <v>0</v>
      </c>
      <c r="Q22" s="291">
        <v>0</v>
      </c>
      <c r="R22" s="291">
        <v>0</v>
      </c>
      <c r="S22" s="291">
        <v>0</v>
      </c>
      <c r="T22" s="291">
        <v>0</v>
      </c>
      <c r="U22" s="291">
        <v>0</v>
      </c>
      <c r="V22" s="291">
        <v>0</v>
      </c>
      <c r="W22" s="291">
        <v>0</v>
      </c>
      <c r="X22" s="291">
        <v>0</v>
      </c>
      <c r="Y22" s="291">
        <v>0</v>
      </c>
      <c r="Z22" s="291">
        <v>0</v>
      </c>
      <c r="AA22" s="291">
        <v>0</v>
      </c>
      <c r="AB22" s="291">
        <v>0</v>
      </c>
      <c r="AC22" s="291">
        <v>0</v>
      </c>
      <c r="AD22" s="291">
        <v>0</v>
      </c>
      <c r="AE22" s="291">
        <v>0</v>
      </c>
      <c r="AF22" s="291">
        <v>0</v>
      </c>
      <c r="AG22" s="291">
        <v>0</v>
      </c>
      <c r="AH22" s="291">
        <v>0</v>
      </c>
      <c r="AI22" s="291">
        <v>0</v>
      </c>
      <c r="AJ22" s="291">
        <v>0</v>
      </c>
      <c r="AK22" s="291">
        <v>0</v>
      </c>
      <c r="AL22" s="291">
        <v>0</v>
      </c>
      <c r="AM22" s="291">
        <v>0</v>
      </c>
      <c r="AN22" s="291">
        <v>0</v>
      </c>
      <c r="AO22" s="291">
        <v>0</v>
      </c>
      <c r="AP22" s="291">
        <v>0</v>
      </c>
      <c r="AQ22" s="291">
        <v>0</v>
      </c>
      <c r="AR22" s="291">
        <v>0</v>
      </c>
      <c r="AS22" s="291">
        <v>0</v>
      </c>
      <c r="AT22" s="291">
        <v>0</v>
      </c>
      <c r="AU22" s="291">
        <v>0</v>
      </c>
      <c r="AV22" s="291">
        <v>0</v>
      </c>
      <c r="AW22" s="291">
        <v>0</v>
      </c>
      <c r="AX22" s="291">
        <v>0</v>
      </c>
      <c r="AY22" s="291">
        <v>0</v>
      </c>
      <c r="AZ22" s="291">
        <v>0</v>
      </c>
      <c r="BA22" s="291">
        <v>0</v>
      </c>
      <c r="BB22" s="291">
        <v>0</v>
      </c>
      <c r="BC22" s="291">
        <v>0</v>
      </c>
      <c r="BD22" s="291">
        <v>0</v>
      </c>
      <c r="BE22" s="291">
        <v>0</v>
      </c>
      <c r="BF22" s="291">
        <v>0</v>
      </c>
      <c r="BG22" s="291">
        <v>0</v>
      </c>
      <c r="BH22" s="291">
        <v>0</v>
      </c>
      <c r="BI22" s="291">
        <v>0</v>
      </c>
      <c r="BJ22" s="291">
        <v>0</v>
      </c>
      <c r="BK22" s="291">
        <v>0</v>
      </c>
      <c r="BL22" s="291">
        <v>0</v>
      </c>
      <c r="BM22" s="291">
        <v>0</v>
      </c>
      <c r="BN22" s="291">
        <v>0</v>
      </c>
      <c r="BO22" s="291">
        <v>0</v>
      </c>
      <c r="BP22" s="291">
        <v>0</v>
      </c>
      <c r="BQ22" s="291">
        <v>0</v>
      </c>
      <c r="BR22" s="291">
        <v>0</v>
      </c>
      <c r="BS22" s="291">
        <v>0</v>
      </c>
      <c r="BT22" s="291">
        <v>0</v>
      </c>
      <c r="BU22" s="291">
        <v>0</v>
      </c>
      <c r="BV22" s="291">
        <v>0</v>
      </c>
      <c r="BW22" s="291">
        <v>0</v>
      </c>
      <c r="BX22" s="291">
        <v>0</v>
      </c>
      <c r="BY22" s="291">
        <v>0</v>
      </c>
      <c r="BZ22" s="291">
        <v>0</v>
      </c>
      <c r="CA22" s="291">
        <v>0</v>
      </c>
      <c r="CB22" s="291">
        <v>0</v>
      </c>
      <c r="CC22" s="291">
        <v>0</v>
      </c>
      <c r="CD22" s="291">
        <v>0</v>
      </c>
      <c r="CE22" s="291">
        <v>0</v>
      </c>
      <c r="CF22" s="291">
        <v>0</v>
      </c>
      <c r="CG22" s="291">
        <v>0</v>
      </c>
      <c r="CH22" s="291">
        <v>0</v>
      </c>
      <c r="CI22" s="291">
        <v>0</v>
      </c>
      <c r="CJ22" s="291">
        <v>0</v>
      </c>
      <c r="CK22" s="291">
        <v>0</v>
      </c>
      <c r="CL22" s="291">
        <v>0</v>
      </c>
      <c r="CM22" s="321"/>
      <c r="CN22" s="322"/>
      <c r="CO22" s="322"/>
      <c r="CW22" s="324"/>
      <c r="CZ22" s="325">
        <f t="shared" si="0"/>
        <v>0</v>
      </c>
      <c r="DA22" s="325" t="s">
        <v>104</v>
      </c>
      <c r="DB22" s="323" t="s">
        <v>105</v>
      </c>
      <c r="DC22" s="323" t="s">
        <v>2296</v>
      </c>
    </row>
    <row r="23" spans="1:107" s="328" customFormat="1" ht="13.2" customHeight="1" x14ac:dyDescent="0.25">
      <c r="A23" s="293" t="s">
        <v>106</v>
      </c>
      <c r="B23" s="296" t="s">
        <v>1645</v>
      </c>
      <c r="C23" s="227">
        <v>122324253.95999999</v>
      </c>
      <c r="D23" s="227">
        <v>73885919.989999995</v>
      </c>
      <c r="E23" s="227">
        <v>42476093.240000002</v>
      </c>
      <c r="F23" s="227">
        <v>39098758.799999997</v>
      </c>
      <c r="G23" s="227">
        <v>15966425.119999999</v>
      </c>
      <c r="H23" s="227">
        <v>26381788.850000001</v>
      </c>
      <c r="I23" s="227">
        <v>34245370.799999997</v>
      </c>
      <c r="J23" s="227">
        <v>37419401.18</v>
      </c>
      <c r="K23" s="227">
        <v>44836934.68</v>
      </c>
      <c r="L23" s="227">
        <v>48690486.07</v>
      </c>
      <c r="M23" s="227">
        <v>21197403.960000001</v>
      </c>
      <c r="N23" s="227">
        <v>10484771.02</v>
      </c>
      <c r="O23" s="227">
        <v>154334953.25</v>
      </c>
      <c r="P23" s="227">
        <v>57287706</v>
      </c>
      <c r="Q23" s="227">
        <v>31792312.52</v>
      </c>
      <c r="R23" s="227">
        <v>54570892.109999999</v>
      </c>
      <c r="S23" s="227">
        <v>41984853.530000001</v>
      </c>
      <c r="T23" s="227">
        <v>42674534.479999997</v>
      </c>
      <c r="U23" s="227">
        <v>60392252.75</v>
      </c>
      <c r="V23" s="227">
        <v>21619278.280000001</v>
      </c>
      <c r="W23" s="227">
        <v>101603050.63</v>
      </c>
      <c r="X23" s="227">
        <v>36561059.579999998</v>
      </c>
      <c r="Y23" s="227">
        <v>26505580.23</v>
      </c>
      <c r="Z23" s="227">
        <v>39230410.469999999</v>
      </c>
      <c r="AA23" s="227">
        <v>9755862.3499999996</v>
      </c>
      <c r="AB23" s="227">
        <v>17372888.190000001</v>
      </c>
      <c r="AC23" s="228">
        <v>23672208.300000001</v>
      </c>
      <c r="AD23" s="227">
        <v>54800109.229999997</v>
      </c>
      <c r="AE23" s="227">
        <v>14681768.220000001</v>
      </c>
      <c r="AF23" s="227">
        <v>8659068.7699999996</v>
      </c>
      <c r="AG23" s="227">
        <v>27785137.940000001</v>
      </c>
      <c r="AH23" s="227">
        <v>39613808.289999999</v>
      </c>
      <c r="AI23" s="227">
        <v>64366273.590000004</v>
      </c>
      <c r="AJ23" s="227">
        <v>12232453.640000001</v>
      </c>
      <c r="AK23" s="227">
        <v>196164652.99000001</v>
      </c>
      <c r="AL23" s="227">
        <v>63192789.359999999</v>
      </c>
      <c r="AM23" s="227">
        <v>41834993.219999999</v>
      </c>
      <c r="AN23" s="227">
        <v>21154357.309999999</v>
      </c>
      <c r="AO23" s="227">
        <v>30709422.120000001</v>
      </c>
      <c r="AP23" s="227">
        <v>27707427.719999999</v>
      </c>
      <c r="AQ23" s="227">
        <v>17833126.100000001</v>
      </c>
      <c r="AR23" s="227">
        <v>84490614.840000004</v>
      </c>
      <c r="AS23" s="227">
        <v>40286045.93</v>
      </c>
      <c r="AT23" s="227">
        <v>21525395.210000001</v>
      </c>
      <c r="AU23" s="227">
        <v>42050255.270000003</v>
      </c>
      <c r="AV23" s="227">
        <v>36753331.780000001</v>
      </c>
      <c r="AW23" s="227">
        <v>14213241.109999999</v>
      </c>
      <c r="AX23" s="227">
        <v>30445594.300000001</v>
      </c>
      <c r="AY23" s="227">
        <v>25409550.079999998</v>
      </c>
      <c r="AZ23" s="227">
        <v>51207740.200000003</v>
      </c>
      <c r="BA23" s="227">
        <v>140454797.44</v>
      </c>
      <c r="BB23" s="227">
        <v>44615665.890000001</v>
      </c>
      <c r="BC23" s="227">
        <v>440521367.00999999</v>
      </c>
      <c r="BD23" s="227">
        <v>43326572.740000002</v>
      </c>
      <c r="BE23" s="227">
        <v>12563113</v>
      </c>
      <c r="BF23" s="227">
        <v>17360220.670000002</v>
      </c>
      <c r="BG23" s="227">
        <v>25269034.039999999</v>
      </c>
      <c r="BH23" s="227">
        <v>37976764.390000001</v>
      </c>
      <c r="BI23" s="227">
        <v>6778475.54</v>
      </c>
      <c r="BJ23" s="227">
        <v>48916161.07</v>
      </c>
      <c r="BK23" s="227">
        <v>10946699.24</v>
      </c>
      <c r="BL23" s="227">
        <v>242662605.16</v>
      </c>
      <c r="BM23" s="227">
        <v>58706736.170000002</v>
      </c>
      <c r="BN23" s="227">
        <v>34855201.149999999</v>
      </c>
      <c r="BO23" s="227">
        <v>51960670.909999996</v>
      </c>
      <c r="BP23" s="227">
        <v>49762196.329999998</v>
      </c>
      <c r="BQ23" s="227">
        <v>19492052.379999999</v>
      </c>
      <c r="BR23" s="295">
        <v>1029355083.74</v>
      </c>
      <c r="BS23" s="295">
        <v>30170771.489999998</v>
      </c>
      <c r="BT23" s="295">
        <v>21681844.73</v>
      </c>
      <c r="BU23" s="295">
        <v>123370506.11</v>
      </c>
      <c r="BV23" s="295">
        <v>39930986.68</v>
      </c>
      <c r="BW23" s="295">
        <v>12155113.85</v>
      </c>
      <c r="BX23" s="295">
        <v>69167033.780000001</v>
      </c>
      <c r="BY23" s="295">
        <v>17586556.02</v>
      </c>
      <c r="BZ23" s="295">
        <v>7649654.0700000003</v>
      </c>
      <c r="CA23" s="295">
        <v>41962494.229999997</v>
      </c>
      <c r="CB23" s="295">
        <v>35797191.189999998</v>
      </c>
      <c r="CC23" s="295">
        <v>61206010.810000002</v>
      </c>
      <c r="CD23" s="295">
        <v>66942361.189999998</v>
      </c>
      <c r="CE23" s="295">
        <v>64656336.850000001</v>
      </c>
      <c r="CF23" s="295">
        <v>7488269.2199999997</v>
      </c>
      <c r="CG23" s="295">
        <v>19961825.170000002</v>
      </c>
      <c r="CH23" s="295">
        <v>28995574.66</v>
      </c>
      <c r="CI23" s="295">
        <v>23398458.609999999</v>
      </c>
      <c r="CJ23" s="295">
        <v>65217611.619999997</v>
      </c>
      <c r="CK23" s="295">
        <v>4191781.26</v>
      </c>
      <c r="CL23" s="295">
        <v>23400485.120000001</v>
      </c>
      <c r="CM23" s="158"/>
      <c r="CN23" s="327"/>
      <c r="CO23" s="327"/>
      <c r="CP23" s="310"/>
      <c r="CW23" s="329"/>
      <c r="CZ23" s="325">
        <f t="shared" si="0"/>
        <v>0</v>
      </c>
      <c r="DA23" s="330" t="s">
        <v>106</v>
      </c>
      <c r="DB23" s="328" t="s">
        <v>1645</v>
      </c>
      <c r="DC23" s="328" t="s">
        <v>2296</v>
      </c>
    </row>
    <row r="24" spans="1:107" s="328" customFormat="1" ht="13.2" customHeight="1" x14ac:dyDescent="0.25">
      <c r="A24" s="293" t="s">
        <v>107</v>
      </c>
      <c r="B24" s="294" t="s">
        <v>1646</v>
      </c>
      <c r="C24" s="227">
        <v>42135687.229999997</v>
      </c>
      <c r="D24" s="227">
        <v>0</v>
      </c>
      <c r="E24" s="227">
        <v>3795065.31</v>
      </c>
      <c r="F24" s="227">
        <v>659820.30000000005</v>
      </c>
      <c r="G24" s="227">
        <v>256050.81</v>
      </c>
      <c r="H24" s="227">
        <v>2220638.88</v>
      </c>
      <c r="I24" s="227">
        <v>1528530.42</v>
      </c>
      <c r="J24" s="227">
        <v>1980324.17</v>
      </c>
      <c r="K24" s="227">
        <v>3207625.29</v>
      </c>
      <c r="L24" s="227">
        <v>2602043.1</v>
      </c>
      <c r="M24" s="227">
        <v>6944120.2699999996</v>
      </c>
      <c r="N24" s="227">
        <v>23087</v>
      </c>
      <c r="O24" s="227">
        <v>11840365.189999999</v>
      </c>
      <c r="P24" s="227">
        <v>1440259.74</v>
      </c>
      <c r="Q24" s="227">
        <v>480834.22</v>
      </c>
      <c r="R24" s="227">
        <v>9344456.0500000007</v>
      </c>
      <c r="S24" s="227">
        <v>1337091.97</v>
      </c>
      <c r="T24" s="227">
        <v>1117752.74</v>
      </c>
      <c r="U24" s="227">
        <v>5483388.75</v>
      </c>
      <c r="V24" s="227">
        <v>558496.05000000005</v>
      </c>
      <c r="W24" s="227">
        <v>18340990.649999999</v>
      </c>
      <c r="X24" s="227">
        <v>410446.98</v>
      </c>
      <c r="Y24" s="227">
        <v>2799707.75</v>
      </c>
      <c r="Z24" s="227">
        <v>5433034.4900000002</v>
      </c>
      <c r="AA24" s="227">
        <v>505536.03</v>
      </c>
      <c r="AB24" s="227">
        <v>821340.87</v>
      </c>
      <c r="AC24" s="227">
        <v>78917.91</v>
      </c>
      <c r="AD24" s="227">
        <v>635740.99</v>
      </c>
      <c r="AE24" s="227">
        <v>615626.75</v>
      </c>
      <c r="AF24" s="227">
        <v>1924550.27</v>
      </c>
      <c r="AG24" s="227">
        <v>1604708.88</v>
      </c>
      <c r="AH24" s="227">
        <v>1787816.62</v>
      </c>
      <c r="AI24" s="227">
        <v>254445.91</v>
      </c>
      <c r="AJ24" s="227">
        <v>612918.27</v>
      </c>
      <c r="AK24" s="227">
        <v>27700974.539999999</v>
      </c>
      <c r="AL24" s="227">
        <v>653419.48</v>
      </c>
      <c r="AM24" s="227">
        <v>2141147.98</v>
      </c>
      <c r="AN24" s="227">
        <v>8017451.25</v>
      </c>
      <c r="AO24" s="227">
        <v>2751466.43</v>
      </c>
      <c r="AP24" s="227">
        <v>3996228.89</v>
      </c>
      <c r="AQ24" s="227">
        <v>475308.2</v>
      </c>
      <c r="AR24" s="227">
        <v>5347088.4000000004</v>
      </c>
      <c r="AS24" s="227">
        <v>1862182.81</v>
      </c>
      <c r="AT24" s="227">
        <v>730809.18</v>
      </c>
      <c r="AU24" s="227">
        <v>719992.79</v>
      </c>
      <c r="AV24" s="227">
        <v>1654226.17</v>
      </c>
      <c r="AW24" s="227">
        <v>2345859.4</v>
      </c>
      <c r="AX24" s="227">
        <v>74953.89</v>
      </c>
      <c r="AY24" s="227">
        <v>1821150.76</v>
      </c>
      <c r="AZ24" s="227">
        <v>277520.13</v>
      </c>
      <c r="BA24" s="227">
        <v>21755809.309999999</v>
      </c>
      <c r="BB24" s="227">
        <v>735581.73</v>
      </c>
      <c r="BC24" s="227">
        <v>7302279.8200000003</v>
      </c>
      <c r="BD24" s="227">
        <v>3297503.04</v>
      </c>
      <c r="BE24" s="227">
        <v>936312.69</v>
      </c>
      <c r="BF24" s="227">
        <v>1530516.08</v>
      </c>
      <c r="BG24" s="227">
        <v>13798405.800000001</v>
      </c>
      <c r="BH24" s="227">
        <v>1661342.93</v>
      </c>
      <c r="BI24" s="227">
        <v>61515.31</v>
      </c>
      <c r="BJ24" s="227">
        <v>2165332.73</v>
      </c>
      <c r="BK24" s="227">
        <v>0</v>
      </c>
      <c r="BL24" s="227">
        <v>9585472.3800000008</v>
      </c>
      <c r="BM24" s="227">
        <v>548029.74</v>
      </c>
      <c r="BN24" s="227">
        <v>3271897.4</v>
      </c>
      <c r="BO24" s="227">
        <v>1706693.46</v>
      </c>
      <c r="BP24" s="227">
        <v>1182884.48</v>
      </c>
      <c r="BQ24" s="227">
        <v>3580561.14</v>
      </c>
      <c r="BR24" s="295">
        <v>94813407.469999999</v>
      </c>
      <c r="BS24" s="295">
        <v>3256104.9</v>
      </c>
      <c r="BT24" s="295">
        <v>821034.02</v>
      </c>
      <c r="BU24" s="295">
        <v>8271784.4800000004</v>
      </c>
      <c r="BV24" s="227">
        <v>17397</v>
      </c>
      <c r="BW24" s="295">
        <v>817955.61</v>
      </c>
      <c r="BX24" s="295">
        <v>7191970.96</v>
      </c>
      <c r="BY24" s="295">
        <v>1394041.37</v>
      </c>
      <c r="BZ24" s="227">
        <v>0</v>
      </c>
      <c r="CA24" s="295">
        <v>4277341.8899999997</v>
      </c>
      <c r="CB24" s="295">
        <v>3216742.66</v>
      </c>
      <c r="CC24" s="295">
        <v>11035132.789999999</v>
      </c>
      <c r="CD24" s="295">
        <v>8749704.6600000001</v>
      </c>
      <c r="CE24" s="295">
        <v>15880785.939999999</v>
      </c>
      <c r="CF24" s="295">
        <v>16203107.6</v>
      </c>
      <c r="CG24" s="295">
        <v>1529632.22</v>
      </c>
      <c r="CH24" s="295">
        <v>4753854.0199999996</v>
      </c>
      <c r="CI24" s="295">
        <v>739544.8</v>
      </c>
      <c r="CJ24" s="295">
        <v>20483457.98</v>
      </c>
      <c r="CK24" s="295">
        <v>6520</v>
      </c>
      <c r="CL24" s="295">
        <v>2705576.95</v>
      </c>
      <c r="CM24" s="158"/>
      <c r="CN24" s="327"/>
      <c r="CO24" s="327"/>
      <c r="CP24" s="310"/>
      <c r="CW24" s="329"/>
      <c r="CZ24" s="325">
        <f t="shared" si="0"/>
        <v>0</v>
      </c>
      <c r="DA24" s="330" t="s">
        <v>107</v>
      </c>
      <c r="DB24" s="328" t="s">
        <v>1646</v>
      </c>
      <c r="DC24" s="328" t="s">
        <v>2296</v>
      </c>
    </row>
    <row r="25" spans="1:107" ht="13.2" customHeight="1" x14ac:dyDescent="0.25">
      <c r="A25" s="293" t="s">
        <v>108</v>
      </c>
      <c r="B25" s="294" t="s">
        <v>1647</v>
      </c>
      <c r="C25" s="227">
        <v>6668090</v>
      </c>
      <c r="D25" s="227">
        <v>390970</v>
      </c>
      <c r="E25" s="227">
        <v>367631.87</v>
      </c>
      <c r="F25" s="227">
        <v>260695</v>
      </c>
      <c r="G25" s="227">
        <v>134300</v>
      </c>
      <c r="H25" s="227">
        <v>1261627.07</v>
      </c>
      <c r="I25" s="227">
        <v>1363771.43</v>
      </c>
      <c r="J25" s="227">
        <v>966317.16</v>
      </c>
      <c r="K25" s="227">
        <v>273525</v>
      </c>
      <c r="L25" s="227">
        <v>263395.78999999998</v>
      </c>
      <c r="M25" s="227">
        <v>483201.03</v>
      </c>
      <c r="N25" s="227">
        <v>80700</v>
      </c>
      <c r="O25" s="227">
        <v>6322412.0300000003</v>
      </c>
      <c r="P25" s="227">
        <v>568035.19999999995</v>
      </c>
      <c r="Q25" s="227">
        <v>818710.65</v>
      </c>
      <c r="R25" s="227">
        <v>1800862.78</v>
      </c>
      <c r="S25" s="227">
        <v>1126485.82</v>
      </c>
      <c r="T25" s="227">
        <v>679841.06</v>
      </c>
      <c r="U25" s="227">
        <v>2231739.9900000002</v>
      </c>
      <c r="V25" s="227">
        <v>0</v>
      </c>
      <c r="W25" s="227">
        <v>434291</v>
      </c>
      <c r="X25" s="227">
        <v>826667.47</v>
      </c>
      <c r="Y25" s="227">
        <v>286121.76</v>
      </c>
      <c r="Z25" s="227">
        <v>2208117.3199999998</v>
      </c>
      <c r="AA25" s="227">
        <v>88300</v>
      </c>
      <c r="AB25" s="227">
        <v>113136</v>
      </c>
      <c r="AC25" s="227">
        <v>0</v>
      </c>
      <c r="AD25" s="227">
        <v>237670</v>
      </c>
      <c r="AE25" s="227">
        <v>255000</v>
      </c>
      <c r="AF25" s="227">
        <v>774785</v>
      </c>
      <c r="AG25" s="227">
        <v>52000</v>
      </c>
      <c r="AH25" s="227">
        <v>493306.36</v>
      </c>
      <c r="AI25" s="227">
        <v>565040.16</v>
      </c>
      <c r="AJ25" s="227">
        <v>25902.63</v>
      </c>
      <c r="AK25" s="227">
        <v>3029531.39</v>
      </c>
      <c r="AL25" s="227">
        <v>176661.62</v>
      </c>
      <c r="AM25" s="227">
        <v>222150</v>
      </c>
      <c r="AN25" s="227">
        <v>705810</v>
      </c>
      <c r="AO25" s="227">
        <v>254477.19</v>
      </c>
      <c r="AP25" s="227">
        <v>155585.60999999999</v>
      </c>
      <c r="AQ25" s="227">
        <v>65576</v>
      </c>
      <c r="AR25" s="227">
        <v>2355919.81</v>
      </c>
      <c r="AS25" s="227">
        <v>174098.42</v>
      </c>
      <c r="AT25" s="227">
        <v>439708.07</v>
      </c>
      <c r="AU25" s="227">
        <v>111400</v>
      </c>
      <c r="AV25" s="227">
        <v>916150</v>
      </c>
      <c r="AW25" s="227">
        <v>52650</v>
      </c>
      <c r="AX25" s="227">
        <v>515303.51</v>
      </c>
      <c r="AY25" s="227">
        <v>448670</v>
      </c>
      <c r="AZ25" s="227">
        <v>111500</v>
      </c>
      <c r="BA25" s="227">
        <v>1834782.05</v>
      </c>
      <c r="BB25" s="227">
        <v>147759.04999999999</v>
      </c>
      <c r="BC25" s="227">
        <v>383000</v>
      </c>
      <c r="BD25" s="227">
        <v>1101684.3799999999</v>
      </c>
      <c r="BE25" s="227">
        <v>358848</v>
      </c>
      <c r="BF25" s="227">
        <v>1034680</v>
      </c>
      <c r="BG25" s="227">
        <v>777230</v>
      </c>
      <c r="BH25" s="227">
        <v>0</v>
      </c>
      <c r="BI25" s="227">
        <v>407085</v>
      </c>
      <c r="BJ25" s="227">
        <v>29844</v>
      </c>
      <c r="BK25" s="227">
        <v>223311.1</v>
      </c>
      <c r="BL25" s="227">
        <v>1373250</v>
      </c>
      <c r="BM25" s="227">
        <v>1062678</v>
      </c>
      <c r="BN25" s="227">
        <v>93595</v>
      </c>
      <c r="BO25" s="227">
        <v>142690</v>
      </c>
      <c r="BP25" s="227">
        <v>279010</v>
      </c>
      <c r="BQ25" s="227">
        <v>1192003.5</v>
      </c>
      <c r="BR25" s="295">
        <v>24222957.34</v>
      </c>
      <c r="BS25" s="295">
        <v>139609.54</v>
      </c>
      <c r="BT25" s="227">
        <v>0</v>
      </c>
      <c r="BU25" s="295">
        <v>968679.79</v>
      </c>
      <c r="BV25" s="295">
        <v>0</v>
      </c>
      <c r="BW25" s="295">
        <v>489810.54</v>
      </c>
      <c r="BX25" s="295">
        <v>6979115.5599999996</v>
      </c>
      <c r="BY25" s="295">
        <v>215305.55</v>
      </c>
      <c r="BZ25" s="227">
        <v>28000</v>
      </c>
      <c r="CA25" s="295">
        <v>835934.92</v>
      </c>
      <c r="CB25" s="295">
        <v>1094422.24</v>
      </c>
      <c r="CC25" s="295">
        <v>381205</v>
      </c>
      <c r="CD25" s="295">
        <v>1642010</v>
      </c>
      <c r="CE25" s="295">
        <v>365890.53</v>
      </c>
      <c r="CF25" s="295">
        <v>131068</v>
      </c>
      <c r="CG25" s="295">
        <v>1270031.98</v>
      </c>
      <c r="CH25" s="295">
        <v>477843.42</v>
      </c>
      <c r="CI25" s="295">
        <v>1448924.58</v>
      </c>
      <c r="CJ25" s="295">
        <v>2241214.39</v>
      </c>
      <c r="CK25" s="295">
        <v>331003.56</v>
      </c>
      <c r="CL25" s="295">
        <v>112150</v>
      </c>
      <c r="CM25" s="326"/>
      <c r="CZ25" s="325">
        <f t="shared" si="0"/>
        <v>0</v>
      </c>
      <c r="DA25" s="313" t="s">
        <v>108</v>
      </c>
      <c r="DB25" s="310" t="s">
        <v>1647</v>
      </c>
      <c r="DC25" s="310" t="s">
        <v>2296</v>
      </c>
    </row>
    <row r="26" spans="1:107" s="323" customFormat="1" ht="13.2" customHeight="1" x14ac:dyDescent="0.25">
      <c r="A26" s="289" t="s">
        <v>109</v>
      </c>
      <c r="B26" s="290" t="s">
        <v>1648</v>
      </c>
      <c r="C26" s="291">
        <v>18184846.34</v>
      </c>
      <c r="D26" s="291">
        <v>1219851.8500000001</v>
      </c>
      <c r="E26" s="291">
        <v>0</v>
      </c>
      <c r="F26" s="291">
        <v>803523.82</v>
      </c>
      <c r="G26" s="291">
        <v>244930.91</v>
      </c>
      <c r="H26" s="291">
        <v>422719.56</v>
      </c>
      <c r="I26" s="291">
        <v>2307675.2200000002</v>
      </c>
      <c r="J26" s="291">
        <v>0</v>
      </c>
      <c r="K26" s="291">
        <v>1685650.13</v>
      </c>
      <c r="L26" s="291">
        <v>1225848.67</v>
      </c>
      <c r="M26" s="291">
        <v>2649803.65</v>
      </c>
      <c r="N26" s="291">
        <v>397.74</v>
      </c>
      <c r="O26" s="291">
        <v>7903772.4299999997</v>
      </c>
      <c r="P26" s="291">
        <v>254564.59</v>
      </c>
      <c r="Q26" s="291">
        <v>55532.44</v>
      </c>
      <c r="R26" s="291">
        <v>4136335.38</v>
      </c>
      <c r="S26" s="291">
        <v>1079034.82</v>
      </c>
      <c r="T26" s="291">
        <v>1952267.25</v>
      </c>
      <c r="U26" s="291">
        <v>154528.74</v>
      </c>
      <c r="V26" s="291">
        <v>38241.480000000003</v>
      </c>
      <c r="W26" s="291">
        <v>10110147.109999999</v>
      </c>
      <c r="X26" s="291">
        <v>97635.74</v>
      </c>
      <c r="Y26" s="291">
        <v>50000</v>
      </c>
      <c r="Z26" s="291">
        <v>3806419.6</v>
      </c>
      <c r="AA26" s="291">
        <v>7398.6</v>
      </c>
      <c r="AB26" s="291">
        <v>682090.75</v>
      </c>
      <c r="AC26" s="291">
        <v>3159538.63</v>
      </c>
      <c r="AD26" s="291">
        <v>1088455.3600000001</v>
      </c>
      <c r="AE26" s="291">
        <v>31724.53</v>
      </c>
      <c r="AF26" s="291">
        <v>81444.27</v>
      </c>
      <c r="AG26" s="291">
        <v>1675310.66</v>
      </c>
      <c r="AH26" s="291">
        <v>1301374.3600000001</v>
      </c>
      <c r="AI26" s="291">
        <v>3105267.06</v>
      </c>
      <c r="AJ26" s="291">
        <v>23385.13</v>
      </c>
      <c r="AK26" s="291">
        <v>22465360.41</v>
      </c>
      <c r="AL26" s="291">
        <v>1293582.79</v>
      </c>
      <c r="AM26" s="291">
        <v>1004294.3</v>
      </c>
      <c r="AN26" s="291">
        <v>4814834.91</v>
      </c>
      <c r="AO26" s="291">
        <v>1167393.99</v>
      </c>
      <c r="AP26" s="291">
        <v>1256742.7</v>
      </c>
      <c r="AQ26" s="291">
        <v>2993112.69</v>
      </c>
      <c r="AR26" s="291">
        <v>3747403.24</v>
      </c>
      <c r="AS26" s="291">
        <v>1191706.53</v>
      </c>
      <c r="AT26" s="291">
        <v>180226.83</v>
      </c>
      <c r="AU26" s="291">
        <v>1855100</v>
      </c>
      <c r="AV26" s="291">
        <v>456092.59</v>
      </c>
      <c r="AW26" s="291">
        <v>1596997.95</v>
      </c>
      <c r="AX26" s="291">
        <v>2818481.9</v>
      </c>
      <c r="AY26" s="291">
        <v>1171758.48</v>
      </c>
      <c r="AZ26" s="291">
        <v>1744803.57</v>
      </c>
      <c r="BA26" s="291">
        <v>9500356.9600000009</v>
      </c>
      <c r="BB26" s="291">
        <v>3047931.96</v>
      </c>
      <c r="BC26" s="291">
        <v>4387011.04</v>
      </c>
      <c r="BD26" s="291">
        <v>2390757.75</v>
      </c>
      <c r="BE26" s="291">
        <v>1971148.55</v>
      </c>
      <c r="BF26" s="291">
        <v>1605.36</v>
      </c>
      <c r="BG26" s="291">
        <v>0</v>
      </c>
      <c r="BH26" s="291">
        <v>242389.76000000001</v>
      </c>
      <c r="BI26" s="291">
        <v>35390.35</v>
      </c>
      <c r="BJ26" s="291">
        <v>338362.06</v>
      </c>
      <c r="BK26" s="291">
        <v>1601518.07</v>
      </c>
      <c r="BL26" s="291">
        <v>11249277.75</v>
      </c>
      <c r="BM26" s="291">
        <v>816313.11</v>
      </c>
      <c r="BN26" s="291">
        <v>2943000</v>
      </c>
      <c r="BO26" s="291">
        <v>3017459.89</v>
      </c>
      <c r="BP26" s="291">
        <v>2118155.29</v>
      </c>
      <c r="BQ26" s="291">
        <v>2147691.56</v>
      </c>
      <c r="BR26" s="292">
        <v>21574097.73</v>
      </c>
      <c r="BS26" s="292">
        <v>53947.95</v>
      </c>
      <c r="BT26" s="291">
        <v>38465.43</v>
      </c>
      <c r="BU26" s="292">
        <v>2266643.9700000002</v>
      </c>
      <c r="BV26" s="291">
        <v>0</v>
      </c>
      <c r="BW26" s="292">
        <v>15802.36</v>
      </c>
      <c r="BX26" s="292">
        <v>28780.86</v>
      </c>
      <c r="BY26" s="292">
        <v>0</v>
      </c>
      <c r="BZ26" s="292">
        <v>621.01</v>
      </c>
      <c r="CA26" s="292">
        <v>466.82</v>
      </c>
      <c r="CB26" s="292">
        <v>672.8</v>
      </c>
      <c r="CC26" s="292">
        <v>23668.51</v>
      </c>
      <c r="CD26" s="292">
        <v>301173.77</v>
      </c>
      <c r="CE26" s="291">
        <v>383924.68</v>
      </c>
      <c r="CF26" s="292">
        <v>1110550.04</v>
      </c>
      <c r="CG26" s="292">
        <v>120.19</v>
      </c>
      <c r="CH26" s="292">
        <v>13066.03</v>
      </c>
      <c r="CI26" s="292">
        <v>0</v>
      </c>
      <c r="CJ26" s="292">
        <v>1281371.5900000001</v>
      </c>
      <c r="CK26" s="292">
        <v>5066</v>
      </c>
      <c r="CL26" s="291">
        <v>632.19000000000005</v>
      </c>
      <c r="CM26" s="321"/>
      <c r="CN26" s="322"/>
      <c r="CO26" s="322"/>
      <c r="CW26" s="324"/>
      <c r="CZ26" s="325">
        <f t="shared" si="0"/>
        <v>0</v>
      </c>
      <c r="DA26" s="325" t="s">
        <v>109</v>
      </c>
      <c r="DB26" s="323" t="s">
        <v>1648</v>
      </c>
      <c r="DC26" s="323" t="s">
        <v>2296</v>
      </c>
    </row>
    <row r="27" spans="1:107" s="323" customFormat="1" ht="13.2" customHeight="1" x14ac:dyDescent="0.25">
      <c r="A27" s="289" t="s">
        <v>110</v>
      </c>
      <c r="B27" s="290" t="s">
        <v>1649</v>
      </c>
      <c r="C27" s="291">
        <v>7686019.9800000004</v>
      </c>
      <c r="D27" s="291">
        <v>0</v>
      </c>
      <c r="E27" s="291">
        <v>0</v>
      </c>
      <c r="F27" s="291">
        <v>0</v>
      </c>
      <c r="G27" s="291">
        <v>931261.4</v>
      </c>
      <c r="H27" s="291">
        <v>0</v>
      </c>
      <c r="I27" s="291">
        <v>102594.02</v>
      </c>
      <c r="J27" s="291">
        <v>721011.77</v>
      </c>
      <c r="K27" s="291">
        <v>454099.45</v>
      </c>
      <c r="L27" s="291">
        <v>4319967.51</v>
      </c>
      <c r="M27" s="291">
        <v>2347157.5099999998</v>
      </c>
      <c r="N27" s="291">
        <v>0</v>
      </c>
      <c r="O27" s="291">
        <v>8534251.4399999995</v>
      </c>
      <c r="P27" s="291">
        <v>1128969.1399999999</v>
      </c>
      <c r="Q27" s="291">
        <v>382521.61</v>
      </c>
      <c r="R27" s="291">
        <v>786301.47</v>
      </c>
      <c r="S27" s="291">
        <v>79043.429999999993</v>
      </c>
      <c r="T27" s="291">
        <v>690768.4</v>
      </c>
      <c r="U27" s="291">
        <v>20200</v>
      </c>
      <c r="V27" s="291">
        <v>0</v>
      </c>
      <c r="W27" s="291">
        <v>13871838.890000001</v>
      </c>
      <c r="X27" s="291">
        <v>1215149.1499999999</v>
      </c>
      <c r="Y27" s="291">
        <v>3734289.67</v>
      </c>
      <c r="Z27" s="291">
        <v>144379.76999999999</v>
      </c>
      <c r="AA27" s="291">
        <v>388489.37</v>
      </c>
      <c r="AB27" s="291">
        <v>1005543.33</v>
      </c>
      <c r="AC27" s="291">
        <v>0</v>
      </c>
      <c r="AD27" s="291">
        <v>4500</v>
      </c>
      <c r="AE27" s="291">
        <v>24851.91</v>
      </c>
      <c r="AF27" s="291">
        <v>740705.62</v>
      </c>
      <c r="AG27" s="291">
        <v>0</v>
      </c>
      <c r="AH27" s="291">
        <v>2951539.04</v>
      </c>
      <c r="AI27" s="291">
        <v>371713.33</v>
      </c>
      <c r="AJ27" s="291">
        <v>1286632.3500000001</v>
      </c>
      <c r="AK27" s="291">
        <v>0</v>
      </c>
      <c r="AL27" s="291">
        <v>0</v>
      </c>
      <c r="AM27" s="291">
        <v>0</v>
      </c>
      <c r="AN27" s="291">
        <v>3445070.22</v>
      </c>
      <c r="AO27" s="291">
        <v>138795.54</v>
      </c>
      <c r="AP27" s="291">
        <v>2007.93</v>
      </c>
      <c r="AQ27" s="291">
        <v>2093.9899999999998</v>
      </c>
      <c r="AR27" s="291">
        <v>3843774.3</v>
      </c>
      <c r="AS27" s="291">
        <v>0</v>
      </c>
      <c r="AT27" s="291">
        <v>0</v>
      </c>
      <c r="AU27" s="291">
        <v>218214.66</v>
      </c>
      <c r="AV27" s="291">
        <v>0</v>
      </c>
      <c r="AW27" s="291">
        <v>0</v>
      </c>
      <c r="AX27" s="291">
        <v>489544.43</v>
      </c>
      <c r="AY27" s="291">
        <v>0</v>
      </c>
      <c r="AZ27" s="291">
        <v>0</v>
      </c>
      <c r="BA27" s="291">
        <v>0</v>
      </c>
      <c r="BB27" s="291">
        <v>0</v>
      </c>
      <c r="BC27" s="291">
        <v>71975.839999999997</v>
      </c>
      <c r="BD27" s="291">
        <v>0</v>
      </c>
      <c r="BE27" s="291">
        <v>344115.75</v>
      </c>
      <c r="BF27" s="291">
        <v>679497.96</v>
      </c>
      <c r="BG27" s="291">
        <v>17322207.890000001</v>
      </c>
      <c r="BH27" s="291">
        <v>0</v>
      </c>
      <c r="BI27" s="291">
        <v>0</v>
      </c>
      <c r="BJ27" s="291">
        <v>282459.74</v>
      </c>
      <c r="BK27" s="291">
        <v>0</v>
      </c>
      <c r="BL27" s="291">
        <v>999205.91</v>
      </c>
      <c r="BM27" s="291">
        <v>18956.77</v>
      </c>
      <c r="BN27" s="291">
        <v>789124.33</v>
      </c>
      <c r="BO27" s="291">
        <v>1826320.39</v>
      </c>
      <c r="BP27" s="291">
        <v>954789.2</v>
      </c>
      <c r="BQ27" s="291">
        <v>1094452.33</v>
      </c>
      <c r="BR27" s="292">
        <v>23990284.079999998</v>
      </c>
      <c r="BS27" s="292">
        <v>334744.63</v>
      </c>
      <c r="BT27" s="291">
        <v>0</v>
      </c>
      <c r="BU27" s="292">
        <v>301192.82</v>
      </c>
      <c r="BV27" s="292">
        <v>177922.7</v>
      </c>
      <c r="BW27" s="291">
        <v>0</v>
      </c>
      <c r="BX27" s="292">
        <v>7466451.79</v>
      </c>
      <c r="BY27" s="292">
        <v>412088.31</v>
      </c>
      <c r="BZ27" s="291">
        <v>0</v>
      </c>
      <c r="CA27" s="292">
        <v>559138.91</v>
      </c>
      <c r="CB27" s="292">
        <v>749317.3</v>
      </c>
      <c r="CC27" s="292">
        <v>793904.27</v>
      </c>
      <c r="CD27" s="292">
        <v>10437.5</v>
      </c>
      <c r="CE27" s="292">
        <v>472478.87</v>
      </c>
      <c r="CF27" s="292">
        <v>157150.65</v>
      </c>
      <c r="CG27" s="292">
        <v>191081.38</v>
      </c>
      <c r="CH27" s="292">
        <v>459811.95</v>
      </c>
      <c r="CI27" s="291">
        <v>0</v>
      </c>
      <c r="CJ27" s="292">
        <v>511349.52</v>
      </c>
      <c r="CK27" s="292">
        <v>529690.37</v>
      </c>
      <c r="CL27" s="292">
        <v>210155.6</v>
      </c>
      <c r="CM27" s="321"/>
      <c r="CN27" s="322"/>
      <c r="CO27" s="322"/>
      <c r="CW27" s="324"/>
      <c r="CZ27" s="325">
        <f t="shared" si="0"/>
        <v>0</v>
      </c>
      <c r="DA27" s="325" t="s">
        <v>110</v>
      </c>
      <c r="DB27" s="323" t="s">
        <v>1649</v>
      </c>
      <c r="DC27" s="323" t="s">
        <v>2296</v>
      </c>
    </row>
    <row r="28" spans="1:107" ht="13.2" customHeight="1" x14ac:dyDescent="0.25">
      <c r="A28" s="293" t="s">
        <v>111</v>
      </c>
      <c r="B28" s="294" t="s">
        <v>1211</v>
      </c>
      <c r="C28" s="227">
        <v>0</v>
      </c>
      <c r="D28" s="227">
        <v>0</v>
      </c>
      <c r="E28" s="227">
        <v>0</v>
      </c>
      <c r="F28" s="227">
        <v>0</v>
      </c>
      <c r="G28" s="227">
        <v>0</v>
      </c>
      <c r="H28" s="227">
        <v>0</v>
      </c>
      <c r="I28" s="227">
        <v>0</v>
      </c>
      <c r="J28" s="227">
        <v>0</v>
      </c>
      <c r="K28" s="227">
        <v>0</v>
      </c>
      <c r="L28" s="227">
        <v>0</v>
      </c>
      <c r="M28" s="227">
        <v>0</v>
      </c>
      <c r="N28" s="227">
        <v>0</v>
      </c>
      <c r="O28" s="227">
        <v>0</v>
      </c>
      <c r="P28" s="227">
        <v>0</v>
      </c>
      <c r="Q28" s="227">
        <v>0</v>
      </c>
      <c r="R28" s="227">
        <v>0</v>
      </c>
      <c r="S28" s="227">
        <v>0</v>
      </c>
      <c r="T28" s="227">
        <v>0</v>
      </c>
      <c r="U28" s="227">
        <v>0</v>
      </c>
      <c r="V28" s="227">
        <v>0</v>
      </c>
      <c r="W28" s="227">
        <v>0</v>
      </c>
      <c r="X28" s="227">
        <v>0</v>
      </c>
      <c r="Y28" s="227">
        <v>0</v>
      </c>
      <c r="Z28" s="227">
        <v>0</v>
      </c>
      <c r="AA28" s="227">
        <v>0</v>
      </c>
      <c r="AB28" s="227">
        <v>0</v>
      </c>
      <c r="AC28" s="227">
        <v>0</v>
      </c>
      <c r="AD28" s="227">
        <v>0</v>
      </c>
      <c r="AE28" s="227">
        <v>0</v>
      </c>
      <c r="AF28" s="227">
        <v>0</v>
      </c>
      <c r="AG28" s="227">
        <v>0</v>
      </c>
      <c r="AH28" s="227">
        <v>0</v>
      </c>
      <c r="AI28" s="227">
        <v>0</v>
      </c>
      <c r="AJ28" s="227">
        <v>0</v>
      </c>
      <c r="AK28" s="227">
        <v>0</v>
      </c>
      <c r="AL28" s="227">
        <v>0</v>
      </c>
      <c r="AM28" s="227">
        <v>0</v>
      </c>
      <c r="AN28" s="227">
        <v>0</v>
      </c>
      <c r="AO28" s="227">
        <v>0</v>
      </c>
      <c r="AP28" s="227">
        <v>0</v>
      </c>
      <c r="AQ28" s="227">
        <v>0</v>
      </c>
      <c r="AR28" s="227">
        <v>0</v>
      </c>
      <c r="AS28" s="227">
        <v>0</v>
      </c>
      <c r="AT28" s="227">
        <v>0</v>
      </c>
      <c r="AU28" s="227">
        <v>0</v>
      </c>
      <c r="AV28" s="227">
        <v>0</v>
      </c>
      <c r="AW28" s="227">
        <v>0</v>
      </c>
      <c r="AX28" s="227">
        <v>0</v>
      </c>
      <c r="AY28" s="227">
        <v>0</v>
      </c>
      <c r="AZ28" s="227">
        <v>0</v>
      </c>
      <c r="BA28" s="227">
        <v>0</v>
      </c>
      <c r="BB28" s="227">
        <v>0</v>
      </c>
      <c r="BC28" s="227">
        <v>0</v>
      </c>
      <c r="BD28" s="227">
        <v>0</v>
      </c>
      <c r="BE28" s="227">
        <v>0</v>
      </c>
      <c r="BF28" s="227">
        <v>0</v>
      </c>
      <c r="BG28" s="227">
        <v>0</v>
      </c>
      <c r="BH28" s="227">
        <v>0</v>
      </c>
      <c r="BI28" s="227">
        <v>0</v>
      </c>
      <c r="BJ28" s="227">
        <v>0</v>
      </c>
      <c r="BK28" s="227">
        <v>0</v>
      </c>
      <c r="BL28" s="227">
        <v>0</v>
      </c>
      <c r="BM28" s="227">
        <v>0</v>
      </c>
      <c r="BN28" s="227">
        <v>0</v>
      </c>
      <c r="BO28" s="227">
        <v>0</v>
      </c>
      <c r="BP28" s="227">
        <v>0</v>
      </c>
      <c r="BQ28" s="227">
        <v>0</v>
      </c>
      <c r="BR28" s="227">
        <v>0</v>
      </c>
      <c r="BS28" s="227">
        <v>0</v>
      </c>
      <c r="BT28" s="227">
        <v>0</v>
      </c>
      <c r="BU28" s="227">
        <v>0</v>
      </c>
      <c r="BV28" s="227">
        <v>0</v>
      </c>
      <c r="BW28" s="227">
        <v>0</v>
      </c>
      <c r="BX28" s="227">
        <v>0</v>
      </c>
      <c r="BY28" s="227">
        <v>0</v>
      </c>
      <c r="BZ28" s="227">
        <v>0</v>
      </c>
      <c r="CA28" s="227">
        <v>0</v>
      </c>
      <c r="CB28" s="227">
        <v>0</v>
      </c>
      <c r="CC28" s="227">
        <v>0</v>
      </c>
      <c r="CD28" s="227">
        <v>0</v>
      </c>
      <c r="CE28" s="227">
        <v>0</v>
      </c>
      <c r="CF28" s="227">
        <v>0</v>
      </c>
      <c r="CG28" s="227">
        <v>0</v>
      </c>
      <c r="CH28" s="227">
        <v>0</v>
      </c>
      <c r="CI28" s="227">
        <v>0</v>
      </c>
      <c r="CJ28" s="227">
        <v>0</v>
      </c>
      <c r="CK28" s="227">
        <v>0</v>
      </c>
      <c r="CL28" s="227">
        <v>0</v>
      </c>
      <c r="CM28" s="326"/>
      <c r="CZ28" s="325">
        <f t="shared" si="0"/>
        <v>0</v>
      </c>
      <c r="DA28" s="313" t="s">
        <v>111</v>
      </c>
      <c r="DB28" s="310" t="s">
        <v>1211</v>
      </c>
      <c r="DC28" s="310" t="s">
        <v>2296</v>
      </c>
    </row>
    <row r="29" spans="1:107" ht="13.2" customHeight="1" x14ac:dyDescent="0.25">
      <c r="A29" s="293" t="s">
        <v>112</v>
      </c>
      <c r="B29" s="294" t="s">
        <v>1212</v>
      </c>
      <c r="C29" s="227">
        <v>0</v>
      </c>
      <c r="D29" s="227">
        <v>0</v>
      </c>
      <c r="E29" s="227">
        <v>0</v>
      </c>
      <c r="F29" s="227">
        <v>0</v>
      </c>
      <c r="G29" s="227">
        <v>0</v>
      </c>
      <c r="H29" s="227">
        <v>0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0</v>
      </c>
      <c r="O29" s="227">
        <v>0</v>
      </c>
      <c r="P29" s="227">
        <v>0</v>
      </c>
      <c r="Q29" s="227">
        <v>0</v>
      </c>
      <c r="R29" s="227">
        <v>0</v>
      </c>
      <c r="S29" s="227">
        <v>0</v>
      </c>
      <c r="T29" s="227">
        <v>0</v>
      </c>
      <c r="U29" s="227">
        <v>0</v>
      </c>
      <c r="V29" s="227">
        <v>0</v>
      </c>
      <c r="W29" s="227">
        <v>0</v>
      </c>
      <c r="X29" s="227">
        <v>0</v>
      </c>
      <c r="Y29" s="227">
        <v>0</v>
      </c>
      <c r="Z29" s="227">
        <v>0</v>
      </c>
      <c r="AA29" s="227">
        <v>0</v>
      </c>
      <c r="AB29" s="227">
        <v>0</v>
      </c>
      <c r="AC29" s="227">
        <v>0</v>
      </c>
      <c r="AD29" s="227">
        <v>0</v>
      </c>
      <c r="AE29" s="227">
        <v>0</v>
      </c>
      <c r="AF29" s="227">
        <v>0</v>
      </c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</v>
      </c>
      <c r="AO29" s="227">
        <v>0</v>
      </c>
      <c r="AP29" s="227">
        <v>0</v>
      </c>
      <c r="AQ29" s="227">
        <v>0</v>
      </c>
      <c r="AR29" s="227">
        <v>0</v>
      </c>
      <c r="AS29" s="227">
        <v>0</v>
      </c>
      <c r="AT29" s="227">
        <v>0</v>
      </c>
      <c r="AU29" s="227">
        <v>0</v>
      </c>
      <c r="AV29" s="227">
        <v>0</v>
      </c>
      <c r="AW29" s="227">
        <v>0</v>
      </c>
      <c r="AX29" s="227">
        <v>0</v>
      </c>
      <c r="AY29" s="227">
        <v>0</v>
      </c>
      <c r="AZ29" s="227">
        <v>0</v>
      </c>
      <c r="BA29" s="227">
        <v>0</v>
      </c>
      <c r="BB29" s="227">
        <v>0</v>
      </c>
      <c r="BC29" s="227">
        <v>0</v>
      </c>
      <c r="BD29" s="227">
        <v>0</v>
      </c>
      <c r="BE29" s="227">
        <v>0</v>
      </c>
      <c r="BF29" s="227">
        <v>0</v>
      </c>
      <c r="BG29" s="227">
        <v>0</v>
      </c>
      <c r="BH29" s="227">
        <v>0</v>
      </c>
      <c r="BI29" s="227">
        <v>0</v>
      </c>
      <c r="BJ29" s="227">
        <v>0</v>
      </c>
      <c r="BK29" s="227">
        <v>0</v>
      </c>
      <c r="BL29" s="227">
        <v>0</v>
      </c>
      <c r="BM29" s="227">
        <v>0</v>
      </c>
      <c r="BN29" s="227">
        <v>0</v>
      </c>
      <c r="BO29" s="227">
        <v>0</v>
      </c>
      <c r="BP29" s="227">
        <v>0</v>
      </c>
      <c r="BQ29" s="227">
        <v>0</v>
      </c>
      <c r="BR29" s="227">
        <v>0</v>
      </c>
      <c r="BS29" s="227">
        <v>0</v>
      </c>
      <c r="BT29" s="227">
        <v>0</v>
      </c>
      <c r="BU29" s="227">
        <v>0</v>
      </c>
      <c r="BV29" s="227">
        <v>0</v>
      </c>
      <c r="BW29" s="227">
        <v>0</v>
      </c>
      <c r="BX29" s="227">
        <v>0</v>
      </c>
      <c r="BY29" s="227">
        <v>0</v>
      </c>
      <c r="BZ29" s="227">
        <v>0</v>
      </c>
      <c r="CA29" s="227">
        <v>0</v>
      </c>
      <c r="CB29" s="227">
        <v>0</v>
      </c>
      <c r="CC29" s="227">
        <v>0</v>
      </c>
      <c r="CD29" s="227">
        <v>0</v>
      </c>
      <c r="CE29" s="227">
        <v>0</v>
      </c>
      <c r="CF29" s="227">
        <v>0</v>
      </c>
      <c r="CG29" s="227">
        <v>0</v>
      </c>
      <c r="CH29" s="227">
        <v>0</v>
      </c>
      <c r="CI29" s="227">
        <v>0</v>
      </c>
      <c r="CJ29" s="227">
        <v>0</v>
      </c>
      <c r="CK29" s="227">
        <v>0</v>
      </c>
      <c r="CL29" s="227">
        <v>0</v>
      </c>
      <c r="CM29" s="326"/>
      <c r="CZ29" s="325">
        <f t="shared" si="0"/>
        <v>0</v>
      </c>
      <c r="DA29" s="313" t="s">
        <v>112</v>
      </c>
      <c r="DB29" s="310" t="s">
        <v>1212</v>
      </c>
      <c r="DC29" s="310" t="s">
        <v>2296</v>
      </c>
    </row>
    <row r="30" spans="1:107" ht="13.2" customHeight="1" x14ac:dyDescent="0.25">
      <c r="A30" s="293" t="s">
        <v>113</v>
      </c>
      <c r="B30" s="294" t="s">
        <v>1650</v>
      </c>
      <c r="C30" s="227">
        <v>1660432</v>
      </c>
      <c r="D30" s="227">
        <v>191831</v>
      </c>
      <c r="E30" s="227">
        <v>60020</v>
      </c>
      <c r="F30" s="227">
        <v>0</v>
      </c>
      <c r="G30" s="227">
        <v>114000</v>
      </c>
      <c r="H30" s="227">
        <v>0</v>
      </c>
      <c r="I30" s="227">
        <v>398325</v>
      </c>
      <c r="J30" s="227">
        <v>340048</v>
      </c>
      <c r="K30" s="227">
        <v>393606</v>
      </c>
      <c r="L30" s="227">
        <v>72992</v>
      </c>
      <c r="M30" s="227">
        <v>299530</v>
      </c>
      <c r="N30" s="227">
        <v>111940</v>
      </c>
      <c r="O30" s="227">
        <v>5287909</v>
      </c>
      <c r="P30" s="227">
        <v>95290</v>
      </c>
      <c r="Q30" s="227">
        <v>3035836</v>
      </c>
      <c r="R30" s="227">
        <v>1516278.56</v>
      </c>
      <c r="S30" s="227">
        <v>0</v>
      </c>
      <c r="T30" s="227">
        <v>29112</v>
      </c>
      <c r="U30" s="227">
        <v>1881661.6</v>
      </c>
      <c r="V30" s="227">
        <v>31880</v>
      </c>
      <c r="W30" s="227">
        <v>462919</v>
      </c>
      <c r="X30" s="227">
        <v>1552492</v>
      </c>
      <c r="Y30" s="227">
        <v>110000</v>
      </c>
      <c r="Z30" s="227">
        <v>2633490</v>
      </c>
      <c r="AA30" s="227">
        <v>2232640</v>
      </c>
      <c r="AB30" s="227">
        <v>1786845</v>
      </c>
      <c r="AC30" s="227">
        <v>0</v>
      </c>
      <c r="AD30" s="227">
        <v>4594094</v>
      </c>
      <c r="AE30" s="227">
        <v>1672224</v>
      </c>
      <c r="AF30" s="227">
        <v>2071066</v>
      </c>
      <c r="AG30" s="227">
        <v>3300130</v>
      </c>
      <c r="AH30" s="227">
        <v>6094166</v>
      </c>
      <c r="AI30" s="227">
        <v>896947</v>
      </c>
      <c r="AJ30" s="227">
        <v>964708</v>
      </c>
      <c r="AK30" s="227">
        <v>1250667</v>
      </c>
      <c r="AL30" s="227">
        <v>80575</v>
      </c>
      <c r="AM30" s="227">
        <v>1321200</v>
      </c>
      <c r="AN30" s="227">
        <v>508320</v>
      </c>
      <c r="AO30" s="227">
        <v>0</v>
      </c>
      <c r="AP30" s="227">
        <v>14830</v>
      </c>
      <c r="AQ30" s="227">
        <v>1047900</v>
      </c>
      <c r="AR30" s="227">
        <v>513546.06</v>
      </c>
      <c r="AS30" s="227">
        <v>1210504</v>
      </c>
      <c r="AT30" s="227">
        <v>31030</v>
      </c>
      <c r="AU30" s="227">
        <v>0</v>
      </c>
      <c r="AV30" s="227">
        <v>1194000</v>
      </c>
      <c r="AW30" s="227">
        <v>11610</v>
      </c>
      <c r="AX30" s="227">
        <v>12000</v>
      </c>
      <c r="AY30" s="227">
        <v>0</v>
      </c>
      <c r="AZ30" s="227">
        <v>0</v>
      </c>
      <c r="BA30" s="227">
        <v>187787</v>
      </c>
      <c r="BB30" s="227">
        <v>1363616</v>
      </c>
      <c r="BC30" s="227">
        <v>558895</v>
      </c>
      <c r="BD30" s="227">
        <v>0</v>
      </c>
      <c r="BE30" s="227">
        <v>191260</v>
      </c>
      <c r="BF30" s="227">
        <v>102500</v>
      </c>
      <c r="BG30" s="227">
        <v>3801320.49</v>
      </c>
      <c r="BH30" s="227">
        <v>221665</v>
      </c>
      <c r="BI30" s="227">
        <v>1355092</v>
      </c>
      <c r="BJ30" s="227">
        <v>44336.36</v>
      </c>
      <c r="BK30" s="227">
        <v>341180</v>
      </c>
      <c r="BL30" s="227">
        <v>307168</v>
      </c>
      <c r="BM30" s="227">
        <v>334120</v>
      </c>
      <c r="BN30" s="227">
        <v>109920</v>
      </c>
      <c r="BO30" s="227">
        <v>732140</v>
      </c>
      <c r="BP30" s="227">
        <v>78300</v>
      </c>
      <c r="BQ30" s="227">
        <v>2407033.9500000002</v>
      </c>
      <c r="BR30" s="295">
        <v>4810087.63</v>
      </c>
      <c r="BS30" s="295">
        <v>1022500</v>
      </c>
      <c r="BT30" s="295">
        <v>408718</v>
      </c>
      <c r="BU30" s="295">
        <v>903545</v>
      </c>
      <c r="BV30" s="227">
        <v>0</v>
      </c>
      <c r="BW30" s="295">
        <v>1674880</v>
      </c>
      <c r="BX30" s="295">
        <v>133312</v>
      </c>
      <c r="BY30" s="295">
        <v>76460</v>
      </c>
      <c r="BZ30" s="295">
        <v>27000</v>
      </c>
      <c r="CA30" s="295">
        <v>2070192</v>
      </c>
      <c r="CB30" s="295">
        <v>3890780</v>
      </c>
      <c r="CC30" s="295">
        <v>5528564</v>
      </c>
      <c r="CD30" s="295">
        <v>3329190</v>
      </c>
      <c r="CE30" s="295">
        <v>463450</v>
      </c>
      <c r="CF30" s="227">
        <v>0</v>
      </c>
      <c r="CG30" s="295">
        <v>131330</v>
      </c>
      <c r="CH30" s="295">
        <v>938833</v>
      </c>
      <c r="CI30" s="227">
        <v>27350</v>
      </c>
      <c r="CJ30" s="295">
        <v>3677644</v>
      </c>
      <c r="CK30" s="227">
        <v>576280</v>
      </c>
      <c r="CL30" s="227">
        <v>831300</v>
      </c>
      <c r="CM30" s="326"/>
      <c r="CZ30" s="325">
        <f t="shared" si="0"/>
        <v>0</v>
      </c>
      <c r="DA30" s="313" t="s">
        <v>113</v>
      </c>
      <c r="DB30" s="310" t="s">
        <v>1650</v>
      </c>
      <c r="DC30" s="310" t="s">
        <v>2296</v>
      </c>
    </row>
    <row r="31" spans="1:107" ht="13.2" customHeight="1" x14ac:dyDescent="0.25">
      <c r="A31" s="293" t="s">
        <v>1062</v>
      </c>
      <c r="B31" s="294" t="s">
        <v>1651</v>
      </c>
      <c r="C31" s="227">
        <v>0</v>
      </c>
      <c r="D31" s="227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Y31" s="227">
        <v>0</v>
      </c>
      <c r="Z31" s="227">
        <v>0</v>
      </c>
      <c r="AA31" s="227">
        <v>0</v>
      </c>
      <c r="AB31" s="227">
        <v>0</v>
      </c>
      <c r="AC31" s="227">
        <v>0</v>
      </c>
      <c r="AD31" s="227">
        <v>0</v>
      </c>
      <c r="AE31" s="227">
        <v>0</v>
      </c>
      <c r="AF31" s="227">
        <v>0</v>
      </c>
      <c r="AG31" s="227">
        <v>0</v>
      </c>
      <c r="AH31" s="227">
        <v>0</v>
      </c>
      <c r="AI31" s="227">
        <v>0</v>
      </c>
      <c r="AJ31" s="227">
        <v>0</v>
      </c>
      <c r="AK31" s="227">
        <v>0</v>
      </c>
      <c r="AL31" s="227">
        <v>0</v>
      </c>
      <c r="AM31" s="227">
        <v>0</v>
      </c>
      <c r="AN31" s="227">
        <v>0</v>
      </c>
      <c r="AO31" s="227">
        <v>0</v>
      </c>
      <c r="AP31" s="227">
        <v>0</v>
      </c>
      <c r="AQ31" s="227">
        <v>0</v>
      </c>
      <c r="AR31" s="227">
        <v>0</v>
      </c>
      <c r="AS31" s="227">
        <v>0</v>
      </c>
      <c r="AT31" s="227">
        <v>0</v>
      </c>
      <c r="AU31" s="227">
        <v>0</v>
      </c>
      <c r="AV31" s="227">
        <v>0</v>
      </c>
      <c r="AW31" s="227">
        <v>0</v>
      </c>
      <c r="AX31" s="227">
        <v>0</v>
      </c>
      <c r="AY31" s="227">
        <v>0</v>
      </c>
      <c r="AZ31" s="227">
        <v>0</v>
      </c>
      <c r="BA31" s="227">
        <v>0</v>
      </c>
      <c r="BB31" s="227">
        <v>0</v>
      </c>
      <c r="BC31" s="227">
        <v>0</v>
      </c>
      <c r="BD31" s="227">
        <v>0</v>
      </c>
      <c r="BE31" s="227">
        <v>0</v>
      </c>
      <c r="BF31" s="227">
        <v>0</v>
      </c>
      <c r="BG31" s="227">
        <v>0</v>
      </c>
      <c r="BH31" s="227">
        <v>0</v>
      </c>
      <c r="BI31" s="227">
        <v>0</v>
      </c>
      <c r="BJ31" s="227">
        <v>0</v>
      </c>
      <c r="BK31" s="227">
        <v>0</v>
      </c>
      <c r="BL31" s="227">
        <v>0</v>
      </c>
      <c r="BM31" s="227">
        <v>0</v>
      </c>
      <c r="BN31" s="227">
        <v>0</v>
      </c>
      <c r="BO31" s="227">
        <v>0</v>
      </c>
      <c r="BP31" s="227">
        <v>0</v>
      </c>
      <c r="BQ31" s="227">
        <v>0</v>
      </c>
      <c r="BR31" s="227">
        <v>0</v>
      </c>
      <c r="BS31" s="227">
        <v>0</v>
      </c>
      <c r="BT31" s="227">
        <v>0</v>
      </c>
      <c r="BU31" s="227">
        <v>0</v>
      </c>
      <c r="BV31" s="227">
        <v>0</v>
      </c>
      <c r="BW31" s="227">
        <v>0</v>
      </c>
      <c r="BX31" s="227">
        <v>0</v>
      </c>
      <c r="BY31" s="227">
        <v>0</v>
      </c>
      <c r="BZ31" s="227">
        <v>0</v>
      </c>
      <c r="CA31" s="227">
        <v>0</v>
      </c>
      <c r="CB31" s="227">
        <v>0</v>
      </c>
      <c r="CC31" s="227">
        <v>0</v>
      </c>
      <c r="CD31" s="227">
        <v>0</v>
      </c>
      <c r="CE31" s="227">
        <v>0</v>
      </c>
      <c r="CF31" s="227">
        <v>0</v>
      </c>
      <c r="CG31" s="227">
        <v>0</v>
      </c>
      <c r="CH31" s="227">
        <v>0</v>
      </c>
      <c r="CI31" s="227">
        <v>0</v>
      </c>
      <c r="CJ31" s="227">
        <v>0</v>
      </c>
      <c r="CK31" s="227">
        <v>0</v>
      </c>
      <c r="CL31" s="227">
        <v>0</v>
      </c>
      <c r="CM31" s="326"/>
      <c r="CZ31" s="325">
        <f t="shared" si="0"/>
        <v>0</v>
      </c>
      <c r="DA31" s="313" t="s">
        <v>1062</v>
      </c>
      <c r="DB31" s="310" t="s">
        <v>1651</v>
      </c>
      <c r="DC31" s="310" t="s">
        <v>2296</v>
      </c>
    </row>
    <row r="32" spans="1:107" ht="13.2" customHeight="1" x14ac:dyDescent="0.25">
      <c r="A32" s="293" t="s">
        <v>114</v>
      </c>
      <c r="B32" s="294" t="s">
        <v>1652</v>
      </c>
      <c r="C32" s="227">
        <v>0</v>
      </c>
      <c r="D32" s="227">
        <v>0</v>
      </c>
      <c r="E32" s="227">
        <v>0</v>
      </c>
      <c r="F32" s="227">
        <v>0</v>
      </c>
      <c r="G32" s="227">
        <v>0</v>
      </c>
      <c r="H32" s="227">
        <v>0</v>
      </c>
      <c r="I32" s="227">
        <v>0</v>
      </c>
      <c r="J32" s="227">
        <v>0</v>
      </c>
      <c r="K32" s="227">
        <v>0</v>
      </c>
      <c r="L32" s="227">
        <v>0</v>
      </c>
      <c r="M32" s="227">
        <v>0</v>
      </c>
      <c r="N32" s="227">
        <v>0</v>
      </c>
      <c r="O32" s="227">
        <v>0</v>
      </c>
      <c r="P32" s="227">
        <v>47450</v>
      </c>
      <c r="Q32" s="227">
        <v>0</v>
      </c>
      <c r="R32" s="227">
        <v>0</v>
      </c>
      <c r="S32" s="227">
        <v>44280</v>
      </c>
      <c r="T32" s="227">
        <v>0</v>
      </c>
      <c r="U32" s="227">
        <v>45551</v>
      </c>
      <c r="V32" s="227">
        <v>905700</v>
      </c>
      <c r="W32" s="227">
        <v>0</v>
      </c>
      <c r="X32" s="227">
        <v>0</v>
      </c>
      <c r="Y32" s="227">
        <v>2751000</v>
      </c>
      <c r="Z32" s="227">
        <v>0</v>
      </c>
      <c r="AA32" s="227">
        <v>0</v>
      </c>
      <c r="AB32" s="227">
        <v>70000</v>
      </c>
      <c r="AC32" s="227">
        <v>2872972</v>
      </c>
      <c r="AD32" s="227">
        <v>599217</v>
      </c>
      <c r="AE32" s="227">
        <v>0</v>
      </c>
      <c r="AF32" s="227">
        <v>0</v>
      </c>
      <c r="AG32" s="227">
        <v>0</v>
      </c>
      <c r="AH32" s="227">
        <v>0</v>
      </c>
      <c r="AI32" s="227">
        <v>0</v>
      </c>
      <c r="AJ32" s="227">
        <v>0</v>
      </c>
      <c r="AK32" s="227">
        <v>38600</v>
      </c>
      <c r="AL32" s="227">
        <v>0</v>
      </c>
      <c r="AM32" s="227">
        <v>75600</v>
      </c>
      <c r="AN32" s="227">
        <v>0</v>
      </c>
      <c r="AO32" s="227">
        <v>0</v>
      </c>
      <c r="AP32" s="227">
        <v>0</v>
      </c>
      <c r="AQ32" s="227">
        <v>817100</v>
      </c>
      <c r="AR32" s="227">
        <v>0</v>
      </c>
      <c r="AS32" s="227">
        <v>0</v>
      </c>
      <c r="AT32" s="227">
        <v>161144</v>
      </c>
      <c r="AU32" s="227">
        <v>0</v>
      </c>
      <c r="AV32" s="227">
        <v>120000</v>
      </c>
      <c r="AW32" s="227">
        <v>0</v>
      </c>
      <c r="AX32" s="227">
        <v>2099130</v>
      </c>
      <c r="AY32" s="227">
        <v>0</v>
      </c>
      <c r="AZ32" s="227">
        <v>54000</v>
      </c>
      <c r="BA32" s="227">
        <v>0</v>
      </c>
      <c r="BB32" s="227">
        <v>0</v>
      </c>
      <c r="BC32" s="227">
        <v>85400</v>
      </c>
      <c r="BD32" s="227">
        <v>1395772</v>
      </c>
      <c r="BE32" s="227">
        <v>1748800</v>
      </c>
      <c r="BF32" s="227">
        <v>465500</v>
      </c>
      <c r="BG32" s="227">
        <v>308335</v>
      </c>
      <c r="BH32" s="227">
        <v>0</v>
      </c>
      <c r="BI32" s="227">
        <v>0</v>
      </c>
      <c r="BJ32" s="227">
        <v>300095</v>
      </c>
      <c r="BK32" s="227">
        <v>0</v>
      </c>
      <c r="BL32" s="227">
        <v>132200</v>
      </c>
      <c r="BM32" s="227">
        <v>0</v>
      </c>
      <c r="BN32" s="227">
        <v>0</v>
      </c>
      <c r="BO32" s="227">
        <v>0</v>
      </c>
      <c r="BP32" s="227">
        <v>0</v>
      </c>
      <c r="BQ32" s="227">
        <v>0</v>
      </c>
      <c r="BR32" s="227">
        <v>0</v>
      </c>
      <c r="BS32" s="227">
        <v>0</v>
      </c>
      <c r="BT32" s="227">
        <v>0</v>
      </c>
      <c r="BU32" s="227">
        <v>0</v>
      </c>
      <c r="BV32" s="227">
        <v>0</v>
      </c>
      <c r="BW32" s="227">
        <v>0</v>
      </c>
      <c r="BX32" s="227">
        <v>1500</v>
      </c>
      <c r="BY32" s="227">
        <v>0</v>
      </c>
      <c r="BZ32" s="227">
        <v>0</v>
      </c>
      <c r="CA32" s="227">
        <v>0</v>
      </c>
      <c r="CB32" s="227">
        <v>0</v>
      </c>
      <c r="CC32" s="227">
        <v>0</v>
      </c>
      <c r="CD32" s="227">
        <v>0</v>
      </c>
      <c r="CE32" s="227">
        <v>0</v>
      </c>
      <c r="CF32" s="227">
        <v>59150</v>
      </c>
      <c r="CG32" s="227">
        <v>0</v>
      </c>
      <c r="CH32" s="227">
        <v>0</v>
      </c>
      <c r="CI32" s="227">
        <v>0</v>
      </c>
      <c r="CJ32" s="227">
        <v>0</v>
      </c>
      <c r="CK32" s="227">
        <v>0</v>
      </c>
      <c r="CL32" s="227">
        <v>0</v>
      </c>
      <c r="CM32" s="326"/>
      <c r="CZ32" s="325">
        <f t="shared" si="0"/>
        <v>0</v>
      </c>
      <c r="DA32" s="313" t="s">
        <v>114</v>
      </c>
      <c r="DB32" s="310" t="s">
        <v>1652</v>
      </c>
      <c r="DC32" s="310" t="s">
        <v>2296</v>
      </c>
    </row>
    <row r="33" spans="1:107" ht="13.2" customHeight="1" x14ac:dyDescent="0.25">
      <c r="A33" s="293" t="s">
        <v>115</v>
      </c>
      <c r="B33" s="294" t="s">
        <v>1653</v>
      </c>
      <c r="C33" s="227">
        <v>0</v>
      </c>
      <c r="D33" s="227">
        <v>0</v>
      </c>
      <c r="E33" s="227">
        <v>0</v>
      </c>
      <c r="F33" s="227">
        <v>0</v>
      </c>
      <c r="G33" s="227">
        <v>0</v>
      </c>
      <c r="H33" s="227">
        <v>0</v>
      </c>
      <c r="I33" s="227">
        <v>0</v>
      </c>
      <c r="J33" s="227">
        <v>0</v>
      </c>
      <c r="K33" s="227">
        <v>0</v>
      </c>
      <c r="L33" s="227">
        <v>0</v>
      </c>
      <c r="M33" s="227">
        <v>0</v>
      </c>
      <c r="N33" s="227">
        <v>0</v>
      </c>
      <c r="O33" s="227">
        <v>0</v>
      </c>
      <c r="P33" s="227">
        <v>0</v>
      </c>
      <c r="Q33" s="227">
        <v>0</v>
      </c>
      <c r="R33" s="227">
        <v>0</v>
      </c>
      <c r="S33" s="227">
        <v>0</v>
      </c>
      <c r="T33" s="227">
        <v>0</v>
      </c>
      <c r="U33" s="227">
        <v>0</v>
      </c>
      <c r="V33" s="227">
        <v>0</v>
      </c>
      <c r="W33" s="227">
        <v>0</v>
      </c>
      <c r="X33" s="227">
        <v>0</v>
      </c>
      <c r="Y33" s="227">
        <v>0</v>
      </c>
      <c r="Z33" s="227">
        <v>0</v>
      </c>
      <c r="AA33" s="227">
        <v>0</v>
      </c>
      <c r="AB33" s="227">
        <v>0</v>
      </c>
      <c r="AC33" s="227">
        <v>0</v>
      </c>
      <c r="AD33" s="227">
        <v>0</v>
      </c>
      <c r="AE33" s="227">
        <v>0</v>
      </c>
      <c r="AF33" s="227">
        <v>0</v>
      </c>
      <c r="AG33" s="227">
        <v>0</v>
      </c>
      <c r="AH33" s="227">
        <v>0</v>
      </c>
      <c r="AI33" s="227">
        <v>0</v>
      </c>
      <c r="AJ33" s="227">
        <v>0</v>
      </c>
      <c r="AK33" s="227">
        <v>0</v>
      </c>
      <c r="AL33" s="227">
        <v>0</v>
      </c>
      <c r="AM33" s="227">
        <v>0</v>
      </c>
      <c r="AN33" s="227">
        <v>0</v>
      </c>
      <c r="AO33" s="227">
        <v>0</v>
      </c>
      <c r="AP33" s="227">
        <v>0</v>
      </c>
      <c r="AQ33" s="227">
        <v>0</v>
      </c>
      <c r="AR33" s="227">
        <v>0</v>
      </c>
      <c r="AS33" s="227">
        <v>0</v>
      </c>
      <c r="AT33" s="227">
        <v>0</v>
      </c>
      <c r="AU33" s="227">
        <v>0</v>
      </c>
      <c r="AV33" s="227">
        <v>0</v>
      </c>
      <c r="AW33" s="227">
        <v>0</v>
      </c>
      <c r="AX33" s="227">
        <v>0</v>
      </c>
      <c r="AY33" s="227">
        <v>0</v>
      </c>
      <c r="AZ33" s="227">
        <v>0</v>
      </c>
      <c r="BA33" s="227">
        <v>0</v>
      </c>
      <c r="BB33" s="227">
        <v>0</v>
      </c>
      <c r="BC33" s="227">
        <v>0</v>
      </c>
      <c r="BD33" s="227">
        <v>0</v>
      </c>
      <c r="BE33" s="227">
        <v>0</v>
      </c>
      <c r="BF33" s="227">
        <v>0</v>
      </c>
      <c r="BG33" s="227">
        <v>0</v>
      </c>
      <c r="BH33" s="227">
        <v>0</v>
      </c>
      <c r="BI33" s="227">
        <v>0</v>
      </c>
      <c r="BJ33" s="227">
        <v>0</v>
      </c>
      <c r="BK33" s="227">
        <v>0</v>
      </c>
      <c r="BL33" s="227">
        <v>0</v>
      </c>
      <c r="BM33" s="227">
        <v>0</v>
      </c>
      <c r="BN33" s="227">
        <v>0</v>
      </c>
      <c r="BO33" s="227">
        <v>0</v>
      </c>
      <c r="BP33" s="227">
        <v>0</v>
      </c>
      <c r="BQ33" s="227">
        <v>0</v>
      </c>
      <c r="BR33" s="227">
        <v>0</v>
      </c>
      <c r="BS33" s="227">
        <v>0</v>
      </c>
      <c r="BT33" s="227">
        <v>0</v>
      </c>
      <c r="BU33" s="227">
        <v>0</v>
      </c>
      <c r="BV33" s="227">
        <v>0</v>
      </c>
      <c r="BW33" s="227">
        <v>0</v>
      </c>
      <c r="BX33" s="227">
        <v>0</v>
      </c>
      <c r="BY33" s="227">
        <v>0</v>
      </c>
      <c r="BZ33" s="227">
        <v>0</v>
      </c>
      <c r="CA33" s="227">
        <v>0</v>
      </c>
      <c r="CB33" s="227">
        <v>0</v>
      </c>
      <c r="CC33" s="227">
        <v>0</v>
      </c>
      <c r="CD33" s="227">
        <v>0</v>
      </c>
      <c r="CE33" s="227">
        <v>0</v>
      </c>
      <c r="CF33" s="227">
        <v>0</v>
      </c>
      <c r="CG33" s="227">
        <v>0</v>
      </c>
      <c r="CH33" s="227">
        <v>0</v>
      </c>
      <c r="CI33" s="227">
        <v>0</v>
      </c>
      <c r="CJ33" s="227">
        <v>0</v>
      </c>
      <c r="CK33" s="227">
        <v>0</v>
      </c>
      <c r="CL33" s="227">
        <v>0</v>
      </c>
      <c r="CM33" s="326"/>
      <c r="CZ33" s="325">
        <f t="shared" si="0"/>
        <v>0</v>
      </c>
      <c r="DA33" s="313" t="s">
        <v>115</v>
      </c>
      <c r="DB33" s="310" t="s">
        <v>1653</v>
      </c>
      <c r="DC33" s="310" t="s">
        <v>2296</v>
      </c>
    </row>
    <row r="34" spans="1:107" ht="13.2" customHeight="1" x14ac:dyDescent="0.25">
      <c r="A34" s="293" t="s">
        <v>1063</v>
      </c>
      <c r="B34" s="294" t="s">
        <v>1654</v>
      </c>
      <c r="C34" s="227">
        <v>0</v>
      </c>
      <c r="D34" s="227">
        <v>0</v>
      </c>
      <c r="E34" s="227">
        <v>0</v>
      </c>
      <c r="F34" s="227">
        <v>0</v>
      </c>
      <c r="G34" s="227">
        <v>0</v>
      </c>
      <c r="H34" s="227">
        <v>0</v>
      </c>
      <c r="I34" s="227">
        <v>0</v>
      </c>
      <c r="J34" s="227">
        <v>0</v>
      </c>
      <c r="K34" s="227">
        <v>0</v>
      </c>
      <c r="L34" s="227">
        <v>0</v>
      </c>
      <c r="M34" s="227">
        <v>0</v>
      </c>
      <c r="N34" s="227">
        <v>0</v>
      </c>
      <c r="O34" s="227">
        <v>0</v>
      </c>
      <c r="P34" s="227">
        <v>0</v>
      </c>
      <c r="Q34" s="227">
        <v>0</v>
      </c>
      <c r="R34" s="227">
        <v>0</v>
      </c>
      <c r="S34" s="227">
        <v>0</v>
      </c>
      <c r="T34" s="227">
        <v>0</v>
      </c>
      <c r="U34" s="227">
        <v>0</v>
      </c>
      <c r="V34" s="227">
        <v>0</v>
      </c>
      <c r="W34" s="227">
        <v>0</v>
      </c>
      <c r="X34" s="227">
        <v>0</v>
      </c>
      <c r="Y34" s="227">
        <v>0</v>
      </c>
      <c r="Z34" s="227">
        <v>0</v>
      </c>
      <c r="AA34" s="227">
        <v>0</v>
      </c>
      <c r="AB34" s="227">
        <v>0</v>
      </c>
      <c r="AC34" s="227">
        <v>0</v>
      </c>
      <c r="AD34" s="227">
        <v>0</v>
      </c>
      <c r="AE34" s="227">
        <v>0</v>
      </c>
      <c r="AF34" s="227">
        <v>0</v>
      </c>
      <c r="AG34" s="227">
        <v>0</v>
      </c>
      <c r="AH34" s="227">
        <v>0</v>
      </c>
      <c r="AI34" s="227">
        <v>0</v>
      </c>
      <c r="AJ34" s="227">
        <v>0</v>
      </c>
      <c r="AK34" s="227">
        <v>0</v>
      </c>
      <c r="AL34" s="227">
        <v>0</v>
      </c>
      <c r="AM34" s="227">
        <v>0</v>
      </c>
      <c r="AN34" s="227">
        <v>0</v>
      </c>
      <c r="AO34" s="227">
        <v>0</v>
      </c>
      <c r="AP34" s="227">
        <v>0</v>
      </c>
      <c r="AQ34" s="227">
        <v>0</v>
      </c>
      <c r="AR34" s="227">
        <v>0</v>
      </c>
      <c r="AS34" s="227">
        <v>0</v>
      </c>
      <c r="AT34" s="227">
        <v>0</v>
      </c>
      <c r="AU34" s="227">
        <v>0</v>
      </c>
      <c r="AV34" s="227">
        <v>0</v>
      </c>
      <c r="AW34" s="227">
        <v>0</v>
      </c>
      <c r="AX34" s="227">
        <v>0</v>
      </c>
      <c r="AY34" s="227">
        <v>0</v>
      </c>
      <c r="AZ34" s="227">
        <v>0</v>
      </c>
      <c r="BA34" s="227">
        <v>0</v>
      </c>
      <c r="BB34" s="227">
        <v>0</v>
      </c>
      <c r="BC34" s="227">
        <v>0</v>
      </c>
      <c r="BD34" s="227">
        <v>0</v>
      </c>
      <c r="BE34" s="227">
        <v>0</v>
      </c>
      <c r="BF34" s="227">
        <v>0</v>
      </c>
      <c r="BG34" s="227">
        <v>0</v>
      </c>
      <c r="BH34" s="227">
        <v>0</v>
      </c>
      <c r="BI34" s="227">
        <v>0</v>
      </c>
      <c r="BJ34" s="227">
        <v>0</v>
      </c>
      <c r="BK34" s="227">
        <v>0</v>
      </c>
      <c r="BL34" s="227">
        <v>0</v>
      </c>
      <c r="BM34" s="227">
        <v>0</v>
      </c>
      <c r="BN34" s="227">
        <v>0</v>
      </c>
      <c r="BO34" s="227">
        <v>0</v>
      </c>
      <c r="BP34" s="227">
        <v>0</v>
      </c>
      <c r="BQ34" s="227">
        <v>0</v>
      </c>
      <c r="BR34" s="227">
        <v>0</v>
      </c>
      <c r="BS34" s="227">
        <v>0</v>
      </c>
      <c r="BT34" s="227">
        <v>0</v>
      </c>
      <c r="BU34" s="227">
        <v>0</v>
      </c>
      <c r="BV34" s="227">
        <v>0</v>
      </c>
      <c r="BW34" s="227">
        <v>0</v>
      </c>
      <c r="BX34" s="227">
        <v>0</v>
      </c>
      <c r="BY34" s="227">
        <v>0</v>
      </c>
      <c r="BZ34" s="227">
        <v>0</v>
      </c>
      <c r="CA34" s="227">
        <v>0</v>
      </c>
      <c r="CB34" s="227">
        <v>0</v>
      </c>
      <c r="CC34" s="227">
        <v>0</v>
      </c>
      <c r="CD34" s="227">
        <v>0</v>
      </c>
      <c r="CE34" s="227">
        <v>0</v>
      </c>
      <c r="CF34" s="227">
        <v>0</v>
      </c>
      <c r="CG34" s="227">
        <v>0</v>
      </c>
      <c r="CH34" s="227">
        <v>0</v>
      </c>
      <c r="CI34" s="227">
        <v>0</v>
      </c>
      <c r="CJ34" s="227">
        <v>0</v>
      </c>
      <c r="CK34" s="227">
        <v>0</v>
      </c>
      <c r="CL34" s="227">
        <v>0</v>
      </c>
      <c r="CM34" s="326"/>
      <c r="CZ34" s="325">
        <f t="shared" si="0"/>
        <v>0</v>
      </c>
      <c r="DA34" s="313" t="s">
        <v>1063</v>
      </c>
      <c r="DB34" s="310" t="s">
        <v>1654</v>
      </c>
      <c r="DC34" s="310" t="s">
        <v>2296</v>
      </c>
    </row>
    <row r="35" spans="1:107" ht="13.2" customHeight="1" x14ac:dyDescent="0.25">
      <c r="A35" s="293" t="s">
        <v>1655</v>
      </c>
      <c r="B35" s="294" t="s">
        <v>130</v>
      </c>
      <c r="C35" s="227">
        <v>3769270.2</v>
      </c>
      <c r="D35" s="227">
        <v>0</v>
      </c>
      <c r="E35" s="227">
        <v>0</v>
      </c>
      <c r="F35" s="227">
        <v>0</v>
      </c>
      <c r="G35" s="227">
        <v>0</v>
      </c>
      <c r="H35" s="227">
        <v>0</v>
      </c>
      <c r="I35" s="227">
        <v>0</v>
      </c>
      <c r="J35" s="227">
        <v>0</v>
      </c>
      <c r="K35" s="227">
        <v>0</v>
      </c>
      <c r="L35" s="227">
        <v>0</v>
      </c>
      <c r="M35" s="227">
        <v>0</v>
      </c>
      <c r="N35" s="227">
        <v>0</v>
      </c>
      <c r="O35" s="227">
        <v>1981725</v>
      </c>
      <c r="P35" s="227">
        <v>0</v>
      </c>
      <c r="Q35" s="227">
        <v>0</v>
      </c>
      <c r="R35" s="227">
        <v>80376</v>
      </c>
      <c r="S35" s="227">
        <v>0</v>
      </c>
      <c r="T35" s="227">
        <v>0</v>
      </c>
      <c r="U35" s="227">
        <v>0</v>
      </c>
      <c r="V35" s="227">
        <v>0</v>
      </c>
      <c r="W35" s="227">
        <v>3713122.35</v>
      </c>
      <c r="X35" s="227">
        <v>0</v>
      </c>
      <c r="Y35" s="227">
        <v>0</v>
      </c>
      <c r="Z35" s="227">
        <v>0</v>
      </c>
      <c r="AA35" s="227">
        <v>0</v>
      </c>
      <c r="AB35" s="227">
        <v>0</v>
      </c>
      <c r="AC35" s="227">
        <v>0</v>
      </c>
      <c r="AD35" s="227">
        <v>0</v>
      </c>
      <c r="AE35" s="227">
        <v>0</v>
      </c>
      <c r="AF35" s="227">
        <v>0</v>
      </c>
      <c r="AG35" s="227">
        <v>0</v>
      </c>
      <c r="AH35" s="227">
        <v>94615</v>
      </c>
      <c r="AI35" s="227">
        <v>0</v>
      </c>
      <c r="AJ35" s="227">
        <v>0</v>
      </c>
      <c r="AK35" s="227">
        <v>2277362</v>
      </c>
      <c r="AL35" s="227">
        <v>0</v>
      </c>
      <c r="AM35" s="227">
        <v>0</v>
      </c>
      <c r="AN35" s="227">
        <v>0</v>
      </c>
      <c r="AO35" s="227">
        <v>0</v>
      </c>
      <c r="AP35" s="227">
        <v>0</v>
      </c>
      <c r="AQ35" s="227">
        <v>0</v>
      </c>
      <c r="AR35" s="227">
        <v>0</v>
      </c>
      <c r="AS35" s="227">
        <v>0</v>
      </c>
      <c r="AT35" s="227">
        <v>0</v>
      </c>
      <c r="AU35" s="227">
        <v>0</v>
      </c>
      <c r="AV35" s="227">
        <v>0</v>
      </c>
      <c r="AW35" s="227">
        <v>0</v>
      </c>
      <c r="AX35" s="227">
        <v>0</v>
      </c>
      <c r="AY35" s="227">
        <v>0</v>
      </c>
      <c r="AZ35" s="227">
        <v>0</v>
      </c>
      <c r="BA35" s="227">
        <v>929510</v>
      </c>
      <c r="BB35" s="227">
        <v>0</v>
      </c>
      <c r="BC35" s="227">
        <v>1236495</v>
      </c>
      <c r="BD35" s="227">
        <v>144570</v>
      </c>
      <c r="BE35" s="227">
        <v>0</v>
      </c>
      <c r="BF35" s="227">
        <v>0</v>
      </c>
      <c r="BG35" s="227">
        <v>2150738</v>
      </c>
      <c r="BH35" s="227">
        <v>0</v>
      </c>
      <c r="BI35" s="227">
        <v>0</v>
      </c>
      <c r="BJ35" s="227">
        <v>0</v>
      </c>
      <c r="BK35" s="227">
        <v>12830</v>
      </c>
      <c r="BL35" s="227">
        <v>729725</v>
      </c>
      <c r="BM35" s="227">
        <v>0</v>
      </c>
      <c r="BN35" s="227">
        <v>0</v>
      </c>
      <c r="BO35" s="227">
        <v>0</v>
      </c>
      <c r="BP35" s="227">
        <v>0</v>
      </c>
      <c r="BQ35" s="227">
        <v>0</v>
      </c>
      <c r="BR35" s="295">
        <v>16918764.699999999</v>
      </c>
      <c r="BS35" s="227">
        <v>0</v>
      </c>
      <c r="BT35" s="227">
        <v>0</v>
      </c>
      <c r="BU35" s="295">
        <v>1573220.23</v>
      </c>
      <c r="BV35" s="227">
        <v>0</v>
      </c>
      <c r="BW35" s="227">
        <v>0</v>
      </c>
      <c r="BX35" s="295">
        <v>1316236</v>
      </c>
      <c r="BY35" s="227">
        <v>0</v>
      </c>
      <c r="BZ35" s="227">
        <v>0</v>
      </c>
      <c r="CA35" s="227">
        <v>0</v>
      </c>
      <c r="CB35" s="227">
        <v>0</v>
      </c>
      <c r="CC35" s="227">
        <v>0</v>
      </c>
      <c r="CD35" s="227">
        <v>0</v>
      </c>
      <c r="CE35" s="227">
        <v>0</v>
      </c>
      <c r="CF35" s="227">
        <v>0</v>
      </c>
      <c r="CG35" s="227">
        <v>0</v>
      </c>
      <c r="CH35" s="227">
        <v>0</v>
      </c>
      <c r="CI35" s="227">
        <v>0</v>
      </c>
      <c r="CJ35" s="227">
        <v>0</v>
      </c>
      <c r="CK35" s="227">
        <v>0</v>
      </c>
      <c r="CL35" s="227">
        <v>0</v>
      </c>
      <c r="CM35" s="326"/>
      <c r="CZ35" s="325">
        <f t="shared" si="0"/>
        <v>0</v>
      </c>
      <c r="DA35" s="313" t="s">
        <v>1655</v>
      </c>
      <c r="DB35" s="310" t="s">
        <v>130</v>
      </c>
      <c r="DC35" s="310" t="s">
        <v>2296</v>
      </c>
    </row>
    <row r="36" spans="1:107" ht="13.2" customHeight="1" x14ac:dyDescent="0.25">
      <c r="A36" s="293" t="s">
        <v>1656</v>
      </c>
      <c r="B36" s="294" t="s">
        <v>132</v>
      </c>
      <c r="C36" s="227">
        <v>348920</v>
      </c>
      <c r="D36" s="227">
        <v>0</v>
      </c>
      <c r="E36" s="227">
        <v>3910</v>
      </c>
      <c r="F36" s="227">
        <v>0</v>
      </c>
      <c r="G36" s="227">
        <v>0</v>
      </c>
      <c r="H36" s="227">
        <v>0</v>
      </c>
      <c r="I36" s="227">
        <v>0</v>
      </c>
      <c r="J36" s="227">
        <v>180781</v>
      </c>
      <c r="K36" s="227">
        <v>0</v>
      </c>
      <c r="L36" s="227">
        <v>17206</v>
      </c>
      <c r="M36" s="227">
        <v>40460</v>
      </c>
      <c r="N36" s="227">
        <v>53609</v>
      </c>
      <c r="O36" s="227">
        <v>181400</v>
      </c>
      <c r="P36" s="227">
        <v>49670</v>
      </c>
      <c r="Q36" s="227">
        <v>80220</v>
      </c>
      <c r="R36" s="227">
        <v>44935</v>
      </c>
      <c r="S36" s="227">
        <v>92268</v>
      </c>
      <c r="T36" s="227">
        <v>171651.5</v>
      </c>
      <c r="U36" s="227">
        <v>117752</v>
      </c>
      <c r="V36" s="227">
        <v>0</v>
      </c>
      <c r="W36" s="227">
        <v>2079077</v>
      </c>
      <c r="X36" s="227">
        <v>33740</v>
      </c>
      <c r="Y36" s="227">
        <v>36430</v>
      </c>
      <c r="Z36" s="227">
        <v>214275</v>
      </c>
      <c r="AA36" s="227">
        <v>920</v>
      </c>
      <c r="AB36" s="227">
        <v>101830</v>
      </c>
      <c r="AC36" s="227">
        <v>609950</v>
      </c>
      <c r="AD36" s="227">
        <v>204020</v>
      </c>
      <c r="AE36" s="227">
        <v>10150</v>
      </c>
      <c r="AF36" s="227">
        <v>67777</v>
      </c>
      <c r="AG36" s="227">
        <v>60275</v>
      </c>
      <c r="AH36" s="227">
        <v>88760</v>
      </c>
      <c r="AI36" s="227">
        <v>50430</v>
      </c>
      <c r="AJ36" s="227">
        <v>53540</v>
      </c>
      <c r="AK36" s="227">
        <v>837025</v>
      </c>
      <c r="AL36" s="227">
        <v>121537</v>
      </c>
      <c r="AM36" s="227">
        <v>81332.5</v>
      </c>
      <c r="AN36" s="227">
        <v>270528</v>
      </c>
      <c r="AO36" s="227">
        <v>0</v>
      </c>
      <c r="AP36" s="227">
        <v>65170</v>
      </c>
      <c r="AQ36" s="227">
        <v>0</v>
      </c>
      <c r="AR36" s="227">
        <v>253120</v>
      </c>
      <c r="AS36" s="227">
        <v>0</v>
      </c>
      <c r="AT36" s="227">
        <v>45830</v>
      </c>
      <c r="AU36" s="227">
        <v>23860</v>
      </c>
      <c r="AV36" s="227">
        <v>47420</v>
      </c>
      <c r="AW36" s="227">
        <v>87280</v>
      </c>
      <c r="AX36" s="227">
        <v>0</v>
      </c>
      <c r="AY36" s="227">
        <v>0</v>
      </c>
      <c r="AZ36" s="227">
        <v>0</v>
      </c>
      <c r="BA36" s="227">
        <v>141800</v>
      </c>
      <c r="BB36" s="227">
        <v>62140</v>
      </c>
      <c r="BC36" s="227">
        <v>1120206.75</v>
      </c>
      <c r="BD36" s="227">
        <v>145604.5</v>
      </c>
      <c r="BE36" s="227">
        <v>51360</v>
      </c>
      <c r="BF36" s="227">
        <v>36525</v>
      </c>
      <c r="BG36" s="227">
        <v>1106608</v>
      </c>
      <c r="BH36" s="227">
        <v>36630</v>
      </c>
      <c r="BI36" s="227">
        <v>23855</v>
      </c>
      <c r="BJ36" s="227">
        <v>0</v>
      </c>
      <c r="BK36" s="227">
        <v>142597</v>
      </c>
      <c r="BL36" s="227">
        <v>1269494</v>
      </c>
      <c r="BM36" s="227">
        <v>122921</v>
      </c>
      <c r="BN36" s="227">
        <v>0</v>
      </c>
      <c r="BO36" s="227">
        <v>29190</v>
      </c>
      <c r="BP36" s="227">
        <v>310739</v>
      </c>
      <c r="BQ36" s="227">
        <v>0</v>
      </c>
      <c r="BR36" s="295">
        <v>9370</v>
      </c>
      <c r="BS36" s="227">
        <v>0</v>
      </c>
      <c r="BT36" s="227">
        <v>0</v>
      </c>
      <c r="BU36" s="227">
        <v>0</v>
      </c>
      <c r="BV36" s="227">
        <v>0</v>
      </c>
      <c r="BW36" s="295">
        <v>10490</v>
      </c>
      <c r="BX36" s="295">
        <v>434055</v>
      </c>
      <c r="BY36" s="227">
        <v>0</v>
      </c>
      <c r="BZ36" s="227">
        <v>0</v>
      </c>
      <c r="CA36" s="227">
        <v>0</v>
      </c>
      <c r="CB36" s="227">
        <v>0</v>
      </c>
      <c r="CC36" s="295">
        <v>307886</v>
      </c>
      <c r="CD36" s="295">
        <v>3320</v>
      </c>
      <c r="CE36" s="295">
        <v>18510</v>
      </c>
      <c r="CF36" s="227">
        <v>0</v>
      </c>
      <c r="CG36" s="295">
        <v>36425</v>
      </c>
      <c r="CH36" s="227">
        <v>0</v>
      </c>
      <c r="CI36" s="227">
        <v>0</v>
      </c>
      <c r="CJ36" s="295">
        <v>125406</v>
      </c>
      <c r="CK36" s="227">
        <v>0</v>
      </c>
      <c r="CL36" s="227">
        <v>0</v>
      </c>
      <c r="CM36" s="326"/>
      <c r="CZ36" s="325">
        <f t="shared" si="0"/>
        <v>0</v>
      </c>
      <c r="DA36" s="313" t="s">
        <v>1656</v>
      </c>
      <c r="DB36" s="310" t="s">
        <v>132</v>
      </c>
      <c r="DC36" s="310" t="s">
        <v>2296</v>
      </c>
    </row>
    <row r="37" spans="1:107" ht="13.2" customHeight="1" x14ac:dyDescent="0.25">
      <c r="A37" s="293" t="s">
        <v>1657</v>
      </c>
      <c r="B37" s="294" t="s">
        <v>133</v>
      </c>
      <c r="C37" s="227">
        <v>188720.7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227">
        <v>0</v>
      </c>
      <c r="M37" s="227">
        <v>0</v>
      </c>
      <c r="N37" s="227">
        <v>0</v>
      </c>
      <c r="O37" s="227">
        <v>386390</v>
      </c>
      <c r="P37" s="227">
        <v>0</v>
      </c>
      <c r="Q37" s="227">
        <v>0</v>
      </c>
      <c r="R37" s="227">
        <v>0</v>
      </c>
      <c r="S37" s="227">
        <v>0</v>
      </c>
      <c r="T37" s="227">
        <v>0</v>
      </c>
      <c r="U37" s="227">
        <v>0</v>
      </c>
      <c r="V37" s="227">
        <v>0</v>
      </c>
      <c r="W37" s="227">
        <v>0</v>
      </c>
      <c r="X37" s="227">
        <v>0</v>
      </c>
      <c r="Y37" s="227">
        <v>0</v>
      </c>
      <c r="Z37" s="227">
        <v>0</v>
      </c>
      <c r="AA37" s="227">
        <v>0</v>
      </c>
      <c r="AB37" s="227">
        <v>0</v>
      </c>
      <c r="AC37" s="227">
        <v>0</v>
      </c>
      <c r="AD37" s="227">
        <v>0</v>
      </c>
      <c r="AE37" s="227">
        <v>0</v>
      </c>
      <c r="AF37" s="227">
        <v>0</v>
      </c>
      <c r="AG37" s="227">
        <v>0</v>
      </c>
      <c r="AH37" s="227">
        <v>0</v>
      </c>
      <c r="AI37" s="227">
        <v>0</v>
      </c>
      <c r="AJ37" s="227">
        <v>0</v>
      </c>
      <c r="AK37" s="227">
        <v>0</v>
      </c>
      <c r="AL37" s="227">
        <v>0</v>
      </c>
      <c r="AM37" s="227">
        <v>0</v>
      </c>
      <c r="AN37" s="227">
        <v>0</v>
      </c>
      <c r="AO37" s="227">
        <v>0</v>
      </c>
      <c r="AP37" s="227">
        <v>0</v>
      </c>
      <c r="AQ37" s="227">
        <v>0</v>
      </c>
      <c r="AR37" s="227">
        <v>0</v>
      </c>
      <c r="AS37" s="227">
        <v>0</v>
      </c>
      <c r="AT37" s="227">
        <v>0</v>
      </c>
      <c r="AU37" s="227">
        <v>0</v>
      </c>
      <c r="AV37" s="227">
        <v>0</v>
      </c>
      <c r="AW37" s="227">
        <v>0</v>
      </c>
      <c r="AX37" s="227">
        <v>0</v>
      </c>
      <c r="AY37" s="227">
        <v>0</v>
      </c>
      <c r="AZ37" s="227">
        <v>0</v>
      </c>
      <c r="BA37" s="227">
        <v>0</v>
      </c>
      <c r="BB37" s="227">
        <v>0</v>
      </c>
      <c r="BC37" s="227">
        <v>0</v>
      </c>
      <c r="BD37" s="227">
        <v>97542</v>
      </c>
      <c r="BE37" s="227">
        <v>0</v>
      </c>
      <c r="BF37" s="227">
        <v>0</v>
      </c>
      <c r="BG37" s="227">
        <v>0</v>
      </c>
      <c r="BH37" s="227">
        <v>0</v>
      </c>
      <c r="BI37" s="227">
        <v>0</v>
      </c>
      <c r="BJ37" s="227">
        <v>0</v>
      </c>
      <c r="BK37" s="227">
        <v>0</v>
      </c>
      <c r="BL37" s="227">
        <v>667333</v>
      </c>
      <c r="BM37" s="227">
        <v>0</v>
      </c>
      <c r="BN37" s="227">
        <v>0</v>
      </c>
      <c r="BO37" s="227">
        <v>0</v>
      </c>
      <c r="BP37" s="227">
        <v>0</v>
      </c>
      <c r="BQ37" s="227">
        <v>0</v>
      </c>
      <c r="BR37" s="295">
        <v>2771600</v>
      </c>
      <c r="BS37" s="227">
        <v>0</v>
      </c>
      <c r="BT37" s="227">
        <v>0</v>
      </c>
      <c r="BU37" s="295">
        <v>316379.24</v>
      </c>
      <c r="BV37" s="227">
        <v>0</v>
      </c>
      <c r="BW37" s="227">
        <v>0</v>
      </c>
      <c r="BX37" s="227">
        <v>0</v>
      </c>
      <c r="BY37" s="227">
        <v>0</v>
      </c>
      <c r="BZ37" s="227">
        <v>0</v>
      </c>
      <c r="CA37" s="227">
        <v>0</v>
      </c>
      <c r="CB37" s="227">
        <v>0</v>
      </c>
      <c r="CC37" s="227">
        <v>0</v>
      </c>
      <c r="CD37" s="227">
        <v>0</v>
      </c>
      <c r="CE37" s="227">
        <v>0</v>
      </c>
      <c r="CF37" s="227">
        <v>0</v>
      </c>
      <c r="CG37" s="227">
        <v>0</v>
      </c>
      <c r="CH37" s="227">
        <v>0</v>
      </c>
      <c r="CI37" s="227">
        <v>0</v>
      </c>
      <c r="CJ37" s="227">
        <v>0</v>
      </c>
      <c r="CK37" s="227">
        <v>0</v>
      </c>
      <c r="CL37" s="227">
        <v>0</v>
      </c>
      <c r="CM37" s="326"/>
      <c r="CZ37" s="325">
        <f t="shared" si="0"/>
        <v>0</v>
      </c>
      <c r="DA37" s="313" t="s">
        <v>1657</v>
      </c>
      <c r="DB37" s="310" t="s">
        <v>133</v>
      </c>
      <c r="DC37" s="310" t="s">
        <v>2296</v>
      </c>
    </row>
    <row r="38" spans="1:107" ht="13.2" customHeight="1" x14ac:dyDescent="0.25">
      <c r="A38" s="293" t="s">
        <v>1658</v>
      </c>
      <c r="B38" s="294" t="s">
        <v>135</v>
      </c>
      <c r="C38" s="227">
        <v>0</v>
      </c>
      <c r="D38" s="227">
        <v>0</v>
      </c>
      <c r="E38" s="227">
        <v>0</v>
      </c>
      <c r="F38" s="227">
        <v>0</v>
      </c>
      <c r="G38" s="227">
        <v>0</v>
      </c>
      <c r="H38" s="227">
        <v>0</v>
      </c>
      <c r="I38" s="227">
        <v>0</v>
      </c>
      <c r="J38" s="227">
        <v>0</v>
      </c>
      <c r="K38" s="227">
        <v>0</v>
      </c>
      <c r="L38" s="227">
        <v>0</v>
      </c>
      <c r="M38" s="227">
        <v>0</v>
      </c>
      <c r="N38" s="227">
        <v>0</v>
      </c>
      <c r="O38" s="227">
        <v>0</v>
      </c>
      <c r="P38" s="227">
        <v>0</v>
      </c>
      <c r="Q38" s="227">
        <v>0</v>
      </c>
      <c r="R38" s="227">
        <v>0</v>
      </c>
      <c r="S38" s="227">
        <v>0</v>
      </c>
      <c r="T38" s="227">
        <v>0</v>
      </c>
      <c r="U38" s="227">
        <v>0</v>
      </c>
      <c r="V38" s="227">
        <v>0</v>
      </c>
      <c r="W38" s="227">
        <v>0</v>
      </c>
      <c r="X38" s="227">
        <v>0</v>
      </c>
      <c r="Y38" s="227">
        <v>0</v>
      </c>
      <c r="Z38" s="227">
        <v>0</v>
      </c>
      <c r="AA38" s="227">
        <v>0</v>
      </c>
      <c r="AB38" s="227">
        <v>0</v>
      </c>
      <c r="AC38" s="227">
        <v>0</v>
      </c>
      <c r="AD38" s="227">
        <v>0</v>
      </c>
      <c r="AE38" s="227">
        <v>0</v>
      </c>
      <c r="AF38" s="227">
        <v>0</v>
      </c>
      <c r="AG38" s="227">
        <v>0</v>
      </c>
      <c r="AH38" s="227">
        <v>0</v>
      </c>
      <c r="AI38" s="227">
        <v>0</v>
      </c>
      <c r="AJ38" s="227">
        <v>0</v>
      </c>
      <c r="AK38" s="227">
        <v>0</v>
      </c>
      <c r="AL38" s="227">
        <v>0</v>
      </c>
      <c r="AM38" s="227">
        <v>0</v>
      </c>
      <c r="AN38" s="227">
        <v>11536360</v>
      </c>
      <c r="AO38" s="227">
        <v>0</v>
      </c>
      <c r="AP38" s="227">
        <v>0</v>
      </c>
      <c r="AQ38" s="227">
        <v>0</v>
      </c>
      <c r="AR38" s="227">
        <v>0</v>
      </c>
      <c r="AS38" s="227">
        <v>0</v>
      </c>
      <c r="AT38" s="227">
        <v>0</v>
      </c>
      <c r="AU38" s="227">
        <v>0</v>
      </c>
      <c r="AV38" s="227">
        <v>0</v>
      </c>
      <c r="AW38" s="227">
        <v>0</v>
      </c>
      <c r="AX38" s="227">
        <v>0</v>
      </c>
      <c r="AY38" s="227">
        <v>0</v>
      </c>
      <c r="AZ38" s="227">
        <v>0</v>
      </c>
      <c r="BA38" s="227">
        <v>0</v>
      </c>
      <c r="BB38" s="227">
        <v>0</v>
      </c>
      <c r="BC38" s="227">
        <v>0</v>
      </c>
      <c r="BD38" s="227">
        <v>0</v>
      </c>
      <c r="BE38" s="227">
        <v>0</v>
      </c>
      <c r="BF38" s="227">
        <v>0</v>
      </c>
      <c r="BG38" s="227">
        <v>0</v>
      </c>
      <c r="BH38" s="227">
        <v>0</v>
      </c>
      <c r="BI38" s="227">
        <v>0</v>
      </c>
      <c r="BJ38" s="227">
        <v>0</v>
      </c>
      <c r="BK38" s="227">
        <v>0</v>
      </c>
      <c r="BL38" s="227">
        <v>105695.33</v>
      </c>
      <c r="BM38" s="227">
        <v>0</v>
      </c>
      <c r="BN38" s="227">
        <v>0</v>
      </c>
      <c r="BO38" s="227">
        <v>0</v>
      </c>
      <c r="BP38" s="227">
        <v>0</v>
      </c>
      <c r="BQ38" s="227">
        <v>0</v>
      </c>
      <c r="BR38" s="295">
        <v>7615209.5800000001</v>
      </c>
      <c r="BS38" s="227">
        <v>0</v>
      </c>
      <c r="BT38" s="227">
        <v>0</v>
      </c>
      <c r="BU38" s="227">
        <v>0</v>
      </c>
      <c r="BV38" s="295">
        <v>107660</v>
      </c>
      <c r="BW38" s="227">
        <v>0</v>
      </c>
      <c r="BX38" s="227">
        <v>0</v>
      </c>
      <c r="BY38" s="227">
        <v>0</v>
      </c>
      <c r="BZ38" s="227">
        <v>0</v>
      </c>
      <c r="CA38" s="227">
        <v>0</v>
      </c>
      <c r="CB38" s="227">
        <v>0</v>
      </c>
      <c r="CC38" s="227">
        <v>0</v>
      </c>
      <c r="CD38" s="227">
        <v>0</v>
      </c>
      <c r="CE38" s="227">
        <v>0</v>
      </c>
      <c r="CF38" s="227">
        <v>0</v>
      </c>
      <c r="CG38" s="227">
        <v>0</v>
      </c>
      <c r="CH38" s="227">
        <v>0</v>
      </c>
      <c r="CI38" s="227">
        <v>0</v>
      </c>
      <c r="CJ38" s="227">
        <v>0</v>
      </c>
      <c r="CK38" s="227">
        <v>0</v>
      </c>
      <c r="CL38" s="227">
        <v>0</v>
      </c>
      <c r="CM38" s="326"/>
      <c r="CZ38" s="325">
        <f t="shared" si="0"/>
        <v>0</v>
      </c>
      <c r="DA38" s="313" t="s">
        <v>1658</v>
      </c>
      <c r="DB38" s="310" t="s">
        <v>135</v>
      </c>
      <c r="DC38" s="310" t="s">
        <v>2296</v>
      </c>
    </row>
    <row r="39" spans="1:107" ht="13.2" customHeight="1" x14ac:dyDescent="0.25">
      <c r="A39" s="293" t="s">
        <v>1659</v>
      </c>
      <c r="B39" s="294" t="s">
        <v>1322</v>
      </c>
      <c r="C39" s="227">
        <v>552250</v>
      </c>
      <c r="D39" s="227">
        <v>20550</v>
      </c>
      <c r="E39" s="227">
        <v>52100</v>
      </c>
      <c r="F39" s="227">
        <v>25000</v>
      </c>
      <c r="G39" s="227">
        <v>22850</v>
      </c>
      <c r="H39" s="227">
        <v>55450</v>
      </c>
      <c r="I39" s="227">
        <v>65050</v>
      </c>
      <c r="J39" s="227">
        <v>38150</v>
      </c>
      <c r="K39" s="227">
        <v>71700</v>
      </c>
      <c r="L39" s="227">
        <v>23500</v>
      </c>
      <c r="M39" s="227">
        <v>71950</v>
      </c>
      <c r="N39" s="227">
        <v>1550</v>
      </c>
      <c r="O39" s="227">
        <v>120400</v>
      </c>
      <c r="P39" s="227">
        <v>44150</v>
      </c>
      <c r="Q39" s="227">
        <v>117950</v>
      </c>
      <c r="R39" s="227">
        <v>17900</v>
      </c>
      <c r="S39" s="227">
        <v>16900</v>
      </c>
      <c r="T39" s="227">
        <v>32700</v>
      </c>
      <c r="U39" s="227">
        <v>58800</v>
      </c>
      <c r="V39" s="227">
        <v>40050</v>
      </c>
      <c r="W39" s="227">
        <v>799250</v>
      </c>
      <c r="X39" s="227">
        <v>93050</v>
      </c>
      <c r="Y39" s="227">
        <v>290200</v>
      </c>
      <c r="Z39" s="227">
        <v>156550</v>
      </c>
      <c r="AA39" s="227">
        <v>60200</v>
      </c>
      <c r="AB39" s="227">
        <v>44300</v>
      </c>
      <c r="AC39" s="227">
        <v>109900</v>
      </c>
      <c r="AD39" s="227">
        <v>313550</v>
      </c>
      <c r="AE39" s="227">
        <v>94650</v>
      </c>
      <c r="AF39" s="227">
        <v>75250</v>
      </c>
      <c r="AG39" s="227">
        <v>198250</v>
      </c>
      <c r="AH39" s="227">
        <v>101550</v>
      </c>
      <c r="AI39" s="227">
        <v>55650</v>
      </c>
      <c r="AJ39" s="227">
        <v>253389</v>
      </c>
      <c r="AK39" s="227">
        <v>98050</v>
      </c>
      <c r="AL39" s="227">
        <v>8500</v>
      </c>
      <c r="AM39" s="227">
        <v>21050</v>
      </c>
      <c r="AN39" s="227">
        <v>15200</v>
      </c>
      <c r="AO39" s="227">
        <v>94200</v>
      </c>
      <c r="AP39" s="227">
        <v>100700</v>
      </c>
      <c r="AQ39" s="227">
        <v>12600</v>
      </c>
      <c r="AR39" s="227">
        <v>90400</v>
      </c>
      <c r="AS39" s="227">
        <v>93350</v>
      </c>
      <c r="AT39" s="227">
        <v>104550</v>
      </c>
      <c r="AU39" s="227">
        <v>33700</v>
      </c>
      <c r="AV39" s="227">
        <v>144950</v>
      </c>
      <c r="AW39" s="227">
        <v>10850</v>
      </c>
      <c r="AX39" s="227">
        <v>2350</v>
      </c>
      <c r="AY39" s="227">
        <v>17000</v>
      </c>
      <c r="AZ39" s="227">
        <v>3150</v>
      </c>
      <c r="BA39" s="227">
        <v>133800</v>
      </c>
      <c r="BB39" s="227">
        <v>70650</v>
      </c>
      <c r="BC39" s="227">
        <v>500600</v>
      </c>
      <c r="BD39" s="227">
        <v>63150</v>
      </c>
      <c r="BE39" s="227">
        <v>38150</v>
      </c>
      <c r="BF39" s="227">
        <v>0</v>
      </c>
      <c r="BG39" s="227">
        <v>70950</v>
      </c>
      <c r="BH39" s="227">
        <v>0</v>
      </c>
      <c r="BI39" s="227">
        <v>9300</v>
      </c>
      <c r="BJ39" s="227">
        <v>36200</v>
      </c>
      <c r="BK39" s="227">
        <v>426211</v>
      </c>
      <c r="BL39" s="227">
        <v>261150</v>
      </c>
      <c r="BM39" s="227">
        <v>51450</v>
      </c>
      <c r="BN39" s="227">
        <v>54200</v>
      </c>
      <c r="BO39" s="227">
        <v>157100</v>
      </c>
      <c r="BP39" s="227">
        <v>39400</v>
      </c>
      <c r="BQ39" s="227">
        <v>16300</v>
      </c>
      <c r="BR39" s="295">
        <v>327350</v>
      </c>
      <c r="BS39" s="295">
        <v>111950</v>
      </c>
      <c r="BT39" s="295">
        <v>0</v>
      </c>
      <c r="BU39" s="295">
        <v>204150</v>
      </c>
      <c r="BV39" s="227">
        <v>0</v>
      </c>
      <c r="BW39" s="295">
        <v>15250</v>
      </c>
      <c r="BX39" s="295">
        <v>45900</v>
      </c>
      <c r="BY39" s="295">
        <v>131450</v>
      </c>
      <c r="BZ39" s="295">
        <v>119750</v>
      </c>
      <c r="CA39" s="295">
        <v>26300</v>
      </c>
      <c r="CB39" s="295">
        <v>12650</v>
      </c>
      <c r="CC39" s="295">
        <v>64550</v>
      </c>
      <c r="CD39" s="295">
        <v>12900</v>
      </c>
      <c r="CE39" s="295">
        <v>23050</v>
      </c>
      <c r="CF39" s="295">
        <v>28500</v>
      </c>
      <c r="CG39" s="295">
        <v>72400</v>
      </c>
      <c r="CH39" s="295">
        <v>27550</v>
      </c>
      <c r="CI39" s="295">
        <v>0</v>
      </c>
      <c r="CJ39" s="295">
        <v>32400</v>
      </c>
      <c r="CK39" s="295">
        <v>7350</v>
      </c>
      <c r="CL39" s="295">
        <v>116150</v>
      </c>
      <c r="CM39" s="326"/>
      <c r="CZ39" s="325">
        <f t="shared" si="0"/>
        <v>0</v>
      </c>
      <c r="DA39" s="313" t="s">
        <v>1659</v>
      </c>
      <c r="DB39" s="310" t="s">
        <v>1322</v>
      </c>
      <c r="DC39" s="310" t="s">
        <v>2296</v>
      </c>
    </row>
    <row r="40" spans="1:107" ht="13.2" customHeight="1" x14ac:dyDescent="0.25">
      <c r="A40" s="293" t="s">
        <v>1660</v>
      </c>
      <c r="B40" s="294" t="s">
        <v>136</v>
      </c>
      <c r="C40" s="227">
        <v>0</v>
      </c>
      <c r="D40" s="227">
        <v>0</v>
      </c>
      <c r="E40" s="227">
        <v>0</v>
      </c>
      <c r="F40" s="227">
        <v>0</v>
      </c>
      <c r="G40" s="227">
        <v>0</v>
      </c>
      <c r="H40" s="227">
        <v>0</v>
      </c>
      <c r="I40" s="227">
        <v>0</v>
      </c>
      <c r="J40" s="227">
        <v>0</v>
      </c>
      <c r="K40" s="227">
        <v>0</v>
      </c>
      <c r="L40" s="227">
        <v>0</v>
      </c>
      <c r="M40" s="227">
        <v>0</v>
      </c>
      <c r="N40" s="227">
        <v>0</v>
      </c>
      <c r="O40" s="227">
        <v>0</v>
      </c>
      <c r="P40" s="227">
        <v>0</v>
      </c>
      <c r="Q40" s="227">
        <v>0</v>
      </c>
      <c r="R40" s="227">
        <v>0</v>
      </c>
      <c r="S40" s="227">
        <v>0</v>
      </c>
      <c r="T40" s="227">
        <v>0</v>
      </c>
      <c r="U40" s="227">
        <v>0</v>
      </c>
      <c r="V40" s="227">
        <v>0</v>
      </c>
      <c r="W40" s="227">
        <v>0</v>
      </c>
      <c r="X40" s="227">
        <v>0</v>
      </c>
      <c r="Y40" s="227">
        <v>0</v>
      </c>
      <c r="Z40" s="227">
        <v>0</v>
      </c>
      <c r="AA40" s="227">
        <v>0</v>
      </c>
      <c r="AB40" s="227">
        <v>0</v>
      </c>
      <c r="AC40" s="227">
        <v>0</v>
      </c>
      <c r="AD40" s="227">
        <v>0</v>
      </c>
      <c r="AE40" s="227">
        <v>0</v>
      </c>
      <c r="AF40" s="227">
        <v>0</v>
      </c>
      <c r="AG40" s="227">
        <v>0</v>
      </c>
      <c r="AH40" s="227">
        <v>0</v>
      </c>
      <c r="AI40" s="227">
        <v>0</v>
      </c>
      <c r="AJ40" s="227">
        <v>0</v>
      </c>
      <c r="AK40" s="227">
        <v>0</v>
      </c>
      <c r="AL40" s="227">
        <v>0</v>
      </c>
      <c r="AM40" s="227">
        <v>0</v>
      </c>
      <c r="AN40" s="227">
        <v>0</v>
      </c>
      <c r="AO40" s="227">
        <v>0</v>
      </c>
      <c r="AP40" s="227">
        <v>0</v>
      </c>
      <c r="AQ40" s="227">
        <v>0</v>
      </c>
      <c r="AR40" s="227">
        <v>0</v>
      </c>
      <c r="AS40" s="227">
        <v>0</v>
      </c>
      <c r="AT40" s="227">
        <v>0</v>
      </c>
      <c r="AU40" s="227">
        <v>0</v>
      </c>
      <c r="AV40" s="227">
        <v>0</v>
      </c>
      <c r="AW40" s="227">
        <v>0</v>
      </c>
      <c r="AX40" s="227">
        <v>0</v>
      </c>
      <c r="AY40" s="227">
        <v>0</v>
      </c>
      <c r="AZ40" s="227">
        <v>0</v>
      </c>
      <c r="BA40" s="227">
        <v>0</v>
      </c>
      <c r="BB40" s="227">
        <v>0</v>
      </c>
      <c r="BC40" s="227">
        <v>0</v>
      </c>
      <c r="BD40" s="227">
        <v>0</v>
      </c>
      <c r="BE40" s="227">
        <v>0</v>
      </c>
      <c r="BF40" s="227">
        <v>0</v>
      </c>
      <c r="BG40" s="227">
        <v>0</v>
      </c>
      <c r="BH40" s="227">
        <v>0</v>
      </c>
      <c r="BI40" s="227">
        <v>0</v>
      </c>
      <c r="BJ40" s="227">
        <v>0</v>
      </c>
      <c r="BK40" s="227">
        <v>0</v>
      </c>
      <c r="BL40" s="227">
        <v>0</v>
      </c>
      <c r="BM40" s="227">
        <v>0</v>
      </c>
      <c r="BN40" s="227">
        <v>0</v>
      </c>
      <c r="BO40" s="227">
        <v>0</v>
      </c>
      <c r="BP40" s="227">
        <v>0</v>
      </c>
      <c r="BQ40" s="227">
        <v>0</v>
      </c>
      <c r="BR40" s="295">
        <v>0</v>
      </c>
      <c r="BS40" s="295">
        <v>0</v>
      </c>
      <c r="BT40" s="295">
        <v>0</v>
      </c>
      <c r="BU40" s="295">
        <v>0</v>
      </c>
      <c r="BV40" s="295">
        <v>0</v>
      </c>
      <c r="BW40" s="295">
        <v>0</v>
      </c>
      <c r="BX40" s="295">
        <v>0</v>
      </c>
      <c r="BY40" s="295">
        <v>0</v>
      </c>
      <c r="BZ40" s="295">
        <v>0</v>
      </c>
      <c r="CA40" s="295">
        <v>0</v>
      </c>
      <c r="CB40" s="295">
        <v>0</v>
      </c>
      <c r="CC40" s="295">
        <v>0</v>
      </c>
      <c r="CD40" s="295">
        <v>0</v>
      </c>
      <c r="CE40" s="295">
        <v>0</v>
      </c>
      <c r="CF40" s="295">
        <v>0</v>
      </c>
      <c r="CG40" s="295">
        <v>0</v>
      </c>
      <c r="CH40" s="295">
        <v>0</v>
      </c>
      <c r="CI40" s="295">
        <v>0</v>
      </c>
      <c r="CJ40" s="295">
        <v>0</v>
      </c>
      <c r="CK40" s="295">
        <v>0</v>
      </c>
      <c r="CL40" s="295">
        <v>0</v>
      </c>
      <c r="CM40" s="326"/>
      <c r="CZ40" s="325">
        <f t="shared" si="0"/>
        <v>0</v>
      </c>
      <c r="DA40" s="313" t="s">
        <v>1660</v>
      </c>
      <c r="DB40" s="310" t="s">
        <v>136</v>
      </c>
      <c r="DC40" s="310" t="s">
        <v>2296</v>
      </c>
    </row>
    <row r="41" spans="1:107" ht="13.2" customHeight="1" x14ac:dyDescent="0.25">
      <c r="A41" s="293" t="s">
        <v>1661</v>
      </c>
      <c r="B41" s="294" t="s">
        <v>1323</v>
      </c>
      <c r="C41" s="227">
        <v>59408223.049999997</v>
      </c>
      <c r="D41" s="227">
        <v>3730817.26</v>
      </c>
      <c r="E41" s="227">
        <v>6338998.5</v>
      </c>
      <c r="F41" s="227">
        <v>10045329.83</v>
      </c>
      <c r="G41" s="227">
        <v>5615315.0499999998</v>
      </c>
      <c r="H41" s="227">
        <v>2420322.1</v>
      </c>
      <c r="I41" s="227">
        <v>2847175.75</v>
      </c>
      <c r="J41" s="227">
        <v>19648178.260000002</v>
      </c>
      <c r="K41" s="227">
        <v>5792434.6799999997</v>
      </c>
      <c r="L41" s="227">
        <v>6395469.9900000002</v>
      </c>
      <c r="M41" s="227">
        <v>59079704.960000001</v>
      </c>
      <c r="N41" s="227">
        <v>4956423.45</v>
      </c>
      <c r="O41" s="227">
        <v>58164834.549999997</v>
      </c>
      <c r="P41" s="227">
        <v>3798765.23</v>
      </c>
      <c r="Q41" s="227">
        <v>5868572.9900000002</v>
      </c>
      <c r="R41" s="227">
        <v>18773507.23</v>
      </c>
      <c r="S41" s="227">
        <v>8462031.9700000007</v>
      </c>
      <c r="T41" s="227">
        <v>3591668.55</v>
      </c>
      <c r="U41" s="227">
        <v>3064266.5</v>
      </c>
      <c r="V41" s="227">
        <v>2622762.6</v>
      </c>
      <c r="W41" s="227">
        <v>112460727.5</v>
      </c>
      <c r="X41" s="227">
        <v>5030494.3</v>
      </c>
      <c r="Y41" s="227">
        <v>16950952.73</v>
      </c>
      <c r="Z41" s="227">
        <v>6676286.3799999999</v>
      </c>
      <c r="AA41" s="227">
        <v>852002</v>
      </c>
      <c r="AB41" s="227">
        <v>2796011</v>
      </c>
      <c r="AC41" s="227">
        <v>5983481.7800000003</v>
      </c>
      <c r="AD41" s="227">
        <v>12569256</v>
      </c>
      <c r="AE41" s="227">
        <v>2431098</v>
      </c>
      <c r="AF41" s="227">
        <v>25026060.25</v>
      </c>
      <c r="AG41" s="227">
        <v>3134361</v>
      </c>
      <c r="AH41" s="227">
        <v>6143996.6100000003</v>
      </c>
      <c r="AI41" s="227">
        <v>2321631.81</v>
      </c>
      <c r="AJ41" s="227">
        <v>1846090</v>
      </c>
      <c r="AK41" s="227">
        <v>116311088.89</v>
      </c>
      <c r="AL41" s="227">
        <v>3673191.13</v>
      </c>
      <c r="AM41" s="227">
        <v>2720044.25</v>
      </c>
      <c r="AN41" s="227">
        <v>9923718</v>
      </c>
      <c r="AO41" s="227">
        <v>6721606</v>
      </c>
      <c r="AP41" s="227">
        <v>2433091.06</v>
      </c>
      <c r="AQ41" s="227">
        <v>751802</v>
      </c>
      <c r="AR41" s="227">
        <v>52044340.280000001</v>
      </c>
      <c r="AS41" s="227">
        <v>2109851.75</v>
      </c>
      <c r="AT41" s="227">
        <v>1117182.68</v>
      </c>
      <c r="AU41" s="227">
        <v>5557309.5599999996</v>
      </c>
      <c r="AV41" s="227">
        <v>1686393</v>
      </c>
      <c r="AW41" s="227">
        <v>3570300.17</v>
      </c>
      <c r="AX41" s="227">
        <v>6547195.6200000001</v>
      </c>
      <c r="AY41" s="227">
        <v>1245710</v>
      </c>
      <c r="AZ41" s="227">
        <v>2503736</v>
      </c>
      <c r="BA41" s="227">
        <v>58404980.369999997</v>
      </c>
      <c r="BB41" s="227">
        <v>687951.45</v>
      </c>
      <c r="BC41" s="227">
        <v>68385544.010000005</v>
      </c>
      <c r="BD41" s="227">
        <v>19467178.02</v>
      </c>
      <c r="BE41" s="227">
        <v>904844.5</v>
      </c>
      <c r="BF41" s="227">
        <v>6786638.8200000003</v>
      </c>
      <c r="BG41" s="227">
        <v>34798545.25</v>
      </c>
      <c r="BH41" s="227">
        <v>1746882.62</v>
      </c>
      <c r="BI41" s="227">
        <v>1189032.29</v>
      </c>
      <c r="BJ41" s="227">
        <v>11220162.59</v>
      </c>
      <c r="BK41" s="227">
        <v>4170595.46</v>
      </c>
      <c r="BL41" s="227">
        <v>72724177.659999996</v>
      </c>
      <c r="BM41" s="227">
        <v>4119542.79</v>
      </c>
      <c r="BN41" s="227">
        <v>21691372.879999999</v>
      </c>
      <c r="BO41" s="227">
        <v>9288083.1500000004</v>
      </c>
      <c r="BP41" s="227">
        <v>8284183.9199999999</v>
      </c>
      <c r="BQ41" s="227">
        <v>5104078</v>
      </c>
      <c r="BR41" s="295">
        <v>404789127.16000003</v>
      </c>
      <c r="BS41" s="295">
        <v>5749971</v>
      </c>
      <c r="BT41" s="295">
        <v>12612064.779999999</v>
      </c>
      <c r="BU41" s="295">
        <v>44483128</v>
      </c>
      <c r="BV41" s="227">
        <v>0</v>
      </c>
      <c r="BW41" s="295">
        <v>6861303.5899999999</v>
      </c>
      <c r="BX41" s="295">
        <v>15581228.75</v>
      </c>
      <c r="BY41" s="295">
        <v>3073141.53</v>
      </c>
      <c r="BZ41" s="295">
        <v>2580203</v>
      </c>
      <c r="CA41" s="295">
        <v>3823833</v>
      </c>
      <c r="CB41" s="295">
        <v>18051770.969999999</v>
      </c>
      <c r="CC41" s="295">
        <v>12288128.5</v>
      </c>
      <c r="CD41" s="295">
        <v>6800277.4000000004</v>
      </c>
      <c r="CE41" s="295">
        <v>9067072.5</v>
      </c>
      <c r="CF41" s="295">
        <v>1823632</v>
      </c>
      <c r="CG41" s="295">
        <v>985172.96</v>
      </c>
      <c r="CH41" s="295">
        <v>1272118.5</v>
      </c>
      <c r="CI41" s="295">
        <v>3292419</v>
      </c>
      <c r="CJ41" s="295">
        <v>14574821.18</v>
      </c>
      <c r="CK41" s="295">
        <v>1387596.15</v>
      </c>
      <c r="CL41" s="295">
        <v>1595943.6</v>
      </c>
      <c r="CM41" s="326"/>
      <c r="CZ41" s="325">
        <f t="shared" si="0"/>
        <v>0</v>
      </c>
      <c r="DA41" s="313" t="s">
        <v>1661</v>
      </c>
      <c r="DB41" s="310" t="s">
        <v>1323</v>
      </c>
      <c r="DC41" s="310" t="s">
        <v>2296</v>
      </c>
    </row>
    <row r="42" spans="1:107" ht="13.2" customHeight="1" x14ac:dyDescent="0.25">
      <c r="A42" s="293" t="s">
        <v>1662</v>
      </c>
      <c r="B42" s="294" t="s">
        <v>1324</v>
      </c>
      <c r="C42" s="227">
        <v>11694950</v>
      </c>
      <c r="D42" s="227">
        <v>1324853.33</v>
      </c>
      <c r="E42" s="227">
        <v>1034257</v>
      </c>
      <c r="F42" s="227">
        <v>408290</v>
      </c>
      <c r="G42" s="227">
        <v>937099</v>
      </c>
      <c r="H42" s="227">
        <v>1021389.45</v>
      </c>
      <c r="I42" s="227">
        <v>148800</v>
      </c>
      <c r="J42" s="227">
        <v>4501424.28</v>
      </c>
      <c r="K42" s="227">
        <v>651975.76</v>
      </c>
      <c r="L42" s="227">
        <v>1279505</v>
      </c>
      <c r="M42" s="227">
        <v>2345889.42</v>
      </c>
      <c r="N42" s="227">
        <v>166067.35999999999</v>
      </c>
      <c r="O42" s="227">
        <v>9575340.6999999993</v>
      </c>
      <c r="P42" s="227">
        <v>216418.86</v>
      </c>
      <c r="Q42" s="227">
        <v>306620.5</v>
      </c>
      <c r="R42" s="227">
        <v>1758206.33</v>
      </c>
      <c r="S42" s="227">
        <v>962868.55</v>
      </c>
      <c r="T42" s="227">
        <v>177482</v>
      </c>
      <c r="U42" s="227">
        <v>196789</v>
      </c>
      <c r="V42" s="227">
        <v>49359</v>
      </c>
      <c r="W42" s="227">
        <v>20254320.640000001</v>
      </c>
      <c r="X42" s="227">
        <v>17900</v>
      </c>
      <c r="Y42" s="227">
        <v>19786</v>
      </c>
      <c r="Z42" s="227">
        <v>262754</v>
      </c>
      <c r="AA42" s="227">
        <v>0</v>
      </c>
      <c r="AB42" s="227">
        <v>0</v>
      </c>
      <c r="AC42" s="227">
        <v>0</v>
      </c>
      <c r="AD42" s="227">
        <v>0</v>
      </c>
      <c r="AE42" s="227">
        <v>0</v>
      </c>
      <c r="AF42" s="227">
        <v>0</v>
      </c>
      <c r="AG42" s="227">
        <v>21300</v>
      </c>
      <c r="AH42" s="227">
        <v>0</v>
      </c>
      <c r="AI42" s="227">
        <v>0</v>
      </c>
      <c r="AJ42" s="227">
        <v>116100</v>
      </c>
      <c r="AK42" s="227">
        <v>124645459.81</v>
      </c>
      <c r="AL42" s="227">
        <v>95982</v>
      </c>
      <c r="AM42" s="227">
        <v>618304.5</v>
      </c>
      <c r="AN42" s="227">
        <v>694517</v>
      </c>
      <c r="AO42" s="227">
        <v>2464310</v>
      </c>
      <c r="AP42" s="227">
        <v>126001</v>
      </c>
      <c r="AQ42" s="227">
        <v>109949.5</v>
      </c>
      <c r="AR42" s="227">
        <v>16445284.99</v>
      </c>
      <c r="AS42" s="227">
        <v>201255</v>
      </c>
      <c r="AT42" s="227">
        <v>490202</v>
      </c>
      <c r="AU42" s="227">
        <v>471860.41</v>
      </c>
      <c r="AV42" s="227">
        <v>38699</v>
      </c>
      <c r="AW42" s="227">
        <v>1412347</v>
      </c>
      <c r="AX42" s="227">
        <v>900699.25</v>
      </c>
      <c r="AY42" s="227">
        <v>396714</v>
      </c>
      <c r="AZ42" s="227">
        <v>656864</v>
      </c>
      <c r="BA42" s="227">
        <v>9090556.4000000004</v>
      </c>
      <c r="BB42" s="227">
        <v>373239.5</v>
      </c>
      <c r="BC42" s="227">
        <v>40217819.75</v>
      </c>
      <c r="BD42" s="227">
        <v>6838735.75</v>
      </c>
      <c r="BE42" s="227">
        <v>214431.75</v>
      </c>
      <c r="BF42" s="227">
        <v>57442.75</v>
      </c>
      <c r="BG42" s="227">
        <v>16537295.25</v>
      </c>
      <c r="BH42" s="227">
        <v>42334.5</v>
      </c>
      <c r="BI42" s="227">
        <v>86510</v>
      </c>
      <c r="BJ42" s="227">
        <v>150038</v>
      </c>
      <c r="BK42" s="227">
        <v>256784.5</v>
      </c>
      <c r="BL42" s="227">
        <v>6698080.75</v>
      </c>
      <c r="BM42" s="227">
        <v>1146554</v>
      </c>
      <c r="BN42" s="227">
        <v>516064.4</v>
      </c>
      <c r="BO42" s="227">
        <v>260125</v>
      </c>
      <c r="BP42" s="227">
        <v>300592</v>
      </c>
      <c r="BQ42" s="227">
        <v>272728</v>
      </c>
      <c r="BR42" s="295">
        <v>100921554.05</v>
      </c>
      <c r="BS42" s="295">
        <v>489167</v>
      </c>
      <c r="BT42" s="295">
        <v>1636051.28</v>
      </c>
      <c r="BU42" s="295">
        <v>11206823</v>
      </c>
      <c r="BV42" s="295">
        <v>347076</v>
      </c>
      <c r="BW42" s="295">
        <v>758149.5</v>
      </c>
      <c r="BX42" s="295">
        <v>3709701.5</v>
      </c>
      <c r="BY42" s="295">
        <v>113540.35</v>
      </c>
      <c r="BZ42" s="295">
        <v>340526</v>
      </c>
      <c r="CA42" s="295">
        <v>224131</v>
      </c>
      <c r="CB42" s="295">
        <v>150657</v>
      </c>
      <c r="CC42" s="295">
        <v>716442.25</v>
      </c>
      <c r="CD42" s="295">
        <v>3021718</v>
      </c>
      <c r="CE42" s="295">
        <v>1821396.01</v>
      </c>
      <c r="CF42" s="295">
        <v>130384</v>
      </c>
      <c r="CG42" s="295">
        <v>1450934.05</v>
      </c>
      <c r="CH42" s="295">
        <v>218593</v>
      </c>
      <c r="CI42" s="295">
        <v>733496</v>
      </c>
      <c r="CJ42" s="295">
        <v>301401.5</v>
      </c>
      <c r="CK42" s="295">
        <v>544715</v>
      </c>
      <c r="CL42" s="295">
        <v>330098.5</v>
      </c>
      <c r="CM42" s="326"/>
      <c r="CZ42" s="325">
        <f t="shared" si="0"/>
        <v>0</v>
      </c>
      <c r="DA42" s="313" t="s">
        <v>1662</v>
      </c>
      <c r="DB42" s="310" t="s">
        <v>1324</v>
      </c>
      <c r="DC42" s="310" t="s">
        <v>2296</v>
      </c>
    </row>
    <row r="43" spans="1:107" ht="13.2" customHeight="1" x14ac:dyDescent="0.25">
      <c r="A43" s="293" t="s">
        <v>1663</v>
      </c>
      <c r="B43" s="294" t="s">
        <v>1325</v>
      </c>
      <c r="C43" s="227">
        <v>523879</v>
      </c>
      <c r="D43" s="227">
        <v>0</v>
      </c>
      <c r="E43" s="227">
        <v>732296</v>
      </c>
      <c r="F43" s="227">
        <v>0</v>
      </c>
      <c r="G43" s="227">
        <v>1308328</v>
      </c>
      <c r="H43" s="227">
        <v>0</v>
      </c>
      <c r="I43" s="227">
        <v>0</v>
      </c>
      <c r="J43" s="227">
        <v>106089.5</v>
      </c>
      <c r="K43" s="227">
        <v>0</v>
      </c>
      <c r="L43" s="227">
        <v>2134782</v>
      </c>
      <c r="M43" s="227">
        <v>24500</v>
      </c>
      <c r="N43" s="227">
        <v>183485.66</v>
      </c>
      <c r="O43" s="227">
        <v>181666.55</v>
      </c>
      <c r="P43" s="227">
        <v>4085.85</v>
      </c>
      <c r="Q43" s="227">
        <v>60403.5</v>
      </c>
      <c r="R43" s="227">
        <v>5320908.62</v>
      </c>
      <c r="S43" s="227">
        <v>1459655.75</v>
      </c>
      <c r="T43" s="227">
        <v>7905</v>
      </c>
      <c r="U43" s="227">
        <v>243688</v>
      </c>
      <c r="V43" s="227">
        <v>14876.5</v>
      </c>
      <c r="W43" s="227">
        <v>3701598.21</v>
      </c>
      <c r="X43" s="227">
        <v>0</v>
      </c>
      <c r="Y43" s="227">
        <v>0</v>
      </c>
      <c r="Z43" s="227">
        <v>624327</v>
      </c>
      <c r="AA43" s="227">
        <v>3088</v>
      </c>
      <c r="AB43" s="227">
        <v>62451</v>
      </c>
      <c r="AC43" s="227">
        <v>0</v>
      </c>
      <c r="AD43" s="227">
        <v>66649</v>
      </c>
      <c r="AE43" s="227">
        <v>0</v>
      </c>
      <c r="AF43" s="227">
        <v>41952.75</v>
      </c>
      <c r="AG43" s="227">
        <v>253726</v>
      </c>
      <c r="AH43" s="227">
        <v>99909.5</v>
      </c>
      <c r="AI43" s="227">
        <v>0</v>
      </c>
      <c r="AJ43" s="227">
        <v>0</v>
      </c>
      <c r="AK43" s="227">
        <v>34261922.259999998</v>
      </c>
      <c r="AL43" s="227">
        <v>153030</v>
      </c>
      <c r="AM43" s="227">
        <v>0</v>
      </c>
      <c r="AN43" s="227">
        <v>196583</v>
      </c>
      <c r="AO43" s="227">
        <v>1302345</v>
      </c>
      <c r="AP43" s="227">
        <v>0</v>
      </c>
      <c r="AQ43" s="227">
        <v>0</v>
      </c>
      <c r="AR43" s="227">
        <v>4381985.47</v>
      </c>
      <c r="AS43" s="227">
        <v>0</v>
      </c>
      <c r="AT43" s="227">
        <v>43693</v>
      </c>
      <c r="AU43" s="227">
        <v>0</v>
      </c>
      <c r="AV43" s="227">
        <v>0</v>
      </c>
      <c r="AW43" s="227">
        <v>649497.75</v>
      </c>
      <c r="AX43" s="227">
        <v>2432</v>
      </c>
      <c r="AY43" s="227">
        <v>0</v>
      </c>
      <c r="AZ43" s="227">
        <v>0</v>
      </c>
      <c r="BA43" s="227">
        <v>0</v>
      </c>
      <c r="BB43" s="227">
        <v>0</v>
      </c>
      <c r="BC43" s="227">
        <v>0</v>
      </c>
      <c r="BD43" s="227">
        <v>2930</v>
      </c>
      <c r="BE43" s="227">
        <v>0</v>
      </c>
      <c r="BF43" s="227">
        <v>0</v>
      </c>
      <c r="BG43" s="227">
        <v>592773.25</v>
      </c>
      <c r="BH43" s="227">
        <v>0</v>
      </c>
      <c r="BI43" s="227">
        <v>261637</v>
      </c>
      <c r="BJ43" s="227">
        <v>196060</v>
      </c>
      <c r="BK43" s="227">
        <v>938236.5</v>
      </c>
      <c r="BL43" s="227">
        <v>232877.5</v>
      </c>
      <c r="BM43" s="227">
        <v>2657696</v>
      </c>
      <c r="BN43" s="227">
        <v>0</v>
      </c>
      <c r="BO43" s="227">
        <v>0</v>
      </c>
      <c r="BP43" s="227">
        <v>852781.21</v>
      </c>
      <c r="BQ43" s="227">
        <v>1187911</v>
      </c>
      <c r="BR43" s="295">
        <v>33516974</v>
      </c>
      <c r="BS43" s="227">
        <v>92094</v>
      </c>
      <c r="BT43" s="227">
        <v>0</v>
      </c>
      <c r="BU43" s="227">
        <v>0</v>
      </c>
      <c r="BV43" s="227">
        <v>27029</v>
      </c>
      <c r="BW43" s="295">
        <v>129503.33</v>
      </c>
      <c r="BX43" s="227">
        <v>0</v>
      </c>
      <c r="BY43" s="227">
        <v>3756.5</v>
      </c>
      <c r="BZ43" s="227">
        <v>391368</v>
      </c>
      <c r="CA43" s="227">
        <v>0</v>
      </c>
      <c r="CB43" s="295">
        <v>505</v>
      </c>
      <c r="CC43" s="227">
        <v>52975</v>
      </c>
      <c r="CD43" s="227">
        <v>8614</v>
      </c>
      <c r="CE43" s="227">
        <v>0</v>
      </c>
      <c r="CF43" s="295">
        <v>28637</v>
      </c>
      <c r="CG43" s="227">
        <v>204614.5</v>
      </c>
      <c r="CH43" s="295">
        <v>109116.2</v>
      </c>
      <c r="CI43" s="227">
        <v>0</v>
      </c>
      <c r="CJ43" s="295">
        <v>10334</v>
      </c>
      <c r="CK43" s="295">
        <v>68632</v>
      </c>
      <c r="CL43" s="227">
        <v>3839.5</v>
      </c>
      <c r="CM43" s="326"/>
      <c r="CZ43" s="325">
        <f t="shared" si="0"/>
        <v>0</v>
      </c>
      <c r="DA43" s="313" t="s">
        <v>1663</v>
      </c>
      <c r="DB43" s="310" t="s">
        <v>1325</v>
      </c>
      <c r="DC43" s="310" t="s">
        <v>2296</v>
      </c>
    </row>
    <row r="44" spans="1:107" ht="13.2" customHeight="1" x14ac:dyDescent="0.25">
      <c r="A44" s="293" t="s">
        <v>1664</v>
      </c>
      <c r="B44" s="294" t="s">
        <v>1214</v>
      </c>
      <c r="C44" s="227">
        <v>0</v>
      </c>
      <c r="D44" s="227">
        <v>0</v>
      </c>
      <c r="E44" s="227">
        <v>0</v>
      </c>
      <c r="F44" s="227">
        <v>0</v>
      </c>
      <c r="G44" s="227">
        <v>0</v>
      </c>
      <c r="H44" s="227">
        <v>0</v>
      </c>
      <c r="I44" s="227">
        <v>0</v>
      </c>
      <c r="J44" s="227">
        <v>0</v>
      </c>
      <c r="K44" s="227">
        <v>0</v>
      </c>
      <c r="L44" s="227">
        <v>0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227">
        <v>0</v>
      </c>
      <c r="S44" s="227">
        <v>0</v>
      </c>
      <c r="T44" s="227">
        <v>0</v>
      </c>
      <c r="U44" s="227">
        <v>0</v>
      </c>
      <c r="V44" s="227">
        <v>0</v>
      </c>
      <c r="W44" s="227">
        <v>0</v>
      </c>
      <c r="X44" s="227">
        <v>0</v>
      </c>
      <c r="Y44" s="227">
        <v>0</v>
      </c>
      <c r="Z44" s="227">
        <v>0</v>
      </c>
      <c r="AA44" s="227">
        <v>0</v>
      </c>
      <c r="AB44" s="227">
        <v>0</v>
      </c>
      <c r="AC44" s="227">
        <v>0</v>
      </c>
      <c r="AD44" s="227">
        <v>0</v>
      </c>
      <c r="AE44" s="227">
        <v>0</v>
      </c>
      <c r="AF44" s="227">
        <v>0</v>
      </c>
      <c r="AG44" s="227">
        <v>0</v>
      </c>
      <c r="AH44" s="227">
        <v>0</v>
      </c>
      <c r="AI44" s="227">
        <v>0</v>
      </c>
      <c r="AJ44" s="227">
        <v>0</v>
      </c>
      <c r="AK44" s="227">
        <v>0</v>
      </c>
      <c r="AL44" s="227">
        <v>0</v>
      </c>
      <c r="AM44" s="227">
        <v>0</v>
      </c>
      <c r="AN44" s="227">
        <v>0</v>
      </c>
      <c r="AO44" s="227">
        <v>0</v>
      </c>
      <c r="AP44" s="227">
        <v>0</v>
      </c>
      <c r="AQ44" s="227">
        <v>0</v>
      </c>
      <c r="AR44" s="227">
        <v>0</v>
      </c>
      <c r="AS44" s="227">
        <v>0</v>
      </c>
      <c r="AT44" s="227">
        <v>0</v>
      </c>
      <c r="AU44" s="227">
        <v>0</v>
      </c>
      <c r="AV44" s="227">
        <v>0</v>
      </c>
      <c r="AW44" s="227">
        <v>0</v>
      </c>
      <c r="AX44" s="227">
        <v>0</v>
      </c>
      <c r="AY44" s="227">
        <v>0</v>
      </c>
      <c r="AZ44" s="227">
        <v>0</v>
      </c>
      <c r="BA44" s="227">
        <v>0</v>
      </c>
      <c r="BB44" s="227">
        <v>0</v>
      </c>
      <c r="BC44" s="227">
        <v>0</v>
      </c>
      <c r="BD44" s="227">
        <v>0</v>
      </c>
      <c r="BE44" s="227">
        <v>0</v>
      </c>
      <c r="BF44" s="227">
        <v>0</v>
      </c>
      <c r="BG44" s="227">
        <v>0</v>
      </c>
      <c r="BH44" s="227">
        <v>0</v>
      </c>
      <c r="BI44" s="227">
        <v>0</v>
      </c>
      <c r="BJ44" s="227">
        <v>0</v>
      </c>
      <c r="BK44" s="227">
        <v>0</v>
      </c>
      <c r="BL44" s="227">
        <v>0</v>
      </c>
      <c r="BM44" s="227">
        <v>0</v>
      </c>
      <c r="BN44" s="227">
        <v>0</v>
      </c>
      <c r="BO44" s="227">
        <v>0</v>
      </c>
      <c r="BP44" s="227">
        <v>0</v>
      </c>
      <c r="BQ44" s="227">
        <v>0</v>
      </c>
      <c r="BR44" s="295">
        <v>0</v>
      </c>
      <c r="BS44" s="295">
        <v>0</v>
      </c>
      <c r="BT44" s="227">
        <v>0</v>
      </c>
      <c r="BU44" s="295">
        <v>0</v>
      </c>
      <c r="BV44" s="227">
        <v>0</v>
      </c>
      <c r="BW44" s="295">
        <v>0</v>
      </c>
      <c r="BX44" s="295">
        <v>0</v>
      </c>
      <c r="BY44" s="295">
        <v>0</v>
      </c>
      <c r="BZ44" s="295">
        <v>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0</v>
      </c>
      <c r="CI44" s="295">
        <v>0</v>
      </c>
      <c r="CJ44" s="295">
        <v>0</v>
      </c>
      <c r="CK44" s="295">
        <v>0</v>
      </c>
      <c r="CL44" s="295">
        <v>0</v>
      </c>
      <c r="CM44" s="326"/>
      <c r="CZ44" s="325">
        <f t="shared" si="0"/>
        <v>0</v>
      </c>
      <c r="DA44" s="313" t="s">
        <v>1664</v>
      </c>
      <c r="DB44" s="310" t="s">
        <v>1214</v>
      </c>
      <c r="DC44" s="310" t="s">
        <v>2296</v>
      </c>
    </row>
    <row r="45" spans="1:107" ht="13.2" customHeight="1" x14ac:dyDescent="0.25">
      <c r="A45" s="293" t="s">
        <v>1665</v>
      </c>
      <c r="B45" s="294" t="s">
        <v>1326</v>
      </c>
      <c r="C45" s="227">
        <v>611709.75</v>
      </c>
      <c r="D45" s="227">
        <v>49430.1</v>
      </c>
      <c r="E45" s="227">
        <v>1005406</v>
      </c>
      <c r="F45" s="227">
        <v>1857921.44</v>
      </c>
      <c r="G45" s="227">
        <v>24663</v>
      </c>
      <c r="H45" s="227">
        <v>1207259.25</v>
      </c>
      <c r="I45" s="227">
        <v>355846.52</v>
      </c>
      <c r="J45" s="227">
        <v>9600835.4199999999</v>
      </c>
      <c r="K45" s="227">
        <v>1822102.3</v>
      </c>
      <c r="L45" s="227">
        <v>66307</v>
      </c>
      <c r="M45" s="227">
        <v>1180565</v>
      </c>
      <c r="N45" s="227">
        <v>27046.41</v>
      </c>
      <c r="O45" s="227">
        <v>5599686.75</v>
      </c>
      <c r="P45" s="227">
        <v>117413.3</v>
      </c>
      <c r="Q45" s="227">
        <v>144870.5</v>
      </c>
      <c r="R45" s="227">
        <v>0</v>
      </c>
      <c r="S45" s="227">
        <v>2308621.0499999998</v>
      </c>
      <c r="T45" s="227">
        <v>110162</v>
      </c>
      <c r="U45" s="227">
        <v>87698.5</v>
      </c>
      <c r="V45" s="227">
        <v>302283</v>
      </c>
      <c r="W45" s="227">
        <v>636364.19999999995</v>
      </c>
      <c r="X45" s="227">
        <v>151939.25</v>
      </c>
      <c r="Y45" s="227">
        <v>294381.03999999998</v>
      </c>
      <c r="Z45" s="227">
        <v>35367.78</v>
      </c>
      <c r="AA45" s="227">
        <v>130624</v>
      </c>
      <c r="AB45" s="227">
        <v>278511</v>
      </c>
      <c r="AC45" s="227">
        <v>36966.17</v>
      </c>
      <c r="AD45" s="227">
        <v>121618</v>
      </c>
      <c r="AE45" s="227">
        <v>15178</v>
      </c>
      <c r="AF45" s="227">
        <v>306670.36</v>
      </c>
      <c r="AG45" s="227">
        <v>140753</v>
      </c>
      <c r="AH45" s="227">
        <v>57530.9</v>
      </c>
      <c r="AI45" s="227">
        <v>15378.5</v>
      </c>
      <c r="AJ45" s="227">
        <v>451589.43</v>
      </c>
      <c r="AK45" s="227">
        <v>8991664.5</v>
      </c>
      <c r="AL45" s="227">
        <v>247421.25</v>
      </c>
      <c r="AM45" s="227">
        <v>103957.5</v>
      </c>
      <c r="AN45" s="227">
        <v>352152</v>
      </c>
      <c r="AO45" s="227">
        <v>474609</v>
      </c>
      <c r="AP45" s="227">
        <v>362770.45</v>
      </c>
      <c r="AQ45" s="227">
        <v>62386.5</v>
      </c>
      <c r="AR45" s="227">
        <v>3305781.41</v>
      </c>
      <c r="AS45" s="227">
        <v>1814429.35</v>
      </c>
      <c r="AT45" s="227">
        <v>123431.25</v>
      </c>
      <c r="AU45" s="227">
        <v>1069264.5</v>
      </c>
      <c r="AV45" s="227">
        <v>351600</v>
      </c>
      <c r="AW45" s="227">
        <v>14671.5</v>
      </c>
      <c r="AX45" s="227">
        <v>1352643.27</v>
      </c>
      <c r="AY45" s="227">
        <v>247162</v>
      </c>
      <c r="AZ45" s="227">
        <v>451420</v>
      </c>
      <c r="BA45" s="227">
        <v>13909106.58</v>
      </c>
      <c r="BB45" s="227">
        <v>133849.85999999999</v>
      </c>
      <c r="BC45" s="227">
        <v>3065788.25</v>
      </c>
      <c r="BD45" s="227">
        <v>2735775.2</v>
      </c>
      <c r="BE45" s="227">
        <v>75617.75</v>
      </c>
      <c r="BF45" s="227">
        <v>3084496.51</v>
      </c>
      <c r="BG45" s="227">
        <v>2739574.5</v>
      </c>
      <c r="BH45" s="227">
        <v>132404.5</v>
      </c>
      <c r="BI45" s="227">
        <v>24709</v>
      </c>
      <c r="BJ45" s="227">
        <v>342901.79</v>
      </c>
      <c r="BK45" s="227">
        <v>18077.5</v>
      </c>
      <c r="BL45" s="227">
        <v>7382606.5</v>
      </c>
      <c r="BM45" s="227">
        <v>264816.2</v>
      </c>
      <c r="BN45" s="227">
        <v>2893629.2</v>
      </c>
      <c r="BO45" s="227">
        <v>557828</v>
      </c>
      <c r="BP45" s="227">
        <v>315445.90000000002</v>
      </c>
      <c r="BQ45" s="227">
        <v>607386.12</v>
      </c>
      <c r="BR45" s="295">
        <v>15611184.5</v>
      </c>
      <c r="BS45" s="295">
        <v>177438</v>
      </c>
      <c r="BT45" s="295">
        <v>1157493.6599999999</v>
      </c>
      <c r="BU45" s="295">
        <v>4866174</v>
      </c>
      <c r="BV45" s="295">
        <v>4315</v>
      </c>
      <c r="BW45" s="295">
        <v>168755.7</v>
      </c>
      <c r="BX45" s="295">
        <v>37306.5</v>
      </c>
      <c r="BY45" s="295">
        <v>76155.95</v>
      </c>
      <c r="BZ45" s="295">
        <v>143760</v>
      </c>
      <c r="CA45" s="295">
        <v>157020</v>
      </c>
      <c r="CB45" s="295">
        <v>43756.5</v>
      </c>
      <c r="CC45" s="295">
        <v>4353353</v>
      </c>
      <c r="CD45" s="295">
        <v>2566155.2799999998</v>
      </c>
      <c r="CE45" s="295">
        <v>2003414.02</v>
      </c>
      <c r="CF45" s="295">
        <v>110280</v>
      </c>
      <c r="CG45" s="295">
        <v>703185</v>
      </c>
      <c r="CH45" s="295">
        <v>24959</v>
      </c>
      <c r="CI45" s="295">
        <v>494047</v>
      </c>
      <c r="CJ45" s="295">
        <v>1241676</v>
      </c>
      <c r="CK45" s="295">
        <v>167221.57999999999</v>
      </c>
      <c r="CL45" s="295">
        <v>230398.1</v>
      </c>
      <c r="CM45" s="326"/>
      <c r="CZ45" s="325">
        <f t="shared" si="0"/>
        <v>0</v>
      </c>
      <c r="DA45" s="313" t="s">
        <v>1665</v>
      </c>
      <c r="DB45" s="310" t="s">
        <v>1326</v>
      </c>
      <c r="DC45" s="310" t="s">
        <v>2296</v>
      </c>
    </row>
    <row r="46" spans="1:107" ht="13.2" customHeight="1" x14ac:dyDescent="0.25">
      <c r="A46" s="293" t="s">
        <v>1666</v>
      </c>
      <c r="B46" s="294" t="s">
        <v>1327</v>
      </c>
      <c r="C46" s="227">
        <v>6465424</v>
      </c>
      <c r="D46" s="227">
        <v>71871</v>
      </c>
      <c r="E46" s="227">
        <v>91862.6</v>
      </c>
      <c r="F46" s="227">
        <v>42826.8</v>
      </c>
      <c r="G46" s="227">
        <v>16045.15</v>
      </c>
      <c r="H46" s="227">
        <v>46834.78</v>
      </c>
      <c r="I46" s="227">
        <v>90072.5</v>
      </c>
      <c r="J46" s="227">
        <v>3775180.37</v>
      </c>
      <c r="K46" s="227">
        <v>601609.03</v>
      </c>
      <c r="L46" s="227">
        <v>0</v>
      </c>
      <c r="M46" s="227">
        <v>3750</v>
      </c>
      <c r="N46" s="227">
        <v>4057780.59</v>
      </c>
      <c r="O46" s="227">
        <v>150226.25</v>
      </c>
      <c r="P46" s="227">
        <v>61285.79</v>
      </c>
      <c r="Q46" s="227">
        <v>97895.5</v>
      </c>
      <c r="R46" s="227">
        <v>2043236.95</v>
      </c>
      <c r="S46" s="227">
        <v>0</v>
      </c>
      <c r="T46" s="227">
        <v>6716</v>
      </c>
      <c r="U46" s="227">
        <v>0</v>
      </c>
      <c r="V46" s="227">
        <v>362335.5</v>
      </c>
      <c r="W46" s="227">
        <v>456303.82</v>
      </c>
      <c r="X46" s="227">
        <v>141031.23000000001</v>
      </c>
      <c r="Y46" s="227">
        <v>219900.9</v>
      </c>
      <c r="Z46" s="227">
        <v>0</v>
      </c>
      <c r="AA46" s="227">
        <v>0</v>
      </c>
      <c r="AB46" s="227">
        <v>123</v>
      </c>
      <c r="AC46" s="227">
        <v>79862</v>
      </c>
      <c r="AD46" s="227">
        <v>422772</v>
      </c>
      <c r="AE46" s="227">
        <v>245896</v>
      </c>
      <c r="AF46" s="227">
        <v>38165.919999999998</v>
      </c>
      <c r="AG46" s="227">
        <v>0</v>
      </c>
      <c r="AH46" s="227">
        <v>0</v>
      </c>
      <c r="AI46" s="227">
        <v>18523</v>
      </c>
      <c r="AJ46" s="227">
        <v>3194.13</v>
      </c>
      <c r="AK46" s="227">
        <v>0</v>
      </c>
      <c r="AL46" s="227">
        <v>52046.21</v>
      </c>
      <c r="AM46" s="227">
        <v>144226</v>
      </c>
      <c r="AN46" s="227">
        <v>0</v>
      </c>
      <c r="AO46" s="227">
        <v>0</v>
      </c>
      <c r="AP46" s="227">
        <v>0</v>
      </c>
      <c r="AQ46" s="227">
        <v>8054</v>
      </c>
      <c r="AR46" s="227">
        <v>4002874.09</v>
      </c>
      <c r="AS46" s="227">
        <v>260235.01</v>
      </c>
      <c r="AT46" s="227">
        <v>0</v>
      </c>
      <c r="AU46" s="227">
        <v>72973.8</v>
      </c>
      <c r="AV46" s="227">
        <v>96588</v>
      </c>
      <c r="AW46" s="227">
        <v>18797.5</v>
      </c>
      <c r="AX46" s="227">
        <v>134949.44</v>
      </c>
      <c r="AY46" s="227">
        <v>24135</v>
      </c>
      <c r="AZ46" s="227">
        <v>0</v>
      </c>
      <c r="BA46" s="227">
        <v>3438104.75</v>
      </c>
      <c r="BB46" s="227">
        <v>0</v>
      </c>
      <c r="BC46" s="227">
        <v>6835575</v>
      </c>
      <c r="BD46" s="227">
        <v>1124442.7</v>
      </c>
      <c r="BE46" s="227">
        <v>0</v>
      </c>
      <c r="BF46" s="227">
        <v>0</v>
      </c>
      <c r="BG46" s="227">
        <v>0</v>
      </c>
      <c r="BH46" s="227">
        <v>0</v>
      </c>
      <c r="BI46" s="227">
        <v>0</v>
      </c>
      <c r="BJ46" s="227">
        <v>1568483.32</v>
      </c>
      <c r="BK46" s="227">
        <v>3918.5</v>
      </c>
      <c r="BL46" s="227">
        <v>3273920.5</v>
      </c>
      <c r="BM46" s="227">
        <v>57465.53</v>
      </c>
      <c r="BN46" s="227">
        <v>9395.92</v>
      </c>
      <c r="BO46" s="227">
        <v>31024</v>
      </c>
      <c r="BP46" s="227">
        <v>30772.5</v>
      </c>
      <c r="BQ46" s="227">
        <v>0</v>
      </c>
      <c r="BR46" s="295">
        <v>6636042.0599999996</v>
      </c>
      <c r="BS46" s="227">
        <v>0</v>
      </c>
      <c r="BT46" s="227">
        <v>105246.78</v>
      </c>
      <c r="BU46" s="295">
        <v>4425</v>
      </c>
      <c r="BV46" s="227">
        <v>0</v>
      </c>
      <c r="BW46" s="227">
        <v>0</v>
      </c>
      <c r="BX46" s="227">
        <v>0</v>
      </c>
      <c r="BY46" s="227">
        <v>0</v>
      </c>
      <c r="BZ46" s="227">
        <v>4628</v>
      </c>
      <c r="CA46" s="227">
        <v>0</v>
      </c>
      <c r="CB46" s="295">
        <v>0</v>
      </c>
      <c r="CC46" s="227">
        <v>0</v>
      </c>
      <c r="CD46" s="227">
        <v>0</v>
      </c>
      <c r="CE46" s="295">
        <v>6520.5</v>
      </c>
      <c r="CF46" s="295">
        <v>86385</v>
      </c>
      <c r="CG46" s="227">
        <v>52517</v>
      </c>
      <c r="CH46" s="227">
        <v>0</v>
      </c>
      <c r="CI46" s="227">
        <v>8088</v>
      </c>
      <c r="CJ46" s="295">
        <v>136213</v>
      </c>
      <c r="CK46" s="295">
        <v>817542.83</v>
      </c>
      <c r="CL46" s="227">
        <v>55981.78</v>
      </c>
      <c r="CM46" s="326"/>
      <c r="CZ46" s="325">
        <f t="shared" si="0"/>
        <v>0</v>
      </c>
      <c r="DA46" s="313" t="s">
        <v>1666</v>
      </c>
      <c r="DB46" s="310" t="s">
        <v>1327</v>
      </c>
      <c r="DC46" s="310" t="s">
        <v>2296</v>
      </c>
    </row>
    <row r="47" spans="1:107" ht="13.2" customHeight="1" x14ac:dyDescent="0.25">
      <c r="A47" s="293" t="s">
        <v>1667</v>
      </c>
      <c r="B47" s="294" t="s">
        <v>1328</v>
      </c>
      <c r="C47" s="227">
        <v>0</v>
      </c>
      <c r="D47" s="227">
        <v>0</v>
      </c>
      <c r="E47" s="227">
        <v>0</v>
      </c>
      <c r="F47" s="227">
        <v>0</v>
      </c>
      <c r="G47" s="227">
        <v>0</v>
      </c>
      <c r="H47" s="227">
        <v>0</v>
      </c>
      <c r="I47" s="227">
        <v>0</v>
      </c>
      <c r="J47" s="227">
        <v>0</v>
      </c>
      <c r="K47" s="227">
        <v>0</v>
      </c>
      <c r="L47" s="227">
        <v>0</v>
      </c>
      <c r="M47" s="227">
        <v>0</v>
      </c>
      <c r="N47" s="227">
        <v>0</v>
      </c>
      <c r="O47" s="227">
        <v>66742.5</v>
      </c>
      <c r="P47" s="227">
        <v>0</v>
      </c>
      <c r="Q47" s="227">
        <v>0</v>
      </c>
      <c r="R47" s="227">
        <v>0</v>
      </c>
      <c r="S47" s="227">
        <v>0</v>
      </c>
      <c r="T47" s="227">
        <v>0</v>
      </c>
      <c r="U47" s="227">
        <v>0</v>
      </c>
      <c r="V47" s="227">
        <v>0</v>
      </c>
      <c r="W47" s="227">
        <v>0</v>
      </c>
      <c r="X47" s="227">
        <v>0</v>
      </c>
      <c r="Y47" s="227">
        <v>0</v>
      </c>
      <c r="Z47" s="227">
        <v>0</v>
      </c>
      <c r="AA47" s="227">
        <v>0</v>
      </c>
      <c r="AB47" s="227">
        <v>0</v>
      </c>
      <c r="AC47" s="227">
        <v>0</v>
      </c>
      <c r="AD47" s="227">
        <v>0</v>
      </c>
      <c r="AE47" s="227">
        <v>0</v>
      </c>
      <c r="AF47" s="227">
        <v>0</v>
      </c>
      <c r="AG47" s="227">
        <v>0</v>
      </c>
      <c r="AH47" s="227">
        <v>0</v>
      </c>
      <c r="AI47" s="227">
        <v>0</v>
      </c>
      <c r="AJ47" s="227">
        <v>0</v>
      </c>
      <c r="AK47" s="227">
        <v>0</v>
      </c>
      <c r="AL47" s="227">
        <v>0</v>
      </c>
      <c r="AM47" s="227">
        <v>0</v>
      </c>
      <c r="AN47" s="227">
        <v>0</v>
      </c>
      <c r="AO47" s="227">
        <v>0</v>
      </c>
      <c r="AP47" s="227">
        <v>0</v>
      </c>
      <c r="AQ47" s="227">
        <v>0</v>
      </c>
      <c r="AR47" s="227">
        <v>0</v>
      </c>
      <c r="AS47" s="227">
        <v>0</v>
      </c>
      <c r="AT47" s="227">
        <v>0</v>
      </c>
      <c r="AU47" s="227">
        <v>0</v>
      </c>
      <c r="AV47" s="227">
        <v>0</v>
      </c>
      <c r="AW47" s="227">
        <v>0</v>
      </c>
      <c r="AX47" s="227">
        <v>0</v>
      </c>
      <c r="AY47" s="227">
        <v>0</v>
      </c>
      <c r="AZ47" s="227">
        <v>0</v>
      </c>
      <c r="BA47" s="227">
        <v>0</v>
      </c>
      <c r="BB47" s="227">
        <v>0</v>
      </c>
      <c r="BC47" s="227">
        <v>0</v>
      </c>
      <c r="BD47" s="227">
        <v>0</v>
      </c>
      <c r="BE47" s="227">
        <v>0</v>
      </c>
      <c r="BF47" s="227">
        <v>0</v>
      </c>
      <c r="BG47" s="227">
        <v>1684761.5</v>
      </c>
      <c r="BH47" s="227">
        <v>0</v>
      </c>
      <c r="BI47" s="227">
        <v>0</v>
      </c>
      <c r="BJ47" s="227">
        <v>0</v>
      </c>
      <c r="BK47" s="227">
        <v>0</v>
      </c>
      <c r="BL47" s="227">
        <v>98620.5</v>
      </c>
      <c r="BM47" s="227">
        <v>0</v>
      </c>
      <c r="BN47" s="227">
        <v>0</v>
      </c>
      <c r="BO47" s="227">
        <v>0</v>
      </c>
      <c r="BP47" s="227">
        <v>0</v>
      </c>
      <c r="BQ47" s="227">
        <v>0</v>
      </c>
      <c r="BR47" s="227">
        <v>0</v>
      </c>
      <c r="BS47" s="227">
        <v>0</v>
      </c>
      <c r="BT47" s="227">
        <v>0</v>
      </c>
      <c r="BU47" s="227">
        <v>0</v>
      </c>
      <c r="BV47" s="227">
        <v>0</v>
      </c>
      <c r="BW47" s="227">
        <v>0</v>
      </c>
      <c r="BX47" s="227">
        <v>0</v>
      </c>
      <c r="BY47" s="227">
        <v>0</v>
      </c>
      <c r="BZ47" s="227">
        <v>0</v>
      </c>
      <c r="CA47" s="227">
        <v>0</v>
      </c>
      <c r="CB47" s="227">
        <v>0</v>
      </c>
      <c r="CC47" s="227">
        <v>0</v>
      </c>
      <c r="CD47" s="227">
        <v>0</v>
      </c>
      <c r="CE47" s="227">
        <v>0</v>
      </c>
      <c r="CF47" s="227">
        <v>0</v>
      </c>
      <c r="CG47" s="227">
        <v>0</v>
      </c>
      <c r="CH47" s="227">
        <v>0</v>
      </c>
      <c r="CI47" s="227">
        <v>0</v>
      </c>
      <c r="CJ47" s="227">
        <v>0</v>
      </c>
      <c r="CK47" s="227">
        <v>0</v>
      </c>
      <c r="CL47" s="227">
        <v>0</v>
      </c>
      <c r="CM47" s="326"/>
      <c r="CZ47" s="325">
        <f t="shared" si="0"/>
        <v>0</v>
      </c>
      <c r="DA47" s="313" t="s">
        <v>1667</v>
      </c>
      <c r="DB47" s="310" t="s">
        <v>1328</v>
      </c>
      <c r="DC47" s="310" t="s">
        <v>2296</v>
      </c>
    </row>
    <row r="48" spans="1:107" ht="13.2" customHeight="1" x14ac:dyDescent="0.25">
      <c r="A48" s="293" t="s">
        <v>1668</v>
      </c>
      <c r="B48" s="294" t="s">
        <v>1669</v>
      </c>
      <c r="C48" s="227">
        <v>904200</v>
      </c>
      <c r="D48" s="227">
        <v>0</v>
      </c>
      <c r="E48" s="227">
        <v>243500</v>
      </c>
      <c r="F48" s="227">
        <v>0</v>
      </c>
      <c r="G48" s="227">
        <v>0</v>
      </c>
      <c r="H48" s="227">
        <v>5270907.5</v>
      </c>
      <c r="I48" s="227">
        <v>42793253.5</v>
      </c>
      <c r="J48" s="227">
        <v>5539078</v>
      </c>
      <c r="K48" s="227">
        <v>133300</v>
      </c>
      <c r="L48" s="227">
        <v>140</v>
      </c>
      <c r="M48" s="227">
        <v>650</v>
      </c>
      <c r="N48" s="227">
        <v>416100.91</v>
      </c>
      <c r="O48" s="227">
        <v>4382292</v>
      </c>
      <c r="P48" s="227">
        <v>114250</v>
      </c>
      <c r="Q48" s="227">
        <v>2978808</v>
      </c>
      <c r="R48" s="227">
        <v>0</v>
      </c>
      <c r="S48" s="227">
        <v>1689818.25</v>
      </c>
      <c r="T48" s="227">
        <v>0</v>
      </c>
      <c r="U48" s="227">
        <v>0</v>
      </c>
      <c r="V48" s="227">
        <v>0</v>
      </c>
      <c r="W48" s="227">
        <v>29043350</v>
      </c>
      <c r="X48" s="227">
        <v>0</v>
      </c>
      <c r="Y48" s="227">
        <v>0</v>
      </c>
      <c r="Z48" s="227">
        <v>3008132.79</v>
      </c>
      <c r="AA48" s="227">
        <v>0</v>
      </c>
      <c r="AB48" s="227">
        <v>0</v>
      </c>
      <c r="AC48" s="227">
        <v>0</v>
      </c>
      <c r="AD48" s="227">
        <v>0</v>
      </c>
      <c r="AE48" s="227">
        <v>1753</v>
      </c>
      <c r="AF48" s="227">
        <v>0</v>
      </c>
      <c r="AG48" s="227">
        <v>0</v>
      </c>
      <c r="AH48" s="227">
        <v>18067865</v>
      </c>
      <c r="AI48" s="227">
        <v>0</v>
      </c>
      <c r="AJ48" s="227">
        <v>82166</v>
      </c>
      <c r="AK48" s="227">
        <v>1584538</v>
      </c>
      <c r="AL48" s="227">
        <v>12708992</v>
      </c>
      <c r="AM48" s="227">
        <v>538004.5</v>
      </c>
      <c r="AN48" s="227">
        <v>7963948</v>
      </c>
      <c r="AO48" s="227">
        <v>176091</v>
      </c>
      <c r="AP48" s="227">
        <v>5258834</v>
      </c>
      <c r="AQ48" s="227">
        <v>503600</v>
      </c>
      <c r="AR48" s="227">
        <v>1695599.4</v>
      </c>
      <c r="AS48" s="227">
        <v>262901</v>
      </c>
      <c r="AT48" s="227">
        <v>1715957.24</v>
      </c>
      <c r="AU48" s="227">
        <v>15875171.84</v>
      </c>
      <c r="AV48" s="227">
        <v>0</v>
      </c>
      <c r="AW48" s="227">
        <v>0</v>
      </c>
      <c r="AX48" s="227">
        <v>5480070.4900000002</v>
      </c>
      <c r="AY48" s="227">
        <v>1448650</v>
      </c>
      <c r="AZ48" s="227">
        <v>716450</v>
      </c>
      <c r="BA48" s="227">
        <v>3877660</v>
      </c>
      <c r="BB48" s="227">
        <v>300479</v>
      </c>
      <c r="BC48" s="227">
        <v>19710284</v>
      </c>
      <c r="BD48" s="227">
        <v>0</v>
      </c>
      <c r="BE48" s="227">
        <v>561350</v>
      </c>
      <c r="BF48" s="227">
        <v>416509</v>
      </c>
      <c r="BG48" s="227">
        <v>1079050</v>
      </c>
      <c r="BH48" s="227">
        <v>2615458</v>
      </c>
      <c r="BI48" s="227">
        <v>1117509.3999999999</v>
      </c>
      <c r="BJ48" s="227">
        <v>33920</v>
      </c>
      <c r="BK48" s="227">
        <v>0</v>
      </c>
      <c r="BL48" s="227">
        <v>37311762</v>
      </c>
      <c r="BM48" s="227">
        <v>3591085</v>
      </c>
      <c r="BN48" s="227">
        <v>1651400</v>
      </c>
      <c r="BO48" s="227">
        <v>5096874</v>
      </c>
      <c r="BP48" s="227">
        <v>966095</v>
      </c>
      <c r="BQ48" s="227">
        <v>9080650</v>
      </c>
      <c r="BR48" s="227">
        <v>18224302</v>
      </c>
      <c r="BS48" s="227">
        <v>9799525</v>
      </c>
      <c r="BT48" s="227">
        <v>0</v>
      </c>
      <c r="BU48" s="227">
        <v>880300</v>
      </c>
      <c r="BV48" s="227">
        <v>0</v>
      </c>
      <c r="BW48" s="227">
        <v>8813100</v>
      </c>
      <c r="BX48" s="227">
        <v>797500</v>
      </c>
      <c r="BY48" s="227">
        <v>788385</v>
      </c>
      <c r="BZ48" s="227">
        <v>2192850</v>
      </c>
      <c r="CA48" s="227">
        <v>152850</v>
      </c>
      <c r="CB48" s="227">
        <v>0</v>
      </c>
      <c r="CC48" s="227">
        <v>606150</v>
      </c>
      <c r="CD48" s="227">
        <v>5773950</v>
      </c>
      <c r="CE48" s="227">
        <v>238300</v>
      </c>
      <c r="CF48" s="227">
        <v>1277059</v>
      </c>
      <c r="CG48" s="227">
        <v>0</v>
      </c>
      <c r="CH48" s="227">
        <v>708850</v>
      </c>
      <c r="CI48" s="227">
        <v>928757</v>
      </c>
      <c r="CJ48" s="227">
        <v>64600</v>
      </c>
      <c r="CK48" s="227">
        <v>0</v>
      </c>
      <c r="CL48" s="227">
        <v>1929759</v>
      </c>
      <c r="CM48" s="326"/>
      <c r="CZ48" s="325">
        <f t="shared" si="0"/>
        <v>0</v>
      </c>
      <c r="DA48" s="313" t="s">
        <v>1668</v>
      </c>
      <c r="DB48" s="310" t="s">
        <v>1669</v>
      </c>
      <c r="DC48" s="310" t="s">
        <v>2296</v>
      </c>
    </row>
    <row r="49" spans="1:107" ht="13.2" customHeight="1" x14ac:dyDescent="0.25">
      <c r="A49" s="293" t="s">
        <v>1670</v>
      </c>
      <c r="B49" s="294" t="s">
        <v>1671</v>
      </c>
      <c r="C49" s="227">
        <v>0</v>
      </c>
      <c r="D49" s="227">
        <v>811187.55</v>
      </c>
      <c r="E49" s="227">
        <v>1487721</v>
      </c>
      <c r="F49" s="227">
        <v>0</v>
      </c>
      <c r="G49" s="227">
        <v>0</v>
      </c>
      <c r="H49" s="227">
        <v>2569554.83</v>
      </c>
      <c r="I49" s="227">
        <v>1842370.34</v>
      </c>
      <c r="J49" s="227">
        <v>398756.8</v>
      </c>
      <c r="K49" s="227">
        <v>1055209.8400000001</v>
      </c>
      <c r="L49" s="227">
        <v>0</v>
      </c>
      <c r="M49" s="227">
        <v>8109698.3600000003</v>
      </c>
      <c r="N49" s="227">
        <v>332950.34000000003</v>
      </c>
      <c r="O49" s="227">
        <v>3925230.61</v>
      </c>
      <c r="P49" s="227">
        <v>347135.07</v>
      </c>
      <c r="Q49" s="227">
        <v>1765422.74</v>
      </c>
      <c r="R49" s="227">
        <v>315954.84999999998</v>
      </c>
      <c r="S49" s="227">
        <v>866321.09</v>
      </c>
      <c r="T49" s="227">
        <v>284484</v>
      </c>
      <c r="U49" s="227">
        <v>2274825.29</v>
      </c>
      <c r="V49" s="227">
        <v>6117451.9699999997</v>
      </c>
      <c r="W49" s="227">
        <v>10794499.859999999</v>
      </c>
      <c r="X49" s="227">
        <v>1556591.58</v>
      </c>
      <c r="Y49" s="227">
        <v>466767.06</v>
      </c>
      <c r="Z49" s="227">
        <v>657674.66</v>
      </c>
      <c r="AA49" s="227">
        <v>353516.34</v>
      </c>
      <c r="AB49" s="227">
        <v>696200.11</v>
      </c>
      <c r="AC49" s="227">
        <v>816924.4</v>
      </c>
      <c r="AD49" s="227">
        <v>1103445.48</v>
      </c>
      <c r="AE49" s="227">
        <v>639482.4</v>
      </c>
      <c r="AF49" s="227">
        <v>1437534.34</v>
      </c>
      <c r="AG49" s="227">
        <v>0</v>
      </c>
      <c r="AH49" s="227">
        <v>28772.7</v>
      </c>
      <c r="AI49" s="227">
        <v>989744.45</v>
      </c>
      <c r="AJ49" s="227">
        <v>10302.92</v>
      </c>
      <c r="AK49" s="227">
        <v>7699038.8099999996</v>
      </c>
      <c r="AL49" s="227">
        <v>6720927.7300000004</v>
      </c>
      <c r="AM49" s="227">
        <v>53710.65</v>
      </c>
      <c r="AN49" s="227">
        <v>514930.36</v>
      </c>
      <c r="AO49" s="227">
        <v>1642752</v>
      </c>
      <c r="AP49" s="227">
        <v>0</v>
      </c>
      <c r="AQ49" s="227">
        <v>472688</v>
      </c>
      <c r="AR49" s="227">
        <v>1662967.25</v>
      </c>
      <c r="AS49" s="227">
        <v>9076188.75</v>
      </c>
      <c r="AT49" s="227">
        <v>449827.55</v>
      </c>
      <c r="AU49" s="227">
        <v>2629414.42</v>
      </c>
      <c r="AV49" s="227">
        <v>0</v>
      </c>
      <c r="AW49" s="227">
        <v>1220588.5</v>
      </c>
      <c r="AX49" s="227">
        <v>0</v>
      </c>
      <c r="AY49" s="227">
        <v>126473.87</v>
      </c>
      <c r="AZ49" s="227">
        <v>17623758.699999999</v>
      </c>
      <c r="BA49" s="227">
        <v>3086273.64</v>
      </c>
      <c r="BB49" s="227">
        <v>5084673.18</v>
      </c>
      <c r="BC49" s="227">
        <v>21733711.75</v>
      </c>
      <c r="BD49" s="227">
        <v>1464256.25</v>
      </c>
      <c r="BE49" s="227">
        <v>691406.32</v>
      </c>
      <c r="BF49" s="227">
        <v>724437.78</v>
      </c>
      <c r="BG49" s="227">
        <v>2040629.36</v>
      </c>
      <c r="BH49" s="227">
        <v>5919237.1699999999</v>
      </c>
      <c r="BI49" s="227">
        <v>45331.14</v>
      </c>
      <c r="BJ49" s="227">
        <v>22994.37</v>
      </c>
      <c r="BK49" s="227">
        <v>221862.32</v>
      </c>
      <c r="BL49" s="227">
        <v>16142158.23</v>
      </c>
      <c r="BM49" s="227">
        <v>481806.18</v>
      </c>
      <c r="BN49" s="227">
        <v>461271.17</v>
      </c>
      <c r="BO49" s="227">
        <v>1634925</v>
      </c>
      <c r="BP49" s="227">
        <v>3335407.01</v>
      </c>
      <c r="BQ49" s="227">
        <v>1146639.23</v>
      </c>
      <c r="BR49" s="227">
        <v>23978792.649999999</v>
      </c>
      <c r="BS49" s="227">
        <v>2714923.89</v>
      </c>
      <c r="BT49" s="227">
        <v>4980236.57</v>
      </c>
      <c r="BU49" s="227">
        <v>5988791.1699999999</v>
      </c>
      <c r="BV49" s="227">
        <v>3933354.91</v>
      </c>
      <c r="BW49" s="227">
        <v>0</v>
      </c>
      <c r="BX49" s="227">
        <v>1682754.14</v>
      </c>
      <c r="BY49" s="227">
        <v>1448933.48</v>
      </c>
      <c r="BZ49" s="227">
        <v>9321.1299999999992</v>
      </c>
      <c r="CA49" s="227">
        <v>1770212.85</v>
      </c>
      <c r="CB49" s="227">
        <v>1886593.71</v>
      </c>
      <c r="CC49" s="227">
        <v>1092304.75</v>
      </c>
      <c r="CD49" s="227">
        <v>1226071.8999999999</v>
      </c>
      <c r="CE49" s="227">
        <v>768167.71</v>
      </c>
      <c r="CF49" s="227">
        <v>3349346.57</v>
      </c>
      <c r="CG49" s="227">
        <v>0</v>
      </c>
      <c r="CH49" s="227">
        <v>1698228.47</v>
      </c>
      <c r="CI49" s="227">
        <v>585407.23</v>
      </c>
      <c r="CJ49" s="227">
        <v>659530.71</v>
      </c>
      <c r="CK49" s="227">
        <v>196073.02</v>
      </c>
      <c r="CL49" s="227">
        <v>36950</v>
      </c>
      <c r="CM49" s="326"/>
      <c r="CZ49" s="325">
        <f t="shared" si="0"/>
        <v>0</v>
      </c>
      <c r="DA49" s="313" t="s">
        <v>1670</v>
      </c>
      <c r="DB49" s="310" t="s">
        <v>1671</v>
      </c>
      <c r="DC49" s="310" t="s">
        <v>2296</v>
      </c>
    </row>
    <row r="50" spans="1:107" ht="13.2" customHeight="1" x14ac:dyDescent="0.25">
      <c r="A50" s="293" t="s">
        <v>1672</v>
      </c>
      <c r="B50" s="294" t="s">
        <v>1329</v>
      </c>
      <c r="C50" s="227">
        <v>7875039.8399999999</v>
      </c>
      <c r="D50" s="227">
        <v>1885124.14</v>
      </c>
      <c r="E50" s="227">
        <v>684972.37</v>
      </c>
      <c r="F50" s="227">
        <v>528915.53</v>
      </c>
      <c r="G50" s="227">
        <v>188553.98</v>
      </c>
      <c r="H50" s="227">
        <v>2620899.86</v>
      </c>
      <c r="I50" s="227">
        <v>266246.49</v>
      </c>
      <c r="J50" s="227">
        <v>1605621.65</v>
      </c>
      <c r="K50" s="227">
        <v>378572.57</v>
      </c>
      <c r="L50" s="227">
        <v>432989.69</v>
      </c>
      <c r="M50" s="227">
        <v>1014288.52</v>
      </c>
      <c r="N50" s="227">
        <v>228691.46</v>
      </c>
      <c r="O50" s="227">
        <v>402987.68</v>
      </c>
      <c r="P50" s="227">
        <v>56994.11</v>
      </c>
      <c r="Q50" s="227">
        <v>44103.48</v>
      </c>
      <c r="R50" s="227">
        <v>66231.09</v>
      </c>
      <c r="S50" s="227">
        <v>66820.679999999993</v>
      </c>
      <c r="T50" s="227">
        <v>39109.75</v>
      </c>
      <c r="U50" s="227">
        <v>58173.3</v>
      </c>
      <c r="V50" s="227">
        <v>85097.81</v>
      </c>
      <c r="W50" s="227">
        <v>3621022.69</v>
      </c>
      <c r="X50" s="227">
        <v>184847.34</v>
      </c>
      <c r="Y50" s="227">
        <v>466758.89</v>
      </c>
      <c r="Z50" s="227">
        <v>194974.45</v>
      </c>
      <c r="AA50" s="227">
        <v>94356.6</v>
      </c>
      <c r="AB50" s="227">
        <v>344656.08</v>
      </c>
      <c r="AC50" s="227">
        <v>379219.32</v>
      </c>
      <c r="AD50" s="227">
        <v>1734345.59</v>
      </c>
      <c r="AE50" s="227">
        <v>813969</v>
      </c>
      <c r="AF50" s="227">
        <v>427517.04</v>
      </c>
      <c r="AG50" s="227">
        <v>223197.17</v>
      </c>
      <c r="AH50" s="227">
        <v>324098.37</v>
      </c>
      <c r="AI50" s="227">
        <v>436942.09</v>
      </c>
      <c r="AJ50" s="227">
        <v>155965.48000000001</v>
      </c>
      <c r="AK50" s="227">
        <v>6529073.6399999997</v>
      </c>
      <c r="AL50" s="227">
        <v>92387.65</v>
      </c>
      <c r="AM50" s="227">
        <v>51421.63</v>
      </c>
      <c r="AN50" s="227">
        <v>802104.49</v>
      </c>
      <c r="AO50" s="227">
        <v>385917.6</v>
      </c>
      <c r="AP50" s="227">
        <v>193049.57</v>
      </c>
      <c r="AQ50" s="227">
        <v>74088.960000000006</v>
      </c>
      <c r="AR50" s="227">
        <v>1196257.95</v>
      </c>
      <c r="AS50" s="227">
        <v>253467.57</v>
      </c>
      <c r="AT50" s="227">
        <v>216306.41</v>
      </c>
      <c r="AU50" s="227">
        <v>343116.02</v>
      </c>
      <c r="AV50" s="227">
        <v>25107.72</v>
      </c>
      <c r="AW50" s="227">
        <v>143656.85999999999</v>
      </c>
      <c r="AX50" s="227">
        <v>183786.75</v>
      </c>
      <c r="AY50" s="227">
        <v>79577.009999999995</v>
      </c>
      <c r="AZ50" s="227">
        <v>175247.28</v>
      </c>
      <c r="BA50" s="227">
        <v>538730.43000000005</v>
      </c>
      <c r="BB50" s="227">
        <v>300808.46999999997</v>
      </c>
      <c r="BC50" s="227">
        <v>1428075.37</v>
      </c>
      <c r="BD50" s="227">
        <v>558451.86</v>
      </c>
      <c r="BE50" s="227">
        <v>183672.8</v>
      </c>
      <c r="BF50" s="227">
        <v>179678.69</v>
      </c>
      <c r="BG50" s="227">
        <v>670359.5</v>
      </c>
      <c r="BH50" s="227">
        <v>252685.49</v>
      </c>
      <c r="BI50" s="227">
        <v>276767.89</v>
      </c>
      <c r="BJ50" s="227">
        <v>520417.86</v>
      </c>
      <c r="BK50" s="227">
        <v>85265.05</v>
      </c>
      <c r="BL50" s="227">
        <v>4794396.25</v>
      </c>
      <c r="BM50" s="227">
        <v>315654</v>
      </c>
      <c r="BN50" s="227">
        <v>249688</v>
      </c>
      <c r="BO50" s="227">
        <v>346308.7</v>
      </c>
      <c r="BP50" s="227">
        <v>351653.25</v>
      </c>
      <c r="BQ50" s="227">
        <v>110939</v>
      </c>
      <c r="BR50" s="295">
        <v>8063913.5800000001</v>
      </c>
      <c r="BS50" s="295">
        <v>342403</v>
      </c>
      <c r="BT50" s="295">
        <v>253584.34</v>
      </c>
      <c r="BU50" s="295">
        <v>1844636</v>
      </c>
      <c r="BV50" s="295">
        <v>95150</v>
      </c>
      <c r="BW50" s="295">
        <v>177905</v>
      </c>
      <c r="BX50" s="295">
        <v>435378</v>
      </c>
      <c r="BY50" s="295">
        <v>96490.5</v>
      </c>
      <c r="BZ50" s="295">
        <v>172055</v>
      </c>
      <c r="CA50" s="295">
        <v>183636</v>
      </c>
      <c r="CB50" s="295">
        <v>20369.330000000002</v>
      </c>
      <c r="CC50" s="295">
        <v>698288</v>
      </c>
      <c r="CD50" s="295">
        <v>653264</v>
      </c>
      <c r="CE50" s="295">
        <v>422328</v>
      </c>
      <c r="CF50" s="295">
        <v>129035</v>
      </c>
      <c r="CG50" s="295">
        <v>123341</v>
      </c>
      <c r="CH50" s="295">
        <v>82583</v>
      </c>
      <c r="CI50" s="295">
        <v>102496</v>
      </c>
      <c r="CJ50" s="295">
        <v>88948.62</v>
      </c>
      <c r="CK50" s="295">
        <v>258735</v>
      </c>
      <c r="CL50" s="295">
        <v>225694</v>
      </c>
      <c r="CM50" s="326"/>
      <c r="CZ50" s="325">
        <f t="shared" si="0"/>
        <v>0</v>
      </c>
      <c r="DA50" s="313" t="s">
        <v>1672</v>
      </c>
      <c r="DB50" s="310" t="s">
        <v>1329</v>
      </c>
      <c r="DC50" s="310" t="s">
        <v>2296</v>
      </c>
    </row>
    <row r="51" spans="1:107" ht="13.2" customHeight="1" x14ac:dyDescent="0.25">
      <c r="A51" s="293" t="s">
        <v>1673</v>
      </c>
      <c r="B51" s="294" t="s">
        <v>1330</v>
      </c>
      <c r="C51" s="227">
        <v>4949665.01</v>
      </c>
      <c r="D51" s="227">
        <v>782740.26</v>
      </c>
      <c r="E51" s="227">
        <v>151052.26</v>
      </c>
      <c r="F51" s="227">
        <v>98002</v>
      </c>
      <c r="G51" s="227">
        <v>30083.99</v>
      </c>
      <c r="H51" s="227">
        <v>666415.98</v>
      </c>
      <c r="I51" s="227">
        <v>49363.13</v>
      </c>
      <c r="J51" s="227">
        <v>2892908.72</v>
      </c>
      <c r="K51" s="227">
        <v>67043.59</v>
      </c>
      <c r="L51" s="227">
        <v>111160.25</v>
      </c>
      <c r="M51" s="227">
        <v>971282.14</v>
      </c>
      <c r="N51" s="227">
        <v>271943.99</v>
      </c>
      <c r="O51" s="227">
        <v>400991.69</v>
      </c>
      <c r="P51" s="227">
        <v>9964.7900000000009</v>
      </c>
      <c r="Q51" s="227">
        <v>64660</v>
      </c>
      <c r="R51" s="227">
        <v>80173.53</v>
      </c>
      <c r="S51" s="227">
        <v>36031.97</v>
      </c>
      <c r="T51" s="227">
        <v>10590</v>
      </c>
      <c r="U51" s="227">
        <v>7613.22</v>
      </c>
      <c r="V51" s="227">
        <v>11559.86</v>
      </c>
      <c r="W51" s="227">
        <v>3736376.18</v>
      </c>
      <c r="X51" s="227">
        <v>99689.9</v>
      </c>
      <c r="Y51" s="227">
        <v>612236.4</v>
      </c>
      <c r="Z51" s="227">
        <v>109034.76</v>
      </c>
      <c r="AA51" s="227">
        <v>49043.44</v>
      </c>
      <c r="AB51" s="227">
        <v>1342139.3799999999</v>
      </c>
      <c r="AC51" s="227">
        <v>256625.78</v>
      </c>
      <c r="AD51" s="227">
        <v>647929.68000000005</v>
      </c>
      <c r="AE51" s="227">
        <v>354616</v>
      </c>
      <c r="AF51" s="227">
        <v>78762.5</v>
      </c>
      <c r="AG51" s="227">
        <v>83091</v>
      </c>
      <c r="AH51" s="227">
        <v>212096.58</v>
      </c>
      <c r="AI51" s="227">
        <v>155074.85</v>
      </c>
      <c r="AJ51" s="227">
        <v>101650.7</v>
      </c>
      <c r="AK51" s="227">
        <v>5344760.59</v>
      </c>
      <c r="AL51" s="227">
        <v>40040.75</v>
      </c>
      <c r="AM51" s="227">
        <v>31883.07</v>
      </c>
      <c r="AN51" s="227">
        <v>422522.33</v>
      </c>
      <c r="AO51" s="227">
        <v>294158.87</v>
      </c>
      <c r="AP51" s="227">
        <v>106857.59</v>
      </c>
      <c r="AQ51" s="227">
        <v>54172.11</v>
      </c>
      <c r="AR51" s="227">
        <v>963911</v>
      </c>
      <c r="AS51" s="227">
        <v>134785.65</v>
      </c>
      <c r="AT51" s="227">
        <v>302059.92</v>
      </c>
      <c r="AU51" s="227">
        <v>210294.23</v>
      </c>
      <c r="AV51" s="227">
        <v>25708.880000000001</v>
      </c>
      <c r="AW51" s="227">
        <v>76096.2</v>
      </c>
      <c r="AX51" s="227">
        <v>122284.2</v>
      </c>
      <c r="AY51" s="227">
        <v>35675.26</v>
      </c>
      <c r="AZ51" s="227">
        <v>70273.279999999999</v>
      </c>
      <c r="BA51" s="227">
        <v>439335.35</v>
      </c>
      <c r="BB51" s="227">
        <v>274913.84000000003</v>
      </c>
      <c r="BC51" s="227">
        <v>1953347.77</v>
      </c>
      <c r="BD51" s="227">
        <v>357387.24</v>
      </c>
      <c r="BE51" s="227">
        <v>149101.29</v>
      </c>
      <c r="BF51" s="227">
        <v>51646.36</v>
      </c>
      <c r="BG51" s="227">
        <v>415358.24</v>
      </c>
      <c r="BH51" s="227">
        <v>74946.899999999994</v>
      </c>
      <c r="BI51" s="227">
        <v>1004751.8</v>
      </c>
      <c r="BJ51" s="227">
        <v>56287.85</v>
      </c>
      <c r="BK51" s="227">
        <v>61710.73</v>
      </c>
      <c r="BL51" s="227">
        <v>1839685</v>
      </c>
      <c r="BM51" s="227">
        <v>175791</v>
      </c>
      <c r="BN51" s="227">
        <v>175640.4</v>
      </c>
      <c r="BO51" s="227">
        <v>226619.5</v>
      </c>
      <c r="BP51" s="227">
        <v>157914</v>
      </c>
      <c r="BQ51" s="227">
        <v>29060</v>
      </c>
      <c r="BR51" s="295">
        <v>9065784.5899999999</v>
      </c>
      <c r="BS51" s="295">
        <v>163767</v>
      </c>
      <c r="BT51" s="295">
        <v>236344.22</v>
      </c>
      <c r="BU51" s="295">
        <v>1039194</v>
      </c>
      <c r="BV51" s="227">
        <v>0</v>
      </c>
      <c r="BW51" s="295">
        <v>60975</v>
      </c>
      <c r="BX51" s="295">
        <v>635990</v>
      </c>
      <c r="BY51" s="295">
        <v>58455.5</v>
      </c>
      <c r="BZ51" s="295">
        <v>60832</v>
      </c>
      <c r="CA51" s="295">
        <v>49870</v>
      </c>
      <c r="CB51" s="295">
        <v>8113</v>
      </c>
      <c r="CC51" s="295">
        <v>399262</v>
      </c>
      <c r="CD51" s="295">
        <v>122080</v>
      </c>
      <c r="CE51" s="295">
        <v>395817</v>
      </c>
      <c r="CF51" s="295">
        <v>19693</v>
      </c>
      <c r="CG51" s="295">
        <v>55350.25</v>
      </c>
      <c r="CH51" s="295">
        <v>55911</v>
      </c>
      <c r="CI51" s="295">
        <v>54951</v>
      </c>
      <c r="CJ51" s="295">
        <v>72776.149999999994</v>
      </c>
      <c r="CK51" s="295">
        <v>252459</v>
      </c>
      <c r="CL51" s="295">
        <v>81343.5</v>
      </c>
      <c r="CM51" s="326"/>
      <c r="CZ51" s="325">
        <f t="shared" si="0"/>
        <v>0</v>
      </c>
      <c r="DA51" s="313" t="s">
        <v>1673</v>
      </c>
      <c r="DB51" s="310" t="s">
        <v>1330</v>
      </c>
      <c r="DC51" s="310" t="s">
        <v>2296</v>
      </c>
    </row>
    <row r="52" spans="1:107" ht="13.2" customHeight="1" x14ac:dyDescent="0.25">
      <c r="A52" s="293" t="s">
        <v>1674</v>
      </c>
      <c r="B52" s="294" t="s">
        <v>1331</v>
      </c>
      <c r="C52" s="227">
        <v>40628.5</v>
      </c>
      <c r="D52" s="227">
        <v>0</v>
      </c>
      <c r="E52" s="227">
        <v>0</v>
      </c>
      <c r="F52" s="227">
        <v>0</v>
      </c>
      <c r="G52" s="227">
        <v>0</v>
      </c>
      <c r="H52" s="227">
        <v>0</v>
      </c>
      <c r="I52" s="227">
        <v>0</v>
      </c>
      <c r="J52" s="227">
        <v>0</v>
      </c>
      <c r="K52" s="227">
        <v>0</v>
      </c>
      <c r="L52" s="227">
        <v>0</v>
      </c>
      <c r="M52" s="227">
        <v>5257</v>
      </c>
      <c r="N52" s="227">
        <v>716950.23</v>
      </c>
      <c r="O52" s="227">
        <v>0</v>
      </c>
      <c r="P52" s="227">
        <v>24956.02</v>
      </c>
      <c r="Q52" s="227">
        <v>0</v>
      </c>
      <c r="R52" s="227">
        <v>0</v>
      </c>
      <c r="S52" s="227">
        <v>114</v>
      </c>
      <c r="T52" s="227">
        <v>0</v>
      </c>
      <c r="U52" s="227">
        <v>204098</v>
      </c>
      <c r="V52" s="227">
        <v>0</v>
      </c>
      <c r="W52" s="227">
        <v>435010</v>
      </c>
      <c r="X52" s="227">
        <v>0</v>
      </c>
      <c r="Y52" s="227">
        <v>0</v>
      </c>
      <c r="Z52" s="227">
        <v>0</v>
      </c>
      <c r="AA52" s="227">
        <v>0</v>
      </c>
      <c r="AB52" s="227">
        <v>6858</v>
      </c>
      <c r="AC52" s="227">
        <v>0</v>
      </c>
      <c r="AD52" s="227">
        <v>0</v>
      </c>
      <c r="AE52" s="227">
        <v>0</v>
      </c>
      <c r="AF52" s="227">
        <v>0</v>
      </c>
      <c r="AG52" s="227">
        <v>0</v>
      </c>
      <c r="AH52" s="227">
        <v>698</v>
      </c>
      <c r="AI52" s="227">
        <v>0</v>
      </c>
      <c r="AJ52" s="227">
        <v>0</v>
      </c>
      <c r="AK52" s="227">
        <v>3114311.5</v>
      </c>
      <c r="AL52" s="227">
        <v>0</v>
      </c>
      <c r="AM52" s="227">
        <v>62068.5</v>
      </c>
      <c r="AN52" s="227">
        <v>0</v>
      </c>
      <c r="AO52" s="227">
        <v>67301</v>
      </c>
      <c r="AP52" s="227">
        <v>254058</v>
      </c>
      <c r="AQ52" s="227">
        <v>37536</v>
      </c>
      <c r="AR52" s="227">
        <v>0</v>
      </c>
      <c r="AS52" s="227">
        <v>0</v>
      </c>
      <c r="AT52" s="227">
        <v>436885</v>
      </c>
      <c r="AU52" s="227">
        <v>0</v>
      </c>
      <c r="AV52" s="227">
        <v>0</v>
      </c>
      <c r="AW52" s="227">
        <v>0</v>
      </c>
      <c r="AX52" s="227">
        <v>203415</v>
      </c>
      <c r="AY52" s="227">
        <v>0</v>
      </c>
      <c r="AZ52" s="227">
        <v>0</v>
      </c>
      <c r="BA52" s="227">
        <v>471146.5</v>
      </c>
      <c r="BB52" s="227">
        <v>214232.25</v>
      </c>
      <c r="BC52" s="227">
        <v>446682</v>
      </c>
      <c r="BD52" s="227">
        <v>2845</v>
      </c>
      <c r="BE52" s="227">
        <v>6455.5</v>
      </c>
      <c r="BF52" s="227">
        <v>174486.75</v>
      </c>
      <c r="BG52" s="227">
        <v>84342</v>
      </c>
      <c r="BH52" s="227">
        <v>69397</v>
      </c>
      <c r="BI52" s="227">
        <v>15082</v>
      </c>
      <c r="BJ52" s="227">
        <v>0</v>
      </c>
      <c r="BK52" s="227">
        <v>0</v>
      </c>
      <c r="BL52" s="227">
        <v>98324.75</v>
      </c>
      <c r="BM52" s="227">
        <v>0</v>
      </c>
      <c r="BN52" s="227">
        <v>0</v>
      </c>
      <c r="BO52" s="227">
        <v>0</v>
      </c>
      <c r="BP52" s="227">
        <v>0</v>
      </c>
      <c r="BQ52" s="227">
        <v>0</v>
      </c>
      <c r="BR52" s="295">
        <v>1852301</v>
      </c>
      <c r="BS52" s="227">
        <v>0</v>
      </c>
      <c r="BT52" s="227">
        <v>0</v>
      </c>
      <c r="BU52" s="227">
        <v>0</v>
      </c>
      <c r="BV52" s="227">
        <v>0</v>
      </c>
      <c r="BW52" s="227">
        <v>0</v>
      </c>
      <c r="BX52" s="227">
        <v>0</v>
      </c>
      <c r="BY52" s="227">
        <v>0</v>
      </c>
      <c r="BZ52" s="227">
        <v>0</v>
      </c>
      <c r="CA52" s="227">
        <v>17874</v>
      </c>
      <c r="CB52" s="227">
        <v>0</v>
      </c>
      <c r="CC52" s="227">
        <v>0</v>
      </c>
      <c r="CD52" s="227">
        <v>518189</v>
      </c>
      <c r="CE52" s="227">
        <v>0</v>
      </c>
      <c r="CF52" s="227">
        <v>0</v>
      </c>
      <c r="CG52" s="295">
        <v>12012</v>
      </c>
      <c r="CH52" s="227">
        <v>0</v>
      </c>
      <c r="CI52" s="227">
        <v>0</v>
      </c>
      <c r="CJ52" s="227">
        <v>3740</v>
      </c>
      <c r="CK52" s="227">
        <v>2145</v>
      </c>
      <c r="CL52" s="227">
        <v>0</v>
      </c>
      <c r="CM52" s="326"/>
      <c r="CZ52" s="325">
        <f t="shared" si="0"/>
        <v>0</v>
      </c>
      <c r="DA52" s="313" t="s">
        <v>1674</v>
      </c>
      <c r="DB52" s="310" t="s">
        <v>1331</v>
      </c>
      <c r="DC52" s="310" t="s">
        <v>2296</v>
      </c>
    </row>
    <row r="53" spans="1:107" ht="13.2" customHeight="1" x14ac:dyDescent="0.25">
      <c r="A53" s="293" t="s">
        <v>1675</v>
      </c>
      <c r="B53" s="294" t="s">
        <v>1332</v>
      </c>
      <c r="C53" s="227">
        <v>332458</v>
      </c>
      <c r="D53" s="227">
        <v>3474891.75</v>
      </c>
      <c r="E53" s="227">
        <v>0</v>
      </c>
      <c r="F53" s="227">
        <v>0</v>
      </c>
      <c r="G53" s="227">
        <v>0</v>
      </c>
      <c r="H53" s="227">
        <v>25407</v>
      </c>
      <c r="I53" s="227">
        <v>0</v>
      </c>
      <c r="J53" s="227">
        <v>701119.35</v>
      </c>
      <c r="K53" s="227">
        <v>97533</v>
      </c>
      <c r="L53" s="227">
        <v>0</v>
      </c>
      <c r="M53" s="227">
        <v>3833</v>
      </c>
      <c r="N53" s="227">
        <v>1609983.58</v>
      </c>
      <c r="O53" s="227">
        <v>28890.5</v>
      </c>
      <c r="P53" s="227">
        <v>37777.160000000003</v>
      </c>
      <c r="Q53" s="227">
        <v>0</v>
      </c>
      <c r="R53" s="227">
        <v>57016</v>
      </c>
      <c r="S53" s="227">
        <v>5721</v>
      </c>
      <c r="T53" s="227">
        <v>0</v>
      </c>
      <c r="U53" s="227">
        <v>0</v>
      </c>
      <c r="V53" s="227">
        <v>0</v>
      </c>
      <c r="W53" s="227">
        <v>372839.6</v>
      </c>
      <c r="X53" s="227">
        <v>0</v>
      </c>
      <c r="Y53" s="227">
        <v>0</v>
      </c>
      <c r="Z53" s="227">
        <v>435866</v>
      </c>
      <c r="AA53" s="227">
        <v>275900</v>
      </c>
      <c r="AB53" s="227">
        <v>35299</v>
      </c>
      <c r="AC53" s="227">
        <v>1011094</v>
      </c>
      <c r="AD53" s="227">
        <v>245645</v>
      </c>
      <c r="AE53" s="227">
        <v>518742</v>
      </c>
      <c r="AF53" s="227">
        <v>297968.2</v>
      </c>
      <c r="AG53" s="227">
        <v>0</v>
      </c>
      <c r="AH53" s="227">
        <v>58173.9</v>
      </c>
      <c r="AI53" s="227">
        <v>0</v>
      </c>
      <c r="AJ53" s="227">
        <v>0</v>
      </c>
      <c r="AK53" s="227">
        <v>10921981.630000001</v>
      </c>
      <c r="AL53" s="227">
        <v>127989</v>
      </c>
      <c r="AM53" s="227">
        <v>9585</v>
      </c>
      <c r="AN53" s="227">
        <v>1680706</v>
      </c>
      <c r="AO53" s="227">
        <v>205990</v>
      </c>
      <c r="AP53" s="227">
        <v>87972</v>
      </c>
      <c r="AQ53" s="227">
        <v>148970</v>
      </c>
      <c r="AR53" s="227">
        <v>18772102.390000001</v>
      </c>
      <c r="AS53" s="227">
        <v>799014</v>
      </c>
      <c r="AT53" s="227">
        <v>0</v>
      </c>
      <c r="AU53" s="227">
        <v>0</v>
      </c>
      <c r="AV53" s="227">
        <v>28182</v>
      </c>
      <c r="AW53" s="227">
        <v>0</v>
      </c>
      <c r="AX53" s="227">
        <v>127120</v>
      </c>
      <c r="AY53" s="227">
        <v>0</v>
      </c>
      <c r="AZ53" s="227">
        <v>59294</v>
      </c>
      <c r="BA53" s="227">
        <v>2168523.5</v>
      </c>
      <c r="BB53" s="227">
        <v>107556.99</v>
      </c>
      <c r="BC53" s="227">
        <v>4599715.3499999996</v>
      </c>
      <c r="BD53" s="227">
        <v>234565.5</v>
      </c>
      <c r="BE53" s="227">
        <v>6399</v>
      </c>
      <c r="BF53" s="227">
        <v>0</v>
      </c>
      <c r="BG53" s="227">
        <v>886681</v>
      </c>
      <c r="BH53" s="227">
        <v>0</v>
      </c>
      <c r="BI53" s="227">
        <v>1834413</v>
      </c>
      <c r="BJ53" s="227">
        <v>527709</v>
      </c>
      <c r="BK53" s="227">
        <v>179965.5</v>
      </c>
      <c r="BL53" s="227">
        <v>8655455.9499999993</v>
      </c>
      <c r="BM53" s="227">
        <v>0</v>
      </c>
      <c r="BN53" s="227">
        <v>6240</v>
      </c>
      <c r="BO53" s="227">
        <v>6558634</v>
      </c>
      <c r="BP53" s="227">
        <v>22017</v>
      </c>
      <c r="BQ53" s="227">
        <v>27669</v>
      </c>
      <c r="BR53" s="295">
        <v>13542468</v>
      </c>
      <c r="BS53" s="295">
        <v>861864</v>
      </c>
      <c r="BT53" s="227">
        <v>0</v>
      </c>
      <c r="BU53" s="295">
        <v>2098560</v>
      </c>
      <c r="BV53" s="227">
        <v>0</v>
      </c>
      <c r="BW53" s="227">
        <v>0</v>
      </c>
      <c r="BX53" s="295">
        <v>1350430.15</v>
      </c>
      <c r="BY53" s="295">
        <v>277782.7</v>
      </c>
      <c r="BZ53" s="227">
        <v>0</v>
      </c>
      <c r="CA53" s="295">
        <v>658312</v>
      </c>
      <c r="CB53" s="295">
        <v>1246091</v>
      </c>
      <c r="CC53" s="295">
        <v>446410.25</v>
      </c>
      <c r="CD53" s="295">
        <v>956142</v>
      </c>
      <c r="CE53" s="295">
        <v>80115.5</v>
      </c>
      <c r="CF53" s="227">
        <v>37283</v>
      </c>
      <c r="CG53" s="227">
        <v>0</v>
      </c>
      <c r="CH53" s="227">
        <v>0</v>
      </c>
      <c r="CI53" s="227">
        <v>0</v>
      </c>
      <c r="CJ53" s="295">
        <v>1090669.3999999999</v>
      </c>
      <c r="CK53" s="227">
        <v>0</v>
      </c>
      <c r="CL53" s="295">
        <v>88344</v>
      </c>
      <c r="CM53" s="326"/>
      <c r="CZ53" s="325">
        <f t="shared" si="0"/>
        <v>0</v>
      </c>
      <c r="DA53" s="313" t="s">
        <v>1675</v>
      </c>
      <c r="DB53" s="310" t="s">
        <v>1332</v>
      </c>
      <c r="DC53" s="310" t="s">
        <v>2296</v>
      </c>
    </row>
    <row r="54" spans="1:107" ht="13.2" customHeight="1" x14ac:dyDescent="0.25">
      <c r="A54" s="293" t="s">
        <v>1676</v>
      </c>
      <c r="B54" s="294" t="s">
        <v>1333</v>
      </c>
      <c r="C54" s="227">
        <v>159671.01999999999</v>
      </c>
      <c r="D54" s="227">
        <v>107778.25</v>
      </c>
      <c r="E54" s="227">
        <v>83369.5</v>
      </c>
      <c r="F54" s="227">
        <v>34084.699999999997</v>
      </c>
      <c r="G54" s="227">
        <v>19628.25</v>
      </c>
      <c r="H54" s="227">
        <v>120396.18</v>
      </c>
      <c r="I54" s="227">
        <v>28127.75</v>
      </c>
      <c r="J54" s="227">
        <v>340800.36</v>
      </c>
      <c r="K54" s="227">
        <v>56606.7</v>
      </c>
      <c r="L54" s="227">
        <v>128472.75</v>
      </c>
      <c r="M54" s="227">
        <v>158696</v>
      </c>
      <c r="N54" s="227">
        <v>20475.7</v>
      </c>
      <c r="O54" s="227">
        <v>1172430.2</v>
      </c>
      <c r="P54" s="227">
        <v>33928.6</v>
      </c>
      <c r="Q54" s="227">
        <v>55982.5</v>
      </c>
      <c r="R54" s="227">
        <v>366708.98</v>
      </c>
      <c r="S54" s="227">
        <v>121108.46</v>
      </c>
      <c r="T54" s="227">
        <v>152130</v>
      </c>
      <c r="U54" s="227">
        <v>34666</v>
      </c>
      <c r="V54" s="227">
        <v>28265</v>
      </c>
      <c r="W54" s="227">
        <v>907905</v>
      </c>
      <c r="X54" s="227">
        <v>63045</v>
      </c>
      <c r="Y54" s="227">
        <v>246720</v>
      </c>
      <c r="Z54" s="227">
        <v>128711</v>
      </c>
      <c r="AA54" s="227">
        <v>11328</v>
      </c>
      <c r="AB54" s="227">
        <v>224858</v>
      </c>
      <c r="AC54" s="227">
        <v>87542</v>
      </c>
      <c r="AD54" s="227">
        <v>171882</v>
      </c>
      <c r="AE54" s="227">
        <v>107254</v>
      </c>
      <c r="AF54" s="227">
        <v>44782</v>
      </c>
      <c r="AG54" s="227">
        <v>1693357</v>
      </c>
      <c r="AH54" s="227">
        <v>195967.8</v>
      </c>
      <c r="AI54" s="227">
        <v>59164.62</v>
      </c>
      <c r="AJ54" s="227">
        <v>700949.27</v>
      </c>
      <c r="AK54" s="227">
        <v>1167334.22</v>
      </c>
      <c r="AL54" s="227">
        <v>64436</v>
      </c>
      <c r="AM54" s="227">
        <v>800</v>
      </c>
      <c r="AN54" s="227">
        <v>19898</v>
      </c>
      <c r="AO54" s="227">
        <v>39736.400000000001</v>
      </c>
      <c r="AP54" s="227">
        <v>45779</v>
      </c>
      <c r="AQ54" s="227">
        <v>3754</v>
      </c>
      <c r="AR54" s="227">
        <v>129576.25</v>
      </c>
      <c r="AS54" s="227">
        <v>26353.25</v>
      </c>
      <c r="AT54" s="227">
        <v>29157.25</v>
      </c>
      <c r="AU54" s="227">
        <v>152815.62</v>
      </c>
      <c r="AV54" s="227">
        <v>21609</v>
      </c>
      <c r="AW54" s="227">
        <v>36451</v>
      </c>
      <c r="AX54" s="227">
        <v>10701.79</v>
      </c>
      <c r="AY54" s="227">
        <v>6129</v>
      </c>
      <c r="AZ54" s="227">
        <v>29110</v>
      </c>
      <c r="BA54" s="227">
        <v>679215.44</v>
      </c>
      <c r="BB54" s="227">
        <v>98577.12</v>
      </c>
      <c r="BC54" s="227">
        <v>2264160.75</v>
      </c>
      <c r="BD54" s="227">
        <v>140116.1</v>
      </c>
      <c r="BE54" s="227">
        <v>5768</v>
      </c>
      <c r="BF54" s="227">
        <v>134168</v>
      </c>
      <c r="BG54" s="227">
        <v>440853</v>
      </c>
      <c r="BH54" s="227">
        <v>7735</v>
      </c>
      <c r="BI54" s="227">
        <v>32385</v>
      </c>
      <c r="BJ54" s="227">
        <v>52908.2</v>
      </c>
      <c r="BK54" s="227">
        <v>117646.5</v>
      </c>
      <c r="BL54" s="227">
        <v>1976973.23</v>
      </c>
      <c r="BM54" s="227">
        <v>347599.26</v>
      </c>
      <c r="BN54" s="227">
        <v>68897.25</v>
      </c>
      <c r="BO54" s="227">
        <v>96565</v>
      </c>
      <c r="BP54" s="227">
        <v>170863.17</v>
      </c>
      <c r="BQ54" s="227">
        <v>19813</v>
      </c>
      <c r="BR54" s="295">
        <v>2159440.7999999998</v>
      </c>
      <c r="BS54" s="295">
        <v>186124.79999999999</v>
      </c>
      <c r="BT54" s="295">
        <v>1007</v>
      </c>
      <c r="BU54" s="295">
        <v>634005.19999999995</v>
      </c>
      <c r="BV54" s="295">
        <v>19750</v>
      </c>
      <c r="BW54" s="295">
        <v>144976.5</v>
      </c>
      <c r="BX54" s="295">
        <v>212906.85</v>
      </c>
      <c r="BY54" s="295">
        <v>39493</v>
      </c>
      <c r="BZ54" s="295">
        <v>40833</v>
      </c>
      <c r="CA54" s="295">
        <v>195972</v>
      </c>
      <c r="CB54" s="295">
        <v>89592.5</v>
      </c>
      <c r="CC54" s="295">
        <v>197700.25</v>
      </c>
      <c r="CD54" s="295">
        <v>76070</v>
      </c>
      <c r="CE54" s="295">
        <v>54390.5</v>
      </c>
      <c r="CF54" s="295">
        <v>94513.2</v>
      </c>
      <c r="CG54" s="295">
        <v>30789.5</v>
      </c>
      <c r="CH54" s="295">
        <v>28377</v>
      </c>
      <c r="CI54" s="295">
        <v>29869</v>
      </c>
      <c r="CJ54" s="295">
        <v>127549.5</v>
      </c>
      <c r="CK54" s="295">
        <v>31499</v>
      </c>
      <c r="CL54" s="295">
        <v>23409.200000000001</v>
      </c>
      <c r="CM54" s="326"/>
      <c r="CZ54" s="325">
        <f t="shared" si="0"/>
        <v>0</v>
      </c>
      <c r="DA54" s="313" t="s">
        <v>1676</v>
      </c>
      <c r="DB54" s="310" t="s">
        <v>1333</v>
      </c>
      <c r="DC54" s="310" t="s">
        <v>2296</v>
      </c>
    </row>
    <row r="55" spans="1:107" ht="13.2" customHeight="1" x14ac:dyDescent="0.25">
      <c r="A55" s="293" t="s">
        <v>1677</v>
      </c>
      <c r="B55" s="294" t="s">
        <v>137</v>
      </c>
      <c r="C55" s="227">
        <v>113418</v>
      </c>
      <c r="D55" s="227">
        <v>0</v>
      </c>
      <c r="E55" s="227">
        <v>183334</v>
      </c>
      <c r="F55" s="227">
        <v>170858.4</v>
      </c>
      <c r="G55" s="227">
        <v>1143848.98</v>
      </c>
      <c r="H55" s="227">
        <v>55753.5</v>
      </c>
      <c r="I55" s="227">
        <v>114836.26</v>
      </c>
      <c r="J55" s="227">
        <v>2687559.15</v>
      </c>
      <c r="K55" s="227">
        <v>1528734</v>
      </c>
      <c r="L55" s="227">
        <v>1600</v>
      </c>
      <c r="M55" s="227">
        <v>2537922.46</v>
      </c>
      <c r="N55" s="227">
        <v>0</v>
      </c>
      <c r="O55" s="227">
        <v>468704</v>
      </c>
      <c r="P55" s="227">
        <v>1735175.72</v>
      </c>
      <c r="Q55" s="227">
        <v>65494</v>
      </c>
      <c r="R55" s="227">
        <v>557536.19999999995</v>
      </c>
      <c r="S55" s="227">
        <v>425599</v>
      </c>
      <c r="T55" s="227">
        <v>292692.8</v>
      </c>
      <c r="U55" s="227">
        <v>141308</v>
      </c>
      <c r="V55" s="227">
        <v>223672.2</v>
      </c>
      <c r="W55" s="227">
        <v>3147151.85</v>
      </c>
      <c r="X55" s="227">
        <v>62048</v>
      </c>
      <c r="Y55" s="227">
        <v>542188</v>
      </c>
      <c r="Z55" s="227">
        <v>21617</v>
      </c>
      <c r="AA55" s="227">
        <v>3899</v>
      </c>
      <c r="AB55" s="227">
        <v>43360</v>
      </c>
      <c r="AC55" s="227">
        <v>48488</v>
      </c>
      <c r="AD55" s="227">
        <v>0</v>
      </c>
      <c r="AE55" s="227">
        <v>29804</v>
      </c>
      <c r="AF55" s="227">
        <v>3524</v>
      </c>
      <c r="AG55" s="227">
        <v>40290</v>
      </c>
      <c r="AH55" s="227">
        <v>61639.55</v>
      </c>
      <c r="AI55" s="227">
        <v>150786</v>
      </c>
      <c r="AJ55" s="227">
        <v>21935</v>
      </c>
      <c r="AK55" s="227">
        <v>1131802.7</v>
      </c>
      <c r="AL55" s="227">
        <v>523908</v>
      </c>
      <c r="AM55" s="227">
        <v>0</v>
      </c>
      <c r="AN55" s="227">
        <v>0</v>
      </c>
      <c r="AO55" s="227">
        <v>10048</v>
      </c>
      <c r="AP55" s="227">
        <v>0</v>
      </c>
      <c r="AQ55" s="227">
        <v>0</v>
      </c>
      <c r="AR55" s="227">
        <v>4571604.5199999996</v>
      </c>
      <c r="AS55" s="227">
        <v>0</v>
      </c>
      <c r="AT55" s="227">
        <v>408150.95</v>
      </c>
      <c r="AU55" s="227">
        <v>1550222.87</v>
      </c>
      <c r="AV55" s="227">
        <v>64529</v>
      </c>
      <c r="AW55" s="227">
        <v>162819.25</v>
      </c>
      <c r="AX55" s="227">
        <v>0</v>
      </c>
      <c r="AY55" s="227">
        <v>154980</v>
      </c>
      <c r="AZ55" s="227">
        <v>63803</v>
      </c>
      <c r="BA55" s="227">
        <v>3652808.5</v>
      </c>
      <c r="BB55" s="227">
        <v>0</v>
      </c>
      <c r="BC55" s="227">
        <v>7280594.3499999996</v>
      </c>
      <c r="BD55" s="227">
        <v>300785.59999999998</v>
      </c>
      <c r="BE55" s="227">
        <v>86113.5</v>
      </c>
      <c r="BF55" s="227">
        <v>267278.5</v>
      </c>
      <c r="BG55" s="227">
        <v>344622</v>
      </c>
      <c r="BH55" s="227">
        <v>61972</v>
      </c>
      <c r="BI55" s="227">
        <v>75681</v>
      </c>
      <c r="BJ55" s="227">
        <v>44991</v>
      </c>
      <c r="BK55" s="227">
        <v>27399</v>
      </c>
      <c r="BL55" s="227">
        <v>1728160</v>
      </c>
      <c r="BM55" s="227">
        <v>562398</v>
      </c>
      <c r="BN55" s="227">
        <v>1135173.95</v>
      </c>
      <c r="BO55" s="227">
        <v>377150</v>
      </c>
      <c r="BP55" s="227">
        <v>966633.25</v>
      </c>
      <c r="BQ55" s="227">
        <v>257911</v>
      </c>
      <c r="BR55" s="295">
        <v>9298034.3000000007</v>
      </c>
      <c r="BS55" s="295">
        <v>92113</v>
      </c>
      <c r="BT55" s="227">
        <v>0</v>
      </c>
      <c r="BU55" s="295">
        <v>1071993</v>
      </c>
      <c r="BV55" s="227">
        <v>0</v>
      </c>
      <c r="BW55" s="295">
        <v>261815.5</v>
      </c>
      <c r="BX55" s="295">
        <v>85284.5</v>
      </c>
      <c r="BY55" s="227">
        <v>0</v>
      </c>
      <c r="BZ55" s="295">
        <v>369509</v>
      </c>
      <c r="CA55" s="295">
        <v>10697</v>
      </c>
      <c r="CB55" s="295">
        <v>175801</v>
      </c>
      <c r="CC55" s="295">
        <v>179049.5</v>
      </c>
      <c r="CD55" s="227">
        <v>28569</v>
      </c>
      <c r="CE55" s="295">
        <v>57350.5</v>
      </c>
      <c r="CF55" s="227">
        <v>0</v>
      </c>
      <c r="CG55" s="295">
        <v>228485</v>
      </c>
      <c r="CH55" s="227">
        <v>8026</v>
      </c>
      <c r="CI55" s="295">
        <v>24312</v>
      </c>
      <c r="CJ55" s="295">
        <v>155967</v>
      </c>
      <c r="CK55" s="295">
        <v>2777763</v>
      </c>
      <c r="CL55" s="295">
        <v>15932</v>
      </c>
      <c r="CM55" s="326"/>
      <c r="CZ55" s="325">
        <f t="shared" si="0"/>
        <v>0</v>
      </c>
      <c r="DA55" s="313" t="s">
        <v>1677</v>
      </c>
      <c r="DB55" s="310" t="s">
        <v>137</v>
      </c>
      <c r="DC55" s="310" t="s">
        <v>2296</v>
      </c>
    </row>
    <row r="56" spans="1:107" ht="13.2" customHeight="1" x14ac:dyDescent="0.25">
      <c r="A56" s="293" t="s">
        <v>1678</v>
      </c>
      <c r="B56" s="294" t="s">
        <v>1334</v>
      </c>
      <c r="C56" s="227">
        <v>1476675.9</v>
      </c>
      <c r="D56" s="227">
        <v>436536</v>
      </c>
      <c r="E56" s="227">
        <v>2232462.5</v>
      </c>
      <c r="F56" s="227">
        <v>0</v>
      </c>
      <c r="G56" s="227">
        <v>0</v>
      </c>
      <c r="H56" s="227">
        <v>409559</v>
      </c>
      <c r="I56" s="227">
        <v>5132885.3499999996</v>
      </c>
      <c r="J56" s="227">
        <v>870362</v>
      </c>
      <c r="K56" s="227">
        <v>1720</v>
      </c>
      <c r="L56" s="227">
        <v>30856</v>
      </c>
      <c r="M56" s="227">
        <v>727333</v>
      </c>
      <c r="N56" s="227">
        <v>0</v>
      </c>
      <c r="O56" s="227">
        <v>3672821.25</v>
      </c>
      <c r="P56" s="227">
        <v>329382.61</v>
      </c>
      <c r="Q56" s="227">
        <v>395756.5</v>
      </c>
      <c r="R56" s="227">
        <v>6210</v>
      </c>
      <c r="S56" s="227">
        <v>672275.25</v>
      </c>
      <c r="T56" s="227">
        <v>129437.85</v>
      </c>
      <c r="U56" s="227">
        <v>0</v>
      </c>
      <c r="V56" s="227">
        <v>10875</v>
      </c>
      <c r="W56" s="227">
        <v>664469.4</v>
      </c>
      <c r="X56" s="227">
        <v>123006.25</v>
      </c>
      <c r="Y56" s="227">
        <v>209959</v>
      </c>
      <c r="Z56" s="227">
        <v>28506</v>
      </c>
      <c r="AA56" s="227">
        <v>0</v>
      </c>
      <c r="AB56" s="227">
        <v>85055.5</v>
      </c>
      <c r="AC56" s="227">
        <v>0</v>
      </c>
      <c r="AD56" s="227">
        <v>0</v>
      </c>
      <c r="AE56" s="227">
        <v>0</v>
      </c>
      <c r="AF56" s="227">
        <v>146174.5</v>
      </c>
      <c r="AG56" s="227">
        <v>0</v>
      </c>
      <c r="AH56" s="227">
        <v>272700</v>
      </c>
      <c r="AI56" s="227">
        <v>0</v>
      </c>
      <c r="AJ56" s="227">
        <v>165017</v>
      </c>
      <c r="AK56" s="227">
        <v>7651750.5999999996</v>
      </c>
      <c r="AL56" s="227">
        <v>373331</v>
      </c>
      <c r="AM56" s="227">
        <v>2122100</v>
      </c>
      <c r="AN56" s="227">
        <v>843222</v>
      </c>
      <c r="AO56" s="227">
        <v>824481</v>
      </c>
      <c r="AP56" s="227">
        <v>0</v>
      </c>
      <c r="AQ56" s="227">
        <v>0</v>
      </c>
      <c r="AR56" s="227">
        <v>4208722.2</v>
      </c>
      <c r="AS56" s="227">
        <v>0</v>
      </c>
      <c r="AT56" s="227">
        <v>0</v>
      </c>
      <c r="AU56" s="227">
        <v>2201755.06</v>
      </c>
      <c r="AV56" s="227">
        <v>0</v>
      </c>
      <c r="AW56" s="227">
        <v>0</v>
      </c>
      <c r="AX56" s="227">
        <v>1220183.9099999999</v>
      </c>
      <c r="AY56" s="227">
        <v>0</v>
      </c>
      <c r="AZ56" s="227">
        <v>2627707</v>
      </c>
      <c r="BA56" s="227">
        <v>2823688.75</v>
      </c>
      <c r="BB56" s="227">
        <v>0</v>
      </c>
      <c r="BC56" s="227">
        <v>0</v>
      </c>
      <c r="BD56" s="227">
        <v>3756963.5</v>
      </c>
      <c r="BE56" s="227">
        <v>289000</v>
      </c>
      <c r="BF56" s="227">
        <v>426625</v>
      </c>
      <c r="BG56" s="227">
        <v>1836833.5</v>
      </c>
      <c r="BH56" s="227">
        <v>0</v>
      </c>
      <c r="BI56" s="227">
        <v>0</v>
      </c>
      <c r="BJ56" s="227">
        <v>0</v>
      </c>
      <c r="BK56" s="227">
        <v>0</v>
      </c>
      <c r="BL56" s="227">
        <v>2030852</v>
      </c>
      <c r="BM56" s="227">
        <v>0</v>
      </c>
      <c r="BN56" s="227">
        <v>1153848.25</v>
      </c>
      <c r="BO56" s="227">
        <v>47294</v>
      </c>
      <c r="BP56" s="227">
        <v>0</v>
      </c>
      <c r="BQ56" s="227">
        <v>14423</v>
      </c>
      <c r="BR56" s="295">
        <v>3921189</v>
      </c>
      <c r="BS56" s="227">
        <v>0</v>
      </c>
      <c r="BT56" s="227">
        <v>0</v>
      </c>
      <c r="BU56" s="295">
        <v>919960</v>
      </c>
      <c r="BV56" s="295">
        <v>2870</v>
      </c>
      <c r="BW56" s="295">
        <v>280510</v>
      </c>
      <c r="BX56" s="295">
        <v>104014.5</v>
      </c>
      <c r="BY56" s="295">
        <v>46438.5</v>
      </c>
      <c r="BZ56" s="295">
        <v>7629</v>
      </c>
      <c r="CA56" s="227">
        <v>387100</v>
      </c>
      <c r="CB56" s="227">
        <v>0</v>
      </c>
      <c r="CC56" s="295">
        <v>2401627</v>
      </c>
      <c r="CD56" s="295">
        <v>63241</v>
      </c>
      <c r="CE56" s="295">
        <v>1364083</v>
      </c>
      <c r="CF56" s="227">
        <v>28300</v>
      </c>
      <c r="CG56" s="227">
        <v>0</v>
      </c>
      <c r="CH56" s="295">
        <v>134931</v>
      </c>
      <c r="CI56" s="295">
        <v>260079</v>
      </c>
      <c r="CJ56" s="295">
        <v>1532519.3</v>
      </c>
      <c r="CK56" s="227">
        <v>0</v>
      </c>
      <c r="CL56" s="295">
        <v>69582.5</v>
      </c>
      <c r="CM56" s="326"/>
      <c r="CZ56" s="325">
        <f t="shared" si="0"/>
        <v>0</v>
      </c>
      <c r="DA56" s="313" t="s">
        <v>1678</v>
      </c>
      <c r="DB56" s="310" t="s">
        <v>1334</v>
      </c>
      <c r="DC56" s="310" t="s">
        <v>2296</v>
      </c>
    </row>
    <row r="57" spans="1:107" ht="13.2" customHeight="1" x14ac:dyDescent="0.25">
      <c r="A57" s="293" t="s">
        <v>1679</v>
      </c>
      <c r="B57" s="294" t="s">
        <v>1335</v>
      </c>
      <c r="C57" s="227">
        <v>122235.6</v>
      </c>
      <c r="D57" s="227">
        <v>0</v>
      </c>
      <c r="E57" s="227">
        <v>1414796.5</v>
      </c>
      <c r="F57" s="227">
        <v>0</v>
      </c>
      <c r="G57" s="227">
        <v>357604</v>
      </c>
      <c r="H57" s="227">
        <v>1361697.64</v>
      </c>
      <c r="I57" s="227">
        <v>789034.19</v>
      </c>
      <c r="J57" s="227">
        <v>0</v>
      </c>
      <c r="K57" s="227">
        <v>0</v>
      </c>
      <c r="L57" s="227">
        <v>0</v>
      </c>
      <c r="M57" s="227">
        <v>43204</v>
      </c>
      <c r="N57" s="227">
        <v>0</v>
      </c>
      <c r="O57" s="227">
        <v>2642514.5499999998</v>
      </c>
      <c r="P57" s="227">
        <v>0</v>
      </c>
      <c r="Q57" s="227">
        <v>555735.5</v>
      </c>
      <c r="R57" s="227">
        <v>0</v>
      </c>
      <c r="S57" s="227">
        <v>0</v>
      </c>
      <c r="T57" s="227">
        <v>217809.3</v>
      </c>
      <c r="U57" s="227">
        <v>33475</v>
      </c>
      <c r="V57" s="227">
        <v>0</v>
      </c>
      <c r="W57" s="227">
        <v>1392787</v>
      </c>
      <c r="X57" s="227">
        <v>166830</v>
      </c>
      <c r="Y57" s="227">
        <v>155207.4</v>
      </c>
      <c r="Z57" s="227">
        <v>1383066</v>
      </c>
      <c r="AA57" s="227">
        <v>0</v>
      </c>
      <c r="AB57" s="227">
        <v>59579</v>
      </c>
      <c r="AC57" s="227">
        <v>0</v>
      </c>
      <c r="AD57" s="227">
        <v>3400952</v>
      </c>
      <c r="AE57" s="227">
        <v>0</v>
      </c>
      <c r="AF57" s="227">
        <v>1375331.3</v>
      </c>
      <c r="AG57" s="227">
        <v>0</v>
      </c>
      <c r="AH57" s="227">
        <v>99325.1</v>
      </c>
      <c r="AI57" s="227">
        <v>0</v>
      </c>
      <c r="AJ57" s="227">
        <v>571690.19999999995</v>
      </c>
      <c r="AK57" s="227">
        <v>11256076.449999999</v>
      </c>
      <c r="AL57" s="227">
        <v>36567</v>
      </c>
      <c r="AM57" s="227">
        <v>666779</v>
      </c>
      <c r="AN57" s="227">
        <v>1466349</v>
      </c>
      <c r="AO57" s="227">
        <v>5899959.5999999996</v>
      </c>
      <c r="AP57" s="227">
        <v>2817285.79</v>
      </c>
      <c r="AQ57" s="227">
        <v>0</v>
      </c>
      <c r="AR57" s="227">
        <v>1882269.2</v>
      </c>
      <c r="AS57" s="227">
        <v>0</v>
      </c>
      <c r="AT57" s="227">
        <v>720719.1</v>
      </c>
      <c r="AU57" s="227">
        <v>2154431.37</v>
      </c>
      <c r="AV57" s="227">
        <v>2730268.4</v>
      </c>
      <c r="AW57" s="227">
        <v>234778.25</v>
      </c>
      <c r="AX57" s="227">
        <v>24865.25</v>
      </c>
      <c r="AY57" s="227">
        <v>106288</v>
      </c>
      <c r="AZ57" s="227">
        <v>476467</v>
      </c>
      <c r="BA57" s="227">
        <v>3940798.6</v>
      </c>
      <c r="BB57" s="227">
        <v>685912.8</v>
      </c>
      <c r="BC57" s="227">
        <v>0</v>
      </c>
      <c r="BD57" s="227">
        <v>3046159</v>
      </c>
      <c r="BE57" s="227">
        <v>550000</v>
      </c>
      <c r="BF57" s="227">
        <v>0</v>
      </c>
      <c r="BG57" s="227">
        <v>1313599.3999999999</v>
      </c>
      <c r="BH57" s="227">
        <v>0</v>
      </c>
      <c r="BI57" s="227">
        <v>0</v>
      </c>
      <c r="BJ57" s="227">
        <v>0</v>
      </c>
      <c r="BK57" s="227">
        <v>0</v>
      </c>
      <c r="BL57" s="227">
        <v>1523600</v>
      </c>
      <c r="BM57" s="227">
        <v>3695523.2</v>
      </c>
      <c r="BN57" s="227">
        <v>260192.8</v>
      </c>
      <c r="BO57" s="227">
        <v>0</v>
      </c>
      <c r="BP57" s="227">
        <v>1754450</v>
      </c>
      <c r="BQ57" s="227">
        <v>0</v>
      </c>
      <c r="BR57" s="295">
        <v>54391382.07</v>
      </c>
      <c r="BS57" s="227">
        <v>1169406</v>
      </c>
      <c r="BT57" s="227">
        <v>0</v>
      </c>
      <c r="BU57" s="295">
        <v>2258810.4</v>
      </c>
      <c r="BV57" s="227">
        <v>0</v>
      </c>
      <c r="BW57" s="227">
        <v>0</v>
      </c>
      <c r="BX57" s="295">
        <v>1000</v>
      </c>
      <c r="BY57" s="227">
        <v>0</v>
      </c>
      <c r="BZ57" s="227">
        <v>2276501.6</v>
      </c>
      <c r="CA57" s="227">
        <v>212004</v>
      </c>
      <c r="CB57" s="227">
        <v>0</v>
      </c>
      <c r="CC57" s="295">
        <v>1534255.6</v>
      </c>
      <c r="CD57" s="227">
        <v>0</v>
      </c>
      <c r="CE57" s="295">
        <v>727626.2</v>
      </c>
      <c r="CF57" s="227">
        <v>0</v>
      </c>
      <c r="CG57" s="227">
        <v>0</v>
      </c>
      <c r="CH57" s="295">
        <v>305234.8</v>
      </c>
      <c r="CI57" s="227">
        <v>127940</v>
      </c>
      <c r="CJ57" s="295">
        <v>965920.8</v>
      </c>
      <c r="CK57" s="227">
        <v>0</v>
      </c>
      <c r="CL57" s="227">
        <v>0</v>
      </c>
      <c r="CM57" s="326"/>
      <c r="CZ57" s="325">
        <f t="shared" si="0"/>
        <v>0</v>
      </c>
      <c r="DA57" s="313" t="s">
        <v>1679</v>
      </c>
      <c r="DB57" s="310" t="s">
        <v>1335</v>
      </c>
      <c r="DC57" s="310" t="s">
        <v>2296</v>
      </c>
    </row>
    <row r="58" spans="1:107" ht="13.2" customHeight="1" x14ac:dyDescent="0.25">
      <c r="A58" s="293" t="s">
        <v>1680</v>
      </c>
      <c r="B58" s="294" t="s">
        <v>138</v>
      </c>
      <c r="C58" s="227">
        <v>25227655.649999999</v>
      </c>
      <c r="D58" s="227">
        <v>3983314.65</v>
      </c>
      <c r="E58" s="227">
        <v>2616944.7799999998</v>
      </c>
      <c r="F58" s="227">
        <v>2141371.6</v>
      </c>
      <c r="G58" s="227">
        <v>868650.84</v>
      </c>
      <c r="H58" s="227">
        <v>4006264</v>
      </c>
      <c r="I58" s="227">
        <v>3567664.75</v>
      </c>
      <c r="J58" s="227">
        <v>4776907.8499999996</v>
      </c>
      <c r="K58" s="227">
        <v>1805208.83</v>
      </c>
      <c r="L58" s="227">
        <v>2460939.75</v>
      </c>
      <c r="M58" s="227">
        <v>4695115.5</v>
      </c>
      <c r="N58" s="227">
        <v>465616.27</v>
      </c>
      <c r="O58" s="227">
        <v>8777195.25</v>
      </c>
      <c r="P58" s="227">
        <v>1289870.98</v>
      </c>
      <c r="Q58" s="227">
        <v>721322.9</v>
      </c>
      <c r="R58" s="227">
        <v>1518964.13</v>
      </c>
      <c r="S58" s="227">
        <v>1275908.8</v>
      </c>
      <c r="T58" s="227">
        <v>694802.5</v>
      </c>
      <c r="U58" s="227">
        <v>1410248.8</v>
      </c>
      <c r="V58" s="227">
        <v>507627</v>
      </c>
      <c r="W58" s="227">
        <v>25987522.420000002</v>
      </c>
      <c r="X58" s="227">
        <v>2054647.25</v>
      </c>
      <c r="Y58" s="227">
        <v>1596038</v>
      </c>
      <c r="Z58" s="227">
        <v>2333863.3199999998</v>
      </c>
      <c r="AA58" s="227">
        <v>1035700.75</v>
      </c>
      <c r="AB58" s="227">
        <v>990714.5</v>
      </c>
      <c r="AC58" s="227">
        <v>1245805</v>
      </c>
      <c r="AD58" s="227">
        <v>7917891</v>
      </c>
      <c r="AE58" s="227">
        <v>1544957.5</v>
      </c>
      <c r="AF58" s="227">
        <v>2343584.31</v>
      </c>
      <c r="AG58" s="227">
        <v>801676</v>
      </c>
      <c r="AH58" s="227">
        <v>2794580.35</v>
      </c>
      <c r="AI58" s="227">
        <v>954840.75</v>
      </c>
      <c r="AJ58" s="227">
        <v>2418446.25</v>
      </c>
      <c r="AK58" s="227">
        <v>51521365.850000001</v>
      </c>
      <c r="AL58" s="227">
        <v>3891470</v>
      </c>
      <c r="AM58" s="227">
        <v>1437484.5</v>
      </c>
      <c r="AN58" s="227">
        <v>3498182.5</v>
      </c>
      <c r="AO58" s="227">
        <v>3587422</v>
      </c>
      <c r="AP58" s="227">
        <v>1561669.6</v>
      </c>
      <c r="AQ58" s="227">
        <v>454284</v>
      </c>
      <c r="AR58" s="227">
        <v>10329935.26</v>
      </c>
      <c r="AS58" s="227">
        <v>980159.25</v>
      </c>
      <c r="AT58" s="227">
        <v>2463638.5</v>
      </c>
      <c r="AU58" s="227">
        <v>3730010.28</v>
      </c>
      <c r="AV58" s="227">
        <v>1273032.32</v>
      </c>
      <c r="AW58" s="227">
        <v>4377878.5</v>
      </c>
      <c r="AX58" s="227">
        <v>2668879.0299999998</v>
      </c>
      <c r="AY58" s="227">
        <v>843612.75</v>
      </c>
      <c r="AZ58" s="227">
        <v>1087548</v>
      </c>
      <c r="BA58" s="227">
        <v>28616934.239999998</v>
      </c>
      <c r="BB58" s="227">
        <v>1056632</v>
      </c>
      <c r="BC58" s="227">
        <v>12148937.140000001</v>
      </c>
      <c r="BD58" s="227">
        <v>7429562.0199999996</v>
      </c>
      <c r="BE58" s="227">
        <v>559586.25</v>
      </c>
      <c r="BF58" s="227">
        <v>1835621.66</v>
      </c>
      <c r="BG58" s="227">
        <v>5613348.0499999998</v>
      </c>
      <c r="BH58" s="227">
        <v>314476</v>
      </c>
      <c r="BI58" s="227">
        <v>275470.59999999998</v>
      </c>
      <c r="BJ58" s="227">
        <v>1126141.1000000001</v>
      </c>
      <c r="BK58" s="227">
        <v>1658374.07</v>
      </c>
      <c r="BL58" s="227">
        <v>20130875.75</v>
      </c>
      <c r="BM58" s="227">
        <v>1449191.06</v>
      </c>
      <c r="BN58" s="227">
        <v>7779742.8499999996</v>
      </c>
      <c r="BO58" s="227">
        <v>1822812</v>
      </c>
      <c r="BP58" s="227">
        <v>156766</v>
      </c>
      <c r="BQ58" s="227">
        <v>2204743</v>
      </c>
      <c r="BR58" s="295">
        <v>58720806</v>
      </c>
      <c r="BS58" s="295">
        <v>1205433.5</v>
      </c>
      <c r="BT58" s="295">
        <v>9840699.5</v>
      </c>
      <c r="BU58" s="295">
        <v>19890922</v>
      </c>
      <c r="BV58" s="295">
        <v>781556</v>
      </c>
      <c r="BW58" s="295">
        <v>2159747</v>
      </c>
      <c r="BX58" s="295">
        <v>6001659.25</v>
      </c>
      <c r="BY58" s="295">
        <v>440179</v>
      </c>
      <c r="BZ58" s="295">
        <v>303065.5</v>
      </c>
      <c r="CA58" s="295">
        <v>1971256</v>
      </c>
      <c r="CB58" s="295">
        <v>4196857.25</v>
      </c>
      <c r="CC58" s="295">
        <v>3916013.5</v>
      </c>
      <c r="CD58" s="295">
        <v>5760287.9000000004</v>
      </c>
      <c r="CE58" s="295">
        <v>2835139</v>
      </c>
      <c r="CF58" s="295">
        <v>980815</v>
      </c>
      <c r="CG58" s="295">
        <v>1247250.75</v>
      </c>
      <c r="CH58" s="295">
        <v>906961.13</v>
      </c>
      <c r="CI58" s="295">
        <v>1096203</v>
      </c>
      <c r="CJ58" s="295">
        <v>5466399.5</v>
      </c>
      <c r="CK58" s="295">
        <v>1009944</v>
      </c>
      <c r="CL58" s="295">
        <v>490737.33</v>
      </c>
      <c r="CM58" s="326"/>
      <c r="CZ58" s="325">
        <f t="shared" si="0"/>
        <v>0</v>
      </c>
      <c r="DA58" s="313" t="s">
        <v>1680</v>
      </c>
      <c r="DB58" s="310" t="s">
        <v>138</v>
      </c>
      <c r="DC58" s="310" t="s">
        <v>2296</v>
      </c>
    </row>
    <row r="59" spans="1:107" ht="13.2" customHeight="1" x14ac:dyDescent="0.25">
      <c r="A59" s="293" t="s">
        <v>1681</v>
      </c>
      <c r="B59" s="294" t="s">
        <v>1336</v>
      </c>
      <c r="C59" s="227">
        <v>28762427.5</v>
      </c>
      <c r="D59" s="227">
        <v>1021199.7</v>
      </c>
      <c r="E59" s="227">
        <v>1276913.17</v>
      </c>
      <c r="F59" s="227">
        <v>911723.25</v>
      </c>
      <c r="G59" s="227">
        <v>455650.27</v>
      </c>
      <c r="H59" s="227">
        <v>429314.23</v>
      </c>
      <c r="I59" s="227">
        <v>652171.49</v>
      </c>
      <c r="J59" s="227">
        <v>4493705.8899999997</v>
      </c>
      <c r="K59" s="227">
        <v>538122.71</v>
      </c>
      <c r="L59" s="227">
        <v>2458739.58</v>
      </c>
      <c r="M59" s="227">
        <v>10389326.539999999</v>
      </c>
      <c r="N59" s="227">
        <v>2006192.85</v>
      </c>
      <c r="O59" s="227">
        <v>8621191.8100000005</v>
      </c>
      <c r="P59" s="227">
        <v>1009789.46</v>
      </c>
      <c r="Q59" s="227">
        <v>1204053.05</v>
      </c>
      <c r="R59" s="227">
        <v>3071675.42</v>
      </c>
      <c r="S59" s="227">
        <v>636096.11</v>
      </c>
      <c r="T59" s="227">
        <v>384708.29</v>
      </c>
      <c r="U59" s="227">
        <v>458272.41</v>
      </c>
      <c r="V59" s="227">
        <v>257801.32</v>
      </c>
      <c r="W59" s="227">
        <v>42399661.850000001</v>
      </c>
      <c r="X59" s="227">
        <v>564720.35</v>
      </c>
      <c r="Y59" s="227">
        <v>1444212.24</v>
      </c>
      <c r="Z59" s="227">
        <v>1012052.32</v>
      </c>
      <c r="AA59" s="227">
        <v>260072.44</v>
      </c>
      <c r="AB59" s="227">
        <v>561270.39</v>
      </c>
      <c r="AC59" s="227">
        <v>922993.71</v>
      </c>
      <c r="AD59" s="227">
        <v>1308106.53</v>
      </c>
      <c r="AE59" s="227">
        <v>259525.66</v>
      </c>
      <c r="AF59" s="227">
        <v>2958426.73</v>
      </c>
      <c r="AG59" s="227">
        <v>336618.13</v>
      </c>
      <c r="AH59" s="227">
        <v>1649152.12</v>
      </c>
      <c r="AI59" s="227">
        <v>823100.97</v>
      </c>
      <c r="AJ59" s="227">
        <v>560547.68999999994</v>
      </c>
      <c r="AK59" s="227">
        <v>36657552.509999998</v>
      </c>
      <c r="AL59" s="227">
        <v>687008.15</v>
      </c>
      <c r="AM59" s="227">
        <v>549559.96</v>
      </c>
      <c r="AN59" s="227">
        <v>2480673.5699999998</v>
      </c>
      <c r="AO59" s="227">
        <v>2527082.5499999998</v>
      </c>
      <c r="AP59" s="227">
        <v>685339.1</v>
      </c>
      <c r="AQ59" s="227">
        <v>267381.31</v>
      </c>
      <c r="AR59" s="227">
        <v>5496611.3099999996</v>
      </c>
      <c r="AS59" s="227">
        <v>1708314.5</v>
      </c>
      <c r="AT59" s="227">
        <v>707619.56</v>
      </c>
      <c r="AU59" s="227">
        <v>3277859.06</v>
      </c>
      <c r="AV59" s="227">
        <v>559070.11</v>
      </c>
      <c r="AW59" s="227">
        <v>1467186.19</v>
      </c>
      <c r="AX59" s="227">
        <v>767868.95</v>
      </c>
      <c r="AY59" s="227">
        <v>125629.87</v>
      </c>
      <c r="AZ59" s="227">
        <v>179816.53</v>
      </c>
      <c r="BA59" s="227">
        <v>5703276.75</v>
      </c>
      <c r="BB59" s="227">
        <v>173597.54</v>
      </c>
      <c r="BC59" s="227">
        <v>10132244.470000001</v>
      </c>
      <c r="BD59" s="227">
        <v>2684437.37</v>
      </c>
      <c r="BE59" s="227">
        <v>566591.81000000006</v>
      </c>
      <c r="BF59" s="227">
        <v>1806295.75</v>
      </c>
      <c r="BG59" s="227">
        <v>7195112.0499999998</v>
      </c>
      <c r="BH59" s="227">
        <v>260325.03</v>
      </c>
      <c r="BI59" s="227">
        <v>180047.62</v>
      </c>
      <c r="BJ59" s="227">
        <v>315537.51</v>
      </c>
      <c r="BK59" s="227">
        <v>580790.66</v>
      </c>
      <c r="BL59" s="227">
        <v>16358230.720000001</v>
      </c>
      <c r="BM59" s="227">
        <v>734121.1</v>
      </c>
      <c r="BN59" s="227">
        <v>935341.33</v>
      </c>
      <c r="BO59" s="227">
        <v>5587218.2800000003</v>
      </c>
      <c r="BP59" s="227">
        <v>724678.32</v>
      </c>
      <c r="BQ59" s="227">
        <v>379822.56</v>
      </c>
      <c r="BR59" s="295">
        <v>57129073.789999999</v>
      </c>
      <c r="BS59" s="295">
        <v>1024072.09</v>
      </c>
      <c r="BT59" s="295">
        <v>3079342.28</v>
      </c>
      <c r="BU59" s="295">
        <v>7924829.2599999998</v>
      </c>
      <c r="BV59" s="227">
        <v>344515</v>
      </c>
      <c r="BW59" s="295">
        <v>1168471.01</v>
      </c>
      <c r="BX59" s="295">
        <v>2468649.12</v>
      </c>
      <c r="BY59" s="295">
        <v>472360.2</v>
      </c>
      <c r="BZ59" s="295">
        <v>293253.27</v>
      </c>
      <c r="CA59" s="295">
        <v>1176720.48</v>
      </c>
      <c r="CB59" s="295">
        <v>2847012.68</v>
      </c>
      <c r="CC59" s="295">
        <v>2071280.81</v>
      </c>
      <c r="CD59" s="295">
        <v>3024697.13</v>
      </c>
      <c r="CE59" s="295">
        <v>1432617.08</v>
      </c>
      <c r="CF59" s="295">
        <v>379600.84</v>
      </c>
      <c r="CG59" s="295">
        <v>111521.23</v>
      </c>
      <c r="CH59" s="295">
        <v>110258.19</v>
      </c>
      <c r="CI59" s="295">
        <v>691463.22</v>
      </c>
      <c r="CJ59" s="295">
        <v>2118154.16</v>
      </c>
      <c r="CK59" s="295">
        <v>553623.69999999995</v>
      </c>
      <c r="CL59" s="295">
        <v>104865.21</v>
      </c>
      <c r="CM59" s="326"/>
      <c r="CZ59" s="325">
        <f t="shared" si="0"/>
        <v>0</v>
      </c>
      <c r="DA59" s="313" t="s">
        <v>1681</v>
      </c>
      <c r="DB59" s="310" t="s">
        <v>1336</v>
      </c>
      <c r="DC59" s="310" t="s">
        <v>2296</v>
      </c>
    </row>
    <row r="60" spans="1:107" ht="13.2" customHeight="1" x14ac:dyDescent="0.25">
      <c r="A60" s="293" t="s">
        <v>1682</v>
      </c>
      <c r="B60" s="294" t="s">
        <v>1337</v>
      </c>
      <c r="C60" s="227">
        <v>0</v>
      </c>
      <c r="D60" s="227">
        <v>0</v>
      </c>
      <c r="E60" s="227">
        <v>0</v>
      </c>
      <c r="F60" s="227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0</v>
      </c>
      <c r="U60" s="227">
        <v>0</v>
      </c>
      <c r="V60" s="227">
        <v>0</v>
      </c>
      <c r="W60" s="227">
        <v>0</v>
      </c>
      <c r="X60" s="227">
        <v>0</v>
      </c>
      <c r="Y60" s="227">
        <v>0</v>
      </c>
      <c r="Z60" s="227">
        <v>0</v>
      </c>
      <c r="AA60" s="227">
        <v>0</v>
      </c>
      <c r="AB60" s="227">
        <v>0</v>
      </c>
      <c r="AC60" s="227">
        <v>0</v>
      </c>
      <c r="AD60" s="227">
        <v>0</v>
      </c>
      <c r="AE60" s="227">
        <v>0</v>
      </c>
      <c r="AF60" s="227">
        <v>0</v>
      </c>
      <c r="AG60" s="227">
        <v>0</v>
      </c>
      <c r="AH60" s="227">
        <v>0</v>
      </c>
      <c r="AI60" s="227">
        <v>0</v>
      </c>
      <c r="AJ60" s="227">
        <v>0</v>
      </c>
      <c r="AK60" s="227">
        <v>0</v>
      </c>
      <c r="AL60" s="227">
        <v>0</v>
      </c>
      <c r="AM60" s="227">
        <v>0</v>
      </c>
      <c r="AN60" s="227">
        <v>0</v>
      </c>
      <c r="AO60" s="227">
        <v>0</v>
      </c>
      <c r="AP60" s="227">
        <v>0</v>
      </c>
      <c r="AQ60" s="227">
        <v>0</v>
      </c>
      <c r="AR60" s="227">
        <v>0</v>
      </c>
      <c r="AS60" s="227">
        <v>0</v>
      </c>
      <c r="AT60" s="227">
        <v>0</v>
      </c>
      <c r="AU60" s="227">
        <v>0</v>
      </c>
      <c r="AV60" s="227">
        <v>0</v>
      </c>
      <c r="AW60" s="227">
        <v>0</v>
      </c>
      <c r="AX60" s="227">
        <v>0</v>
      </c>
      <c r="AY60" s="227">
        <v>0</v>
      </c>
      <c r="AZ60" s="227">
        <v>0</v>
      </c>
      <c r="BA60" s="227">
        <v>0</v>
      </c>
      <c r="BB60" s="227">
        <v>0</v>
      </c>
      <c r="BC60" s="227">
        <v>0</v>
      </c>
      <c r="BD60" s="227">
        <v>0</v>
      </c>
      <c r="BE60" s="227">
        <v>0</v>
      </c>
      <c r="BF60" s="227">
        <v>0</v>
      </c>
      <c r="BG60" s="227">
        <v>0</v>
      </c>
      <c r="BH60" s="227">
        <v>0</v>
      </c>
      <c r="BI60" s="227">
        <v>0</v>
      </c>
      <c r="BJ60" s="227">
        <v>0</v>
      </c>
      <c r="BK60" s="227">
        <v>0</v>
      </c>
      <c r="BL60" s="227">
        <v>0</v>
      </c>
      <c r="BM60" s="227">
        <v>0</v>
      </c>
      <c r="BN60" s="227">
        <v>0</v>
      </c>
      <c r="BO60" s="227">
        <v>0</v>
      </c>
      <c r="BP60" s="227">
        <v>0</v>
      </c>
      <c r="BQ60" s="227">
        <v>0</v>
      </c>
      <c r="BR60" s="295">
        <v>0</v>
      </c>
      <c r="BS60" s="295">
        <v>0</v>
      </c>
      <c r="BT60" s="295">
        <v>0</v>
      </c>
      <c r="BU60" s="295">
        <v>0</v>
      </c>
      <c r="BV60" s="227">
        <v>0</v>
      </c>
      <c r="BW60" s="295">
        <v>0</v>
      </c>
      <c r="BX60" s="227">
        <v>0</v>
      </c>
      <c r="BY60" s="227">
        <v>0</v>
      </c>
      <c r="BZ60" s="227">
        <v>0</v>
      </c>
      <c r="CA60" s="295">
        <v>0</v>
      </c>
      <c r="CB60" s="295">
        <v>0</v>
      </c>
      <c r="CC60" s="227">
        <v>0</v>
      </c>
      <c r="CD60" s="295">
        <v>0</v>
      </c>
      <c r="CE60" s="295">
        <v>0</v>
      </c>
      <c r="CF60" s="227">
        <v>0</v>
      </c>
      <c r="CG60" s="227">
        <v>0</v>
      </c>
      <c r="CH60" s="295">
        <v>0</v>
      </c>
      <c r="CI60" s="295">
        <v>0</v>
      </c>
      <c r="CJ60" s="295">
        <v>0</v>
      </c>
      <c r="CK60" s="295">
        <v>0</v>
      </c>
      <c r="CL60" s="227">
        <v>0</v>
      </c>
      <c r="CM60" s="326"/>
      <c r="CZ60" s="325">
        <f t="shared" si="0"/>
        <v>0</v>
      </c>
      <c r="DA60" s="313" t="s">
        <v>1682</v>
      </c>
      <c r="DB60" s="310" t="s">
        <v>1337</v>
      </c>
      <c r="DC60" s="310" t="s">
        <v>2296</v>
      </c>
    </row>
    <row r="61" spans="1:107" ht="13.2" customHeight="1" x14ac:dyDescent="0.25">
      <c r="A61" s="293" t="s">
        <v>1683</v>
      </c>
      <c r="B61" s="294" t="s">
        <v>1338</v>
      </c>
      <c r="C61" s="227">
        <v>0</v>
      </c>
      <c r="D61" s="227">
        <v>0</v>
      </c>
      <c r="E61" s="227">
        <v>0</v>
      </c>
      <c r="F61" s="227">
        <v>0</v>
      </c>
      <c r="G61" s="227">
        <v>0</v>
      </c>
      <c r="H61" s="227">
        <v>0</v>
      </c>
      <c r="I61" s="227">
        <v>0</v>
      </c>
      <c r="J61" s="227">
        <v>0</v>
      </c>
      <c r="K61" s="227">
        <v>0</v>
      </c>
      <c r="L61" s="227">
        <v>0</v>
      </c>
      <c r="M61" s="227">
        <v>0</v>
      </c>
      <c r="N61" s="227">
        <v>0</v>
      </c>
      <c r="O61" s="227">
        <v>0</v>
      </c>
      <c r="P61" s="227">
        <v>0</v>
      </c>
      <c r="Q61" s="227">
        <v>0</v>
      </c>
      <c r="R61" s="227">
        <v>0</v>
      </c>
      <c r="S61" s="227">
        <v>0</v>
      </c>
      <c r="T61" s="227">
        <v>0</v>
      </c>
      <c r="U61" s="227">
        <v>0</v>
      </c>
      <c r="V61" s="227">
        <v>0</v>
      </c>
      <c r="W61" s="227">
        <v>0</v>
      </c>
      <c r="X61" s="227">
        <v>0</v>
      </c>
      <c r="Y61" s="227">
        <v>0</v>
      </c>
      <c r="Z61" s="227">
        <v>0</v>
      </c>
      <c r="AA61" s="227">
        <v>0</v>
      </c>
      <c r="AB61" s="227">
        <v>0</v>
      </c>
      <c r="AC61" s="227">
        <v>0</v>
      </c>
      <c r="AD61" s="227">
        <v>0</v>
      </c>
      <c r="AE61" s="227">
        <v>0</v>
      </c>
      <c r="AF61" s="227">
        <v>0</v>
      </c>
      <c r="AG61" s="227">
        <v>0</v>
      </c>
      <c r="AH61" s="227">
        <v>0</v>
      </c>
      <c r="AI61" s="227">
        <v>0</v>
      </c>
      <c r="AJ61" s="227">
        <v>0</v>
      </c>
      <c r="AK61" s="227">
        <v>0</v>
      </c>
      <c r="AL61" s="227">
        <v>0</v>
      </c>
      <c r="AM61" s="227">
        <v>0</v>
      </c>
      <c r="AN61" s="227">
        <v>0</v>
      </c>
      <c r="AO61" s="227">
        <v>0</v>
      </c>
      <c r="AP61" s="227">
        <v>0</v>
      </c>
      <c r="AQ61" s="227">
        <v>0</v>
      </c>
      <c r="AR61" s="227">
        <v>0</v>
      </c>
      <c r="AS61" s="227">
        <v>0</v>
      </c>
      <c r="AT61" s="227">
        <v>0</v>
      </c>
      <c r="AU61" s="227">
        <v>0</v>
      </c>
      <c r="AV61" s="227">
        <v>0</v>
      </c>
      <c r="AW61" s="227">
        <v>0</v>
      </c>
      <c r="AX61" s="227">
        <v>0</v>
      </c>
      <c r="AY61" s="227">
        <v>0</v>
      </c>
      <c r="AZ61" s="227">
        <v>0</v>
      </c>
      <c r="BA61" s="227">
        <v>0</v>
      </c>
      <c r="BB61" s="227">
        <v>0</v>
      </c>
      <c r="BC61" s="227">
        <v>0</v>
      </c>
      <c r="BD61" s="227">
        <v>0</v>
      </c>
      <c r="BE61" s="227">
        <v>0</v>
      </c>
      <c r="BF61" s="227">
        <v>0</v>
      </c>
      <c r="BG61" s="227">
        <v>0</v>
      </c>
      <c r="BH61" s="227">
        <v>0</v>
      </c>
      <c r="BI61" s="227">
        <v>0</v>
      </c>
      <c r="BJ61" s="227">
        <v>0</v>
      </c>
      <c r="BK61" s="227">
        <v>0</v>
      </c>
      <c r="BL61" s="227">
        <v>0</v>
      </c>
      <c r="BM61" s="227">
        <v>0</v>
      </c>
      <c r="BN61" s="227">
        <v>0</v>
      </c>
      <c r="BO61" s="227">
        <v>0</v>
      </c>
      <c r="BP61" s="227">
        <v>0</v>
      </c>
      <c r="BQ61" s="227">
        <v>0</v>
      </c>
      <c r="BR61" s="295">
        <v>0</v>
      </c>
      <c r="BS61" s="295">
        <v>0</v>
      </c>
      <c r="BT61" s="295">
        <v>0</v>
      </c>
      <c r="BU61" s="227">
        <v>0</v>
      </c>
      <c r="BV61" s="227">
        <v>0</v>
      </c>
      <c r="BW61" s="227">
        <v>0</v>
      </c>
      <c r="BX61" s="227">
        <v>0</v>
      </c>
      <c r="BY61" s="227">
        <v>0</v>
      </c>
      <c r="BZ61" s="227">
        <v>0</v>
      </c>
      <c r="CA61" s="227">
        <v>0</v>
      </c>
      <c r="CB61" s="227">
        <v>0</v>
      </c>
      <c r="CC61" s="227">
        <v>0</v>
      </c>
      <c r="CD61" s="295">
        <v>0</v>
      </c>
      <c r="CE61" s="295">
        <v>0</v>
      </c>
      <c r="CF61" s="227">
        <v>0</v>
      </c>
      <c r="CG61" s="227">
        <v>0</v>
      </c>
      <c r="CH61" s="227">
        <v>0</v>
      </c>
      <c r="CI61" s="227">
        <v>0</v>
      </c>
      <c r="CJ61" s="227">
        <v>0</v>
      </c>
      <c r="CK61" s="227">
        <v>0</v>
      </c>
      <c r="CL61" s="227">
        <v>0</v>
      </c>
      <c r="CM61" s="326"/>
      <c r="CZ61" s="325">
        <f t="shared" si="0"/>
        <v>0</v>
      </c>
      <c r="DA61" s="313" t="s">
        <v>1683</v>
      </c>
      <c r="DB61" s="310" t="s">
        <v>1338</v>
      </c>
      <c r="DC61" s="310" t="s">
        <v>2296</v>
      </c>
    </row>
    <row r="62" spans="1:107" ht="13.2" customHeight="1" x14ac:dyDescent="0.25">
      <c r="A62" s="293" t="s">
        <v>1684</v>
      </c>
      <c r="B62" s="294" t="s">
        <v>1339</v>
      </c>
      <c r="C62" s="227">
        <v>1293</v>
      </c>
      <c r="D62" s="227">
        <v>0</v>
      </c>
      <c r="E62" s="227">
        <v>0</v>
      </c>
      <c r="F62" s="227">
        <v>0</v>
      </c>
      <c r="G62" s="227">
        <v>0</v>
      </c>
      <c r="H62" s="227">
        <v>0</v>
      </c>
      <c r="I62" s="227">
        <v>0</v>
      </c>
      <c r="J62" s="227">
        <v>0</v>
      </c>
      <c r="K62" s="227">
        <v>0</v>
      </c>
      <c r="L62" s="227">
        <v>0</v>
      </c>
      <c r="M62" s="227">
        <v>4594</v>
      </c>
      <c r="N62" s="227">
        <v>0</v>
      </c>
      <c r="O62" s="227">
        <v>212217.25</v>
      </c>
      <c r="P62" s="227">
        <v>0</v>
      </c>
      <c r="Q62" s="227">
        <v>0</v>
      </c>
      <c r="R62" s="227">
        <v>0</v>
      </c>
      <c r="S62" s="227">
        <v>0</v>
      </c>
      <c r="T62" s="227">
        <v>0</v>
      </c>
      <c r="U62" s="227">
        <v>0</v>
      </c>
      <c r="V62" s="227">
        <v>0</v>
      </c>
      <c r="W62" s="227">
        <v>154465</v>
      </c>
      <c r="X62" s="227">
        <v>0</v>
      </c>
      <c r="Y62" s="227">
        <v>57323</v>
      </c>
      <c r="Z62" s="227">
        <v>0</v>
      </c>
      <c r="AA62" s="227">
        <v>0</v>
      </c>
      <c r="AB62" s="227">
        <v>0</v>
      </c>
      <c r="AC62" s="227">
        <v>0</v>
      </c>
      <c r="AD62" s="227">
        <v>0</v>
      </c>
      <c r="AE62" s="227">
        <v>0</v>
      </c>
      <c r="AF62" s="227">
        <v>0</v>
      </c>
      <c r="AG62" s="227">
        <v>0</v>
      </c>
      <c r="AH62" s="227">
        <v>9045</v>
      </c>
      <c r="AI62" s="227">
        <v>9698</v>
      </c>
      <c r="AJ62" s="227">
        <v>195</v>
      </c>
      <c r="AK62" s="227">
        <v>244776.75</v>
      </c>
      <c r="AL62" s="227">
        <v>0</v>
      </c>
      <c r="AM62" s="227">
        <v>0</v>
      </c>
      <c r="AN62" s="227">
        <v>690</v>
      </c>
      <c r="AO62" s="227">
        <v>0</v>
      </c>
      <c r="AP62" s="227">
        <v>0</v>
      </c>
      <c r="AQ62" s="227">
        <v>0</v>
      </c>
      <c r="AR62" s="227">
        <v>7966</v>
      </c>
      <c r="AS62" s="227">
        <v>0</v>
      </c>
      <c r="AT62" s="227">
        <v>0</v>
      </c>
      <c r="AU62" s="227">
        <v>3830</v>
      </c>
      <c r="AV62" s="227">
        <v>0</v>
      </c>
      <c r="AW62" s="227">
        <v>1250</v>
      </c>
      <c r="AX62" s="227">
        <v>0</v>
      </c>
      <c r="AY62" s="227">
        <v>0</v>
      </c>
      <c r="AZ62" s="227">
        <v>0</v>
      </c>
      <c r="BA62" s="227">
        <v>17970.25</v>
      </c>
      <c r="BB62" s="227">
        <v>1715</v>
      </c>
      <c r="BC62" s="227">
        <v>27549</v>
      </c>
      <c r="BD62" s="227">
        <v>0</v>
      </c>
      <c r="BE62" s="227">
        <v>0</v>
      </c>
      <c r="BF62" s="227">
        <v>0</v>
      </c>
      <c r="BG62" s="227">
        <v>37981</v>
      </c>
      <c r="BH62" s="227">
        <v>0</v>
      </c>
      <c r="BI62" s="227">
        <v>0</v>
      </c>
      <c r="BJ62" s="227">
        <v>0</v>
      </c>
      <c r="BK62" s="227">
        <v>91089.5</v>
      </c>
      <c r="BL62" s="227">
        <v>86807.5</v>
      </c>
      <c r="BM62" s="227">
        <v>0</v>
      </c>
      <c r="BN62" s="227">
        <v>0</v>
      </c>
      <c r="BO62" s="227">
        <v>0</v>
      </c>
      <c r="BP62" s="227">
        <v>0</v>
      </c>
      <c r="BQ62" s="227">
        <v>0</v>
      </c>
      <c r="BR62" s="295">
        <v>282034.2</v>
      </c>
      <c r="BS62" s="227">
        <v>0</v>
      </c>
      <c r="BT62" s="227">
        <v>0</v>
      </c>
      <c r="BU62" s="295">
        <v>6599</v>
      </c>
      <c r="BV62" s="227">
        <v>0</v>
      </c>
      <c r="BW62" s="227">
        <v>0</v>
      </c>
      <c r="BX62" s="227">
        <v>0</v>
      </c>
      <c r="BY62" s="227">
        <v>0</v>
      </c>
      <c r="BZ62" s="227">
        <v>0</v>
      </c>
      <c r="CA62" s="227">
        <v>0</v>
      </c>
      <c r="CB62" s="227">
        <v>0</v>
      </c>
      <c r="CC62" s="295">
        <v>3405</v>
      </c>
      <c r="CD62" s="227">
        <v>0</v>
      </c>
      <c r="CE62" s="227">
        <v>0</v>
      </c>
      <c r="CF62" s="227">
        <v>0</v>
      </c>
      <c r="CG62" s="227">
        <v>0</v>
      </c>
      <c r="CH62" s="227">
        <v>0</v>
      </c>
      <c r="CI62" s="227">
        <v>0</v>
      </c>
      <c r="CJ62" s="227">
        <v>0</v>
      </c>
      <c r="CK62" s="227">
        <v>0</v>
      </c>
      <c r="CL62" s="227">
        <v>0</v>
      </c>
      <c r="CM62" s="326"/>
      <c r="CZ62" s="325">
        <f t="shared" si="0"/>
        <v>0</v>
      </c>
      <c r="DA62" s="313" t="s">
        <v>1684</v>
      </c>
      <c r="DB62" s="310" t="s">
        <v>1339</v>
      </c>
      <c r="DC62" s="310" t="s">
        <v>2296</v>
      </c>
    </row>
    <row r="63" spans="1:107" ht="13.2" customHeight="1" x14ac:dyDescent="0.25">
      <c r="A63" s="293" t="s">
        <v>1685</v>
      </c>
      <c r="B63" s="294" t="s">
        <v>1340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7">
        <v>0</v>
      </c>
      <c r="I63" s="227">
        <v>0</v>
      </c>
      <c r="J63" s="227">
        <v>0</v>
      </c>
      <c r="K63" s="227">
        <v>0</v>
      </c>
      <c r="L63" s="227">
        <v>0</v>
      </c>
      <c r="M63" s="227">
        <v>178483.4</v>
      </c>
      <c r="N63" s="227">
        <v>0</v>
      </c>
      <c r="O63" s="227">
        <v>643808.57999999996</v>
      </c>
      <c r="P63" s="227">
        <v>0</v>
      </c>
      <c r="Q63" s="227">
        <v>0</v>
      </c>
      <c r="R63" s="227">
        <v>0</v>
      </c>
      <c r="S63" s="227">
        <v>0</v>
      </c>
      <c r="T63" s="227">
        <v>0</v>
      </c>
      <c r="U63" s="227">
        <v>0</v>
      </c>
      <c r="V63" s="227">
        <v>0</v>
      </c>
      <c r="W63" s="227">
        <v>458364</v>
      </c>
      <c r="X63" s="227">
        <v>0</v>
      </c>
      <c r="Y63" s="227">
        <v>5557</v>
      </c>
      <c r="Z63" s="227">
        <v>0</v>
      </c>
      <c r="AA63" s="227">
        <v>0</v>
      </c>
      <c r="AB63" s="227">
        <v>0</v>
      </c>
      <c r="AC63" s="227">
        <v>0</v>
      </c>
      <c r="AD63" s="227">
        <v>0</v>
      </c>
      <c r="AE63" s="227">
        <v>0</v>
      </c>
      <c r="AF63" s="227">
        <v>0</v>
      </c>
      <c r="AG63" s="227">
        <v>0</v>
      </c>
      <c r="AH63" s="227">
        <v>63748</v>
      </c>
      <c r="AI63" s="227">
        <v>0</v>
      </c>
      <c r="AJ63" s="227">
        <v>0</v>
      </c>
      <c r="AK63" s="227">
        <v>855739.25</v>
      </c>
      <c r="AL63" s="227">
        <v>0</v>
      </c>
      <c r="AM63" s="227">
        <v>0</v>
      </c>
      <c r="AN63" s="227">
        <v>0</v>
      </c>
      <c r="AO63" s="227">
        <v>0</v>
      </c>
      <c r="AP63" s="227">
        <v>0</v>
      </c>
      <c r="AQ63" s="227">
        <v>0</v>
      </c>
      <c r="AR63" s="227">
        <v>29730</v>
      </c>
      <c r="AS63" s="227">
        <v>0</v>
      </c>
      <c r="AT63" s="227">
        <v>0</v>
      </c>
      <c r="AU63" s="227">
        <v>0</v>
      </c>
      <c r="AV63" s="227">
        <v>0</v>
      </c>
      <c r="AW63" s="227">
        <v>0</v>
      </c>
      <c r="AX63" s="227">
        <v>0</v>
      </c>
      <c r="AY63" s="227">
        <v>0</v>
      </c>
      <c r="AZ63" s="227">
        <v>0</v>
      </c>
      <c r="BA63" s="227">
        <v>27813.5</v>
      </c>
      <c r="BB63" s="227">
        <v>0</v>
      </c>
      <c r="BC63" s="227">
        <v>79254.039999999994</v>
      </c>
      <c r="BD63" s="227">
        <v>0</v>
      </c>
      <c r="BE63" s="227">
        <v>0</v>
      </c>
      <c r="BF63" s="227">
        <v>0</v>
      </c>
      <c r="BG63" s="227">
        <v>227239.25</v>
      </c>
      <c r="BH63" s="227">
        <v>0</v>
      </c>
      <c r="BI63" s="227">
        <v>0</v>
      </c>
      <c r="BJ63" s="227">
        <v>0</v>
      </c>
      <c r="BK63" s="227">
        <v>7388.5</v>
      </c>
      <c r="BL63" s="227">
        <v>328521.78000000003</v>
      </c>
      <c r="BM63" s="227">
        <v>0</v>
      </c>
      <c r="BN63" s="227">
        <v>0</v>
      </c>
      <c r="BO63" s="227">
        <v>0</v>
      </c>
      <c r="BP63" s="227">
        <v>0</v>
      </c>
      <c r="BQ63" s="227">
        <v>0</v>
      </c>
      <c r="BR63" s="295">
        <v>7306644.2199999997</v>
      </c>
      <c r="BS63" s="227">
        <v>0</v>
      </c>
      <c r="BT63" s="227">
        <v>0</v>
      </c>
      <c r="BU63" s="295">
        <v>216638</v>
      </c>
      <c r="BV63" s="227">
        <v>0</v>
      </c>
      <c r="BW63" s="227">
        <v>0</v>
      </c>
      <c r="BX63" s="227">
        <v>0</v>
      </c>
      <c r="BY63" s="227">
        <v>0</v>
      </c>
      <c r="BZ63" s="227">
        <v>0</v>
      </c>
      <c r="CA63" s="227">
        <v>0</v>
      </c>
      <c r="CB63" s="227">
        <v>0</v>
      </c>
      <c r="CC63" s="295">
        <v>36559</v>
      </c>
      <c r="CD63" s="227">
        <v>0</v>
      </c>
      <c r="CE63" s="227">
        <v>0</v>
      </c>
      <c r="CF63" s="227">
        <v>0</v>
      </c>
      <c r="CG63" s="227">
        <v>0</v>
      </c>
      <c r="CH63" s="227">
        <v>0</v>
      </c>
      <c r="CI63" s="227">
        <v>0</v>
      </c>
      <c r="CJ63" s="227">
        <v>0</v>
      </c>
      <c r="CK63" s="227">
        <v>0</v>
      </c>
      <c r="CL63" s="227">
        <v>0</v>
      </c>
      <c r="CM63" s="326"/>
      <c r="CZ63" s="325">
        <f t="shared" si="0"/>
        <v>0</v>
      </c>
      <c r="DA63" s="313" t="s">
        <v>1685</v>
      </c>
      <c r="DB63" s="310" t="s">
        <v>1340</v>
      </c>
      <c r="DC63" s="310" t="s">
        <v>2296</v>
      </c>
    </row>
    <row r="64" spans="1:107" ht="13.2" customHeight="1" x14ac:dyDescent="0.25">
      <c r="A64" s="293" t="s">
        <v>1686</v>
      </c>
      <c r="B64" s="294" t="s">
        <v>1687</v>
      </c>
      <c r="C64" s="227">
        <v>0</v>
      </c>
      <c r="D64" s="227">
        <v>0</v>
      </c>
      <c r="E64" s="227">
        <v>0</v>
      </c>
      <c r="F64" s="227">
        <v>0</v>
      </c>
      <c r="G64" s="227">
        <v>0</v>
      </c>
      <c r="H64" s="227">
        <v>0</v>
      </c>
      <c r="I64" s="227">
        <v>0</v>
      </c>
      <c r="J64" s="227">
        <v>0</v>
      </c>
      <c r="K64" s="227">
        <v>0</v>
      </c>
      <c r="L64" s="227">
        <v>0</v>
      </c>
      <c r="M64" s="227">
        <v>0</v>
      </c>
      <c r="N64" s="227">
        <v>0</v>
      </c>
      <c r="O64" s="227">
        <v>0</v>
      </c>
      <c r="P64" s="227">
        <v>0</v>
      </c>
      <c r="Q64" s="227">
        <v>0</v>
      </c>
      <c r="R64" s="227">
        <v>0</v>
      </c>
      <c r="S64" s="227">
        <v>2288</v>
      </c>
      <c r="T64" s="227">
        <v>0</v>
      </c>
      <c r="U64" s="227">
        <v>0</v>
      </c>
      <c r="V64" s="227">
        <v>0</v>
      </c>
      <c r="W64" s="227">
        <v>0</v>
      </c>
      <c r="X64" s="227">
        <v>0</v>
      </c>
      <c r="Y64" s="227">
        <v>0</v>
      </c>
      <c r="Z64" s="227">
        <v>0</v>
      </c>
      <c r="AA64" s="227">
        <v>0</v>
      </c>
      <c r="AB64" s="227">
        <v>0</v>
      </c>
      <c r="AC64" s="227">
        <v>0</v>
      </c>
      <c r="AD64" s="227">
        <v>0</v>
      </c>
      <c r="AE64" s="227">
        <v>0</v>
      </c>
      <c r="AF64" s="227">
        <v>0</v>
      </c>
      <c r="AG64" s="227">
        <v>0</v>
      </c>
      <c r="AH64" s="227">
        <v>0</v>
      </c>
      <c r="AI64" s="227">
        <v>0</v>
      </c>
      <c r="AJ64" s="227">
        <v>0</v>
      </c>
      <c r="AK64" s="227">
        <v>0</v>
      </c>
      <c r="AL64" s="227">
        <v>0</v>
      </c>
      <c r="AM64" s="227">
        <v>0</v>
      </c>
      <c r="AN64" s="227">
        <v>0</v>
      </c>
      <c r="AO64" s="227">
        <v>3757.2</v>
      </c>
      <c r="AP64" s="227">
        <v>0</v>
      </c>
      <c r="AQ64" s="227">
        <v>0</v>
      </c>
      <c r="AR64" s="227">
        <v>0</v>
      </c>
      <c r="AS64" s="227">
        <v>0</v>
      </c>
      <c r="AT64" s="227">
        <v>0</v>
      </c>
      <c r="AU64" s="227">
        <v>0</v>
      </c>
      <c r="AV64" s="227">
        <v>0</v>
      </c>
      <c r="AW64" s="227">
        <v>0</v>
      </c>
      <c r="AX64" s="227">
        <v>0</v>
      </c>
      <c r="AY64" s="227">
        <v>0</v>
      </c>
      <c r="AZ64" s="227">
        <v>0</v>
      </c>
      <c r="BA64" s="227">
        <v>310114.2</v>
      </c>
      <c r="BB64" s="227">
        <v>1059</v>
      </c>
      <c r="BC64" s="227">
        <v>250</v>
      </c>
      <c r="BD64" s="227">
        <v>0</v>
      </c>
      <c r="BE64" s="227">
        <v>12769.28</v>
      </c>
      <c r="BF64" s="227">
        <v>0</v>
      </c>
      <c r="BG64" s="227">
        <v>11699</v>
      </c>
      <c r="BH64" s="227">
        <v>0</v>
      </c>
      <c r="BI64" s="227">
        <v>0</v>
      </c>
      <c r="BJ64" s="227">
        <v>0</v>
      </c>
      <c r="BK64" s="227">
        <v>0</v>
      </c>
      <c r="BL64" s="227">
        <v>0</v>
      </c>
      <c r="BM64" s="227">
        <v>0</v>
      </c>
      <c r="BN64" s="227">
        <v>0</v>
      </c>
      <c r="BO64" s="227">
        <v>0</v>
      </c>
      <c r="BP64" s="227">
        <v>0</v>
      </c>
      <c r="BQ64" s="227">
        <v>0</v>
      </c>
      <c r="BR64" s="227">
        <v>0</v>
      </c>
      <c r="BS64" s="227">
        <v>0</v>
      </c>
      <c r="BT64" s="227">
        <v>0</v>
      </c>
      <c r="BU64" s="227">
        <v>0</v>
      </c>
      <c r="BV64" s="227">
        <v>0</v>
      </c>
      <c r="BW64" s="227">
        <v>0</v>
      </c>
      <c r="BX64" s="227">
        <v>0</v>
      </c>
      <c r="BY64" s="227">
        <v>0</v>
      </c>
      <c r="BZ64" s="227">
        <v>0</v>
      </c>
      <c r="CA64" s="227">
        <v>0</v>
      </c>
      <c r="CB64" s="227">
        <v>0</v>
      </c>
      <c r="CC64" s="227">
        <v>0</v>
      </c>
      <c r="CD64" s="227">
        <v>0</v>
      </c>
      <c r="CE64" s="295">
        <v>1357.44</v>
      </c>
      <c r="CF64" s="227">
        <v>0</v>
      </c>
      <c r="CG64" s="295">
        <v>0</v>
      </c>
      <c r="CH64" s="227">
        <v>0</v>
      </c>
      <c r="CI64" s="227">
        <v>0</v>
      </c>
      <c r="CJ64" s="227">
        <v>0</v>
      </c>
      <c r="CK64" s="227">
        <v>0</v>
      </c>
      <c r="CL64" s="227">
        <v>0</v>
      </c>
      <c r="CM64" s="326"/>
      <c r="CZ64" s="325">
        <f t="shared" si="0"/>
        <v>0</v>
      </c>
      <c r="DA64" s="313" t="s">
        <v>1686</v>
      </c>
      <c r="DB64" s="310" t="s">
        <v>1687</v>
      </c>
      <c r="DC64" s="310" t="s">
        <v>2296</v>
      </c>
    </row>
    <row r="65" spans="1:107" ht="13.2" customHeight="1" x14ac:dyDescent="0.25">
      <c r="A65" s="293" t="s">
        <v>1688</v>
      </c>
      <c r="B65" s="294" t="s">
        <v>1341</v>
      </c>
      <c r="C65" s="227">
        <v>0</v>
      </c>
      <c r="D65" s="227">
        <v>0</v>
      </c>
      <c r="E65" s="227">
        <v>0</v>
      </c>
      <c r="F65" s="227">
        <v>0</v>
      </c>
      <c r="G65" s="227">
        <v>0</v>
      </c>
      <c r="H65" s="227">
        <v>0</v>
      </c>
      <c r="I65" s="227">
        <v>0</v>
      </c>
      <c r="J65" s="227">
        <v>417578</v>
      </c>
      <c r="K65" s="227">
        <v>0</v>
      </c>
      <c r="L65" s="227">
        <v>0</v>
      </c>
      <c r="M65" s="227">
        <v>0</v>
      </c>
      <c r="N65" s="227">
        <v>0</v>
      </c>
      <c r="O65" s="227">
        <v>0</v>
      </c>
      <c r="P65" s="227">
        <v>0</v>
      </c>
      <c r="Q65" s="227">
        <v>0</v>
      </c>
      <c r="R65" s="227">
        <v>0</v>
      </c>
      <c r="S65" s="227">
        <v>0</v>
      </c>
      <c r="T65" s="227">
        <v>0</v>
      </c>
      <c r="U65" s="227">
        <v>0</v>
      </c>
      <c r="V65" s="227">
        <v>0</v>
      </c>
      <c r="W65" s="227">
        <v>0</v>
      </c>
      <c r="X65" s="227">
        <v>0</v>
      </c>
      <c r="Y65" s="227">
        <v>0</v>
      </c>
      <c r="Z65" s="227">
        <v>0</v>
      </c>
      <c r="AA65" s="227">
        <v>0</v>
      </c>
      <c r="AB65" s="227">
        <v>0</v>
      </c>
      <c r="AC65" s="227">
        <v>0</v>
      </c>
      <c r="AD65" s="227">
        <v>0</v>
      </c>
      <c r="AE65" s="227">
        <v>0</v>
      </c>
      <c r="AF65" s="227">
        <v>0</v>
      </c>
      <c r="AG65" s="227">
        <v>0</v>
      </c>
      <c r="AH65" s="227">
        <v>0</v>
      </c>
      <c r="AI65" s="227">
        <v>0</v>
      </c>
      <c r="AJ65" s="227">
        <v>0</v>
      </c>
      <c r="AK65" s="227">
        <v>0</v>
      </c>
      <c r="AL65" s="227">
        <v>0</v>
      </c>
      <c r="AM65" s="227">
        <v>0</v>
      </c>
      <c r="AN65" s="227">
        <v>0</v>
      </c>
      <c r="AO65" s="227">
        <v>39603</v>
      </c>
      <c r="AP65" s="227">
        <v>0</v>
      </c>
      <c r="AQ65" s="227">
        <v>0</v>
      </c>
      <c r="AR65" s="227">
        <v>0</v>
      </c>
      <c r="AS65" s="227">
        <v>0</v>
      </c>
      <c r="AT65" s="227">
        <v>0</v>
      </c>
      <c r="AU65" s="227">
        <v>23021</v>
      </c>
      <c r="AV65" s="227">
        <v>10174</v>
      </c>
      <c r="AW65" s="227">
        <v>0</v>
      </c>
      <c r="AX65" s="227">
        <v>0</v>
      </c>
      <c r="AY65" s="227">
        <v>0</v>
      </c>
      <c r="AZ65" s="227">
        <v>0</v>
      </c>
      <c r="BA65" s="227">
        <v>305959.25</v>
      </c>
      <c r="BB65" s="227">
        <v>0</v>
      </c>
      <c r="BC65" s="227">
        <v>0</v>
      </c>
      <c r="BD65" s="227">
        <v>0</v>
      </c>
      <c r="BE65" s="227">
        <v>0</v>
      </c>
      <c r="BF65" s="227">
        <v>0</v>
      </c>
      <c r="BG65" s="227">
        <v>352414</v>
      </c>
      <c r="BH65" s="227">
        <v>38359</v>
      </c>
      <c r="BI65" s="227">
        <v>0</v>
      </c>
      <c r="BJ65" s="227">
        <v>0</v>
      </c>
      <c r="BK65" s="227">
        <v>0</v>
      </c>
      <c r="BL65" s="227">
        <v>0</v>
      </c>
      <c r="BM65" s="227">
        <v>0</v>
      </c>
      <c r="BN65" s="227">
        <v>0</v>
      </c>
      <c r="BO65" s="227">
        <v>0</v>
      </c>
      <c r="BP65" s="227">
        <v>0</v>
      </c>
      <c r="BQ65" s="227">
        <v>0</v>
      </c>
      <c r="BR65" s="295">
        <v>0</v>
      </c>
      <c r="BS65" s="227">
        <v>0</v>
      </c>
      <c r="BT65" s="227">
        <v>0</v>
      </c>
      <c r="BU65" s="227">
        <v>0</v>
      </c>
      <c r="BV65" s="227">
        <v>0</v>
      </c>
      <c r="BW65" s="227">
        <v>0</v>
      </c>
      <c r="BX65" s="227">
        <v>0</v>
      </c>
      <c r="BY65" s="227">
        <v>0</v>
      </c>
      <c r="BZ65" s="227">
        <v>0</v>
      </c>
      <c r="CA65" s="227">
        <v>0</v>
      </c>
      <c r="CB65" s="227">
        <v>0</v>
      </c>
      <c r="CC65" s="227">
        <v>0</v>
      </c>
      <c r="CD65" s="227">
        <v>0</v>
      </c>
      <c r="CE65" s="227">
        <v>0</v>
      </c>
      <c r="CF65" s="227">
        <v>0</v>
      </c>
      <c r="CG65" s="227">
        <v>0</v>
      </c>
      <c r="CH65" s="227">
        <v>0</v>
      </c>
      <c r="CI65" s="227">
        <v>0</v>
      </c>
      <c r="CJ65" s="227">
        <v>0</v>
      </c>
      <c r="CK65" s="227">
        <v>0</v>
      </c>
      <c r="CL65" s="227">
        <v>0</v>
      </c>
      <c r="CM65" s="326"/>
      <c r="CZ65" s="325">
        <f t="shared" si="0"/>
        <v>0</v>
      </c>
      <c r="DA65" s="313" t="s">
        <v>1688</v>
      </c>
      <c r="DB65" s="310" t="s">
        <v>1341</v>
      </c>
      <c r="DC65" s="310" t="s">
        <v>2296</v>
      </c>
    </row>
    <row r="66" spans="1:107" ht="13.2" customHeight="1" x14ac:dyDescent="0.25">
      <c r="A66" s="293" t="s">
        <v>1689</v>
      </c>
      <c r="B66" s="294" t="s">
        <v>1342</v>
      </c>
      <c r="C66" s="227">
        <v>0</v>
      </c>
      <c r="D66" s="227">
        <v>0</v>
      </c>
      <c r="E66" s="227">
        <v>0</v>
      </c>
      <c r="F66" s="227">
        <v>0</v>
      </c>
      <c r="G66" s="227">
        <v>0</v>
      </c>
      <c r="H66" s="227">
        <v>0</v>
      </c>
      <c r="I66" s="227">
        <v>0</v>
      </c>
      <c r="J66" s="227">
        <v>0</v>
      </c>
      <c r="K66" s="227">
        <v>0</v>
      </c>
      <c r="L66" s="227">
        <v>0</v>
      </c>
      <c r="M66" s="227">
        <v>0</v>
      </c>
      <c r="N66" s="227">
        <v>0</v>
      </c>
      <c r="O66" s="227">
        <v>0</v>
      </c>
      <c r="P66" s="227">
        <v>0</v>
      </c>
      <c r="Q66" s="227">
        <v>0</v>
      </c>
      <c r="R66" s="227">
        <v>0</v>
      </c>
      <c r="S66" s="227">
        <v>0</v>
      </c>
      <c r="T66" s="227">
        <v>0</v>
      </c>
      <c r="U66" s="227">
        <v>0</v>
      </c>
      <c r="V66" s="227">
        <v>0</v>
      </c>
      <c r="W66" s="227">
        <v>0</v>
      </c>
      <c r="X66" s="227">
        <v>0</v>
      </c>
      <c r="Y66" s="227">
        <v>0</v>
      </c>
      <c r="Z66" s="227">
        <v>0</v>
      </c>
      <c r="AA66" s="227">
        <v>0</v>
      </c>
      <c r="AB66" s="227">
        <v>0</v>
      </c>
      <c r="AC66" s="227">
        <v>0</v>
      </c>
      <c r="AD66" s="227">
        <v>0</v>
      </c>
      <c r="AE66" s="227">
        <v>0</v>
      </c>
      <c r="AF66" s="227">
        <v>0</v>
      </c>
      <c r="AG66" s="227">
        <v>0</v>
      </c>
      <c r="AH66" s="227">
        <v>0</v>
      </c>
      <c r="AI66" s="227">
        <v>0</v>
      </c>
      <c r="AJ66" s="227">
        <v>0</v>
      </c>
      <c r="AK66" s="227">
        <v>0</v>
      </c>
      <c r="AL66" s="227">
        <v>0</v>
      </c>
      <c r="AM66" s="227">
        <v>0</v>
      </c>
      <c r="AN66" s="227">
        <v>0</v>
      </c>
      <c r="AO66" s="227">
        <v>0</v>
      </c>
      <c r="AP66" s="227">
        <v>0</v>
      </c>
      <c r="AQ66" s="227">
        <v>0</v>
      </c>
      <c r="AR66" s="227">
        <v>0</v>
      </c>
      <c r="AS66" s="227">
        <v>0</v>
      </c>
      <c r="AT66" s="227">
        <v>0</v>
      </c>
      <c r="AU66" s="227">
        <v>0</v>
      </c>
      <c r="AV66" s="227">
        <v>0</v>
      </c>
      <c r="AW66" s="227">
        <v>0</v>
      </c>
      <c r="AX66" s="227">
        <v>0</v>
      </c>
      <c r="AY66" s="227">
        <v>0</v>
      </c>
      <c r="AZ66" s="227">
        <v>0</v>
      </c>
      <c r="BA66" s="227">
        <v>0</v>
      </c>
      <c r="BB66" s="227">
        <v>0</v>
      </c>
      <c r="BC66" s="227">
        <v>0</v>
      </c>
      <c r="BD66" s="227">
        <v>0</v>
      </c>
      <c r="BE66" s="227">
        <v>0</v>
      </c>
      <c r="BF66" s="227">
        <v>0</v>
      </c>
      <c r="BG66" s="227">
        <v>0</v>
      </c>
      <c r="BH66" s="227">
        <v>0</v>
      </c>
      <c r="BI66" s="227">
        <v>0</v>
      </c>
      <c r="BJ66" s="227">
        <v>0</v>
      </c>
      <c r="BK66" s="227">
        <v>0</v>
      </c>
      <c r="BL66" s="227">
        <v>0</v>
      </c>
      <c r="BM66" s="227">
        <v>0</v>
      </c>
      <c r="BN66" s="227">
        <v>0</v>
      </c>
      <c r="BO66" s="227">
        <v>0</v>
      </c>
      <c r="BP66" s="227">
        <v>0</v>
      </c>
      <c r="BQ66" s="227">
        <v>0</v>
      </c>
      <c r="BR66" s="295">
        <v>0</v>
      </c>
      <c r="BS66" s="227">
        <v>0</v>
      </c>
      <c r="BT66" s="227">
        <v>0</v>
      </c>
      <c r="BU66" s="295">
        <v>0</v>
      </c>
      <c r="BV66" s="227">
        <v>0</v>
      </c>
      <c r="BW66" s="227">
        <v>0</v>
      </c>
      <c r="BX66" s="227">
        <v>0</v>
      </c>
      <c r="BY66" s="227">
        <v>0</v>
      </c>
      <c r="BZ66" s="227">
        <v>0</v>
      </c>
      <c r="CA66" s="227">
        <v>0</v>
      </c>
      <c r="CB66" s="295">
        <v>0</v>
      </c>
      <c r="CC66" s="295">
        <v>0</v>
      </c>
      <c r="CD66" s="227">
        <v>0</v>
      </c>
      <c r="CE66" s="227">
        <v>0</v>
      </c>
      <c r="CF66" s="227">
        <v>0</v>
      </c>
      <c r="CG66" s="227">
        <v>0</v>
      </c>
      <c r="CH66" s="227">
        <v>0</v>
      </c>
      <c r="CI66" s="227">
        <v>0</v>
      </c>
      <c r="CJ66" s="295">
        <v>0</v>
      </c>
      <c r="CK66" s="227">
        <v>0</v>
      </c>
      <c r="CL66" s="227">
        <v>0</v>
      </c>
      <c r="CM66" s="326"/>
      <c r="CZ66" s="325">
        <f t="shared" si="0"/>
        <v>0</v>
      </c>
      <c r="DA66" s="313" t="s">
        <v>1689</v>
      </c>
      <c r="DB66" s="310" t="s">
        <v>1342</v>
      </c>
      <c r="DC66" s="310" t="s">
        <v>2296</v>
      </c>
    </row>
    <row r="67" spans="1:107" ht="13.2" customHeight="1" x14ac:dyDescent="0.25">
      <c r="A67" s="293" t="s">
        <v>1690</v>
      </c>
      <c r="B67" s="294" t="s">
        <v>1343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0</v>
      </c>
      <c r="J67" s="227">
        <v>4990</v>
      </c>
      <c r="K67" s="227">
        <v>16613.28</v>
      </c>
      <c r="L67" s="227">
        <v>0</v>
      </c>
      <c r="M67" s="227">
        <v>1855</v>
      </c>
      <c r="N67" s="227">
        <v>0</v>
      </c>
      <c r="O67" s="227">
        <v>58628.25</v>
      </c>
      <c r="P67" s="227">
        <v>0</v>
      </c>
      <c r="Q67" s="227">
        <v>0</v>
      </c>
      <c r="R67" s="227">
        <v>0</v>
      </c>
      <c r="S67" s="227">
        <v>20571.5</v>
      </c>
      <c r="T67" s="227">
        <v>0</v>
      </c>
      <c r="U67" s="227">
        <v>0</v>
      </c>
      <c r="V67" s="227">
        <v>0</v>
      </c>
      <c r="W67" s="227">
        <v>3830705</v>
      </c>
      <c r="X67" s="227">
        <v>0</v>
      </c>
      <c r="Y67" s="227">
        <v>0</v>
      </c>
      <c r="Z67" s="227">
        <v>0</v>
      </c>
      <c r="AA67" s="227">
        <v>0</v>
      </c>
      <c r="AB67" s="227">
        <v>0</v>
      </c>
      <c r="AC67" s="227">
        <v>0</v>
      </c>
      <c r="AD67" s="227">
        <v>0</v>
      </c>
      <c r="AE67" s="227">
        <v>0</v>
      </c>
      <c r="AF67" s="227">
        <v>0</v>
      </c>
      <c r="AG67" s="227">
        <v>0</v>
      </c>
      <c r="AH67" s="227">
        <v>0</v>
      </c>
      <c r="AI67" s="227">
        <v>0</v>
      </c>
      <c r="AJ67" s="227">
        <v>0</v>
      </c>
      <c r="AK67" s="227">
        <v>194001.5</v>
      </c>
      <c r="AL67" s="227">
        <v>0</v>
      </c>
      <c r="AM67" s="227">
        <v>0</v>
      </c>
      <c r="AN67" s="227">
        <v>0</v>
      </c>
      <c r="AO67" s="227">
        <v>0</v>
      </c>
      <c r="AP67" s="227">
        <v>0</v>
      </c>
      <c r="AQ67" s="227">
        <v>0</v>
      </c>
      <c r="AR67" s="227">
        <v>17880</v>
      </c>
      <c r="AS67" s="227">
        <v>0</v>
      </c>
      <c r="AT67" s="227">
        <v>0</v>
      </c>
      <c r="AU67" s="227">
        <v>0</v>
      </c>
      <c r="AV67" s="227">
        <v>10624</v>
      </c>
      <c r="AW67" s="227">
        <v>8000</v>
      </c>
      <c r="AX67" s="227">
        <v>42149.5</v>
      </c>
      <c r="AY67" s="227">
        <v>0</v>
      </c>
      <c r="AZ67" s="227">
        <v>0</v>
      </c>
      <c r="BA67" s="227">
        <v>3162.75</v>
      </c>
      <c r="BB67" s="227">
        <v>0</v>
      </c>
      <c r="BC67" s="227">
        <v>49946</v>
      </c>
      <c r="BD67" s="227">
        <v>0</v>
      </c>
      <c r="BE67" s="227">
        <v>2644</v>
      </c>
      <c r="BF67" s="227">
        <v>0</v>
      </c>
      <c r="BG67" s="227">
        <v>151540.5</v>
      </c>
      <c r="BH67" s="227">
        <v>0</v>
      </c>
      <c r="BI67" s="227">
        <v>7470</v>
      </c>
      <c r="BJ67" s="227">
        <v>0</v>
      </c>
      <c r="BK67" s="227">
        <v>12309.7</v>
      </c>
      <c r="BL67" s="227">
        <v>0</v>
      </c>
      <c r="BM67" s="227">
        <v>0</v>
      </c>
      <c r="BN67" s="227">
        <v>0</v>
      </c>
      <c r="BO67" s="227">
        <v>0</v>
      </c>
      <c r="BP67" s="227">
        <v>0</v>
      </c>
      <c r="BQ67" s="227">
        <v>0</v>
      </c>
      <c r="BR67" s="295">
        <v>120067</v>
      </c>
      <c r="BS67" s="227">
        <v>0</v>
      </c>
      <c r="BT67" s="227">
        <v>3916.64</v>
      </c>
      <c r="BU67" s="227">
        <v>0</v>
      </c>
      <c r="BV67" s="227">
        <v>0</v>
      </c>
      <c r="BW67" s="227">
        <v>0</v>
      </c>
      <c r="BX67" s="227">
        <v>0</v>
      </c>
      <c r="BY67" s="227">
        <v>0</v>
      </c>
      <c r="BZ67" s="227">
        <v>0</v>
      </c>
      <c r="CA67" s="227">
        <v>0</v>
      </c>
      <c r="CB67" s="227">
        <v>0</v>
      </c>
      <c r="CC67" s="227">
        <v>0</v>
      </c>
      <c r="CD67" s="295">
        <v>14566</v>
      </c>
      <c r="CE67" s="227">
        <v>0</v>
      </c>
      <c r="CF67" s="227">
        <v>0</v>
      </c>
      <c r="CG67" s="227">
        <v>0</v>
      </c>
      <c r="CH67" s="227">
        <v>0</v>
      </c>
      <c r="CI67" s="227">
        <v>0</v>
      </c>
      <c r="CJ67" s="295">
        <v>1791</v>
      </c>
      <c r="CK67" s="227">
        <v>0</v>
      </c>
      <c r="CL67" s="227">
        <v>0</v>
      </c>
      <c r="CM67" s="326"/>
      <c r="CZ67" s="325">
        <f t="shared" si="0"/>
        <v>0</v>
      </c>
      <c r="DA67" s="313" t="s">
        <v>1690</v>
      </c>
      <c r="DB67" s="310" t="s">
        <v>1343</v>
      </c>
      <c r="DC67" s="310" t="s">
        <v>2296</v>
      </c>
    </row>
    <row r="68" spans="1:107" ht="13.2" customHeight="1" x14ac:dyDescent="0.25">
      <c r="A68" s="293" t="s">
        <v>1691</v>
      </c>
      <c r="B68" s="294" t="s">
        <v>1344</v>
      </c>
      <c r="C68" s="227">
        <v>469534.57</v>
      </c>
      <c r="D68" s="227">
        <v>0</v>
      </c>
      <c r="E68" s="227">
        <v>0</v>
      </c>
      <c r="F68" s="227">
        <v>0</v>
      </c>
      <c r="G68" s="227">
        <v>0</v>
      </c>
      <c r="H68" s="227">
        <v>0</v>
      </c>
      <c r="I68" s="227">
        <v>230858.25</v>
      </c>
      <c r="J68" s="227">
        <v>0</v>
      </c>
      <c r="K68" s="227">
        <v>0</v>
      </c>
      <c r="L68" s="227">
        <v>0</v>
      </c>
      <c r="M68" s="227">
        <v>4020</v>
      </c>
      <c r="N68" s="227">
        <v>16826.47</v>
      </c>
      <c r="O68" s="227">
        <v>10312</v>
      </c>
      <c r="P68" s="227">
        <v>0</v>
      </c>
      <c r="Q68" s="227">
        <v>0</v>
      </c>
      <c r="R68" s="227">
        <v>0</v>
      </c>
      <c r="S68" s="227">
        <v>0</v>
      </c>
      <c r="T68" s="227">
        <v>0</v>
      </c>
      <c r="U68" s="227">
        <v>0</v>
      </c>
      <c r="V68" s="227">
        <v>0</v>
      </c>
      <c r="W68" s="227">
        <v>16340</v>
      </c>
      <c r="X68" s="227">
        <v>0</v>
      </c>
      <c r="Y68" s="227">
        <v>0</v>
      </c>
      <c r="Z68" s="227">
        <v>0</v>
      </c>
      <c r="AA68" s="227">
        <v>0</v>
      </c>
      <c r="AB68" s="227">
        <v>0</v>
      </c>
      <c r="AC68" s="227">
        <v>0</v>
      </c>
      <c r="AD68" s="227">
        <v>0</v>
      </c>
      <c r="AE68" s="227">
        <v>0</v>
      </c>
      <c r="AF68" s="227">
        <v>0</v>
      </c>
      <c r="AG68" s="227">
        <v>0</v>
      </c>
      <c r="AH68" s="227">
        <v>0</v>
      </c>
      <c r="AI68" s="227">
        <v>0</v>
      </c>
      <c r="AJ68" s="227">
        <v>0</v>
      </c>
      <c r="AK68" s="227">
        <v>601295</v>
      </c>
      <c r="AL68" s="227">
        <v>21215</v>
      </c>
      <c r="AM68" s="227">
        <v>0</v>
      </c>
      <c r="AN68" s="227">
        <v>0</v>
      </c>
      <c r="AO68" s="227">
        <v>0</v>
      </c>
      <c r="AP68" s="227">
        <v>0</v>
      </c>
      <c r="AQ68" s="227">
        <v>0</v>
      </c>
      <c r="AR68" s="227">
        <v>0</v>
      </c>
      <c r="AS68" s="227">
        <v>0</v>
      </c>
      <c r="AT68" s="227">
        <v>0</v>
      </c>
      <c r="AU68" s="227">
        <v>1370</v>
      </c>
      <c r="AV68" s="227">
        <v>0</v>
      </c>
      <c r="AW68" s="227">
        <v>738</v>
      </c>
      <c r="AX68" s="227">
        <v>0</v>
      </c>
      <c r="AY68" s="227">
        <v>6965</v>
      </c>
      <c r="AZ68" s="227">
        <v>1682</v>
      </c>
      <c r="BA68" s="227">
        <v>11781.5</v>
      </c>
      <c r="BB68" s="227">
        <v>0</v>
      </c>
      <c r="BC68" s="227">
        <v>12292</v>
      </c>
      <c r="BD68" s="227">
        <v>0</v>
      </c>
      <c r="BE68" s="227">
        <v>0</v>
      </c>
      <c r="BF68" s="227">
        <v>28894.799999999999</v>
      </c>
      <c r="BG68" s="227">
        <v>196380</v>
      </c>
      <c r="BH68" s="227">
        <v>0</v>
      </c>
      <c r="BI68" s="227">
        <v>0</v>
      </c>
      <c r="BJ68" s="227">
        <v>0</v>
      </c>
      <c r="BK68" s="227">
        <v>0</v>
      </c>
      <c r="BL68" s="227">
        <v>3625</v>
      </c>
      <c r="BM68" s="227">
        <v>2115</v>
      </c>
      <c r="BN68" s="227">
        <v>0</v>
      </c>
      <c r="BO68" s="227">
        <v>901</v>
      </c>
      <c r="BP68" s="227">
        <v>0</v>
      </c>
      <c r="BQ68" s="227">
        <v>60021</v>
      </c>
      <c r="BR68" s="295">
        <v>2096603</v>
      </c>
      <c r="BS68" s="227">
        <v>0</v>
      </c>
      <c r="BT68" s="227">
        <v>0</v>
      </c>
      <c r="BU68" s="227">
        <v>0</v>
      </c>
      <c r="BV68" s="227">
        <v>0</v>
      </c>
      <c r="BW68" s="227">
        <v>0</v>
      </c>
      <c r="BX68" s="227">
        <v>0</v>
      </c>
      <c r="BY68" s="295">
        <v>0</v>
      </c>
      <c r="BZ68" s="227">
        <v>0</v>
      </c>
      <c r="CA68" s="227">
        <v>0</v>
      </c>
      <c r="CB68" s="227">
        <v>3975</v>
      </c>
      <c r="CC68" s="227">
        <v>0</v>
      </c>
      <c r="CD68" s="227">
        <v>0</v>
      </c>
      <c r="CE68" s="227">
        <v>0</v>
      </c>
      <c r="CF68" s="227">
        <v>7570</v>
      </c>
      <c r="CG68" s="227">
        <v>0</v>
      </c>
      <c r="CH68" s="227">
        <v>0</v>
      </c>
      <c r="CI68" s="227">
        <v>24780</v>
      </c>
      <c r="CJ68" s="227">
        <v>0</v>
      </c>
      <c r="CK68" s="227">
        <v>0</v>
      </c>
      <c r="CL68" s="227">
        <v>0</v>
      </c>
      <c r="CM68" s="326"/>
      <c r="CZ68" s="325">
        <f t="shared" si="0"/>
        <v>0</v>
      </c>
      <c r="DA68" s="313" t="s">
        <v>1691</v>
      </c>
      <c r="DB68" s="310" t="s">
        <v>1344</v>
      </c>
      <c r="DC68" s="310" t="s">
        <v>2296</v>
      </c>
    </row>
    <row r="69" spans="1:107" ht="13.2" customHeight="1" x14ac:dyDescent="0.25">
      <c r="A69" s="293" t="s">
        <v>1692</v>
      </c>
      <c r="B69" s="294" t="s">
        <v>1345</v>
      </c>
      <c r="C69" s="227">
        <v>1580575</v>
      </c>
      <c r="D69" s="227">
        <v>0</v>
      </c>
      <c r="E69" s="227">
        <v>196297</v>
      </c>
      <c r="F69" s="227">
        <v>66832</v>
      </c>
      <c r="G69" s="227">
        <v>4514</v>
      </c>
      <c r="H69" s="227">
        <v>0</v>
      </c>
      <c r="I69" s="227">
        <v>26093.5</v>
      </c>
      <c r="J69" s="227">
        <v>95588</v>
      </c>
      <c r="K69" s="227">
        <v>32298.25</v>
      </c>
      <c r="L69" s="227">
        <v>0</v>
      </c>
      <c r="M69" s="227">
        <v>324851.5</v>
      </c>
      <c r="N69" s="227">
        <v>5021.76</v>
      </c>
      <c r="O69" s="227">
        <v>212424.79</v>
      </c>
      <c r="P69" s="227">
        <v>0</v>
      </c>
      <c r="Q69" s="227">
        <v>0</v>
      </c>
      <c r="R69" s="227">
        <v>0</v>
      </c>
      <c r="S69" s="227">
        <v>22288.75</v>
      </c>
      <c r="T69" s="227">
        <v>68559.39</v>
      </c>
      <c r="U69" s="227">
        <v>0</v>
      </c>
      <c r="V69" s="227">
        <v>196497</v>
      </c>
      <c r="W69" s="227">
        <v>3042807</v>
      </c>
      <c r="X69" s="227">
        <v>120851.75</v>
      </c>
      <c r="Y69" s="227">
        <v>469335</v>
      </c>
      <c r="Z69" s="227">
        <v>677903.82</v>
      </c>
      <c r="AA69" s="227">
        <v>101677</v>
      </c>
      <c r="AB69" s="227">
        <v>363613</v>
      </c>
      <c r="AC69" s="227">
        <v>1080869.42</v>
      </c>
      <c r="AD69" s="227">
        <v>40929</v>
      </c>
      <c r="AE69" s="227">
        <v>0</v>
      </c>
      <c r="AF69" s="227">
        <v>0</v>
      </c>
      <c r="AG69" s="227">
        <v>147974</v>
      </c>
      <c r="AH69" s="227">
        <v>332952.59999999998</v>
      </c>
      <c r="AI69" s="227">
        <v>0</v>
      </c>
      <c r="AJ69" s="227">
        <v>16252</v>
      </c>
      <c r="AK69" s="227">
        <v>927300.06</v>
      </c>
      <c r="AL69" s="227">
        <v>0</v>
      </c>
      <c r="AM69" s="227">
        <v>0</v>
      </c>
      <c r="AN69" s="227">
        <v>0</v>
      </c>
      <c r="AO69" s="227">
        <v>86773</v>
      </c>
      <c r="AP69" s="227">
        <v>0</v>
      </c>
      <c r="AQ69" s="227">
        <v>0</v>
      </c>
      <c r="AR69" s="227">
        <v>13645</v>
      </c>
      <c r="AS69" s="227">
        <v>0</v>
      </c>
      <c r="AT69" s="227">
        <v>0</v>
      </c>
      <c r="AU69" s="227">
        <v>0</v>
      </c>
      <c r="AV69" s="227">
        <v>2103</v>
      </c>
      <c r="AW69" s="227">
        <v>0.5</v>
      </c>
      <c r="AX69" s="227">
        <v>443165.75</v>
      </c>
      <c r="AY69" s="227">
        <v>0</v>
      </c>
      <c r="AZ69" s="227">
        <v>0</v>
      </c>
      <c r="BA69" s="227">
        <v>500952.83</v>
      </c>
      <c r="BB69" s="227">
        <v>0</v>
      </c>
      <c r="BC69" s="227">
        <v>1178599.29</v>
      </c>
      <c r="BD69" s="227">
        <v>834116.88</v>
      </c>
      <c r="BE69" s="227">
        <v>365821.24</v>
      </c>
      <c r="BF69" s="227">
        <v>106694.32</v>
      </c>
      <c r="BG69" s="227">
        <v>1426645.65</v>
      </c>
      <c r="BH69" s="227">
        <v>139399</v>
      </c>
      <c r="BI69" s="227">
        <v>0</v>
      </c>
      <c r="BJ69" s="227">
        <v>0</v>
      </c>
      <c r="BK69" s="227">
        <v>36594.5</v>
      </c>
      <c r="BL69" s="227">
        <v>245667</v>
      </c>
      <c r="BM69" s="227">
        <v>4375</v>
      </c>
      <c r="BN69" s="227">
        <v>0</v>
      </c>
      <c r="BO69" s="227">
        <v>149475</v>
      </c>
      <c r="BP69" s="227">
        <v>118590</v>
      </c>
      <c r="BQ69" s="227">
        <v>0</v>
      </c>
      <c r="BR69" s="295">
        <v>3300292</v>
      </c>
      <c r="BS69" s="227">
        <v>0</v>
      </c>
      <c r="BT69" s="227">
        <v>0</v>
      </c>
      <c r="BU69" s="295">
        <v>3184408</v>
      </c>
      <c r="BV69" s="227">
        <v>0</v>
      </c>
      <c r="BW69" s="227">
        <v>0</v>
      </c>
      <c r="BX69" s="227">
        <v>0</v>
      </c>
      <c r="BY69" s="227">
        <v>0</v>
      </c>
      <c r="BZ69" s="227">
        <v>0</v>
      </c>
      <c r="CA69" s="227">
        <v>0</v>
      </c>
      <c r="CB69" s="227">
        <v>0</v>
      </c>
      <c r="CC69" s="227">
        <v>10744.5</v>
      </c>
      <c r="CD69" s="227">
        <v>2996</v>
      </c>
      <c r="CE69" s="227">
        <v>65096</v>
      </c>
      <c r="CF69" s="227">
        <v>0</v>
      </c>
      <c r="CG69" s="227">
        <v>0</v>
      </c>
      <c r="CH69" s="227">
        <v>0</v>
      </c>
      <c r="CI69" s="227">
        <v>0</v>
      </c>
      <c r="CJ69" s="227">
        <v>21608</v>
      </c>
      <c r="CK69" s="227">
        <v>0</v>
      </c>
      <c r="CL69" s="227">
        <v>0</v>
      </c>
      <c r="CM69" s="326"/>
      <c r="CZ69" s="325">
        <f t="shared" si="0"/>
        <v>0</v>
      </c>
      <c r="DA69" s="313" t="s">
        <v>1692</v>
      </c>
      <c r="DB69" s="310" t="s">
        <v>1345</v>
      </c>
      <c r="DC69" s="310" t="s">
        <v>2296</v>
      </c>
    </row>
    <row r="70" spans="1:107" ht="13.2" customHeight="1" x14ac:dyDescent="0.25">
      <c r="A70" s="293" t="s">
        <v>1693</v>
      </c>
      <c r="B70" s="294" t="s">
        <v>131</v>
      </c>
      <c r="C70" s="227">
        <v>0</v>
      </c>
      <c r="D70" s="227">
        <v>0</v>
      </c>
      <c r="E70" s="227">
        <v>0</v>
      </c>
      <c r="F70" s="227">
        <v>0</v>
      </c>
      <c r="G70" s="227">
        <v>0</v>
      </c>
      <c r="H70" s="227">
        <v>0</v>
      </c>
      <c r="I70" s="227">
        <v>0</v>
      </c>
      <c r="J70" s="227">
        <v>0</v>
      </c>
      <c r="K70" s="227">
        <v>0</v>
      </c>
      <c r="L70" s="227">
        <v>0</v>
      </c>
      <c r="M70" s="227">
        <v>0</v>
      </c>
      <c r="N70" s="227">
        <v>0</v>
      </c>
      <c r="O70" s="227">
        <v>0</v>
      </c>
      <c r="P70" s="227">
        <v>0</v>
      </c>
      <c r="Q70" s="227">
        <v>0</v>
      </c>
      <c r="R70" s="227">
        <v>6300</v>
      </c>
      <c r="S70" s="227">
        <v>0</v>
      </c>
      <c r="T70" s="227">
        <v>0</v>
      </c>
      <c r="U70" s="227">
        <v>0</v>
      </c>
      <c r="V70" s="227">
        <v>0</v>
      </c>
      <c r="W70" s="227">
        <v>21209.5</v>
      </c>
      <c r="X70" s="227">
        <v>0</v>
      </c>
      <c r="Y70" s="227">
        <v>0</v>
      </c>
      <c r="Z70" s="227">
        <v>0</v>
      </c>
      <c r="AA70" s="227">
        <v>0</v>
      </c>
      <c r="AB70" s="227">
        <v>0</v>
      </c>
      <c r="AC70" s="227">
        <v>0</v>
      </c>
      <c r="AD70" s="227">
        <v>0</v>
      </c>
      <c r="AE70" s="227">
        <v>0</v>
      </c>
      <c r="AF70" s="227">
        <v>0</v>
      </c>
      <c r="AG70" s="227">
        <v>0</v>
      </c>
      <c r="AH70" s="227">
        <v>0</v>
      </c>
      <c r="AI70" s="227">
        <v>0</v>
      </c>
      <c r="AJ70" s="227">
        <v>0</v>
      </c>
      <c r="AK70" s="227">
        <v>0</v>
      </c>
      <c r="AL70" s="227">
        <v>0</v>
      </c>
      <c r="AM70" s="227">
        <v>0</v>
      </c>
      <c r="AN70" s="227">
        <v>0</v>
      </c>
      <c r="AO70" s="227">
        <v>0</v>
      </c>
      <c r="AP70" s="227">
        <v>0</v>
      </c>
      <c r="AQ70" s="227">
        <v>0</v>
      </c>
      <c r="AR70" s="227">
        <v>0</v>
      </c>
      <c r="AS70" s="227">
        <v>0</v>
      </c>
      <c r="AT70" s="227">
        <v>0</v>
      </c>
      <c r="AU70" s="227">
        <v>0</v>
      </c>
      <c r="AV70" s="227">
        <v>0</v>
      </c>
      <c r="AW70" s="227">
        <v>0</v>
      </c>
      <c r="AX70" s="227">
        <v>0</v>
      </c>
      <c r="AY70" s="227">
        <v>0</v>
      </c>
      <c r="AZ70" s="227">
        <v>0</v>
      </c>
      <c r="BA70" s="227">
        <v>8020</v>
      </c>
      <c r="BB70" s="227">
        <v>0</v>
      </c>
      <c r="BC70" s="227">
        <v>365776</v>
      </c>
      <c r="BD70" s="227">
        <v>0</v>
      </c>
      <c r="BE70" s="227">
        <v>0</v>
      </c>
      <c r="BF70" s="227">
        <v>0</v>
      </c>
      <c r="BG70" s="227">
        <v>0</v>
      </c>
      <c r="BH70" s="227">
        <v>0</v>
      </c>
      <c r="BI70" s="227">
        <v>0</v>
      </c>
      <c r="BJ70" s="227">
        <v>0</v>
      </c>
      <c r="BK70" s="227">
        <v>0</v>
      </c>
      <c r="BL70" s="227">
        <v>0</v>
      </c>
      <c r="BM70" s="227">
        <v>0</v>
      </c>
      <c r="BN70" s="227">
        <v>0</v>
      </c>
      <c r="BO70" s="227">
        <v>0</v>
      </c>
      <c r="BP70" s="227">
        <v>0</v>
      </c>
      <c r="BQ70" s="227">
        <v>0</v>
      </c>
      <c r="BR70" s="295">
        <v>259982</v>
      </c>
      <c r="BS70" s="227">
        <v>0</v>
      </c>
      <c r="BT70" s="227">
        <v>0</v>
      </c>
      <c r="BU70" s="227">
        <v>845</v>
      </c>
      <c r="BV70" s="227">
        <v>0</v>
      </c>
      <c r="BW70" s="227">
        <v>0</v>
      </c>
      <c r="BX70" s="295">
        <v>8920</v>
      </c>
      <c r="BY70" s="227">
        <v>0</v>
      </c>
      <c r="BZ70" s="227">
        <v>0</v>
      </c>
      <c r="CA70" s="227">
        <v>0</v>
      </c>
      <c r="CB70" s="227">
        <v>0</v>
      </c>
      <c r="CC70" s="227">
        <v>0</v>
      </c>
      <c r="CD70" s="295">
        <v>176293</v>
      </c>
      <c r="CE70" s="227">
        <v>0</v>
      </c>
      <c r="CF70" s="227">
        <v>0</v>
      </c>
      <c r="CG70" s="227">
        <v>0</v>
      </c>
      <c r="CH70" s="227">
        <v>0</v>
      </c>
      <c r="CI70" s="227">
        <v>0</v>
      </c>
      <c r="CJ70" s="227">
        <v>0</v>
      </c>
      <c r="CK70" s="227">
        <v>0</v>
      </c>
      <c r="CL70" s="227">
        <v>0</v>
      </c>
      <c r="CM70" s="326"/>
      <c r="CZ70" s="325">
        <f t="shared" ref="CZ70:CZ133" si="1">A70-DA70</f>
        <v>0</v>
      </c>
      <c r="DA70" s="313" t="s">
        <v>1693</v>
      </c>
      <c r="DB70" s="310" t="s">
        <v>131</v>
      </c>
      <c r="DC70" s="310" t="s">
        <v>2296</v>
      </c>
    </row>
    <row r="71" spans="1:107" ht="13.2" customHeight="1" x14ac:dyDescent="0.25">
      <c r="A71" s="293" t="s">
        <v>1694</v>
      </c>
      <c r="B71" s="294" t="s">
        <v>1346</v>
      </c>
      <c r="C71" s="227">
        <v>0</v>
      </c>
      <c r="D71" s="227">
        <v>0</v>
      </c>
      <c r="E71" s="227">
        <v>0</v>
      </c>
      <c r="F71" s="227">
        <v>0</v>
      </c>
      <c r="G71" s="227">
        <v>0</v>
      </c>
      <c r="H71" s="227">
        <v>0</v>
      </c>
      <c r="I71" s="227">
        <v>0</v>
      </c>
      <c r="J71" s="227">
        <v>3000</v>
      </c>
      <c r="K71" s="227">
        <v>0</v>
      </c>
      <c r="L71" s="227">
        <v>0</v>
      </c>
      <c r="M71" s="227">
        <v>10012</v>
      </c>
      <c r="N71" s="227">
        <v>0</v>
      </c>
      <c r="O71" s="227">
        <v>9730</v>
      </c>
      <c r="P71" s="227">
        <v>0</v>
      </c>
      <c r="Q71" s="227">
        <v>0</v>
      </c>
      <c r="R71" s="227">
        <v>50750</v>
      </c>
      <c r="S71" s="227">
        <v>0</v>
      </c>
      <c r="T71" s="227">
        <v>0</v>
      </c>
      <c r="U71" s="227">
        <v>0</v>
      </c>
      <c r="V71" s="227">
        <v>0</v>
      </c>
      <c r="W71" s="227">
        <v>0</v>
      </c>
      <c r="X71" s="227">
        <v>0</v>
      </c>
      <c r="Y71" s="227">
        <v>0</v>
      </c>
      <c r="Z71" s="227">
        <v>0</v>
      </c>
      <c r="AA71" s="227">
        <v>0</v>
      </c>
      <c r="AB71" s="227">
        <v>0</v>
      </c>
      <c r="AC71" s="227">
        <v>0</v>
      </c>
      <c r="AD71" s="227">
        <v>12590</v>
      </c>
      <c r="AE71" s="227">
        <v>0</v>
      </c>
      <c r="AF71" s="227">
        <v>0</v>
      </c>
      <c r="AG71" s="227">
        <v>0</v>
      </c>
      <c r="AH71" s="227">
        <v>0</v>
      </c>
      <c r="AI71" s="227">
        <v>0</v>
      </c>
      <c r="AJ71" s="227">
        <v>0</v>
      </c>
      <c r="AK71" s="227">
        <v>15520</v>
      </c>
      <c r="AL71" s="227">
        <v>42719</v>
      </c>
      <c r="AM71" s="227">
        <v>0</v>
      </c>
      <c r="AN71" s="227">
        <v>0</v>
      </c>
      <c r="AO71" s="227">
        <v>0</v>
      </c>
      <c r="AP71" s="227">
        <v>0</v>
      </c>
      <c r="AQ71" s="227">
        <v>0</v>
      </c>
      <c r="AR71" s="227">
        <v>0</v>
      </c>
      <c r="AS71" s="227">
        <v>0</v>
      </c>
      <c r="AT71" s="227">
        <v>0</v>
      </c>
      <c r="AU71" s="227">
        <v>0</v>
      </c>
      <c r="AV71" s="227">
        <v>0</v>
      </c>
      <c r="AW71" s="227">
        <v>0</v>
      </c>
      <c r="AX71" s="227">
        <v>0</v>
      </c>
      <c r="AY71" s="227">
        <v>0</v>
      </c>
      <c r="AZ71" s="227">
        <v>0</v>
      </c>
      <c r="BA71" s="227">
        <v>27180</v>
      </c>
      <c r="BB71" s="227">
        <v>0</v>
      </c>
      <c r="BC71" s="227">
        <v>686223</v>
      </c>
      <c r="BD71" s="227">
        <v>41355</v>
      </c>
      <c r="BE71" s="227">
        <v>7950</v>
      </c>
      <c r="BF71" s="227">
        <v>29225</v>
      </c>
      <c r="BG71" s="227">
        <v>25715</v>
      </c>
      <c r="BH71" s="227">
        <v>0</v>
      </c>
      <c r="BI71" s="227">
        <v>32260</v>
      </c>
      <c r="BJ71" s="227">
        <v>0</v>
      </c>
      <c r="BK71" s="227">
        <v>17330</v>
      </c>
      <c r="BL71" s="227">
        <v>228629</v>
      </c>
      <c r="BM71" s="227">
        <v>0</v>
      </c>
      <c r="BN71" s="227">
        <v>0</v>
      </c>
      <c r="BO71" s="227">
        <v>0</v>
      </c>
      <c r="BP71" s="227">
        <v>0</v>
      </c>
      <c r="BQ71" s="227">
        <v>0</v>
      </c>
      <c r="BR71" s="227">
        <v>91985</v>
      </c>
      <c r="BS71" s="227">
        <v>0</v>
      </c>
      <c r="BT71" s="227">
        <v>0</v>
      </c>
      <c r="BU71" s="295">
        <v>0</v>
      </c>
      <c r="BV71" s="227">
        <v>0</v>
      </c>
      <c r="BW71" s="227">
        <v>0</v>
      </c>
      <c r="BX71" s="227">
        <v>0</v>
      </c>
      <c r="BY71" s="227">
        <v>0</v>
      </c>
      <c r="BZ71" s="227">
        <v>0</v>
      </c>
      <c r="CA71" s="295">
        <v>45960</v>
      </c>
      <c r="CB71" s="227">
        <v>0</v>
      </c>
      <c r="CC71" s="295">
        <v>68600</v>
      </c>
      <c r="CD71" s="295">
        <v>11699</v>
      </c>
      <c r="CE71" s="227">
        <v>0</v>
      </c>
      <c r="CF71" s="227">
        <v>0</v>
      </c>
      <c r="CG71" s="227">
        <v>0</v>
      </c>
      <c r="CH71" s="227">
        <v>0</v>
      </c>
      <c r="CI71" s="227">
        <v>0</v>
      </c>
      <c r="CJ71" s="227">
        <v>0</v>
      </c>
      <c r="CK71" s="227">
        <v>0</v>
      </c>
      <c r="CL71" s="227">
        <v>0</v>
      </c>
      <c r="CM71" s="326"/>
      <c r="CZ71" s="325">
        <f t="shared" si="1"/>
        <v>0</v>
      </c>
      <c r="DA71" s="313" t="s">
        <v>1694</v>
      </c>
      <c r="DB71" s="310" t="s">
        <v>1346</v>
      </c>
      <c r="DC71" s="310" t="s">
        <v>2296</v>
      </c>
    </row>
    <row r="72" spans="1:107" ht="13.2" customHeight="1" x14ac:dyDescent="0.25">
      <c r="A72" s="293" t="s">
        <v>1695</v>
      </c>
      <c r="B72" s="294" t="s">
        <v>134</v>
      </c>
      <c r="C72" s="227">
        <v>0</v>
      </c>
      <c r="D72" s="227">
        <v>0</v>
      </c>
      <c r="E72" s="227">
        <v>0</v>
      </c>
      <c r="F72" s="227">
        <v>0</v>
      </c>
      <c r="G72" s="227">
        <v>0</v>
      </c>
      <c r="H72" s="227">
        <v>0</v>
      </c>
      <c r="I72" s="227">
        <v>0</v>
      </c>
      <c r="J72" s="227">
        <v>0</v>
      </c>
      <c r="K72" s="227">
        <v>0</v>
      </c>
      <c r="L72" s="227">
        <v>0</v>
      </c>
      <c r="M72" s="227">
        <v>0</v>
      </c>
      <c r="N72" s="227">
        <v>0</v>
      </c>
      <c r="O72" s="227">
        <v>0</v>
      </c>
      <c r="P72" s="227">
        <v>0</v>
      </c>
      <c r="Q72" s="227">
        <v>0</v>
      </c>
      <c r="R72" s="227">
        <v>0</v>
      </c>
      <c r="S72" s="227">
        <v>0</v>
      </c>
      <c r="T72" s="227">
        <v>0</v>
      </c>
      <c r="U72" s="227">
        <v>0</v>
      </c>
      <c r="V72" s="227">
        <v>0</v>
      </c>
      <c r="W72" s="227">
        <v>0</v>
      </c>
      <c r="X72" s="227">
        <v>0</v>
      </c>
      <c r="Y72" s="227">
        <v>0</v>
      </c>
      <c r="Z72" s="227">
        <v>0</v>
      </c>
      <c r="AA72" s="227">
        <v>0</v>
      </c>
      <c r="AB72" s="227">
        <v>0</v>
      </c>
      <c r="AC72" s="227">
        <v>0</v>
      </c>
      <c r="AD72" s="227">
        <v>0</v>
      </c>
      <c r="AE72" s="227">
        <v>0</v>
      </c>
      <c r="AF72" s="227">
        <v>0</v>
      </c>
      <c r="AG72" s="227">
        <v>0</v>
      </c>
      <c r="AH72" s="227">
        <v>0</v>
      </c>
      <c r="AI72" s="227">
        <v>0</v>
      </c>
      <c r="AJ72" s="227">
        <v>0</v>
      </c>
      <c r="AK72" s="227">
        <v>0</v>
      </c>
      <c r="AL72" s="227">
        <v>0</v>
      </c>
      <c r="AM72" s="227">
        <v>0</v>
      </c>
      <c r="AN72" s="227">
        <v>0</v>
      </c>
      <c r="AO72" s="227">
        <v>0</v>
      </c>
      <c r="AP72" s="227">
        <v>0</v>
      </c>
      <c r="AQ72" s="227">
        <v>0</v>
      </c>
      <c r="AR72" s="227">
        <v>0</v>
      </c>
      <c r="AS72" s="227">
        <v>0</v>
      </c>
      <c r="AT72" s="227">
        <v>0</v>
      </c>
      <c r="AU72" s="227">
        <v>0</v>
      </c>
      <c r="AV72" s="227">
        <v>0</v>
      </c>
      <c r="AW72" s="227">
        <v>0</v>
      </c>
      <c r="AX72" s="227">
        <v>0</v>
      </c>
      <c r="AY72" s="227">
        <v>0</v>
      </c>
      <c r="AZ72" s="227">
        <v>0</v>
      </c>
      <c r="BA72" s="227">
        <v>0</v>
      </c>
      <c r="BB72" s="227">
        <v>0</v>
      </c>
      <c r="BC72" s="227">
        <v>0</v>
      </c>
      <c r="BD72" s="227">
        <v>0</v>
      </c>
      <c r="BE72" s="227">
        <v>0</v>
      </c>
      <c r="BF72" s="227">
        <v>0</v>
      </c>
      <c r="BG72" s="227">
        <v>0</v>
      </c>
      <c r="BH72" s="227">
        <v>0</v>
      </c>
      <c r="BI72" s="227">
        <v>0</v>
      </c>
      <c r="BJ72" s="227">
        <v>0</v>
      </c>
      <c r="BK72" s="227">
        <v>0</v>
      </c>
      <c r="BL72" s="227">
        <v>0</v>
      </c>
      <c r="BM72" s="227">
        <v>0</v>
      </c>
      <c r="BN72" s="227">
        <v>0</v>
      </c>
      <c r="BO72" s="227">
        <v>0</v>
      </c>
      <c r="BP72" s="227">
        <v>0</v>
      </c>
      <c r="BQ72" s="227">
        <v>0</v>
      </c>
      <c r="BR72" s="295">
        <v>136790</v>
      </c>
      <c r="BS72" s="227">
        <v>0</v>
      </c>
      <c r="BT72" s="227">
        <v>0</v>
      </c>
      <c r="BU72" s="227">
        <v>0</v>
      </c>
      <c r="BV72" s="227">
        <v>0</v>
      </c>
      <c r="BW72" s="227">
        <v>0</v>
      </c>
      <c r="BX72" s="227">
        <v>0</v>
      </c>
      <c r="BY72" s="227">
        <v>0</v>
      </c>
      <c r="BZ72" s="227">
        <v>0</v>
      </c>
      <c r="CA72" s="227">
        <v>0</v>
      </c>
      <c r="CB72" s="227">
        <v>0</v>
      </c>
      <c r="CC72" s="227">
        <v>0</v>
      </c>
      <c r="CD72" s="227">
        <v>0</v>
      </c>
      <c r="CE72" s="227">
        <v>0</v>
      </c>
      <c r="CF72" s="227">
        <v>0</v>
      </c>
      <c r="CG72" s="227">
        <v>0</v>
      </c>
      <c r="CH72" s="227">
        <v>0</v>
      </c>
      <c r="CI72" s="227">
        <v>0</v>
      </c>
      <c r="CJ72" s="227">
        <v>0</v>
      </c>
      <c r="CK72" s="227">
        <v>0</v>
      </c>
      <c r="CL72" s="227">
        <v>0</v>
      </c>
      <c r="CM72" s="326"/>
      <c r="CZ72" s="325">
        <f t="shared" si="1"/>
        <v>0</v>
      </c>
      <c r="DA72" s="313" t="s">
        <v>1695</v>
      </c>
      <c r="DB72" s="310" t="s">
        <v>134</v>
      </c>
      <c r="DC72" s="310" t="s">
        <v>2296</v>
      </c>
    </row>
    <row r="73" spans="1:107" ht="13.2" customHeight="1" x14ac:dyDescent="0.25">
      <c r="A73" s="293" t="s">
        <v>1696</v>
      </c>
      <c r="B73" s="294" t="s">
        <v>1064</v>
      </c>
      <c r="C73" s="227">
        <v>0</v>
      </c>
      <c r="D73" s="227">
        <v>0</v>
      </c>
      <c r="E73" s="227">
        <v>0</v>
      </c>
      <c r="F73" s="227">
        <v>0</v>
      </c>
      <c r="G73" s="227">
        <v>0</v>
      </c>
      <c r="H73" s="227">
        <v>0</v>
      </c>
      <c r="I73" s="227">
        <v>0</v>
      </c>
      <c r="J73" s="227">
        <v>0</v>
      </c>
      <c r="K73" s="227">
        <v>0</v>
      </c>
      <c r="L73" s="227">
        <v>0</v>
      </c>
      <c r="M73" s="227">
        <v>0</v>
      </c>
      <c r="N73" s="227">
        <v>0</v>
      </c>
      <c r="O73" s="227">
        <v>0</v>
      </c>
      <c r="P73" s="227">
        <v>0</v>
      </c>
      <c r="Q73" s="227">
        <v>0</v>
      </c>
      <c r="R73" s="227">
        <v>0</v>
      </c>
      <c r="S73" s="227">
        <v>0</v>
      </c>
      <c r="T73" s="227">
        <v>0</v>
      </c>
      <c r="U73" s="227">
        <v>0</v>
      </c>
      <c r="V73" s="227">
        <v>0</v>
      </c>
      <c r="W73" s="227">
        <v>0</v>
      </c>
      <c r="X73" s="227">
        <v>0</v>
      </c>
      <c r="Y73" s="227">
        <v>0</v>
      </c>
      <c r="Z73" s="227">
        <v>0</v>
      </c>
      <c r="AA73" s="227">
        <v>0</v>
      </c>
      <c r="AB73" s="227">
        <v>0</v>
      </c>
      <c r="AC73" s="227">
        <v>0</v>
      </c>
      <c r="AD73" s="227">
        <v>0</v>
      </c>
      <c r="AE73" s="227">
        <v>0</v>
      </c>
      <c r="AF73" s="227">
        <v>0</v>
      </c>
      <c r="AG73" s="227">
        <v>0</v>
      </c>
      <c r="AH73" s="227">
        <v>0</v>
      </c>
      <c r="AI73" s="227">
        <v>0</v>
      </c>
      <c r="AJ73" s="227">
        <v>0</v>
      </c>
      <c r="AK73" s="227">
        <v>0</v>
      </c>
      <c r="AL73" s="227">
        <v>0</v>
      </c>
      <c r="AM73" s="227">
        <v>0</v>
      </c>
      <c r="AN73" s="227">
        <v>0</v>
      </c>
      <c r="AO73" s="227">
        <v>0</v>
      </c>
      <c r="AP73" s="227">
        <v>0</v>
      </c>
      <c r="AQ73" s="227">
        <v>0</v>
      </c>
      <c r="AR73" s="227">
        <v>0</v>
      </c>
      <c r="AS73" s="227">
        <v>0</v>
      </c>
      <c r="AT73" s="227">
        <v>0</v>
      </c>
      <c r="AU73" s="227">
        <v>0</v>
      </c>
      <c r="AV73" s="227">
        <v>0</v>
      </c>
      <c r="AW73" s="227">
        <v>0</v>
      </c>
      <c r="AX73" s="227">
        <v>0</v>
      </c>
      <c r="AY73" s="227">
        <v>0</v>
      </c>
      <c r="AZ73" s="227">
        <v>0</v>
      </c>
      <c r="BA73" s="227">
        <v>0</v>
      </c>
      <c r="BB73" s="227">
        <v>0</v>
      </c>
      <c r="BC73" s="227">
        <v>0</v>
      </c>
      <c r="BD73" s="227">
        <v>0</v>
      </c>
      <c r="BE73" s="227">
        <v>0</v>
      </c>
      <c r="BF73" s="227">
        <v>0</v>
      </c>
      <c r="BG73" s="227">
        <v>0</v>
      </c>
      <c r="BH73" s="227">
        <v>0</v>
      </c>
      <c r="BI73" s="227">
        <v>0</v>
      </c>
      <c r="BJ73" s="227">
        <v>0</v>
      </c>
      <c r="BK73" s="227">
        <v>0</v>
      </c>
      <c r="BL73" s="227">
        <v>0</v>
      </c>
      <c r="BM73" s="227">
        <v>0</v>
      </c>
      <c r="BN73" s="227">
        <v>0</v>
      </c>
      <c r="BO73" s="227">
        <v>0</v>
      </c>
      <c r="BP73" s="227">
        <v>0</v>
      </c>
      <c r="BQ73" s="227">
        <v>0</v>
      </c>
      <c r="BR73" s="227">
        <v>0</v>
      </c>
      <c r="BS73" s="227">
        <v>0</v>
      </c>
      <c r="BT73" s="227">
        <v>0</v>
      </c>
      <c r="BU73" s="227">
        <v>0</v>
      </c>
      <c r="BV73" s="227">
        <v>0</v>
      </c>
      <c r="BW73" s="227">
        <v>0</v>
      </c>
      <c r="BX73" s="227">
        <v>0</v>
      </c>
      <c r="BY73" s="227">
        <v>0</v>
      </c>
      <c r="BZ73" s="227">
        <v>0</v>
      </c>
      <c r="CA73" s="227">
        <v>0</v>
      </c>
      <c r="CB73" s="227">
        <v>0</v>
      </c>
      <c r="CC73" s="227">
        <v>0</v>
      </c>
      <c r="CD73" s="227">
        <v>0</v>
      </c>
      <c r="CE73" s="227">
        <v>0</v>
      </c>
      <c r="CF73" s="227">
        <v>0</v>
      </c>
      <c r="CG73" s="227">
        <v>0</v>
      </c>
      <c r="CH73" s="227">
        <v>0</v>
      </c>
      <c r="CI73" s="227">
        <v>0</v>
      </c>
      <c r="CJ73" s="227">
        <v>0</v>
      </c>
      <c r="CK73" s="227">
        <v>0</v>
      </c>
      <c r="CL73" s="227">
        <v>0</v>
      </c>
      <c r="CM73" s="326"/>
      <c r="CZ73" s="325">
        <f t="shared" si="1"/>
        <v>0</v>
      </c>
      <c r="DA73" s="313" t="s">
        <v>1696</v>
      </c>
      <c r="DB73" s="310" t="s">
        <v>1064</v>
      </c>
      <c r="DC73" s="310" t="s">
        <v>2296</v>
      </c>
    </row>
    <row r="74" spans="1:107" ht="13.2" customHeight="1" x14ac:dyDescent="0.25">
      <c r="A74" s="293" t="s">
        <v>1697</v>
      </c>
      <c r="B74" s="294" t="s">
        <v>1347</v>
      </c>
      <c r="C74" s="227">
        <v>21921583.75</v>
      </c>
      <c r="D74" s="227">
        <v>2054874.39</v>
      </c>
      <c r="E74" s="227">
        <v>983255</v>
      </c>
      <c r="F74" s="227">
        <v>362799</v>
      </c>
      <c r="G74" s="227">
        <v>815869.5</v>
      </c>
      <c r="H74" s="227">
        <v>1383901.17</v>
      </c>
      <c r="I74" s="227">
        <v>369503</v>
      </c>
      <c r="J74" s="227">
        <v>3515381.5</v>
      </c>
      <c r="K74" s="227">
        <v>1986806</v>
      </c>
      <c r="L74" s="227">
        <v>3536306</v>
      </c>
      <c r="M74" s="227">
        <v>3196700</v>
      </c>
      <c r="N74" s="227">
        <v>496246.01</v>
      </c>
      <c r="O74" s="227">
        <v>3090572.5</v>
      </c>
      <c r="P74" s="227">
        <v>716741.93</v>
      </c>
      <c r="Q74" s="227">
        <v>88510</v>
      </c>
      <c r="R74" s="227">
        <v>3996368.79</v>
      </c>
      <c r="S74" s="227">
        <v>2529430.5</v>
      </c>
      <c r="T74" s="227">
        <v>462058.5</v>
      </c>
      <c r="U74" s="227">
        <v>2074168</v>
      </c>
      <c r="V74" s="227">
        <v>569533</v>
      </c>
      <c r="W74" s="227">
        <v>6097154.1399999997</v>
      </c>
      <c r="X74" s="227">
        <v>365496</v>
      </c>
      <c r="Y74" s="227">
        <v>1521282.15</v>
      </c>
      <c r="Z74" s="227">
        <v>2230284.4700000002</v>
      </c>
      <c r="AA74" s="227">
        <v>284558</v>
      </c>
      <c r="AB74" s="227">
        <v>446632.5</v>
      </c>
      <c r="AC74" s="227">
        <v>3126306</v>
      </c>
      <c r="AD74" s="227">
        <v>2630672</v>
      </c>
      <c r="AE74" s="227">
        <v>1170697</v>
      </c>
      <c r="AF74" s="227">
        <v>1079482</v>
      </c>
      <c r="AG74" s="227">
        <v>337106</v>
      </c>
      <c r="AH74" s="227">
        <v>417565</v>
      </c>
      <c r="AI74" s="227">
        <v>780020.5</v>
      </c>
      <c r="AJ74" s="227">
        <v>1039258.25</v>
      </c>
      <c r="AK74" s="227">
        <v>670769.5</v>
      </c>
      <c r="AL74" s="227">
        <v>688643</v>
      </c>
      <c r="AM74" s="227">
        <v>778767</v>
      </c>
      <c r="AN74" s="227">
        <v>824974</v>
      </c>
      <c r="AO74" s="227">
        <v>681193.6</v>
      </c>
      <c r="AP74" s="227">
        <v>474707</v>
      </c>
      <c r="AQ74" s="227">
        <v>104024</v>
      </c>
      <c r="AR74" s="227">
        <v>2193518.2000000002</v>
      </c>
      <c r="AS74" s="227">
        <v>415511.75</v>
      </c>
      <c r="AT74" s="227">
        <v>702993</v>
      </c>
      <c r="AU74" s="227">
        <v>447135.12</v>
      </c>
      <c r="AV74" s="227">
        <v>322285</v>
      </c>
      <c r="AW74" s="227">
        <v>837442.75</v>
      </c>
      <c r="AX74" s="227">
        <v>1707502.85</v>
      </c>
      <c r="AY74" s="227">
        <v>1316138</v>
      </c>
      <c r="AZ74" s="227">
        <v>525178</v>
      </c>
      <c r="BA74" s="227">
        <v>7223747.7000000002</v>
      </c>
      <c r="BB74" s="227">
        <v>119616</v>
      </c>
      <c r="BC74" s="227">
        <v>9450745.25</v>
      </c>
      <c r="BD74" s="227">
        <v>3174028.5</v>
      </c>
      <c r="BE74" s="227">
        <v>208892.75</v>
      </c>
      <c r="BF74" s="227">
        <v>1166718.3</v>
      </c>
      <c r="BG74" s="227">
        <v>1460018.9</v>
      </c>
      <c r="BH74" s="227">
        <v>48004.5</v>
      </c>
      <c r="BI74" s="227">
        <v>33736</v>
      </c>
      <c r="BJ74" s="227">
        <v>1426465</v>
      </c>
      <c r="BK74" s="227">
        <v>2208147.25</v>
      </c>
      <c r="BL74" s="227">
        <v>3495336</v>
      </c>
      <c r="BM74" s="227">
        <v>2226774</v>
      </c>
      <c r="BN74" s="227">
        <v>663233</v>
      </c>
      <c r="BO74" s="227">
        <v>1413675</v>
      </c>
      <c r="BP74" s="227">
        <v>1401401</v>
      </c>
      <c r="BQ74" s="227">
        <v>2392218</v>
      </c>
      <c r="BR74" s="295">
        <v>134065</v>
      </c>
      <c r="BS74" s="295">
        <v>203828</v>
      </c>
      <c r="BT74" s="295">
        <v>2532355.14</v>
      </c>
      <c r="BU74" s="295">
        <v>18096176</v>
      </c>
      <c r="BV74" s="295">
        <v>309118</v>
      </c>
      <c r="BW74" s="295">
        <v>1520844.3</v>
      </c>
      <c r="BX74" s="295">
        <v>1598576.5</v>
      </c>
      <c r="BY74" s="295">
        <v>384770</v>
      </c>
      <c r="BZ74" s="295">
        <v>2387964</v>
      </c>
      <c r="CA74" s="295">
        <v>1822197</v>
      </c>
      <c r="CB74" s="295">
        <v>3360356</v>
      </c>
      <c r="CC74" s="295">
        <v>2215062</v>
      </c>
      <c r="CD74" s="295">
        <v>2308521</v>
      </c>
      <c r="CE74" s="295">
        <v>2129250.5</v>
      </c>
      <c r="CF74" s="295">
        <v>11626</v>
      </c>
      <c r="CG74" s="295">
        <v>1275103</v>
      </c>
      <c r="CH74" s="295">
        <v>710508</v>
      </c>
      <c r="CI74" s="295">
        <v>148125</v>
      </c>
      <c r="CJ74" s="295">
        <v>8280661.9500000002</v>
      </c>
      <c r="CK74" s="295">
        <v>554524</v>
      </c>
      <c r="CL74" s="295">
        <v>743488.1</v>
      </c>
      <c r="CM74" s="326"/>
      <c r="CZ74" s="325">
        <f t="shared" si="1"/>
        <v>0</v>
      </c>
      <c r="DA74" s="313" t="s">
        <v>1697</v>
      </c>
      <c r="DB74" s="310" t="s">
        <v>1347</v>
      </c>
      <c r="DC74" s="310" t="s">
        <v>2296</v>
      </c>
    </row>
    <row r="75" spans="1:107" ht="13.2" customHeight="1" x14ac:dyDescent="0.25">
      <c r="A75" s="293" t="s">
        <v>1698</v>
      </c>
      <c r="B75" s="294" t="s">
        <v>1348</v>
      </c>
      <c r="C75" s="227">
        <v>8427834.0600000005</v>
      </c>
      <c r="D75" s="227">
        <v>609199</v>
      </c>
      <c r="E75" s="227">
        <v>521943.5</v>
      </c>
      <c r="F75" s="227">
        <v>78910</v>
      </c>
      <c r="G75" s="227">
        <v>113964</v>
      </c>
      <c r="H75" s="227">
        <v>94336</v>
      </c>
      <c r="I75" s="227">
        <v>54853.5</v>
      </c>
      <c r="J75" s="227">
        <v>1894529.4</v>
      </c>
      <c r="K75" s="227">
        <v>209269</v>
      </c>
      <c r="L75" s="227">
        <v>2463275.75</v>
      </c>
      <c r="M75" s="227">
        <v>2425001.04</v>
      </c>
      <c r="N75" s="227">
        <v>149817.97</v>
      </c>
      <c r="O75" s="227">
        <v>6030037.25</v>
      </c>
      <c r="P75" s="227">
        <v>654004.84</v>
      </c>
      <c r="Q75" s="227">
        <v>136114</v>
      </c>
      <c r="R75" s="227">
        <v>8827760.8800000008</v>
      </c>
      <c r="S75" s="227">
        <v>2110628.75</v>
      </c>
      <c r="T75" s="227">
        <v>589034</v>
      </c>
      <c r="U75" s="227">
        <v>949793</v>
      </c>
      <c r="V75" s="227">
        <v>562738</v>
      </c>
      <c r="W75" s="227">
        <v>13001067</v>
      </c>
      <c r="X75" s="227">
        <v>251456</v>
      </c>
      <c r="Y75" s="227">
        <v>1949539</v>
      </c>
      <c r="Z75" s="227">
        <v>1008510</v>
      </c>
      <c r="AA75" s="227">
        <v>64271</v>
      </c>
      <c r="AB75" s="227">
        <v>182160</v>
      </c>
      <c r="AC75" s="227">
        <v>2259264</v>
      </c>
      <c r="AD75" s="227">
        <v>1212748</v>
      </c>
      <c r="AE75" s="227">
        <v>696960</v>
      </c>
      <c r="AF75" s="227">
        <v>223021</v>
      </c>
      <c r="AG75" s="227">
        <v>196452</v>
      </c>
      <c r="AH75" s="227">
        <v>84634</v>
      </c>
      <c r="AI75" s="227">
        <v>340930</v>
      </c>
      <c r="AJ75" s="227">
        <v>217906</v>
      </c>
      <c r="AK75" s="227">
        <v>1674444.95</v>
      </c>
      <c r="AL75" s="227">
        <v>102975</v>
      </c>
      <c r="AM75" s="227">
        <v>227607.5</v>
      </c>
      <c r="AN75" s="227">
        <v>181522</v>
      </c>
      <c r="AO75" s="227">
        <v>727285</v>
      </c>
      <c r="AP75" s="227">
        <v>168380</v>
      </c>
      <c r="AQ75" s="227">
        <v>38492</v>
      </c>
      <c r="AR75" s="227">
        <v>2763525.39</v>
      </c>
      <c r="AS75" s="227">
        <v>57651</v>
      </c>
      <c r="AT75" s="227">
        <v>412636</v>
      </c>
      <c r="AU75" s="227">
        <v>278309.32</v>
      </c>
      <c r="AV75" s="227">
        <v>139284</v>
      </c>
      <c r="AW75" s="227">
        <v>55753</v>
      </c>
      <c r="AX75" s="227">
        <v>83294</v>
      </c>
      <c r="AY75" s="227">
        <v>243591</v>
      </c>
      <c r="AZ75" s="227">
        <v>45717</v>
      </c>
      <c r="BA75" s="227">
        <v>3229298.5</v>
      </c>
      <c r="BB75" s="227">
        <v>122488</v>
      </c>
      <c r="BC75" s="227">
        <v>6988957.7000000002</v>
      </c>
      <c r="BD75" s="227">
        <v>2255864.6</v>
      </c>
      <c r="BE75" s="227">
        <v>171966.5</v>
      </c>
      <c r="BF75" s="227">
        <v>456014</v>
      </c>
      <c r="BG75" s="227">
        <v>2884380</v>
      </c>
      <c r="BH75" s="227">
        <v>11075</v>
      </c>
      <c r="BI75" s="227">
        <v>44502</v>
      </c>
      <c r="BJ75" s="227">
        <v>279358</v>
      </c>
      <c r="BK75" s="227">
        <v>3751978.6</v>
      </c>
      <c r="BL75" s="227">
        <v>6801444.7699999996</v>
      </c>
      <c r="BM75" s="227">
        <v>827905</v>
      </c>
      <c r="BN75" s="227">
        <v>199817</v>
      </c>
      <c r="BO75" s="227">
        <v>797584</v>
      </c>
      <c r="BP75" s="227">
        <v>317230.84999999998</v>
      </c>
      <c r="BQ75" s="227">
        <v>1624578</v>
      </c>
      <c r="BR75" s="295">
        <v>83449</v>
      </c>
      <c r="BS75" s="295">
        <v>192090</v>
      </c>
      <c r="BT75" s="295">
        <v>2670443.4</v>
      </c>
      <c r="BU75" s="295">
        <v>8227148</v>
      </c>
      <c r="BV75" s="227">
        <v>987631</v>
      </c>
      <c r="BW75" s="295">
        <v>465886.5</v>
      </c>
      <c r="BX75" s="295">
        <v>2645102.25</v>
      </c>
      <c r="BY75" s="295">
        <v>100567</v>
      </c>
      <c r="BZ75" s="295">
        <v>388281</v>
      </c>
      <c r="CA75" s="295">
        <v>340896</v>
      </c>
      <c r="CB75" s="295">
        <v>1660907</v>
      </c>
      <c r="CC75" s="295">
        <v>2610140</v>
      </c>
      <c r="CD75" s="295">
        <v>1524646</v>
      </c>
      <c r="CE75" s="295">
        <v>1070673</v>
      </c>
      <c r="CF75" s="295">
        <v>38793</v>
      </c>
      <c r="CG75" s="295">
        <v>247791</v>
      </c>
      <c r="CH75" s="295">
        <v>6515</v>
      </c>
      <c r="CI75" s="295">
        <v>44917</v>
      </c>
      <c r="CJ75" s="295">
        <v>1565957</v>
      </c>
      <c r="CK75" s="295">
        <v>213032</v>
      </c>
      <c r="CL75" s="295">
        <v>126136.25</v>
      </c>
      <c r="CM75" s="326"/>
      <c r="CZ75" s="325">
        <f t="shared" si="1"/>
        <v>0</v>
      </c>
      <c r="DA75" s="313" t="s">
        <v>1698</v>
      </c>
      <c r="DB75" s="310" t="s">
        <v>1348</v>
      </c>
      <c r="DC75" s="310" t="s">
        <v>2296</v>
      </c>
    </row>
    <row r="76" spans="1:107" ht="13.2" customHeight="1" x14ac:dyDescent="0.25">
      <c r="A76" s="293" t="s">
        <v>1699</v>
      </c>
      <c r="B76" s="294" t="s">
        <v>1349</v>
      </c>
      <c r="C76" s="227">
        <v>0</v>
      </c>
      <c r="D76" s="227">
        <v>0</v>
      </c>
      <c r="E76" s="227">
        <v>0</v>
      </c>
      <c r="F76" s="227">
        <v>0</v>
      </c>
      <c r="G76" s="227">
        <v>0</v>
      </c>
      <c r="H76" s="227">
        <v>0</v>
      </c>
      <c r="I76" s="227">
        <v>49427.25</v>
      </c>
      <c r="J76" s="227">
        <v>3676598.11</v>
      </c>
      <c r="K76" s="227">
        <v>2153</v>
      </c>
      <c r="L76" s="227">
        <v>0</v>
      </c>
      <c r="M76" s="227">
        <v>820</v>
      </c>
      <c r="N76" s="227">
        <v>190</v>
      </c>
      <c r="O76" s="227">
        <v>453432</v>
      </c>
      <c r="P76" s="227">
        <v>0</v>
      </c>
      <c r="Q76" s="227">
        <v>0</v>
      </c>
      <c r="R76" s="227">
        <v>0</v>
      </c>
      <c r="S76" s="227">
        <v>0</v>
      </c>
      <c r="T76" s="227">
        <v>0</v>
      </c>
      <c r="U76" s="227">
        <v>0</v>
      </c>
      <c r="V76" s="227">
        <v>76717</v>
      </c>
      <c r="W76" s="227">
        <v>0</v>
      </c>
      <c r="X76" s="227">
        <v>0</v>
      </c>
      <c r="Y76" s="227">
        <v>0</v>
      </c>
      <c r="Z76" s="227">
        <v>0</v>
      </c>
      <c r="AA76" s="227">
        <v>0</v>
      </c>
      <c r="AB76" s="227">
        <v>0</v>
      </c>
      <c r="AC76" s="227">
        <v>22320</v>
      </c>
      <c r="AD76" s="227">
        <v>0</v>
      </c>
      <c r="AE76" s="227">
        <v>0</v>
      </c>
      <c r="AF76" s="227">
        <v>0</v>
      </c>
      <c r="AG76" s="227">
        <v>0</v>
      </c>
      <c r="AH76" s="227">
        <v>0</v>
      </c>
      <c r="AI76" s="227">
        <v>0</v>
      </c>
      <c r="AJ76" s="227">
        <v>0</v>
      </c>
      <c r="AK76" s="227">
        <v>36102.5</v>
      </c>
      <c r="AL76" s="227">
        <v>0</v>
      </c>
      <c r="AM76" s="227">
        <v>0</v>
      </c>
      <c r="AN76" s="227">
        <v>0</v>
      </c>
      <c r="AO76" s="227">
        <v>0</v>
      </c>
      <c r="AP76" s="227">
        <v>0</v>
      </c>
      <c r="AQ76" s="227">
        <v>0</v>
      </c>
      <c r="AR76" s="227">
        <v>0</v>
      </c>
      <c r="AS76" s="227">
        <v>0</v>
      </c>
      <c r="AT76" s="227">
        <v>0</v>
      </c>
      <c r="AU76" s="227">
        <v>0</v>
      </c>
      <c r="AV76" s="227">
        <v>0</v>
      </c>
      <c r="AW76" s="227">
        <v>0</v>
      </c>
      <c r="AX76" s="227">
        <v>0</v>
      </c>
      <c r="AY76" s="227">
        <v>0</v>
      </c>
      <c r="AZ76" s="227">
        <v>0</v>
      </c>
      <c r="BA76" s="227">
        <v>71436.25</v>
      </c>
      <c r="BB76" s="227">
        <v>0</v>
      </c>
      <c r="BC76" s="227">
        <v>132359.25</v>
      </c>
      <c r="BD76" s="227">
        <v>0</v>
      </c>
      <c r="BE76" s="227">
        <v>0</v>
      </c>
      <c r="BF76" s="227">
        <v>0</v>
      </c>
      <c r="BG76" s="227">
        <v>630</v>
      </c>
      <c r="BH76" s="227">
        <v>235</v>
      </c>
      <c r="BI76" s="227">
        <v>0</v>
      </c>
      <c r="BJ76" s="227">
        <v>0</v>
      </c>
      <c r="BK76" s="227">
        <v>0</v>
      </c>
      <c r="BL76" s="227">
        <v>36460</v>
      </c>
      <c r="BM76" s="227">
        <v>0</v>
      </c>
      <c r="BN76" s="227">
        <v>0</v>
      </c>
      <c r="BO76" s="227">
        <v>149</v>
      </c>
      <c r="BP76" s="227">
        <v>0</v>
      </c>
      <c r="BQ76" s="227">
        <v>0</v>
      </c>
      <c r="BR76" s="295">
        <v>137040</v>
      </c>
      <c r="BS76" s="227">
        <v>0</v>
      </c>
      <c r="BT76" s="227">
        <v>0</v>
      </c>
      <c r="BU76" s="227">
        <v>0</v>
      </c>
      <c r="BV76" s="227">
        <v>0</v>
      </c>
      <c r="BW76" s="227">
        <v>0</v>
      </c>
      <c r="BX76" s="227">
        <v>0</v>
      </c>
      <c r="BY76" s="227">
        <v>0</v>
      </c>
      <c r="BZ76" s="227">
        <v>0</v>
      </c>
      <c r="CA76" s="227">
        <v>0</v>
      </c>
      <c r="CB76" s="227">
        <v>0</v>
      </c>
      <c r="CC76" s="227">
        <v>0</v>
      </c>
      <c r="CD76" s="227">
        <v>57404</v>
      </c>
      <c r="CE76" s="227">
        <v>0</v>
      </c>
      <c r="CF76" s="227">
        <v>0</v>
      </c>
      <c r="CG76" s="227">
        <v>0</v>
      </c>
      <c r="CH76" s="227">
        <v>0</v>
      </c>
      <c r="CI76" s="227">
        <v>0</v>
      </c>
      <c r="CJ76" s="227">
        <v>0</v>
      </c>
      <c r="CK76" s="227">
        <v>0</v>
      </c>
      <c r="CL76" s="227">
        <v>0</v>
      </c>
      <c r="CM76" s="326"/>
      <c r="CZ76" s="325">
        <f t="shared" si="1"/>
        <v>0</v>
      </c>
      <c r="DA76" s="313" t="s">
        <v>1699</v>
      </c>
      <c r="DB76" s="310" t="s">
        <v>1349</v>
      </c>
      <c r="DC76" s="310" t="s">
        <v>2296</v>
      </c>
    </row>
    <row r="77" spans="1:107" ht="13.2" customHeight="1" x14ac:dyDescent="0.25">
      <c r="A77" s="293" t="s">
        <v>1700</v>
      </c>
      <c r="B77" s="294" t="s">
        <v>1350</v>
      </c>
      <c r="C77" s="227">
        <v>802008.4</v>
      </c>
      <c r="D77" s="227">
        <v>0</v>
      </c>
      <c r="E77" s="227">
        <v>0</v>
      </c>
      <c r="F77" s="227">
        <v>29987</v>
      </c>
      <c r="G77" s="227">
        <v>101529</v>
      </c>
      <c r="H77" s="227">
        <v>214239.5</v>
      </c>
      <c r="I77" s="227">
        <v>28797.25</v>
      </c>
      <c r="J77" s="227">
        <v>154167</v>
      </c>
      <c r="K77" s="227">
        <v>0</v>
      </c>
      <c r="L77" s="227">
        <v>120995</v>
      </c>
      <c r="M77" s="227">
        <v>385771.5</v>
      </c>
      <c r="N77" s="227">
        <v>0</v>
      </c>
      <c r="O77" s="227">
        <v>346795.75</v>
      </c>
      <c r="P77" s="227">
        <v>0</v>
      </c>
      <c r="Q77" s="227">
        <v>0</v>
      </c>
      <c r="R77" s="227">
        <v>280199</v>
      </c>
      <c r="S77" s="227">
        <v>0</v>
      </c>
      <c r="T77" s="227">
        <v>180436.5</v>
      </c>
      <c r="U77" s="227">
        <v>148520</v>
      </c>
      <c r="V77" s="227">
        <v>19971</v>
      </c>
      <c r="W77" s="227">
        <v>1263576</v>
      </c>
      <c r="X77" s="227">
        <v>0</v>
      </c>
      <c r="Y77" s="227">
        <v>161122</v>
      </c>
      <c r="Z77" s="227">
        <v>26894</v>
      </c>
      <c r="AA77" s="227">
        <v>13907</v>
      </c>
      <c r="AB77" s="227">
        <v>159672.5</v>
      </c>
      <c r="AC77" s="227">
        <v>514203</v>
      </c>
      <c r="AD77" s="227">
        <v>281198</v>
      </c>
      <c r="AE77" s="227">
        <v>22169</v>
      </c>
      <c r="AF77" s="227">
        <v>5160</v>
      </c>
      <c r="AG77" s="227">
        <v>0</v>
      </c>
      <c r="AH77" s="227">
        <v>42839</v>
      </c>
      <c r="AI77" s="227">
        <v>161836</v>
      </c>
      <c r="AJ77" s="227">
        <v>17946</v>
      </c>
      <c r="AK77" s="227">
        <v>5648467.7300000004</v>
      </c>
      <c r="AL77" s="227">
        <v>0</v>
      </c>
      <c r="AM77" s="227">
        <v>0</v>
      </c>
      <c r="AN77" s="227">
        <v>48046</v>
      </c>
      <c r="AO77" s="227">
        <v>80519</v>
      </c>
      <c r="AP77" s="227">
        <v>47654</v>
      </c>
      <c r="AQ77" s="227">
        <v>1887</v>
      </c>
      <c r="AR77" s="227">
        <v>891659.5</v>
      </c>
      <c r="AS77" s="227">
        <v>141877</v>
      </c>
      <c r="AT77" s="227">
        <v>33329</v>
      </c>
      <c r="AU77" s="227">
        <v>3644.5</v>
      </c>
      <c r="AV77" s="227">
        <v>121117</v>
      </c>
      <c r="AW77" s="227">
        <v>3426.5</v>
      </c>
      <c r="AX77" s="227">
        <v>275354.96999999997</v>
      </c>
      <c r="AY77" s="227">
        <v>9463</v>
      </c>
      <c r="AZ77" s="227">
        <v>21523</v>
      </c>
      <c r="BA77" s="227">
        <v>899838.75</v>
      </c>
      <c r="BB77" s="227">
        <v>44248</v>
      </c>
      <c r="BC77" s="227">
        <v>929295.83</v>
      </c>
      <c r="BD77" s="227">
        <v>149287.1</v>
      </c>
      <c r="BE77" s="227">
        <v>0</v>
      </c>
      <c r="BF77" s="227">
        <v>3996</v>
      </c>
      <c r="BG77" s="227">
        <v>1167892.5</v>
      </c>
      <c r="BH77" s="227">
        <v>1</v>
      </c>
      <c r="BI77" s="227">
        <v>0</v>
      </c>
      <c r="BJ77" s="227">
        <v>0</v>
      </c>
      <c r="BK77" s="227">
        <v>0</v>
      </c>
      <c r="BL77" s="227">
        <v>2052285.25</v>
      </c>
      <c r="BM77" s="227">
        <v>92569</v>
      </c>
      <c r="BN77" s="227">
        <v>22564</v>
      </c>
      <c r="BO77" s="227">
        <v>288920</v>
      </c>
      <c r="BP77" s="227">
        <v>34719</v>
      </c>
      <c r="BQ77" s="227">
        <v>20483</v>
      </c>
      <c r="BR77" s="295">
        <v>2567270</v>
      </c>
      <c r="BS77" s="295">
        <v>154046</v>
      </c>
      <c r="BT77" s="227">
        <v>117160.65</v>
      </c>
      <c r="BU77" s="295">
        <v>2526233</v>
      </c>
      <c r="BV77" s="227">
        <v>0</v>
      </c>
      <c r="BW77" s="295">
        <v>63887</v>
      </c>
      <c r="BX77" s="295">
        <v>187407.75</v>
      </c>
      <c r="BY77" s="295">
        <v>27455</v>
      </c>
      <c r="BZ77" s="295">
        <v>48964</v>
      </c>
      <c r="CA77" s="227">
        <v>51913</v>
      </c>
      <c r="CB77" s="295">
        <v>163223</v>
      </c>
      <c r="CC77" s="295">
        <v>136738</v>
      </c>
      <c r="CD77" s="295">
        <v>142799</v>
      </c>
      <c r="CE77" s="227">
        <v>11685</v>
      </c>
      <c r="CF77" s="227">
        <v>0</v>
      </c>
      <c r="CG77" s="227">
        <v>65439</v>
      </c>
      <c r="CH77" s="227">
        <v>0</v>
      </c>
      <c r="CI77" s="295">
        <v>0</v>
      </c>
      <c r="CJ77" s="295">
        <v>425660.5</v>
      </c>
      <c r="CK77" s="227">
        <v>0</v>
      </c>
      <c r="CL77" s="227">
        <v>0</v>
      </c>
      <c r="CM77" s="326"/>
      <c r="CZ77" s="325">
        <f t="shared" si="1"/>
        <v>0</v>
      </c>
      <c r="DA77" s="313" t="s">
        <v>1700</v>
      </c>
      <c r="DB77" s="310" t="s">
        <v>1350</v>
      </c>
      <c r="DC77" s="310" t="s">
        <v>2296</v>
      </c>
    </row>
    <row r="78" spans="1:107" ht="13.2" customHeight="1" x14ac:dyDescent="0.25">
      <c r="A78" s="293" t="s">
        <v>1701</v>
      </c>
      <c r="B78" s="294" t="s">
        <v>1351</v>
      </c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24428.75</v>
      </c>
      <c r="K78" s="227">
        <v>0</v>
      </c>
      <c r="L78" s="227">
        <v>0</v>
      </c>
      <c r="M78" s="227">
        <v>321</v>
      </c>
      <c r="N78" s="227">
        <v>0</v>
      </c>
      <c r="O78" s="227">
        <v>20541.25</v>
      </c>
      <c r="P78" s="227">
        <v>0</v>
      </c>
      <c r="Q78" s="227">
        <v>0</v>
      </c>
      <c r="R78" s="227">
        <v>0</v>
      </c>
      <c r="S78" s="227">
        <v>0</v>
      </c>
      <c r="T78" s="227">
        <v>0</v>
      </c>
      <c r="U78" s="227">
        <v>0</v>
      </c>
      <c r="V78" s="227">
        <v>0</v>
      </c>
      <c r="W78" s="227">
        <v>36775</v>
      </c>
      <c r="X78" s="227">
        <v>0</v>
      </c>
      <c r="Y78" s="227">
        <v>0</v>
      </c>
      <c r="Z78" s="227">
        <v>0</v>
      </c>
      <c r="AA78" s="227">
        <v>0</v>
      </c>
      <c r="AB78" s="227">
        <v>0</v>
      </c>
      <c r="AC78" s="227">
        <v>0</v>
      </c>
      <c r="AD78" s="227">
        <v>0</v>
      </c>
      <c r="AE78" s="227">
        <v>0</v>
      </c>
      <c r="AF78" s="227">
        <v>0</v>
      </c>
      <c r="AG78" s="227">
        <v>0</v>
      </c>
      <c r="AH78" s="227">
        <v>0</v>
      </c>
      <c r="AI78" s="227">
        <v>0</v>
      </c>
      <c r="AJ78" s="227">
        <v>0</v>
      </c>
      <c r="AK78" s="227">
        <v>90830.5</v>
      </c>
      <c r="AL78" s="227">
        <v>0</v>
      </c>
      <c r="AM78" s="227">
        <v>0</v>
      </c>
      <c r="AN78" s="227">
        <v>0</v>
      </c>
      <c r="AO78" s="227">
        <v>0</v>
      </c>
      <c r="AP78" s="227">
        <v>0</v>
      </c>
      <c r="AQ78" s="227">
        <v>0</v>
      </c>
      <c r="AR78" s="227">
        <v>0</v>
      </c>
      <c r="AS78" s="227">
        <v>0</v>
      </c>
      <c r="AT78" s="227">
        <v>0</v>
      </c>
      <c r="AU78" s="227">
        <v>3143</v>
      </c>
      <c r="AV78" s="227">
        <v>4303</v>
      </c>
      <c r="AW78" s="227">
        <v>0</v>
      </c>
      <c r="AX78" s="227">
        <v>0</v>
      </c>
      <c r="AY78" s="227">
        <v>0</v>
      </c>
      <c r="AZ78" s="227">
        <v>0</v>
      </c>
      <c r="BA78" s="227">
        <v>0</v>
      </c>
      <c r="BB78" s="227">
        <v>0</v>
      </c>
      <c r="BC78" s="227">
        <v>29973.5</v>
      </c>
      <c r="BD78" s="227">
        <v>0</v>
      </c>
      <c r="BE78" s="227">
        <v>0</v>
      </c>
      <c r="BF78" s="227">
        <v>0</v>
      </c>
      <c r="BG78" s="227">
        <v>150</v>
      </c>
      <c r="BH78" s="227">
        <v>0</v>
      </c>
      <c r="BI78" s="227">
        <v>0</v>
      </c>
      <c r="BJ78" s="227">
        <v>0</v>
      </c>
      <c r="BK78" s="227">
        <v>0</v>
      </c>
      <c r="BL78" s="227">
        <v>2187.5</v>
      </c>
      <c r="BM78" s="227">
        <v>0</v>
      </c>
      <c r="BN78" s="227">
        <v>0</v>
      </c>
      <c r="BO78" s="227">
        <v>0</v>
      </c>
      <c r="BP78" s="227">
        <v>0</v>
      </c>
      <c r="BQ78" s="227">
        <v>0</v>
      </c>
      <c r="BR78" s="295">
        <v>0</v>
      </c>
      <c r="BS78" s="227">
        <v>0</v>
      </c>
      <c r="BT78" s="227">
        <v>0</v>
      </c>
      <c r="BU78" s="227">
        <v>0</v>
      </c>
      <c r="BV78" s="227">
        <v>0</v>
      </c>
      <c r="BW78" s="227">
        <v>0</v>
      </c>
      <c r="BX78" s="227">
        <v>0</v>
      </c>
      <c r="BY78" s="227">
        <v>0</v>
      </c>
      <c r="BZ78" s="227">
        <v>0</v>
      </c>
      <c r="CA78" s="227">
        <v>0</v>
      </c>
      <c r="CB78" s="227">
        <v>0</v>
      </c>
      <c r="CC78" s="227">
        <v>0</v>
      </c>
      <c r="CD78" s="227">
        <v>0</v>
      </c>
      <c r="CE78" s="227">
        <v>10862.5</v>
      </c>
      <c r="CF78" s="227">
        <v>0</v>
      </c>
      <c r="CG78" s="227">
        <v>0</v>
      </c>
      <c r="CH78" s="227">
        <v>0</v>
      </c>
      <c r="CI78" s="227">
        <v>0</v>
      </c>
      <c r="CJ78" s="227">
        <v>0</v>
      </c>
      <c r="CK78" s="227">
        <v>0</v>
      </c>
      <c r="CL78" s="227">
        <v>0</v>
      </c>
      <c r="CM78" s="326"/>
      <c r="CZ78" s="325">
        <f t="shared" si="1"/>
        <v>0</v>
      </c>
      <c r="DA78" s="313" t="s">
        <v>1701</v>
      </c>
      <c r="DB78" s="310" t="s">
        <v>1351</v>
      </c>
      <c r="DC78" s="310" t="s">
        <v>2296</v>
      </c>
    </row>
    <row r="79" spans="1:107" ht="13.2" customHeight="1" x14ac:dyDescent="0.25">
      <c r="A79" s="293" t="s">
        <v>1702</v>
      </c>
      <c r="B79" s="294" t="s">
        <v>1352</v>
      </c>
      <c r="C79" s="227">
        <v>0</v>
      </c>
      <c r="D79" s="227">
        <v>0</v>
      </c>
      <c r="E79" s="227">
        <v>0</v>
      </c>
      <c r="F79" s="227">
        <v>0</v>
      </c>
      <c r="G79" s="227">
        <v>0</v>
      </c>
      <c r="H79" s="227">
        <v>0</v>
      </c>
      <c r="I79" s="227">
        <v>0</v>
      </c>
      <c r="J79" s="227">
        <v>0</v>
      </c>
      <c r="K79" s="227">
        <v>0</v>
      </c>
      <c r="L79" s="227">
        <v>0</v>
      </c>
      <c r="M79" s="227">
        <v>0</v>
      </c>
      <c r="N79" s="227">
        <v>0</v>
      </c>
      <c r="O79" s="227">
        <v>0</v>
      </c>
      <c r="P79" s="227">
        <v>0</v>
      </c>
      <c r="Q79" s="227">
        <v>0</v>
      </c>
      <c r="R79" s="227">
        <v>0</v>
      </c>
      <c r="S79" s="227">
        <v>0</v>
      </c>
      <c r="T79" s="227">
        <v>0</v>
      </c>
      <c r="U79" s="227">
        <v>0</v>
      </c>
      <c r="V79" s="227">
        <v>0</v>
      </c>
      <c r="W79" s="227">
        <v>9000</v>
      </c>
      <c r="X79" s="227">
        <v>0</v>
      </c>
      <c r="Y79" s="227">
        <v>0</v>
      </c>
      <c r="Z79" s="227">
        <v>0</v>
      </c>
      <c r="AA79" s="227">
        <v>0</v>
      </c>
      <c r="AB79" s="227">
        <v>0</v>
      </c>
      <c r="AC79" s="227">
        <v>0</v>
      </c>
      <c r="AD79" s="227">
        <v>0</v>
      </c>
      <c r="AE79" s="227">
        <v>0</v>
      </c>
      <c r="AF79" s="227">
        <v>0</v>
      </c>
      <c r="AG79" s="227">
        <v>0</v>
      </c>
      <c r="AH79" s="227">
        <v>0</v>
      </c>
      <c r="AI79" s="227">
        <v>0</v>
      </c>
      <c r="AJ79" s="227">
        <v>0</v>
      </c>
      <c r="AK79" s="227">
        <v>12000</v>
      </c>
      <c r="AL79" s="227">
        <v>0</v>
      </c>
      <c r="AM79" s="227">
        <v>0</v>
      </c>
      <c r="AN79" s="227">
        <v>0</v>
      </c>
      <c r="AO79" s="227">
        <v>0</v>
      </c>
      <c r="AP79" s="227">
        <v>0</v>
      </c>
      <c r="AQ79" s="227">
        <v>0</v>
      </c>
      <c r="AR79" s="227">
        <v>0</v>
      </c>
      <c r="AS79" s="227">
        <v>0</v>
      </c>
      <c r="AT79" s="227">
        <v>0</v>
      </c>
      <c r="AU79" s="227">
        <v>0</v>
      </c>
      <c r="AV79" s="227">
        <v>8724</v>
      </c>
      <c r="AW79" s="227">
        <v>0</v>
      </c>
      <c r="AX79" s="227">
        <v>0</v>
      </c>
      <c r="AY79" s="227">
        <v>0</v>
      </c>
      <c r="AZ79" s="227">
        <v>0</v>
      </c>
      <c r="BA79" s="227">
        <v>0</v>
      </c>
      <c r="BB79" s="227">
        <v>0</v>
      </c>
      <c r="BC79" s="227">
        <v>0</v>
      </c>
      <c r="BD79" s="227">
        <v>0</v>
      </c>
      <c r="BE79" s="227">
        <v>0</v>
      </c>
      <c r="BF79" s="227">
        <v>0</v>
      </c>
      <c r="BG79" s="227">
        <v>6487.46</v>
      </c>
      <c r="BH79" s="227">
        <v>0</v>
      </c>
      <c r="BI79" s="227">
        <v>0</v>
      </c>
      <c r="BJ79" s="227">
        <v>0</v>
      </c>
      <c r="BK79" s="227">
        <v>0</v>
      </c>
      <c r="BL79" s="227">
        <v>0</v>
      </c>
      <c r="BM79" s="227">
        <v>0</v>
      </c>
      <c r="BN79" s="227">
        <v>0</v>
      </c>
      <c r="BO79" s="227">
        <v>0</v>
      </c>
      <c r="BP79" s="227">
        <v>0</v>
      </c>
      <c r="BQ79" s="227">
        <v>0</v>
      </c>
      <c r="BR79" s="227">
        <v>0</v>
      </c>
      <c r="BS79" s="227">
        <v>0</v>
      </c>
      <c r="BT79" s="227">
        <v>0</v>
      </c>
      <c r="BU79" s="227">
        <v>0</v>
      </c>
      <c r="BV79" s="227">
        <v>0</v>
      </c>
      <c r="BW79" s="227">
        <v>0</v>
      </c>
      <c r="BX79" s="227">
        <v>0</v>
      </c>
      <c r="BY79" s="227">
        <v>0</v>
      </c>
      <c r="BZ79" s="227">
        <v>0</v>
      </c>
      <c r="CA79" s="227">
        <v>0</v>
      </c>
      <c r="CB79" s="227">
        <v>0</v>
      </c>
      <c r="CC79" s="227">
        <v>0</v>
      </c>
      <c r="CD79" s="227">
        <v>0</v>
      </c>
      <c r="CE79" s="227">
        <v>20315</v>
      </c>
      <c r="CF79" s="227">
        <v>0</v>
      </c>
      <c r="CG79" s="227">
        <v>0</v>
      </c>
      <c r="CH79" s="227">
        <v>0</v>
      </c>
      <c r="CI79" s="227">
        <v>0</v>
      </c>
      <c r="CJ79" s="227">
        <v>0</v>
      </c>
      <c r="CK79" s="227">
        <v>0</v>
      </c>
      <c r="CL79" s="227">
        <v>0</v>
      </c>
      <c r="CM79" s="326"/>
      <c r="CZ79" s="325">
        <f t="shared" si="1"/>
        <v>0</v>
      </c>
      <c r="DA79" s="313" t="s">
        <v>1702</v>
      </c>
      <c r="DB79" s="310" t="s">
        <v>1352</v>
      </c>
      <c r="DC79" s="310" t="s">
        <v>2296</v>
      </c>
    </row>
    <row r="80" spans="1:107" ht="13.2" customHeight="1" x14ac:dyDescent="0.25">
      <c r="A80" s="293" t="s">
        <v>1703</v>
      </c>
      <c r="B80" s="294" t="s">
        <v>1215</v>
      </c>
      <c r="C80" s="227">
        <v>763778</v>
      </c>
      <c r="D80" s="227">
        <v>0</v>
      </c>
      <c r="E80" s="227">
        <v>12900</v>
      </c>
      <c r="F80" s="227">
        <v>0</v>
      </c>
      <c r="G80" s="227">
        <v>12310</v>
      </c>
      <c r="H80" s="227">
        <v>0</v>
      </c>
      <c r="I80" s="227">
        <v>3023</v>
      </c>
      <c r="J80" s="227">
        <v>72916.5</v>
      </c>
      <c r="K80" s="227">
        <v>0</v>
      </c>
      <c r="L80" s="227">
        <v>0</v>
      </c>
      <c r="M80" s="227">
        <v>1059</v>
      </c>
      <c r="N80" s="227">
        <v>1916</v>
      </c>
      <c r="O80" s="227">
        <v>0</v>
      </c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22597</v>
      </c>
      <c r="V80" s="227">
        <v>0</v>
      </c>
      <c r="W80" s="227">
        <v>514401.55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  <c r="AJ80" s="227">
        <v>0</v>
      </c>
      <c r="AK80" s="227">
        <v>1283983.75</v>
      </c>
      <c r="AL80" s="227">
        <v>0</v>
      </c>
      <c r="AM80" s="227">
        <v>0</v>
      </c>
      <c r="AN80" s="227">
        <v>0</v>
      </c>
      <c r="AO80" s="227">
        <v>125697</v>
      </c>
      <c r="AP80" s="227">
        <v>6945</v>
      </c>
      <c r="AQ80" s="227">
        <v>1323</v>
      </c>
      <c r="AR80" s="227">
        <v>115301.3</v>
      </c>
      <c r="AS80" s="227">
        <v>5492.25</v>
      </c>
      <c r="AT80" s="227">
        <v>8241</v>
      </c>
      <c r="AU80" s="227">
        <v>24307.5</v>
      </c>
      <c r="AV80" s="227">
        <v>17611</v>
      </c>
      <c r="AW80" s="227">
        <v>2024.5</v>
      </c>
      <c r="AX80" s="227">
        <v>1312.25</v>
      </c>
      <c r="AY80" s="227">
        <v>775</v>
      </c>
      <c r="AZ80" s="227">
        <v>69020</v>
      </c>
      <c r="BA80" s="227">
        <v>76445.25</v>
      </c>
      <c r="BB80" s="227">
        <v>32838.5</v>
      </c>
      <c r="BC80" s="227">
        <v>1067487.5</v>
      </c>
      <c r="BD80" s="227">
        <v>2080403.05</v>
      </c>
      <c r="BE80" s="227">
        <v>0</v>
      </c>
      <c r="BF80" s="227">
        <v>0</v>
      </c>
      <c r="BG80" s="227">
        <v>64422</v>
      </c>
      <c r="BH80" s="227">
        <v>0</v>
      </c>
      <c r="BI80" s="227">
        <v>0</v>
      </c>
      <c r="BJ80" s="227">
        <v>876647</v>
      </c>
      <c r="BK80" s="227">
        <v>163153.5</v>
      </c>
      <c r="BL80" s="227">
        <v>164006</v>
      </c>
      <c r="BM80" s="227">
        <v>0</v>
      </c>
      <c r="BN80" s="227">
        <v>0</v>
      </c>
      <c r="BO80" s="227">
        <v>0</v>
      </c>
      <c r="BP80" s="227">
        <v>0</v>
      </c>
      <c r="BQ80" s="227">
        <v>0</v>
      </c>
      <c r="BR80" s="295">
        <v>25057907.25</v>
      </c>
      <c r="BS80" s="295">
        <v>3549</v>
      </c>
      <c r="BT80" s="227">
        <v>0</v>
      </c>
      <c r="BU80" s="227">
        <v>25964</v>
      </c>
      <c r="BV80" s="227">
        <v>0</v>
      </c>
      <c r="BW80" s="295">
        <v>600</v>
      </c>
      <c r="BX80" s="295">
        <v>5469</v>
      </c>
      <c r="BY80" s="227">
        <v>0</v>
      </c>
      <c r="BZ80" s="227">
        <v>0</v>
      </c>
      <c r="CA80" s="295">
        <v>3430</v>
      </c>
      <c r="CB80" s="227">
        <v>150</v>
      </c>
      <c r="CC80" s="295">
        <v>17732</v>
      </c>
      <c r="CD80" s="227">
        <v>740</v>
      </c>
      <c r="CE80" s="295">
        <v>9383</v>
      </c>
      <c r="CF80" s="227">
        <v>0</v>
      </c>
      <c r="CG80" s="227">
        <v>0</v>
      </c>
      <c r="CH80" s="227">
        <v>0</v>
      </c>
      <c r="CI80" s="227">
        <v>4776</v>
      </c>
      <c r="CJ80" s="295">
        <v>3974.5</v>
      </c>
      <c r="CK80" s="227">
        <v>25191</v>
      </c>
      <c r="CL80" s="295">
        <v>3499</v>
      </c>
      <c r="CM80" s="326"/>
      <c r="CZ80" s="325">
        <f t="shared" si="1"/>
        <v>0</v>
      </c>
      <c r="DA80" s="313" t="s">
        <v>1703</v>
      </c>
      <c r="DB80" s="310" t="s">
        <v>1215</v>
      </c>
      <c r="DC80" s="310" t="s">
        <v>2296</v>
      </c>
    </row>
    <row r="81" spans="1:107" ht="13.2" customHeight="1" x14ac:dyDescent="0.25">
      <c r="A81" s="293" t="s">
        <v>1704</v>
      </c>
      <c r="B81" s="294" t="s">
        <v>1353</v>
      </c>
      <c r="C81" s="227">
        <v>50</v>
      </c>
      <c r="D81" s="227">
        <v>0</v>
      </c>
      <c r="E81" s="227">
        <v>0</v>
      </c>
      <c r="F81" s="227">
        <v>0</v>
      </c>
      <c r="G81" s="227">
        <v>0</v>
      </c>
      <c r="H81" s="227">
        <v>0</v>
      </c>
      <c r="I81" s="227">
        <v>0</v>
      </c>
      <c r="J81" s="227">
        <v>0</v>
      </c>
      <c r="K81" s="227">
        <v>0</v>
      </c>
      <c r="L81" s="227">
        <v>0</v>
      </c>
      <c r="M81" s="227">
        <v>0</v>
      </c>
      <c r="N81" s="227">
        <v>0</v>
      </c>
      <c r="O81" s="227">
        <v>0</v>
      </c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724189.8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748</v>
      </c>
      <c r="AF81" s="227">
        <v>0</v>
      </c>
      <c r="AG81" s="227">
        <v>0</v>
      </c>
      <c r="AH81" s="227">
        <v>0</v>
      </c>
      <c r="AI81" s="227">
        <v>0</v>
      </c>
      <c r="AJ81" s="227">
        <v>0</v>
      </c>
      <c r="AK81" s="227">
        <v>72325.75</v>
      </c>
      <c r="AL81" s="227">
        <v>0</v>
      </c>
      <c r="AM81" s="227">
        <v>0</v>
      </c>
      <c r="AN81" s="227">
        <v>0</v>
      </c>
      <c r="AO81" s="227">
        <v>0</v>
      </c>
      <c r="AP81" s="227">
        <v>0</v>
      </c>
      <c r="AQ81" s="227">
        <v>0</v>
      </c>
      <c r="AR81" s="227">
        <v>0</v>
      </c>
      <c r="AS81" s="227">
        <v>0</v>
      </c>
      <c r="AT81" s="227">
        <v>0</v>
      </c>
      <c r="AU81" s="227">
        <v>0</v>
      </c>
      <c r="AV81" s="227">
        <v>0</v>
      </c>
      <c r="AW81" s="227">
        <v>0</v>
      </c>
      <c r="AX81" s="227">
        <v>0</v>
      </c>
      <c r="AY81" s="227">
        <v>0</v>
      </c>
      <c r="AZ81" s="227">
        <v>0</v>
      </c>
      <c r="BA81" s="227">
        <v>0</v>
      </c>
      <c r="BB81" s="227">
        <v>0</v>
      </c>
      <c r="BC81" s="227">
        <v>0</v>
      </c>
      <c r="BD81" s="227">
        <v>0</v>
      </c>
      <c r="BE81" s="227">
        <v>0</v>
      </c>
      <c r="BF81" s="227">
        <v>0</v>
      </c>
      <c r="BG81" s="227">
        <v>0</v>
      </c>
      <c r="BH81" s="227">
        <v>0</v>
      </c>
      <c r="BI81" s="227">
        <v>0</v>
      </c>
      <c r="BJ81" s="227">
        <v>0</v>
      </c>
      <c r="BK81" s="227">
        <v>0</v>
      </c>
      <c r="BL81" s="227">
        <v>0</v>
      </c>
      <c r="BM81" s="227">
        <v>0</v>
      </c>
      <c r="BN81" s="227">
        <v>0</v>
      </c>
      <c r="BO81" s="227">
        <v>0</v>
      </c>
      <c r="BP81" s="227">
        <v>0</v>
      </c>
      <c r="BQ81" s="227">
        <v>0</v>
      </c>
      <c r="BR81" s="227">
        <v>255249</v>
      </c>
      <c r="BS81" s="227">
        <v>0</v>
      </c>
      <c r="BT81" s="227">
        <v>0</v>
      </c>
      <c r="BU81" s="227">
        <v>0</v>
      </c>
      <c r="BV81" s="227">
        <v>0</v>
      </c>
      <c r="BW81" s="227">
        <v>0</v>
      </c>
      <c r="BX81" s="227">
        <v>0</v>
      </c>
      <c r="BY81" s="227">
        <v>0</v>
      </c>
      <c r="BZ81" s="227">
        <v>0</v>
      </c>
      <c r="CA81" s="227">
        <v>0</v>
      </c>
      <c r="CB81" s="227">
        <v>0</v>
      </c>
      <c r="CC81" s="227">
        <v>0</v>
      </c>
      <c r="CD81" s="227">
        <v>0</v>
      </c>
      <c r="CE81" s="227">
        <v>0</v>
      </c>
      <c r="CF81" s="227">
        <v>0</v>
      </c>
      <c r="CG81" s="227">
        <v>0</v>
      </c>
      <c r="CH81" s="227">
        <v>0</v>
      </c>
      <c r="CI81" s="227">
        <v>0</v>
      </c>
      <c r="CJ81" s="227">
        <v>0</v>
      </c>
      <c r="CK81" s="227">
        <v>0</v>
      </c>
      <c r="CL81" s="227">
        <v>0</v>
      </c>
      <c r="CM81" s="326"/>
      <c r="CZ81" s="325">
        <f t="shared" si="1"/>
        <v>0</v>
      </c>
      <c r="DA81" s="313" t="s">
        <v>1704</v>
      </c>
      <c r="DB81" s="310" t="s">
        <v>1353</v>
      </c>
      <c r="DC81" s="310" t="s">
        <v>2296</v>
      </c>
    </row>
    <row r="82" spans="1:107" ht="13.2" customHeight="1" x14ac:dyDescent="0.25">
      <c r="A82" s="293" t="s">
        <v>1705</v>
      </c>
      <c r="B82" s="294" t="s">
        <v>1354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7">
        <v>0</v>
      </c>
      <c r="I82" s="227">
        <v>0</v>
      </c>
      <c r="J82" s="227">
        <v>0</v>
      </c>
      <c r="K82" s="227">
        <v>0</v>
      </c>
      <c r="L82" s="227">
        <v>0</v>
      </c>
      <c r="M82" s="227">
        <v>250</v>
      </c>
      <c r="N82" s="227">
        <v>0</v>
      </c>
      <c r="O82" s="227">
        <v>0</v>
      </c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1028432.6</v>
      </c>
      <c r="X82" s="227">
        <v>8700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25196.55</v>
      </c>
      <c r="AI82" s="227">
        <v>0</v>
      </c>
      <c r="AJ82" s="227">
        <v>0</v>
      </c>
      <c r="AK82" s="227">
        <v>732048.72</v>
      </c>
      <c r="AL82" s="227">
        <v>0</v>
      </c>
      <c r="AM82" s="227">
        <v>0</v>
      </c>
      <c r="AN82" s="227">
        <v>0</v>
      </c>
      <c r="AO82" s="227">
        <v>0</v>
      </c>
      <c r="AP82" s="227">
        <v>0</v>
      </c>
      <c r="AQ82" s="227">
        <v>0</v>
      </c>
      <c r="AR82" s="227">
        <v>0</v>
      </c>
      <c r="AS82" s="227">
        <v>0</v>
      </c>
      <c r="AT82" s="227">
        <v>0</v>
      </c>
      <c r="AU82" s="227">
        <v>6353</v>
      </c>
      <c r="AV82" s="227">
        <v>0</v>
      </c>
      <c r="AW82" s="227">
        <v>0</v>
      </c>
      <c r="AX82" s="227">
        <v>0</v>
      </c>
      <c r="AY82" s="227">
        <v>0</v>
      </c>
      <c r="AZ82" s="227">
        <v>0</v>
      </c>
      <c r="BA82" s="227">
        <v>0</v>
      </c>
      <c r="BB82" s="227">
        <v>0</v>
      </c>
      <c r="BC82" s="227">
        <v>0</v>
      </c>
      <c r="BD82" s="227">
        <v>0</v>
      </c>
      <c r="BE82" s="227">
        <v>0</v>
      </c>
      <c r="BF82" s="227">
        <v>0</v>
      </c>
      <c r="BG82" s="227">
        <v>0</v>
      </c>
      <c r="BH82" s="227">
        <v>0</v>
      </c>
      <c r="BI82" s="227">
        <v>0</v>
      </c>
      <c r="BJ82" s="227">
        <v>0</v>
      </c>
      <c r="BK82" s="227">
        <v>0</v>
      </c>
      <c r="BL82" s="227">
        <v>0</v>
      </c>
      <c r="BM82" s="227">
        <v>0</v>
      </c>
      <c r="BN82" s="227">
        <v>0</v>
      </c>
      <c r="BO82" s="227">
        <v>0</v>
      </c>
      <c r="BP82" s="227">
        <v>0</v>
      </c>
      <c r="BQ82" s="227">
        <v>0</v>
      </c>
      <c r="BR82" s="227">
        <v>4634327.5999999996</v>
      </c>
      <c r="BS82" s="227">
        <v>0</v>
      </c>
      <c r="BT82" s="227">
        <v>0</v>
      </c>
      <c r="BU82" s="227">
        <v>252546</v>
      </c>
      <c r="BV82" s="227">
        <v>0</v>
      </c>
      <c r="BW82" s="227">
        <v>0</v>
      </c>
      <c r="BX82" s="227">
        <v>0</v>
      </c>
      <c r="BY82" s="227">
        <v>0</v>
      </c>
      <c r="BZ82" s="227">
        <v>0</v>
      </c>
      <c r="CA82" s="227">
        <v>903</v>
      </c>
      <c r="CB82" s="227">
        <v>0</v>
      </c>
      <c r="CC82" s="227">
        <v>106645.75</v>
      </c>
      <c r="CD82" s="227">
        <v>0</v>
      </c>
      <c r="CE82" s="227">
        <v>0</v>
      </c>
      <c r="CF82" s="227">
        <v>0</v>
      </c>
      <c r="CG82" s="227">
        <v>0</v>
      </c>
      <c r="CH82" s="227">
        <v>0</v>
      </c>
      <c r="CI82" s="227">
        <v>0</v>
      </c>
      <c r="CJ82" s="227">
        <v>0</v>
      </c>
      <c r="CK82" s="227">
        <v>0</v>
      </c>
      <c r="CL82" s="227">
        <v>0</v>
      </c>
      <c r="CM82" s="326"/>
      <c r="CZ82" s="325">
        <f t="shared" si="1"/>
        <v>0</v>
      </c>
      <c r="DA82" s="313" t="s">
        <v>1705</v>
      </c>
      <c r="DB82" s="310" t="s">
        <v>1354</v>
      </c>
      <c r="DC82" s="310" t="s">
        <v>2296</v>
      </c>
    </row>
    <row r="83" spans="1:107" ht="13.2" customHeight="1" x14ac:dyDescent="0.25">
      <c r="A83" s="293" t="s">
        <v>1706</v>
      </c>
      <c r="B83" s="294" t="s">
        <v>1355</v>
      </c>
      <c r="C83" s="227">
        <v>38707</v>
      </c>
      <c r="D83" s="227">
        <v>128374.25</v>
      </c>
      <c r="E83" s="227">
        <v>387655</v>
      </c>
      <c r="F83" s="227">
        <v>147878</v>
      </c>
      <c r="G83" s="227">
        <v>169092</v>
      </c>
      <c r="H83" s="227">
        <v>253486.25</v>
      </c>
      <c r="I83" s="227">
        <v>161015.75</v>
      </c>
      <c r="J83" s="227">
        <v>11180</v>
      </c>
      <c r="K83" s="227">
        <v>77339.960000000006</v>
      </c>
      <c r="L83" s="227">
        <v>43381</v>
      </c>
      <c r="M83" s="227">
        <v>73192</v>
      </c>
      <c r="N83" s="227">
        <v>67575.740000000005</v>
      </c>
      <c r="O83" s="227">
        <v>86763.75</v>
      </c>
      <c r="P83" s="227">
        <v>8842.9500000000007</v>
      </c>
      <c r="Q83" s="227">
        <v>66094</v>
      </c>
      <c r="R83" s="227">
        <v>5458.5</v>
      </c>
      <c r="S83" s="227">
        <v>21994</v>
      </c>
      <c r="T83" s="227">
        <v>26251.5</v>
      </c>
      <c r="U83" s="227">
        <v>152621</v>
      </c>
      <c r="V83" s="227">
        <v>32820</v>
      </c>
      <c r="W83" s="227">
        <v>534599</v>
      </c>
      <c r="X83" s="227">
        <v>13621</v>
      </c>
      <c r="Y83" s="227">
        <v>145637</v>
      </c>
      <c r="Z83" s="227">
        <v>98835</v>
      </c>
      <c r="AA83" s="227">
        <v>109403</v>
      </c>
      <c r="AB83" s="227">
        <v>59774</v>
      </c>
      <c r="AC83" s="227">
        <v>189590</v>
      </c>
      <c r="AD83" s="227">
        <v>174829</v>
      </c>
      <c r="AE83" s="227">
        <v>11523</v>
      </c>
      <c r="AF83" s="227">
        <v>114178</v>
      </c>
      <c r="AG83" s="227">
        <v>55714</v>
      </c>
      <c r="AH83" s="227">
        <v>118011.5</v>
      </c>
      <c r="AI83" s="227">
        <v>330</v>
      </c>
      <c r="AJ83" s="227">
        <v>3867</v>
      </c>
      <c r="AK83" s="227">
        <v>209755.5</v>
      </c>
      <c r="AL83" s="227">
        <v>79275</v>
      </c>
      <c r="AM83" s="227">
        <v>30460</v>
      </c>
      <c r="AN83" s="227">
        <v>64690</v>
      </c>
      <c r="AO83" s="227">
        <v>76117</v>
      </c>
      <c r="AP83" s="227">
        <v>166061</v>
      </c>
      <c r="AQ83" s="227">
        <v>29674</v>
      </c>
      <c r="AR83" s="227">
        <v>487670.56</v>
      </c>
      <c r="AS83" s="227">
        <v>55982</v>
      </c>
      <c r="AT83" s="227">
        <v>50444</v>
      </c>
      <c r="AU83" s="227">
        <v>34813.919999999998</v>
      </c>
      <c r="AV83" s="227">
        <v>36700</v>
      </c>
      <c r="AW83" s="227">
        <v>69147</v>
      </c>
      <c r="AX83" s="227">
        <v>89112.75</v>
      </c>
      <c r="AY83" s="227">
        <v>23382</v>
      </c>
      <c r="AZ83" s="227">
        <v>63614</v>
      </c>
      <c r="BA83" s="227">
        <v>543376</v>
      </c>
      <c r="BB83" s="227">
        <v>52114</v>
      </c>
      <c r="BC83" s="227">
        <v>193151</v>
      </c>
      <c r="BD83" s="227">
        <v>181711.7</v>
      </c>
      <c r="BE83" s="227">
        <v>8463.5</v>
      </c>
      <c r="BF83" s="227">
        <v>55134</v>
      </c>
      <c r="BG83" s="227">
        <v>182198.5</v>
      </c>
      <c r="BH83" s="227">
        <v>58555</v>
      </c>
      <c r="BI83" s="227">
        <v>86101</v>
      </c>
      <c r="BJ83" s="227">
        <v>78329</v>
      </c>
      <c r="BK83" s="227">
        <v>5931</v>
      </c>
      <c r="BL83" s="227">
        <v>253699</v>
      </c>
      <c r="BM83" s="227">
        <v>12657.5</v>
      </c>
      <c r="BN83" s="227">
        <v>20659</v>
      </c>
      <c r="BO83" s="227">
        <v>215048</v>
      </c>
      <c r="BP83" s="227">
        <v>104868</v>
      </c>
      <c r="BQ83" s="227">
        <v>42623</v>
      </c>
      <c r="BR83" s="295">
        <v>297034</v>
      </c>
      <c r="BS83" s="295">
        <v>42752</v>
      </c>
      <c r="BT83" s="295">
        <v>58832</v>
      </c>
      <c r="BU83" s="295">
        <v>660678</v>
      </c>
      <c r="BV83" s="295">
        <v>36495</v>
      </c>
      <c r="BW83" s="295">
        <v>287009.5</v>
      </c>
      <c r="BX83" s="295">
        <v>302966</v>
      </c>
      <c r="BY83" s="295">
        <v>17409</v>
      </c>
      <c r="BZ83" s="295">
        <v>10981</v>
      </c>
      <c r="CA83" s="295">
        <v>270844</v>
      </c>
      <c r="CB83" s="295">
        <v>51617</v>
      </c>
      <c r="CC83" s="295">
        <v>463340.75</v>
      </c>
      <c r="CD83" s="295">
        <v>95002</v>
      </c>
      <c r="CE83" s="295">
        <v>195259</v>
      </c>
      <c r="CF83" s="295">
        <v>28420</v>
      </c>
      <c r="CG83" s="295">
        <v>73939</v>
      </c>
      <c r="CH83" s="295">
        <v>114218</v>
      </c>
      <c r="CI83" s="295">
        <v>23465</v>
      </c>
      <c r="CJ83" s="295">
        <v>73943.5</v>
      </c>
      <c r="CK83" s="295">
        <v>27524</v>
      </c>
      <c r="CL83" s="295">
        <v>37651</v>
      </c>
      <c r="CM83" s="326"/>
      <c r="CZ83" s="325">
        <f t="shared" si="1"/>
        <v>0</v>
      </c>
      <c r="DA83" s="313" t="s">
        <v>1706</v>
      </c>
      <c r="DB83" s="310" t="s">
        <v>1355</v>
      </c>
      <c r="DC83" s="310" t="s">
        <v>2296</v>
      </c>
    </row>
    <row r="84" spans="1:107" ht="13.2" customHeight="1" x14ac:dyDescent="0.25">
      <c r="A84" s="293" t="s">
        <v>1707</v>
      </c>
      <c r="B84" s="294" t="s">
        <v>1356</v>
      </c>
      <c r="C84" s="227">
        <v>2779531.15</v>
      </c>
      <c r="D84" s="227">
        <v>15437.5</v>
      </c>
      <c r="E84" s="227">
        <v>53912</v>
      </c>
      <c r="F84" s="227">
        <v>23103</v>
      </c>
      <c r="G84" s="227">
        <v>97305</v>
      </c>
      <c r="H84" s="227">
        <v>69040.5</v>
      </c>
      <c r="I84" s="227">
        <v>99427</v>
      </c>
      <c r="J84" s="227">
        <v>344541</v>
      </c>
      <c r="K84" s="227">
        <v>162545.99</v>
      </c>
      <c r="L84" s="227">
        <v>179802</v>
      </c>
      <c r="M84" s="227">
        <v>334698</v>
      </c>
      <c r="N84" s="227">
        <v>100716.56</v>
      </c>
      <c r="O84" s="227">
        <v>1505360.85</v>
      </c>
      <c r="P84" s="227">
        <v>3752</v>
      </c>
      <c r="Q84" s="227">
        <v>73694</v>
      </c>
      <c r="R84" s="227">
        <v>874308</v>
      </c>
      <c r="S84" s="227">
        <v>22513</v>
      </c>
      <c r="T84" s="227">
        <v>57429</v>
      </c>
      <c r="U84" s="227">
        <v>212308</v>
      </c>
      <c r="V84" s="227">
        <v>17962</v>
      </c>
      <c r="W84" s="227">
        <v>9331572.6099999994</v>
      </c>
      <c r="X84" s="227">
        <v>39920</v>
      </c>
      <c r="Y84" s="227">
        <v>151245</v>
      </c>
      <c r="Z84" s="227">
        <v>111547</v>
      </c>
      <c r="AA84" s="227">
        <v>61426.5</v>
      </c>
      <c r="AB84" s="227">
        <v>67396</v>
      </c>
      <c r="AC84" s="227">
        <v>109288</v>
      </c>
      <c r="AD84" s="227">
        <v>120141</v>
      </c>
      <c r="AE84" s="227">
        <v>19957</v>
      </c>
      <c r="AF84" s="227">
        <v>169947</v>
      </c>
      <c r="AG84" s="227">
        <v>32732</v>
      </c>
      <c r="AH84" s="227">
        <v>36907.599999999999</v>
      </c>
      <c r="AI84" s="227">
        <v>0</v>
      </c>
      <c r="AJ84" s="227">
        <v>44064</v>
      </c>
      <c r="AK84" s="227">
        <v>16505349.859999999</v>
      </c>
      <c r="AL84" s="227">
        <v>13169</v>
      </c>
      <c r="AM84" s="227">
        <v>4056</v>
      </c>
      <c r="AN84" s="227">
        <v>8039</v>
      </c>
      <c r="AO84" s="227">
        <v>43787</v>
      </c>
      <c r="AP84" s="227">
        <v>10758</v>
      </c>
      <c r="AQ84" s="227">
        <v>2050</v>
      </c>
      <c r="AR84" s="227">
        <v>1579889.38</v>
      </c>
      <c r="AS84" s="227">
        <v>41406.75</v>
      </c>
      <c r="AT84" s="227">
        <v>95139</v>
      </c>
      <c r="AU84" s="227">
        <v>41290.25</v>
      </c>
      <c r="AV84" s="227">
        <v>47201</v>
      </c>
      <c r="AW84" s="227">
        <v>4557</v>
      </c>
      <c r="AX84" s="227">
        <v>20507</v>
      </c>
      <c r="AY84" s="227">
        <v>4270</v>
      </c>
      <c r="AZ84" s="227">
        <v>6939</v>
      </c>
      <c r="BA84" s="227">
        <v>3890406</v>
      </c>
      <c r="BB84" s="227">
        <v>32489</v>
      </c>
      <c r="BC84" s="227">
        <v>2407905.0499999998</v>
      </c>
      <c r="BD84" s="227">
        <v>189451.7</v>
      </c>
      <c r="BE84" s="227">
        <v>44096.75</v>
      </c>
      <c r="BF84" s="227">
        <v>61127</v>
      </c>
      <c r="BG84" s="227">
        <v>725455.5</v>
      </c>
      <c r="BH84" s="227">
        <v>13880</v>
      </c>
      <c r="BI84" s="227">
        <v>158473</v>
      </c>
      <c r="BJ84" s="227">
        <v>33090</v>
      </c>
      <c r="BK84" s="227">
        <v>47188</v>
      </c>
      <c r="BL84" s="227">
        <v>5906406.0300000003</v>
      </c>
      <c r="BM84" s="227">
        <v>38046</v>
      </c>
      <c r="BN84" s="227">
        <v>31623</v>
      </c>
      <c r="BO84" s="227">
        <v>109898</v>
      </c>
      <c r="BP84" s="227">
        <v>52309</v>
      </c>
      <c r="BQ84" s="227">
        <v>40669</v>
      </c>
      <c r="BR84" s="295">
        <v>6785316.25</v>
      </c>
      <c r="BS84" s="295">
        <v>70173</v>
      </c>
      <c r="BT84" s="295">
        <v>31814</v>
      </c>
      <c r="BU84" s="295">
        <v>2157042</v>
      </c>
      <c r="BV84" s="227">
        <v>0</v>
      </c>
      <c r="BW84" s="295">
        <v>192157</v>
      </c>
      <c r="BX84" s="295">
        <v>694610.5</v>
      </c>
      <c r="BY84" s="295">
        <v>13530</v>
      </c>
      <c r="BZ84" s="295">
        <v>0</v>
      </c>
      <c r="CA84" s="295">
        <v>232622</v>
      </c>
      <c r="CB84" s="295">
        <v>89122</v>
      </c>
      <c r="CC84" s="295">
        <v>469234.5</v>
      </c>
      <c r="CD84" s="295">
        <v>127430</v>
      </c>
      <c r="CE84" s="295">
        <v>322046</v>
      </c>
      <c r="CF84" s="295">
        <v>14996</v>
      </c>
      <c r="CG84" s="295">
        <v>126444</v>
      </c>
      <c r="CH84" s="295">
        <v>83951</v>
      </c>
      <c r="CI84" s="295">
        <v>11939</v>
      </c>
      <c r="CJ84" s="295">
        <v>781646.2</v>
      </c>
      <c r="CK84" s="295">
        <v>21355</v>
      </c>
      <c r="CL84" s="295">
        <v>10456.5</v>
      </c>
      <c r="CM84" s="326"/>
      <c r="CZ84" s="325">
        <f t="shared" si="1"/>
        <v>0</v>
      </c>
      <c r="DA84" s="313" t="s">
        <v>1707</v>
      </c>
      <c r="DB84" s="310" t="s">
        <v>1356</v>
      </c>
      <c r="DC84" s="310" t="s">
        <v>2296</v>
      </c>
    </row>
    <row r="85" spans="1:107" ht="13.2" customHeight="1" x14ac:dyDescent="0.25">
      <c r="A85" s="293" t="s">
        <v>1708</v>
      </c>
      <c r="B85" s="294" t="s">
        <v>1357</v>
      </c>
      <c r="C85" s="227">
        <v>6245473.5700000003</v>
      </c>
      <c r="D85" s="227">
        <v>557398.5</v>
      </c>
      <c r="E85" s="227">
        <v>762534.5</v>
      </c>
      <c r="F85" s="227">
        <v>738062.98</v>
      </c>
      <c r="G85" s="227">
        <v>491885.5</v>
      </c>
      <c r="H85" s="227">
        <v>958262</v>
      </c>
      <c r="I85" s="227">
        <v>1504340.25</v>
      </c>
      <c r="J85" s="227">
        <v>1205735.1000000001</v>
      </c>
      <c r="K85" s="227">
        <v>412670.35</v>
      </c>
      <c r="L85" s="227">
        <v>667928.44999999995</v>
      </c>
      <c r="M85" s="227">
        <v>1090119.5</v>
      </c>
      <c r="N85" s="227">
        <v>264002.76</v>
      </c>
      <c r="O85" s="227">
        <v>2719714.75</v>
      </c>
      <c r="P85" s="227">
        <v>1340440.2</v>
      </c>
      <c r="Q85" s="227">
        <v>1264287.05</v>
      </c>
      <c r="R85" s="227">
        <v>1138125.3899999999</v>
      </c>
      <c r="S85" s="227">
        <v>812595</v>
      </c>
      <c r="T85" s="227">
        <v>238330.84</v>
      </c>
      <c r="U85" s="227">
        <v>566850</v>
      </c>
      <c r="V85" s="227">
        <v>207739</v>
      </c>
      <c r="W85" s="227">
        <v>9100180.3599999994</v>
      </c>
      <c r="X85" s="227">
        <v>503617.75</v>
      </c>
      <c r="Y85" s="227">
        <v>447364.25</v>
      </c>
      <c r="Z85" s="227">
        <v>249430.8</v>
      </c>
      <c r="AA85" s="227">
        <v>496099.5</v>
      </c>
      <c r="AB85" s="227">
        <v>354524.5</v>
      </c>
      <c r="AC85" s="227">
        <v>281733</v>
      </c>
      <c r="AD85" s="227">
        <v>2138335.9500000002</v>
      </c>
      <c r="AE85" s="227">
        <v>409668</v>
      </c>
      <c r="AF85" s="227">
        <v>701149</v>
      </c>
      <c r="AG85" s="227">
        <v>329559</v>
      </c>
      <c r="AH85" s="227">
        <v>506003.4</v>
      </c>
      <c r="AI85" s="227">
        <v>291821</v>
      </c>
      <c r="AJ85" s="227">
        <v>631346.88</v>
      </c>
      <c r="AK85" s="227">
        <v>9944316.0500000007</v>
      </c>
      <c r="AL85" s="227">
        <v>599789.5</v>
      </c>
      <c r="AM85" s="227">
        <v>594593.75</v>
      </c>
      <c r="AN85" s="227">
        <v>959497</v>
      </c>
      <c r="AO85" s="227">
        <v>1085815</v>
      </c>
      <c r="AP85" s="227">
        <v>1026176.91</v>
      </c>
      <c r="AQ85" s="227">
        <v>243612</v>
      </c>
      <c r="AR85" s="227">
        <v>6144144.8200000003</v>
      </c>
      <c r="AS85" s="227">
        <v>478214</v>
      </c>
      <c r="AT85" s="227">
        <v>617931</v>
      </c>
      <c r="AU85" s="227">
        <v>1216254.72</v>
      </c>
      <c r="AV85" s="227">
        <v>1473360.5</v>
      </c>
      <c r="AW85" s="227">
        <v>1318319.1499999999</v>
      </c>
      <c r="AX85" s="227">
        <v>1136036.3600000001</v>
      </c>
      <c r="AY85" s="227">
        <v>999064</v>
      </c>
      <c r="AZ85" s="227">
        <v>681255</v>
      </c>
      <c r="BA85" s="227">
        <v>3771074.25</v>
      </c>
      <c r="BB85" s="227">
        <v>211198.26</v>
      </c>
      <c r="BC85" s="227">
        <v>7194953.0499999998</v>
      </c>
      <c r="BD85" s="227">
        <v>1399699.5</v>
      </c>
      <c r="BE85" s="227">
        <v>401630</v>
      </c>
      <c r="BF85" s="227">
        <v>343450.3</v>
      </c>
      <c r="BG85" s="227">
        <v>2247502.73</v>
      </c>
      <c r="BH85" s="227">
        <v>50447</v>
      </c>
      <c r="BI85" s="227">
        <v>56488</v>
      </c>
      <c r="BJ85" s="227">
        <v>261379.5</v>
      </c>
      <c r="BK85" s="227">
        <v>159852.39000000001</v>
      </c>
      <c r="BL85" s="227">
        <v>4921985.8099999996</v>
      </c>
      <c r="BM85" s="227">
        <v>1154234.7</v>
      </c>
      <c r="BN85" s="227">
        <v>1479988.5</v>
      </c>
      <c r="BO85" s="227">
        <v>596517</v>
      </c>
      <c r="BP85" s="227">
        <v>372339.12</v>
      </c>
      <c r="BQ85" s="227">
        <v>504802</v>
      </c>
      <c r="BR85" s="295">
        <v>26307109</v>
      </c>
      <c r="BS85" s="295">
        <v>347400.5</v>
      </c>
      <c r="BT85" s="295">
        <v>795129.46</v>
      </c>
      <c r="BU85" s="295">
        <v>5358964</v>
      </c>
      <c r="BV85" s="295">
        <v>167870</v>
      </c>
      <c r="BW85" s="295">
        <v>725656.5</v>
      </c>
      <c r="BX85" s="295">
        <v>992082.25</v>
      </c>
      <c r="BY85" s="295">
        <v>186107</v>
      </c>
      <c r="BZ85" s="295">
        <v>275398</v>
      </c>
      <c r="CA85" s="295">
        <v>529818</v>
      </c>
      <c r="CB85" s="295">
        <v>1130717.8999999999</v>
      </c>
      <c r="CC85" s="295">
        <v>1336712.25</v>
      </c>
      <c r="CD85" s="295">
        <v>824627.15</v>
      </c>
      <c r="CE85" s="295">
        <v>433470.5</v>
      </c>
      <c r="CF85" s="295">
        <v>250380</v>
      </c>
      <c r="CG85" s="295">
        <v>326481.25</v>
      </c>
      <c r="CH85" s="295">
        <v>244350.94</v>
      </c>
      <c r="CI85" s="295">
        <v>294928.5</v>
      </c>
      <c r="CJ85" s="295">
        <v>1781722</v>
      </c>
      <c r="CK85" s="295">
        <v>186856</v>
      </c>
      <c r="CL85" s="295">
        <v>65645.5</v>
      </c>
      <c r="CM85" s="326"/>
      <c r="CZ85" s="325">
        <f t="shared" si="1"/>
        <v>0</v>
      </c>
      <c r="DA85" s="313" t="s">
        <v>1708</v>
      </c>
      <c r="DB85" s="310" t="s">
        <v>1357</v>
      </c>
      <c r="DC85" s="310" t="s">
        <v>2296</v>
      </c>
    </row>
    <row r="86" spans="1:107" ht="13.2" customHeight="1" x14ac:dyDescent="0.25">
      <c r="A86" s="293" t="s">
        <v>1709</v>
      </c>
      <c r="B86" s="294" t="s">
        <v>1358</v>
      </c>
      <c r="C86" s="227">
        <v>1996974.91</v>
      </c>
      <c r="D86" s="227">
        <v>185093.23</v>
      </c>
      <c r="E86" s="227">
        <v>319051.53999999998</v>
      </c>
      <c r="F86" s="227">
        <v>258647.6</v>
      </c>
      <c r="G86" s="227">
        <v>87743</v>
      </c>
      <c r="H86" s="227">
        <v>281680.7</v>
      </c>
      <c r="I86" s="227">
        <v>53590.21</v>
      </c>
      <c r="J86" s="227">
        <v>1789849.88</v>
      </c>
      <c r="K86" s="227">
        <v>172788.86</v>
      </c>
      <c r="L86" s="227">
        <v>344857.86</v>
      </c>
      <c r="M86" s="227">
        <v>1070514.31</v>
      </c>
      <c r="N86" s="227">
        <v>262062.03</v>
      </c>
      <c r="O86" s="227">
        <v>1714907.44</v>
      </c>
      <c r="P86" s="227">
        <v>201425.54</v>
      </c>
      <c r="Q86" s="227">
        <v>157179.97</v>
      </c>
      <c r="R86" s="227">
        <v>540969.34</v>
      </c>
      <c r="S86" s="227">
        <v>144567.07</v>
      </c>
      <c r="T86" s="227">
        <v>73895.75</v>
      </c>
      <c r="U86" s="227">
        <v>429555.8</v>
      </c>
      <c r="V86" s="227">
        <v>74563.02</v>
      </c>
      <c r="W86" s="227">
        <v>7024608.7699999996</v>
      </c>
      <c r="X86" s="227">
        <v>310008.56</v>
      </c>
      <c r="Y86" s="227">
        <v>227084.95</v>
      </c>
      <c r="Z86" s="227">
        <v>170201.38</v>
      </c>
      <c r="AA86" s="227">
        <v>70020.5</v>
      </c>
      <c r="AB86" s="227">
        <v>259346.16</v>
      </c>
      <c r="AC86" s="227">
        <v>104700.91</v>
      </c>
      <c r="AD86" s="227">
        <v>277169.36</v>
      </c>
      <c r="AE86" s="227">
        <v>98586.72</v>
      </c>
      <c r="AF86" s="227">
        <v>564590.25</v>
      </c>
      <c r="AG86" s="227">
        <v>142189.94</v>
      </c>
      <c r="AH86" s="227">
        <v>344206.24</v>
      </c>
      <c r="AI86" s="227">
        <v>221564.66</v>
      </c>
      <c r="AJ86" s="227">
        <v>127297.47</v>
      </c>
      <c r="AK86" s="227">
        <v>9666051.0199999996</v>
      </c>
      <c r="AL86" s="227">
        <v>113886.12</v>
      </c>
      <c r="AM86" s="227">
        <v>188551.1</v>
      </c>
      <c r="AN86" s="227">
        <v>824149.81</v>
      </c>
      <c r="AO86" s="227">
        <v>395930.83</v>
      </c>
      <c r="AP86" s="227">
        <v>209166.5</v>
      </c>
      <c r="AQ86" s="227">
        <v>125027.48</v>
      </c>
      <c r="AR86" s="227">
        <v>1169037.43</v>
      </c>
      <c r="AS86" s="227">
        <v>175326.98</v>
      </c>
      <c r="AT86" s="227">
        <v>136892.56</v>
      </c>
      <c r="AU86" s="227">
        <v>573668.66</v>
      </c>
      <c r="AV86" s="227">
        <v>194175.95</v>
      </c>
      <c r="AW86" s="227">
        <v>153839.20000000001</v>
      </c>
      <c r="AX86" s="227">
        <v>175952.75</v>
      </c>
      <c r="AY86" s="227">
        <v>29164.82</v>
      </c>
      <c r="AZ86" s="227">
        <v>64215.040000000001</v>
      </c>
      <c r="BA86" s="227">
        <v>1227008.1200000001</v>
      </c>
      <c r="BB86" s="227">
        <v>84100.91</v>
      </c>
      <c r="BC86" s="227">
        <v>6006713.1699999999</v>
      </c>
      <c r="BD86" s="227">
        <v>645073.15</v>
      </c>
      <c r="BE86" s="227">
        <v>221489.35</v>
      </c>
      <c r="BF86" s="227">
        <v>268494.82</v>
      </c>
      <c r="BG86" s="227">
        <v>2329614.94</v>
      </c>
      <c r="BH86" s="227">
        <v>31286</v>
      </c>
      <c r="BI86" s="227">
        <v>26518.77</v>
      </c>
      <c r="BJ86" s="227">
        <v>202344.19</v>
      </c>
      <c r="BK86" s="227">
        <v>192194.91</v>
      </c>
      <c r="BL86" s="227">
        <v>2829268.69</v>
      </c>
      <c r="BM86" s="227">
        <v>75608.160000000003</v>
      </c>
      <c r="BN86" s="227">
        <v>204549.78</v>
      </c>
      <c r="BO86" s="227">
        <v>1473321.4</v>
      </c>
      <c r="BP86" s="227">
        <v>539712.27</v>
      </c>
      <c r="BQ86" s="227">
        <v>55073.8</v>
      </c>
      <c r="BR86" s="295">
        <v>13641040.52</v>
      </c>
      <c r="BS86" s="295">
        <v>490363.12</v>
      </c>
      <c r="BT86" s="295">
        <v>581768.81999999995</v>
      </c>
      <c r="BU86" s="295">
        <v>2194621.4700000002</v>
      </c>
      <c r="BV86" s="227">
        <v>79482</v>
      </c>
      <c r="BW86" s="295">
        <v>112571.71</v>
      </c>
      <c r="BX86" s="295">
        <v>1052742.6000000001</v>
      </c>
      <c r="BY86" s="295">
        <v>213408.68</v>
      </c>
      <c r="BZ86" s="295">
        <v>121121.45</v>
      </c>
      <c r="CA86" s="295">
        <v>182622.45</v>
      </c>
      <c r="CB86" s="295">
        <v>318317.62</v>
      </c>
      <c r="CC86" s="295">
        <v>287913.67</v>
      </c>
      <c r="CD86" s="295">
        <v>265331.94</v>
      </c>
      <c r="CE86" s="295">
        <v>141015.53</v>
      </c>
      <c r="CF86" s="295">
        <v>132974.31</v>
      </c>
      <c r="CG86" s="295">
        <v>48444.75</v>
      </c>
      <c r="CH86" s="295">
        <v>12399</v>
      </c>
      <c r="CI86" s="295">
        <v>100884.2</v>
      </c>
      <c r="CJ86" s="295">
        <v>662018.85</v>
      </c>
      <c r="CK86" s="295">
        <v>139149.82999999999</v>
      </c>
      <c r="CL86" s="295">
        <v>1868</v>
      </c>
      <c r="CM86" s="326"/>
      <c r="CZ86" s="325">
        <f t="shared" si="1"/>
        <v>0</v>
      </c>
      <c r="DA86" s="313" t="s">
        <v>1709</v>
      </c>
      <c r="DB86" s="310" t="s">
        <v>1358</v>
      </c>
      <c r="DC86" s="310" t="s">
        <v>2296</v>
      </c>
    </row>
    <row r="87" spans="1:107" ht="13.2" customHeight="1" x14ac:dyDescent="0.25">
      <c r="A87" s="293" t="s">
        <v>1710</v>
      </c>
      <c r="B87" s="294" t="s">
        <v>1359</v>
      </c>
      <c r="C87" s="227">
        <v>0</v>
      </c>
      <c r="D87" s="227">
        <v>20405.25</v>
      </c>
      <c r="E87" s="227">
        <v>170309.5</v>
      </c>
      <c r="F87" s="227">
        <v>57781.75</v>
      </c>
      <c r="G87" s="227">
        <v>29912</v>
      </c>
      <c r="H87" s="227">
        <v>0</v>
      </c>
      <c r="I87" s="227">
        <v>45774.25</v>
      </c>
      <c r="J87" s="227">
        <v>163327.29</v>
      </c>
      <c r="K87" s="227">
        <v>49000</v>
      </c>
      <c r="L87" s="227">
        <v>0</v>
      </c>
      <c r="M87" s="227">
        <v>68913</v>
      </c>
      <c r="N87" s="227">
        <v>6931</v>
      </c>
      <c r="O87" s="227">
        <v>132532.75</v>
      </c>
      <c r="P87" s="227">
        <v>73419.3</v>
      </c>
      <c r="Q87" s="227">
        <v>2069.75</v>
      </c>
      <c r="R87" s="227">
        <v>102902.5</v>
      </c>
      <c r="S87" s="227">
        <v>6194.75</v>
      </c>
      <c r="T87" s="227">
        <v>40333.5</v>
      </c>
      <c r="U87" s="227">
        <v>58569.5</v>
      </c>
      <c r="V87" s="227">
        <v>3714</v>
      </c>
      <c r="W87" s="227">
        <v>295447.07</v>
      </c>
      <c r="X87" s="227">
        <v>0</v>
      </c>
      <c r="Y87" s="227">
        <v>0</v>
      </c>
      <c r="Z87" s="227">
        <v>89405</v>
      </c>
      <c r="AA87" s="227">
        <v>66803</v>
      </c>
      <c r="AB87" s="227">
        <v>8600.5</v>
      </c>
      <c r="AC87" s="227">
        <v>151438</v>
      </c>
      <c r="AD87" s="227">
        <v>147695</v>
      </c>
      <c r="AE87" s="227">
        <v>0</v>
      </c>
      <c r="AF87" s="227">
        <v>8848</v>
      </c>
      <c r="AG87" s="227">
        <v>0</v>
      </c>
      <c r="AH87" s="227">
        <v>32152.9</v>
      </c>
      <c r="AI87" s="227">
        <v>3735</v>
      </c>
      <c r="AJ87" s="227">
        <v>0</v>
      </c>
      <c r="AK87" s="227">
        <v>1315774.1499999999</v>
      </c>
      <c r="AL87" s="227">
        <v>18838</v>
      </c>
      <c r="AM87" s="227">
        <v>11063.5</v>
      </c>
      <c r="AN87" s="227">
        <v>72888</v>
      </c>
      <c r="AO87" s="227">
        <v>18228</v>
      </c>
      <c r="AP87" s="227">
        <v>0</v>
      </c>
      <c r="AQ87" s="227">
        <v>0</v>
      </c>
      <c r="AR87" s="227">
        <v>400965.77</v>
      </c>
      <c r="AS87" s="227">
        <v>0</v>
      </c>
      <c r="AT87" s="227">
        <v>35476</v>
      </c>
      <c r="AU87" s="227">
        <v>25170</v>
      </c>
      <c r="AV87" s="227">
        <v>24026</v>
      </c>
      <c r="AW87" s="227">
        <v>848</v>
      </c>
      <c r="AX87" s="227">
        <v>0</v>
      </c>
      <c r="AY87" s="227">
        <v>0</v>
      </c>
      <c r="AZ87" s="227">
        <v>0</v>
      </c>
      <c r="BA87" s="227">
        <v>638940.73</v>
      </c>
      <c r="BB87" s="227">
        <v>0</v>
      </c>
      <c r="BC87" s="227">
        <v>202381.5</v>
      </c>
      <c r="BD87" s="227">
        <v>241233</v>
      </c>
      <c r="BE87" s="227">
        <v>0</v>
      </c>
      <c r="BF87" s="227">
        <v>0</v>
      </c>
      <c r="BG87" s="227">
        <v>17802</v>
      </c>
      <c r="BH87" s="227">
        <v>0</v>
      </c>
      <c r="BI87" s="227">
        <v>0</v>
      </c>
      <c r="BJ87" s="227">
        <v>0</v>
      </c>
      <c r="BK87" s="227">
        <v>0</v>
      </c>
      <c r="BL87" s="227">
        <v>556644.75</v>
      </c>
      <c r="BM87" s="227">
        <v>47199</v>
      </c>
      <c r="BN87" s="227">
        <v>57072</v>
      </c>
      <c r="BO87" s="227">
        <v>30235</v>
      </c>
      <c r="BP87" s="227">
        <v>132088</v>
      </c>
      <c r="BQ87" s="227">
        <v>15771</v>
      </c>
      <c r="BR87" s="295">
        <v>170145</v>
      </c>
      <c r="BS87" s="227">
        <v>0</v>
      </c>
      <c r="BT87" s="227">
        <v>0</v>
      </c>
      <c r="BU87" s="295">
        <v>691352</v>
      </c>
      <c r="BV87" s="227">
        <v>0</v>
      </c>
      <c r="BW87" s="295">
        <v>5169</v>
      </c>
      <c r="BX87" s="295">
        <v>11556.5</v>
      </c>
      <c r="BY87" s="295">
        <v>8827</v>
      </c>
      <c r="BZ87" s="227">
        <v>0</v>
      </c>
      <c r="CA87" s="227">
        <v>0</v>
      </c>
      <c r="CB87" s="227">
        <v>0</v>
      </c>
      <c r="CC87" s="295">
        <v>23455.5</v>
      </c>
      <c r="CD87" s="227">
        <v>2179</v>
      </c>
      <c r="CE87" s="227">
        <v>0</v>
      </c>
      <c r="CF87" s="227">
        <v>0</v>
      </c>
      <c r="CG87" s="227">
        <v>0</v>
      </c>
      <c r="CH87" s="227">
        <v>0</v>
      </c>
      <c r="CI87" s="295">
        <v>29978</v>
      </c>
      <c r="CJ87" s="227">
        <v>0</v>
      </c>
      <c r="CK87" s="295">
        <v>4640</v>
      </c>
      <c r="CL87" s="227">
        <v>0</v>
      </c>
      <c r="CM87" s="326"/>
      <c r="CZ87" s="325">
        <f t="shared" si="1"/>
        <v>0</v>
      </c>
      <c r="DA87" s="313" t="s">
        <v>1710</v>
      </c>
      <c r="DB87" s="310" t="s">
        <v>1359</v>
      </c>
      <c r="DC87" s="310" t="s">
        <v>2296</v>
      </c>
    </row>
    <row r="88" spans="1:107" ht="13.2" customHeight="1" x14ac:dyDescent="0.25">
      <c r="A88" s="293" t="s">
        <v>1711</v>
      </c>
      <c r="B88" s="294" t="s">
        <v>1360</v>
      </c>
      <c r="C88" s="227">
        <v>0</v>
      </c>
      <c r="D88" s="227">
        <v>94480</v>
      </c>
      <c r="E88" s="227">
        <v>46065</v>
      </c>
      <c r="F88" s="227">
        <v>12316</v>
      </c>
      <c r="G88" s="227">
        <v>0</v>
      </c>
      <c r="H88" s="227">
        <v>0</v>
      </c>
      <c r="I88" s="227">
        <v>55846</v>
      </c>
      <c r="J88" s="227">
        <v>202148.31</v>
      </c>
      <c r="K88" s="227">
        <v>40148.22</v>
      </c>
      <c r="L88" s="227">
        <v>0</v>
      </c>
      <c r="M88" s="227">
        <v>156785.32</v>
      </c>
      <c r="N88" s="227">
        <v>0</v>
      </c>
      <c r="O88" s="227">
        <v>66719.5</v>
      </c>
      <c r="P88" s="227">
        <v>102866.1</v>
      </c>
      <c r="Q88" s="227">
        <v>1438</v>
      </c>
      <c r="R88" s="227">
        <v>434710.69</v>
      </c>
      <c r="S88" s="227">
        <v>114727</v>
      </c>
      <c r="T88" s="227">
        <v>0</v>
      </c>
      <c r="U88" s="227">
        <v>922554.95</v>
      </c>
      <c r="V88" s="227">
        <v>1433</v>
      </c>
      <c r="W88" s="227">
        <v>388561.88</v>
      </c>
      <c r="X88" s="227">
        <v>0</v>
      </c>
      <c r="Y88" s="227">
        <v>0</v>
      </c>
      <c r="Z88" s="227">
        <v>48236</v>
      </c>
      <c r="AA88" s="227">
        <v>27514</v>
      </c>
      <c r="AB88" s="227">
        <v>19245</v>
      </c>
      <c r="AC88" s="227">
        <v>91846</v>
      </c>
      <c r="AD88" s="227">
        <v>66587</v>
      </c>
      <c r="AE88" s="227">
        <v>0</v>
      </c>
      <c r="AF88" s="227">
        <v>61128.19</v>
      </c>
      <c r="AG88" s="227">
        <v>9799.42</v>
      </c>
      <c r="AH88" s="227">
        <v>88631</v>
      </c>
      <c r="AI88" s="227">
        <v>0</v>
      </c>
      <c r="AJ88" s="227">
        <v>0</v>
      </c>
      <c r="AK88" s="227">
        <v>531080.23</v>
      </c>
      <c r="AL88" s="227">
        <v>70002</v>
      </c>
      <c r="AM88" s="227">
        <v>7583.5</v>
      </c>
      <c r="AN88" s="227">
        <v>93121</v>
      </c>
      <c r="AO88" s="227">
        <v>0</v>
      </c>
      <c r="AP88" s="227">
        <v>0</v>
      </c>
      <c r="AQ88" s="227">
        <v>22988</v>
      </c>
      <c r="AR88" s="227">
        <v>1349502.95</v>
      </c>
      <c r="AS88" s="227">
        <v>0</v>
      </c>
      <c r="AT88" s="227">
        <v>105192</v>
      </c>
      <c r="AU88" s="227">
        <v>66330.25</v>
      </c>
      <c r="AV88" s="227">
        <v>84039.44</v>
      </c>
      <c r="AW88" s="227">
        <v>0</v>
      </c>
      <c r="AX88" s="227">
        <v>0</v>
      </c>
      <c r="AY88" s="227">
        <v>0</v>
      </c>
      <c r="AZ88" s="227">
        <v>0</v>
      </c>
      <c r="BA88" s="227">
        <v>703655.71</v>
      </c>
      <c r="BB88" s="227">
        <v>0</v>
      </c>
      <c r="BC88" s="227">
        <v>254089.11</v>
      </c>
      <c r="BD88" s="227">
        <v>555297.19999999995</v>
      </c>
      <c r="BE88" s="227">
        <v>0</v>
      </c>
      <c r="BF88" s="227">
        <v>0</v>
      </c>
      <c r="BG88" s="227">
        <v>327488</v>
      </c>
      <c r="BH88" s="227">
        <v>0</v>
      </c>
      <c r="BI88" s="227">
        <v>0</v>
      </c>
      <c r="BJ88" s="227">
        <v>0</v>
      </c>
      <c r="BK88" s="227">
        <v>0</v>
      </c>
      <c r="BL88" s="227">
        <v>133364.85</v>
      </c>
      <c r="BM88" s="227">
        <v>0</v>
      </c>
      <c r="BN88" s="227">
        <v>44798</v>
      </c>
      <c r="BO88" s="227">
        <v>73991</v>
      </c>
      <c r="BP88" s="227">
        <v>194839</v>
      </c>
      <c r="BQ88" s="227">
        <v>45106</v>
      </c>
      <c r="BR88" s="227">
        <v>0</v>
      </c>
      <c r="BS88" s="227">
        <v>0</v>
      </c>
      <c r="BT88" s="227">
        <v>0</v>
      </c>
      <c r="BU88" s="295">
        <v>1060916.69</v>
      </c>
      <c r="BV88" s="227">
        <v>0</v>
      </c>
      <c r="BW88" s="227">
        <v>0</v>
      </c>
      <c r="BX88" s="295">
        <v>1087</v>
      </c>
      <c r="BY88" s="227">
        <v>0</v>
      </c>
      <c r="BZ88" s="227">
        <v>0</v>
      </c>
      <c r="CA88" s="227">
        <v>0</v>
      </c>
      <c r="CB88" s="227">
        <v>0</v>
      </c>
      <c r="CC88" s="295">
        <v>2400</v>
      </c>
      <c r="CD88" s="295">
        <v>40837</v>
      </c>
      <c r="CE88" s="227">
        <v>0</v>
      </c>
      <c r="CF88" s="227">
        <v>0</v>
      </c>
      <c r="CG88" s="227">
        <v>0</v>
      </c>
      <c r="CH88" s="227">
        <v>0</v>
      </c>
      <c r="CI88" s="295">
        <v>16729</v>
      </c>
      <c r="CJ88" s="295">
        <v>18754.5</v>
      </c>
      <c r="CK88" s="295">
        <v>25773</v>
      </c>
      <c r="CL88" s="227">
        <v>0</v>
      </c>
      <c r="CM88" s="326"/>
      <c r="CZ88" s="325">
        <f t="shared" si="1"/>
        <v>0</v>
      </c>
      <c r="DA88" s="313" t="s">
        <v>1711</v>
      </c>
      <c r="DB88" s="310" t="s">
        <v>1360</v>
      </c>
      <c r="DC88" s="310" t="s">
        <v>2296</v>
      </c>
    </row>
    <row r="89" spans="1:107" ht="13.2" customHeight="1" x14ac:dyDescent="0.25">
      <c r="A89" s="293" t="s">
        <v>116</v>
      </c>
      <c r="B89" s="294" t="s">
        <v>1712</v>
      </c>
      <c r="C89" s="227">
        <v>0</v>
      </c>
      <c r="D89" s="227">
        <v>0</v>
      </c>
      <c r="E89" s="227">
        <v>0</v>
      </c>
      <c r="F89" s="227">
        <v>0</v>
      </c>
      <c r="G89" s="227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7">
        <v>0</v>
      </c>
      <c r="N89" s="227">
        <v>0</v>
      </c>
      <c r="O89" s="227">
        <v>0</v>
      </c>
      <c r="P89" s="227">
        <v>0</v>
      </c>
      <c r="Q89" s="227">
        <v>0</v>
      </c>
      <c r="R89" s="227">
        <v>0</v>
      </c>
      <c r="S89" s="227">
        <v>0</v>
      </c>
      <c r="T89" s="227">
        <v>0</v>
      </c>
      <c r="U89" s="227">
        <v>0</v>
      </c>
      <c r="V89" s="227">
        <v>0</v>
      </c>
      <c r="W89" s="227">
        <v>0</v>
      </c>
      <c r="X89" s="227">
        <v>0</v>
      </c>
      <c r="Y89" s="227">
        <v>0</v>
      </c>
      <c r="Z89" s="227">
        <v>0</v>
      </c>
      <c r="AA89" s="227">
        <v>0</v>
      </c>
      <c r="AB89" s="227">
        <v>0</v>
      </c>
      <c r="AC89" s="227">
        <v>0</v>
      </c>
      <c r="AD89" s="227">
        <v>0</v>
      </c>
      <c r="AE89" s="227">
        <v>0</v>
      </c>
      <c r="AF89" s="227">
        <v>0</v>
      </c>
      <c r="AG89" s="227">
        <v>0</v>
      </c>
      <c r="AH89" s="227">
        <v>0</v>
      </c>
      <c r="AI89" s="227">
        <v>0</v>
      </c>
      <c r="AJ89" s="227">
        <v>0</v>
      </c>
      <c r="AK89" s="227">
        <v>0</v>
      </c>
      <c r="AL89" s="227">
        <v>0</v>
      </c>
      <c r="AM89" s="227">
        <v>0</v>
      </c>
      <c r="AN89" s="227">
        <v>0</v>
      </c>
      <c r="AO89" s="227">
        <v>0</v>
      </c>
      <c r="AP89" s="227">
        <v>0</v>
      </c>
      <c r="AQ89" s="227">
        <v>0</v>
      </c>
      <c r="AR89" s="227">
        <v>0</v>
      </c>
      <c r="AS89" s="227">
        <v>0</v>
      </c>
      <c r="AT89" s="227">
        <v>0</v>
      </c>
      <c r="AU89" s="227">
        <v>0</v>
      </c>
      <c r="AV89" s="227">
        <v>0</v>
      </c>
      <c r="AW89" s="227">
        <v>0</v>
      </c>
      <c r="AX89" s="227">
        <v>0</v>
      </c>
      <c r="AY89" s="227">
        <v>0</v>
      </c>
      <c r="AZ89" s="227">
        <v>0</v>
      </c>
      <c r="BA89" s="227">
        <v>0</v>
      </c>
      <c r="BB89" s="227">
        <v>0</v>
      </c>
      <c r="BC89" s="227">
        <v>1619441.11</v>
      </c>
      <c r="BD89" s="227">
        <v>0</v>
      </c>
      <c r="BE89" s="227">
        <v>0</v>
      </c>
      <c r="BF89" s="227">
        <v>0</v>
      </c>
      <c r="BG89" s="227">
        <v>0</v>
      </c>
      <c r="BH89" s="227">
        <v>0</v>
      </c>
      <c r="BI89" s="227">
        <v>0</v>
      </c>
      <c r="BJ89" s="227">
        <v>0</v>
      </c>
      <c r="BK89" s="227">
        <v>0</v>
      </c>
      <c r="BL89" s="227">
        <v>0</v>
      </c>
      <c r="BM89" s="227">
        <v>0</v>
      </c>
      <c r="BN89" s="227">
        <v>0</v>
      </c>
      <c r="BO89" s="227">
        <v>0</v>
      </c>
      <c r="BP89" s="227">
        <v>0</v>
      </c>
      <c r="BQ89" s="227">
        <v>0</v>
      </c>
      <c r="BR89" s="227">
        <v>0</v>
      </c>
      <c r="BS89" s="227">
        <v>0</v>
      </c>
      <c r="BT89" s="227">
        <v>0</v>
      </c>
      <c r="BU89" s="227">
        <v>0</v>
      </c>
      <c r="BV89" s="227">
        <v>0</v>
      </c>
      <c r="BW89" s="295">
        <v>0</v>
      </c>
      <c r="BX89" s="227">
        <v>0</v>
      </c>
      <c r="BY89" s="295">
        <v>0</v>
      </c>
      <c r="BZ89" s="227">
        <v>0</v>
      </c>
      <c r="CA89" s="227">
        <v>0</v>
      </c>
      <c r="CB89" s="227">
        <v>0</v>
      </c>
      <c r="CC89" s="227">
        <v>0</v>
      </c>
      <c r="CD89" s="227">
        <v>0</v>
      </c>
      <c r="CE89" s="227">
        <v>0</v>
      </c>
      <c r="CF89" s="227">
        <v>0</v>
      </c>
      <c r="CG89" s="295">
        <v>28132.5</v>
      </c>
      <c r="CH89" s="227">
        <v>0</v>
      </c>
      <c r="CI89" s="227">
        <v>0</v>
      </c>
      <c r="CJ89" s="227">
        <v>0</v>
      </c>
      <c r="CK89" s="227">
        <v>0</v>
      </c>
      <c r="CL89" s="227">
        <v>0</v>
      </c>
      <c r="CM89" s="326"/>
      <c r="CZ89" s="325">
        <f t="shared" si="1"/>
        <v>0</v>
      </c>
      <c r="DA89" s="313" t="s">
        <v>116</v>
      </c>
      <c r="DB89" s="310" t="s">
        <v>1712</v>
      </c>
      <c r="DC89" s="310" t="s">
        <v>2296</v>
      </c>
    </row>
    <row r="90" spans="1:107" ht="13.2" customHeight="1" x14ac:dyDescent="0.25">
      <c r="A90" s="293" t="s">
        <v>117</v>
      </c>
      <c r="B90" s="294" t="s">
        <v>1713</v>
      </c>
      <c r="C90" s="227">
        <v>0</v>
      </c>
      <c r="D90" s="227">
        <v>0</v>
      </c>
      <c r="E90" s="227">
        <v>0</v>
      </c>
      <c r="F90" s="227">
        <v>0</v>
      </c>
      <c r="G90" s="227">
        <v>0</v>
      </c>
      <c r="H90" s="227">
        <v>971733</v>
      </c>
      <c r="I90" s="227">
        <v>39500</v>
      </c>
      <c r="J90" s="227">
        <v>0</v>
      </c>
      <c r="K90" s="227">
        <v>1109300</v>
      </c>
      <c r="L90" s="227">
        <v>0</v>
      </c>
      <c r="M90" s="227">
        <v>270</v>
      </c>
      <c r="N90" s="227">
        <v>0</v>
      </c>
      <c r="O90" s="227">
        <v>0</v>
      </c>
      <c r="P90" s="227">
        <v>0</v>
      </c>
      <c r="Q90" s="227">
        <v>190837.69</v>
      </c>
      <c r="R90" s="227">
        <v>447009.69</v>
      </c>
      <c r="S90" s="227">
        <v>0</v>
      </c>
      <c r="T90" s="227">
        <v>0</v>
      </c>
      <c r="U90" s="227">
        <v>0</v>
      </c>
      <c r="V90" s="227">
        <v>0</v>
      </c>
      <c r="W90" s="227">
        <v>0</v>
      </c>
      <c r="X90" s="227">
        <v>0</v>
      </c>
      <c r="Y90" s="227">
        <v>0</v>
      </c>
      <c r="Z90" s="227">
        <v>0</v>
      </c>
      <c r="AA90" s="227">
        <v>0</v>
      </c>
      <c r="AB90" s="227">
        <v>0</v>
      </c>
      <c r="AC90" s="227">
        <v>0</v>
      </c>
      <c r="AD90" s="227">
        <v>0</v>
      </c>
      <c r="AE90" s="227">
        <v>0</v>
      </c>
      <c r="AF90" s="227">
        <v>0</v>
      </c>
      <c r="AG90" s="227">
        <v>0</v>
      </c>
      <c r="AH90" s="227">
        <v>0</v>
      </c>
      <c r="AI90" s="227">
        <v>0</v>
      </c>
      <c r="AJ90" s="227">
        <v>0</v>
      </c>
      <c r="AK90" s="227">
        <v>0</v>
      </c>
      <c r="AL90" s="227">
        <v>0</v>
      </c>
      <c r="AM90" s="227">
        <v>0</v>
      </c>
      <c r="AN90" s="227">
        <v>0</v>
      </c>
      <c r="AO90" s="227">
        <v>0</v>
      </c>
      <c r="AP90" s="227">
        <v>0</v>
      </c>
      <c r="AQ90" s="227">
        <v>0</v>
      </c>
      <c r="AR90" s="227">
        <v>0</v>
      </c>
      <c r="AS90" s="227">
        <v>134250.25</v>
      </c>
      <c r="AT90" s="227">
        <v>0</v>
      </c>
      <c r="AU90" s="227">
        <v>0</v>
      </c>
      <c r="AV90" s="227">
        <v>0</v>
      </c>
      <c r="AW90" s="227">
        <v>0</v>
      </c>
      <c r="AX90" s="227">
        <v>0</v>
      </c>
      <c r="AY90" s="227">
        <v>0</v>
      </c>
      <c r="AZ90" s="227">
        <v>0</v>
      </c>
      <c r="BA90" s="227">
        <v>0</v>
      </c>
      <c r="BB90" s="227">
        <v>0</v>
      </c>
      <c r="BC90" s="227">
        <v>1947071.05</v>
      </c>
      <c r="BD90" s="227">
        <v>0</v>
      </c>
      <c r="BE90" s="227">
        <v>0</v>
      </c>
      <c r="BF90" s="227">
        <v>69789.5</v>
      </c>
      <c r="BG90" s="227">
        <v>0</v>
      </c>
      <c r="BH90" s="227">
        <v>1372</v>
      </c>
      <c r="BI90" s="227">
        <v>0</v>
      </c>
      <c r="BJ90" s="227">
        <v>0</v>
      </c>
      <c r="BK90" s="227">
        <v>0</v>
      </c>
      <c r="BL90" s="227">
        <v>0</v>
      </c>
      <c r="BM90" s="227">
        <v>0</v>
      </c>
      <c r="BN90" s="227">
        <v>0</v>
      </c>
      <c r="BO90" s="227">
        <v>0</v>
      </c>
      <c r="BP90" s="227">
        <v>817454.68</v>
      </c>
      <c r="BQ90" s="227">
        <v>59134</v>
      </c>
      <c r="BR90" s="295">
        <v>0</v>
      </c>
      <c r="BS90" s="295">
        <v>0</v>
      </c>
      <c r="BT90" s="295">
        <v>0</v>
      </c>
      <c r="BU90" s="295">
        <v>0</v>
      </c>
      <c r="BV90" s="295">
        <v>0</v>
      </c>
      <c r="BW90" s="227">
        <v>0</v>
      </c>
      <c r="BX90" s="295">
        <v>0</v>
      </c>
      <c r="BY90" s="227">
        <v>0</v>
      </c>
      <c r="BZ90" s="295">
        <v>0</v>
      </c>
      <c r="CA90" s="295">
        <v>0</v>
      </c>
      <c r="CB90" s="295">
        <v>0</v>
      </c>
      <c r="CC90" s="295">
        <v>0</v>
      </c>
      <c r="CD90" s="295">
        <v>0</v>
      </c>
      <c r="CE90" s="295">
        <v>0</v>
      </c>
      <c r="CF90" s="295">
        <v>0</v>
      </c>
      <c r="CG90" s="227">
        <v>0</v>
      </c>
      <c r="CH90" s="295">
        <v>0</v>
      </c>
      <c r="CI90" s="295">
        <v>0</v>
      </c>
      <c r="CJ90" s="295">
        <v>0</v>
      </c>
      <c r="CK90" s="295">
        <v>0</v>
      </c>
      <c r="CL90" s="295">
        <v>0</v>
      </c>
      <c r="CM90" s="326"/>
      <c r="CZ90" s="325">
        <f t="shared" si="1"/>
        <v>0</v>
      </c>
      <c r="DA90" s="313" t="s">
        <v>117</v>
      </c>
      <c r="DB90" s="310" t="s">
        <v>1713</v>
      </c>
      <c r="DC90" s="310" t="s">
        <v>2296</v>
      </c>
    </row>
    <row r="91" spans="1:107" ht="13.2" customHeight="1" x14ac:dyDescent="0.25">
      <c r="A91" s="293" t="s">
        <v>118</v>
      </c>
      <c r="B91" s="294" t="s">
        <v>119</v>
      </c>
      <c r="C91" s="227">
        <v>0</v>
      </c>
      <c r="D91" s="227">
        <v>0</v>
      </c>
      <c r="E91" s="227">
        <v>0</v>
      </c>
      <c r="F91" s="227">
        <v>769000</v>
      </c>
      <c r="G91" s="227">
        <v>0</v>
      </c>
      <c r="H91" s="227">
        <v>0</v>
      </c>
      <c r="I91" s="227">
        <v>606805</v>
      </c>
      <c r="J91" s="227">
        <v>825500</v>
      </c>
      <c r="K91" s="227">
        <v>0</v>
      </c>
      <c r="L91" s="227">
        <v>0</v>
      </c>
      <c r="M91" s="227">
        <v>801800</v>
      </c>
      <c r="N91" s="227">
        <v>0</v>
      </c>
      <c r="O91" s="227">
        <v>0</v>
      </c>
      <c r="P91" s="227">
        <v>0</v>
      </c>
      <c r="Q91" s="227">
        <v>0</v>
      </c>
      <c r="R91" s="227">
        <v>907271.75</v>
      </c>
      <c r="S91" s="227">
        <v>0</v>
      </c>
      <c r="T91" s="227">
        <v>0</v>
      </c>
      <c r="U91" s="227">
        <v>33193</v>
      </c>
      <c r="V91" s="227">
        <v>0</v>
      </c>
      <c r="W91" s="227">
        <v>0</v>
      </c>
      <c r="X91" s="227">
        <v>0</v>
      </c>
      <c r="Y91" s="227">
        <v>0</v>
      </c>
      <c r="Z91" s="227">
        <v>0</v>
      </c>
      <c r="AA91" s="227">
        <v>0</v>
      </c>
      <c r="AB91" s="227">
        <v>0</v>
      </c>
      <c r="AC91" s="227">
        <v>0</v>
      </c>
      <c r="AD91" s="227">
        <v>0</v>
      </c>
      <c r="AE91" s="227">
        <v>0</v>
      </c>
      <c r="AF91" s="227">
        <v>0</v>
      </c>
      <c r="AG91" s="227">
        <v>0</v>
      </c>
      <c r="AH91" s="227">
        <v>0</v>
      </c>
      <c r="AI91" s="227">
        <v>0</v>
      </c>
      <c r="AJ91" s="227">
        <v>0</v>
      </c>
      <c r="AK91" s="227">
        <v>0</v>
      </c>
      <c r="AL91" s="227">
        <v>0</v>
      </c>
      <c r="AM91" s="227">
        <v>0</v>
      </c>
      <c r="AN91" s="227">
        <v>0</v>
      </c>
      <c r="AO91" s="227">
        <v>0</v>
      </c>
      <c r="AP91" s="227">
        <v>78724</v>
      </c>
      <c r="AQ91" s="227">
        <v>0</v>
      </c>
      <c r="AR91" s="227">
        <v>0</v>
      </c>
      <c r="AS91" s="227">
        <v>0</v>
      </c>
      <c r="AT91" s="227">
        <v>0</v>
      </c>
      <c r="AU91" s="227">
        <v>360350</v>
      </c>
      <c r="AV91" s="227">
        <v>148000</v>
      </c>
      <c r="AW91" s="227">
        <v>0</v>
      </c>
      <c r="AX91" s="227">
        <v>0</v>
      </c>
      <c r="AY91" s="227">
        <v>2386591</v>
      </c>
      <c r="AZ91" s="227">
        <v>0</v>
      </c>
      <c r="BA91" s="227">
        <v>0</v>
      </c>
      <c r="BB91" s="227">
        <v>0</v>
      </c>
      <c r="BC91" s="227">
        <v>0</v>
      </c>
      <c r="BD91" s="227">
        <v>8776375</v>
      </c>
      <c r="BE91" s="227">
        <v>0</v>
      </c>
      <c r="BF91" s="227">
        <v>0</v>
      </c>
      <c r="BG91" s="227">
        <v>14254836.49</v>
      </c>
      <c r="BH91" s="227">
        <v>3853106.61</v>
      </c>
      <c r="BI91" s="227">
        <v>0</v>
      </c>
      <c r="BJ91" s="227">
        <v>2908166.63</v>
      </c>
      <c r="BK91" s="227">
        <v>1134844.3500000001</v>
      </c>
      <c r="BL91" s="227">
        <v>0</v>
      </c>
      <c r="BM91" s="227">
        <v>0</v>
      </c>
      <c r="BN91" s="227">
        <v>0</v>
      </c>
      <c r="BO91" s="227">
        <v>0</v>
      </c>
      <c r="BP91" s="227">
        <v>0</v>
      </c>
      <c r="BQ91" s="227">
        <v>0</v>
      </c>
      <c r="BR91" s="227">
        <v>0</v>
      </c>
      <c r="BS91" s="295">
        <v>0</v>
      </c>
      <c r="BT91" s="227">
        <v>0</v>
      </c>
      <c r="BU91" s="227">
        <v>0</v>
      </c>
      <c r="BV91" s="227">
        <v>0</v>
      </c>
      <c r="BW91" s="227">
        <v>0</v>
      </c>
      <c r="BX91" s="295">
        <v>0</v>
      </c>
      <c r="BY91" s="227">
        <v>0</v>
      </c>
      <c r="BZ91" s="295">
        <v>0</v>
      </c>
      <c r="CA91" s="295">
        <v>0</v>
      </c>
      <c r="CB91" s="227">
        <v>0</v>
      </c>
      <c r="CC91" s="295">
        <v>0</v>
      </c>
      <c r="CD91" s="227">
        <v>0</v>
      </c>
      <c r="CE91" s="295">
        <v>0</v>
      </c>
      <c r="CF91" s="295">
        <v>0</v>
      </c>
      <c r="CG91" s="227">
        <v>0</v>
      </c>
      <c r="CH91" s="295">
        <v>0</v>
      </c>
      <c r="CI91" s="227">
        <v>178040.6</v>
      </c>
      <c r="CJ91" s="295">
        <v>0</v>
      </c>
      <c r="CK91" s="227">
        <v>0</v>
      </c>
      <c r="CL91" s="295">
        <v>0</v>
      </c>
      <c r="CM91" s="326"/>
      <c r="CZ91" s="325">
        <f t="shared" si="1"/>
        <v>0</v>
      </c>
      <c r="DA91" s="313" t="s">
        <v>118</v>
      </c>
      <c r="DB91" s="310" t="s">
        <v>119</v>
      </c>
      <c r="DC91" s="310" t="s">
        <v>2296</v>
      </c>
    </row>
    <row r="92" spans="1:107" ht="13.2" customHeight="1" x14ac:dyDescent="0.25">
      <c r="A92" s="293" t="s">
        <v>120</v>
      </c>
      <c r="B92" s="294" t="s">
        <v>1714</v>
      </c>
      <c r="C92" s="227">
        <v>0</v>
      </c>
      <c r="D92" s="227">
        <v>1204.25</v>
      </c>
      <c r="E92" s="227">
        <v>258</v>
      </c>
      <c r="F92" s="227">
        <v>0</v>
      </c>
      <c r="G92" s="227">
        <v>0</v>
      </c>
      <c r="H92" s="227">
        <v>0</v>
      </c>
      <c r="I92" s="227">
        <v>0</v>
      </c>
      <c r="J92" s="227">
        <v>0</v>
      </c>
      <c r="K92" s="227">
        <v>0</v>
      </c>
      <c r="L92" s="227">
        <v>0</v>
      </c>
      <c r="M92" s="227">
        <v>0</v>
      </c>
      <c r="N92" s="227">
        <v>0</v>
      </c>
      <c r="O92" s="227">
        <v>0</v>
      </c>
      <c r="P92" s="227">
        <v>0</v>
      </c>
      <c r="Q92" s="227">
        <v>0</v>
      </c>
      <c r="R92" s="227">
        <v>7782</v>
      </c>
      <c r="S92" s="227">
        <v>0</v>
      </c>
      <c r="T92" s="227">
        <v>0</v>
      </c>
      <c r="U92" s="227">
        <v>4675.8500000000004</v>
      </c>
      <c r="V92" s="227">
        <v>16299</v>
      </c>
      <c r="W92" s="227">
        <v>0</v>
      </c>
      <c r="X92" s="227">
        <v>0</v>
      </c>
      <c r="Y92" s="227">
        <v>200</v>
      </c>
      <c r="Z92" s="227">
        <v>0</v>
      </c>
      <c r="AA92" s="227">
        <v>0</v>
      </c>
      <c r="AB92" s="227">
        <v>0</v>
      </c>
      <c r="AC92" s="227">
        <v>0</v>
      </c>
      <c r="AD92" s="227">
        <v>0</v>
      </c>
      <c r="AE92" s="227">
        <v>0</v>
      </c>
      <c r="AF92" s="227">
        <v>0</v>
      </c>
      <c r="AG92" s="227">
        <v>0</v>
      </c>
      <c r="AH92" s="227">
        <v>0</v>
      </c>
      <c r="AI92" s="227">
        <v>0</v>
      </c>
      <c r="AJ92" s="227">
        <v>0</v>
      </c>
      <c r="AK92" s="227">
        <v>0</v>
      </c>
      <c r="AL92" s="227">
        <v>0</v>
      </c>
      <c r="AM92" s="227">
        <v>0</v>
      </c>
      <c r="AN92" s="227">
        <v>0</v>
      </c>
      <c r="AO92" s="227">
        <v>0</v>
      </c>
      <c r="AP92" s="227">
        <v>0</v>
      </c>
      <c r="AQ92" s="227">
        <v>0</v>
      </c>
      <c r="AR92" s="227">
        <v>0</v>
      </c>
      <c r="AS92" s="227">
        <v>0</v>
      </c>
      <c r="AT92" s="227">
        <v>200780</v>
      </c>
      <c r="AU92" s="227">
        <v>0</v>
      </c>
      <c r="AV92" s="227">
        <v>329061.8</v>
      </c>
      <c r="AW92" s="227">
        <v>0</v>
      </c>
      <c r="AX92" s="227">
        <v>0</v>
      </c>
      <c r="AY92" s="227">
        <v>0</v>
      </c>
      <c r="AZ92" s="227">
        <v>0</v>
      </c>
      <c r="BA92" s="227">
        <v>0</v>
      </c>
      <c r="BB92" s="227">
        <v>0</v>
      </c>
      <c r="BC92" s="227">
        <v>385</v>
      </c>
      <c r="BD92" s="227">
        <v>1105749.1000000001</v>
      </c>
      <c r="BE92" s="227">
        <v>0</v>
      </c>
      <c r="BF92" s="227">
        <v>0</v>
      </c>
      <c r="BG92" s="227">
        <v>327.89</v>
      </c>
      <c r="BH92" s="227">
        <v>0</v>
      </c>
      <c r="BI92" s="227">
        <v>0</v>
      </c>
      <c r="BJ92" s="227">
        <v>0</v>
      </c>
      <c r="BK92" s="227">
        <v>0</v>
      </c>
      <c r="BL92" s="227">
        <v>0</v>
      </c>
      <c r="BM92" s="227">
        <v>0</v>
      </c>
      <c r="BN92" s="227">
        <v>0</v>
      </c>
      <c r="BO92" s="227">
        <v>0</v>
      </c>
      <c r="BP92" s="227">
        <v>0</v>
      </c>
      <c r="BQ92" s="227">
        <v>0</v>
      </c>
      <c r="BR92" s="227">
        <v>23490</v>
      </c>
      <c r="BS92" s="227">
        <v>0</v>
      </c>
      <c r="BT92" s="227">
        <v>0</v>
      </c>
      <c r="BU92" s="227">
        <v>0</v>
      </c>
      <c r="BV92" s="227">
        <v>0</v>
      </c>
      <c r="BW92" s="227">
        <v>0</v>
      </c>
      <c r="BX92" s="227">
        <v>0</v>
      </c>
      <c r="BY92" s="227">
        <v>0</v>
      </c>
      <c r="BZ92" s="227">
        <v>0</v>
      </c>
      <c r="CA92" s="227">
        <v>0</v>
      </c>
      <c r="CB92" s="295">
        <v>222</v>
      </c>
      <c r="CC92" s="227">
        <v>0</v>
      </c>
      <c r="CD92" s="295">
        <v>8905.19</v>
      </c>
      <c r="CE92" s="227">
        <v>0</v>
      </c>
      <c r="CF92" s="227">
        <v>5264.59</v>
      </c>
      <c r="CG92" s="227">
        <v>0</v>
      </c>
      <c r="CH92" s="295">
        <v>1101.6500000000001</v>
      </c>
      <c r="CI92" s="227">
        <v>0</v>
      </c>
      <c r="CJ92" s="227">
        <v>0</v>
      </c>
      <c r="CK92" s="227">
        <v>0</v>
      </c>
      <c r="CL92" s="227">
        <v>0</v>
      </c>
      <c r="CM92" s="326"/>
      <c r="CZ92" s="325">
        <f t="shared" si="1"/>
        <v>0</v>
      </c>
      <c r="DA92" s="313" t="s">
        <v>120</v>
      </c>
      <c r="DB92" s="310" t="s">
        <v>1714</v>
      </c>
      <c r="DC92" s="310" t="s">
        <v>2296</v>
      </c>
    </row>
    <row r="93" spans="1:107" ht="13.2" customHeight="1" x14ac:dyDescent="0.25">
      <c r="A93" s="293" t="s">
        <v>121</v>
      </c>
      <c r="B93" s="294" t="s">
        <v>1715</v>
      </c>
      <c r="C93" s="227">
        <v>30056.94</v>
      </c>
      <c r="D93" s="227">
        <v>21892.94</v>
      </c>
      <c r="E93" s="227">
        <v>23290.69</v>
      </c>
      <c r="F93" s="227">
        <v>0</v>
      </c>
      <c r="G93" s="227">
        <v>41411.86</v>
      </c>
      <c r="H93" s="227">
        <v>202472.81</v>
      </c>
      <c r="I93" s="227">
        <v>64678.43</v>
      </c>
      <c r="J93" s="227">
        <v>1199334.54</v>
      </c>
      <c r="K93" s="227">
        <v>92120.8</v>
      </c>
      <c r="L93" s="227">
        <v>56919.73</v>
      </c>
      <c r="M93" s="227">
        <v>173056.66</v>
      </c>
      <c r="N93" s="227">
        <v>0</v>
      </c>
      <c r="O93" s="227">
        <v>1212812.04</v>
      </c>
      <c r="P93" s="227">
        <v>46615.16</v>
      </c>
      <c r="Q93" s="227">
        <v>245508.56</v>
      </c>
      <c r="R93" s="227">
        <v>1224639.6399999999</v>
      </c>
      <c r="S93" s="227">
        <v>268941.84999999998</v>
      </c>
      <c r="T93" s="227">
        <v>51152.5</v>
      </c>
      <c r="U93" s="227">
        <v>479813.13</v>
      </c>
      <c r="V93" s="227">
        <v>74722.36</v>
      </c>
      <c r="W93" s="227">
        <v>1813100.47</v>
      </c>
      <c r="X93" s="227">
        <v>22541.33</v>
      </c>
      <c r="Y93" s="227">
        <v>196229.31</v>
      </c>
      <c r="Z93" s="227">
        <v>28366.28</v>
      </c>
      <c r="AA93" s="227">
        <v>36371.74</v>
      </c>
      <c r="AB93" s="227">
        <v>84443.99</v>
      </c>
      <c r="AC93" s="227">
        <v>93181.79</v>
      </c>
      <c r="AD93" s="227">
        <v>288171.14</v>
      </c>
      <c r="AE93" s="227">
        <v>23153.85</v>
      </c>
      <c r="AF93" s="227">
        <v>109088.66</v>
      </c>
      <c r="AG93" s="227">
        <v>258125.88</v>
      </c>
      <c r="AH93" s="227">
        <v>64688.639999999999</v>
      </c>
      <c r="AI93" s="227">
        <v>11969.54</v>
      </c>
      <c r="AJ93" s="227">
        <v>66662.490000000005</v>
      </c>
      <c r="AK93" s="227">
        <v>7857716.5899999999</v>
      </c>
      <c r="AL93" s="227">
        <v>23869.89</v>
      </c>
      <c r="AM93" s="227">
        <v>71010.789999999994</v>
      </c>
      <c r="AN93" s="227">
        <v>27822.880000000001</v>
      </c>
      <c r="AO93" s="227">
        <v>194380.75</v>
      </c>
      <c r="AP93" s="227">
        <v>38638.589999999997</v>
      </c>
      <c r="AQ93" s="227">
        <v>35221.879999999997</v>
      </c>
      <c r="AR93" s="227">
        <v>1904036.47</v>
      </c>
      <c r="AS93" s="227">
        <v>48307.7</v>
      </c>
      <c r="AT93" s="227">
        <v>2929204.59</v>
      </c>
      <c r="AU93" s="227">
        <v>115786.75</v>
      </c>
      <c r="AV93" s="227">
        <v>258291.12</v>
      </c>
      <c r="AW93" s="227">
        <v>102365.53</v>
      </c>
      <c r="AX93" s="227">
        <v>97283.67</v>
      </c>
      <c r="AY93" s="227">
        <v>5461.7</v>
      </c>
      <c r="AZ93" s="227">
        <v>37328.68</v>
      </c>
      <c r="BA93" s="227">
        <v>630348.44999999995</v>
      </c>
      <c r="BB93" s="227">
        <v>74223.399999999994</v>
      </c>
      <c r="BC93" s="227">
        <v>-123507.83</v>
      </c>
      <c r="BD93" s="227">
        <v>365236.83</v>
      </c>
      <c r="BE93" s="227">
        <v>39543.919999999998</v>
      </c>
      <c r="BF93" s="227">
        <v>38134.94</v>
      </c>
      <c r="BG93" s="227">
        <v>767801</v>
      </c>
      <c r="BH93" s="227">
        <v>320307.21999999997</v>
      </c>
      <c r="BI93" s="227">
        <v>11858.21</v>
      </c>
      <c r="BJ93" s="227">
        <v>388.37</v>
      </c>
      <c r="BK93" s="227">
        <v>0</v>
      </c>
      <c r="BL93" s="227">
        <v>1122116.99</v>
      </c>
      <c r="BM93" s="227">
        <v>74333.45</v>
      </c>
      <c r="BN93" s="227">
        <v>18646.900000000001</v>
      </c>
      <c r="BO93" s="227">
        <v>1019525.68</v>
      </c>
      <c r="BP93" s="227">
        <v>482353.97</v>
      </c>
      <c r="BQ93" s="227">
        <v>6084.96</v>
      </c>
      <c r="BR93" s="295">
        <v>13270273.65</v>
      </c>
      <c r="BS93" s="295">
        <v>37746.120000000003</v>
      </c>
      <c r="BT93" s="295">
        <v>49448.43</v>
      </c>
      <c r="BU93" s="295">
        <v>1677918.84</v>
      </c>
      <c r="BV93" s="227">
        <v>0</v>
      </c>
      <c r="BW93" s="295">
        <v>247346.95</v>
      </c>
      <c r="BX93" s="295">
        <v>327322.27</v>
      </c>
      <c r="BY93" s="295">
        <v>89324.72</v>
      </c>
      <c r="BZ93" s="295">
        <v>117186.64</v>
      </c>
      <c r="CA93" s="295">
        <v>173978.66</v>
      </c>
      <c r="CB93" s="295">
        <v>169530.87</v>
      </c>
      <c r="CC93" s="295">
        <v>255429.66</v>
      </c>
      <c r="CD93" s="295">
        <v>44796.99</v>
      </c>
      <c r="CE93" s="295">
        <v>208990.23</v>
      </c>
      <c r="CF93" s="227">
        <v>40531.040000000001</v>
      </c>
      <c r="CG93" s="295">
        <v>199224.68</v>
      </c>
      <c r="CH93" s="295">
        <v>363766.74</v>
      </c>
      <c r="CI93" s="295">
        <v>9656.4699999999993</v>
      </c>
      <c r="CJ93" s="295">
        <v>479757.76</v>
      </c>
      <c r="CK93" s="295">
        <v>80760.009999999995</v>
      </c>
      <c r="CL93" s="295">
        <v>110774.26</v>
      </c>
      <c r="CM93" s="326"/>
      <c r="CZ93" s="325">
        <f t="shared" si="1"/>
        <v>0</v>
      </c>
      <c r="DA93" s="313" t="s">
        <v>121</v>
      </c>
      <c r="DB93" s="310" t="s">
        <v>1715</v>
      </c>
      <c r="DC93" s="310" t="s">
        <v>2296</v>
      </c>
    </row>
    <row r="94" spans="1:107" ht="13.2" customHeight="1" x14ac:dyDescent="0.25">
      <c r="A94" s="293" t="s">
        <v>122</v>
      </c>
      <c r="B94" s="294" t="s">
        <v>1716</v>
      </c>
      <c r="C94" s="227">
        <v>3853477.06</v>
      </c>
      <c r="D94" s="227">
        <v>0</v>
      </c>
      <c r="E94" s="227">
        <v>45486</v>
      </c>
      <c r="F94" s="227">
        <v>726251.5</v>
      </c>
      <c r="G94" s="227">
        <v>947883.33</v>
      </c>
      <c r="H94" s="227">
        <v>563848</v>
      </c>
      <c r="I94" s="227">
        <v>294791.67</v>
      </c>
      <c r="J94" s="227">
        <v>6306746.3700000001</v>
      </c>
      <c r="K94" s="227">
        <v>543468.18000000005</v>
      </c>
      <c r="L94" s="227">
        <v>1146148.95</v>
      </c>
      <c r="M94" s="227">
        <v>3791530.19</v>
      </c>
      <c r="N94" s="227">
        <v>972700</v>
      </c>
      <c r="O94" s="227">
        <v>1988070.25</v>
      </c>
      <c r="P94" s="227">
        <v>649734.05000000005</v>
      </c>
      <c r="Q94" s="227">
        <v>556364.06999999995</v>
      </c>
      <c r="R94" s="227">
        <v>731940.73</v>
      </c>
      <c r="S94" s="227">
        <v>1798167.5</v>
      </c>
      <c r="T94" s="227">
        <v>301781.5</v>
      </c>
      <c r="U94" s="227">
        <v>85318.78</v>
      </c>
      <c r="V94" s="227">
        <v>292173.25</v>
      </c>
      <c r="W94" s="227">
        <v>0</v>
      </c>
      <c r="X94" s="227">
        <v>51776.33</v>
      </c>
      <c r="Y94" s="227">
        <v>6905537.5899999999</v>
      </c>
      <c r="Z94" s="227">
        <v>0</v>
      </c>
      <c r="AA94" s="227">
        <v>0</v>
      </c>
      <c r="AB94" s="227">
        <v>0</v>
      </c>
      <c r="AC94" s="227">
        <v>0</v>
      </c>
      <c r="AD94" s="227">
        <v>310863.17</v>
      </c>
      <c r="AE94" s="227">
        <v>4250057.2699999996</v>
      </c>
      <c r="AF94" s="227">
        <v>-55787.41</v>
      </c>
      <c r="AG94" s="227">
        <v>7643991.5</v>
      </c>
      <c r="AH94" s="227">
        <v>689148.59</v>
      </c>
      <c r="AI94" s="227">
        <v>2512680.9</v>
      </c>
      <c r="AJ94" s="227">
        <v>3116309.42</v>
      </c>
      <c r="AK94" s="227">
        <v>42698</v>
      </c>
      <c r="AL94" s="227">
        <v>21032.5</v>
      </c>
      <c r="AM94" s="227">
        <v>45645</v>
      </c>
      <c r="AN94" s="227">
        <v>207</v>
      </c>
      <c r="AO94" s="227">
        <v>497452</v>
      </c>
      <c r="AP94" s="227">
        <v>1215</v>
      </c>
      <c r="AQ94" s="227">
        <v>261297</v>
      </c>
      <c r="AR94" s="227">
        <v>1466</v>
      </c>
      <c r="AS94" s="227">
        <v>166</v>
      </c>
      <c r="AT94" s="227">
        <v>751981</v>
      </c>
      <c r="AU94" s="227">
        <v>157</v>
      </c>
      <c r="AV94" s="227">
        <v>2862904</v>
      </c>
      <c r="AW94" s="227">
        <v>20180.86</v>
      </c>
      <c r="AX94" s="227">
        <v>5532</v>
      </c>
      <c r="AY94" s="227">
        <v>919592.4</v>
      </c>
      <c r="AZ94" s="227">
        <v>362687</v>
      </c>
      <c r="BA94" s="227">
        <v>1311914.75</v>
      </c>
      <c r="BB94" s="227">
        <v>120537</v>
      </c>
      <c r="BC94" s="227">
        <v>21648</v>
      </c>
      <c r="BD94" s="227">
        <v>1418773.01</v>
      </c>
      <c r="BE94" s="227">
        <v>1622162.85</v>
      </c>
      <c r="BF94" s="227">
        <v>172416.08</v>
      </c>
      <c r="BG94" s="227">
        <v>4051990.74</v>
      </c>
      <c r="BH94" s="227">
        <v>1185161.5</v>
      </c>
      <c r="BI94" s="227">
        <v>1337555.3999999999</v>
      </c>
      <c r="BJ94" s="227">
        <v>3284165.99</v>
      </c>
      <c r="BK94" s="227">
        <v>0</v>
      </c>
      <c r="BL94" s="227">
        <v>3941072.1</v>
      </c>
      <c r="BM94" s="227">
        <v>5998008.2999999998</v>
      </c>
      <c r="BN94" s="227">
        <v>1105766.52</v>
      </c>
      <c r="BO94" s="227">
        <v>3116330.18</v>
      </c>
      <c r="BP94" s="227">
        <v>-0.05</v>
      </c>
      <c r="BQ94" s="227">
        <v>1869021.91</v>
      </c>
      <c r="BR94" s="295">
        <v>3062239.9</v>
      </c>
      <c r="BS94" s="295">
        <v>711710.64</v>
      </c>
      <c r="BT94" s="295">
        <v>726260</v>
      </c>
      <c r="BU94" s="295">
        <v>1494163.32</v>
      </c>
      <c r="BV94" s="295">
        <v>408379</v>
      </c>
      <c r="BW94" s="295">
        <v>602133.56000000006</v>
      </c>
      <c r="BX94" s="295">
        <v>743309.52</v>
      </c>
      <c r="BY94" s="295">
        <v>1071227.52</v>
      </c>
      <c r="BZ94" s="295">
        <v>1110753.25</v>
      </c>
      <c r="CA94" s="295">
        <v>1629</v>
      </c>
      <c r="CB94" s="295">
        <v>389851.45</v>
      </c>
      <c r="CC94" s="295">
        <v>1424291.82</v>
      </c>
      <c r="CD94" s="295">
        <v>916507.73</v>
      </c>
      <c r="CE94" s="295">
        <v>521966.01</v>
      </c>
      <c r="CF94" s="227">
        <v>288683.64</v>
      </c>
      <c r="CG94" s="295">
        <v>2234541.71</v>
      </c>
      <c r="CH94" s="295">
        <v>614603.82999999996</v>
      </c>
      <c r="CI94" s="295">
        <v>182014.96</v>
      </c>
      <c r="CJ94" s="295">
        <v>1829016.99</v>
      </c>
      <c r="CK94" s="295">
        <v>342017.53</v>
      </c>
      <c r="CL94" s="295">
        <v>822434.97</v>
      </c>
      <c r="CM94" s="326"/>
      <c r="CZ94" s="325">
        <f t="shared" si="1"/>
        <v>0</v>
      </c>
      <c r="DA94" s="313" t="s">
        <v>122</v>
      </c>
      <c r="DB94" s="310" t="s">
        <v>1716</v>
      </c>
      <c r="DC94" s="310" t="s">
        <v>2296</v>
      </c>
    </row>
    <row r="95" spans="1:107" ht="13.2" customHeight="1" x14ac:dyDescent="0.25">
      <c r="A95" s="293" t="s">
        <v>123</v>
      </c>
      <c r="B95" s="294" t="s">
        <v>1717</v>
      </c>
      <c r="C95" s="227">
        <v>0</v>
      </c>
      <c r="D95" s="227">
        <v>0</v>
      </c>
      <c r="E95" s="227">
        <v>0</v>
      </c>
      <c r="F95" s="227">
        <v>0</v>
      </c>
      <c r="G95" s="227">
        <v>82613.399999999994</v>
      </c>
      <c r="H95" s="227">
        <v>707502</v>
      </c>
      <c r="I95" s="227">
        <v>48430.11</v>
      </c>
      <c r="J95" s="227">
        <v>310780.43</v>
      </c>
      <c r="K95" s="227">
        <v>15296.99</v>
      </c>
      <c r="L95" s="227">
        <v>68350.81</v>
      </c>
      <c r="M95" s="227">
        <v>-86669.37</v>
      </c>
      <c r="N95" s="227">
        <v>-381499.67</v>
      </c>
      <c r="O95" s="227">
        <v>177118.05</v>
      </c>
      <c r="P95" s="227">
        <v>241153.02</v>
      </c>
      <c r="Q95" s="227">
        <v>10601.22</v>
      </c>
      <c r="R95" s="227">
        <v>0</v>
      </c>
      <c r="S95" s="227">
        <v>0</v>
      </c>
      <c r="T95" s="227">
        <v>25486.400000000001</v>
      </c>
      <c r="U95" s="227">
        <v>0</v>
      </c>
      <c r="V95" s="227">
        <v>659392.76</v>
      </c>
      <c r="W95" s="227">
        <v>0</v>
      </c>
      <c r="X95" s="227">
        <v>144133.66</v>
      </c>
      <c r="Y95" s="227">
        <v>1145615.1599999999</v>
      </c>
      <c r="Z95" s="227">
        <v>19920.849999999999</v>
      </c>
      <c r="AA95" s="227">
        <v>85769.89</v>
      </c>
      <c r="AB95" s="227">
        <v>48963.08</v>
      </c>
      <c r="AC95" s="227">
        <v>0</v>
      </c>
      <c r="AD95" s="227">
        <v>98480.88</v>
      </c>
      <c r="AE95" s="227">
        <v>0</v>
      </c>
      <c r="AF95" s="227">
        <v>958632.68</v>
      </c>
      <c r="AG95" s="227">
        <v>0</v>
      </c>
      <c r="AH95" s="227">
        <v>4694</v>
      </c>
      <c r="AI95" s="227">
        <v>0</v>
      </c>
      <c r="AJ95" s="227">
        <v>402778.77</v>
      </c>
      <c r="AK95" s="227">
        <v>0</v>
      </c>
      <c r="AL95" s="227">
        <v>545202.15</v>
      </c>
      <c r="AM95" s="227">
        <v>0</v>
      </c>
      <c r="AN95" s="227">
        <v>37196.769999999997</v>
      </c>
      <c r="AO95" s="227">
        <v>0</v>
      </c>
      <c r="AP95" s="227">
        <v>0</v>
      </c>
      <c r="AQ95" s="227">
        <v>0</v>
      </c>
      <c r="AR95" s="227">
        <v>3424945.62</v>
      </c>
      <c r="AS95" s="227">
        <v>0</v>
      </c>
      <c r="AT95" s="227">
        <v>2406245</v>
      </c>
      <c r="AU95" s="227">
        <v>1052682.5</v>
      </c>
      <c r="AV95" s="227">
        <v>69188</v>
      </c>
      <c r="AW95" s="227">
        <v>3175.5</v>
      </c>
      <c r="AX95" s="227">
        <v>0</v>
      </c>
      <c r="AY95" s="227">
        <v>413868.28</v>
      </c>
      <c r="AZ95" s="227">
        <v>143146.95000000001</v>
      </c>
      <c r="BA95" s="227">
        <v>56202.01</v>
      </c>
      <c r="BB95" s="227">
        <v>0</v>
      </c>
      <c r="BC95" s="227">
        <v>0</v>
      </c>
      <c r="BD95" s="227">
        <v>41670.639999999999</v>
      </c>
      <c r="BE95" s="227">
        <v>36451.480000000003</v>
      </c>
      <c r="BF95" s="227">
        <v>0</v>
      </c>
      <c r="BG95" s="227">
        <v>-106445</v>
      </c>
      <c r="BH95" s="227">
        <v>0</v>
      </c>
      <c r="BI95" s="227">
        <v>71350.86</v>
      </c>
      <c r="BJ95" s="227">
        <v>8689.3799999999992</v>
      </c>
      <c r="BK95" s="227">
        <v>0</v>
      </c>
      <c r="BL95" s="227">
        <v>11214.92</v>
      </c>
      <c r="BM95" s="227">
        <v>87514.63</v>
      </c>
      <c r="BN95" s="227">
        <v>28134.67</v>
      </c>
      <c r="BO95" s="227">
        <v>2704288.02</v>
      </c>
      <c r="BP95" s="227">
        <v>229617.26</v>
      </c>
      <c r="BQ95" s="227">
        <v>366277.72</v>
      </c>
      <c r="BR95" s="295">
        <v>278555.33</v>
      </c>
      <c r="BS95" s="227">
        <v>0</v>
      </c>
      <c r="BT95" s="227">
        <v>0</v>
      </c>
      <c r="BU95" s="227">
        <v>2316604.8199999998</v>
      </c>
      <c r="BV95" s="227">
        <v>0</v>
      </c>
      <c r="BW95" s="227">
        <v>8680.4</v>
      </c>
      <c r="BX95" s="295">
        <v>42396.87</v>
      </c>
      <c r="BY95" s="295">
        <v>847349.71</v>
      </c>
      <c r="BZ95" s="227">
        <v>0</v>
      </c>
      <c r="CA95" s="227">
        <v>106981.15</v>
      </c>
      <c r="CB95" s="295">
        <v>247421.35</v>
      </c>
      <c r="CC95" s="227">
        <v>108137.57</v>
      </c>
      <c r="CD95" s="295">
        <v>236016.32</v>
      </c>
      <c r="CE95" s="295">
        <v>73708.429999999993</v>
      </c>
      <c r="CF95" s="227">
        <v>32717.85</v>
      </c>
      <c r="CG95" s="295">
        <v>629638.77</v>
      </c>
      <c r="CH95" s="295">
        <v>84690.82</v>
      </c>
      <c r="CI95" s="227">
        <v>0</v>
      </c>
      <c r="CJ95" s="295">
        <v>1863602.06</v>
      </c>
      <c r="CK95" s="295">
        <v>423417.35</v>
      </c>
      <c r="CL95" s="227">
        <v>5237440.7</v>
      </c>
      <c r="CM95" s="326"/>
      <c r="CZ95" s="325">
        <f t="shared" si="1"/>
        <v>0</v>
      </c>
      <c r="DA95" s="313" t="s">
        <v>123</v>
      </c>
      <c r="DB95" s="310" t="s">
        <v>1717</v>
      </c>
      <c r="DC95" s="310" t="s">
        <v>2296</v>
      </c>
    </row>
    <row r="96" spans="1:107" ht="13.2" customHeight="1" x14ac:dyDescent="0.25">
      <c r="A96" s="293" t="s">
        <v>124</v>
      </c>
      <c r="B96" s="294" t="s">
        <v>1718</v>
      </c>
      <c r="C96" s="227">
        <v>-150770.81</v>
      </c>
      <c r="D96" s="227">
        <v>0</v>
      </c>
      <c r="E96" s="227">
        <v>0</v>
      </c>
      <c r="F96" s="227">
        <v>0</v>
      </c>
      <c r="G96" s="227">
        <v>0</v>
      </c>
      <c r="H96" s="227">
        <v>0</v>
      </c>
      <c r="I96" s="227">
        <v>0</v>
      </c>
      <c r="J96" s="227">
        <v>0</v>
      </c>
      <c r="K96" s="227">
        <v>0</v>
      </c>
      <c r="L96" s="227">
        <v>0</v>
      </c>
      <c r="M96" s="227">
        <v>0</v>
      </c>
      <c r="N96" s="227">
        <v>0</v>
      </c>
      <c r="O96" s="227">
        <v>-79269</v>
      </c>
      <c r="P96" s="227">
        <v>0</v>
      </c>
      <c r="Q96" s="227">
        <v>0</v>
      </c>
      <c r="R96" s="227">
        <v>-3215.04</v>
      </c>
      <c r="S96" s="227">
        <v>0</v>
      </c>
      <c r="T96" s="227">
        <v>0</v>
      </c>
      <c r="U96" s="227">
        <v>0</v>
      </c>
      <c r="V96" s="227">
        <v>0</v>
      </c>
      <c r="W96" s="227">
        <v>-148524.89000000001</v>
      </c>
      <c r="X96" s="227">
        <v>0</v>
      </c>
      <c r="Y96" s="227">
        <v>0</v>
      </c>
      <c r="Z96" s="227">
        <v>0</v>
      </c>
      <c r="AA96" s="227">
        <v>0</v>
      </c>
      <c r="AB96" s="227">
        <v>0</v>
      </c>
      <c r="AC96" s="227">
        <v>0</v>
      </c>
      <c r="AD96" s="227">
        <v>0</v>
      </c>
      <c r="AE96" s="227">
        <v>0</v>
      </c>
      <c r="AF96" s="227">
        <v>0</v>
      </c>
      <c r="AG96" s="227">
        <v>0</v>
      </c>
      <c r="AH96" s="227">
        <v>-3784.6</v>
      </c>
      <c r="AI96" s="227">
        <v>0</v>
      </c>
      <c r="AJ96" s="227">
        <v>0</v>
      </c>
      <c r="AK96" s="227">
        <v>-91094.48</v>
      </c>
      <c r="AL96" s="227">
        <v>0</v>
      </c>
      <c r="AM96" s="227">
        <v>0</v>
      </c>
      <c r="AN96" s="227">
        <v>0</v>
      </c>
      <c r="AO96" s="227">
        <v>0</v>
      </c>
      <c r="AP96" s="227">
        <v>0</v>
      </c>
      <c r="AQ96" s="227">
        <v>0</v>
      </c>
      <c r="AR96" s="227">
        <v>0</v>
      </c>
      <c r="AS96" s="227">
        <v>0</v>
      </c>
      <c r="AT96" s="227">
        <v>0</v>
      </c>
      <c r="AU96" s="227">
        <v>0</v>
      </c>
      <c r="AV96" s="227">
        <v>0</v>
      </c>
      <c r="AW96" s="227">
        <v>0</v>
      </c>
      <c r="AX96" s="227">
        <v>0</v>
      </c>
      <c r="AY96" s="227">
        <v>0</v>
      </c>
      <c r="AZ96" s="227">
        <v>0</v>
      </c>
      <c r="BA96" s="227">
        <v>-37180.400000000001</v>
      </c>
      <c r="BB96" s="227">
        <v>0</v>
      </c>
      <c r="BC96" s="227">
        <v>-49459.8</v>
      </c>
      <c r="BD96" s="227">
        <v>-5782.8</v>
      </c>
      <c r="BE96" s="227">
        <v>0</v>
      </c>
      <c r="BF96" s="227">
        <v>0</v>
      </c>
      <c r="BG96" s="227">
        <v>-86029.52</v>
      </c>
      <c r="BH96" s="227">
        <v>0</v>
      </c>
      <c r="BI96" s="227">
        <v>0</v>
      </c>
      <c r="BJ96" s="227">
        <v>0</v>
      </c>
      <c r="BK96" s="227">
        <v>-513.20000000000005</v>
      </c>
      <c r="BL96" s="227">
        <v>-29189</v>
      </c>
      <c r="BM96" s="227">
        <v>0</v>
      </c>
      <c r="BN96" s="227">
        <v>0</v>
      </c>
      <c r="BO96" s="227">
        <v>0</v>
      </c>
      <c r="BP96" s="227">
        <v>0</v>
      </c>
      <c r="BQ96" s="227">
        <v>0</v>
      </c>
      <c r="BR96" s="295">
        <v>-676750.59</v>
      </c>
      <c r="BS96" s="227">
        <v>0</v>
      </c>
      <c r="BT96" s="227">
        <v>0</v>
      </c>
      <c r="BU96" s="295">
        <v>-62928.81</v>
      </c>
      <c r="BV96" s="227">
        <v>0</v>
      </c>
      <c r="BW96" s="227">
        <v>0</v>
      </c>
      <c r="BX96" s="295">
        <v>-52649.440000000002</v>
      </c>
      <c r="BY96" s="227">
        <v>0</v>
      </c>
      <c r="BZ96" s="227">
        <v>0</v>
      </c>
      <c r="CA96" s="227">
        <v>0</v>
      </c>
      <c r="CB96" s="227">
        <v>0</v>
      </c>
      <c r="CC96" s="227">
        <v>0</v>
      </c>
      <c r="CD96" s="227">
        <v>0</v>
      </c>
      <c r="CE96" s="227">
        <v>0</v>
      </c>
      <c r="CF96" s="227">
        <v>0</v>
      </c>
      <c r="CG96" s="227">
        <v>0</v>
      </c>
      <c r="CH96" s="227">
        <v>0</v>
      </c>
      <c r="CI96" s="227">
        <v>0</v>
      </c>
      <c r="CJ96" s="227">
        <v>0</v>
      </c>
      <c r="CK96" s="227">
        <v>0</v>
      </c>
      <c r="CL96" s="227">
        <v>0</v>
      </c>
      <c r="CM96" s="326"/>
      <c r="CZ96" s="325">
        <f t="shared" si="1"/>
        <v>0</v>
      </c>
      <c r="DA96" s="313" t="s">
        <v>124</v>
      </c>
      <c r="DB96" s="310" t="s">
        <v>1718</v>
      </c>
      <c r="DC96" s="310" t="s">
        <v>2296</v>
      </c>
    </row>
    <row r="97" spans="1:107" ht="13.2" customHeight="1" x14ac:dyDescent="0.25">
      <c r="A97" s="293" t="s">
        <v>125</v>
      </c>
      <c r="B97" s="294" t="s">
        <v>1719</v>
      </c>
      <c r="C97" s="227">
        <v>-7548.83</v>
      </c>
      <c r="D97" s="227">
        <v>0</v>
      </c>
      <c r="E97" s="227">
        <v>0</v>
      </c>
      <c r="F97" s="227">
        <v>0</v>
      </c>
      <c r="G97" s="227">
        <v>0</v>
      </c>
      <c r="H97" s="227">
        <v>0</v>
      </c>
      <c r="I97" s="227">
        <v>0</v>
      </c>
      <c r="J97" s="227">
        <v>0</v>
      </c>
      <c r="K97" s="227">
        <v>0</v>
      </c>
      <c r="L97" s="227">
        <v>0</v>
      </c>
      <c r="M97" s="227">
        <v>0</v>
      </c>
      <c r="N97" s="227">
        <v>0</v>
      </c>
      <c r="O97" s="227">
        <v>-15455.6</v>
      </c>
      <c r="P97" s="227">
        <v>0</v>
      </c>
      <c r="Q97" s="227">
        <v>0</v>
      </c>
      <c r="R97" s="227">
        <v>0</v>
      </c>
      <c r="S97" s="227">
        <v>0</v>
      </c>
      <c r="T97" s="227">
        <v>0</v>
      </c>
      <c r="U97" s="227">
        <v>0</v>
      </c>
      <c r="V97" s="227">
        <v>0</v>
      </c>
      <c r="W97" s="227">
        <v>0</v>
      </c>
      <c r="X97" s="227">
        <v>0</v>
      </c>
      <c r="Y97" s="227">
        <v>0</v>
      </c>
      <c r="Z97" s="227">
        <v>0</v>
      </c>
      <c r="AA97" s="227">
        <v>0</v>
      </c>
      <c r="AB97" s="227">
        <v>0</v>
      </c>
      <c r="AC97" s="227">
        <v>0</v>
      </c>
      <c r="AD97" s="227">
        <v>0</v>
      </c>
      <c r="AE97" s="227">
        <v>0</v>
      </c>
      <c r="AF97" s="227">
        <v>0</v>
      </c>
      <c r="AG97" s="227">
        <v>0</v>
      </c>
      <c r="AH97" s="227">
        <v>0</v>
      </c>
      <c r="AI97" s="227">
        <v>0</v>
      </c>
      <c r="AJ97" s="227">
        <v>0</v>
      </c>
      <c r="AK97" s="227">
        <v>0</v>
      </c>
      <c r="AL97" s="227">
        <v>0</v>
      </c>
      <c r="AM97" s="227">
        <v>0</v>
      </c>
      <c r="AN97" s="227">
        <v>0</v>
      </c>
      <c r="AO97" s="227">
        <v>0</v>
      </c>
      <c r="AP97" s="227">
        <v>0</v>
      </c>
      <c r="AQ97" s="227">
        <v>0</v>
      </c>
      <c r="AR97" s="227">
        <v>0</v>
      </c>
      <c r="AS97" s="227">
        <v>0</v>
      </c>
      <c r="AT97" s="227">
        <v>0</v>
      </c>
      <c r="AU97" s="227">
        <v>0</v>
      </c>
      <c r="AV97" s="227">
        <v>0</v>
      </c>
      <c r="AW97" s="227">
        <v>0</v>
      </c>
      <c r="AX97" s="227">
        <v>0</v>
      </c>
      <c r="AY97" s="227">
        <v>0</v>
      </c>
      <c r="AZ97" s="227">
        <v>0</v>
      </c>
      <c r="BA97" s="227">
        <v>0</v>
      </c>
      <c r="BB97" s="227">
        <v>0</v>
      </c>
      <c r="BC97" s="227">
        <v>0</v>
      </c>
      <c r="BD97" s="227">
        <v>-3901.68</v>
      </c>
      <c r="BE97" s="227">
        <v>0</v>
      </c>
      <c r="BF97" s="227">
        <v>0</v>
      </c>
      <c r="BG97" s="227">
        <v>0</v>
      </c>
      <c r="BH97" s="227">
        <v>0</v>
      </c>
      <c r="BI97" s="227">
        <v>0</v>
      </c>
      <c r="BJ97" s="227">
        <v>0</v>
      </c>
      <c r="BK97" s="227">
        <v>0</v>
      </c>
      <c r="BL97" s="227">
        <v>-26693.32</v>
      </c>
      <c r="BM97" s="227">
        <v>0</v>
      </c>
      <c r="BN97" s="227">
        <v>0</v>
      </c>
      <c r="BO97" s="227">
        <v>0</v>
      </c>
      <c r="BP97" s="227">
        <v>0</v>
      </c>
      <c r="BQ97" s="227">
        <v>0</v>
      </c>
      <c r="BR97" s="295">
        <v>-110864</v>
      </c>
      <c r="BS97" s="227">
        <v>0</v>
      </c>
      <c r="BT97" s="227">
        <v>0</v>
      </c>
      <c r="BU97" s="295">
        <v>-12655.17</v>
      </c>
      <c r="BV97" s="227">
        <v>0</v>
      </c>
      <c r="BW97" s="227">
        <v>0</v>
      </c>
      <c r="BX97" s="227">
        <v>0</v>
      </c>
      <c r="BY97" s="227">
        <v>0</v>
      </c>
      <c r="BZ97" s="227">
        <v>0</v>
      </c>
      <c r="CA97" s="227">
        <v>0</v>
      </c>
      <c r="CB97" s="227">
        <v>0</v>
      </c>
      <c r="CC97" s="227">
        <v>0</v>
      </c>
      <c r="CD97" s="227">
        <v>0</v>
      </c>
      <c r="CE97" s="227">
        <v>0</v>
      </c>
      <c r="CF97" s="227">
        <v>0</v>
      </c>
      <c r="CG97" s="227">
        <v>0</v>
      </c>
      <c r="CH97" s="227">
        <v>0</v>
      </c>
      <c r="CI97" s="227">
        <v>0</v>
      </c>
      <c r="CJ97" s="227">
        <v>0</v>
      </c>
      <c r="CK97" s="227">
        <v>0</v>
      </c>
      <c r="CL97" s="227">
        <v>0</v>
      </c>
      <c r="CM97" s="326"/>
      <c r="CZ97" s="325">
        <f t="shared" si="1"/>
        <v>0</v>
      </c>
      <c r="DA97" s="313" t="s">
        <v>125</v>
      </c>
      <c r="DB97" s="310" t="s">
        <v>1719</v>
      </c>
      <c r="DC97" s="310" t="s">
        <v>2296</v>
      </c>
    </row>
    <row r="98" spans="1:107" ht="13.2" customHeight="1" x14ac:dyDescent="0.25">
      <c r="A98" s="293" t="s">
        <v>1720</v>
      </c>
      <c r="B98" s="294" t="s">
        <v>1361</v>
      </c>
      <c r="C98" s="227">
        <v>0</v>
      </c>
      <c r="D98" s="227">
        <v>0</v>
      </c>
      <c r="E98" s="227">
        <v>0</v>
      </c>
      <c r="F98" s="227">
        <v>0</v>
      </c>
      <c r="G98" s="227">
        <v>0</v>
      </c>
      <c r="H98" s="227">
        <v>0</v>
      </c>
      <c r="I98" s="227">
        <v>0</v>
      </c>
      <c r="J98" s="227">
        <v>0</v>
      </c>
      <c r="K98" s="227">
        <v>0</v>
      </c>
      <c r="L98" s="227">
        <v>0</v>
      </c>
      <c r="M98" s="227">
        <v>0</v>
      </c>
      <c r="N98" s="227">
        <v>0</v>
      </c>
      <c r="O98" s="227">
        <v>0</v>
      </c>
      <c r="P98" s="227">
        <v>0</v>
      </c>
      <c r="Q98" s="227">
        <v>0</v>
      </c>
      <c r="R98" s="227">
        <v>0</v>
      </c>
      <c r="S98" s="227">
        <v>0</v>
      </c>
      <c r="T98" s="227">
        <v>0</v>
      </c>
      <c r="U98" s="227">
        <v>0</v>
      </c>
      <c r="V98" s="227">
        <v>0</v>
      </c>
      <c r="W98" s="227">
        <v>0</v>
      </c>
      <c r="X98" s="227">
        <v>0</v>
      </c>
      <c r="Y98" s="227">
        <v>0</v>
      </c>
      <c r="Z98" s="227">
        <v>0</v>
      </c>
      <c r="AA98" s="227">
        <v>0</v>
      </c>
      <c r="AB98" s="227">
        <v>0</v>
      </c>
      <c r="AC98" s="227">
        <v>0</v>
      </c>
      <c r="AD98" s="227">
        <v>0</v>
      </c>
      <c r="AE98" s="227">
        <v>0</v>
      </c>
      <c r="AF98" s="227">
        <v>0</v>
      </c>
      <c r="AG98" s="227">
        <v>0</v>
      </c>
      <c r="AH98" s="227">
        <v>0</v>
      </c>
      <c r="AI98" s="227">
        <v>0</v>
      </c>
      <c r="AJ98" s="227">
        <v>0</v>
      </c>
      <c r="AK98" s="227">
        <v>0</v>
      </c>
      <c r="AL98" s="227">
        <v>0</v>
      </c>
      <c r="AM98" s="227">
        <v>0</v>
      </c>
      <c r="AN98" s="227">
        <v>-461454.4</v>
      </c>
      <c r="AO98" s="227">
        <v>0</v>
      </c>
      <c r="AP98" s="227">
        <v>0</v>
      </c>
      <c r="AQ98" s="227">
        <v>0</v>
      </c>
      <c r="AR98" s="227">
        <v>0</v>
      </c>
      <c r="AS98" s="227">
        <v>0</v>
      </c>
      <c r="AT98" s="227">
        <v>0</v>
      </c>
      <c r="AU98" s="227">
        <v>0</v>
      </c>
      <c r="AV98" s="227">
        <v>0</v>
      </c>
      <c r="AW98" s="227">
        <v>0</v>
      </c>
      <c r="AX98" s="227">
        <v>0</v>
      </c>
      <c r="AY98" s="227">
        <v>0</v>
      </c>
      <c r="AZ98" s="227">
        <v>0</v>
      </c>
      <c r="BA98" s="227">
        <v>0</v>
      </c>
      <c r="BB98" s="227">
        <v>0</v>
      </c>
      <c r="BC98" s="227">
        <v>0</v>
      </c>
      <c r="BD98" s="227">
        <v>0</v>
      </c>
      <c r="BE98" s="227">
        <v>0</v>
      </c>
      <c r="BF98" s="227">
        <v>0</v>
      </c>
      <c r="BG98" s="227">
        <v>0</v>
      </c>
      <c r="BH98" s="227">
        <v>0</v>
      </c>
      <c r="BI98" s="227">
        <v>0</v>
      </c>
      <c r="BJ98" s="227">
        <v>0</v>
      </c>
      <c r="BK98" s="227">
        <v>0</v>
      </c>
      <c r="BL98" s="227">
        <v>-4227.8100000000004</v>
      </c>
      <c r="BM98" s="227">
        <v>0</v>
      </c>
      <c r="BN98" s="227">
        <v>0</v>
      </c>
      <c r="BO98" s="227">
        <v>0</v>
      </c>
      <c r="BP98" s="227">
        <v>0</v>
      </c>
      <c r="BQ98" s="227">
        <v>0</v>
      </c>
      <c r="BR98" s="227">
        <v>-304608.38</v>
      </c>
      <c r="BS98" s="227">
        <v>0</v>
      </c>
      <c r="BT98" s="227">
        <v>0</v>
      </c>
      <c r="BU98" s="227">
        <v>0</v>
      </c>
      <c r="BV98" s="227">
        <v>-4306.3999999999996</v>
      </c>
      <c r="BW98" s="227">
        <v>0</v>
      </c>
      <c r="BX98" s="227">
        <v>0</v>
      </c>
      <c r="BY98" s="227">
        <v>0</v>
      </c>
      <c r="BZ98" s="227">
        <v>0</v>
      </c>
      <c r="CA98" s="227">
        <v>0</v>
      </c>
      <c r="CB98" s="227">
        <v>0</v>
      </c>
      <c r="CC98" s="227">
        <v>0</v>
      </c>
      <c r="CD98" s="227">
        <v>0</v>
      </c>
      <c r="CE98" s="227">
        <v>0</v>
      </c>
      <c r="CF98" s="227">
        <v>0</v>
      </c>
      <c r="CG98" s="227">
        <v>0</v>
      </c>
      <c r="CH98" s="227">
        <v>0</v>
      </c>
      <c r="CI98" s="227">
        <v>0</v>
      </c>
      <c r="CJ98" s="227">
        <v>0</v>
      </c>
      <c r="CK98" s="227">
        <v>0</v>
      </c>
      <c r="CL98" s="227">
        <v>0</v>
      </c>
      <c r="CM98" s="326"/>
      <c r="CZ98" s="325">
        <f t="shared" si="1"/>
        <v>0</v>
      </c>
      <c r="DA98" s="313" t="s">
        <v>1720</v>
      </c>
      <c r="DB98" s="310" t="s">
        <v>1361</v>
      </c>
      <c r="DC98" s="310" t="s">
        <v>2296</v>
      </c>
    </row>
    <row r="99" spans="1:107" ht="13.2" customHeight="1" x14ac:dyDescent="0.25">
      <c r="A99" s="293" t="s">
        <v>126</v>
      </c>
      <c r="B99" s="294" t="s">
        <v>1721</v>
      </c>
      <c r="C99" s="227">
        <v>-1753726.7</v>
      </c>
      <c r="D99" s="227">
        <v>-164389.95000000001</v>
      </c>
      <c r="E99" s="227">
        <v>-78660.399999999994</v>
      </c>
      <c r="F99" s="227">
        <v>-29023.919999999998</v>
      </c>
      <c r="G99" s="227">
        <v>-65269.56</v>
      </c>
      <c r="H99" s="227">
        <v>-110712.09</v>
      </c>
      <c r="I99" s="227">
        <v>-29560.240000000002</v>
      </c>
      <c r="J99" s="227">
        <v>-281230.52</v>
      </c>
      <c r="K99" s="227">
        <v>-158944.48000000001</v>
      </c>
      <c r="L99" s="227">
        <v>-282904.48</v>
      </c>
      <c r="M99" s="227">
        <v>-255736</v>
      </c>
      <c r="N99" s="227">
        <v>-39699.68</v>
      </c>
      <c r="O99" s="227">
        <v>-247245.8</v>
      </c>
      <c r="P99" s="227">
        <v>-57339.35</v>
      </c>
      <c r="Q99" s="227">
        <v>-7080.8</v>
      </c>
      <c r="R99" s="227">
        <v>-319709.5</v>
      </c>
      <c r="S99" s="227">
        <v>-202354.44</v>
      </c>
      <c r="T99" s="227">
        <v>-36964.68</v>
      </c>
      <c r="U99" s="227">
        <v>-165933.44</v>
      </c>
      <c r="V99" s="227">
        <v>-45562.64</v>
      </c>
      <c r="W99" s="227">
        <v>-487772.33</v>
      </c>
      <c r="X99" s="227">
        <v>-29239.68</v>
      </c>
      <c r="Y99" s="227">
        <v>-121702.57</v>
      </c>
      <c r="Z99" s="227">
        <v>-178422.76</v>
      </c>
      <c r="AA99" s="227">
        <v>-22764.639999999999</v>
      </c>
      <c r="AB99" s="227">
        <v>-35730.6</v>
      </c>
      <c r="AC99" s="227">
        <v>-250104.48</v>
      </c>
      <c r="AD99" s="227">
        <v>-210453.76000000001</v>
      </c>
      <c r="AE99" s="227">
        <v>-93655.76</v>
      </c>
      <c r="AF99" s="227">
        <v>-86358.56</v>
      </c>
      <c r="AG99" s="227">
        <v>-26968.48</v>
      </c>
      <c r="AH99" s="227">
        <v>-33405.199999999997</v>
      </c>
      <c r="AI99" s="227">
        <v>-62401.64</v>
      </c>
      <c r="AJ99" s="227">
        <v>-83140.66</v>
      </c>
      <c r="AK99" s="227">
        <v>-53661.56</v>
      </c>
      <c r="AL99" s="227">
        <v>-55091.44</v>
      </c>
      <c r="AM99" s="227">
        <v>-62301.36</v>
      </c>
      <c r="AN99" s="227">
        <v>-65997.919999999998</v>
      </c>
      <c r="AO99" s="227">
        <v>-54495.48</v>
      </c>
      <c r="AP99" s="227">
        <v>-37976.559999999998</v>
      </c>
      <c r="AQ99" s="227">
        <v>-8321.92</v>
      </c>
      <c r="AR99" s="227">
        <v>-175481.46</v>
      </c>
      <c r="AS99" s="227">
        <v>-33240.94</v>
      </c>
      <c r="AT99" s="227">
        <v>-56239.44</v>
      </c>
      <c r="AU99" s="227">
        <v>-35770.81</v>
      </c>
      <c r="AV99" s="227">
        <v>-25782.799999999999</v>
      </c>
      <c r="AW99" s="227">
        <v>-66995.42</v>
      </c>
      <c r="AX99" s="227">
        <v>-136600.23000000001</v>
      </c>
      <c r="AY99" s="227">
        <v>-105291.04</v>
      </c>
      <c r="AZ99" s="227">
        <v>-42014.239999999998</v>
      </c>
      <c r="BA99" s="227">
        <v>-577899.81999999995</v>
      </c>
      <c r="BB99" s="227">
        <v>-9569.2800000000007</v>
      </c>
      <c r="BC99" s="227">
        <v>-756059.62</v>
      </c>
      <c r="BD99" s="227">
        <v>-253922.28</v>
      </c>
      <c r="BE99" s="227">
        <v>-16711.419999999998</v>
      </c>
      <c r="BF99" s="227">
        <v>-93337.46</v>
      </c>
      <c r="BG99" s="227">
        <v>-116801.51</v>
      </c>
      <c r="BH99" s="227">
        <v>-3840.36</v>
      </c>
      <c r="BI99" s="227">
        <v>-2698.88</v>
      </c>
      <c r="BJ99" s="227">
        <v>-114117.2</v>
      </c>
      <c r="BK99" s="227">
        <v>-176651.78</v>
      </c>
      <c r="BL99" s="227">
        <v>-279626.88</v>
      </c>
      <c r="BM99" s="227">
        <v>-178141.92</v>
      </c>
      <c r="BN99" s="227">
        <v>-53058.64</v>
      </c>
      <c r="BO99" s="227">
        <v>-113094</v>
      </c>
      <c r="BP99" s="227">
        <v>-112112.08</v>
      </c>
      <c r="BQ99" s="227">
        <v>-191377.44</v>
      </c>
      <c r="BR99" s="295">
        <v>-10725.2</v>
      </c>
      <c r="BS99" s="295">
        <v>-16306.24</v>
      </c>
      <c r="BT99" s="295">
        <v>-202588.41</v>
      </c>
      <c r="BU99" s="295">
        <v>-1447694.08</v>
      </c>
      <c r="BV99" s="295">
        <v>-24729.439999999999</v>
      </c>
      <c r="BW99" s="295">
        <v>-121667.54</v>
      </c>
      <c r="BX99" s="295">
        <v>-127886.12</v>
      </c>
      <c r="BY99" s="295">
        <v>-30781.599999999999</v>
      </c>
      <c r="BZ99" s="295">
        <v>-191037.12</v>
      </c>
      <c r="CA99" s="295">
        <v>-145775.76</v>
      </c>
      <c r="CB99" s="295">
        <v>-268828.48</v>
      </c>
      <c r="CC99" s="295">
        <v>-177204.96</v>
      </c>
      <c r="CD99" s="295">
        <v>-184681.68</v>
      </c>
      <c r="CE99" s="295">
        <v>-170340.04</v>
      </c>
      <c r="CF99" s="295">
        <v>-930.08</v>
      </c>
      <c r="CG99" s="295">
        <v>-102008.24</v>
      </c>
      <c r="CH99" s="295">
        <v>-56840.639999999999</v>
      </c>
      <c r="CI99" s="295">
        <v>-11850</v>
      </c>
      <c r="CJ99" s="295">
        <v>-662452.96</v>
      </c>
      <c r="CK99" s="295">
        <v>-44361.919999999998</v>
      </c>
      <c r="CL99" s="295">
        <v>-59479.05</v>
      </c>
      <c r="CM99" s="326"/>
      <c r="CZ99" s="325">
        <f t="shared" si="1"/>
        <v>0</v>
      </c>
      <c r="DA99" s="313" t="s">
        <v>126</v>
      </c>
      <c r="DB99" s="310" t="s">
        <v>1721</v>
      </c>
      <c r="DC99" s="310" t="s">
        <v>2296</v>
      </c>
    </row>
    <row r="100" spans="1:107" ht="13.2" customHeight="1" x14ac:dyDescent="0.25">
      <c r="A100" s="293" t="s">
        <v>127</v>
      </c>
      <c r="B100" s="294" t="s">
        <v>1722</v>
      </c>
      <c r="C100" s="227">
        <v>-674226.72</v>
      </c>
      <c r="D100" s="227">
        <v>-48735.92</v>
      </c>
      <c r="E100" s="227">
        <v>-41755.480000000003</v>
      </c>
      <c r="F100" s="227">
        <v>-6312.8</v>
      </c>
      <c r="G100" s="227">
        <v>-9117.1200000000008</v>
      </c>
      <c r="H100" s="227">
        <v>-7546.88</v>
      </c>
      <c r="I100" s="227">
        <v>-4388.28</v>
      </c>
      <c r="J100" s="227">
        <v>-151562.35</v>
      </c>
      <c r="K100" s="227">
        <v>-16741.52</v>
      </c>
      <c r="L100" s="227">
        <v>-197062.06</v>
      </c>
      <c r="M100" s="227">
        <v>-194000.08</v>
      </c>
      <c r="N100" s="227">
        <v>-11985.44</v>
      </c>
      <c r="O100" s="227">
        <v>-482402.98</v>
      </c>
      <c r="P100" s="227">
        <v>-52320.39</v>
      </c>
      <c r="Q100" s="227">
        <v>-10889.12</v>
      </c>
      <c r="R100" s="227">
        <v>-706220.87</v>
      </c>
      <c r="S100" s="227">
        <v>-168850.3</v>
      </c>
      <c r="T100" s="227">
        <v>-47122.720000000001</v>
      </c>
      <c r="U100" s="227">
        <v>-75983.44</v>
      </c>
      <c r="V100" s="227">
        <v>-45019.040000000001</v>
      </c>
      <c r="W100" s="227">
        <v>-1040085.36</v>
      </c>
      <c r="X100" s="227">
        <v>-20116.48</v>
      </c>
      <c r="Y100" s="227">
        <v>-155963.12</v>
      </c>
      <c r="Z100" s="227">
        <v>-80680.800000000003</v>
      </c>
      <c r="AA100" s="227">
        <v>-5141.68</v>
      </c>
      <c r="AB100" s="227">
        <v>-14572.8</v>
      </c>
      <c r="AC100" s="227">
        <v>-180741.12</v>
      </c>
      <c r="AD100" s="227">
        <v>-97019.839999999997</v>
      </c>
      <c r="AE100" s="227">
        <v>-55756.800000000003</v>
      </c>
      <c r="AF100" s="227">
        <v>-17841.68</v>
      </c>
      <c r="AG100" s="227">
        <v>-15716.16</v>
      </c>
      <c r="AH100" s="227">
        <v>-6770.72</v>
      </c>
      <c r="AI100" s="227">
        <v>-27274.400000000001</v>
      </c>
      <c r="AJ100" s="227">
        <v>-17432.48</v>
      </c>
      <c r="AK100" s="227">
        <v>-133955.6</v>
      </c>
      <c r="AL100" s="227">
        <v>-8238</v>
      </c>
      <c r="AM100" s="227">
        <v>-18208.599999999999</v>
      </c>
      <c r="AN100" s="227">
        <v>-14521.76</v>
      </c>
      <c r="AO100" s="227">
        <v>-58182.8</v>
      </c>
      <c r="AP100" s="227">
        <v>-13470.4</v>
      </c>
      <c r="AQ100" s="227">
        <v>-3079.36</v>
      </c>
      <c r="AR100" s="227">
        <v>-221082.03</v>
      </c>
      <c r="AS100" s="227">
        <v>-4612.08</v>
      </c>
      <c r="AT100" s="227">
        <v>-33010.879999999997</v>
      </c>
      <c r="AU100" s="227">
        <v>-22264.75</v>
      </c>
      <c r="AV100" s="227">
        <v>-11142.72</v>
      </c>
      <c r="AW100" s="227">
        <v>-4460.24</v>
      </c>
      <c r="AX100" s="227">
        <v>-6663.52</v>
      </c>
      <c r="AY100" s="227">
        <v>-19487.28</v>
      </c>
      <c r="AZ100" s="227">
        <v>-3657.36</v>
      </c>
      <c r="BA100" s="227">
        <v>-258343.88</v>
      </c>
      <c r="BB100" s="227">
        <v>-9799.0400000000009</v>
      </c>
      <c r="BC100" s="227">
        <v>-559116.62</v>
      </c>
      <c r="BD100" s="227">
        <v>-180469.17</v>
      </c>
      <c r="BE100" s="227">
        <v>-13757.32</v>
      </c>
      <c r="BF100" s="227">
        <v>-36481.120000000003</v>
      </c>
      <c r="BG100" s="227">
        <v>-230750.4</v>
      </c>
      <c r="BH100" s="227">
        <v>-886</v>
      </c>
      <c r="BI100" s="227">
        <v>-3560.16</v>
      </c>
      <c r="BJ100" s="227">
        <v>-22348.639999999999</v>
      </c>
      <c r="BK100" s="227">
        <v>-300158.28999999998</v>
      </c>
      <c r="BL100" s="227">
        <v>-544115.57999999996</v>
      </c>
      <c r="BM100" s="227">
        <v>-66232.399999999994</v>
      </c>
      <c r="BN100" s="227">
        <v>-15985.36</v>
      </c>
      <c r="BO100" s="227">
        <v>-63806.720000000001</v>
      </c>
      <c r="BP100" s="227">
        <v>-25378.47</v>
      </c>
      <c r="BQ100" s="227">
        <v>-129966.24</v>
      </c>
      <c r="BR100" s="295">
        <v>-6675.92</v>
      </c>
      <c r="BS100" s="295">
        <v>-15367.2</v>
      </c>
      <c r="BT100" s="295">
        <v>-213635.47</v>
      </c>
      <c r="BU100" s="295">
        <v>-658171.84</v>
      </c>
      <c r="BV100" s="227">
        <v>-79010.48</v>
      </c>
      <c r="BW100" s="295">
        <v>-37270.92</v>
      </c>
      <c r="BX100" s="295">
        <v>-211608.18</v>
      </c>
      <c r="BY100" s="295">
        <v>-8045.36</v>
      </c>
      <c r="BZ100" s="295">
        <v>-31062.48</v>
      </c>
      <c r="CA100" s="295">
        <v>-27271.68</v>
      </c>
      <c r="CB100" s="295">
        <v>-132872.56</v>
      </c>
      <c r="CC100" s="295">
        <v>-208811.2</v>
      </c>
      <c r="CD100" s="295">
        <v>-121971.68</v>
      </c>
      <c r="CE100" s="295">
        <v>-85653.84</v>
      </c>
      <c r="CF100" s="295">
        <v>-3103.44</v>
      </c>
      <c r="CG100" s="295">
        <v>-19823.28</v>
      </c>
      <c r="CH100" s="295">
        <v>-521.20000000000005</v>
      </c>
      <c r="CI100" s="295">
        <v>-3593.36</v>
      </c>
      <c r="CJ100" s="295">
        <v>-125276.56</v>
      </c>
      <c r="CK100" s="295">
        <v>-17042.560000000001</v>
      </c>
      <c r="CL100" s="295">
        <v>-10090.9</v>
      </c>
      <c r="CM100" s="326"/>
      <c r="CZ100" s="325">
        <f t="shared" si="1"/>
        <v>0</v>
      </c>
      <c r="DA100" s="313" t="s">
        <v>127</v>
      </c>
      <c r="DB100" s="310" t="s">
        <v>1722</v>
      </c>
      <c r="DC100" s="310" t="s">
        <v>2296</v>
      </c>
    </row>
    <row r="101" spans="1:107" ht="13.2" customHeight="1" x14ac:dyDescent="0.25">
      <c r="A101" s="293" t="s">
        <v>1723</v>
      </c>
      <c r="B101" s="297" t="s">
        <v>1362</v>
      </c>
      <c r="C101" s="227">
        <v>-350848.5</v>
      </c>
      <c r="D101" s="227">
        <v>-39745.599999999999</v>
      </c>
      <c r="E101" s="227">
        <v>-31027.71</v>
      </c>
      <c r="F101" s="227">
        <v>-12248.7</v>
      </c>
      <c r="G101" s="227">
        <v>-28112.97</v>
      </c>
      <c r="H101" s="227">
        <v>-30641.68</v>
      </c>
      <c r="I101" s="227">
        <v>-4464</v>
      </c>
      <c r="J101" s="227">
        <v>-135042.73000000001</v>
      </c>
      <c r="K101" s="227">
        <v>-19559.27</v>
      </c>
      <c r="L101" s="227">
        <v>-38385.15</v>
      </c>
      <c r="M101" s="227">
        <v>-70376.679999999993</v>
      </c>
      <c r="N101" s="227">
        <v>-4982.0200000000004</v>
      </c>
      <c r="O101" s="227">
        <v>-287260.21999999997</v>
      </c>
      <c r="P101" s="227">
        <v>-6492.57</v>
      </c>
      <c r="Q101" s="227">
        <v>-9198.6200000000008</v>
      </c>
      <c r="R101" s="227">
        <v>-52746.19</v>
      </c>
      <c r="S101" s="227">
        <v>-28886.06</v>
      </c>
      <c r="T101" s="227">
        <v>-5324.46</v>
      </c>
      <c r="U101" s="227">
        <v>-5903.67</v>
      </c>
      <c r="V101" s="227">
        <v>-1480.77</v>
      </c>
      <c r="W101" s="227">
        <v>-607629.62</v>
      </c>
      <c r="X101" s="227">
        <v>-537</v>
      </c>
      <c r="Y101" s="227">
        <v>-593.58000000000004</v>
      </c>
      <c r="Z101" s="227">
        <v>-7882.62</v>
      </c>
      <c r="AA101" s="227">
        <v>0</v>
      </c>
      <c r="AB101" s="227">
        <v>0</v>
      </c>
      <c r="AC101" s="227">
        <v>0</v>
      </c>
      <c r="AD101" s="227">
        <v>0</v>
      </c>
      <c r="AE101" s="227">
        <v>0</v>
      </c>
      <c r="AF101" s="227">
        <v>0</v>
      </c>
      <c r="AG101" s="227">
        <v>-639</v>
      </c>
      <c r="AH101" s="227">
        <v>0</v>
      </c>
      <c r="AI101" s="227">
        <v>0</v>
      </c>
      <c r="AJ101" s="227">
        <v>-3483</v>
      </c>
      <c r="AK101" s="227">
        <v>-3739363.79</v>
      </c>
      <c r="AL101" s="227">
        <v>-2879.46</v>
      </c>
      <c r="AM101" s="227">
        <v>-18549.14</v>
      </c>
      <c r="AN101" s="227">
        <v>-20835.509999999998</v>
      </c>
      <c r="AO101" s="227">
        <v>-73929.3</v>
      </c>
      <c r="AP101" s="227">
        <v>-3780.03</v>
      </c>
      <c r="AQ101" s="227">
        <v>-3298.49</v>
      </c>
      <c r="AR101" s="227">
        <v>-493358.55</v>
      </c>
      <c r="AS101" s="227">
        <v>-6037.65</v>
      </c>
      <c r="AT101" s="227">
        <v>-14706.06</v>
      </c>
      <c r="AU101" s="227">
        <v>-14155.81</v>
      </c>
      <c r="AV101" s="227">
        <v>-1160.97</v>
      </c>
      <c r="AW101" s="227">
        <v>-42370.41</v>
      </c>
      <c r="AX101" s="227">
        <v>-27020.98</v>
      </c>
      <c r="AY101" s="227">
        <v>-11901.42</v>
      </c>
      <c r="AZ101" s="227">
        <v>-19705.919999999998</v>
      </c>
      <c r="BA101" s="227">
        <v>-272716.69</v>
      </c>
      <c r="BB101" s="227">
        <v>-11197.19</v>
      </c>
      <c r="BC101" s="227">
        <v>-1206534.5900000001</v>
      </c>
      <c r="BD101" s="227">
        <v>-205162.07</v>
      </c>
      <c r="BE101" s="227">
        <v>-6432.95</v>
      </c>
      <c r="BF101" s="227">
        <v>-1723.28</v>
      </c>
      <c r="BG101" s="227">
        <v>-496118.86</v>
      </c>
      <c r="BH101" s="227">
        <v>-1270.04</v>
      </c>
      <c r="BI101" s="227">
        <v>-2595.3000000000002</v>
      </c>
      <c r="BJ101" s="227">
        <v>-4501.1400000000003</v>
      </c>
      <c r="BK101" s="227">
        <v>-7703.54</v>
      </c>
      <c r="BL101" s="227">
        <v>-200942.42</v>
      </c>
      <c r="BM101" s="227">
        <v>-34396.620000000003</v>
      </c>
      <c r="BN101" s="227">
        <v>-15481.93</v>
      </c>
      <c r="BO101" s="227">
        <v>-7803.75</v>
      </c>
      <c r="BP101" s="227">
        <v>-9017.76</v>
      </c>
      <c r="BQ101" s="227">
        <v>-8181.84</v>
      </c>
      <c r="BR101" s="227">
        <v>-3027646.62</v>
      </c>
      <c r="BS101" s="227">
        <v>-14675.01</v>
      </c>
      <c r="BT101" s="227">
        <v>-49081.54</v>
      </c>
      <c r="BU101" s="227">
        <v>-336204.69</v>
      </c>
      <c r="BV101" s="227">
        <v>-10412.280000000001</v>
      </c>
      <c r="BW101" s="227">
        <v>-22744.49</v>
      </c>
      <c r="BX101" s="227">
        <v>-111291.05</v>
      </c>
      <c r="BY101" s="227">
        <v>-3398.38</v>
      </c>
      <c r="BZ101" s="227">
        <v>-10215.780000000001</v>
      </c>
      <c r="CA101" s="227">
        <v>-6723.93</v>
      </c>
      <c r="CB101" s="227">
        <v>-4519.71</v>
      </c>
      <c r="CC101" s="227">
        <v>-21493.27</v>
      </c>
      <c r="CD101" s="227">
        <v>-90651.54</v>
      </c>
      <c r="CE101" s="227">
        <v>-54641.88</v>
      </c>
      <c r="CF101" s="227">
        <v>-3911.52</v>
      </c>
      <c r="CG101" s="227">
        <v>-43528.02</v>
      </c>
      <c r="CH101" s="227">
        <v>-6557.79</v>
      </c>
      <c r="CI101" s="227">
        <v>-22004.880000000001</v>
      </c>
      <c r="CJ101" s="227">
        <v>-9042.0499999999993</v>
      </c>
      <c r="CK101" s="227">
        <v>-16341.45</v>
      </c>
      <c r="CL101" s="227">
        <v>-9902.9599999999991</v>
      </c>
      <c r="CM101" s="326"/>
      <c r="CZ101" s="325">
        <f t="shared" si="1"/>
        <v>0</v>
      </c>
      <c r="DA101" s="313" t="s">
        <v>1723</v>
      </c>
      <c r="DB101" s="310" t="s">
        <v>1362</v>
      </c>
      <c r="DC101" s="310" t="s">
        <v>2296</v>
      </c>
    </row>
    <row r="102" spans="1:107" ht="13.2" customHeight="1" x14ac:dyDescent="0.25">
      <c r="A102" s="293" t="s">
        <v>1724</v>
      </c>
      <c r="B102" s="297" t="s">
        <v>2280</v>
      </c>
      <c r="C102" s="227">
        <v>0</v>
      </c>
      <c r="D102" s="227">
        <v>0</v>
      </c>
      <c r="E102" s="227">
        <v>0</v>
      </c>
      <c r="F102" s="227">
        <v>0</v>
      </c>
      <c r="G102" s="227">
        <v>0</v>
      </c>
      <c r="H102" s="227">
        <v>0</v>
      </c>
      <c r="I102" s="227">
        <v>0</v>
      </c>
      <c r="J102" s="227">
        <v>0</v>
      </c>
      <c r="K102" s="227">
        <v>0</v>
      </c>
      <c r="L102" s="227">
        <v>0</v>
      </c>
      <c r="M102" s="227">
        <v>0</v>
      </c>
      <c r="N102" s="227">
        <v>0</v>
      </c>
      <c r="O102" s="227">
        <v>0</v>
      </c>
      <c r="P102" s="227">
        <v>0</v>
      </c>
      <c r="Q102" s="227">
        <v>0</v>
      </c>
      <c r="R102" s="227">
        <v>0</v>
      </c>
      <c r="S102" s="227">
        <v>0</v>
      </c>
      <c r="T102" s="227">
        <v>0</v>
      </c>
      <c r="U102" s="227">
        <v>0</v>
      </c>
      <c r="V102" s="227">
        <v>0</v>
      </c>
      <c r="W102" s="227">
        <v>0</v>
      </c>
      <c r="X102" s="227">
        <v>0</v>
      </c>
      <c r="Y102" s="227">
        <v>0</v>
      </c>
      <c r="Z102" s="227">
        <v>0</v>
      </c>
      <c r="AA102" s="227">
        <v>0</v>
      </c>
      <c r="AB102" s="227">
        <v>0</v>
      </c>
      <c r="AC102" s="227">
        <v>0</v>
      </c>
      <c r="AD102" s="227">
        <v>0</v>
      </c>
      <c r="AE102" s="227">
        <v>0</v>
      </c>
      <c r="AF102" s="227">
        <v>0</v>
      </c>
      <c r="AG102" s="227">
        <v>0</v>
      </c>
      <c r="AH102" s="227">
        <v>0</v>
      </c>
      <c r="AI102" s="227">
        <v>0</v>
      </c>
      <c r="AJ102" s="227">
        <v>0</v>
      </c>
      <c r="AK102" s="227">
        <v>0</v>
      </c>
      <c r="AL102" s="227">
        <v>0</v>
      </c>
      <c r="AM102" s="227">
        <v>0</v>
      </c>
      <c r="AN102" s="227">
        <v>0</v>
      </c>
      <c r="AO102" s="227">
        <v>0</v>
      </c>
      <c r="AP102" s="227">
        <v>0</v>
      </c>
      <c r="AQ102" s="227">
        <v>0</v>
      </c>
      <c r="AR102" s="227">
        <v>0</v>
      </c>
      <c r="AS102" s="227">
        <v>0</v>
      </c>
      <c r="AT102" s="227">
        <v>0</v>
      </c>
      <c r="AU102" s="227">
        <v>0</v>
      </c>
      <c r="AV102" s="227">
        <v>0</v>
      </c>
      <c r="AW102" s="227">
        <v>0</v>
      </c>
      <c r="AX102" s="227">
        <v>0</v>
      </c>
      <c r="AY102" s="227">
        <v>0</v>
      </c>
      <c r="AZ102" s="227">
        <v>0</v>
      </c>
      <c r="BA102" s="227">
        <v>0</v>
      </c>
      <c r="BB102" s="227">
        <v>0</v>
      </c>
      <c r="BC102" s="227">
        <v>0</v>
      </c>
      <c r="BD102" s="227">
        <v>0</v>
      </c>
      <c r="BE102" s="227">
        <v>0</v>
      </c>
      <c r="BF102" s="227">
        <v>0</v>
      </c>
      <c r="BG102" s="227">
        <v>0</v>
      </c>
      <c r="BH102" s="227">
        <v>0</v>
      </c>
      <c r="BI102" s="227">
        <v>0</v>
      </c>
      <c r="BJ102" s="227">
        <v>0</v>
      </c>
      <c r="BK102" s="227">
        <v>0</v>
      </c>
      <c r="BL102" s="227">
        <v>0</v>
      </c>
      <c r="BM102" s="227">
        <v>0</v>
      </c>
      <c r="BN102" s="227">
        <v>0</v>
      </c>
      <c r="BO102" s="227">
        <v>0</v>
      </c>
      <c r="BP102" s="227">
        <v>0</v>
      </c>
      <c r="BQ102" s="227">
        <v>0</v>
      </c>
      <c r="BR102" s="227">
        <v>0</v>
      </c>
      <c r="BS102" s="227">
        <v>0</v>
      </c>
      <c r="BT102" s="227">
        <v>0</v>
      </c>
      <c r="BU102" s="227">
        <v>0</v>
      </c>
      <c r="BV102" s="227">
        <v>0</v>
      </c>
      <c r="BW102" s="227">
        <v>0</v>
      </c>
      <c r="BX102" s="227">
        <v>0</v>
      </c>
      <c r="BY102" s="227">
        <v>0</v>
      </c>
      <c r="BZ102" s="227">
        <v>0</v>
      </c>
      <c r="CA102" s="227">
        <v>0</v>
      </c>
      <c r="CB102" s="227">
        <v>0</v>
      </c>
      <c r="CC102" s="227">
        <v>0</v>
      </c>
      <c r="CD102" s="227">
        <v>0</v>
      </c>
      <c r="CE102" s="227">
        <v>0</v>
      </c>
      <c r="CF102" s="227">
        <v>0</v>
      </c>
      <c r="CG102" s="227">
        <v>0</v>
      </c>
      <c r="CH102" s="227">
        <v>0</v>
      </c>
      <c r="CI102" s="227">
        <v>0</v>
      </c>
      <c r="CJ102" s="227">
        <v>0</v>
      </c>
      <c r="CK102" s="227">
        <v>0</v>
      </c>
      <c r="CL102" s="227">
        <v>0</v>
      </c>
      <c r="CM102" s="326"/>
      <c r="CZ102" s="325">
        <f t="shared" si="1"/>
        <v>0</v>
      </c>
      <c r="DA102" s="313" t="s">
        <v>1724</v>
      </c>
      <c r="DB102" s="310" t="s">
        <v>2280</v>
      </c>
      <c r="DC102" s="310" t="s">
        <v>2296</v>
      </c>
    </row>
    <row r="103" spans="1:107" ht="13.2" customHeight="1" x14ac:dyDescent="0.25">
      <c r="A103" s="293" t="s">
        <v>128</v>
      </c>
      <c r="B103" s="294" t="s">
        <v>1725</v>
      </c>
      <c r="C103" s="227">
        <v>2999890.01</v>
      </c>
      <c r="D103" s="227">
        <v>0</v>
      </c>
      <c r="E103" s="227">
        <v>0</v>
      </c>
      <c r="F103" s="227">
        <v>0</v>
      </c>
      <c r="G103" s="227">
        <v>0</v>
      </c>
      <c r="H103" s="227">
        <v>0</v>
      </c>
      <c r="I103" s="227">
        <v>0</v>
      </c>
      <c r="J103" s="227">
        <v>0</v>
      </c>
      <c r="K103" s="227">
        <v>0</v>
      </c>
      <c r="L103" s="227">
        <v>0</v>
      </c>
      <c r="M103" s="227">
        <v>0</v>
      </c>
      <c r="N103" s="227">
        <v>0</v>
      </c>
      <c r="O103" s="227">
        <v>0</v>
      </c>
      <c r="P103" s="227">
        <v>0</v>
      </c>
      <c r="Q103" s="227">
        <v>0</v>
      </c>
      <c r="R103" s="227">
        <v>0</v>
      </c>
      <c r="S103" s="227">
        <v>0</v>
      </c>
      <c r="T103" s="227">
        <v>0</v>
      </c>
      <c r="U103" s="227">
        <v>0</v>
      </c>
      <c r="V103" s="227">
        <v>0</v>
      </c>
      <c r="W103" s="227">
        <v>0</v>
      </c>
      <c r="X103" s="227">
        <v>0</v>
      </c>
      <c r="Y103" s="227">
        <v>0</v>
      </c>
      <c r="Z103" s="227">
        <v>0</v>
      </c>
      <c r="AA103" s="227">
        <v>0</v>
      </c>
      <c r="AB103" s="227">
        <v>0</v>
      </c>
      <c r="AC103" s="227">
        <v>0</v>
      </c>
      <c r="AD103" s="227">
        <v>0</v>
      </c>
      <c r="AE103" s="227">
        <v>0</v>
      </c>
      <c r="AF103" s="227">
        <v>0</v>
      </c>
      <c r="AG103" s="227">
        <v>0</v>
      </c>
      <c r="AH103" s="227">
        <v>0</v>
      </c>
      <c r="AI103" s="227">
        <v>0</v>
      </c>
      <c r="AJ103" s="227">
        <v>0</v>
      </c>
      <c r="AK103" s="227">
        <v>0</v>
      </c>
      <c r="AL103" s="227">
        <v>0</v>
      </c>
      <c r="AM103" s="227">
        <v>0</v>
      </c>
      <c r="AN103" s="227">
        <v>0</v>
      </c>
      <c r="AO103" s="227">
        <v>0</v>
      </c>
      <c r="AP103" s="227">
        <v>0</v>
      </c>
      <c r="AQ103" s="227">
        <v>0</v>
      </c>
      <c r="AR103" s="227">
        <v>0</v>
      </c>
      <c r="AS103" s="227">
        <v>0</v>
      </c>
      <c r="AT103" s="227">
        <v>0</v>
      </c>
      <c r="AU103" s="227">
        <v>0</v>
      </c>
      <c r="AV103" s="227">
        <v>0</v>
      </c>
      <c r="AW103" s="227">
        <v>0</v>
      </c>
      <c r="AX103" s="227">
        <v>0</v>
      </c>
      <c r="AY103" s="227">
        <v>0</v>
      </c>
      <c r="AZ103" s="227">
        <v>0</v>
      </c>
      <c r="BA103" s="227">
        <v>0</v>
      </c>
      <c r="BB103" s="227">
        <v>0</v>
      </c>
      <c r="BC103" s="227">
        <v>0</v>
      </c>
      <c r="BD103" s="227">
        <v>0</v>
      </c>
      <c r="BE103" s="227">
        <v>0</v>
      </c>
      <c r="BF103" s="227">
        <v>0</v>
      </c>
      <c r="BG103" s="227">
        <v>0</v>
      </c>
      <c r="BH103" s="227">
        <v>0</v>
      </c>
      <c r="BI103" s="227">
        <v>0</v>
      </c>
      <c r="BJ103" s="227">
        <v>0</v>
      </c>
      <c r="BK103" s="227">
        <v>0</v>
      </c>
      <c r="BL103" s="227">
        <v>1060500</v>
      </c>
      <c r="BM103" s="227">
        <v>0</v>
      </c>
      <c r="BN103" s="227">
        <v>0</v>
      </c>
      <c r="BO103" s="227">
        <v>0</v>
      </c>
      <c r="BP103" s="227">
        <v>0</v>
      </c>
      <c r="BQ103" s="227">
        <v>0</v>
      </c>
      <c r="BR103" s="295">
        <v>728840</v>
      </c>
      <c r="BS103" s="227">
        <v>0</v>
      </c>
      <c r="BT103" s="295">
        <v>0</v>
      </c>
      <c r="BU103" s="295">
        <v>0</v>
      </c>
      <c r="BV103" s="227">
        <v>0</v>
      </c>
      <c r="BW103" s="227">
        <v>0</v>
      </c>
      <c r="BX103" s="227">
        <v>0</v>
      </c>
      <c r="BY103" s="295">
        <v>0</v>
      </c>
      <c r="BZ103" s="227">
        <v>0</v>
      </c>
      <c r="CA103" s="227">
        <v>0</v>
      </c>
      <c r="CB103" s="227">
        <v>0</v>
      </c>
      <c r="CC103" s="227">
        <v>0</v>
      </c>
      <c r="CD103" s="227">
        <v>0</v>
      </c>
      <c r="CE103" s="227">
        <v>0</v>
      </c>
      <c r="CF103" s="227">
        <v>0</v>
      </c>
      <c r="CG103" s="227">
        <v>0</v>
      </c>
      <c r="CH103" s="227">
        <v>0</v>
      </c>
      <c r="CI103" s="295">
        <v>0</v>
      </c>
      <c r="CJ103" s="227">
        <v>0</v>
      </c>
      <c r="CK103" s="295">
        <v>0</v>
      </c>
      <c r="CL103" s="227">
        <v>0</v>
      </c>
      <c r="CM103" s="326"/>
      <c r="CZ103" s="325">
        <f t="shared" si="1"/>
        <v>0</v>
      </c>
      <c r="DA103" s="313" t="s">
        <v>128</v>
      </c>
      <c r="DB103" s="310" t="s">
        <v>1725</v>
      </c>
      <c r="DC103" s="310" t="s">
        <v>2296</v>
      </c>
    </row>
    <row r="104" spans="1:107" ht="13.2" customHeight="1" x14ac:dyDescent="0.25">
      <c r="A104" s="293" t="s">
        <v>129</v>
      </c>
      <c r="B104" s="294" t="s">
        <v>1213</v>
      </c>
      <c r="C104" s="227">
        <v>2510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227">
        <v>0</v>
      </c>
      <c r="M104" s="227">
        <v>0</v>
      </c>
      <c r="N104" s="227">
        <v>0</v>
      </c>
      <c r="O104" s="227">
        <v>485209.91</v>
      </c>
      <c r="P104" s="227">
        <v>0</v>
      </c>
      <c r="Q104" s="227">
        <v>0</v>
      </c>
      <c r="R104" s="227">
        <v>0</v>
      </c>
      <c r="S104" s="227">
        <v>0</v>
      </c>
      <c r="T104" s="227">
        <v>0</v>
      </c>
      <c r="U104" s="227">
        <v>0</v>
      </c>
      <c r="V104" s="227">
        <v>0</v>
      </c>
      <c r="W104" s="227">
        <v>0</v>
      </c>
      <c r="X104" s="227">
        <v>0</v>
      </c>
      <c r="Y104" s="227">
        <v>0</v>
      </c>
      <c r="Z104" s="227">
        <v>0</v>
      </c>
      <c r="AA104" s="227">
        <v>0</v>
      </c>
      <c r="AB104" s="227">
        <v>0</v>
      </c>
      <c r="AC104" s="227">
        <v>0</v>
      </c>
      <c r="AD104" s="227">
        <v>0</v>
      </c>
      <c r="AE104" s="227">
        <v>0</v>
      </c>
      <c r="AF104" s="227">
        <v>0</v>
      </c>
      <c r="AG104" s="227">
        <v>0</v>
      </c>
      <c r="AH104" s="227">
        <v>0</v>
      </c>
      <c r="AI104" s="227">
        <v>0</v>
      </c>
      <c r="AJ104" s="227">
        <v>0</v>
      </c>
      <c r="AK104" s="227">
        <v>0</v>
      </c>
      <c r="AL104" s="227">
        <v>0</v>
      </c>
      <c r="AM104" s="227">
        <v>0</v>
      </c>
      <c r="AN104" s="227">
        <v>0</v>
      </c>
      <c r="AO104" s="227">
        <v>0</v>
      </c>
      <c r="AP104" s="227">
        <v>0</v>
      </c>
      <c r="AQ104" s="227">
        <v>0</v>
      </c>
      <c r="AR104" s="227">
        <v>0</v>
      </c>
      <c r="AS104" s="227">
        <v>0</v>
      </c>
      <c r="AT104" s="227">
        <v>0</v>
      </c>
      <c r="AU104" s="227">
        <v>0</v>
      </c>
      <c r="AV104" s="227">
        <v>0</v>
      </c>
      <c r="AW104" s="227">
        <v>0</v>
      </c>
      <c r="AX104" s="227">
        <v>0</v>
      </c>
      <c r="AY104" s="227">
        <v>0</v>
      </c>
      <c r="AZ104" s="227">
        <v>0</v>
      </c>
      <c r="BA104" s="227">
        <v>0</v>
      </c>
      <c r="BB104" s="227">
        <v>0</v>
      </c>
      <c r="BC104" s="227">
        <v>0</v>
      </c>
      <c r="BD104" s="227">
        <v>2402</v>
      </c>
      <c r="BE104" s="227">
        <v>0</v>
      </c>
      <c r="BF104" s="227">
        <v>0</v>
      </c>
      <c r="BG104" s="227">
        <v>0</v>
      </c>
      <c r="BH104" s="227">
        <v>0</v>
      </c>
      <c r="BI104" s="227">
        <v>0</v>
      </c>
      <c r="BJ104" s="227">
        <v>0</v>
      </c>
      <c r="BK104" s="227">
        <v>0</v>
      </c>
      <c r="BL104" s="227">
        <v>0</v>
      </c>
      <c r="BM104" s="227">
        <v>0</v>
      </c>
      <c r="BN104" s="227">
        <v>0</v>
      </c>
      <c r="BO104" s="227">
        <v>0</v>
      </c>
      <c r="BP104" s="227">
        <v>0</v>
      </c>
      <c r="BQ104" s="227">
        <v>0</v>
      </c>
      <c r="BR104" s="227">
        <v>0</v>
      </c>
      <c r="BS104" s="227">
        <v>0</v>
      </c>
      <c r="BT104" s="227">
        <v>0</v>
      </c>
      <c r="BU104" s="227">
        <v>0</v>
      </c>
      <c r="BV104" s="227">
        <v>0</v>
      </c>
      <c r="BW104" s="227">
        <v>0</v>
      </c>
      <c r="BX104" s="227">
        <v>0</v>
      </c>
      <c r="BY104" s="227">
        <v>0</v>
      </c>
      <c r="BZ104" s="227">
        <v>0</v>
      </c>
      <c r="CA104" s="227">
        <v>0</v>
      </c>
      <c r="CB104" s="227">
        <v>0</v>
      </c>
      <c r="CC104" s="227">
        <v>0</v>
      </c>
      <c r="CD104" s="227">
        <v>0</v>
      </c>
      <c r="CE104" s="295">
        <v>0</v>
      </c>
      <c r="CF104" s="227">
        <v>0</v>
      </c>
      <c r="CG104" s="227">
        <v>0</v>
      </c>
      <c r="CH104" s="227">
        <v>0</v>
      </c>
      <c r="CI104" s="227">
        <v>0</v>
      </c>
      <c r="CJ104" s="227">
        <v>0</v>
      </c>
      <c r="CK104" s="227">
        <v>0</v>
      </c>
      <c r="CL104" s="227">
        <v>0</v>
      </c>
      <c r="CM104" s="326"/>
      <c r="CZ104" s="325">
        <f t="shared" si="1"/>
        <v>0</v>
      </c>
      <c r="DA104" s="313" t="s">
        <v>129</v>
      </c>
      <c r="DB104" s="310" t="s">
        <v>1213</v>
      </c>
      <c r="DC104" s="310" t="s">
        <v>2296</v>
      </c>
    </row>
    <row r="105" spans="1:107" ht="13.2" customHeight="1" x14ac:dyDescent="0.25">
      <c r="A105" s="293" t="s">
        <v>1065</v>
      </c>
      <c r="B105" s="294" t="s">
        <v>1066</v>
      </c>
      <c r="C105" s="227">
        <v>0</v>
      </c>
      <c r="D105" s="227">
        <v>0</v>
      </c>
      <c r="E105" s="227">
        <v>0</v>
      </c>
      <c r="F105" s="227">
        <v>0</v>
      </c>
      <c r="G105" s="227">
        <v>0</v>
      </c>
      <c r="H105" s="227">
        <v>0</v>
      </c>
      <c r="I105" s="227">
        <v>0</v>
      </c>
      <c r="J105" s="227">
        <v>0</v>
      </c>
      <c r="K105" s="227">
        <v>0</v>
      </c>
      <c r="L105" s="227">
        <v>0</v>
      </c>
      <c r="M105" s="227">
        <v>0</v>
      </c>
      <c r="N105" s="227">
        <v>0</v>
      </c>
      <c r="O105" s="227">
        <v>0</v>
      </c>
      <c r="P105" s="227">
        <v>0</v>
      </c>
      <c r="Q105" s="227">
        <v>0</v>
      </c>
      <c r="R105" s="227">
        <v>0</v>
      </c>
      <c r="S105" s="227">
        <v>0</v>
      </c>
      <c r="T105" s="227">
        <v>0</v>
      </c>
      <c r="U105" s="227">
        <v>0</v>
      </c>
      <c r="V105" s="227">
        <v>0</v>
      </c>
      <c r="W105" s="227">
        <v>0</v>
      </c>
      <c r="X105" s="227">
        <v>0</v>
      </c>
      <c r="Y105" s="227">
        <v>0</v>
      </c>
      <c r="Z105" s="227">
        <v>0</v>
      </c>
      <c r="AA105" s="227">
        <v>0</v>
      </c>
      <c r="AB105" s="227">
        <v>0</v>
      </c>
      <c r="AC105" s="227">
        <v>0</v>
      </c>
      <c r="AD105" s="227">
        <v>0</v>
      </c>
      <c r="AE105" s="227">
        <v>0</v>
      </c>
      <c r="AF105" s="227">
        <v>0</v>
      </c>
      <c r="AG105" s="227">
        <v>0</v>
      </c>
      <c r="AH105" s="227">
        <v>0</v>
      </c>
      <c r="AI105" s="227">
        <v>0</v>
      </c>
      <c r="AJ105" s="227">
        <v>0</v>
      </c>
      <c r="AK105" s="227">
        <v>0</v>
      </c>
      <c r="AL105" s="227">
        <v>0</v>
      </c>
      <c r="AM105" s="227">
        <v>0</v>
      </c>
      <c r="AN105" s="227">
        <v>0</v>
      </c>
      <c r="AO105" s="227">
        <v>0</v>
      </c>
      <c r="AP105" s="227">
        <v>0</v>
      </c>
      <c r="AQ105" s="227">
        <v>0</v>
      </c>
      <c r="AR105" s="227">
        <v>0</v>
      </c>
      <c r="AS105" s="227">
        <v>0</v>
      </c>
      <c r="AT105" s="227">
        <v>0</v>
      </c>
      <c r="AU105" s="227">
        <v>0</v>
      </c>
      <c r="AV105" s="227">
        <v>0</v>
      </c>
      <c r="AW105" s="227">
        <v>0</v>
      </c>
      <c r="AX105" s="227">
        <v>0</v>
      </c>
      <c r="AY105" s="227">
        <v>0</v>
      </c>
      <c r="AZ105" s="227">
        <v>0</v>
      </c>
      <c r="BA105" s="227">
        <v>0</v>
      </c>
      <c r="BB105" s="227">
        <v>0</v>
      </c>
      <c r="BC105" s="227">
        <v>0</v>
      </c>
      <c r="BD105" s="227">
        <v>0</v>
      </c>
      <c r="BE105" s="227">
        <v>0</v>
      </c>
      <c r="BF105" s="227">
        <v>0</v>
      </c>
      <c r="BG105" s="227">
        <v>0</v>
      </c>
      <c r="BH105" s="227">
        <v>0</v>
      </c>
      <c r="BI105" s="227">
        <v>0</v>
      </c>
      <c r="BJ105" s="227">
        <v>0</v>
      </c>
      <c r="BK105" s="227">
        <v>0</v>
      </c>
      <c r="BL105" s="227">
        <v>0</v>
      </c>
      <c r="BM105" s="227">
        <v>0</v>
      </c>
      <c r="BN105" s="227">
        <v>0</v>
      </c>
      <c r="BO105" s="227">
        <v>0</v>
      </c>
      <c r="BP105" s="227">
        <v>0</v>
      </c>
      <c r="BQ105" s="227">
        <v>0</v>
      </c>
      <c r="BR105" s="227">
        <v>0</v>
      </c>
      <c r="BS105" s="227">
        <v>0</v>
      </c>
      <c r="BT105" s="227">
        <v>0</v>
      </c>
      <c r="BU105" s="227">
        <v>0</v>
      </c>
      <c r="BV105" s="227">
        <v>0</v>
      </c>
      <c r="BW105" s="227">
        <v>0</v>
      </c>
      <c r="BX105" s="227">
        <v>0</v>
      </c>
      <c r="BY105" s="227">
        <v>0</v>
      </c>
      <c r="BZ105" s="227">
        <v>0</v>
      </c>
      <c r="CA105" s="227">
        <v>0</v>
      </c>
      <c r="CB105" s="227">
        <v>0</v>
      </c>
      <c r="CC105" s="227">
        <v>0</v>
      </c>
      <c r="CD105" s="227">
        <v>0</v>
      </c>
      <c r="CE105" s="227">
        <v>0</v>
      </c>
      <c r="CF105" s="227">
        <v>0</v>
      </c>
      <c r="CG105" s="227">
        <v>0</v>
      </c>
      <c r="CH105" s="227">
        <v>0</v>
      </c>
      <c r="CI105" s="227">
        <v>0</v>
      </c>
      <c r="CJ105" s="227">
        <v>0</v>
      </c>
      <c r="CK105" s="227">
        <v>0</v>
      </c>
      <c r="CL105" s="227">
        <v>0</v>
      </c>
      <c r="CM105" s="326"/>
      <c r="CZ105" s="325">
        <f t="shared" si="1"/>
        <v>0</v>
      </c>
      <c r="DA105" s="313" t="s">
        <v>1065</v>
      </c>
      <c r="DB105" s="310" t="s">
        <v>1066</v>
      </c>
      <c r="DC105" s="310" t="s">
        <v>2296</v>
      </c>
    </row>
    <row r="106" spans="1:107" ht="13.2" customHeight="1" x14ac:dyDescent="0.25">
      <c r="A106" s="293" t="s">
        <v>1067</v>
      </c>
      <c r="B106" s="294" t="s">
        <v>1068</v>
      </c>
      <c r="C106" s="227">
        <v>0</v>
      </c>
      <c r="D106" s="227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227">
        <v>0</v>
      </c>
      <c r="M106" s="227">
        <v>0</v>
      </c>
      <c r="N106" s="227">
        <v>0</v>
      </c>
      <c r="O106" s="227">
        <v>0</v>
      </c>
      <c r="P106" s="227">
        <v>0</v>
      </c>
      <c r="Q106" s="227">
        <v>0</v>
      </c>
      <c r="R106" s="227">
        <v>0</v>
      </c>
      <c r="S106" s="227">
        <v>0</v>
      </c>
      <c r="T106" s="227">
        <v>0</v>
      </c>
      <c r="U106" s="227">
        <v>0</v>
      </c>
      <c r="V106" s="227">
        <v>0</v>
      </c>
      <c r="W106" s="227">
        <v>0</v>
      </c>
      <c r="X106" s="227">
        <v>0</v>
      </c>
      <c r="Y106" s="227">
        <v>0</v>
      </c>
      <c r="Z106" s="227">
        <v>0</v>
      </c>
      <c r="AA106" s="227">
        <v>0</v>
      </c>
      <c r="AB106" s="227">
        <v>0</v>
      </c>
      <c r="AC106" s="227">
        <v>0</v>
      </c>
      <c r="AD106" s="227">
        <v>0</v>
      </c>
      <c r="AE106" s="227">
        <v>0</v>
      </c>
      <c r="AF106" s="227">
        <v>0</v>
      </c>
      <c r="AG106" s="227">
        <v>0</v>
      </c>
      <c r="AH106" s="227">
        <v>0</v>
      </c>
      <c r="AI106" s="227">
        <v>0</v>
      </c>
      <c r="AJ106" s="227">
        <v>0</v>
      </c>
      <c r="AK106" s="227">
        <v>0</v>
      </c>
      <c r="AL106" s="227">
        <v>0</v>
      </c>
      <c r="AM106" s="227">
        <v>0</v>
      </c>
      <c r="AN106" s="227">
        <v>0</v>
      </c>
      <c r="AO106" s="227">
        <v>0</v>
      </c>
      <c r="AP106" s="227">
        <v>0</v>
      </c>
      <c r="AQ106" s="227">
        <v>0</v>
      </c>
      <c r="AR106" s="227">
        <v>0</v>
      </c>
      <c r="AS106" s="227">
        <v>0</v>
      </c>
      <c r="AT106" s="227">
        <v>0</v>
      </c>
      <c r="AU106" s="227">
        <v>0</v>
      </c>
      <c r="AV106" s="227">
        <v>0</v>
      </c>
      <c r="AW106" s="227">
        <v>0</v>
      </c>
      <c r="AX106" s="227">
        <v>0</v>
      </c>
      <c r="AY106" s="227">
        <v>0</v>
      </c>
      <c r="AZ106" s="227">
        <v>0</v>
      </c>
      <c r="BA106" s="227">
        <v>0</v>
      </c>
      <c r="BB106" s="227">
        <v>0</v>
      </c>
      <c r="BC106" s="227">
        <v>0</v>
      </c>
      <c r="BD106" s="227">
        <v>0</v>
      </c>
      <c r="BE106" s="227">
        <v>0</v>
      </c>
      <c r="BF106" s="227">
        <v>0</v>
      </c>
      <c r="BG106" s="227">
        <v>0</v>
      </c>
      <c r="BH106" s="227">
        <v>0</v>
      </c>
      <c r="BI106" s="227">
        <v>0</v>
      </c>
      <c r="BJ106" s="227">
        <v>0</v>
      </c>
      <c r="BK106" s="227">
        <v>0</v>
      </c>
      <c r="BL106" s="227">
        <v>0</v>
      </c>
      <c r="BM106" s="227">
        <v>0</v>
      </c>
      <c r="BN106" s="227">
        <v>0</v>
      </c>
      <c r="BO106" s="227">
        <v>0</v>
      </c>
      <c r="BP106" s="227">
        <v>0</v>
      </c>
      <c r="BQ106" s="227">
        <v>0</v>
      </c>
      <c r="BR106" s="227">
        <v>0</v>
      </c>
      <c r="BS106" s="227">
        <v>0</v>
      </c>
      <c r="BT106" s="227">
        <v>0</v>
      </c>
      <c r="BU106" s="227">
        <v>0</v>
      </c>
      <c r="BV106" s="227">
        <v>0</v>
      </c>
      <c r="BW106" s="227">
        <v>0</v>
      </c>
      <c r="BX106" s="227">
        <v>0</v>
      </c>
      <c r="BY106" s="227">
        <v>0</v>
      </c>
      <c r="BZ106" s="227">
        <v>0</v>
      </c>
      <c r="CA106" s="227">
        <v>0</v>
      </c>
      <c r="CB106" s="227">
        <v>0</v>
      </c>
      <c r="CC106" s="227">
        <v>0</v>
      </c>
      <c r="CD106" s="227">
        <v>0</v>
      </c>
      <c r="CE106" s="227">
        <v>0</v>
      </c>
      <c r="CF106" s="227">
        <v>0</v>
      </c>
      <c r="CG106" s="227">
        <v>0</v>
      </c>
      <c r="CH106" s="227">
        <v>0</v>
      </c>
      <c r="CI106" s="227">
        <v>0</v>
      </c>
      <c r="CJ106" s="227">
        <v>0</v>
      </c>
      <c r="CK106" s="227">
        <v>0</v>
      </c>
      <c r="CL106" s="227">
        <v>0</v>
      </c>
      <c r="CM106" s="326"/>
      <c r="CZ106" s="325">
        <f t="shared" si="1"/>
        <v>0</v>
      </c>
      <c r="DA106" s="313" t="s">
        <v>1067</v>
      </c>
      <c r="DB106" s="310" t="s">
        <v>1068</v>
      </c>
      <c r="DC106" s="310" t="s">
        <v>2296</v>
      </c>
    </row>
    <row r="107" spans="1:107" ht="13.2" customHeight="1" x14ac:dyDescent="0.25">
      <c r="A107" s="293" t="s">
        <v>1069</v>
      </c>
      <c r="B107" s="294" t="s">
        <v>1070</v>
      </c>
      <c r="C107" s="227">
        <v>3250</v>
      </c>
      <c r="D107" s="227">
        <v>0</v>
      </c>
      <c r="E107" s="227">
        <v>0</v>
      </c>
      <c r="F107" s="227">
        <v>0</v>
      </c>
      <c r="G107" s="227">
        <v>0</v>
      </c>
      <c r="H107" s="227">
        <v>0</v>
      </c>
      <c r="I107" s="227">
        <v>0</v>
      </c>
      <c r="J107" s="227">
        <v>0</v>
      </c>
      <c r="K107" s="227">
        <v>0</v>
      </c>
      <c r="L107" s="227">
        <v>0</v>
      </c>
      <c r="M107" s="227">
        <v>0</v>
      </c>
      <c r="N107" s="227">
        <v>0</v>
      </c>
      <c r="O107" s="227">
        <v>0</v>
      </c>
      <c r="P107" s="227">
        <v>0</v>
      </c>
      <c r="Q107" s="227">
        <v>0</v>
      </c>
      <c r="R107" s="227">
        <v>0</v>
      </c>
      <c r="S107" s="227">
        <v>0</v>
      </c>
      <c r="T107" s="227">
        <v>0</v>
      </c>
      <c r="U107" s="227">
        <v>0</v>
      </c>
      <c r="V107" s="227">
        <v>0</v>
      </c>
      <c r="W107" s="227">
        <v>0</v>
      </c>
      <c r="X107" s="227">
        <v>0</v>
      </c>
      <c r="Y107" s="227">
        <v>0</v>
      </c>
      <c r="Z107" s="227">
        <v>0</v>
      </c>
      <c r="AA107" s="227">
        <v>0</v>
      </c>
      <c r="AB107" s="227">
        <v>0</v>
      </c>
      <c r="AC107" s="227">
        <v>0</v>
      </c>
      <c r="AD107" s="227">
        <v>0</v>
      </c>
      <c r="AE107" s="227">
        <v>0</v>
      </c>
      <c r="AF107" s="227">
        <v>0</v>
      </c>
      <c r="AG107" s="227">
        <v>0</v>
      </c>
      <c r="AH107" s="227">
        <v>0</v>
      </c>
      <c r="AI107" s="227">
        <v>0</v>
      </c>
      <c r="AJ107" s="227">
        <v>0.01</v>
      </c>
      <c r="AK107" s="227">
        <v>36336.449999999997</v>
      </c>
      <c r="AL107" s="227">
        <v>0</v>
      </c>
      <c r="AM107" s="227">
        <v>0</v>
      </c>
      <c r="AN107" s="227">
        <v>0</v>
      </c>
      <c r="AO107" s="227">
        <v>0</v>
      </c>
      <c r="AP107" s="227">
        <v>0</v>
      </c>
      <c r="AQ107" s="227">
        <v>0</v>
      </c>
      <c r="AR107" s="227">
        <v>0</v>
      </c>
      <c r="AS107" s="227">
        <v>0</v>
      </c>
      <c r="AT107" s="227">
        <v>0</v>
      </c>
      <c r="AU107" s="227">
        <v>0</v>
      </c>
      <c r="AV107" s="227">
        <v>0</v>
      </c>
      <c r="AW107" s="227">
        <v>0</v>
      </c>
      <c r="AX107" s="227">
        <v>0</v>
      </c>
      <c r="AY107" s="227">
        <v>0</v>
      </c>
      <c r="AZ107" s="227">
        <v>0</v>
      </c>
      <c r="BA107" s="227">
        <v>0</v>
      </c>
      <c r="BB107" s="227">
        <v>0</v>
      </c>
      <c r="BC107" s="227">
        <v>0</v>
      </c>
      <c r="BD107" s="227">
        <v>0</v>
      </c>
      <c r="BE107" s="227">
        <v>0</v>
      </c>
      <c r="BF107" s="227">
        <v>0</v>
      </c>
      <c r="BG107" s="227">
        <v>0</v>
      </c>
      <c r="BH107" s="227">
        <v>0</v>
      </c>
      <c r="BI107" s="227">
        <v>0</v>
      </c>
      <c r="BJ107" s="227">
        <v>0</v>
      </c>
      <c r="BK107" s="227">
        <v>0</v>
      </c>
      <c r="BL107" s="227">
        <v>0</v>
      </c>
      <c r="BM107" s="227">
        <v>0</v>
      </c>
      <c r="BN107" s="227">
        <v>0</v>
      </c>
      <c r="BO107" s="227">
        <v>0</v>
      </c>
      <c r="BP107" s="227">
        <v>0</v>
      </c>
      <c r="BQ107" s="227">
        <v>0</v>
      </c>
      <c r="BR107" s="227">
        <v>0</v>
      </c>
      <c r="BS107" s="227">
        <v>0</v>
      </c>
      <c r="BT107" s="227">
        <v>0</v>
      </c>
      <c r="BU107" s="227">
        <v>0</v>
      </c>
      <c r="BV107" s="227">
        <v>0</v>
      </c>
      <c r="BW107" s="227">
        <v>0</v>
      </c>
      <c r="BX107" s="227">
        <v>0</v>
      </c>
      <c r="BY107" s="227">
        <v>0</v>
      </c>
      <c r="BZ107" s="227">
        <v>0</v>
      </c>
      <c r="CA107" s="227">
        <v>0</v>
      </c>
      <c r="CB107" s="227">
        <v>0</v>
      </c>
      <c r="CC107" s="227">
        <v>0</v>
      </c>
      <c r="CD107" s="227">
        <v>0</v>
      </c>
      <c r="CE107" s="227">
        <v>0</v>
      </c>
      <c r="CF107" s="227">
        <v>0</v>
      </c>
      <c r="CG107" s="227">
        <v>0</v>
      </c>
      <c r="CH107" s="227">
        <v>0</v>
      </c>
      <c r="CI107" s="227">
        <v>0</v>
      </c>
      <c r="CJ107" s="227">
        <v>0</v>
      </c>
      <c r="CK107" s="227">
        <v>0</v>
      </c>
      <c r="CL107" s="227">
        <v>0</v>
      </c>
      <c r="CM107" s="326"/>
      <c r="CZ107" s="325">
        <f t="shared" si="1"/>
        <v>0</v>
      </c>
      <c r="DA107" s="313" t="s">
        <v>1069</v>
      </c>
      <c r="DB107" s="310" t="s">
        <v>1070</v>
      </c>
      <c r="DC107" s="310" t="s">
        <v>2296</v>
      </c>
    </row>
    <row r="108" spans="1:107" ht="13.2" customHeight="1" x14ac:dyDescent="0.25">
      <c r="A108" s="293" t="s">
        <v>139</v>
      </c>
      <c r="B108" s="294" t="s">
        <v>140</v>
      </c>
      <c r="C108" s="227">
        <v>0</v>
      </c>
      <c r="D108" s="227">
        <v>0</v>
      </c>
      <c r="E108" s="227">
        <v>0</v>
      </c>
      <c r="F108" s="227">
        <v>0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227">
        <v>0</v>
      </c>
      <c r="M108" s="227">
        <v>0</v>
      </c>
      <c r="N108" s="227">
        <v>0</v>
      </c>
      <c r="O108" s="227">
        <v>0</v>
      </c>
      <c r="P108" s="227">
        <v>0</v>
      </c>
      <c r="Q108" s="227">
        <v>0</v>
      </c>
      <c r="R108" s="227">
        <v>0</v>
      </c>
      <c r="S108" s="227">
        <v>0</v>
      </c>
      <c r="T108" s="227">
        <v>0</v>
      </c>
      <c r="U108" s="227">
        <v>0</v>
      </c>
      <c r="V108" s="227">
        <v>0</v>
      </c>
      <c r="W108" s="227">
        <v>0</v>
      </c>
      <c r="X108" s="227">
        <v>0</v>
      </c>
      <c r="Y108" s="227">
        <v>0</v>
      </c>
      <c r="Z108" s="227">
        <v>0</v>
      </c>
      <c r="AA108" s="227">
        <v>0</v>
      </c>
      <c r="AB108" s="227">
        <v>0</v>
      </c>
      <c r="AC108" s="227">
        <v>0</v>
      </c>
      <c r="AD108" s="227">
        <v>0</v>
      </c>
      <c r="AE108" s="227">
        <v>0</v>
      </c>
      <c r="AF108" s="227">
        <v>0</v>
      </c>
      <c r="AG108" s="227">
        <v>0</v>
      </c>
      <c r="AH108" s="227">
        <v>0</v>
      </c>
      <c r="AI108" s="227">
        <v>0</v>
      </c>
      <c r="AJ108" s="227">
        <v>0</v>
      </c>
      <c r="AK108" s="227">
        <v>0</v>
      </c>
      <c r="AL108" s="227">
        <v>0</v>
      </c>
      <c r="AM108" s="227">
        <v>0</v>
      </c>
      <c r="AN108" s="227">
        <v>0</v>
      </c>
      <c r="AO108" s="227">
        <v>0</v>
      </c>
      <c r="AP108" s="227">
        <v>0</v>
      </c>
      <c r="AQ108" s="227">
        <v>0</v>
      </c>
      <c r="AR108" s="227">
        <v>0</v>
      </c>
      <c r="AS108" s="227">
        <v>0</v>
      </c>
      <c r="AT108" s="227">
        <v>0</v>
      </c>
      <c r="AU108" s="227">
        <v>0</v>
      </c>
      <c r="AV108" s="227">
        <v>0</v>
      </c>
      <c r="AW108" s="227">
        <v>0</v>
      </c>
      <c r="AX108" s="227">
        <v>0</v>
      </c>
      <c r="AY108" s="227">
        <v>0</v>
      </c>
      <c r="AZ108" s="227">
        <v>0</v>
      </c>
      <c r="BA108" s="227">
        <v>0</v>
      </c>
      <c r="BB108" s="227">
        <v>0</v>
      </c>
      <c r="BC108" s="227">
        <v>0</v>
      </c>
      <c r="BD108" s="227">
        <v>0</v>
      </c>
      <c r="BE108" s="227">
        <v>0</v>
      </c>
      <c r="BF108" s="227">
        <v>0</v>
      </c>
      <c r="BG108" s="227">
        <v>0</v>
      </c>
      <c r="BH108" s="227">
        <v>0</v>
      </c>
      <c r="BI108" s="227">
        <v>0</v>
      </c>
      <c r="BJ108" s="227">
        <v>0</v>
      </c>
      <c r="BK108" s="227">
        <v>0</v>
      </c>
      <c r="BL108" s="227">
        <v>0</v>
      </c>
      <c r="BM108" s="227">
        <v>0</v>
      </c>
      <c r="BN108" s="227">
        <v>0</v>
      </c>
      <c r="BO108" s="227">
        <v>0</v>
      </c>
      <c r="BP108" s="227">
        <v>0</v>
      </c>
      <c r="BQ108" s="227">
        <v>0</v>
      </c>
      <c r="BR108" s="295">
        <v>0</v>
      </c>
      <c r="BS108" s="227">
        <v>0</v>
      </c>
      <c r="BT108" s="227">
        <v>0</v>
      </c>
      <c r="BU108" s="227">
        <v>0</v>
      </c>
      <c r="BV108" s="227">
        <v>0</v>
      </c>
      <c r="BW108" s="227">
        <v>0</v>
      </c>
      <c r="BX108" s="227">
        <v>0</v>
      </c>
      <c r="BY108" s="227">
        <v>0</v>
      </c>
      <c r="BZ108" s="227">
        <v>0</v>
      </c>
      <c r="CA108" s="227">
        <v>0</v>
      </c>
      <c r="CB108" s="227">
        <v>0</v>
      </c>
      <c r="CC108" s="227">
        <v>0</v>
      </c>
      <c r="CD108" s="227">
        <v>0</v>
      </c>
      <c r="CE108" s="227">
        <v>0</v>
      </c>
      <c r="CF108" s="227">
        <v>0</v>
      </c>
      <c r="CG108" s="227">
        <v>0</v>
      </c>
      <c r="CH108" s="227">
        <v>0</v>
      </c>
      <c r="CI108" s="227">
        <v>0</v>
      </c>
      <c r="CJ108" s="227">
        <v>0</v>
      </c>
      <c r="CK108" s="227">
        <v>0</v>
      </c>
      <c r="CL108" s="227">
        <v>0</v>
      </c>
      <c r="CM108" s="326"/>
      <c r="CZ108" s="325">
        <f t="shared" si="1"/>
        <v>0</v>
      </c>
      <c r="DA108" s="313" t="s">
        <v>139</v>
      </c>
      <c r="DB108" s="310" t="s">
        <v>140</v>
      </c>
      <c r="DC108" s="310" t="s">
        <v>2296</v>
      </c>
    </row>
    <row r="109" spans="1:107" ht="13.2" customHeight="1" x14ac:dyDescent="0.25">
      <c r="A109" s="293" t="s">
        <v>141</v>
      </c>
      <c r="B109" s="294" t="s">
        <v>142</v>
      </c>
      <c r="C109" s="227">
        <v>0</v>
      </c>
      <c r="D109" s="227">
        <v>0</v>
      </c>
      <c r="E109" s="227">
        <v>0</v>
      </c>
      <c r="F109" s="227">
        <v>0</v>
      </c>
      <c r="G109" s="227">
        <v>0</v>
      </c>
      <c r="H109" s="227">
        <v>0</v>
      </c>
      <c r="I109" s="227">
        <v>0</v>
      </c>
      <c r="J109" s="227">
        <v>0</v>
      </c>
      <c r="K109" s="227">
        <v>0</v>
      </c>
      <c r="L109" s="227">
        <v>0</v>
      </c>
      <c r="M109" s="227">
        <v>0</v>
      </c>
      <c r="N109" s="227">
        <v>0</v>
      </c>
      <c r="O109" s="227">
        <v>0</v>
      </c>
      <c r="P109" s="227">
        <v>0</v>
      </c>
      <c r="Q109" s="227">
        <v>0</v>
      </c>
      <c r="R109" s="227">
        <v>0</v>
      </c>
      <c r="S109" s="227">
        <v>0</v>
      </c>
      <c r="T109" s="227">
        <v>0</v>
      </c>
      <c r="U109" s="227">
        <v>0</v>
      </c>
      <c r="V109" s="227">
        <v>0</v>
      </c>
      <c r="W109" s="227">
        <v>0</v>
      </c>
      <c r="X109" s="227">
        <v>0</v>
      </c>
      <c r="Y109" s="227">
        <v>0</v>
      </c>
      <c r="Z109" s="227">
        <v>0</v>
      </c>
      <c r="AA109" s="227">
        <v>0</v>
      </c>
      <c r="AB109" s="227">
        <v>0</v>
      </c>
      <c r="AC109" s="227">
        <v>0</v>
      </c>
      <c r="AD109" s="227">
        <v>0</v>
      </c>
      <c r="AE109" s="227">
        <v>0</v>
      </c>
      <c r="AF109" s="227">
        <v>0</v>
      </c>
      <c r="AG109" s="227">
        <v>0</v>
      </c>
      <c r="AH109" s="227">
        <v>0</v>
      </c>
      <c r="AI109" s="227">
        <v>0</v>
      </c>
      <c r="AJ109" s="227">
        <v>0</v>
      </c>
      <c r="AK109" s="227">
        <v>0</v>
      </c>
      <c r="AL109" s="227">
        <v>0</v>
      </c>
      <c r="AM109" s="227">
        <v>0</v>
      </c>
      <c r="AN109" s="227">
        <v>1402563.99</v>
      </c>
      <c r="AO109" s="227">
        <v>134222</v>
      </c>
      <c r="AP109" s="227">
        <v>0</v>
      </c>
      <c r="AQ109" s="227">
        <v>0</v>
      </c>
      <c r="AR109" s="227">
        <v>0</v>
      </c>
      <c r="AS109" s="227">
        <v>0</v>
      </c>
      <c r="AT109" s="227">
        <v>0</v>
      </c>
      <c r="AU109" s="227">
        <v>0</v>
      </c>
      <c r="AV109" s="227">
        <v>0</v>
      </c>
      <c r="AW109" s="227">
        <v>0</v>
      </c>
      <c r="AX109" s="227">
        <v>0</v>
      </c>
      <c r="AY109" s="227">
        <v>0</v>
      </c>
      <c r="AZ109" s="227">
        <v>0</v>
      </c>
      <c r="BA109" s="227">
        <v>0</v>
      </c>
      <c r="BB109" s="227">
        <v>0</v>
      </c>
      <c r="BC109" s="227">
        <v>0</v>
      </c>
      <c r="BD109" s="227">
        <v>747345.84</v>
      </c>
      <c r="BE109" s="227">
        <v>0</v>
      </c>
      <c r="BF109" s="227">
        <v>0</v>
      </c>
      <c r="BG109" s="227">
        <v>0</v>
      </c>
      <c r="BH109" s="227">
        <v>0</v>
      </c>
      <c r="BI109" s="227">
        <v>0</v>
      </c>
      <c r="BJ109" s="227">
        <v>0</v>
      </c>
      <c r="BK109" s="227">
        <v>0</v>
      </c>
      <c r="BL109" s="227">
        <v>0</v>
      </c>
      <c r="BM109" s="227">
        <v>0</v>
      </c>
      <c r="BN109" s="227">
        <v>0</v>
      </c>
      <c r="BO109" s="227">
        <v>0</v>
      </c>
      <c r="BP109" s="227">
        <v>0</v>
      </c>
      <c r="BQ109" s="227">
        <v>0</v>
      </c>
      <c r="BR109" s="227">
        <v>0</v>
      </c>
      <c r="BS109" s="227">
        <v>0</v>
      </c>
      <c r="BT109" s="227">
        <v>0</v>
      </c>
      <c r="BU109" s="295">
        <v>0</v>
      </c>
      <c r="BV109" s="295">
        <v>716660.05</v>
      </c>
      <c r="BW109" s="227">
        <v>0</v>
      </c>
      <c r="BX109" s="227">
        <v>0</v>
      </c>
      <c r="BY109" s="227">
        <v>0</v>
      </c>
      <c r="BZ109" s="227">
        <v>0</v>
      </c>
      <c r="CA109" s="227">
        <v>0</v>
      </c>
      <c r="CB109" s="227">
        <v>0</v>
      </c>
      <c r="CC109" s="227">
        <v>0</v>
      </c>
      <c r="CD109" s="227">
        <v>0</v>
      </c>
      <c r="CE109" s="295">
        <v>0</v>
      </c>
      <c r="CF109" s="227">
        <v>0</v>
      </c>
      <c r="CG109" s="227">
        <v>0</v>
      </c>
      <c r="CH109" s="227">
        <v>0</v>
      </c>
      <c r="CI109" s="227">
        <v>5990</v>
      </c>
      <c r="CJ109" s="227">
        <v>0</v>
      </c>
      <c r="CK109" s="227">
        <v>0</v>
      </c>
      <c r="CL109" s="227">
        <v>0</v>
      </c>
      <c r="CM109" s="326"/>
      <c r="CZ109" s="325">
        <f t="shared" si="1"/>
        <v>0</v>
      </c>
      <c r="DA109" s="313" t="s">
        <v>141</v>
      </c>
      <c r="DB109" s="310" t="s">
        <v>142</v>
      </c>
      <c r="DC109" s="310" t="s">
        <v>2296</v>
      </c>
    </row>
    <row r="110" spans="1:107" ht="13.2" customHeight="1" x14ac:dyDescent="0.25">
      <c r="A110" s="293" t="s">
        <v>143</v>
      </c>
      <c r="B110" s="294" t="s">
        <v>144</v>
      </c>
      <c r="C110" s="227">
        <v>0</v>
      </c>
      <c r="D110" s="227">
        <v>0</v>
      </c>
      <c r="E110" s="227">
        <v>0</v>
      </c>
      <c r="F110" s="227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227">
        <v>0</v>
      </c>
      <c r="M110" s="227">
        <v>0</v>
      </c>
      <c r="N110" s="227">
        <v>0</v>
      </c>
      <c r="O110" s="227">
        <v>0</v>
      </c>
      <c r="P110" s="227">
        <v>0</v>
      </c>
      <c r="Q110" s="227">
        <v>0</v>
      </c>
      <c r="R110" s="227">
        <v>0</v>
      </c>
      <c r="S110" s="227">
        <v>0</v>
      </c>
      <c r="T110" s="227">
        <v>0</v>
      </c>
      <c r="U110" s="227">
        <v>0</v>
      </c>
      <c r="V110" s="227">
        <v>0</v>
      </c>
      <c r="W110" s="227">
        <v>0</v>
      </c>
      <c r="X110" s="227">
        <v>0</v>
      </c>
      <c r="Y110" s="227">
        <v>0</v>
      </c>
      <c r="Z110" s="227">
        <v>0</v>
      </c>
      <c r="AA110" s="227">
        <v>0</v>
      </c>
      <c r="AB110" s="227">
        <v>0</v>
      </c>
      <c r="AC110" s="227">
        <v>0</v>
      </c>
      <c r="AD110" s="227">
        <v>0</v>
      </c>
      <c r="AE110" s="227">
        <v>0</v>
      </c>
      <c r="AF110" s="227">
        <v>0</v>
      </c>
      <c r="AG110" s="227">
        <v>0</v>
      </c>
      <c r="AH110" s="227">
        <v>0</v>
      </c>
      <c r="AI110" s="227">
        <v>0</v>
      </c>
      <c r="AJ110" s="227">
        <v>0</v>
      </c>
      <c r="AK110" s="227">
        <v>0</v>
      </c>
      <c r="AL110" s="227">
        <v>0</v>
      </c>
      <c r="AM110" s="227">
        <v>0</v>
      </c>
      <c r="AN110" s="227">
        <v>0</v>
      </c>
      <c r="AO110" s="227">
        <v>0</v>
      </c>
      <c r="AP110" s="227">
        <v>0</v>
      </c>
      <c r="AQ110" s="227">
        <v>0</v>
      </c>
      <c r="AR110" s="227">
        <v>0</v>
      </c>
      <c r="AS110" s="227">
        <v>0</v>
      </c>
      <c r="AT110" s="227">
        <v>0</v>
      </c>
      <c r="AU110" s="227">
        <v>0</v>
      </c>
      <c r="AV110" s="227">
        <v>0</v>
      </c>
      <c r="AW110" s="227">
        <v>0</v>
      </c>
      <c r="AX110" s="227">
        <v>0</v>
      </c>
      <c r="AY110" s="227">
        <v>0</v>
      </c>
      <c r="AZ110" s="227">
        <v>0</v>
      </c>
      <c r="BA110" s="227">
        <v>0</v>
      </c>
      <c r="BB110" s="227">
        <v>0</v>
      </c>
      <c r="BC110" s="227">
        <v>0</v>
      </c>
      <c r="BD110" s="227">
        <v>0</v>
      </c>
      <c r="BE110" s="227">
        <v>0</v>
      </c>
      <c r="BF110" s="227">
        <v>0</v>
      </c>
      <c r="BG110" s="227">
        <v>0</v>
      </c>
      <c r="BH110" s="227">
        <v>0</v>
      </c>
      <c r="BI110" s="227">
        <v>0</v>
      </c>
      <c r="BJ110" s="227">
        <v>0</v>
      </c>
      <c r="BK110" s="227">
        <v>0</v>
      </c>
      <c r="BL110" s="227">
        <v>0</v>
      </c>
      <c r="BM110" s="227">
        <v>0</v>
      </c>
      <c r="BN110" s="227">
        <v>0</v>
      </c>
      <c r="BO110" s="227">
        <v>0</v>
      </c>
      <c r="BP110" s="227">
        <v>0</v>
      </c>
      <c r="BQ110" s="227">
        <v>0</v>
      </c>
      <c r="BR110" s="227">
        <v>0</v>
      </c>
      <c r="BS110" s="227">
        <v>0</v>
      </c>
      <c r="BT110" s="227">
        <v>0</v>
      </c>
      <c r="BU110" s="295">
        <v>3317</v>
      </c>
      <c r="BV110" s="295">
        <v>137850.95000000001</v>
      </c>
      <c r="BW110" s="227">
        <v>0</v>
      </c>
      <c r="BX110" s="227">
        <v>0</v>
      </c>
      <c r="BY110" s="227">
        <v>0</v>
      </c>
      <c r="BZ110" s="227">
        <v>0</v>
      </c>
      <c r="CA110" s="227">
        <v>0</v>
      </c>
      <c r="CB110" s="227">
        <v>0</v>
      </c>
      <c r="CC110" s="227">
        <v>0</v>
      </c>
      <c r="CD110" s="227">
        <v>0</v>
      </c>
      <c r="CE110" s="295">
        <v>0</v>
      </c>
      <c r="CF110" s="227">
        <v>0</v>
      </c>
      <c r="CG110" s="227">
        <v>0</v>
      </c>
      <c r="CH110" s="227">
        <v>0</v>
      </c>
      <c r="CI110" s="227">
        <v>0</v>
      </c>
      <c r="CJ110" s="227">
        <v>0</v>
      </c>
      <c r="CK110" s="227">
        <v>0</v>
      </c>
      <c r="CL110" s="227">
        <v>0</v>
      </c>
      <c r="CM110" s="326"/>
      <c r="CZ110" s="325">
        <f t="shared" si="1"/>
        <v>0</v>
      </c>
      <c r="DA110" s="313" t="s">
        <v>143</v>
      </c>
      <c r="DB110" s="310" t="s">
        <v>144</v>
      </c>
      <c r="DC110" s="310" t="s">
        <v>2296</v>
      </c>
    </row>
    <row r="111" spans="1:107" ht="13.2" customHeight="1" x14ac:dyDescent="0.25">
      <c r="A111" s="293" t="s">
        <v>145</v>
      </c>
      <c r="B111" s="294" t="s">
        <v>146</v>
      </c>
      <c r="C111" s="227">
        <v>0</v>
      </c>
      <c r="D111" s="227">
        <v>0</v>
      </c>
      <c r="E111" s="227">
        <v>0</v>
      </c>
      <c r="F111" s="227">
        <v>0</v>
      </c>
      <c r="G111" s="227">
        <v>0</v>
      </c>
      <c r="H111" s="227">
        <v>0</v>
      </c>
      <c r="I111" s="227">
        <v>0</v>
      </c>
      <c r="J111" s="227">
        <v>0</v>
      </c>
      <c r="K111" s="227">
        <v>0</v>
      </c>
      <c r="L111" s="227">
        <v>0</v>
      </c>
      <c r="M111" s="227">
        <v>0</v>
      </c>
      <c r="N111" s="227">
        <v>0</v>
      </c>
      <c r="O111" s="227">
        <v>0</v>
      </c>
      <c r="P111" s="227">
        <v>0</v>
      </c>
      <c r="Q111" s="227">
        <v>0</v>
      </c>
      <c r="R111" s="227">
        <v>0</v>
      </c>
      <c r="S111" s="227">
        <v>0</v>
      </c>
      <c r="T111" s="227">
        <v>0</v>
      </c>
      <c r="U111" s="227">
        <v>0</v>
      </c>
      <c r="V111" s="227">
        <v>0</v>
      </c>
      <c r="W111" s="227">
        <v>0</v>
      </c>
      <c r="X111" s="227">
        <v>0</v>
      </c>
      <c r="Y111" s="227">
        <v>0</v>
      </c>
      <c r="Z111" s="227">
        <v>0</v>
      </c>
      <c r="AA111" s="227">
        <v>0</v>
      </c>
      <c r="AB111" s="227">
        <v>0</v>
      </c>
      <c r="AC111" s="227">
        <v>0</v>
      </c>
      <c r="AD111" s="227">
        <v>0</v>
      </c>
      <c r="AE111" s="227">
        <v>0</v>
      </c>
      <c r="AF111" s="227">
        <v>0</v>
      </c>
      <c r="AG111" s="227">
        <v>0</v>
      </c>
      <c r="AH111" s="227">
        <v>0</v>
      </c>
      <c r="AI111" s="227">
        <v>0</v>
      </c>
      <c r="AJ111" s="227">
        <v>0</v>
      </c>
      <c r="AK111" s="227">
        <v>0</v>
      </c>
      <c r="AL111" s="227">
        <v>0</v>
      </c>
      <c r="AM111" s="227">
        <v>0</v>
      </c>
      <c r="AN111" s="227">
        <v>0</v>
      </c>
      <c r="AO111" s="227">
        <v>0</v>
      </c>
      <c r="AP111" s="227">
        <v>0</v>
      </c>
      <c r="AQ111" s="227">
        <v>0</v>
      </c>
      <c r="AR111" s="227">
        <v>0</v>
      </c>
      <c r="AS111" s="227">
        <v>0</v>
      </c>
      <c r="AT111" s="227">
        <v>0</v>
      </c>
      <c r="AU111" s="227">
        <v>0</v>
      </c>
      <c r="AV111" s="227">
        <v>0</v>
      </c>
      <c r="AW111" s="227">
        <v>0</v>
      </c>
      <c r="AX111" s="227">
        <v>0</v>
      </c>
      <c r="AY111" s="227">
        <v>0</v>
      </c>
      <c r="AZ111" s="227">
        <v>0</v>
      </c>
      <c r="BA111" s="227">
        <v>0</v>
      </c>
      <c r="BB111" s="227">
        <v>0</v>
      </c>
      <c r="BC111" s="227">
        <v>0</v>
      </c>
      <c r="BD111" s="227">
        <v>0</v>
      </c>
      <c r="BE111" s="227">
        <v>0</v>
      </c>
      <c r="BF111" s="227">
        <v>0</v>
      </c>
      <c r="BG111" s="227">
        <v>0</v>
      </c>
      <c r="BH111" s="227">
        <v>0</v>
      </c>
      <c r="BI111" s="227">
        <v>0</v>
      </c>
      <c r="BJ111" s="227">
        <v>410247.1</v>
      </c>
      <c r="BK111" s="227">
        <v>0</v>
      </c>
      <c r="BL111" s="227">
        <v>0</v>
      </c>
      <c r="BM111" s="227">
        <v>0</v>
      </c>
      <c r="BN111" s="227">
        <v>0</v>
      </c>
      <c r="BO111" s="227">
        <v>0</v>
      </c>
      <c r="BP111" s="227">
        <v>0</v>
      </c>
      <c r="BQ111" s="227">
        <v>0</v>
      </c>
      <c r="BR111" s="227">
        <v>0</v>
      </c>
      <c r="BS111" s="227">
        <v>0</v>
      </c>
      <c r="BT111" s="227">
        <v>0</v>
      </c>
      <c r="BU111" s="227">
        <v>0</v>
      </c>
      <c r="BV111" s="295">
        <v>0</v>
      </c>
      <c r="BW111" s="227">
        <v>0</v>
      </c>
      <c r="BX111" s="227">
        <v>0</v>
      </c>
      <c r="BY111" s="227">
        <v>0</v>
      </c>
      <c r="BZ111" s="227">
        <v>0</v>
      </c>
      <c r="CA111" s="227">
        <v>0</v>
      </c>
      <c r="CB111" s="227">
        <v>0</v>
      </c>
      <c r="CC111" s="227">
        <v>0</v>
      </c>
      <c r="CD111" s="227">
        <v>0</v>
      </c>
      <c r="CE111" s="295">
        <v>0</v>
      </c>
      <c r="CF111" s="227">
        <v>0</v>
      </c>
      <c r="CG111" s="227">
        <v>0</v>
      </c>
      <c r="CH111" s="227">
        <v>0</v>
      </c>
      <c r="CI111" s="227">
        <v>0</v>
      </c>
      <c r="CJ111" s="227">
        <v>0</v>
      </c>
      <c r="CK111" s="227">
        <v>0</v>
      </c>
      <c r="CL111" s="227">
        <v>0</v>
      </c>
      <c r="CM111" s="326"/>
      <c r="CZ111" s="325">
        <f t="shared" si="1"/>
        <v>0</v>
      </c>
      <c r="DA111" s="313" t="s">
        <v>145</v>
      </c>
      <c r="DB111" s="310" t="s">
        <v>146</v>
      </c>
      <c r="DC111" s="310" t="s">
        <v>2296</v>
      </c>
    </row>
    <row r="112" spans="1:107" ht="13.2" customHeight="1" x14ac:dyDescent="0.25">
      <c r="A112" s="293" t="s">
        <v>147</v>
      </c>
      <c r="B112" s="294" t="s">
        <v>148</v>
      </c>
      <c r="C112" s="227">
        <v>17811279.899999999</v>
      </c>
      <c r="D112" s="227">
        <v>2963764.2</v>
      </c>
      <c r="E112" s="227">
        <v>1426165.46</v>
      </c>
      <c r="F112" s="227">
        <v>2457224.0099999998</v>
      </c>
      <c r="G112" s="227">
        <v>1474219.89</v>
      </c>
      <c r="H112" s="227">
        <v>2492478.04</v>
      </c>
      <c r="I112" s="227">
        <v>3770245.91</v>
      </c>
      <c r="J112" s="227">
        <v>5166017.2</v>
      </c>
      <c r="K112" s="227">
        <v>2120971.91</v>
      </c>
      <c r="L112" s="227">
        <v>6025804.6500000004</v>
      </c>
      <c r="M112" s="227">
        <v>7555593.3099999996</v>
      </c>
      <c r="N112" s="227">
        <v>1425102.04</v>
      </c>
      <c r="O112" s="227">
        <v>15945116.07</v>
      </c>
      <c r="P112" s="227">
        <v>1954325.23</v>
      </c>
      <c r="Q112" s="227">
        <v>2371358.34</v>
      </c>
      <c r="R112" s="227">
        <v>5934111.7400000002</v>
      </c>
      <c r="S112" s="227">
        <v>1181570.45</v>
      </c>
      <c r="T112" s="227">
        <v>4034018.96</v>
      </c>
      <c r="U112" s="227">
        <v>2377173.9700000002</v>
      </c>
      <c r="V112" s="227">
        <v>832114.99</v>
      </c>
      <c r="W112" s="227">
        <v>31609231.079999998</v>
      </c>
      <c r="X112" s="227">
        <v>908276.74</v>
      </c>
      <c r="Y112" s="227">
        <v>6052541.4900000002</v>
      </c>
      <c r="Z112" s="227">
        <v>1862788.44</v>
      </c>
      <c r="AA112" s="227">
        <v>1007926.97</v>
      </c>
      <c r="AB112" s="227">
        <v>1282447.17</v>
      </c>
      <c r="AC112" s="227">
        <v>1454411.64</v>
      </c>
      <c r="AD112" s="227">
        <v>10322843.41</v>
      </c>
      <c r="AE112" s="227">
        <v>1787085.51</v>
      </c>
      <c r="AF112" s="227">
        <v>1693910.73</v>
      </c>
      <c r="AG112" s="227">
        <v>2746351.96</v>
      </c>
      <c r="AH112" s="227">
        <v>3447421.05</v>
      </c>
      <c r="AI112" s="227">
        <v>1137582.8899999999</v>
      </c>
      <c r="AJ112" s="227">
        <v>1725916.9</v>
      </c>
      <c r="AK112" s="227">
        <v>80780508.340000004</v>
      </c>
      <c r="AL112" s="227">
        <v>2509678.5099999998</v>
      </c>
      <c r="AM112" s="227">
        <v>595664.21</v>
      </c>
      <c r="AN112" s="227">
        <v>13758392.550000001</v>
      </c>
      <c r="AO112" s="227">
        <v>2280149.08</v>
      </c>
      <c r="AP112" s="227">
        <v>2430044.86</v>
      </c>
      <c r="AQ112" s="227">
        <v>820842.87</v>
      </c>
      <c r="AR112" s="227">
        <v>12174924.08</v>
      </c>
      <c r="AS112" s="227">
        <v>2263413.48</v>
      </c>
      <c r="AT112" s="227">
        <v>2968785.37</v>
      </c>
      <c r="AU112" s="227">
        <v>5746961.1799999997</v>
      </c>
      <c r="AV112" s="227">
        <v>1159962.42</v>
      </c>
      <c r="AW112" s="227">
        <v>760425.7</v>
      </c>
      <c r="AX112" s="227">
        <v>2524770.08</v>
      </c>
      <c r="AY112" s="227">
        <v>3263816.18</v>
      </c>
      <c r="AZ112" s="227">
        <v>1117204.6200000001</v>
      </c>
      <c r="BA112" s="227">
        <v>22463049.84</v>
      </c>
      <c r="BB112" s="227">
        <v>3007087.82</v>
      </c>
      <c r="BC112" s="227">
        <v>39694963.859999999</v>
      </c>
      <c r="BD112" s="227">
        <v>8250731.4500000002</v>
      </c>
      <c r="BE112" s="227">
        <v>1419966.62</v>
      </c>
      <c r="BF112" s="227">
        <v>1000607.73</v>
      </c>
      <c r="BG112" s="227">
        <v>12432673.98</v>
      </c>
      <c r="BH112" s="227">
        <v>756804.8</v>
      </c>
      <c r="BI112" s="227">
        <v>828788.58</v>
      </c>
      <c r="BJ112" s="227">
        <v>2084384.83</v>
      </c>
      <c r="BK112" s="227">
        <v>1564156.88</v>
      </c>
      <c r="BL112" s="227">
        <v>20172270.059999999</v>
      </c>
      <c r="BM112" s="227">
        <v>5026042.3</v>
      </c>
      <c r="BN112" s="227">
        <v>2855805.24</v>
      </c>
      <c r="BO112" s="227">
        <v>3029684.39</v>
      </c>
      <c r="BP112" s="227">
        <v>3512001.29</v>
      </c>
      <c r="BQ112" s="227">
        <v>2455339.29</v>
      </c>
      <c r="BR112" s="295">
        <v>119099340.81999999</v>
      </c>
      <c r="BS112" s="295">
        <v>4007094.98</v>
      </c>
      <c r="BT112" s="295">
        <v>2713621.6</v>
      </c>
      <c r="BU112" s="295">
        <v>19017655.829999998</v>
      </c>
      <c r="BV112" s="295">
        <v>621960.64</v>
      </c>
      <c r="BW112" s="295">
        <v>2208973.94</v>
      </c>
      <c r="BX112" s="295">
        <v>9668402.4600000009</v>
      </c>
      <c r="BY112" s="295">
        <v>1201263.29</v>
      </c>
      <c r="BZ112" s="295">
        <v>2035786.48</v>
      </c>
      <c r="CA112" s="295">
        <v>2793133.84</v>
      </c>
      <c r="CB112" s="295">
        <v>2361562.67</v>
      </c>
      <c r="CC112" s="295">
        <v>10777158.210000001</v>
      </c>
      <c r="CD112" s="295">
        <v>7039011.7599999998</v>
      </c>
      <c r="CE112" s="295">
        <v>5716900.9500000002</v>
      </c>
      <c r="CF112" s="295">
        <v>1357864.62</v>
      </c>
      <c r="CG112" s="295">
        <v>1408317.17</v>
      </c>
      <c r="CH112" s="295">
        <v>2145278.6</v>
      </c>
      <c r="CI112" s="295">
        <v>1369605.69</v>
      </c>
      <c r="CJ112" s="295">
        <v>8227444.54</v>
      </c>
      <c r="CK112" s="295">
        <v>1830879.38</v>
      </c>
      <c r="CL112" s="295">
        <v>933365.8</v>
      </c>
      <c r="CM112" s="326"/>
      <c r="CZ112" s="325">
        <f t="shared" si="1"/>
        <v>0</v>
      </c>
      <c r="DA112" s="313" t="s">
        <v>147</v>
      </c>
      <c r="DB112" s="310" t="s">
        <v>148</v>
      </c>
      <c r="DC112" s="310" t="s">
        <v>2296</v>
      </c>
    </row>
    <row r="113" spans="1:107" ht="13.2" customHeight="1" x14ac:dyDescent="0.25">
      <c r="A113" s="293" t="s">
        <v>149</v>
      </c>
      <c r="B113" s="294" t="s">
        <v>150</v>
      </c>
      <c r="C113" s="227">
        <v>522451.07</v>
      </c>
      <c r="D113" s="227">
        <v>3000</v>
      </c>
      <c r="E113" s="227">
        <v>207225</v>
      </c>
      <c r="F113" s="227">
        <v>26000</v>
      </c>
      <c r="G113" s="227">
        <v>39000</v>
      </c>
      <c r="H113" s="227">
        <v>257467</v>
      </c>
      <c r="I113" s="227">
        <v>0</v>
      </c>
      <c r="J113" s="227">
        <v>210411.6</v>
      </c>
      <c r="K113" s="227">
        <v>206333.2</v>
      </c>
      <c r="L113" s="227">
        <v>204574</v>
      </c>
      <c r="M113" s="227">
        <v>550165.31999999995</v>
      </c>
      <c r="N113" s="227">
        <v>56309.19</v>
      </c>
      <c r="O113" s="227">
        <v>124074.2</v>
      </c>
      <c r="P113" s="227">
        <v>25410</v>
      </c>
      <c r="Q113" s="227">
        <v>21797.1</v>
      </c>
      <c r="R113" s="227">
        <v>5640</v>
      </c>
      <c r="S113" s="227">
        <v>9380</v>
      </c>
      <c r="T113" s="227">
        <v>22885</v>
      </c>
      <c r="U113" s="227">
        <v>16650</v>
      </c>
      <c r="V113" s="227">
        <v>73150</v>
      </c>
      <c r="W113" s="227">
        <v>0</v>
      </c>
      <c r="X113" s="227">
        <v>22500</v>
      </c>
      <c r="Y113" s="227">
        <v>0</v>
      </c>
      <c r="Z113" s="227">
        <v>288742</v>
      </c>
      <c r="AA113" s="227">
        <v>47518.55</v>
      </c>
      <c r="AB113" s="227">
        <v>109320</v>
      </c>
      <c r="AC113" s="227">
        <v>39000</v>
      </c>
      <c r="AD113" s="227">
        <v>243622</v>
      </c>
      <c r="AE113" s="227">
        <v>0</v>
      </c>
      <c r="AF113" s="227">
        <v>116331</v>
      </c>
      <c r="AG113" s="227">
        <v>3880</v>
      </c>
      <c r="AH113" s="227">
        <v>10975.8</v>
      </c>
      <c r="AI113" s="227">
        <v>0</v>
      </c>
      <c r="AJ113" s="227">
        <v>89640</v>
      </c>
      <c r="AK113" s="227">
        <v>716372.44</v>
      </c>
      <c r="AL113" s="227">
        <v>230293</v>
      </c>
      <c r="AM113" s="227">
        <v>21770</v>
      </c>
      <c r="AN113" s="227">
        <v>3611331.06</v>
      </c>
      <c r="AO113" s="227">
        <v>581501</v>
      </c>
      <c r="AP113" s="227">
        <v>102551.75</v>
      </c>
      <c r="AQ113" s="227">
        <v>36460</v>
      </c>
      <c r="AR113" s="227">
        <v>888171.72</v>
      </c>
      <c r="AS113" s="227">
        <v>180052</v>
      </c>
      <c r="AT113" s="227">
        <v>251809</v>
      </c>
      <c r="AU113" s="227">
        <v>1421235</v>
      </c>
      <c r="AV113" s="227">
        <v>61050</v>
      </c>
      <c r="AW113" s="227">
        <v>97020</v>
      </c>
      <c r="AX113" s="227">
        <v>0</v>
      </c>
      <c r="AY113" s="227">
        <v>212928</v>
      </c>
      <c r="AZ113" s="227">
        <v>196659</v>
      </c>
      <c r="BA113" s="227">
        <v>323497.56</v>
      </c>
      <c r="BB113" s="227">
        <v>73464</v>
      </c>
      <c r="BC113" s="227">
        <v>1196157.4099999999</v>
      </c>
      <c r="BD113" s="227">
        <v>327798.40000000002</v>
      </c>
      <c r="BE113" s="227">
        <v>60718</v>
      </c>
      <c r="BF113" s="227">
        <v>193800</v>
      </c>
      <c r="BG113" s="227">
        <v>355820.42</v>
      </c>
      <c r="BH113" s="227">
        <v>77950</v>
      </c>
      <c r="BI113" s="227">
        <v>31855</v>
      </c>
      <c r="BJ113" s="227">
        <v>329038.28000000003</v>
      </c>
      <c r="BK113" s="227">
        <v>2710</v>
      </c>
      <c r="BL113" s="227">
        <v>0</v>
      </c>
      <c r="BM113" s="227">
        <v>517335.28</v>
      </c>
      <c r="BN113" s="227">
        <v>228103.9</v>
      </c>
      <c r="BO113" s="227">
        <v>349979.32</v>
      </c>
      <c r="BP113" s="227">
        <v>146220</v>
      </c>
      <c r="BQ113" s="227">
        <v>216926.28</v>
      </c>
      <c r="BR113" s="295">
        <v>647713.17000000004</v>
      </c>
      <c r="BS113" s="295">
        <v>191350</v>
      </c>
      <c r="BT113" s="295">
        <v>4980</v>
      </c>
      <c r="BU113" s="295">
        <v>170545.58</v>
      </c>
      <c r="BV113" s="227">
        <v>6516.3</v>
      </c>
      <c r="BW113" s="227">
        <v>142275</v>
      </c>
      <c r="BX113" s="227">
        <v>607606.76</v>
      </c>
      <c r="BY113" s="227">
        <v>76700</v>
      </c>
      <c r="BZ113" s="227">
        <v>230445</v>
      </c>
      <c r="CA113" s="295">
        <v>6414</v>
      </c>
      <c r="CB113" s="227">
        <v>0</v>
      </c>
      <c r="CC113" s="295">
        <v>371684.25</v>
      </c>
      <c r="CD113" s="295">
        <v>150147</v>
      </c>
      <c r="CE113" s="227">
        <v>229551</v>
      </c>
      <c r="CF113" s="227">
        <v>0</v>
      </c>
      <c r="CG113" s="295">
        <v>81489</v>
      </c>
      <c r="CH113" s="227">
        <v>77955.55</v>
      </c>
      <c r="CI113" s="295">
        <v>188757.46</v>
      </c>
      <c r="CJ113" s="227">
        <v>1749918.95</v>
      </c>
      <c r="CK113" s="227">
        <v>101240</v>
      </c>
      <c r="CL113" s="295">
        <v>102377</v>
      </c>
      <c r="CM113" s="326"/>
      <c r="CZ113" s="325">
        <f t="shared" si="1"/>
        <v>0</v>
      </c>
      <c r="DA113" s="313" t="s">
        <v>149</v>
      </c>
      <c r="DB113" s="310" t="s">
        <v>150</v>
      </c>
      <c r="DC113" s="310" t="s">
        <v>2296</v>
      </c>
    </row>
    <row r="114" spans="1:107" ht="13.2" customHeight="1" x14ac:dyDescent="0.25">
      <c r="A114" s="293" t="s">
        <v>151</v>
      </c>
      <c r="B114" s="294" t="s">
        <v>152</v>
      </c>
      <c r="C114" s="227">
        <v>8998196.3800000008</v>
      </c>
      <c r="D114" s="227">
        <v>856777.71</v>
      </c>
      <c r="E114" s="227">
        <v>668954.62</v>
      </c>
      <c r="F114" s="227">
        <v>570686.06999999995</v>
      </c>
      <c r="G114" s="227">
        <v>782510.84</v>
      </c>
      <c r="H114" s="227">
        <v>941570.34</v>
      </c>
      <c r="I114" s="227">
        <v>1349167.06</v>
      </c>
      <c r="J114" s="227">
        <v>2976121</v>
      </c>
      <c r="K114" s="227">
        <v>958166.74</v>
      </c>
      <c r="L114" s="227">
        <v>875355.08</v>
      </c>
      <c r="M114" s="227">
        <v>3387047.9</v>
      </c>
      <c r="N114" s="227">
        <v>1006788.7</v>
      </c>
      <c r="O114" s="227">
        <v>14810889.18</v>
      </c>
      <c r="P114" s="227">
        <v>1081377.6100000001</v>
      </c>
      <c r="Q114" s="227">
        <v>582559.37</v>
      </c>
      <c r="R114" s="227">
        <v>1860375.49</v>
      </c>
      <c r="S114" s="227">
        <v>425195.77</v>
      </c>
      <c r="T114" s="227">
        <v>1906033.65</v>
      </c>
      <c r="U114" s="227">
        <v>650513.17000000004</v>
      </c>
      <c r="V114" s="227">
        <v>425158.39</v>
      </c>
      <c r="W114" s="227">
        <v>14587049.74</v>
      </c>
      <c r="X114" s="227">
        <v>819580.58</v>
      </c>
      <c r="Y114" s="227">
        <v>2098604.33</v>
      </c>
      <c r="Z114" s="227">
        <v>1628038.63</v>
      </c>
      <c r="AA114" s="227">
        <v>630223.51</v>
      </c>
      <c r="AB114" s="227">
        <v>718951.87</v>
      </c>
      <c r="AC114" s="227">
        <v>1272717.95</v>
      </c>
      <c r="AD114" s="227">
        <v>6213300.4199999999</v>
      </c>
      <c r="AE114" s="227">
        <v>1197142.69</v>
      </c>
      <c r="AF114" s="227">
        <v>1271965.01</v>
      </c>
      <c r="AG114" s="227">
        <v>1335154.97</v>
      </c>
      <c r="AH114" s="227">
        <v>1959779.95</v>
      </c>
      <c r="AI114" s="227">
        <v>701730.28</v>
      </c>
      <c r="AJ114" s="227">
        <v>667723.36</v>
      </c>
      <c r="AK114" s="227">
        <v>28088240.780000001</v>
      </c>
      <c r="AL114" s="227">
        <v>2098932.2999999998</v>
      </c>
      <c r="AM114" s="227">
        <v>617597.30000000005</v>
      </c>
      <c r="AN114" s="227">
        <v>1148412.01</v>
      </c>
      <c r="AO114" s="227">
        <v>1090849.1299999999</v>
      </c>
      <c r="AP114" s="227">
        <v>569856.04</v>
      </c>
      <c r="AQ114" s="227">
        <v>170089.59</v>
      </c>
      <c r="AR114" s="227">
        <v>6388228.25</v>
      </c>
      <c r="AS114" s="227">
        <v>859272.63</v>
      </c>
      <c r="AT114" s="227">
        <v>1703861.09</v>
      </c>
      <c r="AU114" s="227">
        <v>3537586.86</v>
      </c>
      <c r="AV114" s="227">
        <v>634770.72</v>
      </c>
      <c r="AW114" s="227">
        <v>760263.62</v>
      </c>
      <c r="AX114" s="227">
        <v>1026984.53</v>
      </c>
      <c r="AY114" s="227">
        <v>1534736.35</v>
      </c>
      <c r="AZ114" s="227">
        <v>601074.44999999995</v>
      </c>
      <c r="BA114" s="227">
        <v>12441331.6</v>
      </c>
      <c r="BB114" s="227">
        <v>1488575.96</v>
      </c>
      <c r="BC114" s="227">
        <v>12445306.130000001</v>
      </c>
      <c r="BD114" s="227">
        <v>1325268.83</v>
      </c>
      <c r="BE114" s="227">
        <v>826020.92</v>
      </c>
      <c r="BF114" s="227">
        <v>906407.16</v>
      </c>
      <c r="BG114" s="227">
        <v>14128839.26</v>
      </c>
      <c r="BH114" s="227">
        <v>562347.03</v>
      </c>
      <c r="BI114" s="227">
        <v>377103.26</v>
      </c>
      <c r="BJ114" s="227">
        <v>448663.08</v>
      </c>
      <c r="BK114" s="227">
        <v>735924.89</v>
      </c>
      <c r="BL114" s="227">
        <v>8820477.5199999996</v>
      </c>
      <c r="BM114" s="227">
        <v>1755934.06</v>
      </c>
      <c r="BN114" s="227">
        <v>644988.23</v>
      </c>
      <c r="BO114" s="227">
        <v>1753976.02</v>
      </c>
      <c r="BP114" s="227">
        <v>3094136.82</v>
      </c>
      <c r="BQ114" s="227">
        <v>785092.74</v>
      </c>
      <c r="BR114" s="295">
        <v>75178621.230000004</v>
      </c>
      <c r="BS114" s="295">
        <v>1652916.39</v>
      </c>
      <c r="BT114" s="295">
        <v>1563382.29</v>
      </c>
      <c r="BU114" s="295">
        <v>5764035.21</v>
      </c>
      <c r="BV114" s="295">
        <v>157952.4</v>
      </c>
      <c r="BW114" s="295">
        <v>765052.08</v>
      </c>
      <c r="BX114" s="295">
        <v>2310151.02</v>
      </c>
      <c r="BY114" s="295">
        <v>881741.33</v>
      </c>
      <c r="BZ114" s="295">
        <v>786406.6</v>
      </c>
      <c r="CA114" s="295">
        <v>824660.31</v>
      </c>
      <c r="CB114" s="295">
        <v>1016567.53</v>
      </c>
      <c r="CC114" s="295">
        <v>2995653.38</v>
      </c>
      <c r="CD114" s="295">
        <v>1321302.8500000001</v>
      </c>
      <c r="CE114" s="295">
        <v>4366451.49</v>
      </c>
      <c r="CF114" s="295">
        <v>1238337.5</v>
      </c>
      <c r="CG114" s="295">
        <v>663053.27</v>
      </c>
      <c r="CH114" s="295">
        <v>558190.84</v>
      </c>
      <c r="CI114" s="295">
        <v>933793.74</v>
      </c>
      <c r="CJ114" s="295">
        <v>928295.17</v>
      </c>
      <c r="CK114" s="295">
        <v>605122.34</v>
      </c>
      <c r="CL114" s="295">
        <v>633321.71</v>
      </c>
      <c r="CM114" s="326"/>
      <c r="CZ114" s="325">
        <f t="shared" si="1"/>
        <v>0</v>
      </c>
      <c r="DA114" s="313" t="s">
        <v>151</v>
      </c>
      <c r="DB114" s="310" t="s">
        <v>152</v>
      </c>
      <c r="DC114" s="310" t="s">
        <v>2296</v>
      </c>
    </row>
    <row r="115" spans="1:107" ht="13.2" customHeight="1" x14ac:dyDescent="0.25">
      <c r="A115" s="293" t="s">
        <v>153</v>
      </c>
      <c r="B115" s="294" t="s">
        <v>154</v>
      </c>
      <c r="C115" s="227">
        <v>1383251.1</v>
      </c>
      <c r="D115" s="227">
        <v>201695.7</v>
      </c>
      <c r="E115" s="227">
        <v>1314922.32</v>
      </c>
      <c r="F115" s="227">
        <v>645187</v>
      </c>
      <c r="G115" s="227">
        <v>449852</v>
      </c>
      <c r="H115" s="227">
        <v>598824.5</v>
      </c>
      <c r="I115" s="227">
        <v>36772.800000000003</v>
      </c>
      <c r="J115" s="227">
        <v>393644.1</v>
      </c>
      <c r="K115" s="227">
        <v>674589</v>
      </c>
      <c r="L115" s="227">
        <v>754105.4</v>
      </c>
      <c r="M115" s="227">
        <v>768968</v>
      </c>
      <c r="N115" s="227">
        <v>682579.5</v>
      </c>
      <c r="O115" s="227">
        <v>2388955.04</v>
      </c>
      <c r="P115" s="227">
        <v>587704.85</v>
      </c>
      <c r="Q115" s="227">
        <v>384074.5</v>
      </c>
      <c r="R115" s="227">
        <v>345281</v>
      </c>
      <c r="S115" s="227">
        <v>832425.3</v>
      </c>
      <c r="T115" s="227">
        <v>539089</v>
      </c>
      <c r="U115" s="227">
        <v>359845</v>
      </c>
      <c r="V115" s="227">
        <v>190430</v>
      </c>
      <c r="W115" s="227">
        <v>562812.1</v>
      </c>
      <c r="X115" s="227">
        <v>107585.7</v>
      </c>
      <c r="Y115" s="227">
        <v>1140372.1200000001</v>
      </c>
      <c r="Z115" s="227">
        <v>343884.5</v>
      </c>
      <c r="AA115" s="227">
        <v>435274</v>
      </c>
      <c r="AB115" s="227">
        <v>116396.3</v>
      </c>
      <c r="AC115" s="227">
        <v>838123.25</v>
      </c>
      <c r="AD115" s="227">
        <v>1250761.75</v>
      </c>
      <c r="AE115" s="227">
        <v>251746</v>
      </c>
      <c r="AF115" s="227">
        <v>406486.25</v>
      </c>
      <c r="AG115" s="227">
        <v>584255</v>
      </c>
      <c r="AH115" s="227">
        <v>373504.18</v>
      </c>
      <c r="AI115" s="227">
        <v>496362.93</v>
      </c>
      <c r="AJ115" s="227">
        <v>410650.32</v>
      </c>
      <c r="AK115" s="227">
        <v>8231625.7699999996</v>
      </c>
      <c r="AL115" s="227">
        <v>591420.85</v>
      </c>
      <c r="AM115" s="227">
        <v>320757</v>
      </c>
      <c r="AN115" s="227">
        <v>937078.17</v>
      </c>
      <c r="AO115" s="227">
        <v>432016.12</v>
      </c>
      <c r="AP115" s="227">
        <v>332581.58</v>
      </c>
      <c r="AQ115" s="227">
        <v>66940</v>
      </c>
      <c r="AR115" s="227">
        <v>1953718.5</v>
      </c>
      <c r="AS115" s="227">
        <v>397877.85</v>
      </c>
      <c r="AT115" s="227">
        <v>548836</v>
      </c>
      <c r="AU115" s="227">
        <v>1296974.68</v>
      </c>
      <c r="AV115" s="227">
        <v>334325</v>
      </c>
      <c r="AW115" s="227">
        <v>249663.22</v>
      </c>
      <c r="AX115" s="227">
        <v>11959.74</v>
      </c>
      <c r="AY115" s="227">
        <v>743109.8</v>
      </c>
      <c r="AZ115" s="227">
        <v>511629</v>
      </c>
      <c r="BA115" s="227">
        <v>4698078.5</v>
      </c>
      <c r="BB115" s="227">
        <v>469107.7</v>
      </c>
      <c r="BC115" s="227">
        <v>1920106</v>
      </c>
      <c r="BD115" s="227">
        <v>1156234.3400000001</v>
      </c>
      <c r="BE115" s="227">
        <v>258125.5</v>
      </c>
      <c r="BF115" s="227">
        <v>748732.4</v>
      </c>
      <c r="BG115" s="227">
        <v>291194.18</v>
      </c>
      <c r="BH115" s="227">
        <v>516535.5</v>
      </c>
      <c r="BI115" s="227">
        <v>46902</v>
      </c>
      <c r="BJ115" s="227">
        <v>536875.24</v>
      </c>
      <c r="BK115" s="227">
        <v>454249.5</v>
      </c>
      <c r="BL115" s="227">
        <v>594104.12</v>
      </c>
      <c r="BM115" s="227">
        <v>362648.73</v>
      </c>
      <c r="BN115" s="227">
        <v>406974.28</v>
      </c>
      <c r="BO115" s="227">
        <v>506974.8</v>
      </c>
      <c r="BP115" s="227">
        <v>387495.3</v>
      </c>
      <c r="BQ115" s="227">
        <v>628663.36</v>
      </c>
      <c r="BR115" s="295">
        <v>6537126.0599999996</v>
      </c>
      <c r="BS115" s="295">
        <v>169920</v>
      </c>
      <c r="BT115" s="295">
        <v>551156.5</v>
      </c>
      <c r="BU115" s="295">
        <v>2516988.6800000002</v>
      </c>
      <c r="BV115" s="295">
        <v>77853.75</v>
      </c>
      <c r="BW115" s="295">
        <v>491529.95</v>
      </c>
      <c r="BX115" s="295">
        <v>856427.7</v>
      </c>
      <c r="BY115" s="295">
        <v>445881.1</v>
      </c>
      <c r="BZ115" s="295">
        <v>206035</v>
      </c>
      <c r="CA115" s="295">
        <v>586949.06999999995</v>
      </c>
      <c r="CB115" s="295">
        <v>547070</v>
      </c>
      <c r="CC115" s="295">
        <v>1211550</v>
      </c>
      <c r="CD115" s="295">
        <v>172461.88</v>
      </c>
      <c r="CE115" s="295">
        <v>714485.7</v>
      </c>
      <c r="CF115" s="295">
        <v>293529</v>
      </c>
      <c r="CG115" s="295">
        <v>526852.27</v>
      </c>
      <c r="CH115" s="295">
        <v>588208.30000000005</v>
      </c>
      <c r="CI115" s="295">
        <v>420788.56</v>
      </c>
      <c r="CJ115" s="295">
        <v>1710100.22</v>
      </c>
      <c r="CK115" s="295">
        <v>519473.36</v>
      </c>
      <c r="CL115" s="295">
        <v>482823.02</v>
      </c>
      <c r="CM115" s="326"/>
      <c r="CZ115" s="325">
        <f t="shared" si="1"/>
        <v>0</v>
      </c>
      <c r="DA115" s="313" t="s">
        <v>153</v>
      </c>
      <c r="DB115" s="310" t="s">
        <v>154</v>
      </c>
      <c r="DC115" s="310" t="s">
        <v>2296</v>
      </c>
    </row>
    <row r="116" spans="1:107" ht="13.2" customHeight="1" x14ac:dyDescent="0.25">
      <c r="A116" s="293" t="s">
        <v>155</v>
      </c>
      <c r="B116" s="294" t="s">
        <v>156</v>
      </c>
      <c r="C116" s="227">
        <v>0</v>
      </c>
      <c r="D116" s="227">
        <v>0</v>
      </c>
      <c r="E116" s="227">
        <v>0</v>
      </c>
      <c r="F116" s="227">
        <v>0</v>
      </c>
      <c r="G116" s="227">
        <v>0</v>
      </c>
      <c r="H116" s="227">
        <v>0</v>
      </c>
      <c r="I116" s="227">
        <v>0</v>
      </c>
      <c r="J116" s="227">
        <v>0</v>
      </c>
      <c r="K116" s="227">
        <v>0</v>
      </c>
      <c r="L116" s="227">
        <v>0</v>
      </c>
      <c r="M116" s="227">
        <v>0</v>
      </c>
      <c r="N116" s="227">
        <v>0</v>
      </c>
      <c r="O116" s="227">
        <v>0</v>
      </c>
      <c r="P116" s="227">
        <v>0</v>
      </c>
      <c r="Q116" s="227">
        <v>0</v>
      </c>
      <c r="R116" s="227">
        <v>0</v>
      </c>
      <c r="S116" s="227">
        <v>10680</v>
      </c>
      <c r="T116" s="227">
        <v>0</v>
      </c>
      <c r="U116" s="227">
        <v>0</v>
      </c>
      <c r="V116" s="227">
        <v>16790</v>
      </c>
      <c r="W116" s="227">
        <v>0</v>
      </c>
      <c r="X116" s="227">
        <v>0</v>
      </c>
      <c r="Y116" s="227">
        <v>0</v>
      </c>
      <c r="Z116" s="227">
        <v>0</v>
      </c>
      <c r="AA116" s="227">
        <v>0</v>
      </c>
      <c r="AB116" s="227">
        <v>0</v>
      </c>
      <c r="AC116" s="227">
        <v>0</v>
      </c>
      <c r="AD116" s="227">
        <v>0</v>
      </c>
      <c r="AE116" s="227">
        <v>0</v>
      </c>
      <c r="AF116" s="227">
        <v>0</v>
      </c>
      <c r="AG116" s="227">
        <v>0</v>
      </c>
      <c r="AH116" s="227">
        <v>0</v>
      </c>
      <c r="AI116" s="227">
        <v>0</v>
      </c>
      <c r="AJ116" s="227">
        <v>0</v>
      </c>
      <c r="AK116" s="227">
        <v>0</v>
      </c>
      <c r="AL116" s="227">
        <v>0</v>
      </c>
      <c r="AM116" s="227">
        <v>0</v>
      </c>
      <c r="AN116" s="227">
        <v>0</v>
      </c>
      <c r="AO116" s="227">
        <v>0</v>
      </c>
      <c r="AP116" s="227">
        <v>0</v>
      </c>
      <c r="AQ116" s="227">
        <v>0</v>
      </c>
      <c r="AR116" s="227">
        <v>0</v>
      </c>
      <c r="AS116" s="227">
        <v>0</v>
      </c>
      <c r="AT116" s="227">
        <v>0</v>
      </c>
      <c r="AU116" s="227">
        <v>0</v>
      </c>
      <c r="AV116" s="227">
        <v>0</v>
      </c>
      <c r="AW116" s="227">
        <v>0</v>
      </c>
      <c r="AX116" s="227">
        <v>0</v>
      </c>
      <c r="AY116" s="227">
        <v>0</v>
      </c>
      <c r="AZ116" s="227">
        <v>0</v>
      </c>
      <c r="BA116" s="227">
        <v>10294.5</v>
      </c>
      <c r="BB116" s="227">
        <v>0</v>
      </c>
      <c r="BC116" s="227">
        <v>0</v>
      </c>
      <c r="BD116" s="227">
        <v>0</v>
      </c>
      <c r="BE116" s="227">
        <v>9892</v>
      </c>
      <c r="BF116" s="227">
        <v>0</v>
      </c>
      <c r="BG116" s="227">
        <v>0</v>
      </c>
      <c r="BH116" s="227">
        <v>0</v>
      </c>
      <c r="BI116" s="227">
        <v>0</v>
      </c>
      <c r="BJ116" s="227">
        <v>0</v>
      </c>
      <c r="BK116" s="227">
        <v>0</v>
      </c>
      <c r="BL116" s="227">
        <v>0</v>
      </c>
      <c r="BM116" s="227">
        <v>0</v>
      </c>
      <c r="BN116" s="227">
        <v>0</v>
      </c>
      <c r="BO116" s="227">
        <v>0</v>
      </c>
      <c r="BP116" s="227">
        <v>0</v>
      </c>
      <c r="BQ116" s="227">
        <v>0</v>
      </c>
      <c r="BR116" s="227">
        <v>0</v>
      </c>
      <c r="BS116" s="227">
        <v>0</v>
      </c>
      <c r="BT116" s="227">
        <v>0</v>
      </c>
      <c r="BU116" s="295">
        <v>0</v>
      </c>
      <c r="BV116" s="227">
        <v>4000</v>
      </c>
      <c r="BW116" s="227">
        <v>0</v>
      </c>
      <c r="BX116" s="227">
        <v>0</v>
      </c>
      <c r="BY116" s="227">
        <v>0</v>
      </c>
      <c r="BZ116" s="227">
        <v>0</v>
      </c>
      <c r="CA116" s="227">
        <v>0</v>
      </c>
      <c r="CB116" s="227">
        <v>0</v>
      </c>
      <c r="CC116" s="227">
        <v>0</v>
      </c>
      <c r="CD116" s="227">
        <v>0</v>
      </c>
      <c r="CE116" s="227">
        <v>0</v>
      </c>
      <c r="CF116" s="227">
        <v>0</v>
      </c>
      <c r="CG116" s="227">
        <v>0</v>
      </c>
      <c r="CH116" s="227">
        <v>0</v>
      </c>
      <c r="CI116" s="227">
        <v>0</v>
      </c>
      <c r="CJ116" s="227">
        <v>0</v>
      </c>
      <c r="CK116" s="227">
        <v>0</v>
      </c>
      <c r="CL116" s="227">
        <v>0</v>
      </c>
      <c r="CM116" s="326"/>
      <c r="CZ116" s="325">
        <f t="shared" si="1"/>
        <v>0</v>
      </c>
      <c r="DA116" s="313" t="s">
        <v>155</v>
      </c>
      <c r="DB116" s="310" t="s">
        <v>156</v>
      </c>
      <c r="DC116" s="310" t="s">
        <v>2296</v>
      </c>
    </row>
    <row r="117" spans="1:107" ht="13.2" customHeight="1" x14ac:dyDescent="0.25">
      <c r="A117" s="293" t="s">
        <v>157</v>
      </c>
      <c r="B117" s="294" t="s">
        <v>158</v>
      </c>
      <c r="C117" s="227">
        <v>159852.22</v>
      </c>
      <c r="D117" s="227">
        <v>101735.58</v>
      </c>
      <c r="E117" s="227">
        <v>81575.13</v>
      </c>
      <c r="F117" s="227">
        <v>188847.08</v>
      </c>
      <c r="G117" s="227">
        <v>40234.1</v>
      </c>
      <c r="H117" s="227">
        <v>81413.09</v>
      </c>
      <c r="I117" s="227">
        <v>202576.03</v>
      </c>
      <c r="J117" s="227">
        <v>476612.89</v>
      </c>
      <c r="K117" s="227">
        <v>103173.35</v>
      </c>
      <c r="L117" s="227">
        <v>96892.53</v>
      </c>
      <c r="M117" s="227">
        <v>456161.08</v>
      </c>
      <c r="N117" s="227">
        <v>128178.55</v>
      </c>
      <c r="O117" s="227">
        <v>231647.43</v>
      </c>
      <c r="P117" s="227">
        <v>98790.85</v>
      </c>
      <c r="Q117" s="227">
        <v>117231.66</v>
      </c>
      <c r="R117" s="227">
        <v>138540.07999999999</v>
      </c>
      <c r="S117" s="227">
        <v>247754.98</v>
      </c>
      <c r="T117" s="227">
        <v>99589.45</v>
      </c>
      <c r="U117" s="227">
        <v>79664.36</v>
      </c>
      <c r="V117" s="227">
        <v>38438.9</v>
      </c>
      <c r="W117" s="227">
        <v>46684.5</v>
      </c>
      <c r="X117" s="227">
        <v>136300.84</v>
      </c>
      <c r="Y117" s="227">
        <v>135235.96</v>
      </c>
      <c r="Z117" s="227">
        <v>146169.92000000001</v>
      </c>
      <c r="AA117" s="227">
        <v>177217.04</v>
      </c>
      <c r="AB117" s="227">
        <v>48190</v>
      </c>
      <c r="AC117" s="227">
        <v>112396.79</v>
      </c>
      <c r="AD117" s="227">
        <v>980374.94</v>
      </c>
      <c r="AE117" s="227">
        <v>142303.22</v>
      </c>
      <c r="AF117" s="227">
        <v>211299.42</v>
      </c>
      <c r="AG117" s="227">
        <v>141079.75</v>
      </c>
      <c r="AH117" s="227">
        <v>186765.46</v>
      </c>
      <c r="AI117" s="227">
        <v>221066.14</v>
      </c>
      <c r="AJ117" s="227">
        <v>156549</v>
      </c>
      <c r="AK117" s="227">
        <v>630825.55000000005</v>
      </c>
      <c r="AL117" s="227">
        <v>200971.86</v>
      </c>
      <c r="AM117" s="227">
        <v>75630</v>
      </c>
      <c r="AN117" s="227">
        <v>531246.74</v>
      </c>
      <c r="AO117" s="227">
        <v>213175</v>
      </c>
      <c r="AP117" s="227">
        <v>53528</v>
      </c>
      <c r="AQ117" s="227">
        <v>56253</v>
      </c>
      <c r="AR117" s="227">
        <v>622256.64000000001</v>
      </c>
      <c r="AS117" s="227">
        <v>288814.90000000002</v>
      </c>
      <c r="AT117" s="227">
        <v>274834.98</v>
      </c>
      <c r="AU117" s="227">
        <v>319267.5</v>
      </c>
      <c r="AV117" s="227">
        <v>219577.44</v>
      </c>
      <c r="AW117" s="227">
        <v>133606.78</v>
      </c>
      <c r="AX117" s="227">
        <v>72759.5</v>
      </c>
      <c r="AY117" s="227">
        <v>110803.55</v>
      </c>
      <c r="AZ117" s="227">
        <v>172843.16</v>
      </c>
      <c r="BA117" s="227">
        <v>535720.36</v>
      </c>
      <c r="BB117" s="227">
        <v>89623.679999999993</v>
      </c>
      <c r="BC117" s="227">
        <v>286113.65000000002</v>
      </c>
      <c r="BD117" s="227">
        <v>21747.200000000001</v>
      </c>
      <c r="BE117" s="227">
        <v>185763.74</v>
      </c>
      <c r="BF117" s="227">
        <v>50464</v>
      </c>
      <c r="BG117" s="227">
        <v>300551.82</v>
      </c>
      <c r="BH117" s="227">
        <v>35020</v>
      </c>
      <c r="BI117" s="227">
        <v>54837.120000000003</v>
      </c>
      <c r="BJ117" s="227">
        <v>74044.5</v>
      </c>
      <c r="BK117" s="227">
        <v>238610</v>
      </c>
      <c r="BL117" s="227">
        <v>868837.83</v>
      </c>
      <c r="BM117" s="227">
        <v>136090.39000000001</v>
      </c>
      <c r="BN117" s="227">
        <v>54887.12</v>
      </c>
      <c r="BO117" s="227">
        <v>415303</v>
      </c>
      <c r="BP117" s="227">
        <v>104099.45</v>
      </c>
      <c r="BQ117" s="227">
        <v>161664.56</v>
      </c>
      <c r="BR117" s="227">
        <v>0</v>
      </c>
      <c r="BS117" s="295">
        <v>131538.51999999999</v>
      </c>
      <c r="BT117" s="295">
        <v>0</v>
      </c>
      <c r="BU117" s="295">
        <v>376591.37</v>
      </c>
      <c r="BV117" s="227">
        <v>2660</v>
      </c>
      <c r="BW117" s="295">
        <v>139109</v>
      </c>
      <c r="BX117" s="295">
        <v>196807.6</v>
      </c>
      <c r="BY117" s="295">
        <v>266729.87</v>
      </c>
      <c r="BZ117" s="295">
        <v>212818.8</v>
      </c>
      <c r="CA117" s="295">
        <v>91974.54</v>
      </c>
      <c r="CB117" s="295">
        <v>441827.76</v>
      </c>
      <c r="CC117" s="295">
        <v>518154.32</v>
      </c>
      <c r="CD117" s="295">
        <v>96185.64</v>
      </c>
      <c r="CE117" s="295">
        <v>378455.4</v>
      </c>
      <c r="CF117" s="295">
        <v>176846.81</v>
      </c>
      <c r="CG117" s="295">
        <v>301520.61</v>
      </c>
      <c r="CH117" s="295">
        <v>84668</v>
      </c>
      <c r="CI117" s="295">
        <v>82839.87</v>
      </c>
      <c r="CJ117" s="295">
        <v>839605.57</v>
      </c>
      <c r="CK117" s="295">
        <v>0</v>
      </c>
      <c r="CL117" s="295">
        <v>36305.4</v>
      </c>
      <c r="CM117" s="326"/>
      <c r="CZ117" s="325">
        <f t="shared" si="1"/>
        <v>0</v>
      </c>
      <c r="DA117" s="313" t="s">
        <v>157</v>
      </c>
      <c r="DB117" s="310" t="s">
        <v>158</v>
      </c>
      <c r="DC117" s="310" t="s">
        <v>2296</v>
      </c>
    </row>
    <row r="118" spans="1:107" ht="13.2" customHeight="1" x14ac:dyDescent="0.25">
      <c r="A118" s="293" t="s">
        <v>1216</v>
      </c>
      <c r="B118" s="294" t="s">
        <v>173</v>
      </c>
      <c r="C118" s="227">
        <v>292910.57</v>
      </c>
      <c r="D118" s="227">
        <v>0</v>
      </c>
      <c r="E118" s="227">
        <v>0</v>
      </c>
      <c r="F118" s="227">
        <v>0</v>
      </c>
      <c r="G118" s="227">
        <v>0</v>
      </c>
      <c r="H118" s="227">
        <v>0</v>
      </c>
      <c r="I118" s="227">
        <v>0</v>
      </c>
      <c r="J118" s="227">
        <v>0</v>
      </c>
      <c r="K118" s="227">
        <v>0</v>
      </c>
      <c r="L118" s="227">
        <v>34351</v>
      </c>
      <c r="M118" s="227">
        <v>0</v>
      </c>
      <c r="N118" s="227">
        <v>0</v>
      </c>
      <c r="O118" s="227">
        <v>45435.360000000001</v>
      </c>
      <c r="P118" s="227">
        <v>5531</v>
      </c>
      <c r="Q118" s="227">
        <v>995</v>
      </c>
      <c r="R118" s="227">
        <v>0</v>
      </c>
      <c r="S118" s="227">
        <v>11084</v>
      </c>
      <c r="T118" s="227">
        <v>42603.58</v>
      </c>
      <c r="U118" s="227">
        <v>0</v>
      </c>
      <c r="V118" s="227">
        <v>0</v>
      </c>
      <c r="W118" s="227">
        <v>1973.58</v>
      </c>
      <c r="X118" s="227">
        <v>0</v>
      </c>
      <c r="Y118" s="227">
        <v>0</v>
      </c>
      <c r="Z118" s="227">
        <v>0</v>
      </c>
      <c r="AA118" s="227">
        <v>0</v>
      </c>
      <c r="AB118" s="227">
        <v>0</v>
      </c>
      <c r="AC118" s="227">
        <v>0</v>
      </c>
      <c r="AD118" s="227">
        <v>0</v>
      </c>
      <c r="AE118" s="227">
        <v>0</v>
      </c>
      <c r="AF118" s="227">
        <v>0</v>
      </c>
      <c r="AG118" s="227">
        <v>1456</v>
      </c>
      <c r="AH118" s="227">
        <v>2875.25</v>
      </c>
      <c r="AI118" s="227">
        <v>0</v>
      </c>
      <c r="AJ118" s="227">
        <v>19200.8</v>
      </c>
      <c r="AK118" s="227">
        <v>15869</v>
      </c>
      <c r="AL118" s="227">
        <v>0</v>
      </c>
      <c r="AM118" s="227">
        <v>0</v>
      </c>
      <c r="AN118" s="227">
        <v>0</v>
      </c>
      <c r="AO118" s="227">
        <v>0</v>
      </c>
      <c r="AP118" s="227">
        <v>0</v>
      </c>
      <c r="AQ118" s="227">
        <v>0</v>
      </c>
      <c r="AR118" s="227">
        <v>82433.95</v>
      </c>
      <c r="AS118" s="227">
        <v>7020</v>
      </c>
      <c r="AT118" s="227">
        <v>33415</v>
      </c>
      <c r="AU118" s="227">
        <v>0</v>
      </c>
      <c r="AV118" s="227">
        <v>0</v>
      </c>
      <c r="AW118" s="227">
        <v>0</v>
      </c>
      <c r="AX118" s="227">
        <v>0</v>
      </c>
      <c r="AY118" s="227">
        <v>0</v>
      </c>
      <c r="AZ118" s="227">
        <v>0</v>
      </c>
      <c r="BA118" s="227">
        <v>146789.79999999999</v>
      </c>
      <c r="BB118" s="227">
        <v>0</v>
      </c>
      <c r="BC118" s="227">
        <v>38402.25</v>
      </c>
      <c r="BD118" s="227">
        <v>0</v>
      </c>
      <c r="BE118" s="227">
        <v>0</v>
      </c>
      <c r="BF118" s="227">
        <v>0</v>
      </c>
      <c r="BG118" s="227">
        <v>0</v>
      </c>
      <c r="BH118" s="227">
        <v>0</v>
      </c>
      <c r="BI118" s="227">
        <v>0</v>
      </c>
      <c r="BJ118" s="227">
        <v>0</v>
      </c>
      <c r="BK118" s="227">
        <v>0</v>
      </c>
      <c r="BL118" s="227">
        <v>0</v>
      </c>
      <c r="BM118" s="227">
        <v>36727.800000000003</v>
      </c>
      <c r="BN118" s="227">
        <v>32017</v>
      </c>
      <c r="BO118" s="227">
        <v>24331</v>
      </c>
      <c r="BP118" s="227">
        <v>1650</v>
      </c>
      <c r="BQ118" s="227">
        <v>18408</v>
      </c>
      <c r="BR118" s="295">
        <v>732285.64</v>
      </c>
      <c r="BS118" s="227">
        <v>0</v>
      </c>
      <c r="BT118" s="295">
        <v>0</v>
      </c>
      <c r="BU118" s="295">
        <v>32292</v>
      </c>
      <c r="BV118" s="227">
        <v>0</v>
      </c>
      <c r="BW118" s="295">
        <v>0</v>
      </c>
      <c r="BX118" s="295">
        <v>0</v>
      </c>
      <c r="BY118" s="295">
        <v>0</v>
      </c>
      <c r="BZ118" s="295">
        <v>0</v>
      </c>
      <c r="CA118" s="295">
        <v>0</v>
      </c>
      <c r="CB118" s="227">
        <v>0</v>
      </c>
      <c r="CC118" s="295">
        <v>0</v>
      </c>
      <c r="CD118" s="295">
        <v>180</v>
      </c>
      <c r="CE118" s="295">
        <v>0</v>
      </c>
      <c r="CF118" s="295">
        <v>0</v>
      </c>
      <c r="CG118" s="295">
        <v>0</v>
      </c>
      <c r="CH118" s="295">
        <v>0</v>
      </c>
      <c r="CI118" s="295">
        <v>0</v>
      </c>
      <c r="CJ118" s="295">
        <v>0</v>
      </c>
      <c r="CK118" s="295">
        <v>0</v>
      </c>
      <c r="CL118" s="227">
        <v>0</v>
      </c>
      <c r="CM118" s="326"/>
      <c r="CZ118" s="325">
        <f t="shared" si="1"/>
        <v>0</v>
      </c>
      <c r="DA118" s="313" t="s">
        <v>1216</v>
      </c>
      <c r="DB118" s="310" t="s">
        <v>173</v>
      </c>
      <c r="DC118" s="310" t="s">
        <v>2296</v>
      </c>
    </row>
    <row r="119" spans="1:107" ht="13.2" customHeight="1" x14ac:dyDescent="0.25">
      <c r="A119" s="293" t="s">
        <v>1217</v>
      </c>
      <c r="B119" s="294" t="s">
        <v>174</v>
      </c>
      <c r="C119" s="227">
        <v>0</v>
      </c>
      <c r="D119" s="227">
        <v>0</v>
      </c>
      <c r="E119" s="227">
        <v>0</v>
      </c>
      <c r="F119" s="227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227">
        <v>0</v>
      </c>
      <c r="M119" s="227">
        <v>0</v>
      </c>
      <c r="N119" s="227">
        <v>0</v>
      </c>
      <c r="O119" s="227">
        <v>0</v>
      </c>
      <c r="P119" s="227">
        <v>0</v>
      </c>
      <c r="Q119" s="227">
        <v>0</v>
      </c>
      <c r="R119" s="227">
        <v>0</v>
      </c>
      <c r="S119" s="227">
        <v>18325</v>
      </c>
      <c r="T119" s="227">
        <v>0</v>
      </c>
      <c r="U119" s="227">
        <v>0</v>
      </c>
      <c r="V119" s="227">
        <v>0</v>
      </c>
      <c r="W119" s="227">
        <v>0</v>
      </c>
      <c r="X119" s="227">
        <v>0</v>
      </c>
      <c r="Y119" s="227">
        <v>0</v>
      </c>
      <c r="Z119" s="227">
        <v>246300</v>
      </c>
      <c r="AA119" s="227">
        <v>0</v>
      </c>
      <c r="AB119" s="227">
        <v>0</v>
      </c>
      <c r="AC119" s="227">
        <v>0</v>
      </c>
      <c r="AD119" s="227">
        <v>0</v>
      </c>
      <c r="AE119" s="227">
        <v>0</v>
      </c>
      <c r="AF119" s="227">
        <v>0</v>
      </c>
      <c r="AG119" s="227">
        <v>0</v>
      </c>
      <c r="AH119" s="227">
        <v>0</v>
      </c>
      <c r="AI119" s="227">
        <v>0</v>
      </c>
      <c r="AJ119" s="227">
        <v>0</v>
      </c>
      <c r="AK119" s="227">
        <v>0</v>
      </c>
      <c r="AL119" s="227">
        <v>0</v>
      </c>
      <c r="AM119" s="227">
        <v>1500</v>
      </c>
      <c r="AN119" s="227">
        <v>112440</v>
      </c>
      <c r="AO119" s="227">
        <v>393769</v>
      </c>
      <c r="AP119" s="227">
        <v>0</v>
      </c>
      <c r="AQ119" s="227">
        <v>0</v>
      </c>
      <c r="AR119" s="227">
        <v>79460</v>
      </c>
      <c r="AS119" s="227">
        <v>0</v>
      </c>
      <c r="AT119" s="227">
        <v>0</v>
      </c>
      <c r="AU119" s="227">
        <v>459710</v>
      </c>
      <c r="AV119" s="227">
        <v>0</v>
      </c>
      <c r="AW119" s="227">
        <v>0</v>
      </c>
      <c r="AX119" s="227">
        <v>0</v>
      </c>
      <c r="AY119" s="227">
        <v>0</v>
      </c>
      <c r="AZ119" s="227">
        <v>0</v>
      </c>
      <c r="BA119" s="227">
        <v>0</v>
      </c>
      <c r="BB119" s="227">
        <v>3652</v>
      </c>
      <c r="BC119" s="227">
        <v>0</v>
      </c>
      <c r="BD119" s="227">
        <v>0</v>
      </c>
      <c r="BE119" s="227">
        <v>0</v>
      </c>
      <c r="BF119" s="227">
        <v>0</v>
      </c>
      <c r="BG119" s="227">
        <v>0</v>
      </c>
      <c r="BH119" s="227">
        <v>0</v>
      </c>
      <c r="BI119" s="227">
        <v>0</v>
      </c>
      <c r="BJ119" s="227">
        <v>0</v>
      </c>
      <c r="BK119" s="227">
        <v>0</v>
      </c>
      <c r="BL119" s="227">
        <v>0</v>
      </c>
      <c r="BM119" s="227">
        <v>0</v>
      </c>
      <c r="BN119" s="227">
        <v>0</v>
      </c>
      <c r="BO119" s="227">
        <v>0</v>
      </c>
      <c r="BP119" s="227">
        <v>0</v>
      </c>
      <c r="BQ119" s="227">
        <v>0</v>
      </c>
      <c r="BR119" s="227">
        <v>0</v>
      </c>
      <c r="BS119" s="295">
        <v>0</v>
      </c>
      <c r="BT119" s="227">
        <v>0</v>
      </c>
      <c r="BU119" s="227">
        <v>0</v>
      </c>
      <c r="BV119" s="227">
        <v>0</v>
      </c>
      <c r="BW119" s="227">
        <v>0</v>
      </c>
      <c r="BX119" s="227">
        <v>257040</v>
      </c>
      <c r="BY119" s="227">
        <v>0</v>
      </c>
      <c r="BZ119" s="227">
        <v>0</v>
      </c>
      <c r="CA119" s="295">
        <v>140050</v>
      </c>
      <c r="CB119" s="295">
        <v>1871540</v>
      </c>
      <c r="CC119" s="295">
        <v>0</v>
      </c>
      <c r="CD119" s="295">
        <v>125810.87</v>
      </c>
      <c r="CE119" s="295">
        <v>0</v>
      </c>
      <c r="CF119" s="227">
        <v>0</v>
      </c>
      <c r="CG119" s="227">
        <v>0</v>
      </c>
      <c r="CH119" s="227">
        <v>0</v>
      </c>
      <c r="CI119" s="227">
        <v>0</v>
      </c>
      <c r="CJ119" s="295">
        <v>174250</v>
      </c>
      <c r="CK119" s="227">
        <v>0</v>
      </c>
      <c r="CL119" s="227">
        <v>0</v>
      </c>
      <c r="CM119" s="326"/>
      <c r="CZ119" s="325">
        <f t="shared" si="1"/>
        <v>0</v>
      </c>
      <c r="DA119" s="313" t="s">
        <v>1217</v>
      </c>
      <c r="DB119" s="310" t="s">
        <v>174</v>
      </c>
      <c r="DC119" s="310" t="s">
        <v>2296</v>
      </c>
    </row>
    <row r="120" spans="1:107" ht="13.2" customHeight="1" x14ac:dyDescent="0.25">
      <c r="A120" s="293" t="s">
        <v>159</v>
      </c>
      <c r="B120" s="294" t="s">
        <v>160</v>
      </c>
      <c r="C120" s="227">
        <v>292910.57</v>
      </c>
      <c r="D120" s="227">
        <v>205380.12</v>
      </c>
      <c r="E120" s="227">
        <v>229456.5</v>
      </c>
      <c r="F120" s="227">
        <v>179839.77</v>
      </c>
      <c r="G120" s="227">
        <v>50514</v>
      </c>
      <c r="H120" s="227">
        <v>136478</v>
      </c>
      <c r="I120" s="227">
        <v>166455.03</v>
      </c>
      <c r="J120" s="227">
        <v>333093</v>
      </c>
      <c r="K120" s="227">
        <v>159173</v>
      </c>
      <c r="L120" s="227">
        <v>613388.82999999996</v>
      </c>
      <c r="M120" s="227">
        <v>297534.7</v>
      </c>
      <c r="N120" s="227">
        <v>103734.48</v>
      </c>
      <c r="O120" s="227">
        <v>759680.37</v>
      </c>
      <c r="P120" s="227">
        <v>106735</v>
      </c>
      <c r="Q120" s="227">
        <v>135549.56</v>
      </c>
      <c r="R120" s="227">
        <v>532709</v>
      </c>
      <c r="S120" s="227">
        <v>171316.12</v>
      </c>
      <c r="T120" s="227">
        <v>126339.1</v>
      </c>
      <c r="U120" s="227">
        <v>462168.31</v>
      </c>
      <c r="V120" s="227">
        <v>24273.7</v>
      </c>
      <c r="W120" s="227">
        <v>1891571.31</v>
      </c>
      <c r="X120" s="227">
        <v>107873.02</v>
      </c>
      <c r="Y120" s="227">
        <v>976723</v>
      </c>
      <c r="Z120" s="227">
        <v>416168</v>
      </c>
      <c r="AA120" s="227">
        <v>86230</v>
      </c>
      <c r="AB120" s="227">
        <v>39932.51</v>
      </c>
      <c r="AC120" s="227">
        <v>236282.31</v>
      </c>
      <c r="AD120" s="227">
        <v>228503.12</v>
      </c>
      <c r="AE120" s="227">
        <v>26628</v>
      </c>
      <c r="AF120" s="227">
        <v>113561</v>
      </c>
      <c r="AG120" s="227">
        <v>28821.7</v>
      </c>
      <c r="AH120" s="227">
        <v>216506.73</v>
      </c>
      <c r="AI120" s="227">
        <v>158735.57</v>
      </c>
      <c r="AJ120" s="227">
        <v>300695.5</v>
      </c>
      <c r="AK120" s="227">
        <v>1906679.11</v>
      </c>
      <c r="AL120" s="227">
        <v>107872.5</v>
      </c>
      <c r="AM120" s="227">
        <v>125510</v>
      </c>
      <c r="AN120" s="227">
        <v>1108146.5</v>
      </c>
      <c r="AO120" s="227">
        <v>206786</v>
      </c>
      <c r="AP120" s="227">
        <v>158801</v>
      </c>
      <c r="AQ120" s="227">
        <v>38385</v>
      </c>
      <c r="AR120" s="227">
        <v>1982826.26</v>
      </c>
      <c r="AS120" s="227">
        <v>384438.01</v>
      </c>
      <c r="AT120" s="227">
        <v>471295</v>
      </c>
      <c r="AU120" s="227">
        <v>488704.8</v>
      </c>
      <c r="AV120" s="227">
        <v>170815</v>
      </c>
      <c r="AW120" s="227">
        <v>180136</v>
      </c>
      <c r="AX120" s="227">
        <v>158982.26</v>
      </c>
      <c r="AY120" s="227">
        <v>301553.02</v>
      </c>
      <c r="AZ120" s="227">
        <v>29340.68</v>
      </c>
      <c r="BA120" s="227">
        <v>957644.7</v>
      </c>
      <c r="BB120" s="227">
        <v>213273</v>
      </c>
      <c r="BC120" s="227">
        <v>947121</v>
      </c>
      <c r="BD120" s="227">
        <v>121204.92</v>
      </c>
      <c r="BE120" s="227">
        <v>70718</v>
      </c>
      <c r="BF120" s="227">
        <v>24826.3</v>
      </c>
      <c r="BG120" s="227">
        <v>375779.27</v>
      </c>
      <c r="BH120" s="227">
        <v>127439</v>
      </c>
      <c r="BI120" s="227">
        <v>1333.01</v>
      </c>
      <c r="BJ120" s="227">
        <v>159542</v>
      </c>
      <c r="BK120" s="227">
        <v>39261</v>
      </c>
      <c r="BL120" s="227">
        <v>1151628</v>
      </c>
      <c r="BM120" s="227">
        <v>139106.44</v>
      </c>
      <c r="BN120" s="227">
        <v>82467</v>
      </c>
      <c r="BO120" s="227">
        <v>205816</v>
      </c>
      <c r="BP120" s="227">
        <v>475675.9</v>
      </c>
      <c r="BQ120" s="227">
        <v>239609.69</v>
      </c>
      <c r="BR120" s="295">
        <v>1002571.05</v>
      </c>
      <c r="BS120" s="295">
        <v>516723.3</v>
      </c>
      <c r="BT120" s="295">
        <v>454544.5</v>
      </c>
      <c r="BU120" s="295">
        <v>822221.88</v>
      </c>
      <c r="BV120" s="295">
        <v>56239</v>
      </c>
      <c r="BW120" s="295">
        <v>74021.5</v>
      </c>
      <c r="BX120" s="295">
        <v>186748.44</v>
      </c>
      <c r="BY120" s="295">
        <v>244058.5</v>
      </c>
      <c r="BZ120" s="295">
        <v>132762.72</v>
      </c>
      <c r="CA120" s="295">
        <v>390435.4</v>
      </c>
      <c r="CB120" s="295">
        <v>323281.73</v>
      </c>
      <c r="CC120" s="295">
        <v>392341.58</v>
      </c>
      <c r="CD120" s="295">
        <v>307212.99</v>
      </c>
      <c r="CE120" s="295">
        <v>177925.28</v>
      </c>
      <c r="CF120" s="295">
        <v>75589.2</v>
      </c>
      <c r="CG120" s="295">
        <v>214271.58</v>
      </c>
      <c r="CH120" s="295">
        <v>105891.4</v>
      </c>
      <c r="CI120" s="295">
        <v>46180.81</v>
      </c>
      <c r="CJ120" s="295">
        <v>773999.4</v>
      </c>
      <c r="CK120" s="295">
        <v>209861</v>
      </c>
      <c r="CL120" s="295">
        <v>121278.67</v>
      </c>
      <c r="CM120" s="326"/>
      <c r="CZ120" s="325">
        <f t="shared" si="1"/>
        <v>0</v>
      </c>
      <c r="DA120" s="313" t="s">
        <v>159</v>
      </c>
      <c r="DB120" s="310" t="s">
        <v>160</v>
      </c>
      <c r="DC120" s="310" t="s">
        <v>2296</v>
      </c>
    </row>
    <row r="121" spans="1:107" ht="13.2" customHeight="1" x14ac:dyDescent="0.25">
      <c r="A121" s="293" t="s">
        <v>161</v>
      </c>
      <c r="B121" s="294" t="s">
        <v>162</v>
      </c>
      <c r="C121" s="227">
        <v>0</v>
      </c>
      <c r="D121" s="227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227">
        <v>0</v>
      </c>
      <c r="M121" s="227">
        <v>0</v>
      </c>
      <c r="N121" s="227">
        <v>0</v>
      </c>
      <c r="O121" s="227">
        <v>0</v>
      </c>
      <c r="P121" s="227">
        <v>0</v>
      </c>
      <c r="Q121" s="227">
        <v>2574</v>
      </c>
      <c r="R121" s="227">
        <v>0</v>
      </c>
      <c r="S121" s="227">
        <v>0</v>
      </c>
      <c r="T121" s="227">
        <v>2600</v>
      </c>
      <c r="U121" s="227">
        <v>0</v>
      </c>
      <c r="V121" s="227">
        <v>0</v>
      </c>
      <c r="W121" s="227">
        <v>0</v>
      </c>
      <c r="X121" s="227">
        <v>0</v>
      </c>
      <c r="Y121" s="227">
        <v>0</v>
      </c>
      <c r="Z121" s="227">
        <v>0</v>
      </c>
      <c r="AA121" s="227">
        <v>0</v>
      </c>
      <c r="AB121" s="227">
        <v>0</v>
      </c>
      <c r="AC121" s="227">
        <v>0</v>
      </c>
      <c r="AD121" s="227">
        <v>0</v>
      </c>
      <c r="AE121" s="227">
        <v>0</v>
      </c>
      <c r="AF121" s="227">
        <v>0</v>
      </c>
      <c r="AG121" s="227">
        <v>0</v>
      </c>
      <c r="AH121" s="227">
        <v>0</v>
      </c>
      <c r="AI121" s="227">
        <v>0</v>
      </c>
      <c r="AJ121" s="227">
        <v>17330</v>
      </c>
      <c r="AK121" s="227">
        <v>0</v>
      </c>
      <c r="AL121" s="227">
        <v>0</v>
      </c>
      <c r="AM121" s="227">
        <v>0</v>
      </c>
      <c r="AN121" s="227">
        <v>0</v>
      </c>
      <c r="AO121" s="227">
        <v>0</v>
      </c>
      <c r="AP121" s="227">
        <v>0</v>
      </c>
      <c r="AQ121" s="227">
        <v>0</v>
      </c>
      <c r="AR121" s="227">
        <v>0</v>
      </c>
      <c r="AS121" s="227">
        <v>3935</v>
      </c>
      <c r="AT121" s="227">
        <v>0</v>
      </c>
      <c r="AU121" s="227">
        <v>0</v>
      </c>
      <c r="AV121" s="227">
        <v>0</v>
      </c>
      <c r="AW121" s="227">
        <v>0</v>
      </c>
      <c r="AX121" s="227">
        <v>0</v>
      </c>
      <c r="AY121" s="227">
        <v>0</v>
      </c>
      <c r="AZ121" s="227">
        <v>0</v>
      </c>
      <c r="BA121" s="227">
        <v>10161</v>
      </c>
      <c r="BB121" s="227">
        <v>0</v>
      </c>
      <c r="BC121" s="227">
        <v>52475</v>
      </c>
      <c r="BD121" s="227">
        <v>0</v>
      </c>
      <c r="BE121" s="227">
        <v>0</v>
      </c>
      <c r="BF121" s="227">
        <v>0</v>
      </c>
      <c r="BG121" s="227">
        <v>0</v>
      </c>
      <c r="BH121" s="227">
        <v>0</v>
      </c>
      <c r="BI121" s="227">
        <v>0</v>
      </c>
      <c r="BJ121" s="227">
        <v>0</v>
      </c>
      <c r="BK121" s="227">
        <v>0</v>
      </c>
      <c r="BL121" s="227">
        <v>0</v>
      </c>
      <c r="BM121" s="227">
        <v>0</v>
      </c>
      <c r="BN121" s="227">
        <v>0</v>
      </c>
      <c r="BO121" s="227">
        <v>0</v>
      </c>
      <c r="BP121" s="227">
        <v>0</v>
      </c>
      <c r="BQ121" s="227">
        <v>0</v>
      </c>
      <c r="BR121" s="227">
        <v>0</v>
      </c>
      <c r="BS121" s="227">
        <v>0</v>
      </c>
      <c r="BT121" s="227">
        <v>0</v>
      </c>
      <c r="BU121" s="227">
        <v>0</v>
      </c>
      <c r="BV121" s="227">
        <v>0</v>
      </c>
      <c r="BW121" s="227">
        <v>0</v>
      </c>
      <c r="BX121" s="295">
        <v>0</v>
      </c>
      <c r="BY121" s="295">
        <v>0</v>
      </c>
      <c r="BZ121" s="227">
        <v>0</v>
      </c>
      <c r="CA121" s="227">
        <v>0</v>
      </c>
      <c r="CB121" s="227">
        <v>0</v>
      </c>
      <c r="CC121" s="295">
        <v>0</v>
      </c>
      <c r="CD121" s="295">
        <v>0</v>
      </c>
      <c r="CE121" s="295">
        <v>0</v>
      </c>
      <c r="CF121" s="295">
        <v>0</v>
      </c>
      <c r="CG121" s="227">
        <v>0</v>
      </c>
      <c r="CH121" s="295">
        <v>0</v>
      </c>
      <c r="CI121" s="295">
        <v>0</v>
      </c>
      <c r="CJ121" s="295">
        <v>0</v>
      </c>
      <c r="CK121" s="227">
        <v>0</v>
      </c>
      <c r="CL121" s="227">
        <v>0</v>
      </c>
      <c r="CM121" s="326"/>
      <c r="CZ121" s="325">
        <f t="shared" si="1"/>
        <v>0</v>
      </c>
      <c r="DA121" s="313" t="s">
        <v>161</v>
      </c>
      <c r="DB121" s="310" t="s">
        <v>162</v>
      </c>
      <c r="DC121" s="310" t="s">
        <v>2296</v>
      </c>
    </row>
    <row r="122" spans="1:107" ht="13.2" customHeight="1" x14ac:dyDescent="0.25">
      <c r="A122" s="293" t="s">
        <v>163</v>
      </c>
      <c r="B122" s="294" t="s">
        <v>164</v>
      </c>
      <c r="C122" s="227">
        <v>0</v>
      </c>
      <c r="D122" s="227">
        <v>0</v>
      </c>
      <c r="E122" s="227">
        <v>0</v>
      </c>
      <c r="F122" s="227">
        <v>0</v>
      </c>
      <c r="G122" s="227">
        <v>0</v>
      </c>
      <c r="H122" s="227">
        <v>0</v>
      </c>
      <c r="I122" s="227">
        <v>0</v>
      </c>
      <c r="J122" s="227">
        <v>0</v>
      </c>
      <c r="K122" s="227">
        <v>0</v>
      </c>
      <c r="L122" s="227">
        <v>9950</v>
      </c>
      <c r="M122" s="227">
        <v>0</v>
      </c>
      <c r="N122" s="227">
        <v>0</v>
      </c>
      <c r="O122" s="227">
        <v>0</v>
      </c>
      <c r="P122" s="227">
        <v>0</v>
      </c>
      <c r="Q122" s="227">
        <v>0</v>
      </c>
      <c r="R122" s="227">
        <v>0</v>
      </c>
      <c r="S122" s="227">
        <v>0</v>
      </c>
      <c r="T122" s="227">
        <v>0</v>
      </c>
      <c r="U122" s="227">
        <v>0</v>
      </c>
      <c r="V122" s="227">
        <v>0</v>
      </c>
      <c r="W122" s="227">
        <v>0</v>
      </c>
      <c r="X122" s="227">
        <v>0</v>
      </c>
      <c r="Y122" s="227">
        <v>0</v>
      </c>
      <c r="Z122" s="227">
        <v>0</v>
      </c>
      <c r="AA122" s="227">
        <v>0</v>
      </c>
      <c r="AB122" s="227">
        <v>0</v>
      </c>
      <c r="AC122" s="227">
        <v>0</v>
      </c>
      <c r="AD122" s="227">
        <v>0</v>
      </c>
      <c r="AE122" s="227">
        <v>0</v>
      </c>
      <c r="AF122" s="227">
        <v>0</v>
      </c>
      <c r="AG122" s="227">
        <v>0</v>
      </c>
      <c r="AH122" s="227">
        <v>0</v>
      </c>
      <c r="AI122" s="227">
        <v>0</v>
      </c>
      <c r="AJ122" s="227">
        <v>0</v>
      </c>
      <c r="AK122" s="227">
        <v>0</v>
      </c>
      <c r="AL122" s="227">
        <v>0</v>
      </c>
      <c r="AM122" s="227">
        <v>0</v>
      </c>
      <c r="AN122" s="227">
        <v>0</v>
      </c>
      <c r="AO122" s="227">
        <v>0</v>
      </c>
      <c r="AP122" s="227">
        <v>0</v>
      </c>
      <c r="AQ122" s="227">
        <v>0</v>
      </c>
      <c r="AR122" s="227">
        <v>14400</v>
      </c>
      <c r="AS122" s="227">
        <v>12503</v>
      </c>
      <c r="AT122" s="227">
        <v>0</v>
      </c>
      <c r="AU122" s="227">
        <v>0</v>
      </c>
      <c r="AV122" s="227">
        <v>5726</v>
      </c>
      <c r="AW122" s="227">
        <v>0</v>
      </c>
      <c r="AX122" s="227">
        <v>1710</v>
      </c>
      <c r="AY122" s="227">
        <v>0</v>
      </c>
      <c r="AZ122" s="227">
        <v>0</v>
      </c>
      <c r="BA122" s="227">
        <v>5100</v>
      </c>
      <c r="BB122" s="227">
        <v>0</v>
      </c>
      <c r="BC122" s="227">
        <v>0</v>
      </c>
      <c r="BD122" s="227">
        <v>0</v>
      </c>
      <c r="BE122" s="227">
        <v>0</v>
      </c>
      <c r="BF122" s="227">
        <v>0</v>
      </c>
      <c r="BG122" s="227">
        <v>0</v>
      </c>
      <c r="BH122" s="227">
        <v>2566</v>
      </c>
      <c r="BI122" s="227">
        <v>0</v>
      </c>
      <c r="BJ122" s="227">
        <v>0</v>
      </c>
      <c r="BK122" s="227">
        <v>0</v>
      </c>
      <c r="BL122" s="227">
        <v>0</v>
      </c>
      <c r="BM122" s="227">
        <v>0</v>
      </c>
      <c r="BN122" s="227">
        <v>0</v>
      </c>
      <c r="BO122" s="227">
        <v>0</v>
      </c>
      <c r="BP122" s="227">
        <v>0</v>
      </c>
      <c r="BQ122" s="227">
        <v>0</v>
      </c>
      <c r="BR122" s="295">
        <v>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326"/>
      <c r="CZ122" s="325">
        <f t="shared" si="1"/>
        <v>0</v>
      </c>
      <c r="DA122" s="313" t="s">
        <v>163</v>
      </c>
      <c r="DB122" s="310" t="s">
        <v>164</v>
      </c>
      <c r="DC122" s="310" t="s">
        <v>2296</v>
      </c>
    </row>
    <row r="123" spans="1:107" ht="13.2" customHeight="1" x14ac:dyDescent="0.25">
      <c r="A123" s="293" t="s">
        <v>165</v>
      </c>
      <c r="B123" s="294" t="s">
        <v>166</v>
      </c>
      <c r="C123" s="227">
        <v>0</v>
      </c>
      <c r="D123" s="227">
        <v>0</v>
      </c>
      <c r="E123" s="227">
        <v>4500</v>
      </c>
      <c r="F123" s="227">
        <v>3711</v>
      </c>
      <c r="G123" s="227">
        <v>28565</v>
      </c>
      <c r="H123" s="227">
        <v>23449</v>
      </c>
      <c r="I123" s="227">
        <v>0</v>
      </c>
      <c r="J123" s="227">
        <v>89828</v>
      </c>
      <c r="K123" s="227">
        <v>0</v>
      </c>
      <c r="L123" s="227">
        <v>4160</v>
      </c>
      <c r="M123" s="227">
        <v>4220</v>
      </c>
      <c r="N123" s="227">
        <v>0</v>
      </c>
      <c r="O123" s="227">
        <v>60511.24</v>
      </c>
      <c r="P123" s="227">
        <v>10246</v>
      </c>
      <c r="Q123" s="227">
        <v>0</v>
      </c>
      <c r="R123" s="227">
        <v>0</v>
      </c>
      <c r="S123" s="227">
        <v>0</v>
      </c>
      <c r="T123" s="227">
        <v>161998</v>
      </c>
      <c r="U123" s="227">
        <v>8110</v>
      </c>
      <c r="V123" s="227">
        <v>0</v>
      </c>
      <c r="W123" s="227">
        <v>15000</v>
      </c>
      <c r="X123" s="227">
        <v>14137</v>
      </c>
      <c r="Y123" s="227">
        <v>0</v>
      </c>
      <c r="Z123" s="227">
        <v>5099</v>
      </c>
      <c r="AA123" s="227">
        <v>8655</v>
      </c>
      <c r="AB123" s="227">
        <v>0</v>
      </c>
      <c r="AC123" s="227">
        <v>20020</v>
      </c>
      <c r="AD123" s="227">
        <v>0</v>
      </c>
      <c r="AE123" s="227">
        <v>10973</v>
      </c>
      <c r="AF123" s="227">
        <v>0</v>
      </c>
      <c r="AG123" s="227">
        <v>12039.01</v>
      </c>
      <c r="AH123" s="227">
        <v>7000</v>
      </c>
      <c r="AI123" s="227">
        <v>0</v>
      </c>
      <c r="AJ123" s="227">
        <v>28140</v>
      </c>
      <c r="AK123" s="227">
        <v>0</v>
      </c>
      <c r="AL123" s="227">
        <v>0</v>
      </c>
      <c r="AM123" s="227">
        <v>6320</v>
      </c>
      <c r="AN123" s="227">
        <v>52638</v>
      </c>
      <c r="AO123" s="227">
        <v>2700</v>
      </c>
      <c r="AP123" s="227">
        <v>20284</v>
      </c>
      <c r="AQ123" s="227">
        <v>0</v>
      </c>
      <c r="AR123" s="227">
        <v>53199</v>
      </c>
      <c r="AS123" s="227">
        <v>16650</v>
      </c>
      <c r="AT123" s="227">
        <v>1320</v>
      </c>
      <c r="AU123" s="227">
        <v>0</v>
      </c>
      <c r="AV123" s="227">
        <v>0</v>
      </c>
      <c r="AW123" s="227">
        <v>39460</v>
      </c>
      <c r="AX123" s="227">
        <v>0</v>
      </c>
      <c r="AY123" s="227">
        <v>1381</v>
      </c>
      <c r="AZ123" s="227">
        <v>10788</v>
      </c>
      <c r="BA123" s="227">
        <v>0</v>
      </c>
      <c r="BB123" s="227">
        <v>0</v>
      </c>
      <c r="BC123" s="227">
        <v>63621</v>
      </c>
      <c r="BD123" s="227">
        <v>869</v>
      </c>
      <c r="BE123" s="227">
        <v>0</v>
      </c>
      <c r="BF123" s="227">
        <v>1891.97</v>
      </c>
      <c r="BG123" s="227">
        <v>22032</v>
      </c>
      <c r="BH123" s="227">
        <v>0</v>
      </c>
      <c r="BI123" s="227">
        <v>0</v>
      </c>
      <c r="BJ123" s="227">
        <v>0</v>
      </c>
      <c r="BK123" s="227">
        <v>1995</v>
      </c>
      <c r="BL123" s="227">
        <v>78804</v>
      </c>
      <c r="BM123" s="227">
        <v>0</v>
      </c>
      <c r="BN123" s="227">
        <v>0</v>
      </c>
      <c r="BO123" s="227">
        <v>0</v>
      </c>
      <c r="BP123" s="227">
        <v>0</v>
      </c>
      <c r="BQ123" s="227">
        <v>14080</v>
      </c>
      <c r="BR123" s="295">
        <v>381667.36</v>
      </c>
      <c r="BS123" s="295">
        <v>0</v>
      </c>
      <c r="BT123" s="295">
        <v>0</v>
      </c>
      <c r="BU123" s="295">
        <v>33070</v>
      </c>
      <c r="BV123" s="295">
        <v>3230</v>
      </c>
      <c r="BW123" s="295">
        <v>11678</v>
      </c>
      <c r="BX123" s="295">
        <v>66132</v>
      </c>
      <c r="BY123" s="295">
        <v>0</v>
      </c>
      <c r="BZ123" s="295">
        <v>24634.06</v>
      </c>
      <c r="CA123" s="295">
        <v>0</v>
      </c>
      <c r="CB123" s="295">
        <v>0</v>
      </c>
      <c r="CC123" s="295">
        <v>0</v>
      </c>
      <c r="CD123" s="295">
        <v>0</v>
      </c>
      <c r="CE123" s="295">
        <v>4143.1000000000004</v>
      </c>
      <c r="CF123" s="227">
        <v>1500</v>
      </c>
      <c r="CG123" s="227">
        <v>3960</v>
      </c>
      <c r="CH123" s="227">
        <v>0</v>
      </c>
      <c r="CI123" s="295">
        <v>0</v>
      </c>
      <c r="CJ123" s="227">
        <v>0</v>
      </c>
      <c r="CK123" s="295">
        <v>1059</v>
      </c>
      <c r="CL123" s="295">
        <v>4629.16</v>
      </c>
      <c r="CM123" s="326"/>
      <c r="CZ123" s="325">
        <f t="shared" si="1"/>
        <v>0</v>
      </c>
      <c r="DA123" s="313" t="s">
        <v>165</v>
      </c>
      <c r="DB123" s="310" t="s">
        <v>166</v>
      </c>
      <c r="DC123" s="310" t="s">
        <v>2296</v>
      </c>
    </row>
    <row r="124" spans="1:107" ht="13.2" customHeight="1" x14ac:dyDescent="0.25">
      <c r="A124" s="293" t="s">
        <v>167</v>
      </c>
      <c r="B124" s="294" t="s">
        <v>168</v>
      </c>
      <c r="C124" s="227">
        <v>0</v>
      </c>
      <c r="D124" s="227">
        <v>0</v>
      </c>
      <c r="E124" s="227">
        <v>0</v>
      </c>
      <c r="F124" s="227">
        <v>0</v>
      </c>
      <c r="G124" s="227">
        <v>0</v>
      </c>
      <c r="H124" s="227">
        <v>0</v>
      </c>
      <c r="I124" s="227">
        <v>0</v>
      </c>
      <c r="J124" s="227">
        <v>0</v>
      </c>
      <c r="K124" s="227">
        <v>0</v>
      </c>
      <c r="L124" s="227">
        <v>0</v>
      </c>
      <c r="M124" s="227">
        <v>0</v>
      </c>
      <c r="N124" s="227">
        <v>0</v>
      </c>
      <c r="O124" s="227">
        <v>23594.54</v>
      </c>
      <c r="P124" s="227">
        <v>0</v>
      </c>
      <c r="Q124" s="227">
        <v>0</v>
      </c>
      <c r="R124" s="227">
        <v>0</v>
      </c>
      <c r="S124" s="227">
        <v>0</v>
      </c>
      <c r="T124" s="227">
        <v>0</v>
      </c>
      <c r="U124" s="227">
        <v>0</v>
      </c>
      <c r="V124" s="227">
        <v>0</v>
      </c>
      <c r="W124" s="227">
        <v>204284</v>
      </c>
      <c r="X124" s="227">
        <v>0</v>
      </c>
      <c r="Y124" s="227">
        <v>0</v>
      </c>
      <c r="Z124" s="227">
        <v>0</v>
      </c>
      <c r="AA124" s="227">
        <v>0</v>
      </c>
      <c r="AB124" s="227">
        <v>0</v>
      </c>
      <c r="AC124" s="227">
        <v>0</v>
      </c>
      <c r="AD124" s="227">
        <v>0</v>
      </c>
      <c r="AE124" s="227">
        <v>0</v>
      </c>
      <c r="AF124" s="227">
        <v>0</v>
      </c>
      <c r="AG124" s="227">
        <v>0</v>
      </c>
      <c r="AH124" s="227">
        <v>0</v>
      </c>
      <c r="AI124" s="227">
        <v>0</v>
      </c>
      <c r="AJ124" s="227">
        <v>0</v>
      </c>
      <c r="AK124" s="227">
        <v>0</v>
      </c>
      <c r="AL124" s="227">
        <v>0</v>
      </c>
      <c r="AM124" s="227">
        <v>4580</v>
      </c>
      <c r="AN124" s="227">
        <v>0</v>
      </c>
      <c r="AO124" s="227">
        <v>0</v>
      </c>
      <c r="AP124" s="227">
        <v>0</v>
      </c>
      <c r="AQ124" s="227">
        <v>0</v>
      </c>
      <c r="AR124" s="227">
        <v>3360</v>
      </c>
      <c r="AS124" s="227">
        <v>0</v>
      </c>
      <c r="AT124" s="227">
        <v>0</v>
      </c>
      <c r="AU124" s="227">
        <v>0</v>
      </c>
      <c r="AV124" s="227">
        <v>0</v>
      </c>
      <c r="AW124" s="227">
        <v>0</v>
      </c>
      <c r="AX124" s="227">
        <v>0</v>
      </c>
      <c r="AY124" s="227">
        <v>0</v>
      </c>
      <c r="AZ124" s="227">
        <v>0</v>
      </c>
      <c r="BA124" s="227">
        <v>0</v>
      </c>
      <c r="BB124" s="227">
        <v>0</v>
      </c>
      <c r="BC124" s="227">
        <v>0</v>
      </c>
      <c r="BD124" s="227">
        <v>0</v>
      </c>
      <c r="BE124" s="227">
        <v>0</v>
      </c>
      <c r="BF124" s="227">
        <v>0</v>
      </c>
      <c r="BG124" s="227">
        <v>0</v>
      </c>
      <c r="BH124" s="227">
        <v>0</v>
      </c>
      <c r="BI124" s="227">
        <v>0</v>
      </c>
      <c r="BJ124" s="227">
        <v>0</v>
      </c>
      <c r="BK124" s="227">
        <v>0</v>
      </c>
      <c r="BL124" s="227">
        <v>62594</v>
      </c>
      <c r="BM124" s="227">
        <v>0</v>
      </c>
      <c r="BN124" s="227">
        <v>0</v>
      </c>
      <c r="BO124" s="227">
        <v>0</v>
      </c>
      <c r="BP124" s="227">
        <v>0</v>
      </c>
      <c r="BQ124" s="227">
        <v>0</v>
      </c>
      <c r="BR124" s="227">
        <v>0</v>
      </c>
      <c r="BS124" s="227">
        <v>0</v>
      </c>
      <c r="BT124" s="295">
        <v>0</v>
      </c>
      <c r="BU124" s="227">
        <v>0</v>
      </c>
      <c r="BV124" s="227">
        <v>0</v>
      </c>
      <c r="BW124" s="227">
        <v>0</v>
      </c>
      <c r="BX124" s="227">
        <v>0</v>
      </c>
      <c r="BY124" s="227">
        <v>0</v>
      </c>
      <c r="BZ124" s="227">
        <v>0</v>
      </c>
      <c r="CA124" s="227">
        <v>0</v>
      </c>
      <c r="CB124" s="295">
        <v>750</v>
      </c>
      <c r="CC124" s="227">
        <v>0</v>
      </c>
      <c r="CD124" s="227">
        <v>0</v>
      </c>
      <c r="CE124" s="295">
        <v>0</v>
      </c>
      <c r="CF124" s="227">
        <v>0</v>
      </c>
      <c r="CG124" s="295">
        <v>0</v>
      </c>
      <c r="CH124" s="227">
        <v>0</v>
      </c>
      <c r="CI124" s="227">
        <v>0</v>
      </c>
      <c r="CJ124" s="227">
        <v>0</v>
      </c>
      <c r="CK124" s="227">
        <v>0</v>
      </c>
      <c r="CL124" s="295">
        <v>0</v>
      </c>
      <c r="CM124" s="326"/>
      <c r="CZ124" s="325">
        <f t="shared" si="1"/>
        <v>0</v>
      </c>
      <c r="DA124" s="313" t="s">
        <v>167</v>
      </c>
      <c r="DB124" s="310" t="s">
        <v>168</v>
      </c>
      <c r="DC124" s="310" t="s">
        <v>2296</v>
      </c>
    </row>
    <row r="125" spans="1:107" ht="13.2" customHeight="1" x14ac:dyDescent="0.25">
      <c r="A125" s="293" t="s">
        <v>169</v>
      </c>
      <c r="B125" s="294" t="s">
        <v>170</v>
      </c>
      <c r="C125" s="227">
        <v>174326.1</v>
      </c>
      <c r="D125" s="227">
        <v>89710</v>
      </c>
      <c r="E125" s="227">
        <v>52720</v>
      </c>
      <c r="F125" s="227">
        <v>21630</v>
      </c>
      <c r="G125" s="227">
        <v>34750</v>
      </c>
      <c r="H125" s="227">
        <v>85990</v>
      </c>
      <c r="I125" s="227">
        <v>0</v>
      </c>
      <c r="J125" s="227">
        <v>218275</v>
      </c>
      <c r="K125" s="227">
        <v>0</v>
      </c>
      <c r="L125" s="227">
        <v>7180</v>
      </c>
      <c r="M125" s="227">
        <v>60290</v>
      </c>
      <c r="N125" s="227">
        <v>38770.5</v>
      </c>
      <c r="O125" s="227">
        <v>285259</v>
      </c>
      <c r="P125" s="227">
        <v>71725</v>
      </c>
      <c r="Q125" s="227">
        <v>1770</v>
      </c>
      <c r="R125" s="227">
        <v>160360</v>
      </c>
      <c r="S125" s="227">
        <v>60270</v>
      </c>
      <c r="T125" s="227">
        <v>19480</v>
      </c>
      <c r="U125" s="227">
        <v>45756</v>
      </c>
      <c r="V125" s="227">
        <v>102530</v>
      </c>
      <c r="W125" s="227">
        <v>388445</v>
      </c>
      <c r="X125" s="227">
        <v>88205.1</v>
      </c>
      <c r="Y125" s="227">
        <v>0</v>
      </c>
      <c r="Z125" s="227">
        <v>132200</v>
      </c>
      <c r="AA125" s="227">
        <v>65910</v>
      </c>
      <c r="AB125" s="227">
        <v>42839</v>
      </c>
      <c r="AC125" s="227">
        <v>0</v>
      </c>
      <c r="AD125" s="227">
        <v>0</v>
      </c>
      <c r="AE125" s="227">
        <v>196296</v>
      </c>
      <c r="AF125" s="227">
        <v>90180</v>
      </c>
      <c r="AG125" s="227">
        <v>99820</v>
      </c>
      <c r="AH125" s="227">
        <v>49640</v>
      </c>
      <c r="AI125" s="227">
        <v>0</v>
      </c>
      <c r="AJ125" s="227">
        <v>129920</v>
      </c>
      <c r="AK125" s="227">
        <v>888661.6</v>
      </c>
      <c r="AL125" s="227">
        <v>169340</v>
      </c>
      <c r="AM125" s="227">
        <v>163145</v>
      </c>
      <c r="AN125" s="227">
        <v>176380</v>
      </c>
      <c r="AO125" s="227">
        <v>43640</v>
      </c>
      <c r="AP125" s="227">
        <v>122900</v>
      </c>
      <c r="AQ125" s="227">
        <v>25464</v>
      </c>
      <c r="AR125" s="227">
        <v>43206.67</v>
      </c>
      <c r="AS125" s="227">
        <v>60802</v>
      </c>
      <c r="AT125" s="227">
        <v>14760</v>
      </c>
      <c r="AU125" s="227">
        <v>115040</v>
      </c>
      <c r="AV125" s="227">
        <v>137730</v>
      </c>
      <c r="AW125" s="227">
        <v>89261.96</v>
      </c>
      <c r="AX125" s="227">
        <v>111560</v>
      </c>
      <c r="AY125" s="227">
        <v>91535</v>
      </c>
      <c r="AZ125" s="227">
        <v>30540</v>
      </c>
      <c r="BA125" s="227">
        <v>1048315</v>
      </c>
      <c r="BB125" s="227">
        <v>67385</v>
      </c>
      <c r="BC125" s="227">
        <v>14040</v>
      </c>
      <c r="BD125" s="227">
        <v>79905.600000000006</v>
      </c>
      <c r="BE125" s="227">
        <v>58100</v>
      </c>
      <c r="BF125" s="227">
        <v>15010</v>
      </c>
      <c r="BG125" s="227">
        <v>312671.12</v>
      </c>
      <c r="BH125" s="227">
        <v>141276.4</v>
      </c>
      <c r="BI125" s="227">
        <v>0</v>
      </c>
      <c r="BJ125" s="227">
        <v>15750</v>
      </c>
      <c r="BK125" s="227">
        <v>0</v>
      </c>
      <c r="BL125" s="227">
        <v>521065</v>
      </c>
      <c r="BM125" s="227">
        <v>20980</v>
      </c>
      <c r="BN125" s="227">
        <v>47310</v>
      </c>
      <c r="BO125" s="227">
        <v>66855</v>
      </c>
      <c r="BP125" s="227">
        <v>20549</v>
      </c>
      <c r="BQ125" s="227">
        <v>75780</v>
      </c>
      <c r="BR125" s="295">
        <v>564210</v>
      </c>
      <c r="BS125" s="295">
        <v>88688</v>
      </c>
      <c r="BT125" s="227">
        <v>0</v>
      </c>
      <c r="BU125" s="295">
        <v>87150</v>
      </c>
      <c r="BV125" s="227">
        <v>4000</v>
      </c>
      <c r="BW125" s="295">
        <v>34645</v>
      </c>
      <c r="BX125" s="295">
        <v>59502.5</v>
      </c>
      <c r="BY125" s="295">
        <v>5250</v>
      </c>
      <c r="BZ125" s="295">
        <v>94085</v>
      </c>
      <c r="CA125" s="295">
        <v>18000</v>
      </c>
      <c r="CB125" s="295">
        <v>0</v>
      </c>
      <c r="CC125" s="295">
        <v>94635</v>
      </c>
      <c r="CD125" s="295">
        <v>436125</v>
      </c>
      <c r="CE125" s="295">
        <v>47020</v>
      </c>
      <c r="CF125" s="295">
        <v>99700</v>
      </c>
      <c r="CG125" s="295">
        <v>55465.04</v>
      </c>
      <c r="CH125" s="227">
        <v>0</v>
      </c>
      <c r="CI125" s="295">
        <v>41840</v>
      </c>
      <c r="CJ125" s="295">
        <v>0</v>
      </c>
      <c r="CK125" s="295">
        <v>57690</v>
      </c>
      <c r="CL125" s="295">
        <v>1650</v>
      </c>
      <c r="CM125" s="326"/>
      <c r="CZ125" s="325">
        <f t="shared" si="1"/>
        <v>0</v>
      </c>
      <c r="DA125" s="313" t="s">
        <v>169</v>
      </c>
      <c r="DB125" s="310" t="s">
        <v>170</v>
      </c>
      <c r="DC125" s="310" t="s">
        <v>2296</v>
      </c>
    </row>
    <row r="126" spans="1:107" ht="13.2" customHeight="1" x14ac:dyDescent="0.25">
      <c r="A126" s="293" t="s">
        <v>171</v>
      </c>
      <c r="B126" s="294" t="s">
        <v>172</v>
      </c>
      <c r="C126" s="227">
        <v>784451.9</v>
      </c>
      <c r="D126" s="227">
        <v>303255.99</v>
      </c>
      <c r="E126" s="227">
        <v>101732</v>
      </c>
      <c r="F126" s="227">
        <v>149804.38</v>
      </c>
      <c r="G126" s="227">
        <v>127673.99</v>
      </c>
      <c r="H126" s="227">
        <v>188065</v>
      </c>
      <c r="I126" s="227">
        <v>89387.64</v>
      </c>
      <c r="J126" s="227">
        <v>368551</v>
      </c>
      <c r="K126" s="227">
        <v>197428.08</v>
      </c>
      <c r="L126" s="227">
        <v>343083.58</v>
      </c>
      <c r="M126" s="227">
        <v>283963.77</v>
      </c>
      <c r="N126" s="227">
        <v>79242.3</v>
      </c>
      <c r="O126" s="227">
        <v>815219.81</v>
      </c>
      <c r="P126" s="227">
        <v>61930</v>
      </c>
      <c r="Q126" s="227">
        <v>220959.52</v>
      </c>
      <c r="R126" s="227">
        <v>533568</v>
      </c>
      <c r="S126" s="227">
        <v>157342.15</v>
      </c>
      <c r="T126" s="227">
        <v>362807.31</v>
      </c>
      <c r="U126" s="227">
        <v>198030</v>
      </c>
      <c r="V126" s="227">
        <v>108653.6</v>
      </c>
      <c r="W126" s="227">
        <v>1375611.36</v>
      </c>
      <c r="X126" s="227">
        <v>154156.56</v>
      </c>
      <c r="Y126" s="227">
        <v>374975.46</v>
      </c>
      <c r="Z126" s="227">
        <v>737583</v>
      </c>
      <c r="AA126" s="227">
        <v>249446</v>
      </c>
      <c r="AB126" s="227">
        <v>148853.01</v>
      </c>
      <c r="AC126" s="227">
        <v>139662.72</v>
      </c>
      <c r="AD126" s="227">
        <v>543680.46</v>
      </c>
      <c r="AE126" s="227">
        <v>264976.24</v>
      </c>
      <c r="AF126" s="227">
        <v>203434.3</v>
      </c>
      <c r="AG126" s="227">
        <v>148670.81</v>
      </c>
      <c r="AH126" s="227">
        <v>339655.33</v>
      </c>
      <c r="AI126" s="227">
        <v>202996</v>
      </c>
      <c r="AJ126" s="227">
        <v>351435.03</v>
      </c>
      <c r="AK126" s="227">
        <v>1585632.53</v>
      </c>
      <c r="AL126" s="227">
        <v>407563</v>
      </c>
      <c r="AM126" s="227">
        <v>174730</v>
      </c>
      <c r="AN126" s="227">
        <v>1083224.01</v>
      </c>
      <c r="AO126" s="227">
        <v>423207</v>
      </c>
      <c r="AP126" s="227">
        <v>149545.85</v>
      </c>
      <c r="AQ126" s="227">
        <v>57373</v>
      </c>
      <c r="AR126" s="227">
        <v>1100753.6499999999</v>
      </c>
      <c r="AS126" s="227">
        <v>243397.54</v>
      </c>
      <c r="AT126" s="227">
        <v>184624</v>
      </c>
      <c r="AU126" s="227">
        <v>172500</v>
      </c>
      <c r="AV126" s="227">
        <v>251924</v>
      </c>
      <c r="AW126" s="227">
        <v>177754.8</v>
      </c>
      <c r="AX126" s="227">
        <v>211285.28</v>
      </c>
      <c r="AY126" s="227">
        <v>220628.65</v>
      </c>
      <c r="AZ126" s="227">
        <v>167073.17000000001</v>
      </c>
      <c r="BA126" s="227">
        <v>563547.5</v>
      </c>
      <c r="BB126" s="227">
        <v>258509</v>
      </c>
      <c r="BC126" s="227">
        <v>756342.1</v>
      </c>
      <c r="BD126" s="227">
        <v>146661</v>
      </c>
      <c r="BE126" s="227">
        <v>13385</v>
      </c>
      <c r="BF126" s="227">
        <v>173280.7</v>
      </c>
      <c r="BG126" s="227">
        <v>931467.51</v>
      </c>
      <c r="BH126" s="227">
        <v>165295.9</v>
      </c>
      <c r="BI126" s="227">
        <v>0</v>
      </c>
      <c r="BJ126" s="227">
        <v>482283</v>
      </c>
      <c r="BK126" s="227">
        <v>26323</v>
      </c>
      <c r="BL126" s="227">
        <v>817876</v>
      </c>
      <c r="BM126" s="227">
        <v>139644.84</v>
      </c>
      <c r="BN126" s="227">
        <v>76630.720000000001</v>
      </c>
      <c r="BO126" s="227">
        <v>149252</v>
      </c>
      <c r="BP126" s="227">
        <v>345053</v>
      </c>
      <c r="BQ126" s="227">
        <v>68332</v>
      </c>
      <c r="BR126" s="295">
        <v>2118700.5099999998</v>
      </c>
      <c r="BS126" s="295">
        <v>211470</v>
      </c>
      <c r="BT126" s="295">
        <v>797078</v>
      </c>
      <c r="BU126" s="295">
        <v>906808.82</v>
      </c>
      <c r="BV126" s="295">
        <v>6573</v>
      </c>
      <c r="BW126" s="295">
        <v>145428</v>
      </c>
      <c r="BX126" s="295">
        <v>502580.46</v>
      </c>
      <c r="BY126" s="295">
        <v>473590</v>
      </c>
      <c r="BZ126" s="295">
        <v>301246.5</v>
      </c>
      <c r="CA126" s="295">
        <v>589270.9</v>
      </c>
      <c r="CB126" s="295">
        <v>3319732.34</v>
      </c>
      <c r="CC126" s="295">
        <v>348217.37</v>
      </c>
      <c r="CD126" s="295">
        <v>600013.67000000004</v>
      </c>
      <c r="CE126" s="295">
        <v>204506.17</v>
      </c>
      <c r="CF126" s="295">
        <v>117529.5</v>
      </c>
      <c r="CG126" s="295">
        <v>128966.26</v>
      </c>
      <c r="CH126" s="295">
        <v>187038.75</v>
      </c>
      <c r="CI126" s="295">
        <v>125336.77</v>
      </c>
      <c r="CJ126" s="295">
        <v>1432669.33</v>
      </c>
      <c r="CK126" s="295">
        <v>190657</v>
      </c>
      <c r="CL126" s="295">
        <v>192661.99</v>
      </c>
      <c r="CM126" s="326"/>
      <c r="CZ126" s="325">
        <f t="shared" si="1"/>
        <v>0</v>
      </c>
      <c r="DA126" s="313" t="s">
        <v>171</v>
      </c>
      <c r="DB126" s="310" t="s">
        <v>172</v>
      </c>
      <c r="DC126" s="310" t="s">
        <v>2296</v>
      </c>
    </row>
    <row r="127" spans="1:107" ht="13.2" customHeight="1" x14ac:dyDescent="0.25">
      <c r="A127" s="293" t="s">
        <v>175</v>
      </c>
      <c r="B127" s="294" t="s">
        <v>176</v>
      </c>
      <c r="C127" s="227">
        <v>0</v>
      </c>
      <c r="D127" s="227">
        <v>0</v>
      </c>
      <c r="E127" s="227">
        <v>0</v>
      </c>
      <c r="F127" s="227">
        <v>720</v>
      </c>
      <c r="G127" s="227">
        <v>0</v>
      </c>
      <c r="H127" s="227">
        <v>0</v>
      </c>
      <c r="I127" s="227">
        <v>0</v>
      </c>
      <c r="J127" s="227">
        <v>0</v>
      </c>
      <c r="K127" s="227">
        <v>0</v>
      </c>
      <c r="L127" s="227">
        <v>0</v>
      </c>
      <c r="M127" s="227">
        <v>22630</v>
      </c>
      <c r="N127" s="227">
        <v>0</v>
      </c>
      <c r="O127" s="227">
        <v>33425</v>
      </c>
      <c r="P127" s="227">
        <v>4180</v>
      </c>
      <c r="Q127" s="227">
        <v>0</v>
      </c>
      <c r="R127" s="227">
        <v>0</v>
      </c>
      <c r="S127" s="227">
        <v>0</v>
      </c>
      <c r="T127" s="227">
        <v>3097</v>
      </c>
      <c r="U127" s="227">
        <v>0</v>
      </c>
      <c r="V127" s="227">
        <v>0</v>
      </c>
      <c r="W127" s="227">
        <v>11460</v>
      </c>
      <c r="X127" s="227">
        <v>0</v>
      </c>
      <c r="Y127" s="227">
        <v>0</v>
      </c>
      <c r="Z127" s="227">
        <v>0</v>
      </c>
      <c r="AA127" s="227">
        <v>11946</v>
      </c>
      <c r="AB127" s="227">
        <v>3055</v>
      </c>
      <c r="AC127" s="227">
        <v>0</v>
      </c>
      <c r="AD127" s="227">
        <v>0</v>
      </c>
      <c r="AE127" s="227">
        <v>0</v>
      </c>
      <c r="AF127" s="227">
        <v>0</v>
      </c>
      <c r="AG127" s="227">
        <v>0</v>
      </c>
      <c r="AH127" s="227">
        <v>1540</v>
      </c>
      <c r="AI127" s="227">
        <v>0</v>
      </c>
      <c r="AJ127" s="227">
        <v>966</v>
      </c>
      <c r="AK127" s="227">
        <v>0</v>
      </c>
      <c r="AL127" s="227">
        <v>0</v>
      </c>
      <c r="AM127" s="227">
        <v>0</v>
      </c>
      <c r="AN127" s="227">
        <v>0</v>
      </c>
      <c r="AO127" s="227">
        <v>0</v>
      </c>
      <c r="AP127" s="227">
        <v>1605</v>
      </c>
      <c r="AQ127" s="227">
        <v>0</v>
      </c>
      <c r="AR127" s="227">
        <v>0</v>
      </c>
      <c r="AS127" s="227">
        <v>598.25</v>
      </c>
      <c r="AT127" s="227">
        <v>0</v>
      </c>
      <c r="AU127" s="227">
        <v>0</v>
      </c>
      <c r="AV127" s="227">
        <v>0</v>
      </c>
      <c r="AW127" s="227">
        <v>28897</v>
      </c>
      <c r="AX127" s="227">
        <v>0</v>
      </c>
      <c r="AY127" s="227">
        <v>0</v>
      </c>
      <c r="AZ127" s="227">
        <v>27458</v>
      </c>
      <c r="BA127" s="227">
        <v>0</v>
      </c>
      <c r="BB127" s="227">
        <v>0</v>
      </c>
      <c r="BC127" s="227">
        <v>8724</v>
      </c>
      <c r="BD127" s="227">
        <v>0</v>
      </c>
      <c r="BE127" s="227">
        <v>0</v>
      </c>
      <c r="BF127" s="227">
        <v>0</v>
      </c>
      <c r="BG127" s="227">
        <v>0</v>
      </c>
      <c r="BH127" s="227">
        <v>0</v>
      </c>
      <c r="BI127" s="227">
        <v>0</v>
      </c>
      <c r="BJ127" s="227">
        <v>0</v>
      </c>
      <c r="BK127" s="227">
        <v>0</v>
      </c>
      <c r="BL127" s="227">
        <v>61826</v>
      </c>
      <c r="BM127" s="227">
        <v>0</v>
      </c>
      <c r="BN127" s="227">
        <v>0</v>
      </c>
      <c r="BO127" s="227">
        <v>0</v>
      </c>
      <c r="BP127" s="227">
        <v>0</v>
      </c>
      <c r="BQ127" s="227">
        <v>0</v>
      </c>
      <c r="BR127" s="295">
        <v>936349.75</v>
      </c>
      <c r="BS127" s="295">
        <v>0</v>
      </c>
      <c r="BT127" s="295">
        <v>0</v>
      </c>
      <c r="BU127" s="295">
        <v>59510</v>
      </c>
      <c r="BV127" s="295">
        <v>0</v>
      </c>
      <c r="BW127" s="295">
        <v>12521.5</v>
      </c>
      <c r="BX127" s="295">
        <v>11800</v>
      </c>
      <c r="BY127" s="227">
        <v>0</v>
      </c>
      <c r="BZ127" s="295">
        <v>12418</v>
      </c>
      <c r="CA127" s="227">
        <v>0</v>
      </c>
      <c r="CB127" s="227">
        <v>0</v>
      </c>
      <c r="CC127" s="295">
        <v>0</v>
      </c>
      <c r="CD127" s="295">
        <v>0</v>
      </c>
      <c r="CE127" s="295">
        <v>16292.99</v>
      </c>
      <c r="CF127" s="295">
        <v>0</v>
      </c>
      <c r="CG127" s="295">
        <v>22530</v>
      </c>
      <c r="CH127" s="227">
        <v>0</v>
      </c>
      <c r="CI127" s="295">
        <v>0</v>
      </c>
      <c r="CJ127" s="227">
        <v>0</v>
      </c>
      <c r="CK127" s="295">
        <v>0</v>
      </c>
      <c r="CL127" s="295">
        <v>0</v>
      </c>
      <c r="CM127" s="326"/>
      <c r="CZ127" s="325">
        <f t="shared" si="1"/>
        <v>0</v>
      </c>
      <c r="DA127" s="313" t="s">
        <v>175</v>
      </c>
      <c r="DB127" s="310" t="s">
        <v>176</v>
      </c>
      <c r="DC127" s="310" t="s">
        <v>2296</v>
      </c>
    </row>
    <row r="128" spans="1:107" ht="13.2" customHeight="1" x14ac:dyDescent="0.25">
      <c r="A128" s="293" t="s">
        <v>177</v>
      </c>
      <c r="B128" s="294" t="s">
        <v>178</v>
      </c>
      <c r="C128" s="227">
        <v>0</v>
      </c>
      <c r="D128" s="227">
        <v>0</v>
      </c>
      <c r="E128" s="227">
        <v>0</v>
      </c>
      <c r="F128" s="227">
        <v>0</v>
      </c>
      <c r="G128" s="227">
        <v>0</v>
      </c>
      <c r="H128" s="227">
        <v>0</v>
      </c>
      <c r="I128" s="227">
        <v>0</v>
      </c>
      <c r="J128" s="227">
        <v>0</v>
      </c>
      <c r="K128" s="227">
        <v>0</v>
      </c>
      <c r="L128" s="227">
        <v>462738.88</v>
      </c>
      <c r="M128" s="227">
        <v>0</v>
      </c>
      <c r="N128" s="227">
        <v>0</v>
      </c>
      <c r="O128" s="227">
        <v>0</v>
      </c>
      <c r="P128" s="227">
        <v>0</v>
      </c>
      <c r="Q128" s="227">
        <v>0</v>
      </c>
      <c r="R128" s="227">
        <v>0</v>
      </c>
      <c r="S128" s="227">
        <v>0</v>
      </c>
      <c r="T128" s="227">
        <v>0</v>
      </c>
      <c r="U128" s="227">
        <v>0</v>
      </c>
      <c r="V128" s="227">
        <v>0</v>
      </c>
      <c r="W128" s="227">
        <v>0</v>
      </c>
      <c r="X128" s="227">
        <v>0</v>
      </c>
      <c r="Y128" s="227">
        <v>0</v>
      </c>
      <c r="Z128" s="227">
        <v>0</v>
      </c>
      <c r="AA128" s="227">
        <v>12900</v>
      </c>
      <c r="AB128" s="227">
        <v>0</v>
      </c>
      <c r="AC128" s="227">
        <v>0</v>
      </c>
      <c r="AD128" s="227">
        <v>139894</v>
      </c>
      <c r="AE128" s="227">
        <v>0</v>
      </c>
      <c r="AF128" s="227">
        <v>0</v>
      </c>
      <c r="AG128" s="227">
        <v>0</v>
      </c>
      <c r="AH128" s="227">
        <v>0</v>
      </c>
      <c r="AI128" s="227">
        <v>0</v>
      </c>
      <c r="AJ128" s="227">
        <v>0</v>
      </c>
      <c r="AK128" s="227">
        <v>0</v>
      </c>
      <c r="AL128" s="227">
        <v>0</v>
      </c>
      <c r="AM128" s="227">
        <v>0</v>
      </c>
      <c r="AN128" s="227">
        <v>0</v>
      </c>
      <c r="AO128" s="227">
        <v>0</v>
      </c>
      <c r="AP128" s="227">
        <v>0</v>
      </c>
      <c r="AQ128" s="227">
        <v>0</v>
      </c>
      <c r="AR128" s="227">
        <v>250</v>
      </c>
      <c r="AS128" s="227">
        <v>207723</v>
      </c>
      <c r="AT128" s="227">
        <v>632166.75</v>
      </c>
      <c r="AU128" s="227">
        <v>0</v>
      </c>
      <c r="AV128" s="227">
        <v>0</v>
      </c>
      <c r="AW128" s="227">
        <v>0</v>
      </c>
      <c r="AX128" s="227">
        <v>0</v>
      </c>
      <c r="AY128" s="227">
        <v>0</v>
      </c>
      <c r="AZ128" s="227">
        <v>0</v>
      </c>
      <c r="BA128" s="227">
        <v>0</v>
      </c>
      <c r="BB128" s="227">
        <v>0</v>
      </c>
      <c r="BC128" s="227">
        <v>0</v>
      </c>
      <c r="BD128" s="227">
        <v>0</v>
      </c>
      <c r="BE128" s="227">
        <v>0</v>
      </c>
      <c r="BF128" s="227">
        <v>0</v>
      </c>
      <c r="BG128" s="227">
        <v>0</v>
      </c>
      <c r="BH128" s="227">
        <v>720</v>
      </c>
      <c r="BI128" s="227">
        <v>0</v>
      </c>
      <c r="BJ128" s="227">
        <v>0</v>
      </c>
      <c r="BK128" s="227">
        <v>0</v>
      </c>
      <c r="BL128" s="227">
        <v>0</v>
      </c>
      <c r="BM128" s="227">
        <v>0</v>
      </c>
      <c r="BN128" s="227">
        <v>0</v>
      </c>
      <c r="BO128" s="227">
        <v>0</v>
      </c>
      <c r="BP128" s="227">
        <v>0</v>
      </c>
      <c r="BQ128" s="227">
        <v>0</v>
      </c>
      <c r="BR128" s="227">
        <v>4873576.55</v>
      </c>
      <c r="BS128" s="295">
        <v>0</v>
      </c>
      <c r="BT128" s="295">
        <v>0</v>
      </c>
      <c r="BU128" s="295">
        <v>0</v>
      </c>
      <c r="BV128" s="295">
        <v>19795</v>
      </c>
      <c r="BW128" s="227">
        <v>0</v>
      </c>
      <c r="BX128" s="295">
        <v>29050</v>
      </c>
      <c r="BY128" s="295">
        <v>0</v>
      </c>
      <c r="BZ128" s="295">
        <v>0</v>
      </c>
      <c r="CA128" s="227">
        <v>0</v>
      </c>
      <c r="CB128" s="295">
        <v>0</v>
      </c>
      <c r="CC128" s="227">
        <v>0</v>
      </c>
      <c r="CD128" s="227">
        <v>0</v>
      </c>
      <c r="CE128" s="227">
        <v>0</v>
      </c>
      <c r="CF128" s="227">
        <v>0</v>
      </c>
      <c r="CG128" s="295">
        <v>0</v>
      </c>
      <c r="CH128" s="295">
        <v>0</v>
      </c>
      <c r="CI128" s="295">
        <v>0</v>
      </c>
      <c r="CJ128" s="295">
        <v>0</v>
      </c>
      <c r="CK128" s="227">
        <v>0</v>
      </c>
      <c r="CL128" s="295">
        <v>2638</v>
      </c>
      <c r="CM128" s="326"/>
      <c r="CZ128" s="325">
        <f t="shared" si="1"/>
        <v>0</v>
      </c>
      <c r="DA128" s="313" t="s">
        <v>177</v>
      </c>
      <c r="DB128" s="310" t="s">
        <v>178</v>
      </c>
      <c r="DC128" s="310" t="s">
        <v>2296</v>
      </c>
    </row>
    <row r="129" spans="1:107" ht="13.2" customHeight="1" x14ac:dyDescent="0.25">
      <c r="A129" s="293" t="s">
        <v>179</v>
      </c>
      <c r="B129" s="294" t="s">
        <v>180</v>
      </c>
      <c r="C129" s="227">
        <v>44889.72</v>
      </c>
      <c r="D129" s="227">
        <v>0</v>
      </c>
      <c r="E129" s="227">
        <v>0</v>
      </c>
      <c r="F129" s="227">
        <v>13839.38</v>
      </c>
      <c r="G129" s="227">
        <v>0</v>
      </c>
      <c r="H129" s="227">
        <v>35140.43</v>
      </c>
      <c r="I129" s="227">
        <v>0</v>
      </c>
      <c r="J129" s="227">
        <v>26560.38</v>
      </c>
      <c r="K129" s="227">
        <v>0</v>
      </c>
      <c r="L129" s="227">
        <v>28282.23</v>
      </c>
      <c r="M129" s="227">
        <v>7886.57</v>
      </c>
      <c r="N129" s="227">
        <v>0</v>
      </c>
      <c r="O129" s="227">
        <v>187523.38</v>
      </c>
      <c r="P129" s="227">
        <v>47304.76</v>
      </c>
      <c r="Q129" s="227">
        <v>116008.15</v>
      </c>
      <c r="R129" s="227">
        <v>46785.64</v>
      </c>
      <c r="S129" s="227">
        <v>116500.53</v>
      </c>
      <c r="T129" s="227">
        <v>30067.68</v>
      </c>
      <c r="U129" s="227">
        <v>0</v>
      </c>
      <c r="V129" s="227">
        <v>0</v>
      </c>
      <c r="W129" s="227">
        <v>0</v>
      </c>
      <c r="X129" s="227">
        <v>2466</v>
      </c>
      <c r="Y129" s="227">
        <v>473319.59</v>
      </c>
      <c r="Z129" s="227">
        <v>0</v>
      </c>
      <c r="AA129" s="227">
        <v>0</v>
      </c>
      <c r="AB129" s="227">
        <v>27942.29</v>
      </c>
      <c r="AC129" s="227">
        <v>0</v>
      </c>
      <c r="AD129" s="227">
        <v>512</v>
      </c>
      <c r="AE129" s="227">
        <v>138030.41</v>
      </c>
      <c r="AF129" s="227">
        <v>0</v>
      </c>
      <c r="AG129" s="227">
        <v>6716</v>
      </c>
      <c r="AH129" s="227">
        <v>46514.8</v>
      </c>
      <c r="AI129" s="227">
        <v>89624.82</v>
      </c>
      <c r="AJ129" s="227">
        <v>22848.03</v>
      </c>
      <c r="AK129" s="227">
        <v>0</v>
      </c>
      <c r="AL129" s="227">
        <v>120932.66</v>
      </c>
      <c r="AM129" s="227">
        <v>73771.41</v>
      </c>
      <c r="AN129" s="227">
        <v>105252.7</v>
      </c>
      <c r="AO129" s="227">
        <v>79503.94</v>
      </c>
      <c r="AP129" s="227">
        <v>119312.45</v>
      </c>
      <c r="AQ129" s="227">
        <v>61565.43</v>
      </c>
      <c r="AR129" s="227">
        <v>0</v>
      </c>
      <c r="AS129" s="227">
        <v>130597.31</v>
      </c>
      <c r="AT129" s="227">
        <v>0</v>
      </c>
      <c r="AU129" s="227">
        <v>6243.16</v>
      </c>
      <c r="AV129" s="227">
        <v>0</v>
      </c>
      <c r="AW129" s="227">
        <v>50384.75</v>
      </c>
      <c r="AX129" s="227">
        <v>16321.16</v>
      </c>
      <c r="AY129" s="227">
        <v>93046.32</v>
      </c>
      <c r="AZ129" s="227">
        <v>6179.25</v>
      </c>
      <c r="BA129" s="227">
        <v>52868.97</v>
      </c>
      <c r="BB129" s="227">
        <v>80845.460000000006</v>
      </c>
      <c r="BC129" s="227">
        <v>0</v>
      </c>
      <c r="BD129" s="227">
        <v>0</v>
      </c>
      <c r="BE129" s="227">
        <v>0</v>
      </c>
      <c r="BF129" s="227">
        <v>0</v>
      </c>
      <c r="BG129" s="227">
        <v>0</v>
      </c>
      <c r="BH129" s="227">
        <v>0</v>
      </c>
      <c r="BI129" s="227">
        <v>0</v>
      </c>
      <c r="BJ129" s="227">
        <v>0</v>
      </c>
      <c r="BK129" s="227">
        <v>91415.039999999994</v>
      </c>
      <c r="BL129" s="227">
        <v>0</v>
      </c>
      <c r="BM129" s="227">
        <v>0</v>
      </c>
      <c r="BN129" s="227">
        <v>0</v>
      </c>
      <c r="BO129" s="227">
        <v>0</v>
      </c>
      <c r="BP129" s="227">
        <v>0</v>
      </c>
      <c r="BQ129" s="227">
        <v>1</v>
      </c>
      <c r="BR129" s="295">
        <v>709556.98</v>
      </c>
      <c r="BS129" s="227">
        <v>0</v>
      </c>
      <c r="BT129" s="295">
        <v>0</v>
      </c>
      <c r="BU129" s="295">
        <v>0</v>
      </c>
      <c r="BV129" s="295">
        <v>0</v>
      </c>
      <c r="BW129" s="295">
        <v>0</v>
      </c>
      <c r="BX129" s="295">
        <v>0</v>
      </c>
      <c r="BY129" s="295">
        <v>82896.47</v>
      </c>
      <c r="BZ129" s="295">
        <v>0</v>
      </c>
      <c r="CA129" s="295">
        <v>34559.42</v>
      </c>
      <c r="CB129" s="295">
        <v>2859.49</v>
      </c>
      <c r="CC129" s="295">
        <v>2273.75</v>
      </c>
      <c r="CD129" s="295">
        <v>0</v>
      </c>
      <c r="CE129" s="295">
        <v>0</v>
      </c>
      <c r="CF129" s="295">
        <v>0</v>
      </c>
      <c r="CG129" s="295">
        <v>0</v>
      </c>
      <c r="CH129" s="295">
        <v>566400</v>
      </c>
      <c r="CI129" s="295">
        <v>0</v>
      </c>
      <c r="CJ129" s="295">
        <v>0</v>
      </c>
      <c r="CK129" s="295">
        <v>0</v>
      </c>
      <c r="CL129" s="295">
        <v>0</v>
      </c>
      <c r="CM129" s="326"/>
      <c r="CZ129" s="325">
        <f t="shared" si="1"/>
        <v>0</v>
      </c>
      <c r="DA129" s="313" t="s">
        <v>179</v>
      </c>
      <c r="DB129" s="310" t="s">
        <v>180</v>
      </c>
      <c r="DC129" s="310" t="s">
        <v>2296</v>
      </c>
    </row>
    <row r="130" spans="1:107" ht="13.2" customHeight="1" x14ac:dyDescent="0.25">
      <c r="A130" s="293" t="s">
        <v>181</v>
      </c>
      <c r="B130" s="294" t="s">
        <v>182</v>
      </c>
      <c r="C130" s="227">
        <v>0</v>
      </c>
      <c r="D130" s="227">
        <v>194210.27</v>
      </c>
      <c r="E130" s="227">
        <v>0</v>
      </c>
      <c r="F130" s="227">
        <v>0</v>
      </c>
      <c r="G130" s="227">
        <v>0</v>
      </c>
      <c r="H130" s="227">
        <v>0</v>
      </c>
      <c r="I130" s="227">
        <v>0</v>
      </c>
      <c r="J130" s="227">
        <v>0</v>
      </c>
      <c r="K130" s="227">
        <v>0</v>
      </c>
      <c r="L130" s="227">
        <v>0</v>
      </c>
      <c r="M130" s="227">
        <v>0</v>
      </c>
      <c r="N130" s="227">
        <v>0</v>
      </c>
      <c r="O130" s="227">
        <v>0</v>
      </c>
      <c r="P130" s="227">
        <v>0</v>
      </c>
      <c r="Q130" s="227">
        <v>0</v>
      </c>
      <c r="R130" s="227">
        <v>0</v>
      </c>
      <c r="S130" s="227">
        <v>0</v>
      </c>
      <c r="T130" s="227">
        <v>0</v>
      </c>
      <c r="U130" s="227">
        <v>0</v>
      </c>
      <c r="V130" s="227">
        <v>0</v>
      </c>
      <c r="W130" s="227">
        <v>0</v>
      </c>
      <c r="X130" s="227">
        <v>0</v>
      </c>
      <c r="Y130" s="227">
        <v>0</v>
      </c>
      <c r="Z130" s="227">
        <v>0</v>
      </c>
      <c r="AA130" s="227">
        <v>0</v>
      </c>
      <c r="AB130" s="227">
        <v>0</v>
      </c>
      <c r="AC130" s="227">
        <v>0</v>
      </c>
      <c r="AD130" s="227">
        <v>0</v>
      </c>
      <c r="AE130" s="227">
        <v>0</v>
      </c>
      <c r="AF130" s="227">
        <v>0</v>
      </c>
      <c r="AG130" s="227">
        <v>0</v>
      </c>
      <c r="AH130" s="227">
        <v>0</v>
      </c>
      <c r="AI130" s="227">
        <v>0</v>
      </c>
      <c r="AJ130" s="227">
        <v>0</v>
      </c>
      <c r="AK130" s="227">
        <v>0</v>
      </c>
      <c r="AL130" s="227">
        <v>0</v>
      </c>
      <c r="AM130" s="227">
        <v>0</v>
      </c>
      <c r="AN130" s="227">
        <v>0</v>
      </c>
      <c r="AO130" s="227">
        <v>0</v>
      </c>
      <c r="AP130" s="227">
        <v>0</v>
      </c>
      <c r="AQ130" s="227">
        <v>0</v>
      </c>
      <c r="AR130" s="227">
        <v>0</v>
      </c>
      <c r="AS130" s="227">
        <v>0</v>
      </c>
      <c r="AT130" s="227">
        <v>0</v>
      </c>
      <c r="AU130" s="227">
        <v>0</v>
      </c>
      <c r="AV130" s="227">
        <v>0</v>
      </c>
      <c r="AW130" s="227">
        <v>0</v>
      </c>
      <c r="AX130" s="227">
        <v>0</v>
      </c>
      <c r="AY130" s="227">
        <v>0</v>
      </c>
      <c r="AZ130" s="227">
        <v>0</v>
      </c>
      <c r="BA130" s="227">
        <v>0</v>
      </c>
      <c r="BB130" s="227">
        <v>0</v>
      </c>
      <c r="BC130" s="227">
        <v>0</v>
      </c>
      <c r="BD130" s="227">
        <v>0</v>
      </c>
      <c r="BE130" s="227">
        <v>0</v>
      </c>
      <c r="BF130" s="227">
        <v>0</v>
      </c>
      <c r="BG130" s="227">
        <v>0</v>
      </c>
      <c r="BH130" s="227">
        <v>0</v>
      </c>
      <c r="BI130" s="227">
        <v>0</v>
      </c>
      <c r="BJ130" s="227">
        <v>0</v>
      </c>
      <c r="BK130" s="227">
        <v>0</v>
      </c>
      <c r="BL130" s="227">
        <v>0</v>
      </c>
      <c r="BM130" s="227">
        <v>0</v>
      </c>
      <c r="BN130" s="227">
        <v>0</v>
      </c>
      <c r="BO130" s="227">
        <v>0</v>
      </c>
      <c r="BP130" s="227">
        <v>0</v>
      </c>
      <c r="BQ130" s="227">
        <v>0</v>
      </c>
      <c r="BR130" s="227">
        <v>0</v>
      </c>
      <c r="BS130" s="227">
        <v>0</v>
      </c>
      <c r="BT130" s="227">
        <v>0</v>
      </c>
      <c r="BU130" s="227">
        <v>0</v>
      </c>
      <c r="BV130" s="227">
        <v>0</v>
      </c>
      <c r="BW130" s="227">
        <v>0</v>
      </c>
      <c r="BX130" s="227">
        <v>0</v>
      </c>
      <c r="BY130" s="295">
        <v>0</v>
      </c>
      <c r="BZ130" s="295">
        <v>0</v>
      </c>
      <c r="CA130" s="227">
        <v>0</v>
      </c>
      <c r="CB130" s="295">
        <v>0</v>
      </c>
      <c r="CC130" s="295">
        <v>0</v>
      </c>
      <c r="CD130" s="295">
        <v>755531.34</v>
      </c>
      <c r="CE130" s="227">
        <v>0</v>
      </c>
      <c r="CF130" s="227">
        <v>0</v>
      </c>
      <c r="CG130" s="295">
        <v>0</v>
      </c>
      <c r="CH130" s="227">
        <v>0</v>
      </c>
      <c r="CI130" s="227">
        <v>0</v>
      </c>
      <c r="CJ130" s="227">
        <v>0</v>
      </c>
      <c r="CK130" s="295">
        <v>0</v>
      </c>
      <c r="CL130" s="227">
        <v>0</v>
      </c>
      <c r="CM130" s="326"/>
      <c r="CZ130" s="325">
        <f t="shared" si="1"/>
        <v>0</v>
      </c>
      <c r="DA130" s="313" t="s">
        <v>181</v>
      </c>
      <c r="DB130" s="310" t="s">
        <v>182</v>
      </c>
      <c r="DC130" s="310" t="s">
        <v>2296</v>
      </c>
    </row>
    <row r="131" spans="1:107" ht="13.2" customHeight="1" x14ac:dyDescent="0.25">
      <c r="A131" s="293" t="s">
        <v>183</v>
      </c>
      <c r="B131" s="294" t="s">
        <v>184</v>
      </c>
      <c r="C131" s="227">
        <v>0</v>
      </c>
      <c r="D131" s="227">
        <v>0</v>
      </c>
      <c r="E131" s="227">
        <v>0</v>
      </c>
      <c r="F131" s="227">
        <v>0</v>
      </c>
      <c r="G131" s="227">
        <v>0</v>
      </c>
      <c r="H131" s="227">
        <v>0</v>
      </c>
      <c r="I131" s="227">
        <v>0</v>
      </c>
      <c r="J131" s="227">
        <v>0</v>
      </c>
      <c r="K131" s="227">
        <v>0</v>
      </c>
      <c r="L131" s="227">
        <v>0</v>
      </c>
      <c r="M131" s="227">
        <v>0</v>
      </c>
      <c r="N131" s="227">
        <v>0</v>
      </c>
      <c r="O131" s="227">
        <v>0</v>
      </c>
      <c r="P131" s="227">
        <v>0</v>
      </c>
      <c r="Q131" s="227">
        <v>0</v>
      </c>
      <c r="R131" s="227">
        <v>0</v>
      </c>
      <c r="S131" s="227">
        <v>0</v>
      </c>
      <c r="T131" s="227">
        <v>0</v>
      </c>
      <c r="U131" s="227">
        <v>0</v>
      </c>
      <c r="V131" s="227">
        <v>1991200</v>
      </c>
      <c r="W131" s="227">
        <v>0</v>
      </c>
      <c r="X131" s="227">
        <v>0</v>
      </c>
      <c r="Y131" s="227">
        <v>0</v>
      </c>
      <c r="Z131" s="227">
        <v>0</v>
      </c>
      <c r="AA131" s="227">
        <v>0</v>
      </c>
      <c r="AB131" s="227">
        <v>0</v>
      </c>
      <c r="AC131" s="227">
        <v>0</v>
      </c>
      <c r="AD131" s="227">
        <v>0</v>
      </c>
      <c r="AE131" s="227">
        <v>0</v>
      </c>
      <c r="AF131" s="227">
        <v>0</v>
      </c>
      <c r="AG131" s="227">
        <v>0</v>
      </c>
      <c r="AH131" s="227">
        <v>0</v>
      </c>
      <c r="AI131" s="227">
        <v>0</v>
      </c>
      <c r="AJ131" s="227">
        <v>0</v>
      </c>
      <c r="AK131" s="227">
        <v>0</v>
      </c>
      <c r="AL131" s="227">
        <v>0</v>
      </c>
      <c r="AM131" s="227">
        <v>0</v>
      </c>
      <c r="AN131" s="227">
        <v>0</v>
      </c>
      <c r="AO131" s="227">
        <v>0</v>
      </c>
      <c r="AP131" s="227">
        <v>0</v>
      </c>
      <c r="AQ131" s="227">
        <v>0</v>
      </c>
      <c r="AR131" s="227">
        <v>0</v>
      </c>
      <c r="AS131" s="227">
        <v>0</v>
      </c>
      <c r="AT131" s="227">
        <v>0</v>
      </c>
      <c r="AU131" s="227">
        <v>0</v>
      </c>
      <c r="AV131" s="227">
        <v>0</v>
      </c>
      <c r="AW131" s="227">
        <v>0</v>
      </c>
      <c r="AX131" s="227">
        <v>0</v>
      </c>
      <c r="AY131" s="227">
        <v>0</v>
      </c>
      <c r="AZ131" s="227">
        <v>0</v>
      </c>
      <c r="BA131" s="227">
        <v>0</v>
      </c>
      <c r="BB131" s="227">
        <v>0</v>
      </c>
      <c r="BC131" s="227">
        <v>0</v>
      </c>
      <c r="BD131" s="227">
        <v>0</v>
      </c>
      <c r="BE131" s="227">
        <v>0</v>
      </c>
      <c r="BF131" s="227">
        <v>1271300</v>
      </c>
      <c r="BG131" s="227">
        <v>0</v>
      </c>
      <c r="BH131" s="227">
        <v>0</v>
      </c>
      <c r="BI131" s="227">
        <v>0</v>
      </c>
      <c r="BJ131" s="227">
        <v>0</v>
      </c>
      <c r="BK131" s="227">
        <v>0</v>
      </c>
      <c r="BL131" s="227">
        <v>0</v>
      </c>
      <c r="BM131" s="227">
        <v>0</v>
      </c>
      <c r="BN131" s="227">
        <v>0</v>
      </c>
      <c r="BO131" s="227">
        <v>0</v>
      </c>
      <c r="BP131" s="227">
        <v>0</v>
      </c>
      <c r="BQ131" s="227">
        <v>0</v>
      </c>
      <c r="BR131" s="227">
        <v>0</v>
      </c>
      <c r="BS131" s="227">
        <v>0</v>
      </c>
      <c r="BT131" s="227">
        <v>0</v>
      </c>
      <c r="BU131" s="227">
        <v>0</v>
      </c>
      <c r="BV131" s="227">
        <v>0</v>
      </c>
      <c r="BW131" s="227">
        <v>0</v>
      </c>
      <c r="BX131" s="227">
        <v>0</v>
      </c>
      <c r="BY131" s="227">
        <v>0</v>
      </c>
      <c r="BZ131" s="227">
        <v>0</v>
      </c>
      <c r="CA131" s="227">
        <v>0</v>
      </c>
      <c r="CB131" s="227">
        <v>0</v>
      </c>
      <c r="CC131" s="227">
        <v>0</v>
      </c>
      <c r="CD131" s="227">
        <v>0</v>
      </c>
      <c r="CE131" s="227">
        <v>0</v>
      </c>
      <c r="CF131" s="227">
        <v>0</v>
      </c>
      <c r="CG131" s="227">
        <v>0</v>
      </c>
      <c r="CH131" s="227">
        <v>0</v>
      </c>
      <c r="CI131" s="227">
        <v>0</v>
      </c>
      <c r="CJ131" s="227">
        <v>0</v>
      </c>
      <c r="CK131" s="227">
        <v>0</v>
      </c>
      <c r="CL131" s="227">
        <v>0</v>
      </c>
      <c r="CM131" s="326"/>
      <c r="CZ131" s="325">
        <f t="shared" si="1"/>
        <v>0</v>
      </c>
      <c r="DA131" s="313" t="s">
        <v>183</v>
      </c>
      <c r="DB131" s="310" t="s">
        <v>184</v>
      </c>
      <c r="DC131" s="310" t="s">
        <v>2296</v>
      </c>
    </row>
    <row r="132" spans="1:107" ht="13.2" customHeight="1" x14ac:dyDescent="0.25">
      <c r="A132" s="293" t="s">
        <v>185</v>
      </c>
      <c r="B132" s="294" t="s">
        <v>186</v>
      </c>
      <c r="C132" s="227">
        <v>0</v>
      </c>
      <c r="D132" s="227">
        <v>0</v>
      </c>
      <c r="E132" s="227">
        <v>0</v>
      </c>
      <c r="F132" s="227">
        <v>0</v>
      </c>
      <c r="G132" s="227">
        <v>0</v>
      </c>
      <c r="H132" s="227">
        <v>0</v>
      </c>
      <c r="I132" s="227">
        <v>0</v>
      </c>
      <c r="J132" s="227">
        <v>0</v>
      </c>
      <c r="K132" s="227">
        <v>0</v>
      </c>
      <c r="L132" s="227">
        <v>0</v>
      </c>
      <c r="M132" s="227">
        <v>0</v>
      </c>
      <c r="N132" s="227">
        <v>0</v>
      </c>
      <c r="O132" s="227">
        <v>0</v>
      </c>
      <c r="P132" s="227">
        <v>0</v>
      </c>
      <c r="Q132" s="227">
        <v>0</v>
      </c>
      <c r="R132" s="227">
        <v>0</v>
      </c>
      <c r="S132" s="227">
        <v>0</v>
      </c>
      <c r="T132" s="227">
        <v>0</v>
      </c>
      <c r="U132" s="227">
        <v>0</v>
      </c>
      <c r="V132" s="227">
        <v>0</v>
      </c>
      <c r="W132" s="227">
        <v>0</v>
      </c>
      <c r="X132" s="227">
        <v>0</v>
      </c>
      <c r="Y132" s="227">
        <v>0</v>
      </c>
      <c r="Z132" s="227">
        <v>0</v>
      </c>
      <c r="AA132" s="227">
        <v>0</v>
      </c>
      <c r="AB132" s="227">
        <v>0</v>
      </c>
      <c r="AC132" s="227">
        <v>0</v>
      </c>
      <c r="AD132" s="227">
        <v>0</v>
      </c>
      <c r="AE132" s="227">
        <v>0</v>
      </c>
      <c r="AF132" s="227">
        <v>0</v>
      </c>
      <c r="AG132" s="227">
        <v>0</v>
      </c>
      <c r="AH132" s="227">
        <v>0</v>
      </c>
      <c r="AI132" s="227">
        <v>0</v>
      </c>
      <c r="AJ132" s="227">
        <v>0</v>
      </c>
      <c r="AK132" s="227">
        <v>0</v>
      </c>
      <c r="AL132" s="227">
        <v>0</v>
      </c>
      <c r="AM132" s="227">
        <v>0</v>
      </c>
      <c r="AN132" s="227">
        <v>0</v>
      </c>
      <c r="AO132" s="227">
        <v>0</v>
      </c>
      <c r="AP132" s="227">
        <v>0</v>
      </c>
      <c r="AQ132" s="227">
        <v>0</v>
      </c>
      <c r="AR132" s="227">
        <v>0</v>
      </c>
      <c r="AS132" s="227">
        <v>0</v>
      </c>
      <c r="AT132" s="227">
        <v>0</v>
      </c>
      <c r="AU132" s="227">
        <v>0</v>
      </c>
      <c r="AV132" s="227">
        <v>0</v>
      </c>
      <c r="AW132" s="227">
        <v>0</v>
      </c>
      <c r="AX132" s="227">
        <v>0</v>
      </c>
      <c r="AY132" s="227">
        <v>0</v>
      </c>
      <c r="AZ132" s="227">
        <v>0</v>
      </c>
      <c r="BA132" s="227">
        <v>0</v>
      </c>
      <c r="BB132" s="227">
        <v>0</v>
      </c>
      <c r="BC132" s="227">
        <v>0</v>
      </c>
      <c r="BD132" s="227">
        <v>0</v>
      </c>
      <c r="BE132" s="227">
        <v>0</v>
      </c>
      <c r="BF132" s="227">
        <v>0</v>
      </c>
      <c r="BG132" s="227">
        <v>0</v>
      </c>
      <c r="BH132" s="227">
        <v>0</v>
      </c>
      <c r="BI132" s="227">
        <v>0</v>
      </c>
      <c r="BJ132" s="227">
        <v>949100</v>
      </c>
      <c r="BK132" s="227">
        <v>0</v>
      </c>
      <c r="BL132" s="227">
        <v>0</v>
      </c>
      <c r="BM132" s="227">
        <v>0</v>
      </c>
      <c r="BN132" s="227">
        <v>0</v>
      </c>
      <c r="BO132" s="227">
        <v>0</v>
      </c>
      <c r="BP132" s="227">
        <v>0</v>
      </c>
      <c r="BQ132" s="227">
        <v>0</v>
      </c>
      <c r="BR132" s="227">
        <v>0</v>
      </c>
      <c r="BS132" s="227">
        <v>0</v>
      </c>
      <c r="BT132" s="227">
        <v>0</v>
      </c>
      <c r="BU132" s="227">
        <v>0</v>
      </c>
      <c r="BV132" s="227">
        <v>0</v>
      </c>
      <c r="BW132" s="227">
        <v>0</v>
      </c>
      <c r="BX132" s="227">
        <v>0</v>
      </c>
      <c r="BY132" s="227">
        <v>0</v>
      </c>
      <c r="BZ132" s="227">
        <v>0</v>
      </c>
      <c r="CA132" s="227">
        <v>0</v>
      </c>
      <c r="CB132" s="227">
        <v>0</v>
      </c>
      <c r="CC132" s="227">
        <v>0</v>
      </c>
      <c r="CD132" s="227">
        <v>0</v>
      </c>
      <c r="CE132" s="227">
        <v>0</v>
      </c>
      <c r="CF132" s="227">
        <v>0</v>
      </c>
      <c r="CG132" s="227">
        <v>0</v>
      </c>
      <c r="CH132" s="227">
        <v>0</v>
      </c>
      <c r="CI132" s="227">
        <v>0</v>
      </c>
      <c r="CJ132" s="227">
        <v>0</v>
      </c>
      <c r="CK132" s="227">
        <v>0</v>
      </c>
      <c r="CL132" s="227">
        <v>0</v>
      </c>
      <c r="CM132" s="326"/>
      <c r="CZ132" s="325">
        <f t="shared" si="1"/>
        <v>0</v>
      </c>
      <c r="DA132" s="313" t="s">
        <v>185</v>
      </c>
      <c r="DB132" s="310" t="s">
        <v>186</v>
      </c>
      <c r="DC132" s="310" t="s">
        <v>2296</v>
      </c>
    </row>
    <row r="133" spans="1:107" ht="13.2" customHeight="1" x14ac:dyDescent="0.25">
      <c r="A133" s="293" t="s">
        <v>1726</v>
      </c>
      <c r="B133" s="294" t="s">
        <v>1727</v>
      </c>
      <c r="C133" s="227">
        <v>0</v>
      </c>
      <c r="D133" s="227">
        <v>0</v>
      </c>
      <c r="E133" s="227">
        <v>0</v>
      </c>
      <c r="F133" s="227">
        <v>0</v>
      </c>
      <c r="G133" s="227">
        <v>0</v>
      </c>
      <c r="H133" s="227">
        <v>0</v>
      </c>
      <c r="I133" s="227">
        <v>0</v>
      </c>
      <c r="J133" s="227">
        <v>0</v>
      </c>
      <c r="K133" s="227">
        <v>0</v>
      </c>
      <c r="L133" s="227">
        <v>0</v>
      </c>
      <c r="M133" s="227">
        <v>0</v>
      </c>
      <c r="N133" s="227">
        <v>0</v>
      </c>
      <c r="O133" s="227">
        <v>0</v>
      </c>
      <c r="P133" s="227">
        <v>0</v>
      </c>
      <c r="Q133" s="227">
        <v>0</v>
      </c>
      <c r="R133" s="227">
        <v>0</v>
      </c>
      <c r="S133" s="227">
        <v>0</v>
      </c>
      <c r="T133" s="227">
        <v>0</v>
      </c>
      <c r="U133" s="227">
        <v>0</v>
      </c>
      <c r="V133" s="227">
        <v>0</v>
      </c>
      <c r="W133" s="227">
        <v>0</v>
      </c>
      <c r="X133" s="227">
        <v>0</v>
      </c>
      <c r="Y133" s="227">
        <v>0</v>
      </c>
      <c r="Z133" s="227">
        <v>0</v>
      </c>
      <c r="AA133" s="227">
        <v>0</v>
      </c>
      <c r="AB133" s="227">
        <v>0</v>
      </c>
      <c r="AC133" s="227">
        <v>0</v>
      </c>
      <c r="AD133" s="227">
        <v>0</v>
      </c>
      <c r="AE133" s="227">
        <v>0</v>
      </c>
      <c r="AF133" s="227">
        <v>0</v>
      </c>
      <c r="AG133" s="227">
        <v>0</v>
      </c>
      <c r="AH133" s="227">
        <v>0</v>
      </c>
      <c r="AI133" s="227">
        <v>0</v>
      </c>
      <c r="AJ133" s="227">
        <v>0</v>
      </c>
      <c r="AK133" s="227">
        <v>0</v>
      </c>
      <c r="AL133" s="227">
        <v>0</v>
      </c>
      <c r="AM133" s="227">
        <v>0</v>
      </c>
      <c r="AN133" s="227">
        <v>0</v>
      </c>
      <c r="AO133" s="227">
        <v>0</v>
      </c>
      <c r="AP133" s="227">
        <v>0</v>
      </c>
      <c r="AQ133" s="227">
        <v>0</v>
      </c>
      <c r="AR133" s="227">
        <v>0</v>
      </c>
      <c r="AS133" s="227">
        <v>0</v>
      </c>
      <c r="AT133" s="227">
        <v>0</v>
      </c>
      <c r="AU133" s="227">
        <v>0</v>
      </c>
      <c r="AV133" s="227">
        <v>0</v>
      </c>
      <c r="AW133" s="227">
        <v>0</v>
      </c>
      <c r="AX133" s="227">
        <v>0</v>
      </c>
      <c r="AY133" s="227">
        <v>0</v>
      </c>
      <c r="AZ133" s="227">
        <v>0</v>
      </c>
      <c r="BA133" s="227">
        <v>0</v>
      </c>
      <c r="BB133" s="227">
        <v>0</v>
      </c>
      <c r="BC133" s="227">
        <v>0</v>
      </c>
      <c r="BD133" s="227">
        <v>0</v>
      </c>
      <c r="BE133" s="227">
        <v>0</v>
      </c>
      <c r="BF133" s="227">
        <v>0</v>
      </c>
      <c r="BG133" s="227">
        <v>0</v>
      </c>
      <c r="BH133" s="227">
        <v>0</v>
      </c>
      <c r="BI133" s="227">
        <v>0</v>
      </c>
      <c r="BJ133" s="227">
        <v>0</v>
      </c>
      <c r="BK133" s="227">
        <v>0</v>
      </c>
      <c r="BL133" s="227">
        <v>0</v>
      </c>
      <c r="BM133" s="227">
        <v>0</v>
      </c>
      <c r="BN133" s="227">
        <v>0</v>
      </c>
      <c r="BO133" s="227">
        <v>0</v>
      </c>
      <c r="BP133" s="227">
        <v>0</v>
      </c>
      <c r="BQ133" s="227">
        <v>0</v>
      </c>
      <c r="BR133" s="227">
        <v>0</v>
      </c>
      <c r="BS133" s="227">
        <v>0</v>
      </c>
      <c r="BT133" s="227">
        <v>0</v>
      </c>
      <c r="BU133" s="227">
        <v>0</v>
      </c>
      <c r="BV133" s="227">
        <v>0</v>
      </c>
      <c r="BW133" s="227">
        <v>0</v>
      </c>
      <c r="BX133" s="227">
        <v>0</v>
      </c>
      <c r="BY133" s="227">
        <v>0</v>
      </c>
      <c r="BZ133" s="227">
        <v>0</v>
      </c>
      <c r="CA133" s="227">
        <v>0</v>
      </c>
      <c r="CB133" s="227">
        <v>0</v>
      </c>
      <c r="CC133" s="227">
        <v>0</v>
      </c>
      <c r="CD133" s="227">
        <v>0</v>
      </c>
      <c r="CE133" s="227">
        <v>0</v>
      </c>
      <c r="CF133" s="227">
        <v>0</v>
      </c>
      <c r="CG133" s="227">
        <v>0</v>
      </c>
      <c r="CH133" s="227">
        <v>0</v>
      </c>
      <c r="CI133" s="227">
        <v>0</v>
      </c>
      <c r="CJ133" s="227">
        <v>0</v>
      </c>
      <c r="CK133" s="227">
        <v>0</v>
      </c>
      <c r="CL133" s="227">
        <v>0</v>
      </c>
      <c r="CM133" s="326"/>
      <c r="CZ133" s="325">
        <f t="shared" si="1"/>
        <v>0</v>
      </c>
      <c r="DA133" s="313" t="s">
        <v>1726</v>
      </c>
      <c r="DB133" s="310" t="s">
        <v>1727</v>
      </c>
      <c r="DC133" s="310" t="s">
        <v>2296</v>
      </c>
    </row>
    <row r="134" spans="1:107" ht="13.2" customHeight="1" x14ac:dyDescent="0.25">
      <c r="A134" s="293" t="s">
        <v>1728</v>
      </c>
      <c r="B134" s="294" t="s">
        <v>1071</v>
      </c>
      <c r="C134" s="227">
        <v>0</v>
      </c>
      <c r="D134" s="227">
        <v>0</v>
      </c>
      <c r="E134" s="227">
        <v>0</v>
      </c>
      <c r="F134" s="227">
        <v>0</v>
      </c>
      <c r="G134" s="227">
        <v>0</v>
      </c>
      <c r="H134" s="227">
        <v>0</v>
      </c>
      <c r="I134" s="227">
        <v>0</v>
      </c>
      <c r="J134" s="227">
        <v>0</v>
      </c>
      <c r="K134" s="227">
        <v>0</v>
      </c>
      <c r="L134" s="227">
        <v>0</v>
      </c>
      <c r="M134" s="227">
        <v>0</v>
      </c>
      <c r="N134" s="227">
        <v>0</v>
      </c>
      <c r="O134" s="227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</v>
      </c>
      <c r="AD134" s="227">
        <v>0</v>
      </c>
      <c r="AE134" s="227">
        <v>0</v>
      </c>
      <c r="AF134" s="227">
        <v>0</v>
      </c>
      <c r="AG134" s="227">
        <v>0</v>
      </c>
      <c r="AH134" s="227">
        <v>0</v>
      </c>
      <c r="AI134" s="227">
        <v>0</v>
      </c>
      <c r="AJ134" s="227">
        <v>0</v>
      </c>
      <c r="AK134" s="227">
        <v>0</v>
      </c>
      <c r="AL134" s="227">
        <v>0</v>
      </c>
      <c r="AM134" s="227">
        <v>0</v>
      </c>
      <c r="AN134" s="227">
        <v>0</v>
      </c>
      <c r="AO134" s="227">
        <v>0</v>
      </c>
      <c r="AP134" s="227">
        <v>0</v>
      </c>
      <c r="AQ134" s="227">
        <v>0</v>
      </c>
      <c r="AR134" s="227">
        <v>0</v>
      </c>
      <c r="AS134" s="227">
        <v>0</v>
      </c>
      <c r="AT134" s="227">
        <v>0</v>
      </c>
      <c r="AU134" s="227">
        <v>0</v>
      </c>
      <c r="AV134" s="227">
        <v>0</v>
      </c>
      <c r="AW134" s="227">
        <v>0</v>
      </c>
      <c r="AX134" s="227">
        <v>0</v>
      </c>
      <c r="AY134" s="227">
        <v>0</v>
      </c>
      <c r="AZ134" s="227">
        <v>0</v>
      </c>
      <c r="BA134" s="227">
        <v>0</v>
      </c>
      <c r="BB134" s="227">
        <v>0</v>
      </c>
      <c r="BC134" s="227">
        <v>0</v>
      </c>
      <c r="BD134" s="227">
        <v>0</v>
      </c>
      <c r="BE134" s="227">
        <v>0</v>
      </c>
      <c r="BF134" s="227">
        <v>0</v>
      </c>
      <c r="BG134" s="227">
        <v>0</v>
      </c>
      <c r="BH134" s="227">
        <v>0</v>
      </c>
      <c r="BI134" s="227">
        <v>0</v>
      </c>
      <c r="BJ134" s="227">
        <v>0</v>
      </c>
      <c r="BK134" s="227">
        <v>0</v>
      </c>
      <c r="BL134" s="227">
        <v>0</v>
      </c>
      <c r="BM134" s="227">
        <v>0</v>
      </c>
      <c r="BN134" s="227">
        <v>0</v>
      </c>
      <c r="BO134" s="227">
        <v>0</v>
      </c>
      <c r="BP134" s="227">
        <v>0</v>
      </c>
      <c r="BQ134" s="227">
        <v>0</v>
      </c>
      <c r="BR134" s="227">
        <v>0</v>
      </c>
      <c r="BS134" s="227">
        <v>0</v>
      </c>
      <c r="BT134" s="227">
        <v>0</v>
      </c>
      <c r="BU134" s="227">
        <v>0</v>
      </c>
      <c r="BV134" s="227">
        <v>0</v>
      </c>
      <c r="BW134" s="227">
        <v>0</v>
      </c>
      <c r="BX134" s="227">
        <v>0</v>
      </c>
      <c r="BY134" s="227">
        <v>0</v>
      </c>
      <c r="BZ134" s="227">
        <v>0</v>
      </c>
      <c r="CA134" s="227">
        <v>0</v>
      </c>
      <c r="CB134" s="227">
        <v>0</v>
      </c>
      <c r="CC134" s="227">
        <v>0</v>
      </c>
      <c r="CD134" s="227">
        <v>0</v>
      </c>
      <c r="CE134" s="227">
        <v>0</v>
      </c>
      <c r="CF134" s="227">
        <v>0</v>
      </c>
      <c r="CG134" s="227">
        <v>0</v>
      </c>
      <c r="CH134" s="227">
        <v>0</v>
      </c>
      <c r="CI134" s="227">
        <v>0</v>
      </c>
      <c r="CJ134" s="227">
        <v>0</v>
      </c>
      <c r="CK134" s="227">
        <v>0</v>
      </c>
      <c r="CL134" s="227">
        <v>0</v>
      </c>
      <c r="CM134" s="326"/>
      <c r="CZ134" s="325">
        <f t="shared" ref="CZ134:CZ197" si="2">A134-DA134</f>
        <v>0</v>
      </c>
      <c r="DA134" s="313" t="s">
        <v>1728</v>
      </c>
      <c r="DB134" s="310" t="s">
        <v>1071</v>
      </c>
      <c r="DC134" s="310" t="s">
        <v>2296</v>
      </c>
    </row>
    <row r="135" spans="1:107" ht="13.2" customHeight="1" x14ac:dyDescent="0.25">
      <c r="A135" s="293" t="s">
        <v>1272</v>
      </c>
      <c r="B135" s="294" t="s">
        <v>1072</v>
      </c>
      <c r="C135" s="227">
        <v>0</v>
      </c>
      <c r="D135" s="227">
        <v>0</v>
      </c>
      <c r="E135" s="227">
        <v>0</v>
      </c>
      <c r="F135" s="227">
        <v>0</v>
      </c>
      <c r="G135" s="227">
        <v>0</v>
      </c>
      <c r="H135" s="227">
        <v>0</v>
      </c>
      <c r="I135" s="227">
        <v>0</v>
      </c>
      <c r="J135" s="227">
        <v>0</v>
      </c>
      <c r="K135" s="227">
        <v>0</v>
      </c>
      <c r="L135" s="227">
        <v>0</v>
      </c>
      <c r="M135" s="227">
        <v>0</v>
      </c>
      <c r="N135" s="227">
        <v>0</v>
      </c>
      <c r="O135" s="227">
        <v>0</v>
      </c>
      <c r="P135" s="227">
        <v>0</v>
      </c>
      <c r="Q135" s="227">
        <v>0</v>
      </c>
      <c r="R135" s="227">
        <v>0</v>
      </c>
      <c r="S135" s="227">
        <v>0</v>
      </c>
      <c r="T135" s="227">
        <v>0</v>
      </c>
      <c r="U135" s="227">
        <v>0</v>
      </c>
      <c r="V135" s="227">
        <v>0</v>
      </c>
      <c r="W135" s="227">
        <v>0</v>
      </c>
      <c r="X135" s="227">
        <v>0</v>
      </c>
      <c r="Y135" s="227">
        <v>0</v>
      </c>
      <c r="Z135" s="227">
        <v>0</v>
      </c>
      <c r="AA135" s="227">
        <v>0</v>
      </c>
      <c r="AB135" s="227">
        <v>0</v>
      </c>
      <c r="AC135" s="227">
        <v>0</v>
      </c>
      <c r="AD135" s="227">
        <v>0</v>
      </c>
      <c r="AE135" s="227">
        <v>0</v>
      </c>
      <c r="AF135" s="227">
        <v>0</v>
      </c>
      <c r="AG135" s="227">
        <v>0</v>
      </c>
      <c r="AH135" s="227">
        <v>0</v>
      </c>
      <c r="AI135" s="227">
        <v>0</v>
      </c>
      <c r="AJ135" s="227">
        <v>0</v>
      </c>
      <c r="AK135" s="227">
        <v>0</v>
      </c>
      <c r="AL135" s="227">
        <v>0</v>
      </c>
      <c r="AM135" s="227">
        <v>0</v>
      </c>
      <c r="AN135" s="227">
        <v>0</v>
      </c>
      <c r="AO135" s="227">
        <v>0</v>
      </c>
      <c r="AP135" s="227">
        <v>0</v>
      </c>
      <c r="AQ135" s="227">
        <v>0</v>
      </c>
      <c r="AR135" s="227">
        <v>0</v>
      </c>
      <c r="AS135" s="227">
        <v>0</v>
      </c>
      <c r="AT135" s="227">
        <v>0</v>
      </c>
      <c r="AU135" s="227">
        <v>0</v>
      </c>
      <c r="AV135" s="227">
        <v>0</v>
      </c>
      <c r="AW135" s="227">
        <v>0</v>
      </c>
      <c r="AX135" s="227">
        <v>0</v>
      </c>
      <c r="AY135" s="227">
        <v>0</v>
      </c>
      <c r="AZ135" s="227">
        <v>0</v>
      </c>
      <c r="BA135" s="227">
        <v>0</v>
      </c>
      <c r="BB135" s="227">
        <v>0</v>
      </c>
      <c r="BC135" s="227">
        <v>0</v>
      </c>
      <c r="BD135" s="227">
        <v>0</v>
      </c>
      <c r="BE135" s="227">
        <v>0</v>
      </c>
      <c r="BF135" s="227">
        <v>0</v>
      </c>
      <c r="BG135" s="227">
        <v>0</v>
      </c>
      <c r="BH135" s="227">
        <v>0</v>
      </c>
      <c r="BI135" s="227">
        <v>0</v>
      </c>
      <c r="BJ135" s="227">
        <v>0</v>
      </c>
      <c r="BK135" s="227">
        <v>0</v>
      </c>
      <c r="BL135" s="227">
        <v>0</v>
      </c>
      <c r="BM135" s="227">
        <v>0</v>
      </c>
      <c r="BN135" s="227">
        <v>0</v>
      </c>
      <c r="BO135" s="227">
        <v>0</v>
      </c>
      <c r="BP135" s="227">
        <v>0</v>
      </c>
      <c r="BQ135" s="227">
        <v>0</v>
      </c>
      <c r="BR135" s="227">
        <v>0</v>
      </c>
      <c r="BS135" s="227">
        <v>0</v>
      </c>
      <c r="BT135" s="227">
        <v>0</v>
      </c>
      <c r="BU135" s="227">
        <v>0</v>
      </c>
      <c r="BV135" s="227">
        <v>0</v>
      </c>
      <c r="BW135" s="227">
        <v>0</v>
      </c>
      <c r="BX135" s="227">
        <v>0</v>
      </c>
      <c r="BY135" s="227">
        <v>0</v>
      </c>
      <c r="BZ135" s="227">
        <v>0</v>
      </c>
      <c r="CA135" s="227">
        <v>0</v>
      </c>
      <c r="CB135" s="227">
        <v>0</v>
      </c>
      <c r="CC135" s="227">
        <v>0</v>
      </c>
      <c r="CD135" s="227">
        <v>0</v>
      </c>
      <c r="CE135" s="227">
        <v>0</v>
      </c>
      <c r="CF135" s="227">
        <v>0</v>
      </c>
      <c r="CG135" s="227">
        <v>0</v>
      </c>
      <c r="CH135" s="227">
        <v>0</v>
      </c>
      <c r="CI135" s="227">
        <v>0</v>
      </c>
      <c r="CJ135" s="227">
        <v>0</v>
      </c>
      <c r="CK135" s="227">
        <v>0</v>
      </c>
      <c r="CL135" s="227">
        <v>0</v>
      </c>
      <c r="CM135" s="326"/>
      <c r="CZ135" s="325">
        <f t="shared" si="2"/>
        <v>0</v>
      </c>
      <c r="DA135" s="313" t="s">
        <v>1272</v>
      </c>
      <c r="DB135" s="310" t="s">
        <v>1072</v>
      </c>
      <c r="DC135" s="310" t="s">
        <v>2296</v>
      </c>
    </row>
    <row r="136" spans="1:107" ht="13.2" customHeight="1" x14ac:dyDescent="0.25">
      <c r="A136" s="293" t="s">
        <v>1729</v>
      </c>
      <c r="B136" s="294" t="s">
        <v>187</v>
      </c>
      <c r="C136" s="227">
        <v>0</v>
      </c>
      <c r="D136" s="227">
        <v>0</v>
      </c>
      <c r="E136" s="227">
        <v>0</v>
      </c>
      <c r="F136" s="227">
        <v>0</v>
      </c>
      <c r="G136" s="227">
        <v>0</v>
      </c>
      <c r="H136" s="227">
        <v>0</v>
      </c>
      <c r="I136" s="227">
        <v>0</v>
      </c>
      <c r="J136" s="227">
        <v>0</v>
      </c>
      <c r="K136" s="227">
        <v>0</v>
      </c>
      <c r="L136" s="227">
        <v>0</v>
      </c>
      <c r="M136" s="227">
        <v>0</v>
      </c>
      <c r="N136" s="227">
        <v>0</v>
      </c>
      <c r="O136" s="227">
        <v>0</v>
      </c>
      <c r="P136" s="227">
        <v>0</v>
      </c>
      <c r="Q136" s="227">
        <v>0</v>
      </c>
      <c r="R136" s="227">
        <v>0</v>
      </c>
      <c r="S136" s="227">
        <v>0</v>
      </c>
      <c r="T136" s="227">
        <v>0</v>
      </c>
      <c r="U136" s="227">
        <v>0</v>
      </c>
      <c r="V136" s="227">
        <v>0</v>
      </c>
      <c r="W136" s="227">
        <v>0</v>
      </c>
      <c r="X136" s="227">
        <v>0</v>
      </c>
      <c r="Y136" s="227">
        <v>0</v>
      </c>
      <c r="Z136" s="227">
        <v>0</v>
      </c>
      <c r="AA136" s="227">
        <v>0</v>
      </c>
      <c r="AB136" s="227">
        <v>0</v>
      </c>
      <c r="AC136" s="227">
        <v>0</v>
      </c>
      <c r="AD136" s="227">
        <v>0</v>
      </c>
      <c r="AE136" s="227">
        <v>0</v>
      </c>
      <c r="AF136" s="227">
        <v>0</v>
      </c>
      <c r="AG136" s="227">
        <v>0</v>
      </c>
      <c r="AH136" s="227">
        <v>0</v>
      </c>
      <c r="AI136" s="227">
        <v>0</v>
      </c>
      <c r="AJ136" s="227">
        <v>0</v>
      </c>
      <c r="AK136" s="227">
        <v>0</v>
      </c>
      <c r="AL136" s="227">
        <v>0</v>
      </c>
      <c r="AM136" s="227">
        <v>0</v>
      </c>
      <c r="AN136" s="227">
        <v>0</v>
      </c>
      <c r="AO136" s="227">
        <v>0</v>
      </c>
      <c r="AP136" s="227">
        <v>0</v>
      </c>
      <c r="AQ136" s="227">
        <v>0</v>
      </c>
      <c r="AR136" s="227">
        <v>0</v>
      </c>
      <c r="AS136" s="227">
        <v>0</v>
      </c>
      <c r="AT136" s="227">
        <v>0</v>
      </c>
      <c r="AU136" s="227">
        <v>0</v>
      </c>
      <c r="AV136" s="227">
        <v>0</v>
      </c>
      <c r="AW136" s="227">
        <v>0</v>
      </c>
      <c r="AX136" s="227">
        <v>0</v>
      </c>
      <c r="AY136" s="227">
        <v>0</v>
      </c>
      <c r="AZ136" s="227">
        <v>0</v>
      </c>
      <c r="BA136" s="227">
        <v>0</v>
      </c>
      <c r="BB136" s="227">
        <v>0</v>
      </c>
      <c r="BC136" s="227">
        <v>0</v>
      </c>
      <c r="BD136" s="227">
        <v>0</v>
      </c>
      <c r="BE136" s="227">
        <v>0</v>
      </c>
      <c r="BF136" s="227">
        <v>0</v>
      </c>
      <c r="BG136" s="227">
        <v>0</v>
      </c>
      <c r="BH136" s="227">
        <v>0</v>
      </c>
      <c r="BI136" s="227">
        <v>0</v>
      </c>
      <c r="BJ136" s="227">
        <v>0</v>
      </c>
      <c r="BK136" s="227">
        <v>0</v>
      </c>
      <c r="BL136" s="227">
        <v>0</v>
      </c>
      <c r="BM136" s="227">
        <v>0</v>
      </c>
      <c r="BN136" s="227">
        <v>0</v>
      </c>
      <c r="BO136" s="227">
        <v>0</v>
      </c>
      <c r="BP136" s="227">
        <v>0</v>
      </c>
      <c r="BQ136" s="227">
        <v>0</v>
      </c>
      <c r="BR136" s="295">
        <v>0</v>
      </c>
      <c r="BS136" s="295">
        <v>0</v>
      </c>
      <c r="BT136" s="295">
        <v>0</v>
      </c>
      <c r="BU136" s="295">
        <v>0</v>
      </c>
      <c r="BV136" s="295">
        <v>0</v>
      </c>
      <c r="BW136" s="295">
        <v>0</v>
      </c>
      <c r="BX136" s="295">
        <v>0</v>
      </c>
      <c r="BY136" s="295">
        <v>0</v>
      </c>
      <c r="BZ136" s="295">
        <v>0</v>
      </c>
      <c r="CA136" s="295">
        <v>0</v>
      </c>
      <c r="CB136" s="295">
        <v>0</v>
      </c>
      <c r="CC136" s="295">
        <v>0</v>
      </c>
      <c r="CD136" s="295">
        <v>0</v>
      </c>
      <c r="CE136" s="295">
        <v>0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326"/>
      <c r="CZ136" s="325">
        <f t="shared" si="2"/>
        <v>0</v>
      </c>
      <c r="DA136" s="313" t="s">
        <v>1729</v>
      </c>
      <c r="DB136" s="310" t="s">
        <v>187</v>
      </c>
      <c r="DC136" s="310" t="s">
        <v>2296</v>
      </c>
    </row>
    <row r="137" spans="1:107" ht="13.2" customHeight="1" x14ac:dyDescent="0.25">
      <c r="A137" s="293" t="s">
        <v>1730</v>
      </c>
      <c r="B137" s="294" t="s">
        <v>188</v>
      </c>
      <c r="C137" s="227">
        <v>45318621</v>
      </c>
      <c r="D137" s="227">
        <v>0</v>
      </c>
      <c r="E137" s="227">
        <v>3359800</v>
      </c>
      <c r="F137" s="227">
        <v>8829000</v>
      </c>
      <c r="G137" s="227">
        <v>6634000</v>
      </c>
      <c r="H137" s="227">
        <v>9838160</v>
      </c>
      <c r="I137" s="227">
        <v>11984000</v>
      </c>
      <c r="J137" s="227">
        <v>6184070</v>
      </c>
      <c r="K137" s="227">
        <v>7660000</v>
      </c>
      <c r="L137" s="227">
        <v>7720000</v>
      </c>
      <c r="M137" s="227">
        <v>15838000</v>
      </c>
      <c r="N137" s="227">
        <v>17469200</v>
      </c>
      <c r="O137" s="227">
        <v>96486180</v>
      </c>
      <c r="P137" s="227">
        <v>7378073</v>
      </c>
      <c r="Q137" s="227">
        <v>6317000</v>
      </c>
      <c r="R137" s="227">
        <v>14478464.16</v>
      </c>
      <c r="S137" s="227">
        <v>9314000</v>
      </c>
      <c r="T137" s="227">
        <v>6765400</v>
      </c>
      <c r="U137" s="227">
        <v>9708750</v>
      </c>
      <c r="V137" s="227">
        <v>9013000</v>
      </c>
      <c r="W137" s="227">
        <v>128771500</v>
      </c>
      <c r="X137" s="227">
        <v>16905510</v>
      </c>
      <c r="Y137" s="227">
        <v>15812600</v>
      </c>
      <c r="Z137" s="227">
        <v>15748597</v>
      </c>
      <c r="AA137" s="227">
        <v>9858523</v>
      </c>
      <c r="AB137" s="227">
        <v>13133697</v>
      </c>
      <c r="AC137" s="227">
        <v>7562100</v>
      </c>
      <c r="AD137" s="227">
        <v>41894125</v>
      </c>
      <c r="AE137" s="227">
        <v>16855611.66</v>
      </c>
      <c r="AF137" s="227">
        <v>6997242</v>
      </c>
      <c r="AG137" s="227">
        <v>17875329</v>
      </c>
      <c r="AH137" s="227">
        <v>24770500</v>
      </c>
      <c r="AI137" s="227">
        <v>22840421</v>
      </c>
      <c r="AJ137" s="227">
        <v>18143815</v>
      </c>
      <c r="AK137" s="227">
        <v>148968067.80000001</v>
      </c>
      <c r="AL137" s="227">
        <v>20167500</v>
      </c>
      <c r="AM137" s="227">
        <v>11204700</v>
      </c>
      <c r="AN137" s="227">
        <v>7042000</v>
      </c>
      <c r="AO137" s="227">
        <v>23095700</v>
      </c>
      <c r="AP137" s="227">
        <v>30276700</v>
      </c>
      <c r="AQ137" s="227">
        <v>5883000</v>
      </c>
      <c r="AR137" s="227">
        <v>42841329</v>
      </c>
      <c r="AS137" s="227">
        <v>6209000</v>
      </c>
      <c r="AT137" s="227">
        <v>16574400</v>
      </c>
      <c r="AU137" s="227">
        <v>39701818</v>
      </c>
      <c r="AV137" s="227">
        <v>6194100</v>
      </c>
      <c r="AW137" s="227">
        <v>10620700</v>
      </c>
      <c r="AX137" s="227">
        <v>14242250</v>
      </c>
      <c r="AY137" s="227">
        <v>9340000</v>
      </c>
      <c r="AZ137" s="227">
        <v>11271700</v>
      </c>
      <c r="BA137" s="227">
        <v>43437500</v>
      </c>
      <c r="BB137" s="227">
        <v>0</v>
      </c>
      <c r="BC137" s="227">
        <v>131826384</v>
      </c>
      <c r="BD137" s="227">
        <v>14837295</v>
      </c>
      <c r="BE137" s="227">
        <v>16105950</v>
      </c>
      <c r="BF137" s="227">
        <v>8376000</v>
      </c>
      <c r="BG137" s="227">
        <v>88446735</v>
      </c>
      <c r="BH137" s="227">
        <v>0</v>
      </c>
      <c r="BI137" s="227">
        <v>10206866</v>
      </c>
      <c r="BJ137" s="227">
        <v>8935650</v>
      </c>
      <c r="BK137" s="227">
        <v>16041100</v>
      </c>
      <c r="BL137" s="227">
        <v>133144816</v>
      </c>
      <c r="BM137" s="227">
        <v>21397590</v>
      </c>
      <c r="BN137" s="227">
        <v>17285871.5</v>
      </c>
      <c r="BO137" s="227">
        <v>29989717</v>
      </c>
      <c r="BP137" s="227">
        <v>20456975</v>
      </c>
      <c r="BQ137" s="227">
        <v>21160278</v>
      </c>
      <c r="BR137" s="227">
        <v>85644972</v>
      </c>
      <c r="BS137" s="227">
        <v>12351000</v>
      </c>
      <c r="BT137" s="227">
        <v>5588000</v>
      </c>
      <c r="BU137" s="227">
        <v>127368299</v>
      </c>
      <c r="BV137" s="227">
        <v>13112970</v>
      </c>
      <c r="BW137" s="227">
        <v>20677195</v>
      </c>
      <c r="BX137" s="227">
        <v>6171004</v>
      </c>
      <c r="BY137" s="227">
        <v>22974149</v>
      </c>
      <c r="BZ137" s="227">
        <v>31823660</v>
      </c>
      <c r="CA137" s="227">
        <v>19979571</v>
      </c>
      <c r="CB137" s="227">
        <v>40335997</v>
      </c>
      <c r="CC137" s="227">
        <v>56090390</v>
      </c>
      <c r="CD137" s="227">
        <v>14047000</v>
      </c>
      <c r="CE137" s="227">
        <v>17466266</v>
      </c>
      <c r="CF137" s="227">
        <v>6669000</v>
      </c>
      <c r="CG137" s="227">
        <v>16981684</v>
      </c>
      <c r="CH137" s="227">
        <v>15230960</v>
      </c>
      <c r="CI137" s="227">
        <v>2104000</v>
      </c>
      <c r="CJ137" s="227">
        <v>82846724</v>
      </c>
      <c r="CK137" s="227">
        <v>16986000</v>
      </c>
      <c r="CL137" s="227">
        <v>18251700</v>
      </c>
      <c r="CM137" s="326"/>
      <c r="CZ137" s="325">
        <f t="shared" si="2"/>
        <v>0</v>
      </c>
      <c r="DA137" s="313" t="s">
        <v>1730</v>
      </c>
      <c r="DB137" s="310" t="s">
        <v>188</v>
      </c>
      <c r="DC137" s="310" t="s">
        <v>2296</v>
      </c>
    </row>
    <row r="138" spans="1:107" ht="13.2" customHeight="1" x14ac:dyDescent="0.25">
      <c r="A138" s="293" t="s">
        <v>1731</v>
      </c>
      <c r="B138" s="294" t="s">
        <v>1073</v>
      </c>
      <c r="C138" s="227">
        <v>0</v>
      </c>
      <c r="D138" s="227">
        <v>0</v>
      </c>
      <c r="E138" s="227">
        <v>0</v>
      </c>
      <c r="F138" s="227">
        <v>0</v>
      </c>
      <c r="G138" s="227">
        <v>0</v>
      </c>
      <c r="H138" s="227">
        <v>0</v>
      </c>
      <c r="I138" s="227">
        <v>0</v>
      </c>
      <c r="J138" s="227">
        <v>0</v>
      </c>
      <c r="K138" s="227">
        <v>0</v>
      </c>
      <c r="L138" s="227">
        <v>0</v>
      </c>
      <c r="M138" s="227">
        <v>0</v>
      </c>
      <c r="N138" s="227">
        <v>0</v>
      </c>
      <c r="O138" s="227">
        <v>0</v>
      </c>
      <c r="P138" s="227">
        <v>0</v>
      </c>
      <c r="Q138" s="227">
        <v>0</v>
      </c>
      <c r="R138" s="227">
        <v>0</v>
      </c>
      <c r="S138" s="227">
        <v>0</v>
      </c>
      <c r="T138" s="227">
        <v>0</v>
      </c>
      <c r="U138" s="227">
        <v>0</v>
      </c>
      <c r="V138" s="227">
        <v>0</v>
      </c>
      <c r="W138" s="227">
        <v>0</v>
      </c>
      <c r="X138" s="227">
        <v>0</v>
      </c>
      <c r="Y138" s="227">
        <v>0</v>
      </c>
      <c r="Z138" s="227">
        <v>0</v>
      </c>
      <c r="AA138" s="227">
        <v>0</v>
      </c>
      <c r="AB138" s="227">
        <v>0</v>
      </c>
      <c r="AC138" s="227">
        <v>0</v>
      </c>
      <c r="AD138" s="227">
        <v>0</v>
      </c>
      <c r="AE138" s="227">
        <v>0</v>
      </c>
      <c r="AF138" s="227">
        <v>0</v>
      </c>
      <c r="AG138" s="227">
        <v>0</v>
      </c>
      <c r="AH138" s="227">
        <v>0</v>
      </c>
      <c r="AI138" s="227">
        <v>0</v>
      </c>
      <c r="AJ138" s="227">
        <v>0</v>
      </c>
      <c r="AK138" s="227">
        <v>0</v>
      </c>
      <c r="AL138" s="227">
        <v>0</v>
      </c>
      <c r="AM138" s="227">
        <v>0</v>
      </c>
      <c r="AN138" s="227">
        <v>0</v>
      </c>
      <c r="AO138" s="227">
        <v>0</v>
      </c>
      <c r="AP138" s="227">
        <v>0</v>
      </c>
      <c r="AQ138" s="227">
        <v>0</v>
      </c>
      <c r="AR138" s="227">
        <v>0</v>
      </c>
      <c r="AS138" s="227">
        <v>0</v>
      </c>
      <c r="AT138" s="227">
        <v>0</v>
      </c>
      <c r="AU138" s="227">
        <v>0</v>
      </c>
      <c r="AV138" s="227">
        <v>0</v>
      </c>
      <c r="AW138" s="227">
        <v>0</v>
      </c>
      <c r="AX138" s="227">
        <v>0</v>
      </c>
      <c r="AY138" s="227">
        <v>0</v>
      </c>
      <c r="AZ138" s="227">
        <v>0</v>
      </c>
      <c r="BA138" s="227">
        <v>0</v>
      </c>
      <c r="BB138" s="227">
        <v>0</v>
      </c>
      <c r="BC138" s="227">
        <v>0</v>
      </c>
      <c r="BD138" s="227">
        <v>0</v>
      </c>
      <c r="BE138" s="227">
        <v>0</v>
      </c>
      <c r="BF138" s="227">
        <v>0</v>
      </c>
      <c r="BG138" s="227">
        <v>0</v>
      </c>
      <c r="BH138" s="227">
        <v>0</v>
      </c>
      <c r="BI138" s="227">
        <v>0</v>
      </c>
      <c r="BJ138" s="227">
        <v>0</v>
      </c>
      <c r="BK138" s="227">
        <v>0</v>
      </c>
      <c r="BL138" s="227">
        <v>0</v>
      </c>
      <c r="BM138" s="227">
        <v>0</v>
      </c>
      <c r="BN138" s="227">
        <v>0</v>
      </c>
      <c r="BO138" s="227">
        <v>0</v>
      </c>
      <c r="BP138" s="227">
        <v>0</v>
      </c>
      <c r="BQ138" s="227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0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326"/>
      <c r="CZ138" s="325">
        <f t="shared" si="2"/>
        <v>0</v>
      </c>
      <c r="DA138" s="313" t="s">
        <v>1731</v>
      </c>
      <c r="DB138" s="310" t="s">
        <v>1073</v>
      </c>
      <c r="DC138" s="310" t="s">
        <v>2296</v>
      </c>
    </row>
    <row r="139" spans="1:107" ht="13.2" customHeight="1" x14ac:dyDescent="0.25">
      <c r="A139" s="293" t="s">
        <v>1732</v>
      </c>
      <c r="B139" s="294" t="s">
        <v>189</v>
      </c>
      <c r="C139" s="227">
        <v>-33008239.879999999</v>
      </c>
      <c r="D139" s="227">
        <v>0</v>
      </c>
      <c r="E139" s="227">
        <v>-3359792</v>
      </c>
      <c r="F139" s="227">
        <v>-8828987</v>
      </c>
      <c r="G139" s="227">
        <v>-5320092.6399999997</v>
      </c>
      <c r="H139" s="227">
        <v>-9682592.75</v>
      </c>
      <c r="I139" s="227">
        <v>-11537495.789999999</v>
      </c>
      <c r="J139" s="227">
        <v>-6047615.1399999997</v>
      </c>
      <c r="K139" s="227">
        <v>-1046866.55</v>
      </c>
      <c r="L139" s="227">
        <v>-7719991</v>
      </c>
      <c r="M139" s="227">
        <v>-3088239.31</v>
      </c>
      <c r="N139" s="227">
        <v>-4794597.71</v>
      </c>
      <c r="O139" s="227">
        <v>-30083472.300000001</v>
      </c>
      <c r="P139" s="227">
        <v>-7378058</v>
      </c>
      <c r="Q139" s="227">
        <v>-6265686</v>
      </c>
      <c r="R139" s="227">
        <v>-8122153.8600000003</v>
      </c>
      <c r="S139" s="227">
        <v>-9313984.1400000006</v>
      </c>
      <c r="T139" s="227">
        <v>-6765387</v>
      </c>
      <c r="U139" s="227">
        <v>-9708737.9900000002</v>
      </c>
      <c r="V139" s="227">
        <v>-8210062.6699999999</v>
      </c>
      <c r="W139" s="227">
        <v>-56034509.979999997</v>
      </c>
      <c r="X139" s="227">
        <v>-12072703.01</v>
      </c>
      <c r="Y139" s="227">
        <v>-10606523.470000001</v>
      </c>
      <c r="Z139" s="227">
        <v>-11306018.92</v>
      </c>
      <c r="AA139" s="227">
        <v>-8990341.3000000007</v>
      </c>
      <c r="AB139" s="227">
        <v>-8657327.3699999992</v>
      </c>
      <c r="AC139" s="227">
        <v>-7562099</v>
      </c>
      <c r="AD139" s="227">
        <v>-20449019.890000001</v>
      </c>
      <c r="AE139" s="227">
        <v>-10773466.84</v>
      </c>
      <c r="AF139" s="227">
        <v>-6997235.9800000004</v>
      </c>
      <c r="AG139" s="227">
        <v>-12869872.189999999</v>
      </c>
      <c r="AH139" s="227">
        <v>-14969930.07</v>
      </c>
      <c r="AI139" s="227">
        <v>-11431370</v>
      </c>
      <c r="AJ139" s="227">
        <v>-3863439.43</v>
      </c>
      <c r="AK139" s="227">
        <v>-30844794.739999998</v>
      </c>
      <c r="AL139" s="227">
        <v>-13423100.560000001</v>
      </c>
      <c r="AM139" s="227">
        <v>-7787140.0700000003</v>
      </c>
      <c r="AN139" s="227">
        <v>-7041985</v>
      </c>
      <c r="AO139" s="227">
        <v>-10330764.289999999</v>
      </c>
      <c r="AP139" s="227">
        <v>-13518640.66</v>
      </c>
      <c r="AQ139" s="227">
        <v>-5882989</v>
      </c>
      <c r="AR139" s="227">
        <v>-17171090.77</v>
      </c>
      <c r="AS139" s="227">
        <v>-6208988</v>
      </c>
      <c r="AT139" s="227">
        <v>-8599749.1500000004</v>
      </c>
      <c r="AU139" s="227">
        <v>-11468932.17</v>
      </c>
      <c r="AV139" s="227">
        <v>-5987790.8600000003</v>
      </c>
      <c r="AW139" s="227">
        <v>-7402997.7999999998</v>
      </c>
      <c r="AX139" s="227">
        <v>-8465902.8399999999</v>
      </c>
      <c r="AY139" s="227">
        <v>-9339988</v>
      </c>
      <c r="AZ139" s="227">
        <v>-7192009.0599999996</v>
      </c>
      <c r="BA139" s="227">
        <v>-23539158.370000001</v>
      </c>
      <c r="BB139" s="227">
        <v>0</v>
      </c>
      <c r="BC139" s="227">
        <v>-77758123.900000006</v>
      </c>
      <c r="BD139" s="227">
        <v>-12474062.289999999</v>
      </c>
      <c r="BE139" s="227">
        <v>-14691949.9</v>
      </c>
      <c r="BF139" s="227">
        <v>-7994104.3899999997</v>
      </c>
      <c r="BG139" s="227">
        <v>-28364644.899999999</v>
      </c>
      <c r="BH139" s="227">
        <v>0</v>
      </c>
      <c r="BI139" s="227">
        <v>-1061755.1599999999</v>
      </c>
      <c r="BJ139" s="227">
        <v>-2087944.3</v>
      </c>
      <c r="BK139" s="227">
        <v>-3529461.47</v>
      </c>
      <c r="BL139" s="227">
        <v>-102398953.38</v>
      </c>
      <c r="BM139" s="227">
        <v>-16045065.85</v>
      </c>
      <c r="BN139" s="227">
        <v>-8876536.9700000007</v>
      </c>
      <c r="BO139" s="227">
        <v>-16117216.26</v>
      </c>
      <c r="BP139" s="227">
        <v>-11496022.279999999</v>
      </c>
      <c r="BQ139" s="227">
        <v>-6931259.2999999998</v>
      </c>
      <c r="BR139" s="295">
        <v>-56801012.969999999</v>
      </c>
      <c r="BS139" s="227">
        <v>-8428079.2699999996</v>
      </c>
      <c r="BT139" s="295">
        <v>-5587989</v>
      </c>
      <c r="BU139" s="227">
        <v>-36893235.909999996</v>
      </c>
      <c r="BV139" s="295">
        <v>-4173567.32</v>
      </c>
      <c r="BW139" s="227">
        <v>-12132520.189999999</v>
      </c>
      <c r="BX139" s="295">
        <v>-1583891.13</v>
      </c>
      <c r="BY139" s="227">
        <v>-14499009.390000001</v>
      </c>
      <c r="BZ139" s="227">
        <v>-25737220.239999998</v>
      </c>
      <c r="CA139" s="227">
        <v>-15880022.85</v>
      </c>
      <c r="CB139" s="227">
        <v>-28750868.329999998</v>
      </c>
      <c r="CC139" s="227">
        <v>-14092356</v>
      </c>
      <c r="CD139" s="227">
        <v>-14046999</v>
      </c>
      <c r="CE139" s="295">
        <v>-11352052.529999999</v>
      </c>
      <c r="CF139" s="227">
        <v>-6451561.6699999999</v>
      </c>
      <c r="CG139" s="295">
        <v>-12056422.83</v>
      </c>
      <c r="CH139" s="227">
        <v>-13732679.49</v>
      </c>
      <c r="CI139" s="295">
        <v>-1308886.1299999999</v>
      </c>
      <c r="CJ139" s="295">
        <v>-28529390.43</v>
      </c>
      <c r="CK139" s="295">
        <v>-3241433.55</v>
      </c>
      <c r="CL139" s="295">
        <v>-3515157.94</v>
      </c>
      <c r="CM139" s="326"/>
      <c r="CZ139" s="325">
        <f t="shared" si="2"/>
        <v>0</v>
      </c>
      <c r="DA139" s="313" t="s">
        <v>1732</v>
      </c>
      <c r="DB139" s="310" t="s">
        <v>189</v>
      </c>
      <c r="DC139" s="310" t="s">
        <v>2296</v>
      </c>
    </row>
    <row r="140" spans="1:107" ht="13.2" customHeight="1" x14ac:dyDescent="0.25">
      <c r="A140" s="293" t="s">
        <v>1733</v>
      </c>
      <c r="B140" s="294" t="s">
        <v>190</v>
      </c>
      <c r="C140" s="227">
        <v>765819836.27999997</v>
      </c>
      <c r="D140" s="227">
        <v>0</v>
      </c>
      <c r="E140" s="227">
        <v>13892650</v>
      </c>
      <c r="F140" s="227">
        <v>19597045</v>
      </c>
      <c r="G140" s="227">
        <v>14320000</v>
      </c>
      <c r="H140" s="227">
        <v>31430972</v>
      </c>
      <c r="I140" s="227">
        <v>10301000</v>
      </c>
      <c r="J140" s="227">
        <v>19857744</v>
      </c>
      <c r="K140" s="227">
        <v>38505000</v>
      </c>
      <c r="L140" s="227">
        <v>65361300</v>
      </c>
      <c r="M140" s="227">
        <v>89777700</v>
      </c>
      <c r="N140" s="227">
        <v>18329000</v>
      </c>
      <c r="O140" s="227">
        <v>330078896.69999999</v>
      </c>
      <c r="P140" s="227">
        <v>13592893</v>
      </c>
      <c r="Q140" s="227">
        <v>11155700</v>
      </c>
      <c r="R140" s="227">
        <v>106116016.86</v>
      </c>
      <c r="S140" s="227">
        <v>13580377</v>
      </c>
      <c r="T140" s="227">
        <v>14802800</v>
      </c>
      <c r="U140" s="227">
        <v>13005000</v>
      </c>
      <c r="V140" s="227">
        <v>11414000</v>
      </c>
      <c r="W140" s="227">
        <v>428669012</v>
      </c>
      <c r="X140" s="227">
        <v>17241035</v>
      </c>
      <c r="Y140" s="227">
        <v>92964952.219999999</v>
      </c>
      <c r="Z140" s="227">
        <v>17191000</v>
      </c>
      <c r="AA140" s="227">
        <v>15124958</v>
      </c>
      <c r="AB140" s="227">
        <v>14217106</v>
      </c>
      <c r="AC140" s="227">
        <v>13131700</v>
      </c>
      <c r="AD140" s="227">
        <v>123527281</v>
      </c>
      <c r="AE140" s="227">
        <v>11777000</v>
      </c>
      <c r="AF140" s="227">
        <v>29404291.170000002</v>
      </c>
      <c r="AG140" s="227">
        <v>19122359.800000001</v>
      </c>
      <c r="AH140" s="227">
        <v>54134740</v>
      </c>
      <c r="AI140" s="227">
        <v>16761286</v>
      </c>
      <c r="AJ140" s="227">
        <v>16203156.390000001</v>
      </c>
      <c r="AK140" s="227">
        <v>964205891.97000003</v>
      </c>
      <c r="AL140" s="227">
        <v>24143400</v>
      </c>
      <c r="AM140" s="227">
        <v>14026000</v>
      </c>
      <c r="AN140" s="227">
        <v>8045860</v>
      </c>
      <c r="AO140" s="227">
        <v>22279000</v>
      </c>
      <c r="AP140" s="227">
        <v>14211250</v>
      </c>
      <c r="AQ140" s="227">
        <v>136000</v>
      </c>
      <c r="AR140" s="227">
        <v>134514200</v>
      </c>
      <c r="AS140" s="227">
        <v>15137000</v>
      </c>
      <c r="AT140" s="227">
        <v>12535398.1</v>
      </c>
      <c r="AU140" s="227">
        <v>35247690</v>
      </c>
      <c r="AV140" s="227">
        <v>13581174</v>
      </c>
      <c r="AW140" s="227">
        <v>23566600</v>
      </c>
      <c r="AX140" s="227">
        <v>16540400</v>
      </c>
      <c r="AY140" s="227">
        <v>16885100</v>
      </c>
      <c r="AZ140" s="227">
        <v>16175116</v>
      </c>
      <c r="BA140" s="227">
        <v>302216289</v>
      </c>
      <c r="BB140" s="227">
        <v>0</v>
      </c>
      <c r="BC140" s="227">
        <v>609128507.02999997</v>
      </c>
      <c r="BD140" s="227">
        <v>63729813.960000001</v>
      </c>
      <c r="BE140" s="227">
        <v>23375000</v>
      </c>
      <c r="BF140" s="227">
        <v>16848500</v>
      </c>
      <c r="BG140" s="227">
        <v>126848156.42</v>
      </c>
      <c r="BH140" s="227">
        <v>6997121.75</v>
      </c>
      <c r="BI140" s="227">
        <v>18989348</v>
      </c>
      <c r="BJ140" s="227">
        <v>9900000</v>
      </c>
      <c r="BK140" s="227">
        <v>24244240.489999998</v>
      </c>
      <c r="BL140" s="227">
        <v>430638388</v>
      </c>
      <c r="BM140" s="227">
        <v>17462384.579999998</v>
      </c>
      <c r="BN140" s="227">
        <v>34479500</v>
      </c>
      <c r="BO140" s="227">
        <v>31992649</v>
      </c>
      <c r="BP140" s="227">
        <v>29118246.23</v>
      </c>
      <c r="BQ140" s="227">
        <v>31362733</v>
      </c>
      <c r="BR140" s="227">
        <v>884052568</v>
      </c>
      <c r="BS140" s="227">
        <v>0</v>
      </c>
      <c r="BT140" s="227">
        <v>19016000</v>
      </c>
      <c r="BU140" s="227">
        <v>0</v>
      </c>
      <c r="BV140" s="227">
        <v>7533500</v>
      </c>
      <c r="BW140" s="227">
        <v>0</v>
      </c>
      <c r="BX140" s="227">
        <v>150475200.15000001</v>
      </c>
      <c r="BY140" s="227">
        <v>0</v>
      </c>
      <c r="BZ140" s="227">
        <v>0</v>
      </c>
      <c r="CA140" s="227">
        <v>0</v>
      </c>
      <c r="CB140" s="227">
        <v>0</v>
      </c>
      <c r="CC140" s="227">
        <v>0</v>
      </c>
      <c r="CD140" s="227">
        <v>0</v>
      </c>
      <c r="CE140" s="227">
        <v>149101222.09999999</v>
      </c>
      <c r="CF140" s="227">
        <v>0</v>
      </c>
      <c r="CG140" s="227">
        <v>18696879</v>
      </c>
      <c r="CH140" s="227">
        <v>0</v>
      </c>
      <c r="CI140" s="227">
        <v>4029200</v>
      </c>
      <c r="CJ140" s="227">
        <v>68581308</v>
      </c>
      <c r="CK140" s="227">
        <v>15800000</v>
      </c>
      <c r="CL140" s="227">
        <v>15616800</v>
      </c>
      <c r="CM140" s="326"/>
      <c r="CZ140" s="325">
        <f t="shared" si="2"/>
        <v>0</v>
      </c>
      <c r="DA140" s="313" t="s">
        <v>1733</v>
      </c>
      <c r="DB140" s="310" t="s">
        <v>190</v>
      </c>
      <c r="DC140" s="310" t="s">
        <v>2296</v>
      </c>
    </row>
    <row r="141" spans="1:107" ht="13.2" customHeight="1" x14ac:dyDescent="0.25">
      <c r="A141" s="293" t="s">
        <v>1734</v>
      </c>
      <c r="B141" s="294" t="s">
        <v>1074</v>
      </c>
      <c r="C141" s="227">
        <v>0</v>
      </c>
      <c r="D141" s="227">
        <v>0</v>
      </c>
      <c r="E141" s="227">
        <v>0</v>
      </c>
      <c r="F141" s="227">
        <v>0</v>
      </c>
      <c r="G141" s="227">
        <v>0</v>
      </c>
      <c r="H141" s="227">
        <v>0</v>
      </c>
      <c r="I141" s="227">
        <v>0</v>
      </c>
      <c r="J141" s="227">
        <v>0</v>
      </c>
      <c r="K141" s="227">
        <v>0</v>
      </c>
      <c r="L141" s="227">
        <v>0</v>
      </c>
      <c r="M141" s="227">
        <v>0</v>
      </c>
      <c r="N141" s="227">
        <v>0</v>
      </c>
      <c r="O141" s="227">
        <v>0</v>
      </c>
      <c r="P141" s="227">
        <v>0</v>
      </c>
      <c r="Q141" s="227">
        <v>0</v>
      </c>
      <c r="R141" s="227">
        <v>0</v>
      </c>
      <c r="S141" s="227">
        <v>0</v>
      </c>
      <c r="T141" s="227">
        <v>0</v>
      </c>
      <c r="U141" s="227">
        <v>0</v>
      </c>
      <c r="V141" s="227">
        <v>0</v>
      </c>
      <c r="W141" s="227">
        <v>0</v>
      </c>
      <c r="X141" s="227">
        <v>0</v>
      </c>
      <c r="Y141" s="227">
        <v>0</v>
      </c>
      <c r="Z141" s="227">
        <v>0</v>
      </c>
      <c r="AA141" s="227">
        <v>0</v>
      </c>
      <c r="AB141" s="227">
        <v>0</v>
      </c>
      <c r="AC141" s="227">
        <v>0</v>
      </c>
      <c r="AD141" s="227">
        <v>0</v>
      </c>
      <c r="AE141" s="227">
        <v>0</v>
      </c>
      <c r="AF141" s="227">
        <v>0</v>
      </c>
      <c r="AG141" s="227">
        <v>0</v>
      </c>
      <c r="AH141" s="227">
        <v>0</v>
      </c>
      <c r="AI141" s="227">
        <v>0</v>
      </c>
      <c r="AJ141" s="227">
        <v>0</v>
      </c>
      <c r="AK141" s="227">
        <v>0</v>
      </c>
      <c r="AL141" s="227">
        <v>0</v>
      </c>
      <c r="AM141" s="227">
        <v>0</v>
      </c>
      <c r="AN141" s="227">
        <v>0</v>
      </c>
      <c r="AO141" s="227">
        <v>0</v>
      </c>
      <c r="AP141" s="227">
        <v>0</v>
      </c>
      <c r="AQ141" s="227">
        <v>0</v>
      </c>
      <c r="AR141" s="227">
        <v>0</v>
      </c>
      <c r="AS141" s="227">
        <v>0</v>
      </c>
      <c r="AT141" s="227">
        <v>0</v>
      </c>
      <c r="AU141" s="227">
        <v>0</v>
      </c>
      <c r="AV141" s="227">
        <v>0</v>
      </c>
      <c r="AW141" s="227">
        <v>0</v>
      </c>
      <c r="AX141" s="227">
        <v>0</v>
      </c>
      <c r="AY141" s="227">
        <v>0</v>
      </c>
      <c r="AZ141" s="227">
        <v>0</v>
      </c>
      <c r="BA141" s="227">
        <v>0</v>
      </c>
      <c r="BB141" s="227">
        <v>0</v>
      </c>
      <c r="BC141" s="227">
        <v>0</v>
      </c>
      <c r="BD141" s="227">
        <v>0</v>
      </c>
      <c r="BE141" s="227">
        <v>0</v>
      </c>
      <c r="BF141" s="227">
        <v>0</v>
      </c>
      <c r="BG141" s="227">
        <v>0</v>
      </c>
      <c r="BH141" s="227">
        <v>0</v>
      </c>
      <c r="BI141" s="227">
        <v>0</v>
      </c>
      <c r="BJ141" s="227">
        <v>0</v>
      </c>
      <c r="BK141" s="227">
        <v>0</v>
      </c>
      <c r="BL141" s="227">
        <v>0</v>
      </c>
      <c r="BM141" s="227">
        <v>0</v>
      </c>
      <c r="BN141" s="227">
        <v>0</v>
      </c>
      <c r="BO141" s="227">
        <v>0</v>
      </c>
      <c r="BP141" s="227">
        <v>0</v>
      </c>
      <c r="BQ141" s="227">
        <v>0</v>
      </c>
      <c r="BR141" s="295">
        <v>0</v>
      </c>
      <c r="BS141" s="227">
        <v>0</v>
      </c>
      <c r="BT141" s="295">
        <v>0</v>
      </c>
      <c r="BU141" s="227">
        <v>0</v>
      </c>
      <c r="BV141" s="295">
        <v>0</v>
      </c>
      <c r="BW141" s="227">
        <v>0</v>
      </c>
      <c r="BX141" s="295">
        <v>0</v>
      </c>
      <c r="BY141" s="227">
        <v>0</v>
      </c>
      <c r="BZ141" s="227">
        <v>0</v>
      </c>
      <c r="CA141" s="227">
        <v>0</v>
      </c>
      <c r="CB141" s="227">
        <v>0</v>
      </c>
      <c r="CC141" s="227">
        <v>0</v>
      </c>
      <c r="CD141" s="227">
        <v>0</v>
      </c>
      <c r="CE141" s="295">
        <v>0</v>
      </c>
      <c r="CF141" s="227">
        <v>0</v>
      </c>
      <c r="CG141" s="295">
        <v>0</v>
      </c>
      <c r="CH141" s="227">
        <v>0</v>
      </c>
      <c r="CI141" s="295">
        <v>0</v>
      </c>
      <c r="CJ141" s="295">
        <v>0</v>
      </c>
      <c r="CK141" s="295">
        <v>0</v>
      </c>
      <c r="CL141" s="295">
        <v>0</v>
      </c>
      <c r="CM141" s="326"/>
      <c r="CZ141" s="325">
        <f t="shared" si="2"/>
        <v>0</v>
      </c>
      <c r="DA141" s="313" t="s">
        <v>1734</v>
      </c>
      <c r="DB141" s="310" t="s">
        <v>1074</v>
      </c>
      <c r="DC141" s="310" t="s">
        <v>2296</v>
      </c>
    </row>
    <row r="142" spans="1:107" ht="13.2" customHeight="1" x14ac:dyDescent="0.25">
      <c r="A142" s="293" t="s">
        <v>1735</v>
      </c>
      <c r="B142" s="294" t="s">
        <v>191</v>
      </c>
      <c r="C142" s="227">
        <v>-401628980.93000001</v>
      </c>
      <c r="D142" s="227">
        <v>0</v>
      </c>
      <c r="E142" s="227">
        <v>-11673351.609999999</v>
      </c>
      <c r="F142" s="227">
        <v>-19405594.210000001</v>
      </c>
      <c r="G142" s="227">
        <v>-13928225.539999999</v>
      </c>
      <c r="H142" s="227">
        <v>-30575629.309999999</v>
      </c>
      <c r="I142" s="227">
        <v>-9688890.4399999995</v>
      </c>
      <c r="J142" s="227">
        <v>-16246023.4</v>
      </c>
      <c r="K142" s="227">
        <v>-38504996</v>
      </c>
      <c r="L142" s="227">
        <v>-13363897.949999999</v>
      </c>
      <c r="M142" s="227">
        <v>-51520119.469999999</v>
      </c>
      <c r="N142" s="227">
        <v>-4442964.88</v>
      </c>
      <c r="O142" s="227">
        <v>-145701025.22999999</v>
      </c>
      <c r="P142" s="227">
        <v>-13592888</v>
      </c>
      <c r="Q142" s="227">
        <v>-11155697</v>
      </c>
      <c r="R142" s="227">
        <v>-40498955.57</v>
      </c>
      <c r="S142" s="227">
        <v>-13054217.109999999</v>
      </c>
      <c r="T142" s="227">
        <v>-14802797</v>
      </c>
      <c r="U142" s="227">
        <v>-13004998</v>
      </c>
      <c r="V142" s="227">
        <v>-10200899</v>
      </c>
      <c r="W142" s="227">
        <v>-209052445.40000001</v>
      </c>
      <c r="X142" s="227">
        <v>-16559503.869999999</v>
      </c>
      <c r="Y142" s="227">
        <v>-16673220.85</v>
      </c>
      <c r="Z142" s="227">
        <v>-17020885.039999999</v>
      </c>
      <c r="AA142" s="227">
        <v>-14617636</v>
      </c>
      <c r="AB142" s="227">
        <v>-13623022.789999999</v>
      </c>
      <c r="AC142" s="227">
        <v>-11647644.619999999</v>
      </c>
      <c r="AD142" s="227">
        <v>-44750769.619999997</v>
      </c>
      <c r="AE142" s="227">
        <v>-11418198.279999999</v>
      </c>
      <c r="AF142" s="227">
        <v>-23648316.010000002</v>
      </c>
      <c r="AG142" s="227">
        <v>-12088683.42</v>
      </c>
      <c r="AH142" s="227">
        <v>-47076191.020000003</v>
      </c>
      <c r="AI142" s="227">
        <v>-14481628.35</v>
      </c>
      <c r="AJ142" s="227">
        <v>-5293031.37</v>
      </c>
      <c r="AK142" s="227">
        <v>-306567789.55000001</v>
      </c>
      <c r="AL142" s="227">
        <v>-21124364.68</v>
      </c>
      <c r="AM142" s="227">
        <v>-10160501.699999999</v>
      </c>
      <c r="AN142" s="227">
        <v>-2713568.91</v>
      </c>
      <c r="AO142" s="227">
        <v>-9751581.3699999992</v>
      </c>
      <c r="AP142" s="227">
        <v>-12451247</v>
      </c>
      <c r="AQ142" s="227">
        <v>-135378.35999999999</v>
      </c>
      <c r="AR142" s="227">
        <v>-49984936</v>
      </c>
      <c r="AS142" s="227">
        <v>-14502728</v>
      </c>
      <c r="AT142" s="227">
        <v>-11903689.67</v>
      </c>
      <c r="AU142" s="227">
        <v>-24450671.57</v>
      </c>
      <c r="AV142" s="227">
        <v>-13233452.15</v>
      </c>
      <c r="AW142" s="227">
        <v>-14396498.67</v>
      </c>
      <c r="AX142" s="227">
        <v>-12404834.33</v>
      </c>
      <c r="AY142" s="227">
        <v>-16730251.99</v>
      </c>
      <c r="AZ142" s="227">
        <v>-15499382.07</v>
      </c>
      <c r="BA142" s="227">
        <v>-124278466.40000001</v>
      </c>
      <c r="BB142" s="227">
        <v>0</v>
      </c>
      <c r="BC142" s="227">
        <v>-236864723.13999999</v>
      </c>
      <c r="BD142" s="227">
        <v>-31106423.5</v>
      </c>
      <c r="BE142" s="227">
        <v>-22148296.879999999</v>
      </c>
      <c r="BF142" s="227">
        <v>-16522002.66</v>
      </c>
      <c r="BG142" s="227">
        <v>-55297660.549999997</v>
      </c>
      <c r="BH142" s="227">
        <v>-4961682.42</v>
      </c>
      <c r="BI142" s="227">
        <v>-4912077.8499999996</v>
      </c>
      <c r="BJ142" s="227">
        <v>-3498000</v>
      </c>
      <c r="BK142" s="227">
        <v>-7459743.6500000004</v>
      </c>
      <c r="BL142" s="227">
        <v>-391894909.83999997</v>
      </c>
      <c r="BM142" s="227">
        <v>-11840898.449999999</v>
      </c>
      <c r="BN142" s="227">
        <v>-14749822.67</v>
      </c>
      <c r="BO142" s="227">
        <v>-27421867.34</v>
      </c>
      <c r="BP142" s="227">
        <v>-14956097.779999999</v>
      </c>
      <c r="BQ142" s="227">
        <v>-10230979.800000001</v>
      </c>
      <c r="BR142" s="295">
        <v>-560499874.49000001</v>
      </c>
      <c r="BS142" s="295">
        <v>0</v>
      </c>
      <c r="BT142" s="227">
        <v>-18510995</v>
      </c>
      <c r="BU142" s="295">
        <v>0</v>
      </c>
      <c r="BV142" s="295">
        <v>-7533498.1600000001</v>
      </c>
      <c r="BW142" s="295">
        <v>0</v>
      </c>
      <c r="BX142" s="227">
        <v>-52769871.82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-53378232.490000002</v>
      </c>
      <c r="CF142" s="295">
        <v>0</v>
      </c>
      <c r="CG142" s="227">
        <v>-18489707.079999998</v>
      </c>
      <c r="CH142" s="295">
        <v>0</v>
      </c>
      <c r="CI142" s="295">
        <v>-3614648.92</v>
      </c>
      <c r="CJ142" s="227">
        <v>-55702639.210000001</v>
      </c>
      <c r="CK142" s="295">
        <v>-4863333.6399999997</v>
      </c>
      <c r="CL142" s="295">
        <v>-5182214.34</v>
      </c>
      <c r="CM142" s="326"/>
      <c r="CZ142" s="325">
        <f t="shared" si="2"/>
        <v>0</v>
      </c>
      <c r="DA142" s="313" t="s">
        <v>1735</v>
      </c>
      <c r="DB142" s="310" t="s">
        <v>191</v>
      </c>
      <c r="DC142" s="310" t="s">
        <v>2296</v>
      </c>
    </row>
    <row r="143" spans="1:107" ht="13.2" customHeight="1" x14ac:dyDescent="0.25">
      <c r="A143" s="293" t="s">
        <v>1736</v>
      </c>
      <c r="B143" s="294" t="s">
        <v>192</v>
      </c>
      <c r="C143" s="227">
        <v>1390000</v>
      </c>
      <c r="D143" s="227">
        <v>0</v>
      </c>
      <c r="E143" s="227">
        <v>0</v>
      </c>
      <c r="F143" s="227">
        <v>19870</v>
      </c>
      <c r="G143" s="227">
        <v>3895848</v>
      </c>
      <c r="H143" s="227">
        <v>2430025</v>
      </c>
      <c r="I143" s="227">
        <v>838800</v>
      </c>
      <c r="J143" s="227">
        <v>1393265</v>
      </c>
      <c r="K143" s="227">
        <v>0</v>
      </c>
      <c r="L143" s="227">
        <v>2037540</v>
      </c>
      <c r="M143" s="227">
        <v>0</v>
      </c>
      <c r="N143" s="227">
        <v>1990800</v>
      </c>
      <c r="O143" s="227">
        <v>6119772.0099999998</v>
      </c>
      <c r="P143" s="227">
        <v>62000</v>
      </c>
      <c r="Q143" s="227">
        <v>3319359</v>
      </c>
      <c r="R143" s="227">
        <v>17844805</v>
      </c>
      <c r="S143" s="227">
        <v>2182016</v>
      </c>
      <c r="T143" s="227">
        <v>6481000</v>
      </c>
      <c r="U143" s="227">
        <v>0</v>
      </c>
      <c r="V143" s="227">
        <v>1283520</v>
      </c>
      <c r="W143" s="227">
        <v>10233360</v>
      </c>
      <c r="X143" s="227">
        <v>2959545</v>
      </c>
      <c r="Y143" s="227">
        <v>1126000</v>
      </c>
      <c r="Z143" s="227">
        <v>1465000</v>
      </c>
      <c r="AA143" s="227">
        <v>1548000</v>
      </c>
      <c r="AB143" s="227">
        <v>8818000</v>
      </c>
      <c r="AC143" s="227">
        <v>1948000</v>
      </c>
      <c r="AD143" s="227">
        <v>0</v>
      </c>
      <c r="AE143" s="227">
        <v>1700600</v>
      </c>
      <c r="AF143" s="227">
        <v>1623995</v>
      </c>
      <c r="AG143" s="227">
        <v>2415977.5</v>
      </c>
      <c r="AH143" s="227">
        <v>2910035</v>
      </c>
      <c r="AI143" s="227">
        <v>2638000</v>
      </c>
      <c r="AJ143" s="227">
        <v>1951405</v>
      </c>
      <c r="AK143" s="227">
        <v>3231000</v>
      </c>
      <c r="AL143" s="227">
        <v>0</v>
      </c>
      <c r="AM143" s="227">
        <v>0</v>
      </c>
      <c r="AN143" s="227">
        <v>0</v>
      </c>
      <c r="AO143" s="227">
        <v>3759000</v>
      </c>
      <c r="AP143" s="227">
        <v>3174760</v>
      </c>
      <c r="AQ143" s="227">
        <v>16760190</v>
      </c>
      <c r="AR143" s="227">
        <v>2065000</v>
      </c>
      <c r="AS143" s="227">
        <v>3584951</v>
      </c>
      <c r="AT143" s="227">
        <v>13547652.4</v>
      </c>
      <c r="AU143" s="227">
        <v>2305160</v>
      </c>
      <c r="AV143" s="227">
        <v>3250016</v>
      </c>
      <c r="AW143" s="227">
        <v>3993700</v>
      </c>
      <c r="AX143" s="227">
        <v>0</v>
      </c>
      <c r="AY143" s="227">
        <v>3625500.01</v>
      </c>
      <c r="AZ143" s="227">
        <v>1385000</v>
      </c>
      <c r="BA143" s="227">
        <v>15115484</v>
      </c>
      <c r="BB143" s="227">
        <v>0</v>
      </c>
      <c r="BC143" s="227">
        <v>12495400</v>
      </c>
      <c r="BD143" s="227">
        <v>11112591</v>
      </c>
      <c r="BE143" s="227">
        <v>0</v>
      </c>
      <c r="BF143" s="227">
        <v>0</v>
      </c>
      <c r="BG143" s="227">
        <v>0</v>
      </c>
      <c r="BH143" s="227">
        <v>0</v>
      </c>
      <c r="BI143" s="227">
        <v>0</v>
      </c>
      <c r="BJ143" s="227">
        <v>0</v>
      </c>
      <c r="BK143" s="227">
        <v>1700000</v>
      </c>
      <c r="BL143" s="227">
        <v>14988480</v>
      </c>
      <c r="BM143" s="227">
        <v>9816500</v>
      </c>
      <c r="BN143" s="227">
        <v>3445138.88</v>
      </c>
      <c r="BO143" s="227">
        <v>1548000</v>
      </c>
      <c r="BP143" s="227">
        <v>7828872</v>
      </c>
      <c r="BQ143" s="227">
        <v>14752318</v>
      </c>
      <c r="BR143" s="227">
        <v>12983952</v>
      </c>
      <c r="BS143" s="227">
        <v>31441052</v>
      </c>
      <c r="BT143" s="227">
        <v>0</v>
      </c>
      <c r="BU143" s="227">
        <v>403294308.75999999</v>
      </c>
      <c r="BV143" s="227">
        <v>15827100</v>
      </c>
      <c r="BW143" s="227">
        <v>42014500</v>
      </c>
      <c r="BX143" s="227">
        <v>0</v>
      </c>
      <c r="BY143" s="227">
        <v>44624237</v>
      </c>
      <c r="BZ143" s="227">
        <v>2848701</v>
      </c>
      <c r="CA143" s="227">
        <v>15512607.640000001</v>
      </c>
      <c r="CB143" s="227">
        <v>7505072.5999999996</v>
      </c>
      <c r="CC143" s="227">
        <v>142320364</v>
      </c>
      <c r="CD143" s="227">
        <v>33377753.93</v>
      </c>
      <c r="CE143" s="227">
        <v>1089910</v>
      </c>
      <c r="CF143" s="227">
        <v>14650000</v>
      </c>
      <c r="CG143" s="227">
        <v>0</v>
      </c>
      <c r="CH143" s="227">
        <v>19879923</v>
      </c>
      <c r="CI143" s="227">
        <v>3673386</v>
      </c>
      <c r="CJ143" s="227">
        <v>0</v>
      </c>
      <c r="CK143" s="227">
        <v>4595988</v>
      </c>
      <c r="CL143" s="227">
        <v>3817944</v>
      </c>
      <c r="CM143" s="326"/>
      <c r="CZ143" s="325">
        <f t="shared" si="2"/>
        <v>0</v>
      </c>
      <c r="DA143" s="313" t="s">
        <v>1736</v>
      </c>
      <c r="DB143" s="310" t="s">
        <v>192</v>
      </c>
      <c r="DC143" s="310" t="s">
        <v>2296</v>
      </c>
    </row>
    <row r="144" spans="1:107" ht="13.2" customHeight="1" x14ac:dyDescent="0.25">
      <c r="A144" s="293" t="s">
        <v>1737</v>
      </c>
      <c r="B144" s="294" t="s">
        <v>193</v>
      </c>
      <c r="C144" s="227">
        <v>0</v>
      </c>
      <c r="D144" s="227">
        <v>0</v>
      </c>
      <c r="E144" s="227">
        <v>0</v>
      </c>
      <c r="F144" s="227">
        <v>0</v>
      </c>
      <c r="G144" s="227">
        <v>0</v>
      </c>
      <c r="H144" s="227">
        <v>0</v>
      </c>
      <c r="I144" s="227">
        <v>0</v>
      </c>
      <c r="J144" s="227">
        <v>0</v>
      </c>
      <c r="K144" s="227">
        <v>0</v>
      </c>
      <c r="L144" s="227">
        <v>0</v>
      </c>
      <c r="M144" s="227">
        <v>0</v>
      </c>
      <c r="N144" s="227">
        <v>0</v>
      </c>
      <c r="O144" s="227">
        <v>0</v>
      </c>
      <c r="P144" s="227">
        <v>0</v>
      </c>
      <c r="Q144" s="227">
        <v>0</v>
      </c>
      <c r="R144" s="227">
        <v>0</v>
      </c>
      <c r="S144" s="227">
        <v>0</v>
      </c>
      <c r="T144" s="227">
        <v>0</v>
      </c>
      <c r="U144" s="227">
        <v>0</v>
      </c>
      <c r="V144" s="227">
        <v>0</v>
      </c>
      <c r="W144" s="227">
        <v>0</v>
      </c>
      <c r="X144" s="227">
        <v>0</v>
      </c>
      <c r="Y144" s="227">
        <v>0</v>
      </c>
      <c r="Z144" s="227">
        <v>0</v>
      </c>
      <c r="AA144" s="227">
        <v>0</v>
      </c>
      <c r="AB144" s="227">
        <v>0</v>
      </c>
      <c r="AC144" s="227">
        <v>0</v>
      </c>
      <c r="AD144" s="227">
        <v>0</v>
      </c>
      <c r="AE144" s="227">
        <v>0</v>
      </c>
      <c r="AF144" s="227">
        <v>0</v>
      </c>
      <c r="AG144" s="227">
        <v>0</v>
      </c>
      <c r="AH144" s="227">
        <v>0</v>
      </c>
      <c r="AI144" s="227">
        <v>0</v>
      </c>
      <c r="AJ144" s="227">
        <v>0</v>
      </c>
      <c r="AK144" s="227">
        <v>0</v>
      </c>
      <c r="AL144" s="227">
        <v>0</v>
      </c>
      <c r="AM144" s="227">
        <v>0</v>
      </c>
      <c r="AN144" s="227">
        <v>0</v>
      </c>
      <c r="AO144" s="227">
        <v>0</v>
      </c>
      <c r="AP144" s="227">
        <v>0</v>
      </c>
      <c r="AQ144" s="227">
        <v>0</v>
      </c>
      <c r="AR144" s="227">
        <v>0</v>
      </c>
      <c r="AS144" s="227">
        <v>0</v>
      </c>
      <c r="AT144" s="227">
        <v>0</v>
      </c>
      <c r="AU144" s="227">
        <v>0</v>
      </c>
      <c r="AV144" s="227">
        <v>0</v>
      </c>
      <c r="AW144" s="227">
        <v>0</v>
      </c>
      <c r="AX144" s="227">
        <v>0</v>
      </c>
      <c r="AY144" s="227">
        <v>0</v>
      </c>
      <c r="AZ144" s="227">
        <v>0</v>
      </c>
      <c r="BA144" s="227">
        <v>0</v>
      </c>
      <c r="BB144" s="227">
        <v>0</v>
      </c>
      <c r="BC144" s="227">
        <v>0</v>
      </c>
      <c r="BD144" s="227">
        <v>0</v>
      </c>
      <c r="BE144" s="227">
        <v>0</v>
      </c>
      <c r="BF144" s="227">
        <v>0</v>
      </c>
      <c r="BG144" s="227">
        <v>0</v>
      </c>
      <c r="BH144" s="227">
        <v>0</v>
      </c>
      <c r="BI144" s="227">
        <v>0</v>
      </c>
      <c r="BJ144" s="227">
        <v>0</v>
      </c>
      <c r="BK144" s="227">
        <v>0</v>
      </c>
      <c r="BL144" s="227">
        <v>0</v>
      </c>
      <c r="BM144" s="227">
        <v>0</v>
      </c>
      <c r="BN144" s="227">
        <v>0</v>
      </c>
      <c r="BO144" s="227">
        <v>0</v>
      </c>
      <c r="BP144" s="227">
        <v>0</v>
      </c>
      <c r="BQ144" s="227">
        <v>0</v>
      </c>
      <c r="BR144" s="295">
        <v>0</v>
      </c>
      <c r="BS144" s="295">
        <v>0</v>
      </c>
      <c r="BT144" s="227">
        <v>0</v>
      </c>
      <c r="BU144" s="295">
        <v>0</v>
      </c>
      <c r="BV144" s="295">
        <v>0</v>
      </c>
      <c r="BW144" s="295">
        <v>0</v>
      </c>
      <c r="BX144" s="227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27">
        <v>0</v>
      </c>
      <c r="CH144" s="295">
        <v>0</v>
      </c>
      <c r="CI144" s="295">
        <v>0</v>
      </c>
      <c r="CJ144" s="227">
        <v>0</v>
      </c>
      <c r="CK144" s="295">
        <v>0</v>
      </c>
      <c r="CL144" s="295">
        <v>0</v>
      </c>
      <c r="CM144" s="326"/>
      <c r="CZ144" s="325">
        <f t="shared" si="2"/>
        <v>0</v>
      </c>
      <c r="DA144" s="313" t="s">
        <v>1737</v>
      </c>
      <c r="DB144" s="310" t="s">
        <v>193</v>
      </c>
      <c r="DC144" s="310" t="s">
        <v>2296</v>
      </c>
    </row>
    <row r="145" spans="1:107" ht="13.2" customHeight="1" x14ac:dyDescent="0.25">
      <c r="A145" s="293" t="s">
        <v>1738</v>
      </c>
      <c r="B145" s="294" t="s">
        <v>1273</v>
      </c>
      <c r="C145" s="227">
        <v>-498724.32</v>
      </c>
      <c r="D145" s="227">
        <v>0</v>
      </c>
      <c r="E145" s="227">
        <v>0</v>
      </c>
      <c r="F145" s="227">
        <v>-19868</v>
      </c>
      <c r="G145" s="227">
        <v>-1910977.3</v>
      </c>
      <c r="H145" s="227">
        <v>-2430020</v>
      </c>
      <c r="I145" s="227">
        <v>-556320.97</v>
      </c>
      <c r="J145" s="227">
        <v>-951909.42</v>
      </c>
      <c r="K145" s="227">
        <v>0</v>
      </c>
      <c r="L145" s="227">
        <v>-2037536</v>
      </c>
      <c r="M145" s="227">
        <v>0</v>
      </c>
      <c r="N145" s="227">
        <v>-1542275.71</v>
      </c>
      <c r="O145" s="227">
        <v>-4985570.6900000004</v>
      </c>
      <c r="P145" s="227">
        <v>-28107.01</v>
      </c>
      <c r="Q145" s="227">
        <v>-3319343</v>
      </c>
      <c r="R145" s="227">
        <v>-17806873.359999999</v>
      </c>
      <c r="S145" s="227">
        <v>-1802064.57</v>
      </c>
      <c r="T145" s="227">
        <v>-5633995.8899999997</v>
      </c>
      <c r="U145" s="227">
        <v>0</v>
      </c>
      <c r="V145" s="227">
        <v>-1283515</v>
      </c>
      <c r="W145" s="227">
        <v>-8846027.8300000001</v>
      </c>
      <c r="X145" s="227">
        <v>-2506378.44</v>
      </c>
      <c r="Y145" s="227">
        <v>-923483.5</v>
      </c>
      <c r="Z145" s="227">
        <v>-1464998</v>
      </c>
      <c r="AA145" s="227">
        <v>-1496400</v>
      </c>
      <c r="AB145" s="227">
        <v>-8461660.0500000007</v>
      </c>
      <c r="AC145" s="227">
        <v>-1938713.92</v>
      </c>
      <c r="AD145" s="227">
        <v>0</v>
      </c>
      <c r="AE145" s="227">
        <v>-1582912.53</v>
      </c>
      <c r="AF145" s="227">
        <v>-1623815.02</v>
      </c>
      <c r="AG145" s="227">
        <v>-2008671.7</v>
      </c>
      <c r="AH145" s="227">
        <v>-2741444.52</v>
      </c>
      <c r="AI145" s="227">
        <v>-1734554.76</v>
      </c>
      <c r="AJ145" s="227">
        <v>-585421.5</v>
      </c>
      <c r="AK145" s="227">
        <v>-2821599.9</v>
      </c>
      <c r="AL145" s="227">
        <v>0</v>
      </c>
      <c r="AM145" s="227">
        <v>0</v>
      </c>
      <c r="AN145" s="227">
        <v>0</v>
      </c>
      <c r="AO145" s="227">
        <v>-3618994.86</v>
      </c>
      <c r="AP145" s="227">
        <v>-3174756</v>
      </c>
      <c r="AQ145" s="227">
        <v>-14603855.34</v>
      </c>
      <c r="AR145" s="227">
        <v>-2064995</v>
      </c>
      <c r="AS145" s="227">
        <v>-3518960.78</v>
      </c>
      <c r="AT145" s="227">
        <v>-7011873.5</v>
      </c>
      <c r="AU145" s="227">
        <v>-2305156</v>
      </c>
      <c r="AV145" s="227">
        <v>-2765550.69</v>
      </c>
      <c r="AW145" s="227">
        <v>-3993694</v>
      </c>
      <c r="AX145" s="227">
        <v>0</v>
      </c>
      <c r="AY145" s="227">
        <v>-3564688.8</v>
      </c>
      <c r="AZ145" s="227">
        <v>-1384997</v>
      </c>
      <c r="BA145" s="227">
        <v>-11601996.880000001</v>
      </c>
      <c r="BB145" s="227">
        <v>0</v>
      </c>
      <c r="BC145" s="227">
        <v>-10910431.640000001</v>
      </c>
      <c r="BD145" s="227">
        <v>-4608300.96</v>
      </c>
      <c r="BE145" s="227">
        <v>0</v>
      </c>
      <c r="BF145" s="227">
        <v>0</v>
      </c>
      <c r="BG145" s="227">
        <v>0</v>
      </c>
      <c r="BH145" s="227">
        <v>0</v>
      </c>
      <c r="BI145" s="227">
        <v>0</v>
      </c>
      <c r="BJ145" s="227">
        <v>0</v>
      </c>
      <c r="BK145" s="227">
        <v>-589333.53</v>
      </c>
      <c r="BL145" s="227">
        <v>-14988473</v>
      </c>
      <c r="BM145" s="227">
        <v>-2400918.41</v>
      </c>
      <c r="BN145" s="227">
        <v>-2724615.12</v>
      </c>
      <c r="BO145" s="227">
        <v>-1294558</v>
      </c>
      <c r="BP145" s="227">
        <v>-7626084.21</v>
      </c>
      <c r="BQ145" s="227">
        <v>-8915386.75</v>
      </c>
      <c r="BR145" s="227">
        <v>-1157042.0900000001</v>
      </c>
      <c r="BS145" s="227">
        <v>-14972307.039999999</v>
      </c>
      <c r="BT145" s="227">
        <v>0</v>
      </c>
      <c r="BU145" s="227">
        <v>-123834197.3</v>
      </c>
      <c r="BV145" s="227">
        <v>-2664040.9500000002</v>
      </c>
      <c r="BW145" s="295">
        <v>-32940611.309999999</v>
      </c>
      <c r="BX145" s="227">
        <v>0</v>
      </c>
      <c r="BY145" s="295">
        <v>-39266846.909999996</v>
      </c>
      <c r="BZ145" s="227">
        <v>-2848691</v>
      </c>
      <c r="CA145" s="227">
        <v>-15512594.640000001</v>
      </c>
      <c r="CB145" s="227">
        <v>-7258562.7300000004</v>
      </c>
      <c r="CC145" s="227">
        <v>-43681246.259999998</v>
      </c>
      <c r="CD145" s="227">
        <v>-27126842.16</v>
      </c>
      <c r="CE145" s="227">
        <v>-855993.2</v>
      </c>
      <c r="CF145" s="227">
        <v>-14649996</v>
      </c>
      <c r="CG145" s="227">
        <v>0</v>
      </c>
      <c r="CH145" s="227">
        <v>-19787519.879999999</v>
      </c>
      <c r="CI145" s="227">
        <v>-1870839.27</v>
      </c>
      <c r="CJ145" s="227">
        <v>0</v>
      </c>
      <c r="CK145" s="295">
        <v>-1251896.1299999999</v>
      </c>
      <c r="CL145" s="227">
        <v>-1117352.29</v>
      </c>
      <c r="CM145" s="326"/>
      <c r="CZ145" s="325">
        <f t="shared" si="2"/>
        <v>0</v>
      </c>
      <c r="DA145" s="313" t="s">
        <v>1738</v>
      </c>
      <c r="DB145" s="310" t="s">
        <v>1273</v>
      </c>
      <c r="DC145" s="310" t="s">
        <v>2296</v>
      </c>
    </row>
    <row r="146" spans="1:107" ht="13.2" customHeight="1" x14ac:dyDescent="0.25">
      <c r="A146" s="293" t="s">
        <v>1739</v>
      </c>
      <c r="B146" s="294" t="s">
        <v>194</v>
      </c>
      <c r="C146" s="227">
        <v>0</v>
      </c>
      <c r="D146" s="227">
        <v>0</v>
      </c>
      <c r="E146" s="227">
        <v>0</v>
      </c>
      <c r="F146" s="227">
        <v>0</v>
      </c>
      <c r="G146" s="227">
        <v>0</v>
      </c>
      <c r="H146" s="227">
        <v>0</v>
      </c>
      <c r="I146" s="227">
        <v>0</v>
      </c>
      <c r="J146" s="227">
        <v>0</v>
      </c>
      <c r="K146" s="227">
        <v>0</v>
      </c>
      <c r="L146" s="227">
        <v>0</v>
      </c>
      <c r="M146" s="227">
        <v>0</v>
      </c>
      <c r="N146" s="227">
        <v>0</v>
      </c>
      <c r="O146" s="227">
        <v>0</v>
      </c>
      <c r="P146" s="227">
        <v>0</v>
      </c>
      <c r="Q146" s="227">
        <v>0</v>
      </c>
      <c r="R146" s="227">
        <v>0</v>
      </c>
      <c r="S146" s="227">
        <v>0</v>
      </c>
      <c r="T146" s="227">
        <v>0</v>
      </c>
      <c r="U146" s="227">
        <v>0</v>
      </c>
      <c r="V146" s="227">
        <v>0</v>
      </c>
      <c r="W146" s="227">
        <v>0</v>
      </c>
      <c r="X146" s="227">
        <v>0</v>
      </c>
      <c r="Y146" s="227">
        <v>0</v>
      </c>
      <c r="Z146" s="227">
        <v>0</v>
      </c>
      <c r="AA146" s="227">
        <v>0</v>
      </c>
      <c r="AB146" s="227">
        <v>0</v>
      </c>
      <c r="AC146" s="227">
        <v>0</v>
      </c>
      <c r="AD146" s="227">
        <v>0</v>
      </c>
      <c r="AE146" s="227">
        <v>0</v>
      </c>
      <c r="AF146" s="227">
        <v>0</v>
      </c>
      <c r="AG146" s="227">
        <v>0</v>
      </c>
      <c r="AH146" s="227">
        <v>0</v>
      </c>
      <c r="AI146" s="227">
        <v>0</v>
      </c>
      <c r="AJ146" s="227">
        <v>0</v>
      </c>
      <c r="AK146" s="227">
        <v>0</v>
      </c>
      <c r="AL146" s="227">
        <v>0</v>
      </c>
      <c r="AM146" s="227">
        <v>0</v>
      </c>
      <c r="AN146" s="227">
        <v>0</v>
      </c>
      <c r="AO146" s="227">
        <v>0</v>
      </c>
      <c r="AP146" s="227">
        <v>0</v>
      </c>
      <c r="AQ146" s="227">
        <v>0</v>
      </c>
      <c r="AR146" s="227">
        <v>0</v>
      </c>
      <c r="AS146" s="227">
        <v>0</v>
      </c>
      <c r="AT146" s="227">
        <v>0</v>
      </c>
      <c r="AU146" s="227">
        <v>0</v>
      </c>
      <c r="AV146" s="227">
        <v>0</v>
      </c>
      <c r="AW146" s="227">
        <v>0</v>
      </c>
      <c r="AX146" s="227">
        <v>0</v>
      </c>
      <c r="AY146" s="227">
        <v>0</v>
      </c>
      <c r="AZ146" s="227">
        <v>0</v>
      </c>
      <c r="BA146" s="227">
        <v>0</v>
      </c>
      <c r="BB146" s="227">
        <v>0</v>
      </c>
      <c r="BC146" s="227">
        <v>0</v>
      </c>
      <c r="BD146" s="227">
        <v>0</v>
      </c>
      <c r="BE146" s="227">
        <v>0</v>
      </c>
      <c r="BF146" s="227">
        <v>0</v>
      </c>
      <c r="BG146" s="227">
        <v>0</v>
      </c>
      <c r="BH146" s="227">
        <v>0</v>
      </c>
      <c r="BI146" s="227">
        <v>0</v>
      </c>
      <c r="BJ146" s="227">
        <v>0</v>
      </c>
      <c r="BK146" s="227">
        <v>0</v>
      </c>
      <c r="BL146" s="227">
        <v>3891816.27</v>
      </c>
      <c r="BM146" s="227">
        <v>0</v>
      </c>
      <c r="BN146" s="227">
        <v>0</v>
      </c>
      <c r="BO146" s="227">
        <v>0</v>
      </c>
      <c r="BP146" s="227">
        <v>0</v>
      </c>
      <c r="BQ146" s="227">
        <v>0</v>
      </c>
      <c r="BR146" s="227">
        <v>0</v>
      </c>
      <c r="BS146" s="227">
        <v>0</v>
      </c>
      <c r="BT146" s="227">
        <v>0</v>
      </c>
      <c r="BU146" s="227">
        <v>0</v>
      </c>
      <c r="BV146" s="227">
        <v>0</v>
      </c>
      <c r="BW146" s="227">
        <v>2341047</v>
      </c>
      <c r="BX146" s="227">
        <v>0</v>
      </c>
      <c r="BY146" s="227">
        <v>0</v>
      </c>
      <c r="BZ146" s="227">
        <v>0</v>
      </c>
      <c r="CA146" s="227">
        <v>0</v>
      </c>
      <c r="CB146" s="227">
        <v>0</v>
      </c>
      <c r="CC146" s="227">
        <v>0</v>
      </c>
      <c r="CD146" s="227">
        <v>0</v>
      </c>
      <c r="CE146" s="227">
        <v>0</v>
      </c>
      <c r="CF146" s="227">
        <v>0</v>
      </c>
      <c r="CG146" s="227">
        <v>0</v>
      </c>
      <c r="CH146" s="227">
        <v>0</v>
      </c>
      <c r="CI146" s="227">
        <v>0</v>
      </c>
      <c r="CJ146" s="227">
        <v>0</v>
      </c>
      <c r="CK146" s="227">
        <v>485000</v>
      </c>
      <c r="CL146" s="227">
        <v>0</v>
      </c>
      <c r="CM146" s="326"/>
      <c r="CZ146" s="325">
        <f t="shared" si="2"/>
        <v>0</v>
      </c>
      <c r="DA146" s="313" t="s">
        <v>1739</v>
      </c>
      <c r="DB146" s="310" t="s">
        <v>194</v>
      </c>
      <c r="DC146" s="310" t="s">
        <v>2296</v>
      </c>
    </row>
    <row r="147" spans="1:107" ht="13.2" customHeight="1" x14ac:dyDescent="0.25">
      <c r="A147" s="293" t="s">
        <v>1740</v>
      </c>
      <c r="B147" s="294" t="s">
        <v>1075</v>
      </c>
      <c r="C147" s="227">
        <v>0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0</v>
      </c>
      <c r="N147" s="227">
        <v>0</v>
      </c>
      <c r="O147" s="227">
        <v>0</v>
      </c>
      <c r="P147" s="227">
        <v>0</v>
      </c>
      <c r="Q147" s="227">
        <v>0</v>
      </c>
      <c r="R147" s="227">
        <v>0</v>
      </c>
      <c r="S147" s="227">
        <v>0</v>
      </c>
      <c r="T147" s="227">
        <v>0</v>
      </c>
      <c r="U147" s="227">
        <v>0</v>
      </c>
      <c r="V147" s="227">
        <v>0</v>
      </c>
      <c r="W147" s="227">
        <v>0</v>
      </c>
      <c r="X147" s="227">
        <v>0</v>
      </c>
      <c r="Y147" s="227">
        <v>0</v>
      </c>
      <c r="Z147" s="227">
        <v>0</v>
      </c>
      <c r="AA147" s="227">
        <v>0</v>
      </c>
      <c r="AB147" s="227">
        <v>0</v>
      </c>
      <c r="AC147" s="227">
        <v>0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0</v>
      </c>
      <c r="AL147" s="227">
        <v>0</v>
      </c>
      <c r="AM147" s="227">
        <v>0</v>
      </c>
      <c r="AN147" s="227">
        <v>0</v>
      </c>
      <c r="AO147" s="227">
        <v>0</v>
      </c>
      <c r="AP147" s="227">
        <v>0</v>
      </c>
      <c r="AQ147" s="227">
        <v>0</v>
      </c>
      <c r="AR147" s="227">
        <v>0</v>
      </c>
      <c r="AS147" s="227">
        <v>0</v>
      </c>
      <c r="AT147" s="227">
        <v>0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7">
        <v>0</v>
      </c>
      <c r="BD147" s="227">
        <v>0</v>
      </c>
      <c r="BE147" s="227">
        <v>0</v>
      </c>
      <c r="BF147" s="227">
        <v>0</v>
      </c>
      <c r="BG147" s="227">
        <v>0</v>
      </c>
      <c r="BH147" s="227">
        <v>0</v>
      </c>
      <c r="BI147" s="227">
        <v>0</v>
      </c>
      <c r="BJ147" s="227">
        <v>0</v>
      </c>
      <c r="BK147" s="227">
        <v>0</v>
      </c>
      <c r="BL147" s="227">
        <v>0</v>
      </c>
      <c r="BM147" s="227">
        <v>0</v>
      </c>
      <c r="BN147" s="227">
        <v>0</v>
      </c>
      <c r="BO147" s="227">
        <v>0</v>
      </c>
      <c r="BP147" s="227">
        <v>0</v>
      </c>
      <c r="BQ147" s="227">
        <v>0</v>
      </c>
      <c r="BR147" s="227">
        <v>0</v>
      </c>
      <c r="BS147" s="227">
        <v>0</v>
      </c>
      <c r="BT147" s="227">
        <v>0</v>
      </c>
      <c r="BU147" s="227">
        <v>0</v>
      </c>
      <c r="BV147" s="227">
        <v>0</v>
      </c>
      <c r="BW147" s="295">
        <v>0</v>
      </c>
      <c r="BX147" s="227">
        <v>0</v>
      </c>
      <c r="BY147" s="295">
        <v>0</v>
      </c>
      <c r="BZ147" s="227">
        <v>0</v>
      </c>
      <c r="CA147" s="227">
        <v>0</v>
      </c>
      <c r="CB147" s="227">
        <v>0</v>
      </c>
      <c r="CC147" s="227">
        <v>0</v>
      </c>
      <c r="CD147" s="227">
        <v>0</v>
      </c>
      <c r="CE147" s="227">
        <v>0</v>
      </c>
      <c r="CF147" s="227">
        <v>0</v>
      </c>
      <c r="CG147" s="227">
        <v>0</v>
      </c>
      <c r="CH147" s="227">
        <v>0</v>
      </c>
      <c r="CI147" s="227">
        <v>0</v>
      </c>
      <c r="CJ147" s="227">
        <v>0</v>
      </c>
      <c r="CK147" s="295">
        <v>0</v>
      </c>
      <c r="CL147" s="227">
        <v>0</v>
      </c>
      <c r="CM147" s="326"/>
      <c r="CZ147" s="325">
        <f t="shared" si="2"/>
        <v>0</v>
      </c>
      <c r="DA147" s="313" t="s">
        <v>1740</v>
      </c>
      <c r="DB147" s="310" t="s">
        <v>1075</v>
      </c>
      <c r="DC147" s="310" t="s">
        <v>2296</v>
      </c>
    </row>
    <row r="148" spans="1:107" ht="13.2" customHeight="1" x14ac:dyDescent="0.25">
      <c r="A148" s="293" t="s">
        <v>1741</v>
      </c>
      <c r="B148" s="294" t="s">
        <v>1274</v>
      </c>
      <c r="C148" s="227">
        <v>0</v>
      </c>
      <c r="D148" s="227">
        <v>0</v>
      </c>
      <c r="E148" s="227">
        <v>0</v>
      </c>
      <c r="F148" s="227">
        <v>0</v>
      </c>
      <c r="G148" s="227">
        <v>0</v>
      </c>
      <c r="H148" s="227">
        <v>0</v>
      </c>
      <c r="I148" s="227">
        <v>0</v>
      </c>
      <c r="J148" s="227">
        <v>0</v>
      </c>
      <c r="K148" s="227">
        <v>0</v>
      </c>
      <c r="L148" s="227">
        <v>0</v>
      </c>
      <c r="M148" s="227">
        <v>0</v>
      </c>
      <c r="N148" s="227">
        <v>0</v>
      </c>
      <c r="O148" s="227">
        <v>0</v>
      </c>
      <c r="P148" s="227">
        <v>0</v>
      </c>
      <c r="Q148" s="227">
        <v>0</v>
      </c>
      <c r="R148" s="227">
        <v>0</v>
      </c>
      <c r="S148" s="227">
        <v>0</v>
      </c>
      <c r="T148" s="227">
        <v>0</v>
      </c>
      <c r="U148" s="227">
        <v>0</v>
      </c>
      <c r="V148" s="227">
        <v>0</v>
      </c>
      <c r="W148" s="227">
        <v>0</v>
      </c>
      <c r="X148" s="227">
        <v>0</v>
      </c>
      <c r="Y148" s="227">
        <v>0</v>
      </c>
      <c r="Z148" s="227">
        <v>0</v>
      </c>
      <c r="AA148" s="227">
        <v>0</v>
      </c>
      <c r="AB148" s="227">
        <v>0</v>
      </c>
      <c r="AC148" s="227">
        <v>0</v>
      </c>
      <c r="AD148" s="227">
        <v>0</v>
      </c>
      <c r="AE148" s="227">
        <v>0</v>
      </c>
      <c r="AF148" s="227">
        <v>0</v>
      </c>
      <c r="AG148" s="227">
        <v>0</v>
      </c>
      <c r="AH148" s="227">
        <v>0</v>
      </c>
      <c r="AI148" s="227">
        <v>0</v>
      </c>
      <c r="AJ148" s="227">
        <v>0</v>
      </c>
      <c r="AK148" s="227">
        <v>0</v>
      </c>
      <c r="AL148" s="227">
        <v>0</v>
      </c>
      <c r="AM148" s="227">
        <v>0</v>
      </c>
      <c r="AN148" s="227">
        <v>0</v>
      </c>
      <c r="AO148" s="227">
        <v>0</v>
      </c>
      <c r="AP148" s="227">
        <v>0</v>
      </c>
      <c r="AQ148" s="227">
        <v>0</v>
      </c>
      <c r="AR148" s="227">
        <v>0</v>
      </c>
      <c r="AS148" s="227">
        <v>0</v>
      </c>
      <c r="AT148" s="227">
        <v>0</v>
      </c>
      <c r="AU148" s="227">
        <v>0</v>
      </c>
      <c r="AV148" s="227">
        <v>0</v>
      </c>
      <c r="AW148" s="227">
        <v>0</v>
      </c>
      <c r="AX148" s="227">
        <v>0</v>
      </c>
      <c r="AY148" s="227">
        <v>0</v>
      </c>
      <c r="AZ148" s="227">
        <v>0</v>
      </c>
      <c r="BA148" s="227">
        <v>0</v>
      </c>
      <c r="BB148" s="227">
        <v>0</v>
      </c>
      <c r="BC148" s="227">
        <v>0</v>
      </c>
      <c r="BD148" s="227">
        <v>0</v>
      </c>
      <c r="BE148" s="227">
        <v>0</v>
      </c>
      <c r="BF148" s="227">
        <v>0</v>
      </c>
      <c r="BG148" s="227">
        <v>0</v>
      </c>
      <c r="BH148" s="227">
        <v>0</v>
      </c>
      <c r="BI148" s="227">
        <v>0</v>
      </c>
      <c r="BJ148" s="227">
        <v>0</v>
      </c>
      <c r="BK148" s="227">
        <v>0</v>
      </c>
      <c r="BL148" s="227">
        <v>-78014.039999999994</v>
      </c>
      <c r="BM148" s="227">
        <v>0</v>
      </c>
      <c r="BN148" s="227">
        <v>0</v>
      </c>
      <c r="BO148" s="227">
        <v>0</v>
      </c>
      <c r="BP148" s="227">
        <v>0</v>
      </c>
      <c r="BQ148" s="227">
        <v>0</v>
      </c>
      <c r="BR148" s="295">
        <v>0</v>
      </c>
      <c r="BS148" s="295">
        <v>0</v>
      </c>
      <c r="BT148" s="227">
        <v>0</v>
      </c>
      <c r="BU148" s="227">
        <v>0</v>
      </c>
      <c r="BV148" s="227">
        <v>0</v>
      </c>
      <c r="BW148" s="227">
        <v>-317163.98</v>
      </c>
      <c r="BX148" s="227">
        <v>0</v>
      </c>
      <c r="BY148" s="227">
        <v>0</v>
      </c>
      <c r="BZ148" s="295">
        <v>0</v>
      </c>
      <c r="CA148" s="227">
        <v>0</v>
      </c>
      <c r="CB148" s="227">
        <v>0</v>
      </c>
      <c r="CC148" s="227">
        <v>0</v>
      </c>
      <c r="CD148" s="227">
        <v>0</v>
      </c>
      <c r="CE148" s="227">
        <v>0</v>
      </c>
      <c r="CF148" s="227">
        <v>0</v>
      </c>
      <c r="CG148" s="295">
        <v>0</v>
      </c>
      <c r="CH148" s="227">
        <v>0</v>
      </c>
      <c r="CI148" s="227">
        <v>0</v>
      </c>
      <c r="CJ148" s="227">
        <v>0</v>
      </c>
      <c r="CK148" s="295">
        <v>-96999.84</v>
      </c>
      <c r="CL148" s="295">
        <v>0</v>
      </c>
      <c r="CM148" s="326"/>
      <c r="CZ148" s="325">
        <f t="shared" si="2"/>
        <v>0</v>
      </c>
      <c r="DA148" s="313" t="s">
        <v>1741</v>
      </c>
      <c r="DB148" s="310" t="s">
        <v>1274</v>
      </c>
      <c r="DC148" s="310" t="s">
        <v>2296</v>
      </c>
    </row>
    <row r="149" spans="1:107" ht="13.2" customHeight="1" x14ac:dyDescent="0.25">
      <c r="A149" s="293" t="s">
        <v>1742</v>
      </c>
      <c r="B149" s="294" t="s">
        <v>195</v>
      </c>
      <c r="C149" s="227">
        <v>574500</v>
      </c>
      <c r="D149" s="227">
        <v>0</v>
      </c>
      <c r="E149" s="227">
        <v>450000</v>
      </c>
      <c r="F149" s="227">
        <v>2465080</v>
      </c>
      <c r="G149" s="227">
        <v>0</v>
      </c>
      <c r="H149" s="227">
        <v>0</v>
      </c>
      <c r="I149" s="227">
        <v>4889274</v>
      </c>
      <c r="J149" s="227">
        <v>844183</v>
      </c>
      <c r="K149" s="227">
        <v>0</v>
      </c>
      <c r="L149" s="227">
        <v>0</v>
      </c>
      <c r="M149" s="227">
        <v>87000</v>
      </c>
      <c r="N149" s="227">
        <v>1091200</v>
      </c>
      <c r="O149" s="227">
        <v>7570503.4900000002</v>
      </c>
      <c r="P149" s="227">
        <v>4603984</v>
      </c>
      <c r="Q149" s="227">
        <v>284500</v>
      </c>
      <c r="R149" s="227">
        <v>214813</v>
      </c>
      <c r="S149" s="227">
        <v>2969919</v>
      </c>
      <c r="T149" s="227">
        <v>0</v>
      </c>
      <c r="U149" s="227">
        <v>476500</v>
      </c>
      <c r="V149" s="227">
        <v>0</v>
      </c>
      <c r="W149" s="227">
        <v>0</v>
      </c>
      <c r="X149" s="227">
        <v>3273930</v>
      </c>
      <c r="Y149" s="227">
        <v>0</v>
      </c>
      <c r="Z149" s="227">
        <v>6912940.2800000003</v>
      </c>
      <c r="AA149" s="227">
        <v>0</v>
      </c>
      <c r="AB149" s="227">
        <v>1299000</v>
      </c>
      <c r="AC149" s="227">
        <v>45000</v>
      </c>
      <c r="AD149" s="227">
        <v>0</v>
      </c>
      <c r="AE149" s="227">
        <v>397500</v>
      </c>
      <c r="AF149" s="227">
        <v>1896300</v>
      </c>
      <c r="AG149" s="227">
        <v>102000</v>
      </c>
      <c r="AH149" s="227">
        <v>242000</v>
      </c>
      <c r="AI149" s="227">
        <v>168268.5</v>
      </c>
      <c r="AJ149" s="227">
        <v>4094790</v>
      </c>
      <c r="AK149" s="227">
        <v>2531765</v>
      </c>
      <c r="AL149" s="227">
        <v>0</v>
      </c>
      <c r="AM149" s="227">
        <v>0</v>
      </c>
      <c r="AN149" s="227">
        <v>0</v>
      </c>
      <c r="AO149" s="227">
        <v>1412000</v>
      </c>
      <c r="AP149" s="227">
        <v>1000000</v>
      </c>
      <c r="AQ149" s="227">
        <v>1261540</v>
      </c>
      <c r="AR149" s="227">
        <v>450000</v>
      </c>
      <c r="AS149" s="227">
        <v>1289300</v>
      </c>
      <c r="AT149" s="227">
        <v>0</v>
      </c>
      <c r="AU149" s="227">
        <v>0</v>
      </c>
      <c r="AV149" s="227">
        <v>0</v>
      </c>
      <c r="AW149" s="227">
        <v>0</v>
      </c>
      <c r="AX149" s="227">
        <v>0</v>
      </c>
      <c r="AY149" s="227">
        <v>0</v>
      </c>
      <c r="AZ149" s="227">
        <v>685000</v>
      </c>
      <c r="BA149" s="227">
        <v>0</v>
      </c>
      <c r="BB149" s="227">
        <v>0</v>
      </c>
      <c r="BC149" s="227">
        <v>2249689.5</v>
      </c>
      <c r="BD149" s="227">
        <v>8870400</v>
      </c>
      <c r="BE149" s="227">
        <v>0</v>
      </c>
      <c r="BF149" s="227">
        <v>283200</v>
      </c>
      <c r="BG149" s="227">
        <v>416500</v>
      </c>
      <c r="BH149" s="227">
        <v>0</v>
      </c>
      <c r="BI149" s="227">
        <v>0</v>
      </c>
      <c r="BJ149" s="227">
        <v>0</v>
      </c>
      <c r="BK149" s="227">
        <v>4063000</v>
      </c>
      <c r="BL149" s="227">
        <v>4125552</v>
      </c>
      <c r="BM149" s="227">
        <v>5166055</v>
      </c>
      <c r="BN149" s="227">
        <v>3701025</v>
      </c>
      <c r="BO149" s="227">
        <v>1746000</v>
      </c>
      <c r="BP149" s="227">
        <v>4631500</v>
      </c>
      <c r="BQ149" s="227">
        <v>2206100</v>
      </c>
      <c r="BR149" s="227">
        <v>40969000</v>
      </c>
      <c r="BS149" s="227">
        <v>271096</v>
      </c>
      <c r="BT149" s="295">
        <v>0</v>
      </c>
      <c r="BU149" s="227">
        <v>0</v>
      </c>
      <c r="BV149" s="295">
        <v>0</v>
      </c>
      <c r="BW149" s="295">
        <v>0</v>
      </c>
      <c r="BX149" s="227">
        <v>0</v>
      </c>
      <c r="BY149" s="227">
        <v>0</v>
      </c>
      <c r="BZ149" s="295">
        <v>130000</v>
      </c>
      <c r="CA149" s="295">
        <v>1385000</v>
      </c>
      <c r="CB149" s="227">
        <v>0</v>
      </c>
      <c r="CC149" s="227">
        <v>0</v>
      </c>
      <c r="CD149" s="227">
        <v>0</v>
      </c>
      <c r="CE149" s="295">
        <v>0</v>
      </c>
      <c r="CF149" s="227">
        <v>0</v>
      </c>
      <c r="CG149" s="227">
        <v>1084000</v>
      </c>
      <c r="CH149" s="227">
        <v>0</v>
      </c>
      <c r="CI149" s="227">
        <v>0</v>
      </c>
      <c r="CJ149" s="227">
        <v>0</v>
      </c>
      <c r="CK149" s="295">
        <v>108000</v>
      </c>
      <c r="CL149" s="295">
        <v>1493700</v>
      </c>
      <c r="CM149" s="326"/>
      <c r="CZ149" s="325">
        <f t="shared" si="2"/>
        <v>0</v>
      </c>
      <c r="DA149" s="313" t="s">
        <v>1742</v>
      </c>
      <c r="DB149" s="310" t="s">
        <v>195</v>
      </c>
      <c r="DC149" s="310" t="s">
        <v>2296</v>
      </c>
    </row>
    <row r="150" spans="1:107" ht="13.2" customHeight="1" x14ac:dyDescent="0.25">
      <c r="A150" s="293" t="s">
        <v>1743</v>
      </c>
      <c r="B150" s="294" t="s">
        <v>196</v>
      </c>
      <c r="C150" s="227">
        <v>0</v>
      </c>
      <c r="D150" s="227">
        <v>0</v>
      </c>
      <c r="E150" s="227">
        <v>0</v>
      </c>
      <c r="F150" s="227">
        <v>50000</v>
      </c>
      <c r="G150" s="227">
        <v>2080000</v>
      </c>
      <c r="H150" s="227">
        <v>0</v>
      </c>
      <c r="I150" s="227">
        <v>0</v>
      </c>
      <c r="J150" s="227">
        <v>0</v>
      </c>
      <c r="K150" s="227">
        <v>0</v>
      </c>
      <c r="L150" s="227">
        <v>1085000</v>
      </c>
      <c r="M150" s="227">
        <v>0</v>
      </c>
      <c r="N150" s="227">
        <v>2167000</v>
      </c>
      <c r="O150" s="227">
        <v>0</v>
      </c>
      <c r="P150" s="227">
        <v>583200</v>
      </c>
      <c r="Q150" s="227">
        <v>548200</v>
      </c>
      <c r="R150" s="227">
        <v>0</v>
      </c>
      <c r="S150" s="227">
        <v>1505000</v>
      </c>
      <c r="T150" s="227">
        <v>3311258</v>
      </c>
      <c r="U150" s="227">
        <v>1558000</v>
      </c>
      <c r="V150" s="227">
        <v>3750050</v>
      </c>
      <c r="W150" s="227">
        <v>0</v>
      </c>
      <c r="X150" s="227">
        <v>0</v>
      </c>
      <c r="Y150" s="227">
        <v>550200</v>
      </c>
      <c r="Z150" s="227">
        <v>0</v>
      </c>
      <c r="AA150" s="227">
        <v>320000</v>
      </c>
      <c r="AB150" s="227">
        <v>1107000</v>
      </c>
      <c r="AC150" s="227">
        <v>1732000</v>
      </c>
      <c r="AD150" s="227">
        <v>1099000</v>
      </c>
      <c r="AE150" s="227">
        <v>1267500</v>
      </c>
      <c r="AF150" s="227">
        <v>1414000</v>
      </c>
      <c r="AG150" s="227">
        <v>42660</v>
      </c>
      <c r="AH150" s="227">
        <v>1285000</v>
      </c>
      <c r="AI150" s="227">
        <v>1479000</v>
      </c>
      <c r="AJ150" s="227">
        <v>2000000</v>
      </c>
      <c r="AK150" s="227">
        <v>0</v>
      </c>
      <c r="AL150" s="227">
        <v>1310000</v>
      </c>
      <c r="AM150" s="227">
        <v>200000</v>
      </c>
      <c r="AN150" s="227">
        <v>0</v>
      </c>
      <c r="AO150" s="227">
        <v>108000</v>
      </c>
      <c r="AP150" s="227">
        <v>2300000</v>
      </c>
      <c r="AQ150" s="227">
        <v>1738469</v>
      </c>
      <c r="AR150" s="227">
        <v>0</v>
      </c>
      <c r="AS150" s="227">
        <v>1000000</v>
      </c>
      <c r="AT150" s="227">
        <v>0</v>
      </c>
      <c r="AU150" s="227">
        <v>1503000</v>
      </c>
      <c r="AV150" s="227">
        <v>406500</v>
      </c>
      <c r="AW150" s="227">
        <v>320000</v>
      </c>
      <c r="AX150" s="227">
        <v>0</v>
      </c>
      <c r="AY150" s="227">
        <v>0</v>
      </c>
      <c r="AZ150" s="227">
        <v>0</v>
      </c>
      <c r="BA150" s="227">
        <v>300000</v>
      </c>
      <c r="BB150" s="227">
        <v>0</v>
      </c>
      <c r="BC150" s="227">
        <v>350000</v>
      </c>
      <c r="BD150" s="227">
        <v>1550000</v>
      </c>
      <c r="BE150" s="227">
        <v>451010</v>
      </c>
      <c r="BF150" s="227">
        <v>1875000</v>
      </c>
      <c r="BG150" s="227">
        <v>9432381.8800000008</v>
      </c>
      <c r="BH150" s="227">
        <v>1949810</v>
      </c>
      <c r="BI150" s="227">
        <v>0</v>
      </c>
      <c r="BJ150" s="227">
        <v>2000000</v>
      </c>
      <c r="BK150" s="227">
        <v>2649000</v>
      </c>
      <c r="BL150" s="227">
        <v>18773595</v>
      </c>
      <c r="BM150" s="227">
        <v>354000</v>
      </c>
      <c r="BN150" s="227">
        <v>1376000</v>
      </c>
      <c r="BO150" s="227">
        <v>0</v>
      </c>
      <c r="BP150" s="227">
        <v>500000</v>
      </c>
      <c r="BQ150" s="227">
        <v>1151572</v>
      </c>
      <c r="BR150" s="227">
        <v>0</v>
      </c>
      <c r="BS150" s="227">
        <v>0</v>
      </c>
      <c r="BT150" s="295">
        <v>1200000</v>
      </c>
      <c r="BU150" s="295">
        <v>0</v>
      </c>
      <c r="BV150" s="295">
        <v>1280000</v>
      </c>
      <c r="BW150" s="295">
        <v>894000</v>
      </c>
      <c r="BX150" s="227">
        <v>0</v>
      </c>
      <c r="BY150" s="227">
        <v>0</v>
      </c>
      <c r="BZ150" s="295">
        <v>430000</v>
      </c>
      <c r="CA150" s="295">
        <v>1084704</v>
      </c>
      <c r="CB150" s="227">
        <v>0</v>
      </c>
      <c r="CC150" s="295">
        <v>0</v>
      </c>
      <c r="CD150" s="227">
        <v>0</v>
      </c>
      <c r="CE150" s="295">
        <v>1680000</v>
      </c>
      <c r="CF150" s="227">
        <v>0</v>
      </c>
      <c r="CG150" s="227">
        <v>0</v>
      </c>
      <c r="CH150" s="227">
        <v>0</v>
      </c>
      <c r="CI150" s="227">
        <v>0</v>
      </c>
      <c r="CJ150" s="295">
        <v>0</v>
      </c>
      <c r="CK150" s="295">
        <v>1645000</v>
      </c>
      <c r="CL150" s="295">
        <v>2380000</v>
      </c>
      <c r="CM150" s="326"/>
      <c r="CZ150" s="325">
        <f t="shared" si="2"/>
        <v>0</v>
      </c>
      <c r="DA150" s="313" t="s">
        <v>1743</v>
      </c>
      <c r="DB150" s="310" t="s">
        <v>196</v>
      </c>
      <c r="DC150" s="310" t="s">
        <v>2296</v>
      </c>
    </row>
    <row r="151" spans="1:107" ht="13.2" customHeight="1" x14ac:dyDescent="0.25">
      <c r="A151" s="293" t="s">
        <v>1744</v>
      </c>
      <c r="B151" s="294" t="s">
        <v>197</v>
      </c>
      <c r="C151" s="227">
        <v>0</v>
      </c>
      <c r="D151" s="227">
        <v>0</v>
      </c>
      <c r="E151" s="227">
        <v>4000000</v>
      </c>
      <c r="F151" s="227">
        <v>18089140</v>
      </c>
      <c r="G151" s="227">
        <v>3000000</v>
      </c>
      <c r="H151" s="227">
        <v>0</v>
      </c>
      <c r="I151" s="227">
        <v>5584532</v>
      </c>
      <c r="J151" s="227">
        <v>5908806</v>
      </c>
      <c r="K151" s="227">
        <v>0</v>
      </c>
      <c r="L151" s="227">
        <v>4824722</v>
      </c>
      <c r="M151" s="227">
        <v>0</v>
      </c>
      <c r="N151" s="227">
        <v>0</v>
      </c>
      <c r="O151" s="227">
        <v>5055000</v>
      </c>
      <c r="P151" s="227">
        <v>5955999</v>
      </c>
      <c r="Q151" s="227">
        <v>22282.75</v>
      </c>
      <c r="R151" s="227">
        <v>0</v>
      </c>
      <c r="S151" s="227">
        <v>5955999</v>
      </c>
      <c r="T151" s="227">
        <v>835000</v>
      </c>
      <c r="U151" s="227">
        <v>4931008</v>
      </c>
      <c r="V151" s="227">
        <v>4931008</v>
      </c>
      <c r="W151" s="227">
        <v>0</v>
      </c>
      <c r="X151" s="227">
        <v>44000</v>
      </c>
      <c r="Y151" s="227">
        <v>0</v>
      </c>
      <c r="Z151" s="227">
        <v>0</v>
      </c>
      <c r="AA151" s="227">
        <v>7886000</v>
      </c>
      <c r="AB151" s="227">
        <v>0</v>
      </c>
      <c r="AC151" s="227">
        <v>1500000</v>
      </c>
      <c r="AD151" s="227">
        <v>0</v>
      </c>
      <c r="AE151" s="227">
        <v>5736000</v>
      </c>
      <c r="AF151" s="227">
        <v>0</v>
      </c>
      <c r="AG151" s="227">
        <v>1149480</v>
      </c>
      <c r="AH151" s="227">
        <v>0</v>
      </c>
      <c r="AI151" s="227">
        <v>1424000</v>
      </c>
      <c r="AJ151" s="227">
        <v>0</v>
      </c>
      <c r="AK151" s="227">
        <v>629000</v>
      </c>
      <c r="AL151" s="227">
        <v>1450000</v>
      </c>
      <c r="AM151" s="227">
        <v>5175979</v>
      </c>
      <c r="AN151" s="227">
        <v>0</v>
      </c>
      <c r="AO151" s="227">
        <v>5000000</v>
      </c>
      <c r="AP151" s="227">
        <v>1500389.95</v>
      </c>
      <c r="AQ151" s="227">
        <v>1600000</v>
      </c>
      <c r="AR151" s="227">
        <v>3680000</v>
      </c>
      <c r="AS151" s="227">
        <v>5891979</v>
      </c>
      <c r="AT151" s="227">
        <v>2343877</v>
      </c>
      <c r="AU151" s="227">
        <v>5803262</v>
      </c>
      <c r="AV151" s="227">
        <v>4554079</v>
      </c>
      <c r="AW151" s="227">
        <v>3500000</v>
      </c>
      <c r="AX151" s="227">
        <v>2000000</v>
      </c>
      <c r="AY151" s="227">
        <v>0</v>
      </c>
      <c r="AZ151" s="227">
        <v>4565800</v>
      </c>
      <c r="BA151" s="227">
        <v>8599000</v>
      </c>
      <c r="BB151" s="227">
        <v>0</v>
      </c>
      <c r="BC151" s="227">
        <v>1982500</v>
      </c>
      <c r="BD151" s="227">
        <v>1400000</v>
      </c>
      <c r="BE151" s="227">
        <v>0</v>
      </c>
      <c r="BF151" s="227">
        <v>4390000</v>
      </c>
      <c r="BG151" s="227">
        <v>5750000</v>
      </c>
      <c r="BH151" s="227">
        <v>203667.49</v>
      </c>
      <c r="BI151" s="227">
        <v>0</v>
      </c>
      <c r="BJ151" s="227">
        <v>0</v>
      </c>
      <c r="BK151" s="227">
        <v>0</v>
      </c>
      <c r="BL151" s="227">
        <v>7293000</v>
      </c>
      <c r="BM151" s="227">
        <v>2399000</v>
      </c>
      <c r="BN151" s="227">
        <v>0</v>
      </c>
      <c r="BO151" s="227">
        <v>2399000</v>
      </c>
      <c r="BP151" s="227">
        <v>0</v>
      </c>
      <c r="BQ151" s="227">
        <v>1561070</v>
      </c>
      <c r="BR151" s="227">
        <v>0</v>
      </c>
      <c r="BS151" s="227">
        <v>0</v>
      </c>
      <c r="BT151" s="227">
        <v>4291029</v>
      </c>
      <c r="BU151" s="227">
        <v>219986</v>
      </c>
      <c r="BV151" s="227">
        <v>4572979</v>
      </c>
      <c r="BW151" s="295">
        <v>3371760</v>
      </c>
      <c r="BX151" s="227">
        <v>0</v>
      </c>
      <c r="BY151" s="227">
        <v>0</v>
      </c>
      <c r="BZ151" s="295">
        <v>4688679</v>
      </c>
      <c r="CA151" s="227">
        <v>1200000</v>
      </c>
      <c r="CB151" s="295">
        <v>0</v>
      </c>
      <c r="CC151" s="227">
        <v>7370000</v>
      </c>
      <c r="CD151" s="295">
        <v>0</v>
      </c>
      <c r="CE151" s="227">
        <v>3838000</v>
      </c>
      <c r="CF151" s="227">
        <v>0</v>
      </c>
      <c r="CG151" s="227">
        <v>0</v>
      </c>
      <c r="CH151" s="295">
        <v>0</v>
      </c>
      <c r="CI151" s="227">
        <v>0</v>
      </c>
      <c r="CJ151" s="295">
        <v>5889999</v>
      </c>
      <c r="CK151" s="295">
        <v>1030000</v>
      </c>
      <c r="CL151" s="295">
        <v>1129500</v>
      </c>
      <c r="CM151" s="326"/>
      <c r="CZ151" s="325">
        <f t="shared" si="2"/>
        <v>0</v>
      </c>
      <c r="DA151" s="313" t="s">
        <v>1744</v>
      </c>
      <c r="DB151" s="310" t="s">
        <v>197</v>
      </c>
      <c r="DC151" s="310" t="s">
        <v>2296</v>
      </c>
    </row>
    <row r="152" spans="1:107" ht="13.2" customHeight="1" x14ac:dyDescent="0.25">
      <c r="A152" s="293" t="s">
        <v>1745</v>
      </c>
      <c r="B152" s="294" t="s">
        <v>198</v>
      </c>
      <c r="C152" s="227">
        <v>0</v>
      </c>
      <c r="D152" s="227">
        <v>0</v>
      </c>
      <c r="E152" s="227">
        <v>0</v>
      </c>
      <c r="F152" s="227">
        <v>316786.84999999998</v>
      </c>
      <c r="G152" s="227">
        <v>0</v>
      </c>
      <c r="H152" s="227">
        <v>0</v>
      </c>
      <c r="I152" s="227">
        <v>0</v>
      </c>
      <c r="J152" s="227">
        <v>0</v>
      </c>
      <c r="K152" s="227">
        <v>0</v>
      </c>
      <c r="L152" s="227">
        <v>128000</v>
      </c>
      <c r="M152" s="227">
        <v>0</v>
      </c>
      <c r="N152" s="227">
        <v>0</v>
      </c>
      <c r="O152" s="227">
        <v>0</v>
      </c>
      <c r="P152" s="227">
        <v>1327103</v>
      </c>
      <c r="Q152" s="227">
        <v>899000</v>
      </c>
      <c r="R152" s="227">
        <v>0</v>
      </c>
      <c r="S152" s="227">
        <v>120000</v>
      </c>
      <c r="T152" s="227">
        <v>749000</v>
      </c>
      <c r="U152" s="227">
        <v>0</v>
      </c>
      <c r="V152" s="227">
        <v>207000</v>
      </c>
      <c r="W152" s="227">
        <v>0</v>
      </c>
      <c r="X152" s="227">
        <v>0</v>
      </c>
      <c r="Y152" s="227">
        <v>313282</v>
      </c>
      <c r="Z152" s="227">
        <v>0</v>
      </c>
      <c r="AA152" s="227">
        <v>0</v>
      </c>
      <c r="AB152" s="227">
        <v>3778750.01</v>
      </c>
      <c r="AC152" s="227">
        <v>0</v>
      </c>
      <c r="AD152" s="227">
        <v>387650</v>
      </c>
      <c r="AE152" s="227">
        <v>0</v>
      </c>
      <c r="AF152" s="227">
        <v>0</v>
      </c>
      <c r="AG152" s="227">
        <v>1131535</v>
      </c>
      <c r="AH152" s="227">
        <v>0</v>
      </c>
      <c r="AI152" s="227">
        <v>0</v>
      </c>
      <c r="AJ152" s="227">
        <v>1209500</v>
      </c>
      <c r="AK152" s="227">
        <v>0</v>
      </c>
      <c r="AL152" s="227">
        <v>270000</v>
      </c>
      <c r="AM152" s="227">
        <v>100000</v>
      </c>
      <c r="AN152" s="227">
        <v>0</v>
      </c>
      <c r="AO152" s="227">
        <v>65000</v>
      </c>
      <c r="AP152" s="227">
        <v>100000</v>
      </c>
      <c r="AQ152" s="227">
        <v>0</v>
      </c>
      <c r="AR152" s="227">
        <v>1550000</v>
      </c>
      <c r="AS152" s="227">
        <v>369330</v>
      </c>
      <c r="AT152" s="227">
        <v>626670.09</v>
      </c>
      <c r="AU152" s="227">
        <v>281000</v>
      </c>
      <c r="AV152" s="227">
        <v>70000</v>
      </c>
      <c r="AW152" s="227">
        <v>180000</v>
      </c>
      <c r="AX152" s="227">
        <v>0</v>
      </c>
      <c r="AY152" s="227">
        <v>0</v>
      </c>
      <c r="AZ152" s="227">
        <v>0</v>
      </c>
      <c r="BA152" s="227">
        <v>50000</v>
      </c>
      <c r="BB152" s="227">
        <v>0</v>
      </c>
      <c r="BC152" s="227">
        <v>3156500</v>
      </c>
      <c r="BD152" s="227">
        <v>5463467.04</v>
      </c>
      <c r="BE152" s="227">
        <v>4890000</v>
      </c>
      <c r="BF152" s="227">
        <v>0</v>
      </c>
      <c r="BG152" s="227">
        <v>14760033.699999999</v>
      </c>
      <c r="BH152" s="227">
        <v>409224.71</v>
      </c>
      <c r="BI152" s="227">
        <v>0</v>
      </c>
      <c r="BJ152" s="227">
        <v>2445000</v>
      </c>
      <c r="BK152" s="227">
        <v>1282578.3</v>
      </c>
      <c r="BL152" s="227">
        <v>290000</v>
      </c>
      <c r="BM152" s="227">
        <v>0</v>
      </c>
      <c r="BN152" s="227">
        <v>0</v>
      </c>
      <c r="BO152" s="227">
        <v>0</v>
      </c>
      <c r="BP152" s="227">
        <v>193900</v>
      </c>
      <c r="BQ152" s="227">
        <v>1557740</v>
      </c>
      <c r="BR152" s="227">
        <v>0</v>
      </c>
      <c r="BS152" s="295">
        <v>0</v>
      </c>
      <c r="BT152" s="295">
        <v>0</v>
      </c>
      <c r="BU152" s="295">
        <v>0</v>
      </c>
      <c r="BV152" s="295">
        <v>0</v>
      </c>
      <c r="BW152" s="227">
        <v>114000</v>
      </c>
      <c r="BX152" s="227">
        <v>0</v>
      </c>
      <c r="BY152" s="227">
        <v>0</v>
      </c>
      <c r="BZ152" s="227">
        <v>90379</v>
      </c>
      <c r="CA152" s="227">
        <v>0</v>
      </c>
      <c r="CB152" s="227">
        <v>181543.65</v>
      </c>
      <c r="CC152" s="227">
        <v>0</v>
      </c>
      <c r="CD152" s="295">
        <v>89435</v>
      </c>
      <c r="CE152" s="295">
        <v>0</v>
      </c>
      <c r="CF152" s="227">
        <v>0</v>
      </c>
      <c r="CG152" s="227">
        <v>0</v>
      </c>
      <c r="CH152" s="227">
        <v>6005000</v>
      </c>
      <c r="CI152" s="227">
        <v>0</v>
      </c>
      <c r="CJ152" s="227">
        <v>112000</v>
      </c>
      <c r="CK152" s="227">
        <v>1179925.8799999999</v>
      </c>
      <c r="CL152" s="295">
        <v>1478925.88</v>
      </c>
      <c r="CM152" s="326"/>
      <c r="CZ152" s="325">
        <f t="shared" si="2"/>
        <v>0</v>
      </c>
      <c r="DA152" s="313" t="s">
        <v>1745</v>
      </c>
      <c r="DB152" s="310" t="s">
        <v>198</v>
      </c>
      <c r="DC152" s="310" t="s">
        <v>2296</v>
      </c>
    </row>
    <row r="153" spans="1:107" ht="13.2" customHeight="1" x14ac:dyDescent="0.25">
      <c r="A153" s="293" t="s">
        <v>1746</v>
      </c>
      <c r="B153" s="294" t="s">
        <v>199</v>
      </c>
      <c r="C153" s="227">
        <v>0</v>
      </c>
      <c r="D153" s="227">
        <v>0</v>
      </c>
      <c r="E153" s="227">
        <v>0</v>
      </c>
      <c r="F153" s="227">
        <v>49000</v>
      </c>
      <c r="G153" s="227">
        <v>0</v>
      </c>
      <c r="H153" s="227">
        <v>0</v>
      </c>
      <c r="I153" s="227">
        <v>0</v>
      </c>
      <c r="J153" s="227">
        <v>80560</v>
      </c>
      <c r="K153" s="227">
        <v>0</v>
      </c>
      <c r="L153" s="227">
        <v>0</v>
      </c>
      <c r="M153" s="227">
        <v>0</v>
      </c>
      <c r="N153" s="227">
        <v>0</v>
      </c>
      <c r="O153" s="227">
        <v>0</v>
      </c>
      <c r="P153" s="227">
        <v>0</v>
      </c>
      <c r="Q153" s="227">
        <v>0</v>
      </c>
      <c r="R153" s="227">
        <v>0</v>
      </c>
      <c r="S153" s="227">
        <v>0</v>
      </c>
      <c r="T153" s="227">
        <v>0</v>
      </c>
      <c r="U153" s="227">
        <v>0</v>
      </c>
      <c r="V153" s="227">
        <v>0</v>
      </c>
      <c r="W153" s="227">
        <v>0</v>
      </c>
      <c r="X153" s="227">
        <v>0</v>
      </c>
      <c r="Y153" s="227">
        <v>48000</v>
      </c>
      <c r="Z153" s="227">
        <v>0</v>
      </c>
      <c r="AA153" s="227">
        <v>94900</v>
      </c>
      <c r="AB153" s="227">
        <v>0</v>
      </c>
      <c r="AC153" s="227">
        <v>0</v>
      </c>
      <c r="AD153" s="227">
        <v>0</v>
      </c>
      <c r="AE153" s="227">
        <v>0</v>
      </c>
      <c r="AF153" s="227">
        <v>0</v>
      </c>
      <c r="AG153" s="227">
        <v>89180</v>
      </c>
      <c r="AH153" s="227">
        <v>0</v>
      </c>
      <c r="AI153" s="227">
        <v>0</v>
      </c>
      <c r="AJ153" s="227">
        <v>0</v>
      </c>
      <c r="AK153" s="227">
        <v>85600</v>
      </c>
      <c r="AL153" s="227">
        <v>0</v>
      </c>
      <c r="AM153" s="227">
        <v>0</v>
      </c>
      <c r="AN153" s="227">
        <v>0</v>
      </c>
      <c r="AO153" s="227">
        <v>0</v>
      </c>
      <c r="AP153" s="227">
        <v>0</v>
      </c>
      <c r="AQ153" s="227">
        <v>0</v>
      </c>
      <c r="AR153" s="227">
        <v>0</v>
      </c>
      <c r="AS153" s="227">
        <v>49500</v>
      </c>
      <c r="AT153" s="227">
        <v>0</v>
      </c>
      <c r="AU153" s="227">
        <v>0</v>
      </c>
      <c r="AV153" s="227">
        <v>0</v>
      </c>
      <c r="AW153" s="227">
        <v>0</v>
      </c>
      <c r="AX153" s="227">
        <v>0</v>
      </c>
      <c r="AY153" s="227">
        <v>0</v>
      </c>
      <c r="AZ153" s="227">
        <v>0</v>
      </c>
      <c r="BA153" s="227">
        <v>0</v>
      </c>
      <c r="BB153" s="227">
        <v>0</v>
      </c>
      <c r="BC153" s="227">
        <v>0</v>
      </c>
      <c r="BD153" s="227">
        <v>70940</v>
      </c>
      <c r="BE153" s="227">
        <v>0</v>
      </c>
      <c r="BF153" s="227">
        <v>0</v>
      </c>
      <c r="BG153" s="227">
        <v>1473181</v>
      </c>
      <c r="BH153" s="227">
        <v>0</v>
      </c>
      <c r="BI153" s="227">
        <v>0</v>
      </c>
      <c r="BJ153" s="227">
        <v>0</v>
      </c>
      <c r="BK153" s="227">
        <v>0</v>
      </c>
      <c r="BL153" s="227">
        <v>0</v>
      </c>
      <c r="BM153" s="227">
        <v>0</v>
      </c>
      <c r="BN153" s="227">
        <v>0</v>
      </c>
      <c r="BO153" s="227">
        <v>0</v>
      </c>
      <c r="BP153" s="227">
        <v>0</v>
      </c>
      <c r="BQ153" s="227">
        <v>39590</v>
      </c>
      <c r="BR153" s="227">
        <v>0</v>
      </c>
      <c r="BS153" s="295">
        <v>245104</v>
      </c>
      <c r="BT153" s="227">
        <v>60000</v>
      </c>
      <c r="BU153" s="295">
        <v>90341.4</v>
      </c>
      <c r="BV153" s="295">
        <v>154890</v>
      </c>
      <c r="BW153" s="295">
        <v>0</v>
      </c>
      <c r="BX153" s="295">
        <v>0</v>
      </c>
      <c r="BY153" s="295">
        <v>0</v>
      </c>
      <c r="BZ153" s="295">
        <v>0</v>
      </c>
      <c r="CA153" s="295">
        <v>0</v>
      </c>
      <c r="CB153" s="295">
        <v>0</v>
      </c>
      <c r="CC153" s="227">
        <v>0</v>
      </c>
      <c r="CD153" s="295">
        <v>119490</v>
      </c>
      <c r="CE153" s="295">
        <v>1017478.11</v>
      </c>
      <c r="CF153" s="227">
        <v>0</v>
      </c>
      <c r="CG153" s="227">
        <v>0</v>
      </c>
      <c r="CH153" s="295">
        <v>0</v>
      </c>
      <c r="CI153" s="227">
        <v>0</v>
      </c>
      <c r="CJ153" s="295">
        <v>0</v>
      </c>
      <c r="CK153" s="227">
        <v>0</v>
      </c>
      <c r="CL153" s="295">
        <v>17505.2</v>
      </c>
      <c r="CM153" s="326"/>
      <c r="CZ153" s="325">
        <f t="shared" si="2"/>
        <v>0</v>
      </c>
      <c r="DA153" s="313" t="s">
        <v>1746</v>
      </c>
      <c r="DB153" s="310" t="s">
        <v>199</v>
      </c>
      <c r="DC153" s="310" t="s">
        <v>2296</v>
      </c>
    </row>
    <row r="154" spans="1:107" ht="13.2" customHeight="1" x14ac:dyDescent="0.25">
      <c r="A154" s="293" t="s">
        <v>1747</v>
      </c>
      <c r="B154" s="294" t="s">
        <v>200</v>
      </c>
      <c r="C154" s="227">
        <v>0</v>
      </c>
      <c r="D154" s="227">
        <v>0</v>
      </c>
      <c r="E154" s="227">
        <v>900000</v>
      </c>
      <c r="F154" s="227">
        <v>0</v>
      </c>
      <c r="G154" s="227">
        <v>2719166</v>
      </c>
      <c r="H154" s="227">
        <v>0</v>
      </c>
      <c r="I154" s="227">
        <v>0</v>
      </c>
      <c r="J154" s="227">
        <v>489000</v>
      </c>
      <c r="K154" s="227">
        <v>231595.96</v>
      </c>
      <c r="L154" s="227">
        <v>0</v>
      </c>
      <c r="M154" s="227">
        <v>0</v>
      </c>
      <c r="N154" s="227">
        <v>2188800</v>
      </c>
      <c r="O154" s="227">
        <v>0</v>
      </c>
      <c r="P154" s="227">
        <v>1185042.57</v>
      </c>
      <c r="Q154" s="227">
        <v>962500</v>
      </c>
      <c r="R154" s="227">
        <v>0</v>
      </c>
      <c r="S154" s="227">
        <v>2393000</v>
      </c>
      <c r="T154" s="227">
        <v>858280</v>
      </c>
      <c r="U154" s="227">
        <v>568500</v>
      </c>
      <c r="V154" s="227">
        <v>1272350</v>
      </c>
      <c r="W154" s="227">
        <v>0</v>
      </c>
      <c r="X154" s="227">
        <v>0</v>
      </c>
      <c r="Y154" s="227">
        <v>3737471</v>
      </c>
      <c r="Z154" s="227">
        <v>0</v>
      </c>
      <c r="AA154" s="227">
        <v>1144135</v>
      </c>
      <c r="AB154" s="227">
        <v>64336</v>
      </c>
      <c r="AC154" s="227">
        <v>0</v>
      </c>
      <c r="AD154" s="227">
        <v>0</v>
      </c>
      <c r="AE154" s="227">
        <v>448220</v>
      </c>
      <c r="AF154" s="227">
        <v>941340</v>
      </c>
      <c r="AG154" s="227">
        <v>0</v>
      </c>
      <c r="AH154" s="227">
        <v>2778300</v>
      </c>
      <c r="AI154" s="227">
        <v>1400700</v>
      </c>
      <c r="AJ154" s="227">
        <v>900000</v>
      </c>
      <c r="AK154" s="227">
        <v>0</v>
      </c>
      <c r="AL154" s="227">
        <v>0</v>
      </c>
      <c r="AM154" s="227">
        <v>0</v>
      </c>
      <c r="AN154" s="227">
        <v>0</v>
      </c>
      <c r="AO154" s="227">
        <v>0</v>
      </c>
      <c r="AP154" s="227">
        <v>0</v>
      </c>
      <c r="AQ154" s="227">
        <v>415900</v>
      </c>
      <c r="AR154" s="227">
        <v>0</v>
      </c>
      <c r="AS154" s="227">
        <v>0</v>
      </c>
      <c r="AT154" s="227">
        <v>320000</v>
      </c>
      <c r="AU154" s="227">
        <v>0</v>
      </c>
      <c r="AV154" s="227">
        <v>0</v>
      </c>
      <c r="AW154" s="227">
        <v>0</v>
      </c>
      <c r="AX154" s="227">
        <v>543000</v>
      </c>
      <c r="AY154" s="227">
        <v>0</v>
      </c>
      <c r="AZ154" s="227">
        <v>0</v>
      </c>
      <c r="BA154" s="227">
        <v>1509700</v>
      </c>
      <c r="BB154" s="227">
        <v>0</v>
      </c>
      <c r="BC154" s="227">
        <v>2909735.09</v>
      </c>
      <c r="BD154" s="227">
        <v>2937190</v>
      </c>
      <c r="BE154" s="227">
        <v>685200</v>
      </c>
      <c r="BF154" s="227">
        <v>1239800</v>
      </c>
      <c r="BG154" s="227">
        <v>2098549</v>
      </c>
      <c r="BH154" s="227">
        <v>94964.5</v>
      </c>
      <c r="BI154" s="227">
        <v>0</v>
      </c>
      <c r="BJ154" s="227">
        <v>900000</v>
      </c>
      <c r="BK154" s="227">
        <v>900000</v>
      </c>
      <c r="BL154" s="227">
        <v>7850910</v>
      </c>
      <c r="BM154" s="227">
        <v>2294770</v>
      </c>
      <c r="BN154" s="227">
        <v>2235580</v>
      </c>
      <c r="BO154" s="227">
        <v>1103000</v>
      </c>
      <c r="BP154" s="227">
        <v>600645</v>
      </c>
      <c r="BQ154" s="227">
        <v>4474400</v>
      </c>
      <c r="BR154" s="227">
        <v>0</v>
      </c>
      <c r="BS154" s="227">
        <v>1245590</v>
      </c>
      <c r="BT154" s="227">
        <v>0</v>
      </c>
      <c r="BU154" s="227">
        <v>5080200</v>
      </c>
      <c r="BV154" s="227">
        <v>516000</v>
      </c>
      <c r="BW154" s="227">
        <v>2861260</v>
      </c>
      <c r="BX154" s="227">
        <v>2750000</v>
      </c>
      <c r="BY154" s="227">
        <v>598000</v>
      </c>
      <c r="BZ154" s="227">
        <v>365747</v>
      </c>
      <c r="CA154" s="227">
        <v>715300</v>
      </c>
      <c r="CB154" s="227">
        <v>1541437.5</v>
      </c>
      <c r="CC154" s="227">
        <v>0</v>
      </c>
      <c r="CD154" s="227">
        <v>275578</v>
      </c>
      <c r="CE154" s="227">
        <v>2410026.6</v>
      </c>
      <c r="CF154" s="227">
        <v>0</v>
      </c>
      <c r="CG154" s="227">
        <v>0</v>
      </c>
      <c r="CH154" s="227">
        <v>2390000</v>
      </c>
      <c r="CI154" s="227">
        <v>0</v>
      </c>
      <c r="CJ154" s="227">
        <v>3674200</v>
      </c>
      <c r="CK154" s="227">
        <v>0</v>
      </c>
      <c r="CL154" s="227">
        <v>3079500</v>
      </c>
      <c r="CM154" s="326"/>
      <c r="CZ154" s="325">
        <f t="shared" si="2"/>
        <v>0</v>
      </c>
      <c r="DA154" s="313" t="s">
        <v>1747</v>
      </c>
      <c r="DB154" s="310" t="s">
        <v>200</v>
      </c>
      <c r="DC154" s="310" t="s">
        <v>2296</v>
      </c>
    </row>
    <row r="155" spans="1:107" ht="13.2" customHeight="1" x14ac:dyDescent="0.25">
      <c r="A155" s="293" t="s">
        <v>1748</v>
      </c>
      <c r="B155" s="294" t="s">
        <v>1076</v>
      </c>
      <c r="C155" s="227">
        <v>0</v>
      </c>
      <c r="D155" s="227">
        <v>0</v>
      </c>
      <c r="E155" s="227">
        <v>0</v>
      </c>
      <c r="F155" s="227">
        <v>0</v>
      </c>
      <c r="G155" s="227">
        <v>0</v>
      </c>
      <c r="H155" s="227">
        <v>0</v>
      </c>
      <c r="I155" s="227">
        <v>0</v>
      </c>
      <c r="J155" s="227">
        <v>0</v>
      </c>
      <c r="K155" s="227">
        <v>0</v>
      </c>
      <c r="L155" s="227">
        <v>0</v>
      </c>
      <c r="M155" s="227">
        <v>0</v>
      </c>
      <c r="N155" s="227">
        <v>0</v>
      </c>
      <c r="O155" s="227">
        <v>0</v>
      </c>
      <c r="P155" s="227">
        <v>0</v>
      </c>
      <c r="Q155" s="227">
        <v>0</v>
      </c>
      <c r="R155" s="227">
        <v>0</v>
      </c>
      <c r="S155" s="227">
        <v>0</v>
      </c>
      <c r="T155" s="227">
        <v>0</v>
      </c>
      <c r="U155" s="227">
        <v>0</v>
      </c>
      <c r="V155" s="227">
        <v>0</v>
      </c>
      <c r="W155" s="227">
        <v>0</v>
      </c>
      <c r="X155" s="227">
        <v>0</v>
      </c>
      <c r="Y155" s="227">
        <v>0</v>
      </c>
      <c r="Z155" s="227">
        <v>0</v>
      </c>
      <c r="AA155" s="227">
        <v>0</v>
      </c>
      <c r="AB155" s="227">
        <v>0</v>
      </c>
      <c r="AC155" s="227">
        <v>0</v>
      </c>
      <c r="AD155" s="227">
        <v>0</v>
      </c>
      <c r="AE155" s="227">
        <v>0</v>
      </c>
      <c r="AF155" s="227">
        <v>0</v>
      </c>
      <c r="AG155" s="227">
        <v>0</v>
      </c>
      <c r="AH155" s="227">
        <v>0</v>
      </c>
      <c r="AI155" s="227">
        <v>0</v>
      </c>
      <c r="AJ155" s="227">
        <v>0</v>
      </c>
      <c r="AK155" s="227">
        <v>0</v>
      </c>
      <c r="AL155" s="227">
        <v>0</v>
      </c>
      <c r="AM155" s="227">
        <v>0</v>
      </c>
      <c r="AN155" s="227">
        <v>0</v>
      </c>
      <c r="AO155" s="227">
        <v>0</v>
      </c>
      <c r="AP155" s="227">
        <v>0</v>
      </c>
      <c r="AQ155" s="227">
        <v>0</v>
      </c>
      <c r="AR155" s="227">
        <v>0</v>
      </c>
      <c r="AS155" s="227">
        <v>0</v>
      </c>
      <c r="AT155" s="227">
        <v>0</v>
      </c>
      <c r="AU155" s="227">
        <v>0</v>
      </c>
      <c r="AV155" s="227">
        <v>0</v>
      </c>
      <c r="AW155" s="227">
        <v>0</v>
      </c>
      <c r="AX155" s="227">
        <v>0</v>
      </c>
      <c r="AY155" s="227">
        <v>0</v>
      </c>
      <c r="AZ155" s="227">
        <v>0</v>
      </c>
      <c r="BA155" s="227">
        <v>0</v>
      </c>
      <c r="BB155" s="227">
        <v>0</v>
      </c>
      <c r="BC155" s="227">
        <v>0</v>
      </c>
      <c r="BD155" s="227">
        <v>0</v>
      </c>
      <c r="BE155" s="227">
        <v>0</v>
      </c>
      <c r="BF155" s="227">
        <v>0</v>
      </c>
      <c r="BG155" s="227">
        <v>0</v>
      </c>
      <c r="BH155" s="227">
        <v>0</v>
      </c>
      <c r="BI155" s="227">
        <v>0</v>
      </c>
      <c r="BJ155" s="227">
        <v>0</v>
      </c>
      <c r="BK155" s="227">
        <v>0</v>
      </c>
      <c r="BL155" s="227">
        <v>0</v>
      </c>
      <c r="BM155" s="227">
        <v>0</v>
      </c>
      <c r="BN155" s="227">
        <v>0</v>
      </c>
      <c r="BO155" s="227">
        <v>0</v>
      </c>
      <c r="BP155" s="227">
        <v>0</v>
      </c>
      <c r="BQ155" s="227">
        <v>0</v>
      </c>
      <c r="BR155" s="227">
        <v>0</v>
      </c>
      <c r="BS155" s="227">
        <v>0</v>
      </c>
      <c r="BT155" s="227">
        <v>0</v>
      </c>
      <c r="BU155" s="227">
        <v>0</v>
      </c>
      <c r="BV155" s="227">
        <v>0</v>
      </c>
      <c r="BW155" s="227">
        <v>0</v>
      </c>
      <c r="BX155" s="227">
        <v>0</v>
      </c>
      <c r="BY155" s="227">
        <v>0</v>
      </c>
      <c r="BZ155" s="227">
        <v>0</v>
      </c>
      <c r="CA155" s="227">
        <v>0</v>
      </c>
      <c r="CB155" s="227">
        <v>0</v>
      </c>
      <c r="CC155" s="227">
        <v>0</v>
      </c>
      <c r="CD155" s="227">
        <v>0</v>
      </c>
      <c r="CE155" s="227">
        <v>0</v>
      </c>
      <c r="CF155" s="227">
        <v>0</v>
      </c>
      <c r="CG155" s="227">
        <v>0</v>
      </c>
      <c r="CH155" s="227">
        <v>0</v>
      </c>
      <c r="CI155" s="227">
        <v>0</v>
      </c>
      <c r="CJ155" s="227">
        <v>0</v>
      </c>
      <c r="CK155" s="227">
        <v>0</v>
      </c>
      <c r="CL155" s="227">
        <v>0</v>
      </c>
      <c r="CM155" s="326"/>
      <c r="CZ155" s="325">
        <f t="shared" si="2"/>
        <v>0</v>
      </c>
      <c r="DA155" s="313" t="s">
        <v>1748</v>
      </c>
      <c r="DB155" s="310" t="s">
        <v>1076</v>
      </c>
      <c r="DC155" s="310" t="s">
        <v>2296</v>
      </c>
    </row>
    <row r="156" spans="1:107" ht="13.2" customHeight="1" x14ac:dyDescent="0.25">
      <c r="A156" s="293" t="s">
        <v>1749</v>
      </c>
      <c r="B156" s="294" t="s">
        <v>1077</v>
      </c>
      <c r="C156" s="227">
        <v>0</v>
      </c>
      <c r="D156" s="227">
        <v>0</v>
      </c>
      <c r="E156" s="227">
        <v>0</v>
      </c>
      <c r="F156" s="227">
        <v>0</v>
      </c>
      <c r="G156" s="227">
        <v>0</v>
      </c>
      <c r="H156" s="227">
        <v>0</v>
      </c>
      <c r="I156" s="227">
        <v>0</v>
      </c>
      <c r="J156" s="227">
        <v>0</v>
      </c>
      <c r="K156" s="227">
        <v>0</v>
      </c>
      <c r="L156" s="227">
        <v>0</v>
      </c>
      <c r="M156" s="227">
        <v>0</v>
      </c>
      <c r="N156" s="227">
        <v>0</v>
      </c>
      <c r="O156" s="227">
        <v>0</v>
      </c>
      <c r="P156" s="227">
        <v>0</v>
      </c>
      <c r="Q156" s="227">
        <v>0</v>
      </c>
      <c r="R156" s="227">
        <v>0</v>
      </c>
      <c r="S156" s="227">
        <v>0</v>
      </c>
      <c r="T156" s="227">
        <v>0</v>
      </c>
      <c r="U156" s="227">
        <v>0</v>
      </c>
      <c r="V156" s="227">
        <v>0</v>
      </c>
      <c r="W156" s="227">
        <v>0</v>
      </c>
      <c r="X156" s="227">
        <v>0</v>
      </c>
      <c r="Y156" s="227">
        <v>0</v>
      </c>
      <c r="Z156" s="227">
        <v>0</v>
      </c>
      <c r="AA156" s="227">
        <v>0</v>
      </c>
      <c r="AB156" s="227">
        <v>0</v>
      </c>
      <c r="AC156" s="227">
        <v>0</v>
      </c>
      <c r="AD156" s="227">
        <v>0</v>
      </c>
      <c r="AE156" s="227">
        <v>0</v>
      </c>
      <c r="AF156" s="227">
        <v>0</v>
      </c>
      <c r="AG156" s="227">
        <v>0</v>
      </c>
      <c r="AH156" s="227">
        <v>0</v>
      </c>
      <c r="AI156" s="227">
        <v>0</v>
      </c>
      <c r="AJ156" s="227">
        <v>0</v>
      </c>
      <c r="AK156" s="227">
        <v>0</v>
      </c>
      <c r="AL156" s="227">
        <v>0</v>
      </c>
      <c r="AM156" s="227">
        <v>0</v>
      </c>
      <c r="AN156" s="227">
        <v>0</v>
      </c>
      <c r="AO156" s="227">
        <v>0</v>
      </c>
      <c r="AP156" s="227">
        <v>0</v>
      </c>
      <c r="AQ156" s="227">
        <v>0</v>
      </c>
      <c r="AR156" s="227">
        <v>0</v>
      </c>
      <c r="AS156" s="227">
        <v>0</v>
      </c>
      <c r="AT156" s="227">
        <v>0</v>
      </c>
      <c r="AU156" s="227">
        <v>0</v>
      </c>
      <c r="AV156" s="227">
        <v>0</v>
      </c>
      <c r="AW156" s="227">
        <v>0</v>
      </c>
      <c r="AX156" s="227">
        <v>0</v>
      </c>
      <c r="AY156" s="227">
        <v>0</v>
      </c>
      <c r="AZ156" s="227">
        <v>0</v>
      </c>
      <c r="BA156" s="227">
        <v>0</v>
      </c>
      <c r="BB156" s="227">
        <v>0</v>
      </c>
      <c r="BC156" s="227">
        <v>0</v>
      </c>
      <c r="BD156" s="227">
        <v>0</v>
      </c>
      <c r="BE156" s="227">
        <v>0</v>
      </c>
      <c r="BF156" s="227">
        <v>0</v>
      </c>
      <c r="BG156" s="227">
        <v>0</v>
      </c>
      <c r="BH156" s="227">
        <v>0</v>
      </c>
      <c r="BI156" s="227">
        <v>0</v>
      </c>
      <c r="BJ156" s="227">
        <v>0</v>
      </c>
      <c r="BK156" s="227">
        <v>0</v>
      </c>
      <c r="BL156" s="227">
        <v>0</v>
      </c>
      <c r="BM156" s="227">
        <v>0</v>
      </c>
      <c r="BN156" s="227">
        <v>0</v>
      </c>
      <c r="BO156" s="227">
        <v>0</v>
      </c>
      <c r="BP156" s="227">
        <v>0</v>
      </c>
      <c r="BQ156" s="227">
        <v>0</v>
      </c>
      <c r="BR156" s="227">
        <v>0</v>
      </c>
      <c r="BS156" s="227">
        <v>0</v>
      </c>
      <c r="BT156" s="227">
        <v>0</v>
      </c>
      <c r="BU156" s="227">
        <v>0</v>
      </c>
      <c r="BV156" s="227">
        <v>0</v>
      </c>
      <c r="BW156" s="227">
        <v>0</v>
      </c>
      <c r="BX156" s="227">
        <v>0</v>
      </c>
      <c r="BY156" s="227">
        <v>0</v>
      </c>
      <c r="BZ156" s="227">
        <v>0</v>
      </c>
      <c r="CA156" s="227">
        <v>0</v>
      </c>
      <c r="CB156" s="227">
        <v>0</v>
      </c>
      <c r="CC156" s="227">
        <v>0</v>
      </c>
      <c r="CD156" s="227">
        <v>0</v>
      </c>
      <c r="CE156" s="227">
        <v>0</v>
      </c>
      <c r="CF156" s="227">
        <v>0</v>
      </c>
      <c r="CG156" s="227">
        <v>0</v>
      </c>
      <c r="CH156" s="227">
        <v>0</v>
      </c>
      <c r="CI156" s="227">
        <v>0</v>
      </c>
      <c r="CJ156" s="227">
        <v>0</v>
      </c>
      <c r="CK156" s="227">
        <v>0</v>
      </c>
      <c r="CL156" s="227">
        <v>0</v>
      </c>
      <c r="CM156" s="326"/>
      <c r="CZ156" s="325">
        <f t="shared" si="2"/>
        <v>0</v>
      </c>
      <c r="DA156" s="313" t="s">
        <v>1749</v>
      </c>
      <c r="DB156" s="310" t="s">
        <v>1077</v>
      </c>
      <c r="DC156" s="310" t="s">
        <v>2296</v>
      </c>
    </row>
    <row r="157" spans="1:107" ht="13.2" customHeight="1" x14ac:dyDescent="0.25">
      <c r="A157" s="293" t="s">
        <v>1750</v>
      </c>
      <c r="B157" s="294" t="s">
        <v>1078</v>
      </c>
      <c r="C157" s="227">
        <v>0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0</v>
      </c>
      <c r="N157" s="227">
        <v>0</v>
      </c>
      <c r="O157" s="227">
        <v>0</v>
      </c>
      <c r="P157" s="227">
        <v>0</v>
      </c>
      <c r="Q157" s="227">
        <v>0</v>
      </c>
      <c r="R157" s="227">
        <v>0</v>
      </c>
      <c r="S157" s="227">
        <v>0</v>
      </c>
      <c r="T157" s="227">
        <v>0</v>
      </c>
      <c r="U157" s="227">
        <v>0</v>
      </c>
      <c r="V157" s="227">
        <v>0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0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0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7">
        <v>0</v>
      </c>
      <c r="BD157" s="227">
        <v>0</v>
      </c>
      <c r="BE157" s="227">
        <v>0</v>
      </c>
      <c r="BF157" s="227">
        <v>0</v>
      </c>
      <c r="BG157" s="227">
        <v>0</v>
      </c>
      <c r="BH157" s="227">
        <v>0</v>
      </c>
      <c r="BI157" s="227">
        <v>0</v>
      </c>
      <c r="BJ157" s="227">
        <v>0</v>
      </c>
      <c r="BK157" s="227">
        <v>0</v>
      </c>
      <c r="BL157" s="227">
        <v>0</v>
      </c>
      <c r="BM157" s="227">
        <v>0</v>
      </c>
      <c r="BN157" s="227">
        <v>0</v>
      </c>
      <c r="BO157" s="227">
        <v>0</v>
      </c>
      <c r="BP157" s="227">
        <v>0</v>
      </c>
      <c r="BQ157" s="227">
        <v>0</v>
      </c>
      <c r="BR157" s="227">
        <v>0</v>
      </c>
      <c r="BS157" s="227">
        <v>0</v>
      </c>
      <c r="BT157" s="227">
        <v>0</v>
      </c>
      <c r="BU157" s="227">
        <v>0</v>
      </c>
      <c r="BV157" s="227">
        <v>0</v>
      </c>
      <c r="BW157" s="227">
        <v>0</v>
      </c>
      <c r="BX157" s="227">
        <v>0</v>
      </c>
      <c r="BY157" s="227">
        <v>0</v>
      </c>
      <c r="BZ157" s="227">
        <v>0</v>
      </c>
      <c r="CA157" s="227">
        <v>0</v>
      </c>
      <c r="CB157" s="227">
        <v>0</v>
      </c>
      <c r="CC157" s="227">
        <v>0</v>
      </c>
      <c r="CD157" s="227">
        <v>0</v>
      </c>
      <c r="CE157" s="227">
        <v>0</v>
      </c>
      <c r="CF157" s="227">
        <v>0</v>
      </c>
      <c r="CG157" s="227">
        <v>0</v>
      </c>
      <c r="CH157" s="227">
        <v>0</v>
      </c>
      <c r="CI157" s="227">
        <v>0</v>
      </c>
      <c r="CJ157" s="227">
        <v>0</v>
      </c>
      <c r="CK157" s="227">
        <v>0</v>
      </c>
      <c r="CL157" s="227">
        <v>0</v>
      </c>
      <c r="CM157" s="326"/>
      <c r="CZ157" s="325">
        <f t="shared" si="2"/>
        <v>0</v>
      </c>
      <c r="DA157" s="313" t="s">
        <v>1750</v>
      </c>
      <c r="DB157" s="310" t="s">
        <v>1078</v>
      </c>
      <c r="DC157" s="310" t="s">
        <v>2296</v>
      </c>
    </row>
    <row r="158" spans="1:107" ht="13.2" customHeight="1" x14ac:dyDescent="0.25">
      <c r="A158" s="293" t="s">
        <v>1751</v>
      </c>
      <c r="B158" s="294" t="s">
        <v>1079</v>
      </c>
      <c r="C158" s="227">
        <v>0</v>
      </c>
      <c r="D158" s="227">
        <v>0</v>
      </c>
      <c r="E158" s="227">
        <v>0</v>
      </c>
      <c r="F158" s="227">
        <v>0</v>
      </c>
      <c r="G158" s="227">
        <v>0</v>
      </c>
      <c r="H158" s="227">
        <v>0</v>
      </c>
      <c r="I158" s="227">
        <v>0</v>
      </c>
      <c r="J158" s="227">
        <v>0</v>
      </c>
      <c r="K158" s="227">
        <v>0</v>
      </c>
      <c r="L158" s="227">
        <v>0</v>
      </c>
      <c r="M158" s="227">
        <v>0</v>
      </c>
      <c r="N158" s="227">
        <v>0</v>
      </c>
      <c r="O158" s="227">
        <v>0</v>
      </c>
      <c r="P158" s="227">
        <v>0</v>
      </c>
      <c r="Q158" s="227">
        <v>0</v>
      </c>
      <c r="R158" s="227">
        <v>0</v>
      </c>
      <c r="S158" s="227">
        <v>0</v>
      </c>
      <c r="T158" s="227">
        <v>0</v>
      </c>
      <c r="U158" s="227">
        <v>0</v>
      </c>
      <c r="V158" s="227">
        <v>0</v>
      </c>
      <c r="W158" s="227">
        <v>0</v>
      </c>
      <c r="X158" s="227">
        <v>0</v>
      </c>
      <c r="Y158" s="227">
        <v>0</v>
      </c>
      <c r="Z158" s="227">
        <v>0</v>
      </c>
      <c r="AA158" s="227">
        <v>0</v>
      </c>
      <c r="AB158" s="227">
        <v>0</v>
      </c>
      <c r="AC158" s="227">
        <v>0</v>
      </c>
      <c r="AD158" s="227">
        <v>0</v>
      </c>
      <c r="AE158" s="227">
        <v>0</v>
      </c>
      <c r="AF158" s="227">
        <v>0</v>
      </c>
      <c r="AG158" s="227">
        <v>0</v>
      </c>
      <c r="AH158" s="227">
        <v>0</v>
      </c>
      <c r="AI158" s="227">
        <v>0</v>
      </c>
      <c r="AJ158" s="227">
        <v>0</v>
      </c>
      <c r="AK158" s="227">
        <v>0</v>
      </c>
      <c r="AL158" s="227">
        <v>0</v>
      </c>
      <c r="AM158" s="227">
        <v>0</v>
      </c>
      <c r="AN158" s="227">
        <v>0</v>
      </c>
      <c r="AO158" s="227">
        <v>0</v>
      </c>
      <c r="AP158" s="227">
        <v>0</v>
      </c>
      <c r="AQ158" s="227">
        <v>0</v>
      </c>
      <c r="AR158" s="227">
        <v>0</v>
      </c>
      <c r="AS158" s="227">
        <v>0</v>
      </c>
      <c r="AT158" s="227">
        <v>0</v>
      </c>
      <c r="AU158" s="227">
        <v>0</v>
      </c>
      <c r="AV158" s="227">
        <v>0</v>
      </c>
      <c r="AW158" s="227">
        <v>0</v>
      </c>
      <c r="AX158" s="227">
        <v>0</v>
      </c>
      <c r="AY158" s="227">
        <v>0</v>
      </c>
      <c r="AZ158" s="227">
        <v>0</v>
      </c>
      <c r="BA158" s="227">
        <v>0</v>
      </c>
      <c r="BB158" s="227">
        <v>0</v>
      </c>
      <c r="BC158" s="227">
        <v>0</v>
      </c>
      <c r="BD158" s="227">
        <v>0</v>
      </c>
      <c r="BE158" s="227">
        <v>0</v>
      </c>
      <c r="BF158" s="227">
        <v>0</v>
      </c>
      <c r="BG158" s="227">
        <v>0</v>
      </c>
      <c r="BH158" s="227">
        <v>0</v>
      </c>
      <c r="BI158" s="227">
        <v>0</v>
      </c>
      <c r="BJ158" s="227">
        <v>0</v>
      </c>
      <c r="BK158" s="227">
        <v>0</v>
      </c>
      <c r="BL158" s="227">
        <v>0</v>
      </c>
      <c r="BM158" s="227">
        <v>0</v>
      </c>
      <c r="BN158" s="227">
        <v>0</v>
      </c>
      <c r="BO158" s="227">
        <v>0</v>
      </c>
      <c r="BP158" s="227">
        <v>0</v>
      </c>
      <c r="BQ158" s="227">
        <v>0</v>
      </c>
      <c r="BR158" s="227">
        <v>0</v>
      </c>
      <c r="BS158" s="227">
        <v>0</v>
      </c>
      <c r="BT158" s="227">
        <v>0</v>
      </c>
      <c r="BU158" s="227">
        <v>0</v>
      </c>
      <c r="BV158" s="227">
        <v>0</v>
      </c>
      <c r="BW158" s="227">
        <v>0</v>
      </c>
      <c r="BX158" s="227">
        <v>0</v>
      </c>
      <c r="BY158" s="227">
        <v>0</v>
      </c>
      <c r="BZ158" s="227">
        <v>0</v>
      </c>
      <c r="CA158" s="227">
        <v>0</v>
      </c>
      <c r="CB158" s="227">
        <v>0</v>
      </c>
      <c r="CC158" s="227">
        <v>0</v>
      </c>
      <c r="CD158" s="227">
        <v>0</v>
      </c>
      <c r="CE158" s="227">
        <v>0</v>
      </c>
      <c r="CF158" s="227">
        <v>0</v>
      </c>
      <c r="CG158" s="227">
        <v>0</v>
      </c>
      <c r="CH158" s="227">
        <v>0</v>
      </c>
      <c r="CI158" s="227">
        <v>0</v>
      </c>
      <c r="CJ158" s="227">
        <v>0</v>
      </c>
      <c r="CK158" s="227">
        <v>0</v>
      </c>
      <c r="CL158" s="227">
        <v>0</v>
      </c>
      <c r="CM158" s="326"/>
      <c r="CZ158" s="325">
        <f t="shared" si="2"/>
        <v>0</v>
      </c>
      <c r="DA158" s="313" t="s">
        <v>1751</v>
      </c>
      <c r="DB158" s="310" t="s">
        <v>1079</v>
      </c>
      <c r="DC158" s="310" t="s">
        <v>2296</v>
      </c>
    </row>
    <row r="159" spans="1:107" ht="13.2" customHeight="1" x14ac:dyDescent="0.25">
      <c r="A159" s="293" t="s">
        <v>1752</v>
      </c>
      <c r="B159" s="294" t="s">
        <v>1080</v>
      </c>
      <c r="C159" s="227">
        <v>0</v>
      </c>
      <c r="D159" s="227">
        <v>0</v>
      </c>
      <c r="E159" s="227">
        <v>0</v>
      </c>
      <c r="F159" s="227">
        <v>0</v>
      </c>
      <c r="G159" s="227">
        <v>0</v>
      </c>
      <c r="H159" s="227">
        <v>0</v>
      </c>
      <c r="I159" s="227">
        <v>0</v>
      </c>
      <c r="J159" s="227">
        <v>0</v>
      </c>
      <c r="K159" s="227">
        <v>0</v>
      </c>
      <c r="L159" s="227">
        <v>0</v>
      </c>
      <c r="M159" s="227">
        <v>0</v>
      </c>
      <c r="N159" s="227">
        <v>0</v>
      </c>
      <c r="O159" s="227">
        <v>0</v>
      </c>
      <c r="P159" s="227">
        <v>0</v>
      </c>
      <c r="Q159" s="227">
        <v>0</v>
      </c>
      <c r="R159" s="227">
        <v>0</v>
      </c>
      <c r="S159" s="227">
        <v>0</v>
      </c>
      <c r="T159" s="227">
        <v>0</v>
      </c>
      <c r="U159" s="227">
        <v>0</v>
      </c>
      <c r="V159" s="227">
        <v>0</v>
      </c>
      <c r="W159" s="227">
        <v>0</v>
      </c>
      <c r="X159" s="227">
        <v>0</v>
      </c>
      <c r="Y159" s="227">
        <v>0</v>
      </c>
      <c r="Z159" s="227">
        <v>0</v>
      </c>
      <c r="AA159" s="227">
        <v>0</v>
      </c>
      <c r="AB159" s="227">
        <v>0</v>
      </c>
      <c r="AC159" s="227">
        <v>0</v>
      </c>
      <c r="AD159" s="227">
        <v>0</v>
      </c>
      <c r="AE159" s="227">
        <v>0</v>
      </c>
      <c r="AF159" s="227">
        <v>0</v>
      </c>
      <c r="AG159" s="227">
        <v>0</v>
      </c>
      <c r="AH159" s="227">
        <v>0</v>
      </c>
      <c r="AI159" s="227">
        <v>0</v>
      </c>
      <c r="AJ159" s="227">
        <v>0</v>
      </c>
      <c r="AK159" s="227">
        <v>0</v>
      </c>
      <c r="AL159" s="227">
        <v>0</v>
      </c>
      <c r="AM159" s="227">
        <v>0</v>
      </c>
      <c r="AN159" s="227">
        <v>0</v>
      </c>
      <c r="AO159" s="227">
        <v>0</v>
      </c>
      <c r="AP159" s="227">
        <v>0</v>
      </c>
      <c r="AQ159" s="227">
        <v>0</v>
      </c>
      <c r="AR159" s="227">
        <v>0</v>
      </c>
      <c r="AS159" s="227">
        <v>0</v>
      </c>
      <c r="AT159" s="227">
        <v>0</v>
      </c>
      <c r="AU159" s="227">
        <v>0</v>
      </c>
      <c r="AV159" s="227">
        <v>0</v>
      </c>
      <c r="AW159" s="227">
        <v>0</v>
      </c>
      <c r="AX159" s="227">
        <v>0</v>
      </c>
      <c r="AY159" s="227">
        <v>0</v>
      </c>
      <c r="AZ159" s="227">
        <v>0</v>
      </c>
      <c r="BA159" s="227">
        <v>0</v>
      </c>
      <c r="BB159" s="227">
        <v>0</v>
      </c>
      <c r="BC159" s="227">
        <v>0</v>
      </c>
      <c r="BD159" s="227">
        <v>0</v>
      </c>
      <c r="BE159" s="227">
        <v>0</v>
      </c>
      <c r="BF159" s="227">
        <v>0</v>
      </c>
      <c r="BG159" s="227">
        <v>0</v>
      </c>
      <c r="BH159" s="227">
        <v>0</v>
      </c>
      <c r="BI159" s="227">
        <v>0</v>
      </c>
      <c r="BJ159" s="227">
        <v>0</v>
      </c>
      <c r="BK159" s="227">
        <v>0</v>
      </c>
      <c r="BL159" s="227">
        <v>0</v>
      </c>
      <c r="BM159" s="227">
        <v>0</v>
      </c>
      <c r="BN159" s="227">
        <v>0</v>
      </c>
      <c r="BO159" s="227">
        <v>0</v>
      </c>
      <c r="BP159" s="227">
        <v>0</v>
      </c>
      <c r="BQ159" s="227">
        <v>0</v>
      </c>
      <c r="BR159" s="227">
        <v>0</v>
      </c>
      <c r="BS159" s="227">
        <v>0</v>
      </c>
      <c r="BT159" s="227">
        <v>0</v>
      </c>
      <c r="BU159" s="227">
        <v>0</v>
      </c>
      <c r="BV159" s="227">
        <v>0</v>
      </c>
      <c r="BW159" s="227">
        <v>0</v>
      </c>
      <c r="BX159" s="227">
        <v>0</v>
      </c>
      <c r="BY159" s="227">
        <v>0</v>
      </c>
      <c r="BZ159" s="227">
        <v>0</v>
      </c>
      <c r="CA159" s="227">
        <v>0</v>
      </c>
      <c r="CB159" s="227">
        <v>0</v>
      </c>
      <c r="CC159" s="227">
        <v>0</v>
      </c>
      <c r="CD159" s="227">
        <v>0</v>
      </c>
      <c r="CE159" s="227">
        <v>0</v>
      </c>
      <c r="CF159" s="227">
        <v>0</v>
      </c>
      <c r="CG159" s="227">
        <v>0</v>
      </c>
      <c r="CH159" s="227">
        <v>0</v>
      </c>
      <c r="CI159" s="227">
        <v>0</v>
      </c>
      <c r="CJ159" s="227">
        <v>0</v>
      </c>
      <c r="CK159" s="227">
        <v>0</v>
      </c>
      <c r="CL159" s="227">
        <v>0</v>
      </c>
      <c r="CM159" s="326"/>
      <c r="CZ159" s="325">
        <f t="shared" si="2"/>
        <v>0</v>
      </c>
      <c r="DA159" s="313" t="s">
        <v>1752</v>
      </c>
      <c r="DB159" s="310" t="s">
        <v>1080</v>
      </c>
      <c r="DC159" s="310" t="s">
        <v>2296</v>
      </c>
    </row>
    <row r="160" spans="1:107" ht="13.2" customHeight="1" x14ac:dyDescent="0.25">
      <c r="A160" s="293" t="s">
        <v>1753</v>
      </c>
      <c r="B160" s="294" t="s">
        <v>1081</v>
      </c>
      <c r="C160" s="227">
        <v>0</v>
      </c>
      <c r="D160" s="227">
        <v>0</v>
      </c>
      <c r="E160" s="227">
        <v>0</v>
      </c>
      <c r="F160" s="227">
        <v>0</v>
      </c>
      <c r="G160" s="227">
        <v>0</v>
      </c>
      <c r="H160" s="227">
        <v>0</v>
      </c>
      <c r="I160" s="227">
        <v>0</v>
      </c>
      <c r="J160" s="227">
        <v>0</v>
      </c>
      <c r="K160" s="227">
        <v>0</v>
      </c>
      <c r="L160" s="227">
        <v>0</v>
      </c>
      <c r="M160" s="227">
        <v>0</v>
      </c>
      <c r="N160" s="227">
        <v>0</v>
      </c>
      <c r="O160" s="227">
        <v>0</v>
      </c>
      <c r="P160" s="227">
        <v>0</v>
      </c>
      <c r="Q160" s="227">
        <v>0</v>
      </c>
      <c r="R160" s="227">
        <v>0</v>
      </c>
      <c r="S160" s="227">
        <v>0</v>
      </c>
      <c r="T160" s="227">
        <v>0</v>
      </c>
      <c r="U160" s="227">
        <v>0</v>
      </c>
      <c r="V160" s="227">
        <v>0</v>
      </c>
      <c r="W160" s="227">
        <v>0</v>
      </c>
      <c r="X160" s="227">
        <v>0</v>
      </c>
      <c r="Y160" s="227">
        <v>0</v>
      </c>
      <c r="Z160" s="227">
        <v>0</v>
      </c>
      <c r="AA160" s="227">
        <v>0</v>
      </c>
      <c r="AB160" s="227">
        <v>0</v>
      </c>
      <c r="AC160" s="227">
        <v>0</v>
      </c>
      <c r="AD160" s="227">
        <v>0</v>
      </c>
      <c r="AE160" s="227">
        <v>0</v>
      </c>
      <c r="AF160" s="227">
        <v>0</v>
      </c>
      <c r="AG160" s="227">
        <v>0</v>
      </c>
      <c r="AH160" s="227">
        <v>0</v>
      </c>
      <c r="AI160" s="227">
        <v>0</v>
      </c>
      <c r="AJ160" s="227">
        <v>0</v>
      </c>
      <c r="AK160" s="227">
        <v>0</v>
      </c>
      <c r="AL160" s="227">
        <v>0</v>
      </c>
      <c r="AM160" s="227">
        <v>0</v>
      </c>
      <c r="AN160" s="227">
        <v>0</v>
      </c>
      <c r="AO160" s="227">
        <v>0</v>
      </c>
      <c r="AP160" s="227">
        <v>0</v>
      </c>
      <c r="AQ160" s="227">
        <v>0</v>
      </c>
      <c r="AR160" s="227">
        <v>0</v>
      </c>
      <c r="AS160" s="227">
        <v>0</v>
      </c>
      <c r="AT160" s="227">
        <v>0</v>
      </c>
      <c r="AU160" s="227">
        <v>0</v>
      </c>
      <c r="AV160" s="227">
        <v>0</v>
      </c>
      <c r="AW160" s="227">
        <v>0</v>
      </c>
      <c r="AX160" s="227">
        <v>0</v>
      </c>
      <c r="AY160" s="227">
        <v>0</v>
      </c>
      <c r="AZ160" s="227">
        <v>0</v>
      </c>
      <c r="BA160" s="227">
        <v>0</v>
      </c>
      <c r="BB160" s="227">
        <v>0</v>
      </c>
      <c r="BC160" s="227">
        <v>0</v>
      </c>
      <c r="BD160" s="227">
        <v>0</v>
      </c>
      <c r="BE160" s="227">
        <v>0</v>
      </c>
      <c r="BF160" s="227">
        <v>0</v>
      </c>
      <c r="BG160" s="227">
        <v>0</v>
      </c>
      <c r="BH160" s="227">
        <v>0</v>
      </c>
      <c r="BI160" s="227">
        <v>0</v>
      </c>
      <c r="BJ160" s="227">
        <v>0</v>
      </c>
      <c r="BK160" s="227">
        <v>0</v>
      </c>
      <c r="BL160" s="227">
        <v>0</v>
      </c>
      <c r="BM160" s="227">
        <v>0</v>
      </c>
      <c r="BN160" s="227">
        <v>0</v>
      </c>
      <c r="BO160" s="227">
        <v>0</v>
      </c>
      <c r="BP160" s="227">
        <v>0</v>
      </c>
      <c r="BQ160" s="227">
        <v>0</v>
      </c>
      <c r="BR160" s="295">
        <v>0</v>
      </c>
      <c r="BS160" s="295">
        <v>0</v>
      </c>
      <c r="BT160" s="227">
        <v>0</v>
      </c>
      <c r="BU160" s="227">
        <v>0</v>
      </c>
      <c r="BV160" s="227">
        <v>0</v>
      </c>
      <c r="BW160" s="227">
        <v>0</v>
      </c>
      <c r="BX160" s="227">
        <v>0</v>
      </c>
      <c r="BY160" s="227">
        <v>0</v>
      </c>
      <c r="BZ160" s="295">
        <v>0</v>
      </c>
      <c r="CA160" s="227">
        <v>0</v>
      </c>
      <c r="CB160" s="227">
        <v>0</v>
      </c>
      <c r="CC160" s="227">
        <v>0</v>
      </c>
      <c r="CD160" s="227">
        <v>0</v>
      </c>
      <c r="CE160" s="227">
        <v>0</v>
      </c>
      <c r="CF160" s="227">
        <v>0</v>
      </c>
      <c r="CG160" s="295">
        <v>0</v>
      </c>
      <c r="CH160" s="227">
        <v>0</v>
      </c>
      <c r="CI160" s="227">
        <v>0</v>
      </c>
      <c r="CJ160" s="227">
        <v>0</v>
      </c>
      <c r="CK160" s="295">
        <v>0</v>
      </c>
      <c r="CL160" s="295">
        <v>0</v>
      </c>
      <c r="CM160" s="326"/>
      <c r="CZ160" s="325">
        <f t="shared" si="2"/>
        <v>0</v>
      </c>
      <c r="DA160" s="313" t="s">
        <v>1753</v>
      </c>
      <c r="DB160" s="310" t="s">
        <v>1081</v>
      </c>
      <c r="DC160" s="310" t="s">
        <v>2296</v>
      </c>
    </row>
    <row r="161" spans="1:107" ht="13.2" customHeight="1" x14ac:dyDescent="0.25">
      <c r="A161" s="293" t="s">
        <v>1754</v>
      </c>
      <c r="B161" s="294" t="s">
        <v>1275</v>
      </c>
      <c r="C161" s="227">
        <v>-404938.99</v>
      </c>
      <c r="D161" s="227">
        <v>0</v>
      </c>
      <c r="E161" s="227">
        <v>-449999</v>
      </c>
      <c r="F161" s="227">
        <v>-2465068</v>
      </c>
      <c r="G161" s="227">
        <v>0</v>
      </c>
      <c r="H161" s="227">
        <v>0</v>
      </c>
      <c r="I161" s="227">
        <v>-4889263</v>
      </c>
      <c r="J161" s="227">
        <v>-838925.29</v>
      </c>
      <c r="K161" s="227">
        <v>0</v>
      </c>
      <c r="L161" s="227">
        <v>0</v>
      </c>
      <c r="M161" s="227">
        <v>-86999</v>
      </c>
      <c r="N161" s="227">
        <v>-588601.72</v>
      </c>
      <c r="O161" s="227">
        <v>-7207760.6100000003</v>
      </c>
      <c r="P161" s="227">
        <v>-4603964</v>
      </c>
      <c r="Q161" s="227">
        <v>-284497</v>
      </c>
      <c r="R161" s="227">
        <v>-10740.6</v>
      </c>
      <c r="S161" s="227">
        <v>-2969910.8</v>
      </c>
      <c r="T161" s="227">
        <v>0</v>
      </c>
      <c r="U161" s="227">
        <v>-300189.61</v>
      </c>
      <c r="V161" s="227">
        <v>0</v>
      </c>
      <c r="W161" s="227">
        <v>0</v>
      </c>
      <c r="X161" s="227">
        <v>-2954143.18</v>
      </c>
      <c r="Y161" s="227">
        <v>0</v>
      </c>
      <c r="Z161" s="227">
        <v>-6912932.2800000003</v>
      </c>
      <c r="AA161" s="227">
        <v>0</v>
      </c>
      <c r="AB161" s="227">
        <v>-1254247.99</v>
      </c>
      <c r="AC161" s="227">
        <v>-42500</v>
      </c>
      <c r="AD161" s="227">
        <v>0</v>
      </c>
      <c r="AE161" s="227">
        <v>-370340.08</v>
      </c>
      <c r="AF161" s="227">
        <v>-1785416.86</v>
      </c>
      <c r="AG161" s="227">
        <v>-67433.429999999993</v>
      </c>
      <c r="AH161" s="227">
        <v>-227689.12</v>
      </c>
      <c r="AI161" s="227">
        <v>-144582.6</v>
      </c>
      <c r="AJ161" s="227">
        <v>-2047395</v>
      </c>
      <c r="AK161" s="227">
        <v>-2429366.91</v>
      </c>
      <c r="AL161" s="227">
        <v>0</v>
      </c>
      <c r="AM161" s="227">
        <v>0</v>
      </c>
      <c r="AN161" s="227">
        <v>0</v>
      </c>
      <c r="AO161" s="227">
        <v>-1229414.75</v>
      </c>
      <c r="AP161" s="227">
        <v>-999999</v>
      </c>
      <c r="AQ161" s="227">
        <v>-1261528</v>
      </c>
      <c r="AR161" s="227">
        <v>-449999</v>
      </c>
      <c r="AS161" s="227">
        <v>-1268761.75</v>
      </c>
      <c r="AT161" s="227">
        <v>0</v>
      </c>
      <c r="AU161" s="227">
        <v>0</v>
      </c>
      <c r="AV161" s="227">
        <v>0</v>
      </c>
      <c r="AW161" s="227">
        <v>0</v>
      </c>
      <c r="AX161" s="227">
        <v>0</v>
      </c>
      <c r="AY161" s="227">
        <v>0</v>
      </c>
      <c r="AZ161" s="227">
        <v>-684997</v>
      </c>
      <c r="BA161" s="227">
        <v>0</v>
      </c>
      <c r="BB161" s="227">
        <v>0</v>
      </c>
      <c r="BC161" s="227">
        <v>-2249687.5</v>
      </c>
      <c r="BD161" s="227">
        <v>-7000874.6500000004</v>
      </c>
      <c r="BE161" s="227">
        <v>0</v>
      </c>
      <c r="BF161" s="227">
        <v>-283199</v>
      </c>
      <c r="BG161" s="227">
        <v>-416497</v>
      </c>
      <c r="BH161" s="227">
        <v>0</v>
      </c>
      <c r="BI161" s="227">
        <v>0</v>
      </c>
      <c r="BJ161" s="227">
        <v>0</v>
      </c>
      <c r="BK161" s="227">
        <v>-380864.13</v>
      </c>
      <c r="BL161" s="227">
        <v>-3729713.66</v>
      </c>
      <c r="BM161" s="227">
        <v>-4724574.1900000004</v>
      </c>
      <c r="BN161" s="227">
        <v>-3273040.26</v>
      </c>
      <c r="BO161" s="227">
        <v>-1261980</v>
      </c>
      <c r="BP161" s="227">
        <v>-2182296</v>
      </c>
      <c r="BQ161" s="227">
        <v>-2126105.5</v>
      </c>
      <c r="BR161" s="227">
        <v>-10790453.49</v>
      </c>
      <c r="BS161" s="227">
        <v>-160025.13</v>
      </c>
      <c r="BT161" s="295">
        <v>0</v>
      </c>
      <c r="BU161" s="227">
        <v>0</v>
      </c>
      <c r="BV161" s="295">
        <v>0</v>
      </c>
      <c r="BW161" s="295">
        <v>0</v>
      </c>
      <c r="BX161" s="227">
        <v>0</v>
      </c>
      <c r="BY161" s="227">
        <v>0</v>
      </c>
      <c r="BZ161" s="295">
        <v>-119888.73</v>
      </c>
      <c r="CA161" s="295">
        <v>-92333.28</v>
      </c>
      <c r="CB161" s="227">
        <v>0</v>
      </c>
      <c r="CC161" s="227">
        <v>0</v>
      </c>
      <c r="CD161" s="227">
        <v>0</v>
      </c>
      <c r="CE161" s="295">
        <v>0</v>
      </c>
      <c r="CF161" s="227">
        <v>0</v>
      </c>
      <c r="CG161" s="227">
        <v>-775126</v>
      </c>
      <c r="CH161" s="227">
        <v>0</v>
      </c>
      <c r="CI161" s="227">
        <v>0</v>
      </c>
      <c r="CJ161" s="227">
        <v>0</v>
      </c>
      <c r="CK161" s="295">
        <v>-22680</v>
      </c>
      <c r="CL161" s="295">
        <v>-1190498.33</v>
      </c>
      <c r="CM161" s="326"/>
      <c r="CZ161" s="325">
        <f t="shared" si="2"/>
        <v>0</v>
      </c>
      <c r="DA161" s="313" t="s">
        <v>1754</v>
      </c>
      <c r="DB161" s="310" t="s">
        <v>1275</v>
      </c>
      <c r="DC161" s="310" t="s">
        <v>2296</v>
      </c>
    </row>
    <row r="162" spans="1:107" ht="13.2" customHeight="1" x14ac:dyDescent="0.25">
      <c r="A162" s="293" t="s">
        <v>1755</v>
      </c>
      <c r="B162" s="294" t="s">
        <v>1276</v>
      </c>
      <c r="C162" s="227">
        <v>0</v>
      </c>
      <c r="D162" s="227">
        <v>0</v>
      </c>
      <c r="E162" s="227">
        <v>0</v>
      </c>
      <c r="F162" s="227">
        <v>-49999</v>
      </c>
      <c r="G162" s="227">
        <v>-2079999</v>
      </c>
      <c r="H162" s="227">
        <v>0</v>
      </c>
      <c r="I162" s="227">
        <v>0</v>
      </c>
      <c r="J162" s="227">
        <v>0</v>
      </c>
      <c r="K162" s="227">
        <v>0</v>
      </c>
      <c r="L162" s="227">
        <v>-1084999</v>
      </c>
      <c r="M162" s="227">
        <v>0</v>
      </c>
      <c r="N162" s="227">
        <v>-1140342.03</v>
      </c>
      <c r="O162" s="227">
        <v>0</v>
      </c>
      <c r="P162" s="227">
        <v>-583198</v>
      </c>
      <c r="Q162" s="227">
        <v>-548199</v>
      </c>
      <c r="R162" s="227">
        <v>0</v>
      </c>
      <c r="S162" s="227">
        <v>-1504999</v>
      </c>
      <c r="T162" s="227">
        <v>-3311257</v>
      </c>
      <c r="U162" s="227">
        <v>-1459326.41</v>
      </c>
      <c r="V162" s="227">
        <v>-3581382.56</v>
      </c>
      <c r="W162" s="227">
        <v>0</v>
      </c>
      <c r="X162" s="227">
        <v>0</v>
      </c>
      <c r="Y162" s="227">
        <v>-550199</v>
      </c>
      <c r="Z162" s="227">
        <v>0</v>
      </c>
      <c r="AA162" s="227">
        <v>-319999</v>
      </c>
      <c r="AB162" s="227">
        <v>-1106999</v>
      </c>
      <c r="AC162" s="227">
        <v>-1731999</v>
      </c>
      <c r="AD162" s="227">
        <v>-1098999</v>
      </c>
      <c r="AE162" s="227">
        <v>-1267499</v>
      </c>
      <c r="AF162" s="227">
        <v>-1413998</v>
      </c>
      <c r="AG162" s="227">
        <v>-42659</v>
      </c>
      <c r="AH162" s="227">
        <v>-1284999</v>
      </c>
      <c r="AI162" s="227">
        <v>-1478999</v>
      </c>
      <c r="AJ162" s="227">
        <v>-653333.32999999996</v>
      </c>
      <c r="AK162" s="227">
        <v>0</v>
      </c>
      <c r="AL162" s="227">
        <v>-1309998</v>
      </c>
      <c r="AM162" s="227">
        <v>-190666.7</v>
      </c>
      <c r="AN162" s="227">
        <v>0</v>
      </c>
      <c r="AO162" s="227">
        <v>-107998</v>
      </c>
      <c r="AP162" s="227">
        <v>-2299999</v>
      </c>
      <c r="AQ162" s="227">
        <v>-1738466</v>
      </c>
      <c r="AR162" s="227">
        <v>0</v>
      </c>
      <c r="AS162" s="227">
        <v>-999999</v>
      </c>
      <c r="AT162" s="227">
        <v>0</v>
      </c>
      <c r="AU162" s="227">
        <v>-1502999</v>
      </c>
      <c r="AV162" s="227">
        <v>-406497</v>
      </c>
      <c r="AW162" s="227">
        <v>-319999</v>
      </c>
      <c r="AX162" s="227">
        <v>0</v>
      </c>
      <c r="AY162" s="227">
        <v>0</v>
      </c>
      <c r="AZ162" s="227">
        <v>0</v>
      </c>
      <c r="BA162" s="227">
        <v>-299999</v>
      </c>
      <c r="BB162" s="227">
        <v>0</v>
      </c>
      <c r="BC162" s="227">
        <v>-349999</v>
      </c>
      <c r="BD162" s="227">
        <v>-1540664.8</v>
      </c>
      <c r="BE162" s="227">
        <v>-451009</v>
      </c>
      <c r="BF162" s="227">
        <v>-1874999</v>
      </c>
      <c r="BG162" s="227">
        <v>-2610651.65</v>
      </c>
      <c r="BH162" s="227">
        <v>-1949809</v>
      </c>
      <c r="BI162" s="227">
        <v>0</v>
      </c>
      <c r="BJ162" s="227">
        <v>-1177777.76</v>
      </c>
      <c r="BK162" s="227">
        <v>-1411772.28</v>
      </c>
      <c r="BL162" s="227">
        <v>-18773588</v>
      </c>
      <c r="BM162" s="227">
        <v>-353999</v>
      </c>
      <c r="BN162" s="227">
        <v>-1375998</v>
      </c>
      <c r="BO162" s="227">
        <v>0</v>
      </c>
      <c r="BP162" s="227">
        <v>-499999</v>
      </c>
      <c r="BQ162" s="227">
        <v>-1151571.8999999999</v>
      </c>
      <c r="BR162" s="227">
        <v>0</v>
      </c>
      <c r="BS162" s="227">
        <v>0</v>
      </c>
      <c r="BT162" s="295">
        <v>-1199999</v>
      </c>
      <c r="BU162" s="295">
        <v>0</v>
      </c>
      <c r="BV162" s="295">
        <v>-1279999</v>
      </c>
      <c r="BW162" s="295">
        <v>-893999</v>
      </c>
      <c r="BX162" s="227">
        <v>0</v>
      </c>
      <c r="BY162" s="227">
        <v>0</v>
      </c>
      <c r="BZ162" s="295">
        <v>-429998</v>
      </c>
      <c r="CA162" s="295">
        <v>-1084698</v>
      </c>
      <c r="CB162" s="227">
        <v>0</v>
      </c>
      <c r="CC162" s="295">
        <v>0</v>
      </c>
      <c r="CD162" s="227">
        <v>0</v>
      </c>
      <c r="CE162" s="295">
        <v>-1679999</v>
      </c>
      <c r="CF162" s="227">
        <v>0</v>
      </c>
      <c r="CG162" s="227">
        <v>0</v>
      </c>
      <c r="CH162" s="227">
        <v>0</v>
      </c>
      <c r="CI162" s="227">
        <v>0</v>
      </c>
      <c r="CJ162" s="295">
        <v>0</v>
      </c>
      <c r="CK162" s="295">
        <v>-652516.36</v>
      </c>
      <c r="CL162" s="295">
        <v>-2340333.21</v>
      </c>
      <c r="CM162" s="326"/>
      <c r="CZ162" s="325">
        <f t="shared" si="2"/>
        <v>0</v>
      </c>
      <c r="DA162" s="313" t="s">
        <v>1755</v>
      </c>
      <c r="DB162" s="310" t="s">
        <v>1276</v>
      </c>
      <c r="DC162" s="310" t="s">
        <v>2296</v>
      </c>
    </row>
    <row r="163" spans="1:107" ht="13.2" customHeight="1" x14ac:dyDescent="0.25">
      <c r="A163" s="293" t="s">
        <v>1756</v>
      </c>
      <c r="B163" s="294" t="s">
        <v>1277</v>
      </c>
      <c r="C163" s="227">
        <v>0</v>
      </c>
      <c r="D163" s="227">
        <v>0</v>
      </c>
      <c r="E163" s="227">
        <v>-3999999</v>
      </c>
      <c r="F163" s="227">
        <v>-17759408.510000002</v>
      </c>
      <c r="G163" s="227">
        <v>-2828442.04</v>
      </c>
      <c r="H163" s="227">
        <v>0</v>
      </c>
      <c r="I163" s="227">
        <v>-5584531</v>
      </c>
      <c r="J163" s="227">
        <v>-5908805</v>
      </c>
      <c r="K163" s="227">
        <v>0</v>
      </c>
      <c r="L163" s="227">
        <v>-4824721</v>
      </c>
      <c r="M163" s="227">
        <v>0</v>
      </c>
      <c r="N163" s="227">
        <v>0</v>
      </c>
      <c r="O163" s="227">
        <v>-5054999</v>
      </c>
      <c r="P163" s="227">
        <v>-5955998</v>
      </c>
      <c r="Q163" s="227">
        <v>-22281.75</v>
      </c>
      <c r="R163" s="227">
        <v>0</v>
      </c>
      <c r="S163" s="227">
        <v>-5955998</v>
      </c>
      <c r="T163" s="227">
        <v>-834999</v>
      </c>
      <c r="U163" s="227">
        <v>-4931006.97</v>
      </c>
      <c r="V163" s="227">
        <v>-4931007</v>
      </c>
      <c r="W163" s="227">
        <v>0</v>
      </c>
      <c r="X163" s="227">
        <v>-25970.85</v>
      </c>
      <c r="Y163" s="227">
        <v>0</v>
      </c>
      <c r="Z163" s="227">
        <v>0</v>
      </c>
      <c r="AA163" s="227">
        <v>-7885999</v>
      </c>
      <c r="AB163" s="227">
        <v>0</v>
      </c>
      <c r="AC163" s="227">
        <v>-1499999</v>
      </c>
      <c r="AD163" s="227">
        <v>0</v>
      </c>
      <c r="AE163" s="227">
        <v>-5433642.0599999996</v>
      </c>
      <c r="AF163" s="227">
        <v>0</v>
      </c>
      <c r="AG163" s="227">
        <v>-1149479</v>
      </c>
      <c r="AH163" s="227">
        <v>0</v>
      </c>
      <c r="AI163" s="227">
        <v>-1423998</v>
      </c>
      <c r="AJ163" s="227">
        <v>0</v>
      </c>
      <c r="AK163" s="227">
        <v>-602708.31999999995</v>
      </c>
      <c r="AL163" s="227">
        <v>-1446665.63</v>
      </c>
      <c r="AM163" s="227">
        <v>-5175978</v>
      </c>
      <c r="AN163" s="227">
        <v>0</v>
      </c>
      <c r="AO163" s="227">
        <v>-4999999</v>
      </c>
      <c r="AP163" s="227">
        <v>-1500388.95</v>
      </c>
      <c r="AQ163" s="227">
        <v>-1599998</v>
      </c>
      <c r="AR163" s="227">
        <v>-3679999</v>
      </c>
      <c r="AS163" s="227">
        <v>-5891978</v>
      </c>
      <c r="AT163" s="227">
        <v>-2322948.6800000002</v>
      </c>
      <c r="AU163" s="227">
        <v>-5803261</v>
      </c>
      <c r="AV163" s="227">
        <v>-4523718.28</v>
      </c>
      <c r="AW163" s="227">
        <v>-3499999</v>
      </c>
      <c r="AX163" s="227">
        <v>-1999999</v>
      </c>
      <c r="AY163" s="227">
        <v>0</v>
      </c>
      <c r="AZ163" s="227">
        <v>-4565799</v>
      </c>
      <c r="BA163" s="227">
        <v>-8598998</v>
      </c>
      <c r="BB163" s="227">
        <v>0</v>
      </c>
      <c r="BC163" s="227">
        <v>-1982497</v>
      </c>
      <c r="BD163" s="227">
        <v>-1399999</v>
      </c>
      <c r="BE163" s="227">
        <v>0</v>
      </c>
      <c r="BF163" s="227">
        <v>-4389999</v>
      </c>
      <c r="BG163" s="227">
        <v>-5749999</v>
      </c>
      <c r="BH163" s="227">
        <v>-203666.49</v>
      </c>
      <c r="BI163" s="227">
        <v>0</v>
      </c>
      <c r="BJ163" s="227">
        <v>0</v>
      </c>
      <c r="BK163" s="227">
        <v>0</v>
      </c>
      <c r="BL163" s="227">
        <v>-7292999</v>
      </c>
      <c r="BM163" s="227">
        <v>-2398999</v>
      </c>
      <c r="BN163" s="227">
        <v>0</v>
      </c>
      <c r="BO163" s="227">
        <v>-2004199.14</v>
      </c>
      <c r="BP163" s="227">
        <v>0</v>
      </c>
      <c r="BQ163" s="227">
        <v>-1561069.95</v>
      </c>
      <c r="BR163" s="227">
        <v>0</v>
      </c>
      <c r="BS163" s="227">
        <v>0</v>
      </c>
      <c r="BT163" s="227">
        <v>-4291028</v>
      </c>
      <c r="BU163" s="227">
        <v>-219983</v>
      </c>
      <c r="BV163" s="227">
        <v>-4572978</v>
      </c>
      <c r="BW163" s="295">
        <v>-3371759</v>
      </c>
      <c r="BX163" s="227">
        <v>0</v>
      </c>
      <c r="BY163" s="227">
        <v>0</v>
      </c>
      <c r="BZ163" s="295">
        <v>-4548038.63</v>
      </c>
      <c r="CA163" s="227">
        <v>-1199999</v>
      </c>
      <c r="CB163" s="295">
        <v>0</v>
      </c>
      <c r="CC163" s="227">
        <v>-4681765.6900000004</v>
      </c>
      <c r="CD163" s="295">
        <v>0</v>
      </c>
      <c r="CE163" s="227">
        <v>-3837999</v>
      </c>
      <c r="CF163" s="227">
        <v>0</v>
      </c>
      <c r="CG163" s="227">
        <v>0</v>
      </c>
      <c r="CH163" s="295">
        <v>0</v>
      </c>
      <c r="CI163" s="227">
        <v>0</v>
      </c>
      <c r="CJ163" s="295">
        <v>-5439664.6399999997</v>
      </c>
      <c r="CK163" s="295">
        <v>-343633.02</v>
      </c>
      <c r="CL163" s="295">
        <v>-875362.5</v>
      </c>
      <c r="CM163" s="326"/>
      <c r="CZ163" s="325">
        <f t="shared" si="2"/>
        <v>0</v>
      </c>
      <c r="DA163" s="313" t="s">
        <v>1756</v>
      </c>
      <c r="DB163" s="310" t="s">
        <v>1277</v>
      </c>
      <c r="DC163" s="310" t="s">
        <v>2296</v>
      </c>
    </row>
    <row r="164" spans="1:107" ht="13.2" customHeight="1" x14ac:dyDescent="0.25">
      <c r="A164" s="293" t="s">
        <v>1757</v>
      </c>
      <c r="B164" s="294" t="s">
        <v>1278</v>
      </c>
      <c r="C164" s="227">
        <v>0</v>
      </c>
      <c r="D164" s="227">
        <v>0</v>
      </c>
      <c r="E164" s="227">
        <v>0</v>
      </c>
      <c r="F164" s="227">
        <v>-281639.55</v>
      </c>
      <c r="G164" s="227">
        <v>0</v>
      </c>
      <c r="H164" s="227">
        <v>0</v>
      </c>
      <c r="I164" s="227">
        <v>0</v>
      </c>
      <c r="J164" s="227">
        <v>0</v>
      </c>
      <c r="K164" s="227">
        <v>0</v>
      </c>
      <c r="L164" s="227">
        <v>-127999</v>
      </c>
      <c r="M164" s="227">
        <v>0</v>
      </c>
      <c r="N164" s="227">
        <v>0</v>
      </c>
      <c r="O164" s="227">
        <v>0</v>
      </c>
      <c r="P164" s="227">
        <v>-773693.27</v>
      </c>
      <c r="Q164" s="227">
        <v>-898998</v>
      </c>
      <c r="R164" s="227">
        <v>0</v>
      </c>
      <c r="S164" s="227">
        <v>-119999</v>
      </c>
      <c r="T164" s="227">
        <v>-748998</v>
      </c>
      <c r="U164" s="227">
        <v>0</v>
      </c>
      <c r="V164" s="227">
        <v>-206999</v>
      </c>
      <c r="W164" s="227">
        <v>0</v>
      </c>
      <c r="X164" s="227">
        <v>0</v>
      </c>
      <c r="Y164" s="227">
        <v>-313281</v>
      </c>
      <c r="Z164" s="227">
        <v>0</v>
      </c>
      <c r="AA164" s="227">
        <v>0</v>
      </c>
      <c r="AB164" s="227">
        <v>-2497831.69</v>
      </c>
      <c r="AC164" s="227">
        <v>0</v>
      </c>
      <c r="AD164" s="227">
        <v>-387648</v>
      </c>
      <c r="AE164" s="227">
        <v>0</v>
      </c>
      <c r="AF164" s="227">
        <v>0</v>
      </c>
      <c r="AG164" s="227">
        <v>-1131534</v>
      </c>
      <c r="AH164" s="227">
        <v>0</v>
      </c>
      <c r="AI164" s="227">
        <v>0</v>
      </c>
      <c r="AJ164" s="227">
        <v>-395103.34</v>
      </c>
      <c r="AK164" s="227">
        <v>0</v>
      </c>
      <c r="AL164" s="227">
        <v>-269999</v>
      </c>
      <c r="AM164" s="227">
        <v>-99999</v>
      </c>
      <c r="AN164" s="227">
        <v>0</v>
      </c>
      <c r="AO164" s="227">
        <v>-64999</v>
      </c>
      <c r="AP164" s="227">
        <v>-99999</v>
      </c>
      <c r="AQ164" s="227">
        <v>0</v>
      </c>
      <c r="AR164" s="227">
        <v>-1549997</v>
      </c>
      <c r="AS164" s="227">
        <v>-369328</v>
      </c>
      <c r="AT164" s="227">
        <v>-620685.48</v>
      </c>
      <c r="AU164" s="227">
        <v>-280999</v>
      </c>
      <c r="AV164" s="227">
        <v>-69999</v>
      </c>
      <c r="AW164" s="227">
        <v>-179999</v>
      </c>
      <c r="AX164" s="227">
        <v>0</v>
      </c>
      <c r="AY164" s="227">
        <v>0</v>
      </c>
      <c r="AZ164" s="227">
        <v>0</v>
      </c>
      <c r="BA164" s="227">
        <v>-49999</v>
      </c>
      <c r="BB164" s="227">
        <v>0</v>
      </c>
      <c r="BC164" s="227">
        <v>-3156499</v>
      </c>
      <c r="BD164" s="227">
        <v>-2291634.5699999998</v>
      </c>
      <c r="BE164" s="227">
        <v>-325999.92</v>
      </c>
      <c r="BF164" s="227">
        <v>0</v>
      </c>
      <c r="BG164" s="227">
        <v>-5104667.3499999996</v>
      </c>
      <c r="BH164" s="227">
        <v>-409223.71</v>
      </c>
      <c r="BI164" s="227">
        <v>0</v>
      </c>
      <c r="BJ164" s="227">
        <v>-1364055.49</v>
      </c>
      <c r="BK164" s="227">
        <v>-849018.04</v>
      </c>
      <c r="BL164" s="227">
        <v>-289999</v>
      </c>
      <c r="BM164" s="227">
        <v>0</v>
      </c>
      <c r="BN164" s="227">
        <v>0</v>
      </c>
      <c r="BO164" s="227">
        <v>0</v>
      </c>
      <c r="BP164" s="227">
        <v>-154652.32</v>
      </c>
      <c r="BQ164" s="227">
        <v>-1549085.84</v>
      </c>
      <c r="BR164" s="227">
        <v>0</v>
      </c>
      <c r="BS164" s="295">
        <v>0</v>
      </c>
      <c r="BT164" s="295">
        <v>0</v>
      </c>
      <c r="BU164" s="295">
        <v>0</v>
      </c>
      <c r="BV164" s="295">
        <v>0</v>
      </c>
      <c r="BW164" s="227">
        <v>-113999</v>
      </c>
      <c r="BX164" s="227">
        <v>0</v>
      </c>
      <c r="BY164" s="227">
        <v>0</v>
      </c>
      <c r="BZ164" s="227">
        <v>-90378</v>
      </c>
      <c r="CA164" s="227">
        <v>0</v>
      </c>
      <c r="CB164" s="227">
        <v>-181542.65</v>
      </c>
      <c r="CC164" s="227">
        <v>0</v>
      </c>
      <c r="CD164" s="295">
        <v>-89433</v>
      </c>
      <c r="CE164" s="295">
        <v>0</v>
      </c>
      <c r="CF164" s="227">
        <v>0</v>
      </c>
      <c r="CG164" s="227">
        <v>0</v>
      </c>
      <c r="CH164" s="227">
        <v>-6004995</v>
      </c>
      <c r="CI164" s="227">
        <v>0</v>
      </c>
      <c r="CJ164" s="227">
        <v>-111998</v>
      </c>
      <c r="CK164" s="227">
        <v>-448372.18</v>
      </c>
      <c r="CL164" s="295">
        <v>-1393781.79</v>
      </c>
      <c r="CM164" s="326"/>
      <c r="CZ164" s="325">
        <f t="shared" si="2"/>
        <v>0</v>
      </c>
      <c r="DA164" s="313" t="s">
        <v>1757</v>
      </c>
      <c r="DB164" s="310" t="s">
        <v>1278</v>
      </c>
      <c r="DC164" s="310" t="s">
        <v>2296</v>
      </c>
    </row>
    <row r="165" spans="1:107" ht="13.2" customHeight="1" x14ac:dyDescent="0.25">
      <c r="A165" s="293" t="s">
        <v>1758</v>
      </c>
      <c r="B165" s="294" t="s">
        <v>1279</v>
      </c>
      <c r="C165" s="227">
        <v>0</v>
      </c>
      <c r="D165" s="227">
        <v>0</v>
      </c>
      <c r="E165" s="227">
        <v>0</v>
      </c>
      <c r="F165" s="227">
        <v>-48999</v>
      </c>
      <c r="G165" s="227">
        <v>0</v>
      </c>
      <c r="H165" s="227">
        <v>0</v>
      </c>
      <c r="I165" s="227">
        <v>0</v>
      </c>
      <c r="J165" s="227">
        <v>-80557</v>
      </c>
      <c r="K165" s="227">
        <v>0</v>
      </c>
      <c r="L165" s="227">
        <v>0</v>
      </c>
      <c r="M165" s="227">
        <v>0</v>
      </c>
      <c r="N165" s="227">
        <v>0</v>
      </c>
      <c r="O165" s="227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-47999</v>
      </c>
      <c r="Z165" s="227">
        <v>0</v>
      </c>
      <c r="AA165" s="227">
        <v>-94899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-89179</v>
      </c>
      <c r="AH165" s="227">
        <v>0</v>
      </c>
      <c r="AI165" s="227">
        <v>0</v>
      </c>
      <c r="AJ165" s="227">
        <v>0</v>
      </c>
      <c r="AK165" s="227">
        <v>-80869.62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-49499</v>
      </c>
      <c r="AT165" s="227">
        <v>0</v>
      </c>
      <c r="AU165" s="227">
        <v>0</v>
      </c>
      <c r="AV165" s="227">
        <v>0</v>
      </c>
      <c r="AW165" s="227">
        <v>0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7">
        <v>0</v>
      </c>
      <c r="BD165" s="227">
        <v>-13005.65</v>
      </c>
      <c r="BE165" s="227">
        <v>0</v>
      </c>
      <c r="BF165" s="227">
        <v>0</v>
      </c>
      <c r="BG165" s="227">
        <v>-396262.89</v>
      </c>
      <c r="BH165" s="227">
        <v>0</v>
      </c>
      <c r="BI165" s="227">
        <v>0</v>
      </c>
      <c r="BJ165" s="227">
        <v>0</v>
      </c>
      <c r="BK165" s="227">
        <v>0</v>
      </c>
      <c r="BL165" s="227">
        <v>0</v>
      </c>
      <c r="BM165" s="227">
        <v>0</v>
      </c>
      <c r="BN165" s="227">
        <v>0</v>
      </c>
      <c r="BO165" s="227">
        <v>0</v>
      </c>
      <c r="BP165" s="227">
        <v>0</v>
      </c>
      <c r="BQ165" s="227">
        <v>-39589.800000000003</v>
      </c>
      <c r="BR165" s="227">
        <v>0</v>
      </c>
      <c r="BS165" s="295">
        <v>-245101</v>
      </c>
      <c r="BT165" s="227">
        <v>-59999</v>
      </c>
      <c r="BU165" s="295">
        <v>-90338.4</v>
      </c>
      <c r="BV165" s="295">
        <v>-154887</v>
      </c>
      <c r="BW165" s="295">
        <v>0</v>
      </c>
      <c r="BX165" s="295">
        <v>0</v>
      </c>
      <c r="BY165" s="295">
        <v>0</v>
      </c>
      <c r="BZ165" s="295">
        <v>0</v>
      </c>
      <c r="CA165" s="295">
        <v>0</v>
      </c>
      <c r="CB165" s="295">
        <v>0</v>
      </c>
      <c r="CC165" s="227">
        <v>0</v>
      </c>
      <c r="CD165" s="295">
        <v>-119489</v>
      </c>
      <c r="CE165" s="295">
        <v>-629369.12</v>
      </c>
      <c r="CF165" s="227">
        <v>0</v>
      </c>
      <c r="CG165" s="227">
        <v>0</v>
      </c>
      <c r="CH165" s="295">
        <v>0</v>
      </c>
      <c r="CI165" s="227">
        <v>0</v>
      </c>
      <c r="CJ165" s="295">
        <v>0</v>
      </c>
      <c r="CK165" s="227">
        <v>0</v>
      </c>
      <c r="CL165" s="295">
        <v>-16085.73</v>
      </c>
      <c r="CM165" s="326"/>
      <c r="CZ165" s="325">
        <f t="shared" si="2"/>
        <v>0</v>
      </c>
      <c r="DA165" s="313" t="s">
        <v>1758</v>
      </c>
      <c r="DB165" s="310" t="s">
        <v>1279</v>
      </c>
      <c r="DC165" s="310" t="s">
        <v>2296</v>
      </c>
    </row>
    <row r="166" spans="1:107" ht="13.2" customHeight="1" x14ac:dyDescent="0.25">
      <c r="A166" s="293" t="s">
        <v>1759</v>
      </c>
      <c r="B166" s="294" t="s">
        <v>1280</v>
      </c>
      <c r="C166" s="227">
        <v>0</v>
      </c>
      <c r="D166" s="227">
        <v>0</v>
      </c>
      <c r="E166" s="227">
        <v>-899999</v>
      </c>
      <c r="F166" s="227">
        <v>0</v>
      </c>
      <c r="G166" s="227">
        <v>-2719164</v>
      </c>
      <c r="H166" s="227">
        <v>0</v>
      </c>
      <c r="I166" s="227">
        <v>0</v>
      </c>
      <c r="J166" s="227">
        <v>-488999</v>
      </c>
      <c r="K166" s="227">
        <v>-231594.96</v>
      </c>
      <c r="L166" s="227">
        <v>0</v>
      </c>
      <c r="M166" s="227">
        <v>0</v>
      </c>
      <c r="N166" s="227">
        <v>-1606397.51</v>
      </c>
      <c r="O166" s="227">
        <v>0</v>
      </c>
      <c r="P166" s="227">
        <v>-1185039.57</v>
      </c>
      <c r="Q166" s="227">
        <v>-950674.57</v>
      </c>
      <c r="R166" s="227">
        <v>0</v>
      </c>
      <c r="S166" s="227">
        <v>-2244602.62</v>
      </c>
      <c r="T166" s="227">
        <v>-764122</v>
      </c>
      <c r="U166" s="227">
        <v>-345084.66</v>
      </c>
      <c r="V166" s="227">
        <v>-1272344</v>
      </c>
      <c r="W166" s="227">
        <v>0</v>
      </c>
      <c r="X166" s="227">
        <v>0</v>
      </c>
      <c r="Y166" s="227">
        <v>-3686943.8</v>
      </c>
      <c r="Z166" s="227">
        <v>0</v>
      </c>
      <c r="AA166" s="227">
        <v>-1144133</v>
      </c>
      <c r="AB166" s="227">
        <v>-64033.73</v>
      </c>
      <c r="AC166" s="227">
        <v>0</v>
      </c>
      <c r="AD166" s="227">
        <v>0</v>
      </c>
      <c r="AE166" s="227">
        <v>-330487.55</v>
      </c>
      <c r="AF166" s="227">
        <v>-939111.49</v>
      </c>
      <c r="AG166" s="227">
        <v>0</v>
      </c>
      <c r="AH166" s="227">
        <v>-2778296</v>
      </c>
      <c r="AI166" s="227">
        <v>-1324393.1200000001</v>
      </c>
      <c r="AJ166" s="227">
        <v>-294000</v>
      </c>
      <c r="AK166" s="227">
        <v>0</v>
      </c>
      <c r="AL166" s="227">
        <v>0</v>
      </c>
      <c r="AM166" s="227">
        <v>0</v>
      </c>
      <c r="AN166" s="227">
        <v>0</v>
      </c>
      <c r="AO166" s="227">
        <v>0</v>
      </c>
      <c r="AP166" s="227">
        <v>0</v>
      </c>
      <c r="AQ166" s="227">
        <v>-412581.01</v>
      </c>
      <c r="AR166" s="227">
        <v>0</v>
      </c>
      <c r="AS166" s="227">
        <v>0</v>
      </c>
      <c r="AT166" s="227">
        <v>-319999</v>
      </c>
      <c r="AU166" s="227">
        <v>0</v>
      </c>
      <c r="AV166" s="227">
        <v>0</v>
      </c>
      <c r="AW166" s="227">
        <v>0</v>
      </c>
      <c r="AX166" s="227">
        <v>-542999</v>
      </c>
      <c r="AY166" s="227">
        <v>0</v>
      </c>
      <c r="AZ166" s="227">
        <v>0</v>
      </c>
      <c r="BA166" s="227">
        <v>-1509698</v>
      </c>
      <c r="BB166" s="227">
        <v>0</v>
      </c>
      <c r="BC166" s="227">
        <v>-2909724.09</v>
      </c>
      <c r="BD166" s="227">
        <v>-2937181.93</v>
      </c>
      <c r="BE166" s="227">
        <v>-685199</v>
      </c>
      <c r="BF166" s="227">
        <v>-1156499.1200000001</v>
      </c>
      <c r="BG166" s="227">
        <v>-2098541.88</v>
      </c>
      <c r="BH166" s="227">
        <v>-94963.5</v>
      </c>
      <c r="BI166" s="227">
        <v>0</v>
      </c>
      <c r="BJ166" s="227">
        <v>-530000</v>
      </c>
      <c r="BK166" s="227">
        <v>-899999</v>
      </c>
      <c r="BL166" s="227">
        <v>-7850908</v>
      </c>
      <c r="BM166" s="227">
        <v>-2294766</v>
      </c>
      <c r="BN166" s="227">
        <v>-2159529.63</v>
      </c>
      <c r="BO166" s="227">
        <v>-676506.8</v>
      </c>
      <c r="BP166" s="227">
        <v>-600643</v>
      </c>
      <c r="BQ166" s="227">
        <v>-4417455.66</v>
      </c>
      <c r="BR166" s="295">
        <v>0</v>
      </c>
      <c r="BS166" s="227">
        <v>-1245582</v>
      </c>
      <c r="BT166" s="295">
        <v>0</v>
      </c>
      <c r="BU166" s="227">
        <v>-3048120</v>
      </c>
      <c r="BV166" s="227">
        <v>-515999</v>
      </c>
      <c r="BW166" s="295">
        <v>-2501888.87</v>
      </c>
      <c r="BX166" s="295">
        <v>-656944.46</v>
      </c>
      <c r="BY166" s="227">
        <v>-597999</v>
      </c>
      <c r="BZ166" s="295">
        <v>-365744</v>
      </c>
      <c r="CA166" s="295">
        <v>-661009.64</v>
      </c>
      <c r="CB166" s="295">
        <v>-1471997.18</v>
      </c>
      <c r="CC166" s="295">
        <v>0</v>
      </c>
      <c r="CD166" s="295">
        <v>-275577</v>
      </c>
      <c r="CE166" s="295">
        <v>-2357621.6</v>
      </c>
      <c r="CF166" s="295">
        <v>0</v>
      </c>
      <c r="CG166" s="295">
        <v>0</v>
      </c>
      <c r="CH166" s="295">
        <v>-2389997</v>
      </c>
      <c r="CI166" s="227">
        <v>0</v>
      </c>
      <c r="CJ166" s="295">
        <v>-3659416.68</v>
      </c>
      <c r="CK166" s="227">
        <v>0</v>
      </c>
      <c r="CL166" s="295">
        <v>-2516975</v>
      </c>
      <c r="CM166" s="326"/>
      <c r="CZ166" s="325">
        <f t="shared" si="2"/>
        <v>0</v>
      </c>
      <c r="DA166" s="313" t="s">
        <v>1759</v>
      </c>
      <c r="DB166" s="310" t="s">
        <v>1280</v>
      </c>
      <c r="DC166" s="310" t="s">
        <v>2296</v>
      </c>
    </row>
    <row r="167" spans="1:107" ht="13.2" customHeight="1" x14ac:dyDescent="0.25">
      <c r="A167" s="293" t="s">
        <v>1760</v>
      </c>
      <c r="B167" s="294" t="s">
        <v>201</v>
      </c>
      <c r="C167" s="227">
        <v>27500000</v>
      </c>
      <c r="D167" s="227">
        <v>5906000</v>
      </c>
      <c r="E167" s="227">
        <v>7573000</v>
      </c>
      <c r="F167" s="227">
        <v>0</v>
      </c>
      <c r="G167" s="227">
        <v>8135100</v>
      </c>
      <c r="H167" s="227">
        <v>6179000</v>
      </c>
      <c r="I167" s="227">
        <v>0</v>
      </c>
      <c r="J167" s="227">
        <v>0</v>
      </c>
      <c r="K167" s="227">
        <v>0</v>
      </c>
      <c r="L167" s="227">
        <v>9312500</v>
      </c>
      <c r="M167" s="227">
        <v>0</v>
      </c>
      <c r="N167" s="227">
        <v>0</v>
      </c>
      <c r="O167" s="227">
        <v>15237000</v>
      </c>
      <c r="P167" s="227">
        <v>1154558.06</v>
      </c>
      <c r="Q167" s="227">
        <v>3147581</v>
      </c>
      <c r="R167" s="227">
        <v>4188600</v>
      </c>
      <c r="S167" s="227">
        <v>11643521.140000001</v>
      </c>
      <c r="T167" s="227">
        <v>10011189.5</v>
      </c>
      <c r="U167" s="227">
        <v>383790</v>
      </c>
      <c r="V167" s="227">
        <v>0</v>
      </c>
      <c r="W167" s="227">
        <v>0</v>
      </c>
      <c r="X167" s="227">
        <v>0</v>
      </c>
      <c r="Y167" s="227">
        <v>2160000</v>
      </c>
      <c r="Z167" s="227">
        <v>314000</v>
      </c>
      <c r="AA167" s="227">
        <v>0</v>
      </c>
      <c r="AB167" s="227">
        <v>1982566.14</v>
      </c>
      <c r="AC167" s="227">
        <v>8225100</v>
      </c>
      <c r="AD167" s="227">
        <v>6880200</v>
      </c>
      <c r="AE167" s="227">
        <v>6459059</v>
      </c>
      <c r="AF167" s="227">
        <v>501100</v>
      </c>
      <c r="AG167" s="227">
        <v>55000</v>
      </c>
      <c r="AH167" s="227">
        <v>0</v>
      </c>
      <c r="AI167" s="227">
        <v>0</v>
      </c>
      <c r="AJ167" s="227">
        <v>0</v>
      </c>
      <c r="AK167" s="227">
        <v>55575000</v>
      </c>
      <c r="AL167" s="227">
        <v>0</v>
      </c>
      <c r="AM167" s="227">
        <v>0</v>
      </c>
      <c r="AN167" s="227">
        <v>5904200</v>
      </c>
      <c r="AO167" s="227">
        <v>0</v>
      </c>
      <c r="AP167" s="227">
        <v>0</v>
      </c>
      <c r="AQ167" s="227">
        <v>0</v>
      </c>
      <c r="AR167" s="227">
        <v>29876000</v>
      </c>
      <c r="AS167" s="227">
        <v>5995700</v>
      </c>
      <c r="AT167" s="227">
        <v>8446712</v>
      </c>
      <c r="AU167" s="227">
        <v>4361879</v>
      </c>
      <c r="AV167" s="227">
        <v>0</v>
      </c>
      <c r="AW167" s="227">
        <v>888000</v>
      </c>
      <c r="AX167" s="227">
        <v>71000</v>
      </c>
      <c r="AY167" s="227">
        <v>1590000</v>
      </c>
      <c r="AZ167" s="227">
        <v>633334</v>
      </c>
      <c r="BA167" s="227">
        <v>17572756</v>
      </c>
      <c r="BB167" s="227">
        <v>29186628</v>
      </c>
      <c r="BC167" s="227">
        <v>3506000</v>
      </c>
      <c r="BD167" s="227">
        <v>8468785</v>
      </c>
      <c r="BE167" s="227">
        <v>0</v>
      </c>
      <c r="BF167" s="227">
        <v>7970000</v>
      </c>
      <c r="BG167" s="227">
        <v>37033750.780000001</v>
      </c>
      <c r="BH167" s="227">
        <v>14202400</v>
      </c>
      <c r="BI167" s="227">
        <v>7900000</v>
      </c>
      <c r="BJ167" s="227">
        <v>7774900</v>
      </c>
      <c r="BK167" s="227">
        <v>0</v>
      </c>
      <c r="BL167" s="227">
        <v>0</v>
      </c>
      <c r="BM167" s="227">
        <v>1507200</v>
      </c>
      <c r="BN167" s="227">
        <v>1870600</v>
      </c>
      <c r="BO167" s="227">
        <v>7577830</v>
      </c>
      <c r="BP167" s="227">
        <v>0</v>
      </c>
      <c r="BQ167" s="227">
        <v>515700</v>
      </c>
      <c r="BR167" s="295">
        <v>52520000</v>
      </c>
      <c r="BS167" s="295">
        <v>0</v>
      </c>
      <c r="BT167" s="295">
        <v>5788500</v>
      </c>
      <c r="BU167" s="227">
        <v>0</v>
      </c>
      <c r="BV167" s="227">
        <v>0</v>
      </c>
      <c r="BW167" s="227">
        <v>760000</v>
      </c>
      <c r="BX167" s="295">
        <v>11982608.699999999</v>
      </c>
      <c r="BY167" s="227">
        <v>0</v>
      </c>
      <c r="BZ167" s="295">
        <v>1727058</v>
      </c>
      <c r="CA167" s="295">
        <v>4996000</v>
      </c>
      <c r="CB167" s="295">
        <v>6246807</v>
      </c>
      <c r="CC167" s="227">
        <v>12230314</v>
      </c>
      <c r="CD167" s="227">
        <v>10667000</v>
      </c>
      <c r="CE167" s="295">
        <v>4490000</v>
      </c>
      <c r="CF167" s="295">
        <v>1300000</v>
      </c>
      <c r="CG167" s="295">
        <v>1774500</v>
      </c>
      <c r="CH167" s="295">
        <v>8088880</v>
      </c>
      <c r="CI167" s="227">
        <v>0</v>
      </c>
      <c r="CJ167" s="295">
        <v>11776000</v>
      </c>
      <c r="CK167" s="227">
        <v>0</v>
      </c>
      <c r="CL167" s="295">
        <v>548000</v>
      </c>
      <c r="CM167" s="326"/>
      <c r="CZ167" s="325">
        <f t="shared" si="2"/>
        <v>0</v>
      </c>
      <c r="DA167" s="313" t="s">
        <v>1760</v>
      </c>
      <c r="DB167" s="310" t="s">
        <v>201</v>
      </c>
      <c r="DC167" s="310" t="s">
        <v>2296</v>
      </c>
    </row>
    <row r="168" spans="1:107" ht="13.2" customHeight="1" x14ac:dyDescent="0.25">
      <c r="A168" s="293" t="s">
        <v>1761</v>
      </c>
      <c r="B168" s="294" t="s">
        <v>202</v>
      </c>
      <c r="C168" s="227">
        <v>4731300</v>
      </c>
      <c r="D168" s="227">
        <v>12959200</v>
      </c>
      <c r="E168" s="227">
        <v>1383291.5</v>
      </c>
      <c r="F168" s="227">
        <v>0</v>
      </c>
      <c r="G168" s="227">
        <v>10385000</v>
      </c>
      <c r="H168" s="227">
        <v>16486000</v>
      </c>
      <c r="I168" s="227">
        <v>0</v>
      </c>
      <c r="J168" s="227">
        <v>23629809.649999999</v>
      </c>
      <c r="K168" s="227">
        <v>2980830</v>
      </c>
      <c r="L168" s="227">
        <v>2871000</v>
      </c>
      <c r="M168" s="227">
        <v>41496389</v>
      </c>
      <c r="N168" s="227">
        <v>949262</v>
      </c>
      <c r="O168" s="227">
        <v>36940342</v>
      </c>
      <c r="P168" s="227">
        <v>12917469.99</v>
      </c>
      <c r="Q168" s="227">
        <v>19339300</v>
      </c>
      <c r="R168" s="227">
        <v>24239833.989999998</v>
      </c>
      <c r="S168" s="227">
        <v>9155238.1600000001</v>
      </c>
      <c r="T168" s="227">
        <v>6643565.3600000003</v>
      </c>
      <c r="U168" s="227">
        <v>2595990.81</v>
      </c>
      <c r="V168" s="227">
        <v>3513947.91</v>
      </c>
      <c r="W168" s="227">
        <v>68316467</v>
      </c>
      <c r="X168" s="227">
        <v>7518118</v>
      </c>
      <c r="Y168" s="227">
        <v>8495526</v>
      </c>
      <c r="Z168" s="227">
        <v>2311499</v>
      </c>
      <c r="AA168" s="227">
        <v>89275</v>
      </c>
      <c r="AB168" s="227">
        <v>1086664</v>
      </c>
      <c r="AC168" s="227">
        <v>5351734.0599999996</v>
      </c>
      <c r="AD168" s="227">
        <v>4339473.79</v>
      </c>
      <c r="AE168" s="227">
        <v>3105500</v>
      </c>
      <c r="AF168" s="227">
        <v>1674385.04</v>
      </c>
      <c r="AG168" s="227">
        <v>5133679.6100000003</v>
      </c>
      <c r="AH168" s="227">
        <v>19477000</v>
      </c>
      <c r="AI168" s="227">
        <v>9867823</v>
      </c>
      <c r="AJ168" s="227">
        <v>3665000</v>
      </c>
      <c r="AK168" s="227">
        <v>137989685.90000001</v>
      </c>
      <c r="AL168" s="227">
        <v>4925097.5</v>
      </c>
      <c r="AM168" s="227">
        <v>3178000</v>
      </c>
      <c r="AN168" s="227">
        <v>52824592.119999997</v>
      </c>
      <c r="AO168" s="227">
        <v>5537024</v>
      </c>
      <c r="AP168" s="227">
        <v>6867474</v>
      </c>
      <c r="AQ168" s="227">
        <v>168000</v>
      </c>
      <c r="AR168" s="227">
        <v>46433647</v>
      </c>
      <c r="AS168" s="227">
        <v>8517000</v>
      </c>
      <c r="AT168" s="227">
        <v>42643812.049999997</v>
      </c>
      <c r="AU168" s="227">
        <v>22756628.289999999</v>
      </c>
      <c r="AV168" s="227">
        <v>229100</v>
      </c>
      <c r="AW168" s="227">
        <v>2017800</v>
      </c>
      <c r="AX168" s="227">
        <v>65454748</v>
      </c>
      <c r="AY168" s="227">
        <v>1564500</v>
      </c>
      <c r="AZ168" s="227">
        <v>7894835</v>
      </c>
      <c r="BA168" s="227">
        <v>66603204</v>
      </c>
      <c r="BB168" s="227">
        <v>103633794</v>
      </c>
      <c r="BC168" s="227">
        <v>158547308.11000001</v>
      </c>
      <c r="BD168" s="227">
        <v>32864400</v>
      </c>
      <c r="BE168" s="227">
        <v>1549200</v>
      </c>
      <c r="BF168" s="227">
        <v>151250710</v>
      </c>
      <c r="BG168" s="227">
        <v>143098705.72</v>
      </c>
      <c r="BH168" s="227">
        <v>7704600</v>
      </c>
      <c r="BI168" s="227">
        <v>2215340</v>
      </c>
      <c r="BJ168" s="227">
        <v>4399140.49</v>
      </c>
      <c r="BK168" s="227">
        <v>1607000</v>
      </c>
      <c r="BL168" s="227">
        <v>18500000</v>
      </c>
      <c r="BM168" s="227">
        <v>14356750</v>
      </c>
      <c r="BN168" s="227">
        <v>7797816.25</v>
      </c>
      <c r="BO168" s="227">
        <v>10788000</v>
      </c>
      <c r="BP168" s="227">
        <v>2828798.04</v>
      </c>
      <c r="BQ168" s="227">
        <v>11172153</v>
      </c>
      <c r="BR168" s="295">
        <v>581561354.91999996</v>
      </c>
      <c r="BS168" s="295">
        <v>1450100</v>
      </c>
      <c r="BT168" s="295">
        <v>9037699</v>
      </c>
      <c r="BU168" s="295">
        <v>0</v>
      </c>
      <c r="BV168" s="295">
        <v>0</v>
      </c>
      <c r="BW168" s="295">
        <v>0</v>
      </c>
      <c r="BX168" s="295">
        <v>55445402.869999997</v>
      </c>
      <c r="BY168" s="295">
        <v>0</v>
      </c>
      <c r="BZ168" s="295">
        <v>15014910.49</v>
      </c>
      <c r="CA168" s="295">
        <v>3070000</v>
      </c>
      <c r="CB168" s="227">
        <v>9343134</v>
      </c>
      <c r="CC168" s="295">
        <v>0</v>
      </c>
      <c r="CD168" s="295">
        <v>0</v>
      </c>
      <c r="CE168" s="295">
        <v>9743145.9199999999</v>
      </c>
      <c r="CF168" s="295">
        <v>3965731.5</v>
      </c>
      <c r="CG168" s="295">
        <v>3023500</v>
      </c>
      <c r="CH168" s="295">
        <v>1539500</v>
      </c>
      <c r="CI168" s="227">
        <v>0</v>
      </c>
      <c r="CJ168" s="227">
        <v>56988255.109999999</v>
      </c>
      <c r="CK168" s="295">
        <v>447000</v>
      </c>
      <c r="CL168" s="295">
        <v>3350695.23</v>
      </c>
      <c r="CM168" s="326"/>
      <c r="CZ168" s="325">
        <f t="shared" si="2"/>
        <v>0</v>
      </c>
      <c r="DA168" s="313" t="s">
        <v>1761</v>
      </c>
      <c r="DB168" s="310" t="s">
        <v>202</v>
      </c>
      <c r="DC168" s="310" t="s">
        <v>2296</v>
      </c>
    </row>
    <row r="169" spans="1:107" ht="13.2" customHeight="1" x14ac:dyDescent="0.25">
      <c r="A169" s="293" t="s">
        <v>1762</v>
      </c>
      <c r="B169" s="294" t="s">
        <v>1281</v>
      </c>
      <c r="C169" s="227">
        <v>1439000</v>
      </c>
      <c r="D169" s="227">
        <v>3315500</v>
      </c>
      <c r="E169" s="227">
        <v>2085000</v>
      </c>
      <c r="F169" s="227">
        <v>1409000</v>
      </c>
      <c r="G169" s="227">
        <v>895000</v>
      </c>
      <c r="H169" s="227">
        <v>97000</v>
      </c>
      <c r="I169" s="227">
        <v>0</v>
      </c>
      <c r="J169" s="227">
        <v>0</v>
      </c>
      <c r="K169" s="227">
        <v>3776152.47</v>
      </c>
      <c r="L169" s="227">
        <v>2449400</v>
      </c>
      <c r="M169" s="227">
        <v>490000</v>
      </c>
      <c r="N169" s="227">
        <v>771000</v>
      </c>
      <c r="O169" s="227">
        <v>9674450</v>
      </c>
      <c r="P169" s="227">
        <v>157000</v>
      </c>
      <c r="Q169" s="227">
        <v>2338266</v>
      </c>
      <c r="R169" s="227">
        <v>3056327.88</v>
      </c>
      <c r="S169" s="227">
        <v>0</v>
      </c>
      <c r="T169" s="227">
        <v>2818273.3</v>
      </c>
      <c r="U169" s="227">
        <v>790000</v>
      </c>
      <c r="V169" s="227">
        <v>80000</v>
      </c>
      <c r="W169" s="227">
        <v>3468229.5</v>
      </c>
      <c r="X169" s="227">
        <v>2730192.5</v>
      </c>
      <c r="Y169" s="227">
        <v>3099284</v>
      </c>
      <c r="Z169" s="227">
        <v>59000</v>
      </c>
      <c r="AA169" s="227">
        <v>722240</v>
      </c>
      <c r="AB169" s="227">
        <v>0</v>
      </c>
      <c r="AC169" s="227">
        <v>0</v>
      </c>
      <c r="AD169" s="227">
        <v>0</v>
      </c>
      <c r="AE169" s="227">
        <v>497670</v>
      </c>
      <c r="AF169" s="227">
        <v>712800</v>
      </c>
      <c r="AG169" s="227">
        <v>4697300</v>
      </c>
      <c r="AH169" s="227">
        <v>1010000</v>
      </c>
      <c r="AI169" s="227">
        <v>1655800</v>
      </c>
      <c r="AJ169" s="227">
        <v>3072800</v>
      </c>
      <c r="AK169" s="227">
        <v>2503900</v>
      </c>
      <c r="AL169" s="227">
        <v>376000</v>
      </c>
      <c r="AM169" s="227">
        <v>180000</v>
      </c>
      <c r="AN169" s="227">
        <v>883765</v>
      </c>
      <c r="AO169" s="227">
        <v>2421000</v>
      </c>
      <c r="AP169" s="227">
        <v>2303858</v>
      </c>
      <c r="AQ169" s="227">
        <v>7181750</v>
      </c>
      <c r="AR169" s="227">
        <v>2035000</v>
      </c>
      <c r="AS169" s="227">
        <v>1243613.5</v>
      </c>
      <c r="AT169" s="227">
        <v>4643735.4000000004</v>
      </c>
      <c r="AU169" s="227">
        <v>6741310.9500000002</v>
      </c>
      <c r="AV169" s="227">
        <v>1385000</v>
      </c>
      <c r="AW169" s="227">
        <v>1830000</v>
      </c>
      <c r="AX169" s="227">
        <v>0</v>
      </c>
      <c r="AY169" s="227">
        <v>6014000</v>
      </c>
      <c r="AZ169" s="227">
        <v>6840981</v>
      </c>
      <c r="BA169" s="227">
        <v>5148650</v>
      </c>
      <c r="BB169" s="227">
        <v>6269642</v>
      </c>
      <c r="BC169" s="227">
        <v>431000</v>
      </c>
      <c r="BD169" s="227">
        <v>5923821.9000000004</v>
      </c>
      <c r="BE169" s="227">
        <v>0</v>
      </c>
      <c r="BF169" s="227">
        <v>3005700</v>
      </c>
      <c r="BG169" s="227">
        <v>0</v>
      </c>
      <c r="BH169" s="227">
        <v>0</v>
      </c>
      <c r="BI169" s="227">
        <v>0</v>
      </c>
      <c r="BJ169" s="227">
        <v>3822000</v>
      </c>
      <c r="BK169" s="227">
        <v>740000</v>
      </c>
      <c r="BL169" s="227">
        <v>1984769</v>
      </c>
      <c r="BM169" s="227">
        <v>485089</v>
      </c>
      <c r="BN169" s="227">
        <v>2349327</v>
      </c>
      <c r="BO169" s="227">
        <v>1174000</v>
      </c>
      <c r="BP169" s="227">
        <v>657920</v>
      </c>
      <c r="BQ169" s="227">
        <v>1837700</v>
      </c>
      <c r="BR169" s="295">
        <v>80443000</v>
      </c>
      <c r="BS169" s="295">
        <v>2374820</v>
      </c>
      <c r="BT169" s="227">
        <v>1578200</v>
      </c>
      <c r="BU169" s="227">
        <v>30576720</v>
      </c>
      <c r="BV169" s="227">
        <v>4442900.83</v>
      </c>
      <c r="BW169" s="227">
        <v>4556100</v>
      </c>
      <c r="BX169" s="295">
        <v>2484911</v>
      </c>
      <c r="BY169" s="295">
        <v>2323485</v>
      </c>
      <c r="BZ169" s="295">
        <v>2797000</v>
      </c>
      <c r="CA169" s="227">
        <v>99800</v>
      </c>
      <c r="CB169" s="295">
        <v>904864.5</v>
      </c>
      <c r="CC169" s="295">
        <v>3089000</v>
      </c>
      <c r="CD169" s="227">
        <v>11603200</v>
      </c>
      <c r="CE169" s="295">
        <v>382925</v>
      </c>
      <c r="CF169" s="295">
        <v>882000</v>
      </c>
      <c r="CG169" s="227">
        <v>936000</v>
      </c>
      <c r="CH169" s="227">
        <v>6022392.8200000003</v>
      </c>
      <c r="CI169" s="227">
        <v>430900</v>
      </c>
      <c r="CJ169" s="227">
        <v>0</v>
      </c>
      <c r="CK169" s="295">
        <v>2478000</v>
      </c>
      <c r="CL169" s="295">
        <v>2429980</v>
      </c>
      <c r="CM169" s="326"/>
      <c r="CZ169" s="325">
        <f t="shared" si="2"/>
        <v>0</v>
      </c>
      <c r="DA169" s="313" t="s">
        <v>1762</v>
      </c>
      <c r="DB169" s="310" t="s">
        <v>1281</v>
      </c>
      <c r="DC169" s="310" t="s">
        <v>2296</v>
      </c>
    </row>
    <row r="170" spans="1:107" ht="13.2" customHeight="1" x14ac:dyDescent="0.25">
      <c r="A170" s="293" t="s">
        <v>1763</v>
      </c>
      <c r="B170" s="294" t="s">
        <v>203</v>
      </c>
      <c r="C170" s="227">
        <v>2739000</v>
      </c>
      <c r="D170" s="227">
        <v>1677344.12</v>
      </c>
      <c r="E170" s="227">
        <v>3215340</v>
      </c>
      <c r="F170" s="227">
        <v>3933900</v>
      </c>
      <c r="G170" s="227">
        <v>856179.9</v>
      </c>
      <c r="H170" s="227">
        <v>1790789.1</v>
      </c>
      <c r="I170" s="227">
        <v>0</v>
      </c>
      <c r="J170" s="227">
        <v>499000</v>
      </c>
      <c r="K170" s="227">
        <v>7107839.6600000001</v>
      </c>
      <c r="L170" s="227">
        <v>625836</v>
      </c>
      <c r="M170" s="227">
        <v>7292087.1100000003</v>
      </c>
      <c r="N170" s="227">
        <v>165500</v>
      </c>
      <c r="O170" s="227">
        <v>9846605</v>
      </c>
      <c r="P170" s="227">
        <v>645000</v>
      </c>
      <c r="Q170" s="227">
        <v>7078886</v>
      </c>
      <c r="R170" s="227">
        <v>1376309</v>
      </c>
      <c r="S170" s="227">
        <v>1388227</v>
      </c>
      <c r="T170" s="227">
        <v>834000</v>
      </c>
      <c r="U170" s="227">
        <v>1035600</v>
      </c>
      <c r="V170" s="227">
        <v>599505</v>
      </c>
      <c r="W170" s="227">
        <v>4543999</v>
      </c>
      <c r="X170" s="227">
        <v>4276330</v>
      </c>
      <c r="Y170" s="227">
        <v>2214340</v>
      </c>
      <c r="Z170" s="227">
        <v>5262000</v>
      </c>
      <c r="AA170" s="227">
        <v>998820</v>
      </c>
      <c r="AB170" s="227">
        <v>207680</v>
      </c>
      <c r="AC170" s="227">
        <v>3626800</v>
      </c>
      <c r="AD170" s="227">
        <v>5056945.93</v>
      </c>
      <c r="AE170" s="227">
        <v>0</v>
      </c>
      <c r="AF170" s="227">
        <v>573500</v>
      </c>
      <c r="AG170" s="227">
        <v>378780</v>
      </c>
      <c r="AH170" s="227">
        <v>1269599</v>
      </c>
      <c r="AI170" s="227">
        <v>811668</v>
      </c>
      <c r="AJ170" s="227">
        <v>688000</v>
      </c>
      <c r="AK170" s="227">
        <v>32338787.129999999</v>
      </c>
      <c r="AL170" s="227">
        <v>1880000</v>
      </c>
      <c r="AM170" s="227">
        <v>1036500</v>
      </c>
      <c r="AN170" s="227">
        <v>4422754.1399999997</v>
      </c>
      <c r="AO170" s="227">
        <v>2224851</v>
      </c>
      <c r="AP170" s="227">
        <v>3410225</v>
      </c>
      <c r="AQ170" s="227">
        <v>154000</v>
      </c>
      <c r="AR170" s="227">
        <v>8987000</v>
      </c>
      <c r="AS170" s="227">
        <v>4238912.43</v>
      </c>
      <c r="AT170" s="227">
        <v>8558651.9000000004</v>
      </c>
      <c r="AU170" s="227">
        <v>1478471.36</v>
      </c>
      <c r="AV170" s="227">
        <v>5996626</v>
      </c>
      <c r="AW170" s="227">
        <v>287500</v>
      </c>
      <c r="AX170" s="227">
        <v>500000</v>
      </c>
      <c r="AY170" s="227">
        <v>2062346.4</v>
      </c>
      <c r="AZ170" s="227">
        <v>1790063.94</v>
      </c>
      <c r="BA170" s="227">
        <v>5767800</v>
      </c>
      <c r="BB170" s="227">
        <v>1236720</v>
      </c>
      <c r="BC170" s="227">
        <v>6908000</v>
      </c>
      <c r="BD170" s="227">
        <v>8284900</v>
      </c>
      <c r="BE170" s="227">
        <v>2038489</v>
      </c>
      <c r="BF170" s="227">
        <v>2853850</v>
      </c>
      <c r="BG170" s="227">
        <v>15613336.710000001</v>
      </c>
      <c r="BH170" s="227">
        <v>3034849</v>
      </c>
      <c r="BI170" s="227">
        <v>3647102</v>
      </c>
      <c r="BJ170" s="227">
        <v>1830250</v>
      </c>
      <c r="BK170" s="227">
        <v>4953842</v>
      </c>
      <c r="BL170" s="227">
        <v>0</v>
      </c>
      <c r="BM170" s="227">
        <v>5066606</v>
      </c>
      <c r="BN170" s="227">
        <v>1619664</v>
      </c>
      <c r="BO170" s="227">
        <v>2678545</v>
      </c>
      <c r="BP170" s="227">
        <v>3492424</v>
      </c>
      <c r="BQ170" s="227">
        <v>3291400</v>
      </c>
      <c r="BR170" s="295">
        <v>11819506.300000001</v>
      </c>
      <c r="BS170" s="227">
        <v>2131800</v>
      </c>
      <c r="BT170" s="295">
        <v>0</v>
      </c>
      <c r="BU170" s="227">
        <v>0</v>
      </c>
      <c r="BV170" s="227">
        <v>0</v>
      </c>
      <c r="BW170" s="227">
        <v>0</v>
      </c>
      <c r="BX170" s="295">
        <v>6269969.4800000004</v>
      </c>
      <c r="BY170" s="295">
        <v>0</v>
      </c>
      <c r="BZ170" s="227">
        <v>4245180</v>
      </c>
      <c r="CA170" s="227">
        <v>0</v>
      </c>
      <c r="CB170" s="227">
        <v>1716817</v>
      </c>
      <c r="CC170" s="295">
        <v>365404</v>
      </c>
      <c r="CD170" s="227">
        <v>0</v>
      </c>
      <c r="CE170" s="227">
        <v>130000</v>
      </c>
      <c r="CF170" s="295">
        <v>813300</v>
      </c>
      <c r="CG170" s="227">
        <v>0</v>
      </c>
      <c r="CH170" s="227">
        <v>0</v>
      </c>
      <c r="CI170" s="227">
        <v>0</v>
      </c>
      <c r="CJ170" s="227">
        <v>0</v>
      </c>
      <c r="CK170" s="227">
        <v>12033071.18</v>
      </c>
      <c r="CL170" s="295">
        <v>1498095.62</v>
      </c>
      <c r="CM170" s="326"/>
      <c r="CZ170" s="325">
        <f t="shared" si="2"/>
        <v>0</v>
      </c>
      <c r="DA170" s="313" t="s">
        <v>1763</v>
      </c>
      <c r="DB170" s="310" t="s">
        <v>203</v>
      </c>
      <c r="DC170" s="310" t="s">
        <v>2296</v>
      </c>
    </row>
    <row r="171" spans="1:107" ht="13.2" customHeight="1" x14ac:dyDescent="0.25">
      <c r="A171" s="293" t="s">
        <v>1764</v>
      </c>
      <c r="B171" s="294" t="s">
        <v>204</v>
      </c>
      <c r="C171" s="227">
        <v>0</v>
      </c>
      <c r="D171" s="227">
        <v>152030</v>
      </c>
      <c r="E171" s="227">
        <v>0</v>
      </c>
      <c r="F171" s="227">
        <v>0</v>
      </c>
      <c r="G171" s="227">
        <v>0</v>
      </c>
      <c r="H171" s="227">
        <v>0</v>
      </c>
      <c r="I171" s="227">
        <v>1724005.19</v>
      </c>
      <c r="J171" s="227">
        <v>0</v>
      </c>
      <c r="K171" s="227">
        <v>0</v>
      </c>
      <c r="L171" s="227">
        <v>0</v>
      </c>
      <c r="M171" s="227">
        <v>0</v>
      </c>
      <c r="N171" s="227">
        <v>0</v>
      </c>
      <c r="O171" s="227">
        <v>0</v>
      </c>
      <c r="P171" s="227">
        <v>163400</v>
      </c>
      <c r="Q171" s="227">
        <v>0</v>
      </c>
      <c r="R171" s="227">
        <v>0</v>
      </c>
      <c r="S171" s="227">
        <v>45000</v>
      </c>
      <c r="T171" s="227">
        <v>0</v>
      </c>
      <c r="U171" s="227">
        <v>0</v>
      </c>
      <c r="V171" s="227">
        <v>0</v>
      </c>
      <c r="W171" s="227">
        <v>0</v>
      </c>
      <c r="X171" s="227">
        <v>101535</v>
      </c>
      <c r="Y171" s="227">
        <v>0</v>
      </c>
      <c r="Z171" s="227">
        <v>0</v>
      </c>
      <c r="AA171" s="227">
        <v>497000</v>
      </c>
      <c r="AB171" s="227">
        <v>0</v>
      </c>
      <c r="AC171" s="227">
        <v>0</v>
      </c>
      <c r="AD171" s="227">
        <v>0</v>
      </c>
      <c r="AE171" s="227">
        <v>0</v>
      </c>
      <c r="AF171" s="227">
        <v>0</v>
      </c>
      <c r="AG171" s="227">
        <v>28500</v>
      </c>
      <c r="AH171" s="227">
        <v>0</v>
      </c>
      <c r="AI171" s="227">
        <v>0</v>
      </c>
      <c r="AJ171" s="227">
        <v>0</v>
      </c>
      <c r="AK171" s="227">
        <v>95978.5</v>
      </c>
      <c r="AL171" s="227">
        <v>0</v>
      </c>
      <c r="AM171" s="227">
        <v>0</v>
      </c>
      <c r="AN171" s="227">
        <v>0</v>
      </c>
      <c r="AO171" s="227">
        <v>0</v>
      </c>
      <c r="AP171" s="227">
        <v>90935</v>
      </c>
      <c r="AQ171" s="227">
        <v>0</v>
      </c>
      <c r="AR171" s="227">
        <v>0</v>
      </c>
      <c r="AS171" s="227">
        <v>0</v>
      </c>
      <c r="AT171" s="227">
        <v>1016976</v>
      </c>
      <c r="AU171" s="227">
        <v>1916520</v>
      </c>
      <c r="AV171" s="227">
        <v>0</v>
      </c>
      <c r="AW171" s="227">
        <v>0</v>
      </c>
      <c r="AX171" s="227">
        <v>62000</v>
      </c>
      <c r="AY171" s="227">
        <v>0</v>
      </c>
      <c r="AZ171" s="227">
        <v>0</v>
      </c>
      <c r="BA171" s="227">
        <v>0</v>
      </c>
      <c r="BB171" s="227">
        <v>1433035</v>
      </c>
      <c r="BC171" s="227">
        <v>144857</v>
      </c>
      <c r="BD171" s="227">
        <v>0</v>
      </c>
      <c r="BE171" s="227">
        <v>63710</v>
      </c>
      <c r="BF171" s="227">
        <v>305800</v>
      </c>
      <c r="BG171" s="227">
        <v>9584515.6099999994</v>
      </c>
      <c r="BH171" s="227">
        <v>175000</v>
      </c>
      <c r="BI171" s="227">
        <v>937042</v>
      </c>
      <c r="BJ171" s="227">
        <v>1093200</v>
      </c>
      <c r="BK171" s="227">
        <v>0</v>
      </c>
      <c r="BL171" s="227">
        <v>0</v>
      </c>
      <c r="BM171" s="227">
        <v>1091729</v>
      </c>
      <c r="BN171" s="227">
        <v>0</v>
      </c>
      <c r="BO171" s="227">
        <v>3305564</v>
      </c>
      <c r="BP171" s="227">
        <v>899855.2</v>
      </c>
      <c r="BQ171" s="227">
        <v>98000</v>
      </c>
      <c r="BR171" s="295">
        <v>3169772</v>
      </c>
      <c r="BS171" s="227">
        <v>0</v>
      </c>
      <c r="BT171" s="295">
        <v>91485</v>
      </c>
      <c r="BU171" s="227">
        <v>418660</v>
      </c>
      <c r="BV171" s="227">
        <v>0</v>
      </c>
      <c r="BW171" s="295">
        <v>0</v>
      </c>
      <c r="BX171" s="227">
        <v>3408304</v>
      </c>
      <c r="BY171" s="227">
        <v>213975</v>
      </c>
      <c r="BZ171" s="295">
        <v>0</v>
      </c>
      <c r="CA171" s="227">
        <v>0</v>
      </c>
      <c r="CB171" s="227">
        <v>0</v>
      </c>
      <c r="CC171" s="227">
        <v>11608</v>
      </c>
      <c r="CD171" s="227">
        <v>0</v>
      </c>
      <c r="CE171" s="295">
        <v>0</v>
      </c>
      <c r="CF171" s="227">
        <v>53533.14</v>
      </c>
      <c r="CG171" s="227">
        <v>0</v>
      </c>
      <c r="CH171" s="227">
        <v>0</v>
      </c>
      <c r="CI171" s="227">
        <v>0</v>
      </c>
      <c r="CJ171" s="295">
        <v>0</v>
      </c>
      <c r="CK171" s="227">
        <v>0</v>
      </c>
      <c r="CL171" s="295">
        <v>47000</v>
      </c>
      <c r="CM171" s="326"/>
      <c r="CZ171" s="325">
        <f t="shared" si="2"/>
        <v>0</v>
      </c>
      <c r="DA171" s="313" t="s">
        <v>1764</v>
      </c>
      <c r="DB171" s="310" t="s">
        <v>204</v>
      </c>
      <c r="DC171" s="310" t="s">
        <v>2296</v>
      </c>
    </row>
    <row r="172" spans="1:107" ht="13.2" customHeight="1" x14ac:dyDescent="0.25">
      <c r="A172" s="293" t="s">
        <v>1765</v>
      </c>
      <c r="B172" s="294" t="s">
        <v>205</v>
      </c>
      <c r="C172" s="227">
        <v>0</v>
      </c>
      <c r="D172" s="227">
        <v>5000000</v>
      </c>
      <c r="E172" s="227">
        <v>0</v>
      </c>
      <c r="F172" s="227">
        <v>0</v>
      </c>
      <c r="G172" s="227">
        <v>0</v>
      </c>
      <c r="H172" s="227">
        <v>0</v>
      </c>
      <c r="I172" s="227">
        <v>0</v>
      </c>
      <c r="J172" s="227">
        <v>0</v>
      </c>
      <c r="K172" s="227">
        <v>0</v>
      </c>
      <c r="L172" s="227">
        <v>0</v>
      </c>
      <c r="M172" s="227">
        <v>0</v>
      </c>
      <c r="N172" s="227">
        <v>0</v>
      </c>
      <c r="O172" s="227">
        <v>0</v>
      </c>
      <c r="P172" s="227">
        <v>0</v>
      </c>
      <c r="Q172" s="227">
        <v>0</v>
      </c>
      <c r="R172" s="227">
        <v>0</v>
      </c>
      <c r="S172" s="227">
        <v>0</v>
      </c>
      <c r="T172" s="227">
        <v>0</v>
      </c>
      <c r="U172" s="227">
        <v>0</v>
      </c>
      <c r="V172" s="227">
        <v>0</v>
      </c>
      <c r="W172" s="227">
        <v>0</v>
      </c>
      <c r="X172" s="227">
        <v>0</v>
      </c>
      <c r="Y172" s="227">
        <v>0</v>
      </c>
      <c r="Z172" s="227">
        <v>0</v>
      </c>
      <c r="AA172" s="227">
        <v>0</v>
      </c>
      <c r="AB172" s="227">
        <v>0</v>
      </c>
      <c r="AC172" s="227">
        <v>0</v>
      </c>
      <c r="AD172" s="227">
        <v>0</v>
      </c>
      <c r="AE172" s="227">
        <v>0</v>
      </c>
      <c r="AF172" s="227">
        <v>0</v>
      </c>
      <c r="AG172" s="227">
        <v>0</v>
      </c>
      <c r="AH172" s="227">
        <v>0</v>
      </c>
      <c r="AI172" s="227">
        <v>0</v>
      </c>
      <c r="AJ172" s="227">
        <v>1525000</v>
      </c>
      <c r="AK172" s="227">
        <v>524499.99</v>
      </c>
      <c r="AL172" s="227">
        <v>0</v>
      </c>
      <c r="AM172" s="227">
        <v>0</v>
      </c>
      <c r="AN172" s="227">
        <v>0</v>
      </c>
      <c r="AO172" s="227">
        <v>0</v>
      </c>
      <c r="AP172" s="227">
        <v>0</v>
      </c>
      <c r="AQ172" s="227">
        <v>0</v>
      </c>
      <c r="AR172" s="227">
        <v>0</v>
      </c>
      <c r="AS172" s="227">
        <v>0</v>
      </c>
      <c r="AT172" s="227">
        <v>0</v>
      </c>
      <c r="AU172" s="227">
        <v>0</v>
      </c>
      <c r="AV172" s="227">
        <v>0</v>
      </c>
      <c r="AW172" s="227">
        <v>76900</v>
      </c>
      <c r="AX172" s="227">
        <v>0</v>
      </c>
      <c r="AY172" s="227">
        <v>0</v>
      </c>
      <c r="AZ172" s="227">
        <v>252000</v>
      </c>
      <c r="BA172" s="227">
        <v>0</v>
      </c>
      <c r="BB172" s="227">
        <v>200000</v>
      </c>
      <c r="BC172" s="227">
        <v>1800000</v>
      </c>
      <c r="BD172" s="227">
        <v>449900</v>
      </c>
      <c r="BE172" s="227">
        <v>0</v>
      </c>
      <c r="BF172" s="227">
        <v>143600</v>
      </c>
      <c r="BG172" s="227">
        <v>1051620</v>
      </c>
      <c r="BH172" s="227">
        <v>813450</v>
      </c>
      <c r="BI172" s="227">
        <v>1474800</v>
      </c>
      <c r="BJ172" s="227">
        <v>77500</v>
      </c>
      <c r="BK172" s="227">
        <v>352058</v>
      </c>
      <c r="BL172" s="227">
        <v>0</v>
      </c>
      <c r="BM172" s="227">
        <v>0</v>
      </c>
      <c r="BN172" s="227">
        <v>0</v>
      </c>
      <c r="BO172" s="227">
        <v>250473</v>
      </c>
      <c r="BP172" s="227">
        <v>0</v>
      </c>
      <c r="BQ172" s="227">
        <v>3690000</v>
      </c>
      <c r="BR172" s="295">
        <v>22242500</v>
      </c>
      <c r="BS172" s="227">
        <v>0</v>
      </c>
      <c r="BT172" s="295">
        <v>100580</v>
      </c>
      <c r="BU172" s="295">
        <v>0</v>
      </c>
      <c r="BV172" s="227">
        <v>0</v>
      </c>
      <c r="BW172" s="227">
        <v>47080</v>
      </c>
      <c r="BX172" s="295">
        <v>394500</v>
      </c>
      <c r="BY172" s="295">
        <v>0</v>
      </c>
      <c r="BZ172" s="295">
        <v>930126</v>
      </c>
      <c r="CA172" s="227">
        <v>0</v>
      </c>
      <c r="CB172" s="227">
        <v>0</v>
      </c>
      <c r="CC172" s="227">
        <v>0</v>
      </c>
      <c r="CD172" s="227">
        <v>0</v>
      </c>
      <c r="CE172" s="227">
        <v>127236</v>
      </c>
      <c r="CF172" s="227">
        <v>0</v>
      </c>
      <c r="CG172" s="227">
        <v>0</v>
      </c>
      <c r="CH172" s="295">
        <v>0</v>
      </c>
      <c r="CI172" s="227">
        <v>0</v>
      </c>
      <c r="CJ172" s="295">
        <v>210000</v>
      </c>
      <c r="CK172" s="227">
        <v>0</v>
      </c>
      <c r="CL172" s="295">
        <v>1131294</v>
      </c>
      <c r="CM172" s="326"/>
      <c r="CZ172" s="325">
        <f t="shared" si="2"/>
        <v>0</v>
      </c>
      <c r="DA172" s="313" t="s">
        <v>1765</v>
      </c>
      <c r="DB172" s="310" t="s">
        <v>205</v>
      </c>
      <c r="DC172" s="310" t="s">
        <v>2296</v>
      </c>
    </row>
    <row r="173" spans="1:107" ht="13.2" customHeight="1" x14ac:dyDescent="0.25">
      <c r="A173" s="293" t="s">
        <v>1766</v>
      </c>
      <c r="B173" s="294" t="s">
        <v>206</v>
      </c>
      <c r="C173" s="227">
        <v>0</v>
      </c>
      <c r="D173" s="227">
        <v>4974866.7300000004</v>
      </c>
      <c r="E173" s="227">
        <v>199300</v>
      </c>
      <c r="F173" s="227">
        <v>0</v>
      </c>
      <c r="G173" s="227">
        <v>0</v>
      </c>
      <c r="H173" s="227">
        <v>1288237.95</v>
      </c>
      <c r="I173" s="227">
        <v>0</v>
      </c>
      <c r="J173" s="227">
        <v>1110458.31</v>
      </c>
      <c r="K173" s="227">
        <v>3361804.38</v>
      </c>
      <c r="L173" s="227">
        <v>0</v>
      </c>
      <c r="M173" s="227">
        <v>0</v>
      </c>
      <c r="N173" s="227">
        <v>0</v>
      </c>
      <c r="O173" s="227">
        <v>852095.31</v>
      </c>
      <c r="P173" s="227">
        <v>745000</v>
      </c>
      <c r="Q173" s="227">
        <v>3598553.29</v>
      </c>
      <c r="R173" s="227">
        <v>89214</v>
      </c>
      <c r="S173" s="227">
        <v>0</v>
      </c>
      <c r="T173" s="227">
        <v>0</v>
      </c>
      <c r="U173" s="227">
        <v>0</v>
      </c>
      <c r="V173" s="227">
        <v>0</v>
      </c>
      <c r="W173" s="227">
        <v>0</v>
      </c>
      <c r="X173" s="227">
        <v>1110893.1100000001</v>
      </c>
      <c r="Y173" s="227">
        <v>486850</v>
      </c>
      <c r="Z173" s="227">
        <v>0</v>
      </c>
      <c r="AA173" s="227">
        <v>0</v>
      </c>
      <c r="AB173" s="227">
        <v>394979.8</v>
      </c>
      <c r="AC173" s="227">
        <v>0</v>
      </c>
      <c r="AD173" s="227">
        <v>1496000</v>
      </c>
      <c r="AE173" s="227">
        <v>0</v>
      </c>
      <c r="AF173" s="227">
        <v>120400</v>
      </c>
      <c r="AG173" s="227">
        <v>0</v>
      </c>
      <c r="AH173" s="227">
        <v>2031136.06</v>
      </c>
      <c r="AI173" s="227">
        <v>770000</v>
      </c>
      <c r="AJ173" s="227">
        <v>90950</v>
      </c>
      <c r="AK173" s="227">
        <v>4203170</v>
      </c>
      <c r="AL173" s="227">
        <v>0</v>
      </c>
      <c r="AM173" s="227">
        <v>0</v>
      </c>
      <c r="AN173" s="227">
        <v>2549458.9500000002</v>
      </c>
      <c r="AO173" s="227">
        <v>0</v>
      </c>
      <c r="AP173" s="227">
        <v>2293350</v>
      </c>
      <c r="AQ173" s="227">
        <v>0</v>
      </c>
      <c r="AR173" s="227">
        <v>4399931</v>
      </c>
      <c r="AS173" s="227">
        <v>1023568.66</v>
      </c>
      <c r="AT173" s="227">
        <v>1694983.58</v>
      </c>
      <c r="AU173" s="227">
        <v>0</v>
      </c>
      <c r="AV173" s="227">
        <v>0</v>
      </c>
      <c r="AW173" s="227">
        <v>0</v>
      </c>
      <c r="AX173" s="227">
        <v>0</v>
      </c>
      <c r="AY173" s="227">
        <v>0</v>
      </c>
      <c r="AZ173" s="227">
        <v>1453399</v>
      </c>
      <c r="BA173" s="227">
        <v>0</v>
      </c>
      <c r="BB173" s="227">
        <v>0</v>
      </c>
      <c r="BC173" s="227">
        <v>1604071.5</v>
      </c>
      <c r="BD173" s="227">
        <v>7366336.3600000003</v>
      </c>
      <c r="BE173" s="227">
        <v>700000</v>
      </c>
      <c r="BF173" s="227">
        <v>0</v>
      </c>
      <c r="BG173" s="227">
        <v>52158665.210000001</v>
      </c>
      <c r="BH173" s="227">
        <v>1500000</v>
      </c>
      <c r="BI173" s="227">
        <v>1666169</v>
      </c>
      <c r="BJ173" s="227">
        <v>103385</v>
      </c>
      <c r="BK173" s="227">
        <v>1269492</v>
      </c>
      <c r="BL173" s="227">
        <v>0</v>
      </c>
      <c r="BM173" s="227">
        <v>0</v>
      </c>
      <c r="BN173" s="227">
        <v>2135000</v>
      </c>
      <c r="BO173" s="227">
        <v>0</v>
      </c>
      <c r="BP173" s="227">
        <v>0</v>
      </c>
      <c r="BQ173" s="227">
        <v>1749633.25</v>
      </c>
      <c r="BR173" s="295">
        <v>26050775.699999999</v>
      </c>
      <c r="BS173" s="227">
        <v>0</v>
      </c>
      <c r="BT173" s="295">
        <v>73500</v>
      </c>
      <c r="BU173" s="227">
        <v>3195990.76</v>
      </c>
      <c r="BV173" s="295">
        <v>0</v>
      </c>
      <c r="BW173" s="227">
        <v>0</v>
      </c>
      <c r="BX173" s="295">
        <v>2646367.14</v>
      </c>
      <c r="BY173" s="227">
        <v>49000</v>
      </c>
      <c r="BZ173" s="295">
        <v>1492000</v>
      </c>
      <c r="CA173" s="227">
        <v>0</v>
      </c>
      <c r="CB173" s="227">
        <v>0</v>
      </c>
      <c r="CC173" s="227">
        <v>0</v>
      </c>
      <c r="CD173" s="227">
        <v>0</v>
      </c>
      <c r="CE173" s="227">
        <v>0</v>
      </c>
      <c r="CF173" s="227">
        <v>0</v>
      </c>
      <c r="CG173" s="227">
        <v>0</v>
      </c>
      <c r="CH173" s="227">
        <v>565000</v>
      </c>
      <c r="CI173" s="295">
        <v>0</v>
      </c>
      <c r="CJ173" s="295">
        <v>2076632</v>
      </c>
      <c r="CK173" s="227">
        <v>2880000</v>
      </c>
      <c r="CL173" s="227">
        <v>232000</v>
      </c>
      <c r="CM173" s="326"/>
      <c r="CZ173" s="325">
        <f t="shared" si="2"/>
        <v>0</v>
      </c>
      <c r="DA173" s="313" t="s">
        <v>1766</v>
      </c>
      <c r="DB173" s="310" t="s">
        <v>206</v>
      </c>
      <c r="DC173" s="310" t="s">
        <v>2296</v>
      </c>
    </row>
    <row r="174" spans="1:107" ht="13.2" customHeight="1" x14ac:dyDescent="0.25">
      <c r="A174" s="293" t="s">
        <v>1767</v>
      </c>
      <c r="B174" s="294" t="s">
        <v>207</v>
      </c>
      <c r="C174" s="227">
        <v>0</v>
      </c>
      <c r="D174" s="227">
        <v>0</v>
      </c>
      <c r="E174" s="227">
        <v>99900</v>
      </c>
      <c r="F174" s="227">
        <v>0</v>
      </c>
      <c r="G174" s="227">
        <v>0</v>
      </c>
      <c r="H174" s="227">
        <v>0</v>
      </c>
      <c r="I174" s="227">
        <v>0</v>
      </c>
      <c r="J174" s="227">
        <v>0</v>
      </c>
      <c r="K174" s="227">
        <v>143300</v>
      </c>
      <c r="L174" s="227">
        <v>0</v>
      </c>
      <c r="M174" s="227">
        <v>0</v>
      </c>
      <c r="N174" s="227">
        <v>0</v>
      </c>
      <c r="O174" s="227">
        <v>0</v>
      </c>
      <c r="P174" s="227">
        <v>0</v>
      </c>
      <c r="Q174" s="227">
        <v>99724</v>
      </c>
      <c r="R174" s="227">
        <v>695500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</v>
      </c>
      <c r="Z174" s="227">
        <v>0</v>
      </c>
      <c r="AA174" s="227">
        <v>0</v>
      </c>
      <c r="AB174" s="227">
        <v>0</v>
      </c>
      <c r="AC174" s="227">
        <v>0</v>
      </c>
      <c r="AD174" s="227">
        <v>0</v>
      </c>
      <c r="AE174" s="227">
        <v>0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2993000</v>
      </c>
      <c r="AL174" s="227">
        <v>0</v>
      </c>
      <c r="AM174" s="227">
        <v>0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0</v>
      </c>
      <c r="AV174" s="227">
        <v>0</v>
      </c>
      <c r="AW174" s="227">
        <v>0</v>
      </c>
      <c r="AX174" s="227">
        <v>0</v>
      </c>
      <c r="AY174" s="227">
        <v>0</v>
      </c>
      <c r="AZ174" s="227">
        <v>83500</v>
      </c>
      <c r="BA174" s="227">
        <v>0</v>
      </c>
      <c r="BB174" s="227">
        <v>0</v>
      </c>
      <c r="BC174" s="227">
        <v>3958470</v>
      </c>
      <c r="BD174" s="227">
        <v>0</v>
      </c>
      <c r="BE174" s="227">
        <v>359000</v>
      </c>
      <c r="BF174" s="227">
        <v>0</v>
      </c>
      <c r="BG174" s="227">
        <v>1690080.5</v>
      </c>
      <c r="BH174" s="227">
        <v>0</v>
      </c>
      <c r="BI174" s="227">
        <v>0</v>
      </c>
      <c r="BJ174" s="227">
        <v>219588.77</v>
      </c>
      <c r="BK174" s="227">
        <v>247705</v>
      </c>
      <c r="BL174" s="227">
        <v>0</v>
      </c>
      <c r="BM174" s="227">
        <v>0</v>
      </c>
      <c r="BN174" s="227">
        <v>0</v>
      </c>
      <c r="BO174" s="227">
        <v>0</v>
      </c>
      <c r="BP174" s="227">
        <v>0</v>
      </c>
      <c r="BQ174" s="227">
        <v>0</v>
      </c>
      <c r="BR174" s="295">
        <v>4950000</v>
      </c>
      <c r="BS174" s="295">
        <v>0</v>
      </c>
      <c r="BT174" s="295">
        <v>71904</v>
      </c>
      <c r="BU174" s="295">
        <v>0</v>
      </c>
      <c r="BV174" s="295">
        <v>62595</v>
      </c>
      <c r="BW174" s="295">
        <v>0</v>
      </c>
      <c r="BX174" s="295">
        <v>715295</v>
      </c>
      <c r="BY174" s="295">
        <v>72342.06</v>
      </c>
      <c r="BZ174" s="295">
        <v>99450</v>
      </c>
      <c r="CA174" s="227">
        <v>0</v>
      </c>
      <c r="CB174" s="295">
        <v>0</v>
      </c>
      <c r="CC174" s="295">
        <v>0</v>
      </c>
      <c r="CD174" s="227">
        <v>0</v>
      </c>
      <c r="CE174" s="295">
        <v>0</v>
      </c>
      <c r="CF174" s="295">
        <v>0</v>
      </c>
      <c r="CG174" s="227">
        <v>0</v>
      </c>
      <c r="CH174" s="295">
        <v>0</v>
      </c>
      <c r="CI174" s="227">
        <v>98333</v>
      </c>
      <c r="CJ174" s="295">
        <v>2565035.2999999998</v>
      </c>
      <c r="CK174" s="227">
        <v>0</v>
      </c>
      <c r="CL174" s="295">
        <v>0</v>
      </c>
      <c r="CM174" s="326"/>
      <c r="CZ174" s="325">
        <f t="shared" si="2"/>
        <v>0</v>
      </c>
      <c r="DA174" s="313" t="s">
        <v>1767</v>
      </c>
      <c r="DB174" s="310" t="s">
        <v>207</v>
      </c>
      <c r="DC174" s="310" t="s">
        <v>2296</v>
      </c>
    </row>
    <row r="175" spans="1:107" ht="13.2" customHeight="1" x14ac:dyDescent="0.25">
      <c r="A175" s="293" t="s">
        <v>1768</v>
      </c>
      <c r="B175" s="294" t="s">
        <v>208</v>
      </c>
      <c r="C175" s="227">
        <v>0</v>
      </c>
      <c r="D175" s="227">
        <v>0</v>
      </c>
      <c r="E175" s="227">
        <v>798000</v>
      </c>
      <c r="F175" s="227">
        <v>0</v>
      </c>
      <c r="G175" s="227">
        <v>249900</v>
      </c>
      <c r="H175" s="227">
        <v>85000</v>
      </c>
      <c r="I175" s="227">
        <v>0</v>
      </c>
      <c r="J175" s="227">
        <v>360000</v>
      </c>
      <c r="K175" s="227">
        <v>1112408.3999999999</v>
      </c>
      <c r="L175" s="227">
        <v>0</v>
      </c>
      <c r="M175" s="227">
        <v>2348500</v>
      </c>
      <c r="N175" s="227">
        <v>0</v>
      </c>
      <c r="O175" s="227">
        <v>0</v>
      </c>
      <c r="P175" s="227">
        <v>40000</v>
      </c>
      <c r="Q175" s="227">
        <v>1231791</v>
      </c>
      <c r="R175" s="227">
        <v>924700</v>
      </c>
      <c r="S175" s="227">
        <v>292000</v>
      </c>
      <c r="T175" s="227">
        <v>1549500</v>
      </c>
      <c r="U175" s="227">
        <v>1501939</v>
      </c>
      <c r="V175" s="227">
        <v>57000</v>
      </c>
      <c r="W175" s="227">
        <v>0</v>
      </c>
      <c r="X175" s="227">
        <v>755700</v>
      </c>
      <c r="Y175" s="227">
        <v>3404860</v>
      </c>
      <c r="Z175" s="227">
        <v>0</v>
      </c>
      <c r="AA175" s="227">
        <v>0</v>
      </c>
      <c r="AB175" s="227">
        <v>562013</v>
      </c>
      <c r="AC175" s="227">
        <v>0</v>
      </c>
      <c r="AD175" s="227">
        <v>1034100</v>
      </c>
      <c r="AE175" s="227">
        <v>1031750</v>
      </c>
      <c r="AF175" s="227">
        <v>0</v>
      </c>
      <c r="AG175" s="227">
        <v>434204.17</v>
      </c>
      <c r="AH175" s="227">
        <v>1632285</v>
      </c>
      <c r="AI175" s="227">
        <v>410000</v>
      </c>
      <c r="AJ175" s="227">
        <v>1319500</v>
      </c>
      <c r="AK175" s="227">
        <v>3856726.93</v>
      </c>
      <c r="AL175" s="227">
        <v>0</v>
      </c>
      <c r="AM175" s="227">
        <v>0</v>
      </c>
      <c r="AN175" s="227">
        <v>769500</v>
      </c>
      <c r="AO175" s="227">
        <v>0</v>
      </c>
      <c r="AP175" s="227">
        <v>382500</v>
      </c>
      <c r="AQ175" s="227">
        <v>234000</v>
      </c>
      <c r="AR175" s="227">
        <v>0</v>
      </c>
      <c r="AS175" s="227">
        <v>902909</v>
      </c>
      <c r="AT175" s="227">
        <v>1568669.85</v>
      </c>
      <c r="AU175" s="227">
        <v>0</v>
      </c>
      <c r="AV175" s="227">
        <v>0</v>
      </c>
      <c r="AW175" s="227">
        <v>0</v>
      </c>
      <c r="AX175" s="227">
        <v>0</v>
      </c>
      <c r="AY175" s="227">
        <v>0</v>
      </c>
      <c r="AZ175" s="227">
        <v>1816400</v>
      </c>
      <c r="BA175" s="227">
        <v>1996000</v>
      </c>
      <c r="BB175" s="227">
        <v>0</v>
      </c>
      <c r="BC175" s="227">
        <v>43859</v>
      </c>
      <c r="BD175" s="227">
        <v>3939900</v>
      </c>
      <c r="BE175" s="227">
        <v>0</v>
      </c>
      <c r="BF175" s="227">
        <v>916700</v>
      </c>
      <c r="BG175" s="227">
        <v>4836460</v>
      </c>
      <c r="BH175" s="227">
        <v>1023150</v>
      </c>
      <c r="BI175" s="227">
        <v>2450800</v>
      </c>
      <c r="BJ175" s="227">
        <v>193000</v>
      </c>
      <c r="BK175" s="227">
        <v>0</v>
      </c>
      <c r="BL175" s="227">
        <v>0</v>
      </c>
      <c r="BM175" s="227">
        <v>982397</v>
      </c>
      <c r="BN175" s="227">
        <v>776600</v>
      </c>
      <c r="BO175" s="227">
        <v>2226000</v>
      </c>
      <c r="BP175" s="227">
        <v>300298</v>
      </c>
      <c r="BQ175" s="227">
        <v>0</v>
      </c>
      <c r="BR175" s="295">
        <v>220000</v>
      </c>
      <c r="BS175" s="227">
        <v>299000</v>
      </c>
      <c r="BT175" s="295">
        <v>499356</v>
      </c>
      <c r="BU175" s="227">
        <v>2700000</v>
      </c>
      <c r="BV175" s="227">
        <v>329770</v>
      </c>
      <c r="BW175" s="295">
        <v>873905</v>
      </c>
      <c r="BX175" s="295">
        <v>2069278</v>
      </c>
      <c r="BY175" s="227">
        <v>148000</v>
      </c>
      <c r="BZ175" s="295">
        <v>246862</v>
      </c>
      <c r="CA175" s="295">
        <v>0</v>
      </c>
      <c r="CB175" s="295">
        <v>1653002.5</v>
      </c>
      <c r="CC175" s="295">
        <v>940000</v>
      </c>
      <c r="CD175" s="295">
        <v>0</v>
      </c>
      <c r="CE175" s="295">
        <v>263998.71999999997</v>
      </c>
      <c r="CF175" s="295">
        <v>202992.5</v>
      </c>
      <c r="CG175" s="295">
        <v>0</v>
      </c>
      <c r="CH175" s="295">
        <v>963000</v>
      </c>
      <c r="CI175" s="227">
        <v>0</v>
      </c>
      <c r="CJ175" s="295">
        <v>2822061</v>
      </c>
      <c r="CK175" s="227">
        <v>0</v>
      </c>
      <c r="CL175" s="295">
        <v>83200</v>
      </c>
      <c r="CM175" s="326"/>
      <c r="CZ175" s="325">
        <f t="shared" si="2"/>
        <v>0</v>
      </c>
      <c r="DA175" s="313" t="s">
        <v>1768</v>
      </c>
      <c r="DB175" s="310" t="s">
        <v>208</v>
      </c>
      <c r="DC175" s="310" t="s">
        <v>2296</v>
      </c>
    </row>
    <row r="176" spans="1:107" ht="13.2" customHeight="1" x14ac:dyDescent="0.25">
      <c r="A176" s="293" t="s">
        <v>1769</v>
      </c>
      <c r="B176" s="294" t="s">
        <v>1282</v>
      </c>
      <c r="C176" s="227">
        <v>-10203594.6</v>
      </c>
      <c r="D176" s="227">
        <v>-5905988</v>
      </c>
      <c r="E176" s="227">
        <v>-3204573.5</v>
      </c>
      <c r="F176" s="227">
        <v>0</v>
      </c>
      <c r="G176" s="227">
        <v>-3884316.92</v>
      </c>
      <c r="H176" s="227">
        <v>-2286588.29</v>
      </c>
      <c r="I176" s="227">
        <v>0</v>
      </c>
      <c r="J176" s="227">
        <v>0</v>
      </c>
      <c r="K176" s="227">
        <v>0</v>
      </c>
      <c r="L176" s="227">
        <v>-2018368.46</v>
      </c>
      <c r="M176" s="227">
        <v>0</v>
      </c>
      <c r="N176" s="227">
        <v>0</v>
      </c>
      <c r="O176" s="227">
        <v>-7672403.9800000004</v>
      </c>
      <c r="P176" s="227">
        <v>-416926.4</v>
      </c>
      <c r="Q176" s="227">
        <v>-1169869.5</v>
      </c>
      <c r="R176" s="227">
        <v>-1419066.08</v>
      </c>
      <c r="S176" s="227">
        <v>-3439167.22</v>
      </c>
      <c r="T176" s="227">
        <v>-2719358.47</v>
      </c>
      <c r="U176" s="227">
        <v>-203142.33</v>
      </c>
      <c r="V176" s="227">
        <v>0</v>
      </c>
      <c r="W176" s="227">
        <v>0</v>
      </c>
      <c r="X176" s="227">
        <v>0</v>
      </c>
      <c r="Y176" s="227">
        <v>-955785.2</v>
      </c>
      <c r="Z176" s="227">
        <v>-58666.87</v>
      </c>
      <c r="AA176" s="227">
        <v>0</v>
      </c>
      <c r="AB176" s="227">
        <v>-1095762.44</v>
      </c>
      <c r="AC176" s="227">
        <v>-3466442</v>
      </c>
      <c r="AD176" s="227">
        <v>-3375113.41</v>
      </c>
      <c r="AE176" s="227">
        <v>-2994171.99</v>
      </c>
      <c r="AF176" s="227">
        <v>-195299.78</v>
      </c>
      <c r="AG176" s="227">
        <v>-13199.58</v>
      </c>
      <c r="AH176" s="227">
        <v>0</v>
      </c>
      <c r="AI176" s="227">
        <v>0</v>
      </c>
      <c r="AJ176" s="227">
        <v>0</v>
      </c>
      <c r="AK176" s="227">
        <v>-17822376.18</v>
      </c>
      <c r="AL176" s="227">
        <v>0</v>
      </c>
      <c r="AM176" s="227">
        <v>0</v>
      </c>
      <c r="AN176" s="227">
        <v>-5537074.6699999999</v>
      </c>
      <c r="AO176" s="227">
        <v>0</v>
      </c>
      <c r="AP176" s="227">
        <v>0</v>
      </c>
      <c r="AQ176" s="227">
        <v>0</v>
      </c>
      <c r="AR176" s="227">
        <v>-18925333.280000001</v>
      </c>
      <c r="AS176" s="227">
        <v>-2358308.86</v>
      </c>
      <c r="AT176" s="227">
        <v>-3594124.7</v>
      </c>
      <c r="AU176" s="227">
        <v>-1252998.17</v>
      </c>
      <c r="AV176" s="227">
        <v>0</v>
      </c>
      <c r="AW176" s="227">
        <v>-430560</v>
      </c>
      <c r="AX176" s="227">
        <v>-15620.18</v>
      </c>
      <c r="AY176" s="227">
        <v>-456116.49</v>
      </c>
      <c r="AZ176" s="227">
        <v>-358902.12</v>
      </c>
      <c r="BA176" s="227">
        <v>-5512940.6100000003</v>
      </c>
      <c r="BB176" s="227">
        <v>-10091921.890000001</v>
      </c>
      <c r="BC176" s="227">
        <v>-482234.01</v>
      </c>
      <c r="BD176" s="227">
        <v>-4302836.79</v>
      </c>
      <c r="BE176" s="227">
        <v>0</v>
      </c>
      <c r="BF176" s="227">
        <v>-2151900.12</v>
      </c>
      <c r="BG176" s="227">
        <v>-13022954.51</v>
      </c>
      <c r="BH176" s="227">
        <v>-5548709.3399999999</v>
      </c>
      <c r="BI176" s="227">
        <v>-1948666.42</v>
      </c>
      <c r="BJ176" s="227">
        <v>-2747131.3</v>
      </c>
      <c r="BK176" s="227">
        <v>0</v>
      </c>
      <c r="BL176" s="227">
        <v>0</v>
      </c>
      <c r="BM176" s="227">
        <v>-629704</v>
      </c>
      <c r="BN176" s="227">
        <v>-869784.63</v>
      </c>
      <c r="BO176" s="227">
        <v>-3486924.28</v>
      </c>
      <c r="BP176" s="227">
        <v>0</v>
      </c>
      <c r="BQ176" s="227">
        <v>-214875</v>
      </c>
      <c r="BR176" s="295">
        <v>-26610133.66</v>
      </c>
      <c r="BS176" s="295">
        <v>0</v>
      </c>
      <c r="BT176" s="295">
        <v>-2741918.62</v>
      </c>
      <c r="BU176" s="227">
        <v>0</v>
      </c>
      <c r="BV176" s="227">
        <v>0</v>
      </c>
      <c r="BW176" s="227">
        <v>-288499.8</v>
      </c>
      <c r="BX176" s="295">
        <v>-4513212.3099999996</v>
      </c>
      <c r="BY176" s="227">
        <v>0</v>
      </c>
      <c r="BZ176" s="295">
        <v>-782980.21</v>
      </c>
      <c r="CA176" s="295">
        <v>-3069644.3</v>
      </c>
      <c r="CB176" s="295">
        <v>-1492140.93</v>
      </c>
      <c r="CC176" s="227">
        <v>-5146646.74</v>
      </c>
      <c r="CD176" s="227">
        <v>-2998700.14</v>
      </c>
      <c r="CE176" s="295">
        <v>-2185133.59</v>
      </c>
      <c r="CF176" s="295">
        <v>-671666.66</v>
      </c>
      <c r="CG176" s="295">
        <v>-851757.12</v>
      </c>
      <c r="CH176" s="295">
        <v>-1887405.1</v>
      </c>
      <c r="CI176" s="227">
        <v>0</v>
      </c>
      <c r="CJ176" s="295">
        <v>-3969286.25</v>
      </c>
      <c r="CK176" s="227">
        <v>0</v>
      </c>
      <c r="CL176" s="295">
        <v>-129173.46</v>
      </c>
      <c r="CM176" s="326"/>
      <c r="CZ176" s="325">
        <f t="shared" si="2"/>
        <v>0</v>
      </c>
      <c r="DA176" s="313" t="s">
        <v>1769</v>
      </c>
      <c r="DB176" s="310" t="s">
        <v>1282</v>
      </c>
      <c r="DC176" s="310" t="s">
        <v>2296</v>
      </c>
    </row>
    <row r="177" spans="1:107" ht="13.2" customHeight="1" x14ac:dyDescent="0.25">
      <c r="A177" s="293" t="s">
        <v>1770</v>
      </c>
      <c r="B177" s="294" t="s">
        <v>209</v>
      </c>
      <c r="C177" s="227">
        <v>-516804.05</v>
      </c>
      <c r="D177" s="227">
        <v>-12959197</v>
      </c>
      <c r="E177" s="227">
        <v>-432209.95</v>
      </c>
      <c r="F177" s="227">
        <v>0</v>
      </c>
      <c r="G177" s="227">
        <v>-1308673.7</v>
      </c>
      <c r="H177" s="227">
        <v>-7636908.5899999999</v>
      </c>
      <c r="I177" s="227">
        <v>0</v>
      </c>
      <c r="J177" s="227">
        <v>-6675098.7800000003</v>
      </c>
      <c r="K177" s="227">
        <v>-945126.69</v>
      </c>
      <c r="L177" s="227">
        <v>-1080380.6499999999</v>
      </c>
      <c r="M177" s="227">
        <v>-13101168.140000001</v>
      </c>
      <c r="N177" s="227">
        <v>-107970.62</v>
      </c>
      <c r="O177" s="227">
        <v>-18658127.260000002</v>
      </c>
      <c r="P177" s="227">
        <v>-5689881.4400000004</v>
      </c>
      <c r="Q177" s="227">
        <v>-8217100.7000000002</v>
      </c>
      <c r="R177" s="227">
        <v>-11125240.869999999</v>
      </c>
      <c r="S177" s="227">
        <v>-927118.03</v>
      </c>
      <c r="T177" s="227">
        <v>-1531637.18</v>
      </c>
      <c r="U177" s="227">
        <v>-1269844.17</v>
      </c>
      <c r="V177" s="227">
        <v>-1136645.42</v>
      </c>
      <c r="W177" s="227">
        <v>-22405353.109999999</v>
      </c>
      <c r="X177" s="227">
        <v>-3009540.13</v>
      </c>
      <c r="Y177" s="227">
        <v>-3878848.95</v>
      </c>
      <c r="Z177" s="227">
        <v>-568986.42000000004</v>
      </c>
      <c r="AA177" s="227">
        <v>-46124.9</v>
      </c>
      <c r="AB177" s="227">
        <v>-281506.59000000003</v>
      </c>
      <c r="AC177" s="227">
        <v>-2016657.16</v>
      </c>
      <c r="AD177" s="227">
        <v>-1063837.98</v>
      </c>
      <c r="AE177" s="227">
        <v>-896124.87</v>
      </c>
      <c r="AF177" s="227">
        <v>-602156.12</v>
      </c>
      <c r="AG177" s="227">
        <v>-2009749.16</v>
      </c>
      <c r="AH177" s="227">
        <v>-7272788.7199999997</v>
      </c>
      <c r="AI177" s="227">
        <v>-2384140.6</v>
      </c>
      <c r="AJ177" s="227">
        <v>-797726.39</v>
      </c>
      <c r="AK177" s="227">
        <v>-47942918.259999998</v>
      </c>
      <c r="AL177" s="227">
        <v>-1494957.18</v>
      </c>
      <c r="AM177" s="227">
        <v>-1202679.3600000001</v>
      </c>
      <c r="AN177" s="227">
        <v>-34557035.390000001</v>
      </c>
      <c r="AO177" s="227">
        <v>-3092751.03</v>
      </c>
      <c r="AP177" s="227">
        <v>-4311477.67</v>
      </c>
      <c r="AQ177" s="227">
        <v>-37613.919999999998</v>
      </c>
      <c r="AR177" s="227">
        <v>-26846073.07</v>
      </c>
      <c r="AS177" s="227">
        <v>-2053663.34</v>
      </c>
      <c r="AT177" s="227">
        <v>-12909969.300000001</v>
      </c>
      <c r="AU177" s="227">
        <v>-9385348.4299999997</v>
      </c>
      <c r="AV177" s="227">
        <v>-112370.2</v>
      </c>
      <c r="AW177" s="227">
        <v>-593253.35</v>
      </c>
      <c r="AX177" s="227">
        <v>-25146118.719999999</v>
      </c>
      <c r="AY177" s="227">
        <v>-402756.87</v>
      </c>
      <c r="AZ177" s="227">
        <v>-1757636.98</v>
      </c>
      <c r="BA177" s="227">
        <v>-22438556.789999999</v>
      </c>
      <c r="BB177" s="227">
        <v>-37803442.049999997</v>
      </c>
      <c r="BC177" s="227">
        <v>-57007611.840000004</v>
      </c>
      <c r="BD177" s="227">
        <v>-13090447.42</v>
      </c>
      <c r="BE177" s="227">
        <v>-547383.68000000005</v>
      </c>
      <c r="BF177" s="227">
        <v>-16059082.310000001</v>
      </c>
      <c r="BG177" s="227">
        <v>-36295181.060000002</v>
      </c>
      <c r="BH177" s="227">
        <v>-494632.64</v>
      </c>
      <c r="BI177" s="227">
        <v>-417478.59</v>
      </c>
      <c r="BJ177" s="227">
        <v>-1026544.95</v>
      </c>
      <c r="BK177" s="227">
        <v>-191883.45</v>
      </c>
      <c r="BL177" s="227">
        <v>-3710000</v>
      </c>
      <c r="BM177" s="227">
        <v>-5358927.3099999996</v>
      </c>
      <c r="BN177" s="227">
        <v>-2366346.0499999998</v>
      </c>
      <c r="BO177" s="227">
        <v>-4207320</v>
      </c>
      <c r="BP177" s="227">
        <v>-659163.54</v>
      </c>
      <c r="BQ177" s="227">
        <v>-838843.9</v>
      </c>
      <c r="BR177" s="295">
        <v>-213188041.94999999</v>
      </c>
      <c r="BS177" s="295">
        <v>-727272.91</v>
      </c>
      <c r="BT177" s="295">
        <v>-3471384.64</v>
      </c>
      <c r="BU177" s="295">
        <v>0</v>
      </c>
      <c r="BV177" s="295">
        <v>0</v>
      </c>
      <c r="BW177" s="295">
        <v>0</v>
      </c>
      <c r="BX177" s="295">
        <v>-18291398.460000001</v>
      </c>
      <c r="BY177" s="295">
        <v>0</v>
      </c>
      <c r="BZ177" s="295">
        <v>-3901769.1</v>
      </c>
      <c r="CA177" s="295">
        <v>-632399.64</v>
      </c>
      <c r="CB177" s="227">
        <v>-1657661.7</v>
      </c>
      <c r="CC177" s="295">
        <v>0</v>
      </c>
      <c r="CD177" s="295">
        <v>0</v>
      </c>
      <c r="CE177" s="295">
        <v>-2282397.98</v>
      </c>
      <c r="CF177" s="295">
        <v>-3965725.5</v>
      </c>
      <c r="CG177" s="295">
        <v>-664439.79</v>
      </c>
      <c r="CH177" s="295">
        <v>-587013.17000000004</v>
      </c>
      <c r="CI177" s="227">
        <v>0</v>
      </c>
      <c r="CJ177" s="227">
        <v>-26230344.120000001</v>
      </c>
      <c r="CK177" s="295">
        <v>-2483.33</v>
      </c>
      <c r="CL177" s="295">
        <v>-323484.03000000003</v>
      </c>
      <c r="CM177" s="326"/>
      <c r="CZ177" s="325">
        <f t="shared" si="2"/>
        <v>0</v>
      </c>
      <c r="DA177" s="313" t="s">
        <v>1770</v>
      </c>
      <c r="DB177" s="310" t="s">
        <v>209</v>
      </c>
      <c r="DC177" s="310" t="s">
        <v>2296</v>
      </c>
    </row>
    <row r="178" spans="1:107" ht="13.2" customHeight="1" x14ac:dyDescent="0.25">
      <c r="A178" s="293" t="s">
        <v>1771</v>
      </c>
      <c r="B178" s="294" t="s">
        <v>1283</v>
      </c>
      <c r="C178" s="227">
        <v>-666592.18999999994</v>
      </c>
      <c r="D178" s="227">
        <v>-2161162.2999999998</v>
      </c>
      <c r="E178" s="227">
        <v>-809684.45</v>
      </c>
      <c r="F178" s="227">
        <v>-1282529.31</v>
      </c>
      <c r="G178" s="227">
        <v>-224782.55</v>
      </c>
      <c r="H178" s="227">
        <v>-96999</v>
      </c>
      <c r="I178" s="227">
        <v>0</v>
      </c>
      <c r="J178" s="227">
        <v>0</v>
      </c>
      <c r="K178" s="227">
        <v>-1341457.3999999999</v>
      </c>
      <c r="L178" s="227">
        <v>-1088563.96</v>
      </c>
      <c r="M178" s="227">
        <v>-125289.93</v>
      </c>
      <c r="N178" s="227">
        <v>-170015.32</v>
      </c>
      <c r="O178" s="227">
        <v>-1597735.23</v>
      </c>
      <c r="P178" s="227">
        <v>-74638.820000000007</v>
      </c>
      <c r="Q178" s="227">
        <v>-1337651.6100000001</v>
      </c>
      <c r="R178" s="227">
        <v>-1209546.68</v>
      </c>
      <c r="S178" s="227">
        <v>0</v>
      </c>
      <c r="T178" s="227">
        <v>-908447.58</v>
      </c>
      <c r="U178" s="227">
        <v>-29566.7</v>
      </c>
      <c r="V178" s="227">
        <v>-55999.56</v>
      </c>
      <c r="W178" s="227">
        <v>-1381970.77</v>
      </c>
      <c r="X178" s="227">
        <v>-315130.96999999997</v>
      </c>
      <c r="Y178" s="227">
        <v>-1221078.68</v>
      </c>
      <c r="Z178" s="227">
        <v>-19273.580000000002</v>
      </c>
      <c r="AA178" s="227">
        <v>-257686.22</v>
      </c>
      <c r="AB178" s="227">
        <v>0</v>
      </c>
      <c r="AC178" s="227">
        <v>0</v>
      </c>
      <c r="AD178" s="227">
        <v>0</v>
      </c>
      <c r="AE178" s="227">
        <v>-224340.72</v>
      </c>
      <c r="AF178" s="227">
        <v>-248480.85</v>
      </c>
      <c r="AG178" s="227">
        <v>-1027851.14</v>
      </c>
      <c r="AH178" s="227">
        <v>-695682.89</v>
      </c>
      <c r="AI178" s="227">
        <v>-244788.61</v>
      </c>
      <c r="AJ178" s="227">
        <v>-845106.67</v>
      </c>
      <c r="AK178" s="227">
        <v>-1361094.31</v>
      </c>
      <c r="AL178" s="227">
        <v>-57653.18</v>
      </c>
      <c r="AM178" s="227">
        <v>-142500</v>
      </c>
      <c r="AN178" s="227">
        <v>-650461.18000000005</v>
      </c>
      <c r="AO178" s="227">
        <v>-2275496.7799999998</v>
      </c>
      <c r="AP178" s="227">
        <v>-1413036.74</v>
      </c>
      <c r="AQ178" s="227">
        <v>-3161205.02</v>
      </c>
      <c r="AR178" s="227">
        <v>-2031664.65</v>
      </c>
      <c r="AS178" s="227">
        <v>-656091.81000000006</v>
      </c>
      <c r="AT178" s="227">
        <v>-1440857.33</v>
      </c>
      <c r="AU178" s="227">
        <v>-4166015.76</v>
      </c>
      <c r="AV178" s="227">
        <v>-395466.81</v>
      </c>
      <c r="AW178" s="227">
        <v>-274455.52</v>
      </c>
      <c r="AX178" s="227">
        <v>0</v>
      </c>
      <c r="AY178" s="227">
        <v>-3870088.75</v>
      </c>
      <c r="AZ178" s="227">
        <v>-3897720.03</v>
      </c>
      <c r="BA178" s="227">
        <v>-2151444.6800000002</v>
      </c>
      <c r="BB178" s="227">
        <v>-3453283.14</v>
      </c>
      <c r="BC178" s="227">
        <v>-127222</v>
      </c>
      <c r="BD178" s="227">
        <v>-3649328.18</v>
      </c>
      <c r="BE178" s="227">
        <v>0</v>
      </c>
      <c r="BF178" s="227">
        <v>-588208.52</v>
      </c>
      <c r="BG178" s="227">
        <v>0</v>
      </c>
      <c r="BH178" s="227">
        <v>0</v>
      </c>
      <c r="BI178" s="227">
        <v>0</v>
      </c>
      <c r="BJ178" s="227">
        <v>-952414.9</v>
      </c>
      <c r="BK178" s="227">
        <v>-123333.5</v>
      </c>
      <c r="BL178" s="227">
        <v>-293852.13</v>
      </c>
      <c r="BM178" s="227">
        <v>-247395.32</v>
      </c>
      <c r="BN178" s="227">
        <v>-782067.65</v>
      </c>
      <c r="BO178" s="227">
        <v>-488273.2</v>
      </c>
      <c r="BP178" s="227">
        <v>-177089.42</v>
      </c>
      <c r="BQ178" s="227">
        <v>-747205.15</v>
      </c>
      <c r="BR178" s="295">
        <v>-30702619.879999999</v>
      </c>
      <c r="BS178" s="295">
        <v>-692468.73</v>
      </c>
      <c r="BT178" s="227">
        <v>-550014.32999999996</v>
      </c>
      <c r="BU178" s="227">
        <v>-2543211.5499999998</v>
      </c>
      <c r="BV178" s="227">
        <v>-854826.74</v>
      </c>
      <c r="BW178" s="227">
        <v>-1195333.31</v>
      </c>
      <c r="BX178" s="295">
        <v>-762538.59</v>
      </c>
      <c r="BY178" s="295">
        <v>-480484.41</v>
      </c>
      <c r="BZ178" s="295">
        <v>-848426.66</v>
      </c>
      <c r="CA178" s="227">
        <v>-66532.800000000003</v>
      </c>
      <c r="CB178" s="295">
        <v>0</v>
      </c>
      <c r="CC178" s="295">
        <v>-955133.36</v>
      </c>
      <c r="CD178" s="227">
        <v>-4586764.57</v>
      </c>
      <c r="CE178" s="295">
        <v>-201674.09</v>
      </c>
      <c r="CF178" s="295">
        <v>-199093.33</v>
      </c>
      <c r="CG178" s="227">
        <v>-312831.84999999998</v>
      </c>
      <c r="CH178" s="227">
        <v>-2033160.48</v>
      </c>
      <c r="CI178" s="227">
        <v>-1436.33</v>
      </c>
      <c r="CJ178" s="227">
        <v>0</v>
      </c>
      <c r="CK178" s="295">
        <v>-503860</v>
      </c>
      <c r="CL178" s="295">
        <v>-415156.68</v>
      </c>
      <c r="CM178" s="326"/>
      <c r="CZ178" s="325">
        <f t="shared" si="2"/>
        <v>0</v>
      </c>
      <c r="DA178" s="313" t="s">
        <v>1771</v>
      </c>
      <c r="DB178" s="310" t="s">
        <v>1283</v>
      </c>
      <c r="DC178" s="310" t="s">
        <v>2296</v>
      </c>
    </row>
    <row r="179" spans="1:107" ht="13.2" customHeight="1" x14ac:dyDescent="0.25">
      <c r="A179" s="293" t="s">
        <v>1772</v>
      </c>
      <c r="B179" s="294" t="s">
        <v>1284</v>
      </c>
      <c r="C179" s="227">
        <v>-1381415.63</v>
      </c>
      <c r="D179" s="227">
        <v>-736857.01</v>
      </c>
      <c r="E179" s="227">
        <v>-1949198.48</v>
      </c>
      <c r="F179" s="227">
        <v>-1927802.22</v>
      </c>
      <c r="G179" s="227">
        <v>-518598.53</v>
      </c>
      <c r="H179" s="227">
        <v>-1305050.18</v>
      </c>
      <c r="I179" s="227">
        <v>0</v>
      </c>
      <c r="J179" s="227">
        <v>-194844.63</v>
      </c>
      <c r="K179" s="227">
        <v>-5211043.62</v>
      </c>
      <c r="L179" s="227">
        <v>-307145.65999999997</v>
      </c>
      <c r="M179" s="227">
        <v>-4304344.05</v>
      </c>
      <c r="N179" s="227">
        <v>-32809.57</v>
      </c>
      <c r="O179" s="227">
        <v>-4653662.26</v>
      </c>
      <c r="P179" s="227">
        <v>-343882.97</v>
      </c>
      <c r="Q179" s="227">
        <v>-1355178.71</v>
      </c>
      <c r="R179" s="227">
        <v>-622196.32999999996</v>
      </c>
      <c r="S179" s="227">
        <v>-462321.52</v>
      </c>
      <c r="T179" s="227">
        <v>-259530.03</v>
      </c>
      <c r="U179" s="227">
        <v>-564150.25</v>
      </c>
      <c r="V179" s="227">
        <v>-286429.94</v>
      </c>
      <c r="W179" s="227">
        <v>-4228184.82</v>
      </c>
      <c r="X179" s="227">
        <v>-1668994.79</v>
      </c>
      <c r="Y179" s="227">
        <v>-2194724.21</v>
      </c>
      <c r="Z179" s="227">
        <v>-1877016.42</v>
      </c>
      <c r="AA179" s="227">
        <v>-818431.97</v>
      </c>
      <c r="AB179" s="227">
        <v>-104407.66</v>
      </c>
      <c r="AC179" s="227">
        <v>-1778697.8</v>
      </c>
      <c r="AD179" s="227">
        <v>-2280604.7599999998</v>
      </c>
      <c r="AE179" s="227">
        <v>0</v>
      </c>
      <c r="AF179" s="227">
        <v>-310912.65000000002</v>
      </c>
      <c r="AG179" s="227">
        <v>-226693.36</v>
      </c>
      <c r="AH179" s="227">
        <v>-715184.7</v>
      </c>
      <c r="AI179" s="227">
        <v>-285839.56</v>
      </c>
      <c r="AJ179" s="227">
        <v>-161888.89000000001</v>
      </c>
      <c r="AK179" s="227">
        <v>-7631052.1600000001</v>
      </c>
      <c r="AL179" s="227">
        <v>-1293340.6599999999</v>
      </c>
      <c r="AM179" s="227">
        <v>-430763.86</v>
      </c>
      <c r="AN179" s="227">
        <v>-2890477.26</v>
      </c>
      <c r="AO179" s="227">
        <v>-1967036.7</v>
      </c>
      <c r="AP179" s="227">
        <v>-2301849.69</v>
      </c>
      <c r="AQ179" s="227">
        <v>-10266.68</v>
      </c>
      <c r="AR179" s="227">
        <v>-3647304.56</v>
      </c>
      <c r="AS179" s="227">
        <v>-2025999</v>
      </c>
      <c r="AT179" s="227">
        <v>-3009058.75</v>
      </c>
      <c r="AU179" s="227">
        <v>-447566.25</v>
      </c>
      <c r="AV179" s="227">
        <v>-3000108.22</v>
      </c>
      <c r="AW179" s="227">
        <v>-48874.89</v>
      </c>
      <c r="AX179" s="227">
        <v>-419444.1</v>
      </c>
      <c r="AY179" s="227">
        <v>-75788.37</v>
      </c>
      <c r="AZ179" s="227">
        <v>-473377.53</v>
      </c>
      <c r="BA179" s="227">
        <v>-3421021.36</v>
      </c>
      <c r="BB179" s="227">
        <v>-482518.4</v>
      </c>
      <c r="BC179" s="227">
        <v>-474178.05</v>
      </c>
      <c r="BD179" s="227">
        <v>-3164157.54</v>
      </c>
      <c r="BE179" s="227">
        <v>-1187818.8899999999</v>
      </c>
      <c r="BF179" s="227">
        <v>-1013273.8</v>
      </c>
      <c r="BG179" s="227">
        <v>-5696715.3099999996</v>
      </c>
      <c r="BH179" s="227">
        <v>-1030230.83</v>
      </c>
      <c r="BI179" s="227">
        <v>-1559088.71</v>
      </c>
      <c r="BJ179" s="227">
        <v>-739916.72</v>
      </c>
      <c r="BK179" s="227">
        <v>-698654.74</v>
      </c>
      <c r="BL179" s="227">
        <v>0</v>
      </c>
      <c r="BM179" s="227">
        <v>-2879812.36</v>
      </c>
      <c r="BN179" s="227">
        <v>-630677.87</v>
      </c>
      <c r="BO179" s="227">
        <v>-919606.88</v>
      </c>
      <c r="BP179" s="227">
        <v>-1238984.32</v>
      </c>
      <c r="BQ179" s="227">
        <v>-399211.64</v>
      </c>
      <c r="BR179" s="295">
        <v>-2678561.25</v>
      </c>
      <c r="BS179" s="227">
        <v>-1189780.6100000001</v>
      </c>
      <c r="BT179" s="295">
        <v>0</v>
      </c>
      <c r="BU179" s="227">
        <v>0</v>
      </c>
      <c r="BV179" s="227">
        <v>0</v>
      </c>
      <c r="BW179" s="227">
        <v>0</v>
      </c>
      <c r="BX179" s="295">
        <v>-994580.59</v>
      </c>
      <c r="BY179" s="295">
        <v>0</v>
      </c>
      <c r="BZ179" s="227">
        <v>-2615023.9</v>
      </c>
      <c r="CA179" s="227">
        <v>0</v>
      </c>
      <c r="CB179" s="227">
        <v>-1636844.24</v>
      </c>
      <c r="CC179" s="295">
        <v>-173981.6</v>
      </c>
      <c r="CD179" s="227">
        <v>0</v>
      </c>
      <c r="CE179" s="227">
        <v>-38277.660000000003</v>
      </c>
      <c r="CF179" s="295">
        <v>-589861.67000000004</v>
      </c>
      <c r="CG179" s="227">
        <v>0</v>
      </c>
      <c r="CH179" s="227">
        <v>0</v>
      </c>
      <c r="CI179" s="227">
        <v>0</v>
      </c>
      <c r="CJ179" s="227">
        <v>0</v>
      </c>
      <c r="CK179" s="227">
        <v>-2583932.98</v>
      </c>
      <c r="CL179" s="295">
        <v>-554316.96</v>
      </c>
      <c r="CM179" s="326"/>
      <c r="CZ179" s="325">
        <f t="shared" si="2"/>
        <v>0</v>
      </c>
      <c r="DA179" s="313" t="s">
        <v>1772</v>
      </c>
      <c r="DB179" s="310" t="s">
        <v>1284</v>
      </c>
      <c r="DC179" s="310" t="s">
        <v>2296</v>
      </c>
    </row>
    <row r="180" spans="1:107" ht="13.2" customHeight="1" x14ac:dyDescent="0.25">
      <c r="A180" s="293" t="s">
        <v>1773</v>
      </c>
      <c r="B180" s="294" t="s">
        <v>1285</v>
      </c>
      <c r="C180" s="227">
        <v>0</v>
      </c>
      <c r="D180" s="227">
        <v>-152029</v>
      </c>
      <c r="E180" s="227">
        <v>0</v>
      </c>
      <c r="F180" s="227">
        <v>0</v>
      </c>
      <c r="G180" s="227">
        <v>0</v>
      </c>
      <c r="H180" s="227">
        <v>0</v>
      </c>
      <c r="I180" s="227">
        <v>-76461.58</v>
      </c>
      <c r="J180" s="227">
        <v>0</v>
      </c>
      <c r="K180" s="227">
        <v>0</v>
      </c>
      <c r="L180" s="227">
        <v>0</v>
      </c>
      <c r="M180" s="227">
        <v>0</v>
      </c>
      <c r="N180" s="227">
        <v>0</v>
      </c>
      <c r="O180" s="227">
        <v>0</v>
      </c>
      <c r="P180" s="227">
        <v>-117103.53</v>
      </c>
      <c r="Q180" s="227">
        <v>0</v>
      </c>
      <c r="R180" s="227">
        <v>0</v>
      </c>
      <c r="S180" s="227">
        <v>-14750</v>
      </c>
      <c r="T180" s="227">
        <v>0</v>
      </c>
      <c r="U180" s="227">
        <v>0</v>
      </c>
      <c r="V180" s="227">
        <v>0</v>
      </c>
      <c r="W180" s="227">
        <v>0</v>
      </c>
      <c r="X180" s="227">
        <v>-42837.04</v>
      </c>
      <c r="Y180" s="227">
        <v>0</v>
      </c>
      <c r="Z180" s="227">
        <v>0</v>
      </c>
      <c r="AA180" s="227">
        <v>-35894.43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-28499</v>
      </c>
      <c r="AH180" s="227">
        <v>0</v>
      </c>
      <c r="AI180" s="227">
        <v>0</v>
      </c>
      <c r="AJ180" s="227">
        <v>0</v>
      </c>
      <c r="AK180" s="227">
        <v>-30922.799999999999</v>
      </c>
      <c r="AL180" s="227">
        <v>0</v>
      </c>
      <c r="AM180" s="227">
        <v>0</v>
      </c>
      <c r="AN180" s="227">
        <v>0</v>
      </c>
      <c r="AO180" s="227">
        <v>0</v>
      </c>
      <c r="AP180" s="227">
        <v>-77360.25</v>
      </c>
      <c r="AQ180" s="227">
        <v>0</v>
      </c>
      <c r="AR180" s="227">
        <v>0</v>
      </c>
      <c r="AS180" s="227">
        <v>0</v>
      </c>
      <c r="AT180" s="227">
        <v>-88211.28</v>
      </c>
      <c r="AU180" s="227">
        <v>-1597100</v>
      </c>
      <c r="AV180" s="227">
        <v>0</v>
      </c>
      <c r="AW180" s="227">
        <v>0</v>
      </c>
      <c r="AX180" s="227">
        <v>-49665.68</v>
      </c>
      <c r="AY180" s="227">
        <v>0</v>
      </c>
      <c r="AZ180" s="227">
        <v>0</v>
      </c>
      <c r="BA180" s="227">
        <v>0</v>
      </c>
      <c r="BB180" s="227">
        <v>-1409130.31</v>
      </c>
      <c r="BC180" s="227">
        <v>-120713.98</v>
      </c>
      <c r="BD180" s="227">
        <v>0</v>
      </c>
      <c r="BE180" s="227">
        <v>-52816.62</v>
      </c>
      <c r="BF180" s="227">
        <v>-139632.70000000001</v>
      </c>
      <c r="BG180" s="227">
        <v>-5564821.6600000001</v>
      </c>
      <c r="BH180" s="227">
        <v>-156527.16</v>
      </c>
      <c r="BI180" s="227">
        <v>-525587.29</v>
      </c>
      <c r="BJ180" s="227">
        <v>-370212.38</v>
      </c>
      <c r="BK180" s="227">
        <v>0</v>
      </c>
      <c r="BL180" s="227">
        <v>0</v>
      </c>
      <c r="BM180" s="227">
        <v>-891578.66</v>
      </c>
      <c r="BN180" s="227">
        <v>0</v>
      </c>
      <c r="BO180" s="227">
        <v>-2194452.0499999998</v>
      </c>
      <c r="BP180" s="227">
        <v>-260141.43</v>
      </c>
      <c r="BQ180" s="227">
        <v>-61522.02</v>
      </c>
      <c r="BR180" s="295">
        <v>-2692583.94</v>
      </c>
      <c r="BS180" s="227">
        <v>0</v>
      </c>
      <c r="BT180" s="295">
        <v>-91482</v>
      </c>
      <c r="BU180" s="227">
        <v>-41866.019999999997</v>
      </c>
      <c r="BV180" s="227">
        <v>0</v>
      </c>
      <c r="BW180" s="295">
        <v>0</v>
      </c>
      <c r="BX180" s="227">
        <v>-1299901.9099999999</v>
      </c>
      <c r="BY180" s="227">
        <v>-213638.76</v>
      </c>
      <c r="BZ180" s="295">
        <v>0</v>
      </c>
      <c r="CA180" s="227">
        <v>0</v>
      </c>
      <c r="CB180" s="227">
        <v>0</v>
      </c>
      <c r="CC180" s="227">
        <v>-5030.1099999999997</v>
      </c>
      <c r="CD180" s="227">
        <v>0</v>
      </c>
      <c r="CE180" s="295">
        <v>0</v>
      </c>
      <c r="CF180" s="227">
        <v>-43718.73</v>
      </c>
      <c r="CG180" s="227">
        <v>0</v>
      </c>
      <c r="CH180" s="227">
        <v>0</v>
      </c>
      <c r="CI180" s="227">
        <v>0</v>
      </c>
      <c r="CJ180" s="295">
        <v>0</v>
      </c>
      <c r="CK180" s="227">
        <v>0</v>
      </c>
      <c r="CL180" s="295">
        <v>-33291.83</v>
      </c>
      <c r="CM180" s="326"/>
      <c r="CZ180" s="325">
        <f t="shared" si="2"/>
        <v>0</v>
      </c>
      <c r="DA180" s="313" t="s">
        <v>1773</v>
      </c>
      <c r="DB180" s="310" t="s">
        <v>1285</v>
      </c>
      <c r="DC180" s="310" t="s">
        <v>2296</v>
      </c>
    </row>
    <row r="181" spans="1:107" ht="13.2" customHeight="1" x14ac:dyDescent="0.25">
      <c r="A181" s="293" t="s">
        <v>1774</v>
      </c>
      <c r="B181" s="294" t="s">
        <v>1775</v>
      </c>
      <c r="C181" s="227">
        <v>0</v>
      </c>
      <c r="D181" s="227">
        <v>-4999999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0</v>
      </c>
      <c r="N181" s="227">
        <v>0</v>
      </c>
      <c r="O181" s="227">
        <v>0</v>
      </c>
      <c r="P181" s="227">
        <v>0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0</v>
      </c>
      <c r="Z181" s="227">
        <v>0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-472750</v>
      </c>
      <c r="AK181" s="227">
        <v>-62813.5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-67073.78</v>
      </c>
      <c r="AX181" s="227">
        <v>0</v>
      </c>
      <c r="AY181" s="227">
        <v>0</v>
      </c>
      <c r="AZ181" s="227">
        <v>-88200</v>
      </c>
      <c r="BA181" s="227">
        <v>0</v>
      </c>
      <c r="BB181" s="227">
        <v>-142667.01999999999</v>
      </c>
      <c r="BC181" s="227">
        <v>-600000</v>
      </c>
      <c r="BD181" s="227">
        <v>-17496.080000000002</v>
      </c>
      <c r="BE181" s="227">
        <v>0</v>
      </c>
      <c r="BF181" s="227">
        <v>-45724.51</v>
      </c>
      <c r="BG181" s="227">
        <v>-505760.28</v>
      </c>
      <c r="BH181" s="227">
        <v>-288719.11</v>
      </c>
      <c r="BI181" s="227">
        <v>-437560.88</v>
      </c>
      <c r="BJ181" s="227">
        <v>-22819.42</v>
      </c>
      <c r="BK181" s="227">
        <v>-48897</v>
      </c>
      <c r="BL181" s="227">
        <v>0</v>
      </c>
      <c r="BM181" s="227">
        <v>0</v>
      </c>
      <c r="BN181" s="227">
        <v>0</v>
      </c>
      <c r="BO181" s="227">
        <v>-227652.42</v>
      </c>
      <c r="BP181" s="227">
        <v>0</v>
      </c>
      <c r="BQ181" s="227">
        <v>-3075000</v>
      </c>
      <c r="BR181" s="295">
        <v>-21538933.670000002</v>
      </c>
      <c r="BS181" s="227">
        <v>0</v>
      </c>
      <c r="BT181" s="295">
        <v>-23656.06</v>
      </c>
      <c r="BU181" s="295">
        <v>0</v>
      </c>
      <c r="BV181" s="227">
        <v>0</v>
      </c>
      <c r="BW181" s="227">
        <v>-20087.04</v>
      </c>
      <c r="BX181" s="295">
        <v>-14253.92</v>
      </c>
      <c r="BY181" s="295">
        <v>0</v>
      </c>
      <c r="BZ181" s="295">
        <v>-926152.03</v>
      </c>
      <c r="CA181" s="227">
        <v>0</v>
      </c>
      <c r="CB181" s="227">
        <v>0</v>
      </c>
      <c r="CC181" s="227">
        <v>0</v>
      </c>
      <c r="CD181" s="227">
        <v>0</v>
      </c>
      <c r="CE181" s="227">
        <v>-86259.98</v>
      </c>
      <c r="CF181" s="227">
        <v>0</v>
      </c>
      <c r="CG181" s="227">
        <v>0</v>
      </c>
      <c r="CH181" s="295">
        <v>0</v>
      </c>
      <c r="CI181" s="227">
        <v>0</v>
      </c>
      <c r="CJ181" s="295">
        <v>-160961.4</v>
      </c>
      <c r="CK181" s="227">
        <v>0</v>
      </c>
      <c r="CL181" s="295">
        <v>-407289.44</v>
      </c>
      <c r="CM181" s="326"/>
      <c r="CZ181" s="325">
        <f t="shared" si="2"/>
        <v>0</v>
      </c>
      <c r="DA181" s="313" t="s">
        <v>1774</v>
      </c>
      <c r="DB181" s="310" t="s">
        <v>1775</v>
      </c>
      <c r="DC181" s="310" t="s">
        <v>2296</v>
      </c>
    </row>
    <row r="182" spans="1:107" ht="13.2" customHeight="1" x14ac:dyDescent="0.25">
      <c r="A182" s="293" t="s">
        <v>1776</v>
      </c>
      <c r="B182" s="294" t="s">
        <v>1777</v>
      </c>
      <c r="C182" s="227">
        <v>0</v>
      </c>
      <c r="D182" s="227">
        <v>-2712380.21</v>
      </c>
      <c r="E182" s="227">
        <v>-199296</v>
      </c>
      <c r="F182" s="227">
        <v>0</v>
      </c>
      <c r="G182" s="227">
        <v>0</v>
      </c>
      <c r="H182" s="227">
        <v>-675742.49</v>
      </c>
      <c r="I182" s="227">
        <v>0</v>
      </c>
      <c r="J182" s="227">
        <v>0</v>
      </c>
      <c r="K182" s="227">
        <v>-2049864.51</v>
      </c>
      <c r="L182" s="227">
        <v>0</v>
      </c>
      <c r="M182" s="227">
        <v>0</v>
      </c>
      <c r="N182" s="227">
        <v>0</v>
      </c>
      <c r="O182" s="227">
        <v>-617768.73</v>
      </c>
      <c r="P182" s="227">
        <v>-308805.68</v>
      </c>
      <c r="Q182" s="227">
        <v>-2099937.46</v>
      </c>
      <c r="R182" s="227">
        <v>-56006.36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-410765.45</v>
      </c>
      <c r="Y182" s="227">
        <v>-205766.37</v>
      </c>
      <c r="Z182" s="227">
        <v>0</v>
      </c>
      <c r="AA182" s="227">
        <v>0</v>
      </c>
      <c r="AB182" s="227">
        <v>-223821.66</v>
      </c>
      <c r="AC182" s="227">
        <v>0</v>
      </c>
      <c r="AD182" s="227">
        <v>-1248288.8899999999</v>
      </c>
      <c r="AE182" s="227">
        <v>0</v>
      </c>
      <c r="AF182" s="227">
        <v>-92015.26</v>
      </c>
      <c r="AG182" s="227">
        <v>0</v>
      </c>
      <c r="AH182" s="227">
        <v>-1624821.93</v>
      </c>
      <c r="AI182" s="227">
        <v>-676334.26</v>
      </c>
      <c r="AJ182" s="227">
        <v>-23040.67</v>
      </c>
      <c r="AK182" s="227">
        <v>-702866.61</v>
      </c>
      <c r="AL182" s="227">
        <v>0</v>
      </c>
      <c r="AM182" s="227">
        <v>0</v>
      </c>
      <c r="AN182" s="227">
        <v>-1216414.74</v>
      </c>
      <c r="AO182" s="227">
        <v>0</v>
      </c>
      <c r="AP182" s="227">
        <v>-1667238.09</v>
      </c>
      <c r="AQ182" s="227">
        <v>0</v>
      </c>
      <c r="AR182" s="227">
        <v>-1211464.3</v>
      </c>
      <c r="AS182" s="227">
        <v>-636887.01</v>
      </c>
      <c r="AT182" s="227">
        <v>-540131.07999999996</v>
      </c>
      <c r="AU182" s="227">
        <v>0</v>
      </c>
      <c r="AV182" s="227">
        <v>0</v>
      </c>
      <c r="AW182" s="227">
        <v>0</v>
      </c>
      <c r="AX182" s="227">
        <v>0</v>
      </c>
      <c r="AY182" s="227">
        <v>0</v>
      </c>
      <c r="AZ182" s="227">
        <v>-527733.93999999994</v>
      </c>
      <c r="BA182" s="227">
        <v>0</v>
      </c>
      <c r="BB182" s="227">
        <v>0</v>
      </c>
      <c r="BC182" s="227">
        <v>-964847.04</v>
      </c>
      <c r="BD182" s="227">
        <v>-2056946.74</v>
      </c>
      <c r="BE182" s="227">
        <v>-454999.32</v>
      </c>
      <c r="BF182" s="227">
        <v>0</v>
      </c>
      <c r="BG182" s="227">
        <v>-14818968.720000001</v>
      </c>
      <c r="BH182" s="227">
        <v>-1324999.31</v>
      </c>
      <c r="BI182" s="227">
        <v>-918687.22</v>
      </c>
      <c r="BJ182" s="227">
        <v>-50688.76</v>
      </c>
      <c r="BK182" s="227">
        <v>-198686.46</v>
      </c>
      <c r="BL182" s="227">
        <v>0</v>
      </c>
      <c r="BM182" s="227">
        <v>0</v>
      </c>
      <c r="BN182" s="227">
        <v>-1454472.21</v>
      </c>
      <c r="BO182" s="227">
        <v>0</v>
      </c>
      <c r="BP182" s="227">
        <v>0</v>
      </c>
      <c r="BQ182" s="227">
        <v>-197703.16</v>
      </c>
      <c r="BR182" s="295">
        <v>-16122025.810000001</v>
      </c>
      <c r="BS182" s="227">
        <v>0</v>
      </c>
      <c r="BT182" s="295">
        <v>-63700</v>
      </c>
      <c r="BU182" s="227">
        <v>-1280511.2</v>
      </c>
      <c r="BV182" s="295">
        <v>0</v>
      </c>
      <c r="BW182" s="227">
        <v>0</v>
      </c>
      <c r="BX182" s="295">
        <v>-939358.2</v>
      </c>
      <c r="BY182" s="227">
        <v>-48999</v>
      </c>
      <c r="BZ182" s="295">
        <v>-413944.51</v>
      </c>
      <c r="CA182" s="227">
        <v>0</v>
      </c>
      <c r="CB182" s="227">
        <v>0</v>
      </c>
      <c r="CC182" s="227">
        <v>0</v>
      </c>
      <c r="CD182" s="227">
        <v>0</v>
      </c>
      <c r="CE182" s="227">
        <v>0</v>
      </c>
      <c r="CF182" s="227">
        <v>0</v>
      </c>
      <c r="CG182" s="227">
        <v>0</v>
      </c>
      <c r="CH182" s="227">
        <v>-467777.1</v>
      </c>
      <c r="CI182" s="295">
        <v>0</v>
      </c>
      <c r="CJ182" s="295">
        <v>-710385.11</v>
      </c>
      <c r="CK182" s="227">
        <v>-683454.3</v>
      </c>
      <c r="CL182" s="227">
        <v>-150774.84</v>
      </c>
      <c r="CM182" s="326"/>
      <c r="CZ182" s="325">
        <f t="shared" si="2"/>
        <v>0</v>
      </c>
      <c r="DA182" s="313" t="s">
        <v>1776</v>
      </c>
      <c r="DB182" s="310" t="s">
        <v>1777</v>
      </c>
      <c r="DC182" s="310" t="s">
        <v>2296</v>
      </c>
    </row>
    <row r="183" spans="1:107" ht="13.2" customHeight="1" x14ac:dyDescent="0.25">
      <c r="A183" s="293" t="s">
        <v>1778</v>
      </c>
      <c r="B183" s="294" t="s">
        <v>210</v>
      </c>
      <c r="C183" s="227">
        <v>0</v>
      </c>
      <c r="D183" s="227">
        <v>0</v>
      </c>
      <c r="E183" s="227">
        <v>-99899</v>
      </c>
      <c r="F183" s="227">
        <v>0</v>
      </c>
      <c r="G183" s="227">
        <v>0</v>
      </c>
      <c r="H183" s="227">
        <v>0</v>
      </c>
      <c r="I183" s="227">
        <v>0</v>
      </c>
      <c r="J183" s="227">
        <v>0</v>
      </c>
      <c r="K183" s="227">
        <v>-23299</v>
      </c>
      <c r="L183" s="227">
        <v>0</v>
      </c>
      <c r="M183" s="227">
        <v>0</v>
      </c>
      <c r="N183" s="227">
        <v>0</v>
      </c>
      <c r="O183" s="227">
        <v>0</v>
      </c>
      <c r="P183" s="227">
        <v>0</v>
      </c>
      <c r="Q183" s="227">
        <v>-56510.14</v>
      </c>
      <c r="R183" s="227">
        <v>-695499.01</v>
      </c>
      <c r="S183" s="227">
        <v>0</v>
      </c>
      <c r="T183" s="227">
        <v>0</v>
      </c>
      <c r="U183" s="227">
        <v>0</v>
      </c>
      <c r="V183" s="227">
        <v>0</v>
      </c>
      <c r="W183" s="227">
        <v>0</v>
      </c>
      <c r="X183" s="227">
        <v>0</v>
      </c>
      <c r="Y183" s="227">
        <v>0</v>
      </c>
      <c r="Z183" s="227">
        <v>0</v>
      </c>
      <c r="AA183" s="227">
        <v>0</v>
      </c>
      <c r="AB183" s="227">
        <v>0</v>
      </c>
      <c r="AC183" s="227">
        <v>0</v>
      </c>
      <c r="AD183" s="227">
        <v>0</v>
      </c>
      <c r="AE183" s="227">
        <v>0</v>
      </c>
      <c r="AF183" s="227">
        <v>0</v>
      </c>
      <c r="AG183" s="227">
        <v>0</v>
      </c>
      <c r="AH183" s="227">
        <v>0</v>
      </c>
      <c r="AI183" s="227">
        <v>0</v>
      </c>
      <c r="AJ183" s="227">
        <v>0</v>
      </c>
      <c r="AK183" s="227">
        <v>-1862234.43</v>
      </c>
      <c r="AL183" s="227">
        <v>0</v>
      </c>
      <c r="AM183" s="227">
        <v>0</v>
      </c>
      <c r="AN183" s="227">
        <v>0</v>
      </c>
      <c r="AO183" s="227">
        <v>0</v>
      </c>
      <c r="AP183" s="227">
        <v>0</v>
      </c>
      <c r="AQ183" s="227">
        <v>0</v>
      </c>
      <c r="AR183" s="227">
        <v>0</v>
      </c>
      <c r="AS183" s="227">
        <v>0</v>
      </c>
      <c r="AT183" s="227">
        <v>0</v>
      </c>
      <c r="AU183" s="227">
        <v>0</v>
      </c>
      <c r="AV183" s="227">
        <v>0</v>
      </c>
      <c r="AW183" s="227">
        <v>0</v>
      </c>
      <c r="AX183" s="227">
        <v>0</v>
      </c>
      <c r="AY183" s="227">
        <v>0</v>
      </c>
      <c r="AZ183" s="227">
        <v>-83499</v>
      </c>
      <c r="BA183" s="227">
        <v>0</v>
      </c>
      <c r="BB183" s="227">
        <v>0</v>
      </c>
      <c r="BC183" s="227">
        <v>-1847187.27</v>
      </c>
      <c r="BD183" s="227">
        <v>0</v>
      </c>
      <c r="BE183" s="227">
        <v>-255288.19</v>
      </c>
      <c r="BF183" s="227">
        <v>0</v>
      </c>
      <c r="BG183" s="227">
        <v>-409565.03</v>
      </c>
      <c r="BH183" s="227">
        <v>0</v>
      </c>
      <c r="BI183" s="227">
        <v>0</v>
      </c>
      <c r="BJ183" s="227">
        <v>-163720.01</v>
      </c>
      <c r="BK183" s="227">
        <v>-68807</v>
      </c>
      <c r="BL183" s="227">
        <v>0</v>
      </c>
      <c r="BM183" s="227">
        <v>0</v>
      </c>
      <c r="BN183" s="227">
        <v>0</v>
      </c>
      <c r="BO183" s="227">
        <v>0</v>
      </c>
      <c r="BP183" s="227">
        <v>0</v>
      </c>
      <c r="BQ183" s="227">
        <v>0</v>
      </c>
      <c r="BR183" s="295">
        <v>-1618500.13</v>
      </c>
      <c r="BS183" s="295">
        <v>0</v>
      </c>
      <c r="BT183" s="295">
        <v>-62316.800000000003</v>
      </c>
      <c r="BU183" s="295">
        <v>0</v>
      </c>
      <c r="BV183" s="295">
        <v>-62594</v>
      </c>
      <c r="BW183" s="295">
        <v>0</v>
      </c>
      <c r="BX183" s="295">
        <v>-423934.07</v>
      </c>
      <c r="BY183" s="295">
        <v>-21702.6</v>
      </c>
      <c r="BZ183" s="295">
        <v>-99449</v>
      </c>
      <c r="CA183" s="227">
        <v>0</v>
      </c>
      <c r="CB183" s="295">
        <v>0</v>
      </c>
      <c r="CC183" s="295">
        <v>0</v>
      </c>
      <c r="CD183" s="227">
        <v>0</v>
      </c>
      <c r="CE183" s="295">
        <v>0</v>
      </c>
      <c r="CF183" s="295">
        <v>0</v>
      </c>
      <c r="CG183" s="227">
        <v>0</v>
      </c>
      <c r="CH183" s="295">
        <v>0</v>
      </c>
      <c r="CI183" s="227">
        <v>-86860.64</v>
      </c>
      <c r="CJ183" s="295">
        <v>-2565031.81</v>
      </c>
      <c r="CK183" s="227">
        <v>0</v>
      </c>
      <c r="CL183" s="295">
        <v>0</v>
      </c>
      <c r="CM183" s="326"/>
      <c r="CZ183" s="325">
        <f t="shared" si="2"/>
        <v>0</v>
      </c>
      <c r="DA183" s="313" t="s">
        <v>1778</v>
      </c>
      <c r="DB183" s="310" t="s">
        <v>210</v>
      </c>
      <c r="DC183" s="310" t="s">
        <v>2296</v>
      </c>
    </row>
    <row r="184" spans="1:107" ht="13.2" customHeight="1" x14ac:dyDescent="0.25">
      <c r="A184" s="293" t="s">
        <v>1779</v>
      </c>
      <c r="B184" s="294" t="s">
        <v>211</v>
      </c>
      <c r="C184" s="227">
        <v>0</v>
      </c>
      <c r="D184" s="227">
        <v>0</v>
      </c>
      <c r="E184" s="227">
        <v>-308561.65000000002</v>
      </c>
      <c r="F184" s="227">
        <v>0</v>
      </c>
      <c r="G184" s="227">
        <v>-180784.26</v>
      </c>
      <c r="H184" s="227">
        <v>-60032.15</v>
      </c>
      <c r="I184" s="227">
        <v>0</v>
      </c>
      <c r="J184" s="227">
        <v>-140043.42000000001</v>
      </c>
      <c r="K184" s="227">
        <v>-907277.07</v>
      </c>
      <c r="L184" s="227">
        <v>0</v>
      </c>
      <c r="M184" s="227">
        <v>-2251636.61</v>
      </c>
      <c r="N184" s="227">
        <v>0</v>
      </c>
      <c r="O184" s="227">
        <v>0</v>
      </c>
      <c r="P184" s="227">
        <v>-39999</v>
      </c>
      <c r="Q184" s="227">
        <v>-539358.25</v>
      </c>
      <c r="R184" s="227">
        <v>-590952.11</v>
      </c>
      <c r="S184" s="227">
        <v>-60022.14</v>
      </c>
      <c r="T184" s="227">
        <v>-1259908.07</v>
      </c>
      <c r="U184" s="227">
        <v>-420135.63</v>
      </c>
      <c r="V184" s="227">
        <v>-35150.28</v>
      </c>
      <c r="W184" s="227">
        <v>0</v>
      </c>
      <c r="X184" s="227">
        <v>-386362.24</v>
      </c>
      <c r="Y184" s="227">
        <v>-2504496.36</v>
      </c>
      <c r="Z184" s="227">
        <v>0</v>
      </c>
      <c r="AA184" s="227">
        <v>0</v>
      </c>
      <c r="AB184" s="227">
        <v>-396095.6</v>
      </c>
      <c r="AC184" s="227">
        <v>0</v>
      </c>
      <c r="AD184" s="227">
        <v>-916530.5</v>
      </c>
      <c r="AE184" s="227">
        <v>-429075.84</v>
      </c>
      <c r="AF184" s="227">
        <v>0</v>
      </c>
      <c r="AG184" s="227">
        <v>-271879.98</v>
      </c>
      <c r="AH184" s="227">
        <v>-662650.36</v>
      </c>
      <c r="AI184" s="227">
        <v>-88964.38</v>
      </c>
      <c r="AJ184" s="227">
        <v>-317300</v>
      </c>
      <c r="AK184" s="227">
        <v>-721626.5</v>
      </c>
      <c r="AL184" s="227">
        <v>0</v>
      </c>
      <c r="AM184" s="227">
        <v>0</v>
      </c>
      <c r="AN184" s="227">
        <v>-766260.05</v>
      </c>
      <c r="AO184" s="227">
        <v>0</v>
      </c>
      <c r="AP184" s="227">
        <v>-353099.24</v>
      </c>
      <c r="AQ184" s="227">
        <v>-14300</v>
      </c>
      <c r="AR184" s="227">
        <v>0</v>
      </c>
      <c r="AS184" s="227">
        <v>-150484.79999999999</v>
      </c>
      <c r="AT184" s="227">
        <v>-932900.24</v>
      </c>
      <c r="AU184" s="227">
        <v>0</v>
      </c>
      <c r="AV184" s="227">
        <v>0</v>
      </c>
      <c r="AW184" s="227">
        <v>0</v>
      </c>
      <c r="AX184" s="227">
        <v>0</v>
      </c>
      <c r="AY184" s="227">
        <v>0</v>
      </c>
      <c r="AZ184" s="227">
        <v>-400023.08</v>
      </c>
      <c r="BA184" s="227">
        <v>-1607889.05</v>
      </c>
      <c r="BB184" s="227">
        <v>0</v>
      </c>
      <c r="BC184" s="227">
        <v>-29726.52</v>
      </c>
      <c r="BD184" s="227">
        <v>-2359871.27</v>
      </c>
      <c r="BE184" s="227">
        <v>0</v>
      </c>
      <c r="BF184" s="227">
        <v>-441365.97</v>
      </c>
      <c r="BG184" s="227">
        <v>-2426981.86</v>
      </c>
      <c r="BH184" s="227">
        <v>-743025.37</v>
      </c>
      <c r="BI184" s="227">
        <v>-1133898.57</v>
      </c>
      <c r="BJ184" s="227">
        <v>-123543.42</v>
      </c>
      <c r="BK184" s="227">
        <v>0</v>
      </c>
      <c r="BL184" s="227">
        <v>0</v>
      </c>
      <c r="BM184" s="227">
        <v>-90412.13</v>
      </c>
      <c r="BN184" s="227">
        <v>-304868.28999999998</v>
      </c>
      <c r="BO184" s="227">
        <v>-1209460.48</v>
      </c>
      <c r="BP184" s="227">
        <v>-167228.9</v>
      </c>
      <c r="BQ184" s="227">
        <v>0</v>
      </c>
      <c r="BR184" s="227">
        <v>-180888.67</v>
      </c>
      <c r="BS184" s="227">
        <v>-298999</v>
      </c>
      <c r="BT184" s="227">
        <v>-97790.55</v>
      </c>
      <c r="BU184" s="227">
        <v>-2667915.7000000002</v>
      </c>
      <c r="BV184" s="227">
        <v>-81329.440000000002</v>
      </c>
      <c r="BW184" s="227">
        <v>-465407.23</v>
      </c>
      <c r="BX184" s="227">
        <v>-222243.64</v>
      </c>
      <c r="BY184" s="227">
        <v>-114562.75</v>
      </c>
      <c r="BZ184" s="227">
        <v>-189692.57</v>
      </c>
      <c r="CA184" s="227">
        <v>0</v>
      </c>
      <c r="CB184" s="227">
        <v>-975155.32</v>
      </c>
      <c r="CC184" s="227">
        <v>-106722.21</v>
      </c>
      <c r="CD184" s="227">
        <v>0</v>
      </c>
      <c r="CE184" s="227">
        <v>-102421.84</v>
      </c>
      <c r="CF184" s="227">
        <v>-128812.55</v>
      </c>
      <c r="CG184" s="227">
        <v>0</v>
      </c>
      <c r="CH184" s="227">
        <v>-857772.96</v>
      </c>
      <c r="CI184" s="227">
        <v>0</v>
      </c>
      <c r="CJ184" s="227">
        <v>-1129006.45</v>
      </c>
      <c r="CK184" s="227">
        <v>0</v>
      </c>
      <c r="CL184" s="227">
        <v>-45368.160000000003</v>
      </c>
      <c r="CM184" s="326"/>
      <c r="CZ184" s="325">
        <f t="shared" si="2"/>
        <v>0</v>
      </c>
      <c r="DA184" s="313" t="s">
        <v>1779</v>
      </c>
      <c r="DB184" s="310" t="s">
        <v>211</v>
      </c>
      <c r="DC184" s="310" t="s">
        <v>2296</v>
      </c>
    </row>
    <row r="185" spans="1:107" ht="13.2" customHeight="1" x14ac:dyDescent="0.25">
      <c r="A185" s="293" t="s">
        <v>1780</v>
      </c>
      <c r="B185" s="294" t="s">
        <v>1286</v>
      </c>
      <c r="C185" s="227">
        <v>0</v>
      </c>
      <c r="D185" s="227">
        <v>0</v>
      </c>
      <c r="E185" s="227">
        <v>0</v>
      </c>
      <c r="F185" s="227">
        <v>0</v>
      </c>
      <c r="G185" s="227">
        <v>0</v>
      </c>
      <c r="H185" s="227">
        <v>0</v>
      </c>
      <c r="I185" s="227">
        <v>0</v>
      </c>
      <c r="J185" s="227">
        <v>0</v>
      </c>
      <c r="K185" s="227">
        <v>0</v>
      </c>
      <c r="L185" s="227">
        <v>0</v>
      </c>
      <c r="M185" s="227">
        <v>0</v>
      </c>
      <c r="N185" s="227">
        <v>0</v>
      </c>
      <c r="O185" s="227">
        <v>0</v>
      </c>
      <c r="P185" s="227">
        <v>0</v>
      </c>
      <c r="Q185" s="227">
        <v>0</v>
      </c>
      <c r="R185" s="227">
        <v>0</v>
      </c>
      <c r="S185" s="227">
        <v>0</v>
      </c>
      <c r="T185" s="227">
        <v>0</v>
      </c>
      <c r="U185" s="227">
        <v>0</v>
      </c>
      <c r="V185" s="227">
        <v>0</v>
      </c>
      <c r="W185" s="227">
        <v>0</v>
      </c>
      <c r="X185" s="227">
        <v>0</v>
      </c>
      <c r="Y185" s="227">
        <v>0</v>
      </c>
      <c r="Z185" s="227">
        <v>0</v>
      </c>
      <c r="AA185" s="227">
        <v>0</v>
      </c>
      <c r="AB185" s="227">
        <v>0</v>
      </c>
      <c r="AC185" s="227">
        <v>0</v>
      </c>
      <c r="AD185" s="227">
        <v>0</v>
      </c>
      <c r="AE185" s="227">
        <v>0</v>
      </c>
      <c r="AF185" s="227">
        <v>0</v>
      </c>
      <c r="AG185" s="227">
        <v>0</v>
      </c>
      <c r="AH185" s="227">
        <v>0</v>
      </c>
      <c r="AI185" s="227">
        <v>0</v>
      </c>
      <c r="AJ185" s="227">
        <v>0</v>
      </c>
      <c r="AK185" s="227">
        <v>0</v>
      </c>
      <c r="AL185" s="227">
        <v>0</v>
      </c>
      <c r="AM185" s="227">
        <v>0</v>
      </c>
      <c r="AN185" s="227">
        <v>0</v>
      </c>
      <c r="AO185" s="227">
        <v>0</v>
      </c>
      <c r="AP185" s="227">
        <v>0</v>
      </c>
      <c r="AQ185" s="227">
        <v>0</v>
      </c>
      <c r="AR185" s="227">
        <v>4969462</v>
      </c>
      <c r="AS185" s="227">
        <v>0</v>
      </c>
      <c r="AT185" s="227">
        <v>0</v>
      </c>
      <c r="AU185" s="227">
        <v>0</v>
      </c>
      <c r="AV185" s="227">
        <v>0</v>
      </c>
      <c r="AW185" s="227">
        <v>0</v>
      </c>
      <c r="AX185" s="227">
        <v>0</v>
      </c>
      <c r="AY185" s="227">
        <v>0</v>
      </c>
      <c r="AZ185" s="227">
        <v>0</v>
      </c>
      <c r="BA185" s="227">
        <v>0</v>
      </c>
      <c r="BB185" s="227">
        <v>0</v>
      </c>
      <c r="BC185" s="227">
        <v>0</v>
      </c>
      <c r="BD185" s="227">
        <v>0</v>
      </c>
      <c r="BE185" s="227">
        <v>0</v>
      </c>
      <c r="BF185" s="227">
        <v>0</v>
      </c>
      <c r="BG185" s="227">
        <v>0</v>
      </c>
      <c r="BH185" s="227">
        <v>0</v>
      </c>
      <c r="BI185" s="227">
        <v>0</v>
      </c>
      <c r="BJ185" s="227">
        <v>0</v>
      </c>
      <c r="BK185" s="227">
        <v>0</v>
      </c>
      <c r="BL185" s="227">
        <v>0</v>
      </c>
      <c r="BM185" s="227">
        <v>0</v>
      </c>
      <c r="BN185" s="227">
        <v>0</v>
      </c>
      <c r="BO185" s="227">
        <v>0</v>
      </c>
      <c r="BP185" s="227">
        <v>0</v>
      </c>
      <c r="BQ185" s="227">
        <v>0</v>
      </c>
      <c r="BR185" s="227">
        <v>0</v>
      </c>
      <c r="BS185" s="227">
        <v>0</v>
      </c>
      <c r="BT185" s="227">
        <v>0</v>
      </c>
      <c r="BU185" s="227">
        <v>0</v>
      </c>
      <c r="BV185" s="227">
        <v>0</v>
      </c>
      <c r="BW185" s="227">
        <v>0</v>
      </c>
      <c r="BX185" s="227">
        <v>0</v>
      </c>
      <c r="BY185" s="227">
        <v>0</v>
      </c>
      <c r="BZ185" s="227">
        <v>0</v>
      </c>
      <c r="CA185" s="227">
        <v>0</v>
      </c>
      <c r="CB185" s="227">
        <v>0</v>
      </c>
      <c r="CC185" s="227">
        <v>0</v>
      </c>
      <c r="CD185" s="227">
        <v>0</v>
      </c>
      <c r="CE185" s="227">
        <v>0</v>
      </c>
      <c r="CF185" s="227">
        <v>0</v>
      </c>
      <c r="CG185" s="227">
        <v>0</v>
      </c>
      <c r="CH185" s="227">
        <v>0</v>
      </c>
      <c r="CI185" s="227">
        <v>0</v>
      </c>
      <c r="CJ185" s="227">
        <v>0</v>
      </c>
      <c r="CK185" s="227">
        <v>0</v>
      </c>
      <c r="CL185" s="227">
        <v>0</v>
      </c>
      <c r="CM185" s="326"/>
      <c r="CZ185" s="325">
        <f t="shared" si="2"/>
        <v>0</v>
      </c>
      <c r="DA185" s="313" t="s">
        <v>1780</v>
      </c>
      <c r="DB185" s="310" t="s">
        <v>1286</v>
      </c>
      <c r="DC185" s="310" t="s">
        <v>2296</v>
      </c>
    </row>
    <row r="186" spans="1:107" ht="13.2" customHeight="1" x14ac:dyDescent="0.25">
      <c r="A186" s="293" t="s">
        <v>1781</v>
      </c>
      <c r="B186" s="294" t="s">
        <v>1287</v>
      </c>
      <c r="C186" s="227">
        <v>0</v>
      </c>
      <c r="D186" s="227">
        <v>0</v>
      </c>
      <c r="E186" s="227">
        <v>0</v>
      </c>
      <c r="F186" s="227">
        <v>0</v>
      </c>
      <c r="G186" s="227">
        <v>0</v>
      </c>
      <c r="H186" s="227">
        <v>0</v>
      </c>
      <c r="I186" s="227">
        <v>0</v>
      </c>
      <c r="J186" s="227">
        <v>0</v>
      </c>
      <c r="K186" s="227">
        <v>0</v>
      </c>
      <c r="L186" s="227">
        <v>0</v>
      </c>
      <c r="M186" s="227">
        <v>0</v>
      </c>
      <c r="N186" s="227">
        <v>0</v>
      </c>
      <c r="O186" s="227">
        <v>0</v>
      </c>
      <c r="P186" s="227">
        <v>0</v>
      </c>
      <c r="Q186" s="227">
        <v>0</v>
      </c>
      <c r="R186" s="227">
        <v>0</v>
      </c>
      <c r="S186" s="227">
        <v>0</v>
      </c>
      <c r="T186" s="227">
        <v>0</v>
      </c>
      <c r="U186" s="227">
        <v>0</v>
      </c>
      <c r="V186" s="227">
        <v>0</v>
      </c>
      <c r="W186" s="227">
        <v>0</v>
      </c>
      <c r="X186" s="227">
        <v>0</v>
      </c>
      <c r="Y186" s="227">
        <v>0</v>
      </c>
      <c r="Z186" s="227">
        <v>0</v>
      </c>
      <c r="AA186" s="227">
        <v>0</v>
      </c>
      <c r="AB186" s="227">
        <v>0</v>
      </c>
      <c r="AC186" s="227">
        <v>0</v>
      </c>
      <c r="AD186" s="227">
        <v>0</v>
      </c>
      <c r="AE186" s="227">
        <v>0</v>
      </c>
      <c r="AF186" s="227">
        <v>0</v>
      </c>
      <c r="AG186" s="227">
        <v>0</v>
      </c>
      <c r="AH186" s="227">
        <v>0</v>
      </c>
      <c r="AI186" s="227">
        <v>0</v>
      </c>
      <c r="AJ186" s="227">
        <v>0</v>
      </c>
      <c r="AK186" s="227">
        <v>0</v>
      </c>
      <c r="AL186" s="227">
        <v>0</v>
      </c>
      <c r="AM186" s="227">
        <v>0</v>
      </c>
      <c r="AN186" s="227">
        <v>0</v>
      </c>
      <c r="AO186" s="227">
        <v>0</v>
      </c>
      <c r="AP186" s="227">
        <v>0</v>
      </c>
      <c r="AQ186" s="227">
        <v>0</v>
      </c>
      <c r="AR186" s="227">
        <v>-248473.09</v>
      </c>
      <c r="AS186" s="227">
        <v>0</v>
      </c>
      <c r="AT186" s="227">
        <v>0</v>
      </c>
      <c r="AU186" s="227">
        <v>0</v>
      </c>
      <c r="AV186" s="227">
        <v>0</v>
      </c>
      <c r="AW186" s="227">
        <v>0</v>
      </c>
      <c r="AX186" s="227">
        <v>0</v>
      </c>
      <c r="AY186" s="227">
        <v>0</v>
      </c>
      <c r="AZ186" s="227">
        <v>0</v>
      </c>
      <c r="BA186" s="227">
        <v>0</v>
      </c>
      <c r="BB186" s="227">
        <v>0</v>
      </c>
      <c r="BC186" s="227">
        <v>0</v>
      </c>
      <c r="BD186" s="227">
        <v>0</v>
      </c>
      <c r="BE186" s="227">
        <v>0</v>
      </c>
      <c r="BF186" s="227">
        <v>0</v>
      </c>
      <c r="BG186" s="227">
        <v>0</v>
      </c>
      <c r="BH186" s="227">
        <v>0</v>
      </c>
      <c r="BI186" s="227">
        <v>0</v>
      </c>
      <c r="BJ186" s="227">
        <v>0</v>
      </c>
      <c r="BK186" s="227">
        <v>0</v>
      </c>
      <c r="BL186" s="227">
        <v>0</v>
      </c>
      <c r="BM186" s="227">
        <v>0</v>
      </c>
      <c r="BN186" s="227">
        <v>0</v>
      </c>
      <c r="BO186" s="227">
        <v>0</v>
      </c>
      <c r="BP186" s="227">
        <v>0</v>
      </c>
      <c r="BQ186" s="227">
        <v>0</v>
      </c>
      <c r="BR186" s="295">
        <v>0</v>
      </c>
      <c r="BS186" s="295">
        <v>0</v>
      </c>
      <c r="BT186" s="295">
        <v>0</v>
      </c>
      <c r="BU186" s="295">
        <v>0</v>
      </c>
      <c r="BV186" s="295">
        <v>0</v>
      </c>
      <c r="BW186" s="295">
        <v>0</v>
      </c>
      <c r="BX186" s="227">
        <v>0</v>
      </c>
      <c r="BY186" s="295">
        <v>0</v>
      </c>
      <c r="BZ186" s="295">
        <v>0</v>
      </c>
      <c r="CA186" s="295">
        <v>0</v>
      </c>
      <c r="CB186" s="295">
        <v>0</v>
      </c>
      <c r="CC186" s="295">
        <v>0</v>
      </c>
      <c r="CD186" s="295">
        <v>0</v>
      </c>
      <c r="CE186" s="295">
        <v>0</v>
      </c>
      <c r="CF186" s="227">
        <v>0</v>
      </c>
      <c r="CG186" s="227">
        <v>0</v>
      </c>
      <c r="CH186" s="295">
        <v>0</v>
      </c>
      <c r="CI186" s="295">
        <v>0</v>
      </c>
      <c r="CJ186" s="295">
        <v>0</v>
      </c>
      <c r="CK186" s="227">
        <v>0</v>
      </c>
      <c r="CL186" s="295">
        <v>0</v>
      </c>
      <c r="CM186" s="326"/>
      <c r="CZ186" s="325">
        <f t="shared" si="2"/>
        <v>0</v>
      </c>
      <c r="DA186" s="313" t="s">
        <v>1781</v>
      </c>
      <c r="DB186" s="310" t="s">
        <v>1287</v>
      </c>
      <c r="DC186" s="310" t="s">
        <v>2296</v>
      </c>
    </row>
    <row r="187" spans="1:107" ht="13.2" customHeight="1" x14ac:dyDescent="0.25">
      <c r="A187" s="293" t="s">
        <v>1782</v>
      </c>
      <c r="B187" s="294" t="s">
        <v>212</v>
      </c>
      <c r="C187" s="227">
        <v>5939861</v>
      </c>
      <c r="D187" s="227">
        <v>0</v>
      </c>
      <c r="E187" s="227">
        <v>249200</v>
      </c>
      <c r="F187" s="227">
        <v>2008111.38</v>
      </c>
      <c r="G187" s="227">
        <v>570180</v>
      </c>
      <c r="H187" s="227">
        <v>559190</v>
      </c>
      <c r="I187" s="227">
        <v>358653.5</v>
      </c>
      <c r="J187" s="227">
        <v>1542371</v>
      </c>
      <c r="K187" s="227">
        <v>1597946.32</v>
      </c>
      <c r="L187" s="227">
        <v>642246</v>
      </c>
      <c r="M187" s="227">
        <v>2970307.4</v>
      </c>
      <c r="N187" s="227">
        <v>317000</v>
      </c>
      <c r="O187" s="227">
        <v>3906392.94</v>
      </c>
      <c r="P187" s="227">
        <v>12000</v>
      </c>
      <c r="Q187" s="227">
        <v>0</v>
      </c>
      <c r="R187" s="227">
        <v>1445650</v>
      </c>
      <c r="S187" s="227">
        <v>1357252.5</v>
      </c>
      <c r="T187" s="227">
        <v>1016261</v>
      </c>
      <c r="U187" s="227">
        <v>1550016.75</v>
      </c>
      <c r="V187" s="227">
        <v>971486</v>
      </c>
      <c r="W187" s="227">
        <v>40000</v>
      </c>
      <c r="X187" s="227">
        <v>333138.5</v>
      </c>
      <c r="Y187" s="227">
        <v>3446715.48</v>
      </c>
      <c r="Z187" s="227">
        <v>1620350.5</v>
      </c>
      <c r="AA187" s="227">
        <v>446069</v>
      </c>
      <c r="AB187" s="227">
        <v>181295</v>
      </c>
      <c r="AC187" s="227">
        <v>874547</v>
      </c>
      <c r="AD187" s="227">
        <v>0</v>
      </c>
      <c r="AE187" s="227">
        <v>2307655.59</v>
      </c>
      <c r="AF187" s="227">
        <v>1023447</v>
      </c>
      <c r="AG187" s="227">
        <v>578863.5</v>
      </c>
      <c r="AH187" s="227">
        <v>1220982</v>
      </c>
      <c r="AI187" s="227">
        <v>1307448</v>
      </c>
      <c r="AJ187" s="227">
        <v>0</v>
      </c>
      <c r="AK187" s="227">
        <v>7956985.8700000001</v>
      </c>
      <c r="AL187" s="227">
        <v>267500</v>
      </c>
      <c r="AM187" s="227">
        <v>0</v>
      </c>
      <c r="AN187" s="227">
        <v>662830</v>
      </c>
      <c r="AO187" s="227">
        <v>174800</v>
      </c>
      <c r="AP187" s="227">
        <v>0</v>
      </c>
      <c r="AQ187" s="227">
        <v>1213815</v>
      </c>
      <c r="AR187" s="227">
        <v>9300</v>
      </c>
      <c r="AS187" s="227">
        <v>1353946</v>
      </c>
      <c r="AT187" s="227">
        <v>2324222.6</v>
      </c>
      <c r="AU187" s="227">
        <v>0</v>
      </c>
      <c r="AV187" s="227">
        <v>567530</v>
      </c>
      <c r="AW187" s="227">
        <v>0</v>
      </c>
      <c r="AX187" s="227">
        <v>1039640</v>
      </c>
      <c r="AY187" s="227">
        <v>2398654.7000000002</v>
      </c>
      <c r="AZ187" s="227">
        <v>0</v>
      </c>
      <c r="BA187" s="227">
        <v>2155293.6</v>
      </c>
      <c r="BB187" s="227">
        <v>0</v>
      </c>
      <c r="BC187" s="227">
        <v>5204670.83</v>
      </c>
      <c r="BD187" s="227">
        <v>6775323.9400000004</v>
      </c>
      <c r="BE187" s="227">
        <v>1625667.6</v>
      </c>
      <c r="BF187" s="227">
        <v>1260585</v>
      </c>
      <c r="BG187" s="227">
        <v>23238058</v>
      </c>
      <c r="BH187" s="227">
        <v>1060052</v>
      </c>
      <c r="BI187" s="227">
        <v>0</v>
      </c>
      <c r="BJ187" s="227">
        <v>0</v>
      </c>
      <c r="BK187" s="227">
        <v>13500</v>
      </c>
      <c r="BL187" s="227">
        <v>10824066.48</v>
      </c>
      <c r="BM187" s="227">
        <v>3974670.03</v>
      </c>
      <c r="BN187" s="227">
        <v>705495</v>
      </c>
      <c r="BO187" s="227">
        <v>2458040</v>
      </c>
      <c r="BP187" s="227">
        <v>852606</v>
      </c>
      <c r="BQ187" s="227">
        <v>1038200</v>
      </c>
      <c r="BR187" s="227">
        <v>15998588.4</v>
      </c>
      <c r="BS187" s="227">
        <v>4778487.3099999996</v>
      </c>
      <c r="BT187" s="227">
        <v>2536202</v>
      </c>
      <c r="BU187" s="227">
        <v>2535253.5</v>
      </c>
      <c r="BV187" s="227">
        <v>224400</v>
      </c>
      <c r="BW187" s="227">
        <v>1189770</v>
      </c>
      <c r="BX187" s="227">
        <v>0</v>
      </c>
      <c r="BY187" s="227">
        <v>434861.5</v>
      </c>
      <c r="BZ187" s="227">
        <v>393913</v>
      </c>
      <c r="CA187" s="227">
        <v>3232421</v>
      </c>
      <c r="CB187" s="227">
        <v>2422800</v>
      </c>
      <c r="CC187" s="227">
        <v>1093989.3999999999</v>
      </c>
      <c r="CD187" s="227">
        <v>4216826</v>
      </c>
      <c r="CE187" s="227">
        <v>1633370</v>
      </c>
      <c r="CF187" s="227">
        <v>0</v>
      </c>
      <c r="CG187" s="227">
        <v>0</v>
      </c>
      <c r="CH187" s="227">
        <v>4391226</v>
      </c>
      <c r="CI187" s="227">
        <v>1430361.44</v>
      </c>
      <c r="CJ187" s="227">
        <v>3803650</v>
      </c>
      <c r="CK187" s="227">
        <v>0</v>
      </c>
      <c r="CL187" s="227">
        <v>931420</v>
      </c>
      <c r="CM187" s="326"/>
      <c r="CZ187" s="325">
        <f t="shared" si="2"/>
        <v>0</v>
      </c>
      <c r="DA187" s="313" t="s">
        <v>1782</v>
      </c>
      <c r="DB187" s="310" t="s">
        <v>212</v>
      </c>
      <c r="DC187" s="310" t="s">
        <v>2296</v>
      </c>
    </row>
    <row r="188" spans="1:107" ht="13.2" customHeight="1" x14ac:dyDescent="0.25">
      <c r="A188" s="293" t="s">
        <v>1783</v>
      </c>
      <c r="B188" s="294" t="s">
        <v>1082</v>
      </c>
      <c r="C188" s="227">
        <v>0</v>
      </c>
      <c r="D188" s="227">
        <v>0</v>
      </c>
      <c r="E188" s="227">
        <v>0</v>
      </c>
      <c r="F188" s="227">
        <v>0</v>
      </c>
      <c r="G188" s="227">
        <v>0</v>
      </c>
      <c r="H188" s="227">
        <v>0</v>
      </c>
      <c r="I188" s="227">
        <v>0</v>
      </c>
      <c r="J188" s="227">
        <v>0</v>
      </c>
      <c r="K188" s="227">
        <v>0</v>
      </c>
      <c r="L188" s="227">
        <v>0</v>
      </c>
      <c r="M188" s="227">
        <v>0</v>
      </c>
      <c r="N188" s="227">
        <v>0</v>
      </c>
      <c r="O188" s="227">
        <v>0</v>
      </c>
      <c r="P188" s="227">
        <v>0</v>
      </c>
      <c r="Q188" s="227">
        <v>0</v>
      </c>
      <c r="R188" s="227">
        <v>0</v>
      </c>
      <c r="S188" s="227">
        <v>0</v>
      </c>
      <c r="T188" s="227">
        <v>0</v>
      </c>
      <c r="U188" s="227">
        <v>0</v>
      </c>
      <c r="V188" s="227">
        <v>0</v>
      </c>
      <c r="W188" s="227">
        <v>0</v>
      </c>
      <c r="X188" s="227">
        <v>0</v>
      </c>
      <c r="Y188" s="227">
        <v>0</v>
      </c>
      <c r="Z188" s="227">
        <v>0</v>
      </c>
      <c r="AA188" s="227">
        <v>0</v>
      </c>
      <c r="AB188" s="227">
        <v>0</v>
      </c>
      <c r="AC188" s="227">
        <v>0</v>
      </c>
      <c r="AD188" s="227">
        <v>0</v>
      </c>
      <c r="AE188" s="227">
        <v>0</v>
      </c>
      <c r="AF188" s="227">
        <v>0</v>
      </c>
      <c r="AG188" s="227">
        <v>0</v>
      </c>
      <c r="AH188" s="227">
        <v>0</v>
      </c>
      <c r="AI188" s="227">
        <v>0</v>
      </c>
      <c r="AJ188" s="227">
        <v>0</v>
      </c>
      <c r="AK188" s="227">
        <v>0</v>
      </c>
      <c r="AL188" s="227">
        <v>0</v>
      </c>
      <c r="AM188" s="227">
        <v>0</v>
      </c>
      <c r="AN188" s="227">
        <v>0</v>
      </c>
      <c r="AO188" s="227">
        <v>0</v>
      </c>
      <c r="AP188" s="227">
        <v>0</v>
      </c>
      <c r="AQ188" s="227">
        <v>0</v>
      </c>
      <c r="AR188" s="227">
        <v>0</v>
      </c>
      <c r="AS188" s="227">
        <v>0</v>
      </c>
      <c r="AT188" s="227">
        <v>0</v>
      </c>
      <c r="AU188" s="227">
        <v>0</v>
      </c>
      <c r="AV188" s="227">
        <v>0</v>
      </c>
      <c r="AW188" s="227">
        <v>0</v>
      </c>
      <c r="AX188" s="227">
        <v>0</v>
      </c>
      <c r="AY188" s="227">
        <v>0</v>
      </c>
      <c r="AZ188" s="227">
        <v>0</v>
      </c>
      <c r="BA188" s="227">
        <v>0</v>
      </c>
      <c r="BB188" s="227">
        <v>0</v>
      </c>
      <c r="BC188" s="227">
        <v>0</v>
      </c>
      <c r="BD188" s="227">
        <v>0</v>
      </c>
      <c r="BE188" s="227">
        <v>0</v>
      </c>
      <c r="BF188" s="227">
        <v>0</v>
      </c>
      <c r="BG188" s="227">
        <v>0</v>
      </c>
      <c r="BH188" s="227">
        <v>0</v>
      </c>
      <c r="BI188" s="227">
        <v>0</v>
      </c>
      <c r="BJ188" s="227">
        <v>0</v>
      </c>
      <c r="BK188" s="227">
        <v>0</v>
      </c>
      <c r="BL188" s="227">
        <v>0</v>
      </c>
      <c r="BM188" s="227">
        <v>0</v>
      </c>
      <c r="BN188" s="227">
        <v>0</v>
      </c>
      <c r="BO188" s="227">
        <v>0</v>
      </c>
      <c r="BP188" s="227">
        <v>0</v>
      </c>
      <c r="BQ188" s="227">
        <v>0</v>
      </c>
      <c r="BR188" s="295">
        <v>0</v>
      </c>
      <c r="BS188" s="295">
        <v>0</v>
      </c>
      <c r="BT188" s="295">
        <v>0</v>
      </c>
      <c r="BU188" s="295">
        <v>0</v>
      </c>
      <c r="BV188" s="295">
        <v>0</v>
      </c>
      <c r="BW188" s="295">
        <v>0</v>
      </c>
      <c r="BX188" s="227">
        <v>0</v>
      </c>
      <c r="BY188" s="295">
        <v>0</v>
      </c>
      <c r="BZ188" s="295">
        <v>0</v>
      </c>
      <c r="CA188" s="295">
        <v>0</v>
      </c>
      <c r="CB188" s="295">
        <v>0</v>
      </c>
      <c r="CC188" s="295">
        <v>0</v>
      </c>
      <c r="CD188" s="295">
        <v>0</v>
      </c>
      <c r="CE188" s="295">
        <v>0</v>
      </c>
      <c r="CF188" s="227">
        <v>0</v>
      </c>
      <c r="CG188" s="227">
        <v>0</v>
      </c>
      <c r="CH188" s="295">
        <v>0</v>
      </c>
      <c r="CI188" s="295">
        <v>0</v>
      </c>
      <c r="CJ188" s="295">
        <v>0</v>
      </c>
      <c r="CK188" s="227">
        <v>0</v>
      </c>
      <c r="CL188" s="295">
        <v>0</v>
      </c>
      <c r="CM188" s="326"/>
      <c r="CZ188" s="325">
        <f t="shared" si="2"/>
        <v>0</v>
      </c>
      <c r="DA188" s="313" t="s">
        <v>1783</v>
      </c>
      <c r="DB188" s="310" t="s">
        <v>1082</v>
      </c>
      <c r="DC188" s="310" t="s">
        <v>2296</v>
      </c>
    </row>
    <row r="189" spans="1:107" ht="13.2" customHeight="1" x14ac:dyDescent="0.25">
      <c r="A189" s="293" t="s">
        <v>1784</v>
      </c>
      <c r="B189" s="294" t="s">
        <v>1288</v>
      </c>
      <c r="C189" s="227">
        <v>-5939588</v>
      </c>
      <c r="D189" s="227">
        <v>0</v>
      </c>
      <c r="E189" s="227">
        <v>-249190</v>
      </c>
      <c r="F189" s="227">
        <v>-2008022.36</v>
      </c>
      <c r="G189" s="227">
        <v>-525166</v>
      </c>
      <c r="H189" s="227">
        <v>-559175.4</v>
      </c>
      <c r="I189" s="227">
        <v>-358641.5</v>
      </c>
      <c r="J189" s="227">
        <v>-1542295</v>
      </c>
      <c r="K189" s="227">
        <v>-1597904.32</v>
      </c>
      <c r="L189" s="227">
        <v>-642195</v>
      </c>
      <c r="M189" s="227">
        <v>-2970179.4</v>
      </c>
      <c r="N189" s="227">
        <v>-316994</v>
      </c>
      <c r="O189" s="227">
        <v>-3906210.94</v>
      </c>
      <c r="P189" s="227">
        <v>-11999</v>
      </c>
      <c r="Q189" s="227">
        <v>0</v>
      </c>
      <c r="R189" s="227">
        <v>-1344087.32</v>
      </c>
      <c r="S189" s="227">
        <v>-1357204.5</v>
      </c>
      <c r="T189" s="227">
        <v>-1016232</v>
      </c>
      <c r="U189" s="227">
        <v>-1549975.75</v>
      </c>
      <c r="V189" s="227">
        <v>-971447</v>
      </c>
      <c r="W189" s="227">
        <v>-39998</v>
      </c>
      <c r="X189" s="227">
        <v>-333127.5</v>
      </c>
      <c r="Y189" s="227">
        <v>-1548972.72</v>
      </c>
      <c r="Z189" s="227">
        <v>-1620314.5</v>
      </c>
      <c r="AA189" s="227">
        <v>-446061</v>
      </c>
      <c r="AB189" s="227">
        <v>-181287</v>
      </c>
      <c r="AC189" s="227">
        <v>-874516</v>
      </c>
      <c r="AD189" s="227">
        <v>0</v>
      </c>
      <c r="AE189" s="227">
        <v>-2307549.59</v>
      </c>
      <c r="AF189" s="227">
        <v>-981468.22</v>
      </c>
      <c r="AG189" s="227">
        <v>-578841.5</v>
      </c>
      <c r="AH189" s="227">
        <v>-1220919</v>
      </c>
      <c r="AI189" s="227">
        <v>-1307388</v>
      </c>
      <c r="AJ189" s="227">
        <v>0</v>
      </c>
      <c r="AK189" s="227">
        <v>-7956743.8700000001</v>
      </c>
      <c r="AL189" s="227">
        <v>-267485</v>
      </c>
      <c r="AM189" s="227">
        <v>0</v>
      </c>
      <c r="AN189" s="227">
        <v>-368006.52</v>
      </c>
      <c r="AO189" s="227">
        <v>-174796</v>
      </c>
      <c r="AP189" s="227">
        <v>0</v>
      </c>
      <c r="AQ189" s="227">
        <v>-1213772</v>
      </c>
      <c r="AR189" s="227">
        <v>-9299</v>
      </c>
      <c r="AS189" s="227">
        <v>-1353848</v>
      </c>
      <c r="AT189" s="227">
        <v>-2324169.6</v>
      </c>
      <c r="AU189" s="227">
        <v>0</v>
      </c>
      <c r="AV189" s="227">
        <v>-567516</v>
      </c>
      <c r="AW189" s="227">
        <v>0</v>
      </c>
      <c r="AX189" s="227">
        <v>-1039608</v>
      </c>
      <c r="AY189" s="227">
        <v>-2398542.7000000002</v>
      </c>
      <c r="AZ189" s="227">
        <v>0</v>
      </c>
      <c r="BA189" s="227">
        <v>-2155206.6</v>
      </c>
      <c r="BB189" s="227">
        <v>0</v>
      </c>
      <c r="BC189" s="227">
        <v>-5204516.83</v>
      </c>
      <c r="BD189" s="227">
        <v>-6775116.9400000004</v>
      </c>
      <c r="BE189" s="227">
        <v>-1603514.26</v>
      </c>
      <c r="BF189" s="227">
        <v>-1260558</v>
      </c>
      <c r="BG189" s="227">
        <v>-22179956.530000001</v>
      </c>
      <c r="BH189" s="227">
        <v>-1060017</v>
      </c>
      <c r="BI189" s="227">
        <v>0</v>
      </c>
      <c r="BJ189" s="227">
        <v>0</v>
      </c>
      <c r="BK189" s="227">
        <v>-13499</v>
      </c>
      <c r="BL189" s="227">
        <v>-10823696.48</v>
      </c>
      <c r="BM189" s="227">
        <v>-3922139.6</v>
      </c>
      <c r="BN189" s="227">
        <v>-670863.63</v>
      </c>
      <c r="BO189" s="227">
        <v>-2457928</v>
      </c>
      <c r="BP189" s="227">
        <v>-852573</v>
      </c>
      <c r="BQ189" s="227">
        <v>-1031503.27</v>
      </c>
      <c r="BR189" s="295">
        <v>-4411621.6399999997</v>
      </c>
      <c r="BS189" s="295">
        <v>-4778386.3099999996</v>
      </c>
      <c r="BT189" s="295">
        <v>-2536082</v>
      </c>
      <c r="BU189" s="295">
        <v>-2535122.5</v>
      </c>
      <c r="BV189" s="295">
        <v>-224393</v>
      </c>
      <c r="BW189" s="295">
        <v>-1189742.99</v>
      </c>
      <c r="BX189" s="295">
        <v>0</v>
      </c>
      <c r="BY189" s="295">
        <v>-434850.5</v>
      </c>
      <c r="BZ189" s="295">
        <v>-393900</v>
      </c>
      <c r="CA189" s="295">
        <v>-2976063.47</v>
      </c>
      <c r="CB189" s="295">
        <v>-2422681</v>
      </c>
      <c r="CC189" s="295">
        <v>-1093947.3999999999</v>
      </c>
      <c r="CD189" s="295">
        <v>-4216810</v>
      </c>
      <c r="CE189" s="295">
        <v>-1633290.98</v>
      </c>
      <c r="CF189" s="227">
        <v>0</v>
      </c>
      <c r="CG189" s="295">
        <v>0</v>
      </c>
      <c r="CH189" s="295">
        <v>-4391207</v>
      </c>
      <c r="CI189" s="295">
        <v>-1430288.41</v>
      </c>
      <c r="CJ189" s="295">
        <v>-3803487.04</v>
      </c>
      <c r="CK189" s="295">
        <v>0</v>
      </c>
      <c r="CL189" s="295">
        <v>-931393</v>
      </c>
      <c r="CM189" s="326"/>
      <c r="CZ189" s="325">
        <f t="shared" si="2"/>
        <v>0</v>
      </c>
      <c r="DA189" s="313" t="s">
        <v>1784</v>
      </c>
      <c r="DB189" s="310" t="s">
        <v>1288</v>
      </c>
      <c r="DC189" s="310" t="s">
        <v>2296</v>
      </c>
    </row>
    <row r="190" spans="1:107" ht="13.2" customHeight="1" x14ac:dyDescent="0.25">
      <c r="A190" s="293" t="s">
        <v>1785</v>
      </c>
      <c r="B190" s="294" t="s">
        <v>213</v>
      </c>
      <c r="C190" s="227">
        <v>26825600</v>
      </c>
      <c r="D190" s="227">
        <v>0</v>
      </c>
      <c r="E190" s="227">
        <v>2872000</v>
      </c>
      <c r="F190" s="227">
        <v>5833000</v>
      </c>
      <c r="G190" s="227">
        <v>5527500</v>
      </c>
      <c r="H190" s="227">
        <v>4342500</v>
      </c>
      <c r="I190" s="227">
        <v>3118900</v>
      </c>
      <c r="J190" s="227">
        <v>4696300</v>
      </c>
      <c r="K190" s="227">
        <v>4015933.33</v>
      </c>
      <c r="L190" s="227">
        <v>4335400</v>
      </c>
      <c r="M190" s="227">
        <v>11084752.609999999</v>
      </c>
      <c r="N190" s="227">
        <v>5058900</v>
      </c>
      <c r="O190" s="227">
        <v>12725178</v>
      </c>
      <c r="P190" s="227">
        <v>7196428</v>
      </c>
      <c r="Q190" s="227">
        <v>8113350</v>
      </c>
      <c r="R190" s="227">
        <v>7644800</v>
      </c>
      <c r="S190" s="227">
        <v>6798000</v>
      </c>
      <c r="T190" s="227">
        <v>4360000</v>
      </c>
      <c r="U190" s="227">
        <v>7853502</v>
      </c>
      <c r="V190" s="227">
        <v>8217000</v>
      </c>
      <c r="W190" s="227">
        <v>8946400</v>
      </c>
      <c r="X190" s="227">
        <v>7634618.3499999996</v>
      </c>
      <c r="Y190" s="227">
        <v>8860218.3499999996</v>
      </c>
      <c r="Z190" s="227">
        <v>8183200</v>
      </c>
      <c r="AA190" s="227">
        <v>6461300</v>
      </c>
      <c r="AB190" s="227">
        <v>5148700</v>
      </c>
      <c r="AC190" s="227">
        <v>4644690</v>
      </c>
      <c r="AD190" s="227">
        <v>13773850</v>
      </c>
      <c r="AE190" s="227">
        <v>6219000</v>
      </c>
      <c r="AF190" s="227">
        <v>8950962.6199999992</v>
      </c>
      <c r="AG190" s="227">
        <v>7069392</v>
      </c>
      <c r="AH190" s="227">
        <v>10283850</v>
      </c>
      <c r="AI190" s="227">
        <v>11246000</v>
      </c>
      <c r="AJ190" s="227">
        <v>4829200</v>
      </c>
      <c r="AK190" s="227">
        <v>16899700</v>
      </c>
      <c r="AL190" s="227">
        <v>2726700</v>
      </c>
      <c r="AM190" s="227">
        <v>10540800</v>
      </c>
      <c r="AN190" s="227">
        <v>3796200</v>
      </c>
      <c r="AO190" s="227">
        <v>8640950</v>
      </c>
      <c r="AP190" s="227">
        <v>6683799</v>
      </c>
      <c r="AQ190" s="227">
        <v>4184800</v>
      </c>
      <c r="AR190" s="227">
        <v>2543000</v>
      </c>
      <c r="AS190" s="227">
        <v>6227000</v>
      </c>
      <c r="AT190" s="227">
        <v>8776799.8000000007</v>
      </c>
      <c r="AU190" s="227">
        <v>8579600</v>
      </c>
      <c r="AV190" s="227">
        <v>4799699</v>
      </c>
      <c r="AW190" s="227">
        <v>5649800</v>
      </c>
      <c r="AX190" s="227">
        <v>9654800</v>
      </c>
      <c r="AY190" s="227">
        <v>9380300</v>
      </c>
      <c r="AZ190" s="227">
        <v>7612700</v>
      </c>
      <c r="BA190" s="227">
        <v>8350999.7999999998</v>
      </c>
      <c r="BB190" s="227">
        <v>1799800</v>
      </c>
      <c r="BC190" s="227">
        <v>21287528</v>
      </c>
      <c r="BD190" s="227">
        <v>10283400</v>
      </c>
      <c r="BE190" s="227">
        <v>5600000</v>
      </c>
      <c r="BF190" s="227">
        <v>6882144</v>
      </c>
      <c r="BG190" s="227">
        <v>5654800</v>
      </c>
      <c r="BH190" s="227">
        <v>1410000</v>
      </c>
      <c r="BI190" s="227">
        <v>0</v>
      </c>
      <c r="BJ190" s="227">
        <v>4677002</v>
      </c>
      <c r="BK190" s="227">
        <v>7122000</v>
      </c>
      <c r="BL190" s="227">
        <v>24321848</v>
      </c>
      <c r="BM190" s="227">
        <v>11845500</v>
      </c>
      <c r="BN190" s="227">
        <v>9199900</v>
      </c>
      <c r="BO190" s="227">
        <v>12342582.289999999</v>
      </c>
      <c r="BP190" s="227">
        <v>6959900</v>
      </c>
      <c r="BQ190" s="227">
        <v>9334000</v>
      </c>
      <c r="BR190" s="227">
        <v>11333600</v>
      </c>
      <c r="BS190" s="227">
        <v>4747000</v>
      </c>
      <c r="BT190" s="227">
        <v>3571000</v>
      </c>
      <c r="BU190" s="227">
        <v>8360176</v>
      </c>
      <c r="BV190" s="227">
        <v>4120676</v>
      </c>
      <c r="BW190" s="227">
        <v>8017000</v>
      </c>
      <c r="BX190" s="227">
        <v>6348400</v>
      </c>
      <c r="BY190" s="227">
        <v>11606526</v>
      </c>
      <c r="BZ190" s="227">
        <v>8019800</v>
      </c>
      <c r="CA190" s="227">
        <v>5839603</v>
      </c>
      <c r="CB190" s="227">
        <v>8694800</v>
      </c>
      <c r="CC190" s="227">
        <v>12980396</v>
      </c>
      <c r="CD190" s="227">
        <v>4372147.75</v>
      </c>
      <c r="CE190" s="227">
        <v>12581700</v>
      </c>
      <c r="CF190" s="227">
        <v>992000</v>
      </c>
      <c r="CG190" s="227">
        <v>5554526</v>
      </c>
      <c r="CH190" s="227">
        <v>4900147.75</v>
      </c>
      <c r="CI190" s="227">
        <v>8017232</v>
      </c>
      <c r="CJ190" s="227">
        <v>14742000</v>
      </c>
      <c r="CK190" s="227">
        <v>3065000</v>
      </c>
      <c r="CL190" s="227">
        <v>4717800</v>
      </c>
      <c r="CM190" s="326"/>
      <c r="CZ190" s="325">
        <f t="shared" si="2"/>
        <v>0</v>
      </c>
      <c r="DA190" s="313" t="s">
        <v>1785</v>
      </c>
      <c r="DB190" s="310" t="s">
        <v>213</v>
      </c>
      <c r="DC190" s="310" t="s">
        <v>2296</v>
      </c>
    </row>
    <row r="191" spans="1:107" ht="13.2" customHeight="1" x14ac:dyDescent="0.25">
      <c r="A191" s="293" t="s">
        <v>1786</v>
      </c>
      <c r="B191" s="294" t="s">
        <v>1083</v>
      </c>
      <c r="C191" s="227">
        <v>0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0</v>
      </c>
      <c r="K191" s="227">
        <v>0</v>
      </c>
      <c r="L191" s="227">
        <v>0</v>
      </c>
      <c r="M191" s="227">
        <v>0</v>
      </c>
      <c r="N191" s="227">
        <v>0</v>
      </c>
      <c r="O191" s="227">
        <v>0</v>
      </c>
      <c r="P191" s="227">
        <v>0</v>
      </c>
      <c r="Q191" s="227">
        <v>0</v>
      </c>
      <c r="R191" s="227">
        <v>0</v>
      </c>
      <c r="S191" s="227">
        <v>0</v>
      </c>
      <c r="T191" s="227">
        <v>0</v>
      </c>
      <c r="U191" s="227">
        <v>0</v>
      </c>
      <c r="V191" s="227">
        <v>0</v>
      </c>
      <c r="W191" s="227">
        <v>0</v>
      </c>
      <c r="X191" s="227">
        <v>0</v>
      </c>
      <c r="Y191" s="227">
        <v>0</v>
      </c>
      <c r="Z191" s="227">
        <v>0</v>
      </c>
      <c r="AA191" s="227">
        <v>0</v>
      </c>
      <c r="AB191" s="227">
        <v>0</v>
      </c>
      <c r="AC191" s="227">
        <v>0</v>
      </c>
      <c r="AD191" s="227">
        <v>0</v>
      </c>
      <c r="AE191" s="227">
        <v>0</v>
      </c>
      <c r="AF191" s="227">
        <v>0</v>
      </c>
      <c r="AG191" s="227">
        <v>0</v>
      </c>
      <c r="AH191" s="227">
        <v>0</v>
      </c>
      <c r="AI191" s="227">
        <v>0</v>
      </c>
      <c r="AJ191" s="227">
        <v>0</v>
      </c>
      <c r="AK191" s="227">
        <v>0</v>
      </c>
      <c r="AL191" s="227">
        <v>0</v>
      </c>
      <c r="AM191" s="227">
        <v>0</v>
      </c>
      <c r="AN191" s="227">
        <v>0</v>
      </c>
      <c r="AO191" s="227">
        <v>0</v>
      </c>
      <c r="AP191" s="227">
        <v>0</v>
      </c>
      <c r="AQ191" s="227">
        <v>0</v>
      </c>
      <c r="AR191" s="227">
        <v>0</v>
      </c>
      <c r="AS191" s="227">
        <v>0</v>
      </c>
      <c r="AT191" s="227">
        <v>0</v>
      </c>
      <c r="AU191" s="227">
        <v>0</v>
      </c>
      <c r="AV191" s="227">
        <v>0</v>
      </c>
      <c r="AW191" s="227">
        <v>0</v>
      </c>
      <c r="AX191" s="227">
        <v>0</v>
      </c>
      <c r="AY191" s="227">
        <v>0</v>
      </c>
      <c r="AZ191" s="227">
        <v>0</v>
      </c>
      <c r="BA191" s="227">
        <v>0</v>
      </c>
      <c r="BB191" s="227">
        <v>0</v>
      </c>
      <c r="BC191" s="227">
        <v>0</v>
      </c>
      <c r="BD191" s="227">
        <v>0</v>
      </c>
      <c r="BE191" s="227">
        <v>0</v>
      </c>
      <c r="BF191" s="227">
        <v>0</v>
      </c>
      <c r="BG191" s="227">
        <v>0</v>
      </c>
      <c r="BH191" s="227">
        <v>0</v>
      </c>
      <c r="BI191" s="227">
        <v>0</v>
      </c>
      <c r="BJ191" s="227">
        <v>0</v>
      </c>
      <c r="BK191" s="227">
        <v>0</v>
      </c>
      <c r="BL191" s="227">
        <v>0</v>
      </c>
      <c r="BM191" s="227">
        <v>0</v>
      </c>
      <c r="BN191" s="227">
        <v>0</v>
      </c>
      <c r="BO191" s="227">
        <v>0</v>
      </c>
      <c r="BP191" s="227">
        <v>0</v>
      </c>
      <c r="BQ191" s="227">
        <v>0</v>
      </c>
      <c r="BR191" s="295">
        <v>0</v>
      </c>
      <c r="BS191" s="295">
        <v>0</v>
      </c>
      <c r="BT191" s="295">
        <v>0</v>
      </c>
      <c r="BU191" s="295">
        <v>0</v>
      </c>
      <c r="BV191" s="295">
        <v>0</v>
      </c>
      <c r="BW191" s="295">
        <v>0</v>
      </c>
      <c r="BX191" s="295">
        <v>0</v>
      </c>
      <c r="BY191" s="295">
        <v>0</v>
      </c>
      <c r="BZ191" s="295">
        <v>0</v>
      </c>
      <c r="CA191" s="295">
        <v>0</v>
      </c>
      <c r="CB191" s="295">
        <v>0</v>
      </c>
      <c r="CC191" s="295">
        <v>0</v>
      </c>
      <c r="CD191" s="295">
        <v>0</v>
      </c>
      <c r="CE191" s="295">
        <v>0</v>
      </c>
      <c r="CF191" s="227">
        <v>0</v>
      </c>
      <c r="CG191" s="295">
        <v>0</v>
      </c>
      <c r="CH191" s="295">
        <v>0</v>
      </c>
      <c r="CI191" s="295">
        <v>0</v>
      </c>
      <c r="CJ191" s="295">
        <v>0</v>
      </c>
      <c r="CK191" s="295">
        <v>0</v>
      </c>
      <c r="CL191" s="295">
        <v>0</v>
      </c>
      <c r="CM191" s="326"/>
      <c r="CZ191" s="325">
        <f t="shared" si="2"/>
        <v>0</v>
      </c>
      <c r="DA191" s="313" t="s">
        <v>1786</v>
      </c>
      <c r="DB191" s="310" t="s">
        <v>1083</v>
      </c>
      <c r="DC191" s="310" t="s">
        <v>2296</v>
      </c>
    </row>
    <row r="192" spans="1:107" ht="13.2" customHeight="1" x14ac:dyDescent="0.25">
      <c r="A192" s="293" t="s">
        <v>1787</v>
      </c>
      <c r="B192" s="294" t="s">
        <v>1289</v>
      </c>
      <c r="C192" s="227">
        <v>-24567260.649999999</v>
      </c>
      <c r="D192" s="227">
        <v>0</v>
      </c>
      <c r="E192" s="227">
        <v>-2871997</v>
      </c>
      <c r="F192" s="227">
        <v>-5832989</v>
      </c>
      <c r="G192" s="227">
        <v>-3237542.07</v>
      </c>
      <c r="H192" s="227">
        <v>-4342494</v>
      </c>
      <c r="I192" s="227">
        <v>-3118896</v>
      </c>
      <c r="J192" s="227">
        <v>-4696290</v>
      </c>
      <c r="K192" s="227">
        <v>-4015924.33</v>
      </c>
      <c r="L192" s="227">
        <v>-4335392</v>
      </c>
      <c r="M192" s="227">
        <v>-6238705.9400000004</v>
      </c>
      <c r="N192" s="227">
        <v>-5058895</v>
      </c>
      <c r="O192" s="227">
        <v>-10449746.539999999</v>
      </c>
      <c r="P192" s="227">
        <v>-4917225.12</v>
      </c>
      <c r="Q192" s="227">
        <v>-8113337</v>
      </c>
      <c r="R192" s="227">
        <v>-5438226.3099999996</v>
      </c>
      <c r="S192" s="227">
        <v>-4518797.05</v>
      </c>
      <c r="T192" s="227">
        <v>-4359992</v>
      </c>
      <c r="U192" s="227">
        <v>-7853491</v>
      </c>
      <c r="V192" s="227">
        <v>-8216991.0099999998</v>
      </c>
      <c r="W192" s="227">
        <v>-8429006.4100000001</v>
      </c>
      <c r="X192" s="227">
        <v>-7634610.3499999996</v>
      </c>
      <c r="Y192" s="227">
        <v>-8860202.3499999996</v>
      </c>
      <c r="Z192" s="227">
        <v>-8183194</v>
      </c>
      <c r="AA192" s="227">
        <v>-5201295</v>
      </c>
      <c r="AB192" s="227">
        <v>-5148692</v>
      </c>
      <c r="AC192" s="227">
        <v>-2789686</v>
      </c>
      <c r="AD192" s="227">
        <v>-12186798.83</v>
      </c>
      <c r="AE192" s="227">
        <v>-4960145.68</v>
      </c>
      <c r="AF192" s="227">
        <v>-7480095.3200000003</v>
      </c>
      <c r="AG192" s="227">
        <v>-7069381</v>
      </c>
      <c r="AH192" s="227">
        <v>-6691345.04</v>
      </c>
      <c r="AI192" s="227">
        <v>-9530317.7699999996</v>
      </c>
      <c r="AJ192" s="227">
        <v>-3569197</v>
      </c>
      <c r="AK192" s="227">
        <v>-14633556.949999999</v>
      </c>
      <c r="AL192" s="227">
        <v>-2726698</v>
      </c>
      <c r="AM192" s="227">
        <v>-6437183.7000000002</v>
      </c>
      <c r="AN192" s="227">
        <v>-3796198</v>
      </c>
      <c r="AO192" s="227">
        <v>-8640942</v>
      </c>
      <c r="AP192" s="227">
        <v>-6683791</v>
      </c>
      <c r="AQ192" s="227">
        <v>-4184794</v>
      </c>
      <c r="AR192" s="227">
        <v>-2542996</v>
      </c>
      <c r="AS192" s="227">
        <v>-6226989</v>
      </c>
      <c r="AT192" s="227">
        <v>-8776787.8000000007</v>
      </c>
      <c r="AU192" s="227">
        <v>-8579588</v>
      </c>
      <c r="AV192" s="227">
        <v>-4799692</v>
      </c>
      <c r="AW192" s="227">
        <v>-5649794</v>
      </c>
      <c r="AX192" s="227">
        <v>-9654787</v>
      </c>
      <c r="AY192" s="227">
        <v>-9380286</v>
      </c>
      <c r="AZ192" s="227">
        <v>-5533528.2999999998</v>
      </c>
      <c r="BA192" s="227">
        <v>-8350979.7999999998</v>
      </c>
      <c r="BB192" s="227">
        <v>-1799799</v>
      </c>
      <c r="BC192" s="227">
        <v>-21287514</v>
      </c>
      <c r="BD192" s="227">
        <v>-10283387</v>
      </c>
      <c r="BE192" s="227">
        <v>-5599991</v>
      </c>
      <c r="BF192" s="227">
        <v>-4800471.3</v>
      </c>
      <c r="BG192" s="227">
        <v>-5654793</v>
      </c>
      <c r="BH192" s="227">
        <v>-1409997</v>
      </c>
      <c r="BI192" s="227">
        <v>0</v>
      </c>
      <c r="BJ192" s="227">
        <v>-4676995</v>
      </c>
      <c r="BK192" s="227">
        <v>-5262829.38</v>
      </c>
      <c r="BL192" s="227">
        <v>-19689494.66</v>
      </c>
      <c r="BM192" s="227">
        <v>-9807898.6300000008</v>
      </c>
      <c r="BN192" s="227">
        <v>-7162307.6299999999</v>
      </c>
      <c r="BO192" s="227">
        <v>-10263406.619999999</v>
      </c>
      <c r="BP192" s="227">
        <v>-4880726.3099999996</v>
      </c>
      <c r="BQ192" s="227">
        <v>-9333992.1300000008</v>
      </c>
      <c r="BR192" s="295">
        <v>-5275693.13</v>
      </c>
      <c r="BS192" s="295">
        <v>-2982062.81</v>
      </c>
      <c r="BT192" s="295">
        <v>-3570993</v>
      </c>
      <c r="BU192" s="295">
        <v>-8360164.2000000002</v>
      </c>
      <c r="BV192" s="295">
        <v>-4120672</v>
      </c>
      <c r="BW192" s="295">
        <v>-5445261.5499999998</v>
      </c>
      <c r="BX192" s="227">
        <v>-6348386</v>
      </c>
      <c r="BY192" s="295">
        <v>-9568116</v>
      </c>
      <c r="BZ192" s="295">
        <v>-5523789</v>
      </c>
      <c r="CA192" s="295">
        <v>-5588263.79</v>
      </c>
      <c r="CB192" s="295">
        <v>-8029793</v>
      </c>
      <c r="CC192" s="295">
        <v>-12980380</v>
      </c>
      <c r="CD192" s="295">
        <v>-4372143.87</v>
      </c>
      <c r="CE192" s="227">
        <v>-10543287.07</v>
      </c>
      <c r="CF192" s="227">
        <v>-198400</v>
      </c>
      <c r="CG192" s="227">
        <v>-5554519</v>
      </c>
      <c r="CH192" s="295">
        <v>-4900143.75</v>
      </c>
      <c r="CI192" s="295">
        <v>-8017219</v>
      </c>
      <c r="CJ192" s="295">
        <v>-14741982</v>
      </c>
      <c r="CK192" s="227">
        <v>-2440932.25</v>
      </c>
      <c r="CL192" s="295">
        <v>-4717796</v>
      </c>
      <c r="CM192" s="326"/>
      <c r="CZ192" s="325">
        <f t="shared" si="2"/>
        <v>0</v>
      </c>
      <c r="DA192" s="313" t="s">
        <v>1787</v>
      </c>
      <c r="DB192" s="310" t="s">
        <v>1289</v>
      </c>
      <c r="DC192" s="310" t="s">
        <v>2296</v>
      </c>
    </row>
    <row r="193" spans="1:107" ht="13.2" customHeight="1" x14ac:dyDescent="0.25">
      <c r="A193" s="293" t="s">
        <v>1788</v>
      </c>
      <c r="B193" s="294" t="s">
        <v>214</v>
      </c>
      <c r="C193" s="227">
        <v>74924</v>
      </c>
      <c r="D193" s="227">
        <v>0</v>
      </c>
      <c r="E193" s="227">
        <v>0</v>
      </c>
      <c r="F193" s="227">
        <v>117370</v>
      </c>
      <c r="G193" s="227">
        <v>1428000</v>
      </c>
      <c r="H193" s="227">
        <v>899400</v>
      </c>
      <c r="I193" s="227">
        <v>0</v>
      </c>
      <c r="J193" s="227">
        <v>899870.5</v>
      </c>
      <c r="K193" s="227">
        <v>434763.2</v>
      </c>
      <c r="L193" s="227">
        <v>871800</v>
      </c>
      <c r="M193" s="227">
        <v>808560</v>
      </c>
      <c r="N193" s="227">
        <v>170000</v>
      </c>
      <c r="O193" s="227">
        <v>4531748</v>
      </c>
      <c r="P193" s="227">
        <v>749000</v>
      </c>
      <c r="Q193" s="227">
        <v>0</v>
      </c>
      <c r="R193" s="227">
        <v>1296835</v>
      </c>
      <c r="S193" s="227">
        <v>635235</v>
      </c>
      <c r="T193" s="227">
        <v>209982.5</v>
      </c>
      <c r="U193" s="227">
        <v>529210</v>
      </c>
      <c r="V193" s="227">
        <v>861746</v>
      </c>
      <c r="W193" s="227">
        <v>2999000</v>
      </c>
      <c r="X193" s="227">
        <v>807280</v>
      </c>
      <c r="Y193" s="227">
        <v>3950400</v>
      </c>
      <c r="Z193" s="227">
        <v>1593810.5</v>
      </c>
      <c r="AA193" s="227">
        <v>1086470</v>
      </c>
      <c r="AB193" s="227">
        <v>72000</v>
      </c>
      <c r="AC193" s="227">
        <v>899480</v>
      </c>
      <c r="AD193" s="227">
        <v>0</v>
      </c>
      <c r="AE193" s="227">
        <v>2719533.64</v>
      </c>
      <c r="AF193" s="227">
        <v>1218260.5</v>
      </c>
      <c r="AG193" s="227">
        <v>3174350</v>
      </c>
      <c r="AH193" s="227">
        <v>4126500</v>
      </c>
      <c r="AI193" s="227">
        <v>144900</v>
      </c>
      <c r="AJ193" s="227">
        <v>1225000</v>
      </c>
      <c r="AK193" s="227">
        <v>247119.8</v>
      </c>
      <c r="AL193" s="227">
        <v>333500</v>
      </c>
      <c r="AM193" s="227">
        <v>0</v>
      </c>
      <c r="AN193" s="227">
        <v>0</v>
      </c>
      <c r="AO193" s="227">
        <v>742000</v>
      </c>
      <c r="AP193" s="227">
        <v>0</v>
      </c>
      <c r="AQ193" s="227">
        <v>47390</v>
      </c>
      <c r="AR193" s="227">
        <v>0</v>
      </c>
      <c r="AS193" s="227">
        <v>45850</v>
      </c>
      <c r="AT193" s="227">
        <v>923750</v>
      </c>
      <c r="AU193" s="227">
        <v>0</v>
      </c>
      <c r="AV193" s="227">
        <v>80190</v>
      </c>
      <c r="AW193" s="227">
        <v>0</v>
      </c>
      <c r="AX193" s="227">
        <v>4733570</v>
      </c>
      <c r="AY193" s="227">
        <v>1549772</v>
      </c>
      <c r="AZ193" s="227">
        <v>1249760</v>
      </c>
      <c r="BA193" s="227">
        <v>3485720</v>
      </c>
      <c r="BB193" s="227">
        <v>1640000</v>
      </c>
      <c r="BC193" s="227">
        <v>566050</v>
      </c>
      <c r="BD193" s="227">
        <v>489189</v>
      </c>
      <c r="BE193" s="227">
        <v>79575.899999999994</v>
      </c>
      <c r="BF193" s="227">
        <v>970240</v>
      </c>
      <c r="BG193" s="227">
        <v>288033.01</v>
      </c>
      <c r="BH193" s="227">
        <v>0</v>
      </c>
      <c r="BI193" s="227">
        <v>0</v>
      </c>
      <c r="BJ193" s="227">
        <v>0</v>
      </c>
      <c r="BK193" s="227">
        <v>0</v>
      </c>
      <c r="BL193" s="227">
        <v>4907311</v>
      </c>
      <c r="BM193" s="227">
        <v>2566528</v>
      </c>
      <c r="BN193" s="227">
        <v>1583218</v>
      </c>
      <c r="BO193" s="227">
        <v>1862000</v>
      </c>
      <c r="BP193" s="227">
        <v>2452870</v>
      </c>
      <c r="BQ193" s="227">
        <v>1439870</v>
      </c>
      <c r="BR193" s="227">
        <v>16461500</v>
      </c>
      <c r="BS193" s="227">
        <v>230865</v>
      </c>
      <c r="BT193" s="227">
        <v>1381760</v>
      </c>
      <c r="BU193" s="227">
        <v>365255.69</v>
      </c>
      <c r="BV193" s="227">
        <v>95000</v>
      </c>
      <c r="BW193" s="227">
        <v>2734700</v>
      </c>
      <c r="BX193" s="227">
        <v>0</v>
      </c>
      <c r="BY193" s="227">
        <v>1057900</v>
      </c>
      <c r="BZ193" s="227">
        <v>2086735</v>
      </c>
      <c r="CA193" s="227">
        <v>2465182.7999999998</v>
      </c>
      <c r="CB193" s="227">
        <v>1735284.26</v>
      </c>
      <c r="CC193" s="227">
        <v>5679509.0700000003</v>
      </c>
      <c r="CD193" s="227">
        <v>2206687.5</v>
      </c>
      <c r="CE193" s="227">
        <v>0</v>
      </c>
      <c r="CF193" s="227">
        <v>0</v>
      </c>
      <c r="CG193" s="227">
        <v>0</v>
      </c>
      <c r="CH193" s="227">
        <v>3899329</v>
      </c>
      <c r="CI193" s="227">
        <v>1860084</v>
      </c>
      <c r="CJ193" s="227">
        <v>3466822.43</v>
      </c>
      <c r="CK193" s="227">
        <v>0</v>
      </c>
      <c r="CL193" s="227">
        <v>1610200</v>
      </c>
      <c r="CM193" s="326"/>
      <c r="CZ193" s="325">
        <f t="shared" si="2"/>
        <v>0</v>
      </c>
      <c r="DA193" s="313" t="s">
        <v>1788</v>
      </c>
      <c r="DB193" s="310" t="s">
        <v>214</v>
      </c>
      <c r="DC193" s="310" t="s">
        <v>2296</v>
      </c>
    </row>
    <row r="194" spans="1:107" ht="13.2" customHeight="1" x14ac:dyDescent="0.25">
      <c r="A194" s="293" t="s">
        <v>1789</v>
      </c>
      <c r="B194" s="294" t="s">
        <v>1084</v>
      </c>
      <c r="C194" s="227">
        <v>0</v>
      </c>
      <c r="D194" s="227">
        <v>0</v>
      </c>
      <c r="E194" s="227">
        <v>0</v>
      </c>
      <c r="F194" s="227">
        <v>0</v>
      </c>
      <c r="G194" s="227">
        <v>0</v>
      </c>
      <c r="H194" s="227">
        <v>0</v>
      </c>
      <c r="I194" s="227">
        <v>0</v>
      </c>
      <c r="J194" s="227">
        <v>0</v>
      </c>
      <c r="K194" s="227">
        <v>0</v>
      </c>
      <c r="L194" s="227">
        <v>0</v>
      </c>
      <c r="M194" s="227">
        <v>0</v>
      </c>
      <c r="N194" s="227">
        <v>0</v>
      </c>
      <c r="O194" s="227">
        <v>0</v>
      </c>
      <c r="P194" s="227">
        <v>0</v>
      </c>
      <c r="Q194" s="227">
        <v>0</v>
      </c>
      <c r="R194" s="227">
        <v>0</v>
      </c>
      <c r="S194" s="227">
        <v>0</v>
      </c>
      <c r="T194" s="227">
        <v>0</v>
      </c>
      <c r="U194" s="227">
        <v>0</v>
      </c>
      <c r="V194" s="227">
        <v>0</v>
      </c>
      <c r="W194" s="227">
        <v>0</v>
      </c>
      <c r="X194" s="227">
        <v>0</v>
      </c>
      <c r="Y194" s="227">
        <v>0</v>
      </c>
      <c r="Z194" s="227">
        <v>0</v>
      </c>
      <c r="AA194" s="227">
        <v>0</v>
      </c>
      <c r="AB194" s="227">
        <v>0</v>
      </c>
      <c r="AC194" s="227">
        <v>0</v>
      </c>
      <c r="AD194" s="227">
        <v>0</v>
      </c>
      <c r="AE194" s="227">
        <v>0</v>
      </c>
      <c r="AF194" s="227">
        <v>0</v>
      </c>
      <c r="AG194" s="227">
        <v>0</v>
      </c>
      <c r="AH194" s="227">
        <v>0</v>
      </c>
      <c r="AI194" s="227">
        <v>0</v>
      </c>
      <c r="AJ194" s="227">
        <v>0</v>
      </c>
      <c r="AK194" s="227">
        <v>0</v>
      </c>
      <c r="AL194" s="227">
        <v>0</v>
      </c>
      <c r="AM194" s="227">
        <v>0</v>
      </c>
      <c r="AN194" s="227">
        <v>0</v>
      </c>
      <c r="AO194" s="227">
        <v>0</v>
      </c>
      <c r="AP194" s="227">
        <v>0</v>
      </c>
      <c r="AQ194" s="227">
        <v>0</v>
      </c>
      <c r="AR194" s="227">
        <v>0</v>
      </c>
      <c r="AS194" s="227">
        <v>0</v>
      </c>
      <c r="AT194" s="227">
        <v>0</v>
      </c>
      <c r="AU194" s="227">
        <v>0</v>
      </c>
      <c r="AV194" s="227">
        <v>0</v>
      </c>
      <c r="AW194" s="227">
        <v>0</v>
      </c>
      <c r="AX194" s="227">
        <v>0</v>
      </c>
      <c r="AY194" s="227">
        <v>0</v>
      </c>
      <c r="AZ194" s="227">
        <v>0</v>
      </c>
      <c r="BA194" s="227">
        <v>0</v>
      </c>
      <c r="BB194" s="227">
        <v>0</v>
      </c>
      <c r="BC194" s="227">
        <v>0</v>
      </c>
      <c r="BD194" s="227">
        <v>0</v>
      </c>
      <c r="BE194" s="227">
        <v>0</v>
      </c>
      <c r="BF194" s="227">
        <v>0</v>
      </c>
      <c r="BG194" s="227">
        <v>0</v>
      </c>
      <c r="BH194" s="227">
        <v>0</v>
      </c>
      <c r="BI194" s="227">
        <v>0</v>
      </c>
      <c r="BJ194" s="227">
        <v>0</v>
      </c>
      <c r="BK194" s="227">
        <v>0</v>
      </c>
      <c r="BL194" s="227">
        <v>0</v>
      </c>
      <c r="BM194" s="227">
        <v>0</v>
      </c>
      <c r="BN194" s="227">
        <v>0</v>
      </c>
      <c r="BO194" s="227">
        <v>0</v>
      </c>
      <c r="BP194" s="227">
        <v>0</v>
      </c>
      <c r="BQ194" s="227">
        <v>0</v>
      </c>
      <c r="BR194" s="295">
        <v>0</v>
      </c>
      <c r="BS194" s="295">
        <v>0</v>
      </c>
      <c r="BT194" s="295">
        <v>0</v>
      </c>
      <c r="BU194" s="295">
        <v>0</v>
      </c>
      <c r="BV194" s="295">
        <v>0</v>
      </c>
      <c r="BW194" s="295">
        <v>0</v>
      </c>
      <c r="BX194" s="227">
        <v>0</v>
      </c>
      <c r="BY194" s="295">
        <v>0</v>
      </c>
      <c r="BZ194" s="295">
        <v>0</v>
      </c>
      <c r="CA194" s="295">
        <v>0</v>
      </c>
      <c r="CB194" s="295">
        <v>0</v>
      </c>
      <c r="CC194" s="295">
        <v>0</v>
      </c>
      <c r="CD194" s="295">
        <v>0</v>
      </c>
      <c r="CE194" s="227">
        <v>0</v>
      </c>
      <c r="CF194" s="227">
        <v>0</v>
      </c>
      <c r="CG194" s="227">
        <v>0</v>
      </c>
      <c r="CH194" s="295">
        <v>0</v>
      </c>
      <c r="CI194" s="295">
        <v>0</v>
      </c>
      <c r="CJ194" s="295">
        <v>0</v>
      </c>
      <c r="CK194" s="227">
        <v>0</v>
      </c>
      <c r="CL194" s="295">
        <v>0</v>
      </c>
      <c r="CM194" s="326"/>
      <c r="CZ194" s="325">
        <f t="shared" si="2"/>
        <v>0</v>
      </c>
      <c r="DA194" s="313" t="s">
        <v>1789</v>
      </c>
      <c r="DB194" s="310" t="s">
        <v>1084</v>
      </c>
      <c r="DC194" s="310" t="s">
        <v>2296</v>
      </c>
    </row>
    <row r="195" spans="1:107" ht="13.2" customHeight="1" x14ac:dyDescent="0.25">
      <c r="A195" s="293" t="s">
        <v>1790</v>
      </c>
      <c r="B195" s="294" t="s">
        <v>1290</v>
      </c>
      <c r="C195" s="227">
        <v>-74922</v>
      </c>
      <c r="D195" s="227">
        <v>0</v>
      </c>
      <c r="E195" s="227">
        <v>0</v>
      </c>
      <c r="F195" s="227">
        <v>-117362</v>
      </c>
      <c r="G195" s="227">
        <v>-1427997</v>
      </c>
      <c r="H195" s="227">
        <v>-899394</v>
      </c>
      <c r="I195" s="227">
        <v>0</v>
      </c>
      <c r="J195" s="227">
        <v>-899847.5</v>
      </c>
      <c r="K195" s="227">
        <v>-434747.2</v>
      </c>
      <c r="L195" s="227">
        <v>-871796</v>
      </c>
      <c r="M195" s="227">
        <v>-808538</v>
      </c>
      <c r="N195" s="227">
        <v>-169999</v>
      </c>
      <c r="O195" s="227">
        <v>-3752564</v>
      </c>
      <c r="P195" s="227">
        <v>-748999</v>
      </c>
      <c r="Q195" s="227">
        <v>0</v>
      </c>
      <c r="R195" s="227">
        <v>-1223703.4099999999</v>
      </c>
      <c r="S195" s="227">
        <v>-635194</v>
      </c>
      <c r="T195" s="227">
        <v>-209976.5</v>
      </c>
      <c r="U195" s="227">
        <v>-529197</v>
      </c>
      <c r="V195" s="227">
        <v>-861735</v>
      </c>
      <c r="W195" s="227">
        <v>-2998999</v>
      </c>
      <c r="X195" s="227">
        <v>-807272</v>
      </c>
      <c r="Y195" s="227">
        <v>-2687022.14</v>
      </c>
      <c r="Z195" s="227">
        <v>-1593806.5</v>
      </c>
      <c r="AA195" s="227">
        <v>-1086463</v>
      </c>
      <c r="AB195" s="227">
        <v>-71996</v>
      </c>
      <c r="AC195" s="227">
        <v>-899470</v>
      </c>
      <c r="AD195" s="227">
        <v>0</v>
      </c>
      <c r="AE195" s="227">
        <v>-2719519.64</v>
      </c>
      <c r="AF195" s="227">
        <v>-1218250.5</v>
      </c>
      <c r="AG195" s="227">
        <v>-1876574.25</v>
      </c>
      <c r="AH195" s="227">
        <v>-4126487</v>
      </c>
      <c r="AI195" s="227">
        <v>-144887</v>
      </c>
      <c r="AJ195" s="227">
        <v>-1224999</v>
      </c>
      <c r="AK195" s="227">
        <v>-247107.8</v>
      </c>
      <c r="AL195" s="227">
        <v>-333494</v>
      </c>
      <c r="AM195" s="227">
        <v>0</v>
      </c>
      <c r="AN195" s="227">
        <v>0</v>
      </c>
      <c r="AO195" s="227">
        <v>-305044.37</v>
      </c>
      <c r="AP195" s="227">
        <v>0</v>
      </c>
      <c r="AQ195" s="227">
        <v>-47387</v>
      </c>
      <c r="AR195" s="227">
        <v>0</v>
      </c>
      <c r="AS195" s="227">
        <v>-45846</v>
      </c>
      <c r="AT195" s="227">
        <v>-923745</v>
      </c>
      <c r="AU195" s="227">
        <v>0</v>
      </c>
      <c r="AV195" s="227">
        <v>-80188</v>
      </c>
      <c r="AW195" s="227">
        <v>0</v>
      </c>
      <c r="AX195" s="227">
        <v>-4733561</v>
      </c>
      <c r="AY195" s="227">
        <v>-1549716</v>
      </c>
      <c r="AZ195" s="227">
        <v>-1249759</v>
      </c>
      <c r="BA195" s="227">
        <v>-3485672</v>
      </c>
      <c r="BB195" s="227">
        <v>-173111.09</v>
      </c>
      <c r="BC195" s="227">
        <v>-566035</v>
      </c>
      <c r="BD195" s="227">
        <v>-489178</v>
      </c>
      <c r="BE195" s="227">
        <v>-46418.71</v>
      </c>
      <c r="BF195" s="227">
        <v>-970231</v>
      </c>
      <c r="BG195" s="227">
        <v>-288010.01</v>
      </c>
      <c r="BH195" s="227">
        <v>0</v>
      </c>
      <c r="BI195" s="227">
        <v>0</v>
      </c>
      <c r="BJ195" s="227">
        <v>0</v>
      </c>
      <c r="BK195" s="227">
        <v>0</v>
      </c>
      <c r="BL195" s="227">
        <v>-4907245</v>
      </c>
      <c r="BM195" s="227">
        <v>-2019239.76</v>
      </c>
      <c r="BN195" s="227">
        <v>-1583211</v>
      </c>
      <c r="BO195" s="227">
        <v>-1861982.06</v>
      </c>
      <c r="BP195" s="227">
        <v>-1713888.55</v>
      </c>
      <c r="BQ195" s="227">
        <v>-1439863.9</v>
      </c>
      <c r="BR195" s="295">
        <v>-7705122.1299999999</v>
      </c>
      <c r="BS195" s="227">
        <v>-230851</v>
      </c>
      <c r="BT195" s="295">
        <v>-1381737</v>
      </c>
      <c r="BU195" s="295">
        <v>-365243.69</v>
      </c>
      <c r="BV195" s="227">
        <v>-94998</v>
      </c>
      <c r="BW195" s="295">
        <v>-380079.99</v>
      </c>
      <c r="BX195" s="295">
        <v>0</v>
      </c>
      <c r="BY195" s="227">
        <v>-979047</v>
      </c>
      <c r="BZ195" s="295">
        <v>-1520859.51</v>
      </c>
      <c r="CA195" s="295">
        <v>-1219794.7</v>
      </c>
      <c r="CB195" s="295">
        <v>-1734166.95</v>
      </c>
      <c r="CC195" s="295">
        <v>-4815328.62</v>
      </c>
      <c r="CD195" s="295">
        <v>-2206673.5</v>
      </c>
      <c r="CE195" s="295">
        <v>0</v>
      </c>
      <c r="CF195" s="227">
        <v>0</v>
      </c>
      <c r="CG195" s="227">
        <v>0</v>
      </c>
      <c r="CH195" s="295">
        <v>-3287910.12</v>
      </c>
      <c r="CI195" s="295">
        <v>-1860066</v>
      </c>
      <c r="CJ195" s="295">
        <v>-3433856.01</v>
      </c>
      <c r="CK195" s="227">
        <v>0</v>
      </c>
      <c r="CL195" s="295">
        <v>-1610193</v>
      </c>
      <c r="CM195" s="326"/>
      <c r="CZ195" s="325">
        <f t="shared" si="2"/>
        <v>0</v>
      </c>
      <c r="DA195" s="313" t="s">
        <v>1790</v>
      </c>
      <c r="DB195" s="310" t="s">
        <v>1290</v>
      </c>
      <c r="DC195" s="310" t="s">
        <v>2296</v>
      </c>
    </row>
    <row r="196" spans="1:107" ht="13.2" customHeight="1" x14ac:dyDescent="0.25">
      <c r="A196" s="293" t="s">
        <v>1791</v>
      </c>
      <c r="B196" s="294" t="s">
        <v>215</v>
      </c>
      <c r="C196" s="227">
        <v>1076590</v>
      </c>
      <c r="D196" s="227">
        <v>0</v>
      </c>
      <c r="E196" s="227">
        <v>21990</v>
      </c>
      <c r="F196" s="227">
        <v>719889.2</v>
      </c>
      <c r="G196" s="227">
        <v>229500</v>
      </c>
      <c r="H196" s="227">
        <v>99000</v>
      </c>
      <c r="I196" s="227">
        <v>34900</v>
      </c>
      <c r="J196" s="227">
        <v>184220</v>
      </c>
      <c r="K196" s="227">
        <v>236840.2</v>
      </c>
      <c r="L196" s="227">
        <v>68980</v>
      </c>
      <c r="M196" s="227">
        <v>416731</v>
      </c>
      <c r="N196" s="227">
        <v>0</v>
      </c>
      <c r="O196" s="227">
        <v>657691.30000000005</v>
      </c>
      <c r="P196" s="227">
        <v>0</v>
      </c>
      <c r="Q196" s="227">
        <v>0</v>
      </c>
      <c r="R196" s="227">
        <v>187610</v>
      </c>
      <c r="S196" s="227">
        <v>110125</v>
      </c>
      <c r="T196" s="227">
        <v>172190</v>
      </c>
      <c r="U196" s="227">
        <v>314000</v>
      </c>
      <c r="V196" s="227">
        <v>444241</v>
      </c>
      <c r="W196" s="227">
        <v>5990</v>
      </c>
      <c r="X196" s="227">
        <v>44990</v>
      </c>
      <c r="Y196" s="227">
        <v>361960</v>
      </c>
      <c r="Z196" s="227">
        <v>200800</v>
      </c>
      <c r="AA196" s="227">
        <v>12900</v>
      </c>
      <c r="AB196" s="227">
        <v>100100</v>
      </c>
      <c r="AC196" s="227">
        <v>415808</v>
      </c>
      <c r="AD196" s="227">
        <v>0</v>
      </c>
      <c r="AE196" s="227">
        <v>340586</v>
      </c>
      <c r="AF196" s="227">
        <v>6000</v>
      </c>
      <c r="AG196" s="227">
        <v>144900</v>
      </c>
      <c r="AH196" s="227">
        <v>263615.40000000002</v>
      </c>
      <c r="AI196" s="227">
        <v>512354</v>
      </c>
      <c r="AJ196" s="227">
        <v>0</v>
      </c>
      <c r="AK196" s="227">
        <v>1196160</v>
      </c>
      <c r="AL196" s="227">
        <v>0</v>
      </c>
      <c r="AM196" s="227">
        <v>0</v>
      </c>
      <c r="AN196" s="227">
        <v>0</v>
      </c>
      <c r="AO196" s="227">
        <v>0</v>
      </c>
      <c r="AP196" s="227">
        <v>0</v>
      </c>
      <c r="AQ196" s="227">
        <v>0</v>
      </c>
      <c r="AR196" s="227">
        <v>0</v>
      </c>
      <c r="AS196" s="227">
        <v>37980</v>
      </c>
      <c r="AT196" s="227">
        <v>88105</v>
      </c>
      <c r="AU196" s="227">
        <v>0</v>
      </c>
      <c r="AV196" s="227">
        <v>51990</v>
      </c>
      <c r="AW196" s="227">
        <v>0</v>
      </c>
      <c r="AX196" s="227">
        <v>302590</v>
      </c>
      <c r="AY196" s="227">
        <v>69690</v>
      </c>
      <c r="AZ196" s="227">
        <v>0</v>
      </c>
      <c r="BA196" s="227">
        <v>489563</v>
      </c>
      <c r="BB196" s="227">
        <v>0</v>
      </c>
      <c r="BC196" s="227">
        <v>1562452.3</v>
      </c>
      <c r="BD196" s="227">
        <v>326366</v>
      </c>
      <c r="BE196" s="227">
        <v>600125</v>
      </c>
      <c r="BF196" s="227">
        <v>92790</v>
      </c>
      <c r="BG196" s="227">
        <v>1519939.6</v>
      </c>
      <c r="BH196" s="227">
        <v>78710</v>
      </c>
      <c r="BI196" s="227">
        <v>0</v>
      </c>
      <c r="BJ196" s="227">
        <v>0</v>
      </c>
      <c r="BK196" s="227">
        <v>0</v>
      </c>
      <c r="BL196" s="227">
        <v>1294470</v>
      </c>
      <c r="BM196" s="227">
        <v>1006170</v>
      </c>
      <c r="BN196" s="227">
        <v>77460</v>
      </c>
      <c r="BO196" s="227">
        <v>336585</v>
      </c>
      <c r="BP196" s="227">
        <v>861860</v>
      </c>
      <c r="BQ196" s="227">
        <v>259900</v>
      </c>
      <c r="BR196" s="227">
        <v>3109910</v>
      </c>
      <c r="BS196" s="227">
        <v>0</v>
      </c>
      <c r="BT196" s="227">
        <v>593282</v>
      </c>
      <c r="BU196" s="227">
        <v>980370</v>
      </c>
      <c r="BV196" s="227">
        <v>0</v>
      </c>
      <c r="BW196" s="227">
        <v>164916</v>
      </c>
      <c r="BX196" s="227">
        <v>997600</v>
      </c>
      <c r="BY196" s="227">
        <v>0</v>
      </c>
      <c r="BZ196" s="227">
        <v>95980</v>
      </c>
      <c r="CA196" s="227">
        <v>783895</v>
      </c>
      <c r="CB196" s="227">
        <v>258664</v>
      </c>
      <c r="CC196" s="227">
        <v>482051.5</v>
      </c>
      <c r="CD196" s="227">
        <v>128980</v>
      </c>
      <c r="CE196" s="227">
        <v>741600</v>
      </c>
      <c r="CF196" s="227">
        <v>0</v>
      </c>
      <c r="CG196" s="227">
        <v>0</v>
      </c>
      <c r="CH196" s="227">
        <v>153850</v>
      </c>
      <c r="CI196" s="227">
        <v>479762</v>
      </c>
      <c r="CJ196" s="227">
        <v>370135</v>
      </c>
      <c r="CK196" s="227">
        <v>0</v>
      </c>
      <c r="CL196" s="227">
        <v>60000</v>
      </c>
      <c r="CM196" s="326"/>
      <c r="CZ196" s="325">
        <f t="shared" si="2"/>
        <v>0</v>
      </c>
      <c r="DA196" s="313" t="s">
        <v>1791</v>
      </c>
      <c r="DB196" s="310" t="s">
        <v>215</v>
      </c>
      <c r="DC196" s="310" t="s">
        <v>2296</v>
      </c>
    </row>
    <row r="197" spans="1:107" ht="13.2" customHeight="1" x14ac:dyDescent="0.25">
      <c r="A197" s="293" t="s">
        <v>1792</v>
      </c>
      <c r="B197" s="294" t="s">
        <v>1085</v>
      </c>
      <c r="C197" s="227">
        <v>0</v>
      </c>
      <c r="D197" s="227">
        <v>0</v>
      </c>
      <c r="E197" s="227">
        <v>0</v>
      </c>
      <c r="F197" s="227">
        <v>0</v>
      </c>
      <c r="G197" s="227">
        <v>0</v>
      </c>
      <c r="H197" s="227">
        <v>0</v>
      </c>
      <c r="I197" s="227">
        <v>0</v>
      </c>
      <c r="J197" s="227">
        <v>0</v>
      </c>
      <c r="K197" s="227">
        <v>0</v>
      </c>
      <c r="L197" s="227">
        <v>0</v>
      </c>
      <c r="M197" s="227">
        <v>0</v>
      </c>
      <c r="N197" s="227">
        <v>0</v>
      </c>
      <c r="O197" s="227">
        <v>0</v>
      </c>
      <c r="P197" s="227">
        <v>0</v>
      </c>
      <c r="Q197" s="227">
        <v>0</v>
      </c>
      <c r="R197" s="227">
        <v>0</v>
      </c>
      <c r="S197" s="227">
        <v>0</v>
      </c>
      <c r="T197" s="227">
        <v>0</v>
      </c>
      <c r="U197" s="227">
        <v>0</v>
      </c>
      <c r="V197" s="227">
        <v>0</v>
      </c>
      <c r="W197" s="227">
        <v>0</v>
      </c>
      <c r="X197" s="227">
        <v>0</v>
      </c>
      <c r="Y197" s="227">
        <v>0</v>
      </c>
      <c r="Z197" s="227">
        <v>0</v>
      </c>
      <c r="AA197" s="227">
        <v>0</v>
      </c>
      <c r="AB197" s="227">
        <v>0</v>
      </c>
      <c r="AC197" s="227">
        <v>0</v>
      </c>
      <c r="AD197" s="227">
        <v>0</v>
      </c>
      <c r="AE197" s="227">
        <v>0</v>
      </c>
      <c r="AF197" s="227">
        <v>0</v>
      </c>
      <c r="AG197" s="227">
        <v>0</v>
      </c>
      <c r="AH197" s="227">
        <v>0</v>
      </c>
      <c r="AI197" s="227">
        <v>0</v>
      </c>
      <c r="AJ197" s="227">
        <v>0</v>
      </c>
      <c r="AK197" s="227">
        <v>0</v>
      </c>
      <c r="AL197" s="227">
        <v>0</v>
      </c>
      <c r="AM197" s="227">
        <v>0</v>
      </c>
      <c r="AN197" s="227">
        <v>0</v>
      </c>
      <c r="AO197" s="227">
        <v>0</v>
      </c>
      <c r="AP197" s="227">
        <v>0</v>
      </c>
      <c r="AQ197" s="227">
        <v>0</v>
      </c>
      <c r="AR197" s="227">
        <v>0</v>
      </c>
      <c r="AS197" s="227">
        <v>0</v>
      </c>
      <c r="AT197" s="227">
        <v>0</v>
      </c>
      <c r="AU197" s="227">
        <v>0</v>
      </c>
      <c r="AV197" s="227">
        <v>0</v>
      </c>
      <c r="AW197" s="227">
        <v>0</v>
      </c>
      <c r="AX197" s="227">
        <v>0</v>
      </c>
      <c r="AY197" s="227">
        <v>0</v>
      </c>
      <c r="AZ197" s="227">
        <v>0</v>
      </c>
      <c r="BA197" s="227">
        <v>0</v>
      </c>
      <c r="BB197" s="227">
        <v>0</v>
      </c>
      <c r="BC197" s="227">
        <v>0</v>
      </c>
      <c r="BD197" s="227">
        <v>0</v>
      </c>
      <c r="BE197" s="227">
        <v>0</v>
      </c>
      <c r="BF197" s="227">
        <v>0</v>
      </c>
      <c r="BG197" s="227">
        <v>0</v>
      </c>
      <c r="BH197" s="227">
        <v>0</v>
      </c>
      <c r="BI197" s="227">
        <v>0</v>
      </c>
      <c r="BJ197" s="227">
        <v>0</v>
      </c>
      <c r="BK197" s="227">
        <v>0</v>
      </c>
      <c r="BL197" s="227">
        <v>0</v>
      </c>
      <c r="BM197" s="227">
        <v>0</v>
      </c>
      <c r="BN197" s="227">
        <v>0</v>
      </c>
      <c r="BO197" s="227">
        <v>0</v>
      </c>
      <c r="BP197" s="227">
        <v>0</v>
      </c>
      <c r="BQ197" s="227">
        <v>0</v>
      </c>
      <c r="BR197" s="295">
        <v>0</v>
      </c>
      <c r="BS197" s="227">
        <v>0</v>
      </c>
      <c r="BT197" s="295">
        <v>0</v>
      </c>
      <c r="BU197" s="295">
        <v>0</v>
      </c>
      <c r="BV197" s="227">
        <v>0</v>
      </c>
      <c r="BW197" s="295">
        <v>0</v>
      </c>
      <c r="BX197" s="295">
        <v>0</v>
      </c>
      <c r="BY197" s="227">
        <v>0</v>
      </c>
      <c r="BZ197" s="295">
        <v>0</v>
      </c>
      <c r="CA197" s="295">
        <v>0</v>
      </c>
      <c r="CB197" s="295">
        <v>0</v>
      </c>
      <c r="CC197" s="295">
        <v>0</v>
      </c>
      <c r="CD197" s="295">
        <v>0</v>
      </c>
      <c r="CE197" s="295">
        <v>0</v>
      </c>
      <c r="CF197" s="227">
        <v>0</v>
      </c>
      <c r="CG197" s="227">
        <v>0</v>
      </c>
      <c r="CH197" s="295">
        <v>0</v>
      </c>
      <c r="CI197" s="295">
        <v>0</v>
      </c>
      <c r="CJ197" s="295">
        <v>0</v>
      </c>
      <c r="CK197" s="227">
        <v>0</v>
      </c>
      <c r="CL197" s="295">
        <v>0</v>
      </c>
      <c r="CM197" s="326"/>
      <c r="CZ197" s="325">
        <f t="shared" si="2"/>
        <v>0</v>
      </c>
      <c r="DA197" s="313" t="s">
        <v>1792</v>
      </c>
      <c r="DB197" s="310" t="s">
        <v>1085</v>
      </c>
      <c r="DC197" s="310" t="s">
        <v>2296</v>
      </c>
    </row>
    <row r="198" spans="1:107" ht="13.2" customHeight="1" x14ac:dyDescent="0.25">
      <c r="A198" s="293" t="s">
        <v>1793</v>
      </c>
      <c r="B198" s="294" t="s">
        <v>1291</v>
      </c>
      <c r="C198" s="227">
        <v>-1076573</v>
      </c>
      <c r="D198" s="227">
        <v>0</v>
      </c>
      <c r="E198" s="227">
        <v>-21988</v>
      </c>
      <c r="F198" s="227">
        <v>-719868.2</v>
      </c>
      <c r="G198" s="227">
        <v>-229485</v>
      </c>
      <c r="H198" s="227">
        <v>-98999</v>
      </c>
      <c r="I198" s="227">
        <v>-34899</v>
      </c>
      <c r="J198" s="227">
        <v>-184215</v>
      </c>
      <c r="K198" s="227">
        <v>-236839.2</v>
      </c>
      <c r="L198" s="227">
        <v>-68977</v>
      </c>
      <c r="M198" s="227">
        <v>-416718</v>
      </c>
      <c r="N198" s="227">
        <v>0</v>
      </c>
      <c r="O198" s="227">
        <v>-657671.30000000005</v>
      </c>
      <c r="P198" s="227">
        <v>0</v>
      </c>
      <c r="Q198" s="227">
        <v>0</v>
      </c>
      <c r="R198" s="227">
        <v>-113771</v>
      </c>
      <c r="S198" s="227">
        <v>-110118</v>
      </c>
      <c r="T198" s="227">
        <v>-172187</v>
      </c>
      <c r="U198" s="227">
        <v>-313994</v>
      </c>
      <c r="V198" s="227">
        <v>-444221</v>
      </c>
      <c r="W198" s="227">
        <v>-5989</v>
      </c>
      <c r="X198" s="227">
        <v>-44988</v>
      </c>
      <c r="Y198" s="227">
        <v>-361949</v>
      </c>
      <c r="Z198" s="227">
        <v>-200794</v>
      </c>
      <c r="AA198" s="227">
        <v>-12899</v>
      </c>
      <c r="AB198" s="227">
        <v>-100097</v>
      </c>
      <c r="AC198" s="227">
        <v>-415792</v>
      </c>
      <c r="AD198" s="227">
        <v>0</v>
      </c>
      <c r="AE198" s="227">
        <v>-340575</v>
      </c>
      <c r="AF198" s="227">
        <v>-5999</v>
      </c>
      <c r="AG198" s="227">
        <v>-144897</v>
      </c>
      <c r="AH198" s="227">
        <v>-263603.40000000002</v>
      </c>
      <c r="AI198" s="227">
        <v>-512339</v>
      </c>
      <c r="AJ198" s="227">
        <v>0</v>
      </c>
      <c r="AK198" s="227">
        <v>-1196139</v>
      </c>
      <c r="AL198" s="227">
        <v>0</v>
      </c>
      <c r="AM198" s="227">
        <v>0</v>
      </c>
      <c r="AN198" s="227">
        <v>0</v>
      </c>
      <c r="AO198" s="227">
        <v>0</v>
      </c>
      <c r="AP198" s="227">
        <v>0</v>
      </c>
      <c r="AQ198" s="227">
        <v>0</v>
      </c>
      <c r="AR198" s="227">
        <v>0</v>
      </c>
      <c r="AS198" s="227">
        <v>-37977</v>
      </c>
      <c r="AT198" s="227">
        <v>-88103</v>
      </c>
      <c r="AU198" s="227">
        <v>0</v>
      </c>
      <c r="AV198" s="227">
        <v>-51988</v>
      </c>
      <c r="AW198" s="227">
        <v>0</v>
      </c>
      <c r="AX198" s="227">
        <v>-302573</v>
      </c>
      <c r="AY198" s="227">
        <v>-69687</v>
      </c>
      <c r="AZ198" s="227">
        <v>0</v>
      </c>
      <c r="BA198" s="227">
        <v>-489549</v>
      </c>
      <c r="BB198" s="227">
        <v>0</v>
      </c>
      <c r="BC198" s="227">
        <v>-1562423.3</v>
      </c>
      <c r="BD198" s="227">
        <v>-326352</v>
      </c>
      <c r="BE198" s="227">
        <v>-600070</v>
      </c>
      <c r="BF198" s="227">
        <v>-92786</v>
      </c>
      <c r="BG198" s="227">
        <v>-1519905.6</v>
      </c>
      <c r="BH198" s="227">
        <v>-78710</v>
      </c>
      <c r="BI198" s="227">
        <v>0</v>
      </c>
      <c r="BJ198" s="227">
        <v>0</v>
      </c>
      <c r="BK198" s="227">
        <v>0</v>
      </c>
      <c r="BL198" s="227">
        <v>-1283062.67</v>
      </c>
      <c r="BM198" s="227">
        <v>-1006154</v>
      </c>
      <c r="BN198" s="227">
        <v>-77456</v>
      </c>
      <c r="BO198" s="227">
        <v>-336576</v>
      </c>
      <c r="BP198" s="227">
        <v>-861828</v>
      </c>
      <c r="BQ198" s="227">
        <v>-259892</v>
      </c>
      <c r="BR198" s="295">
        <v>-1015603.3</v>
      </c>
      <c r="BS198" s="227">
        <v>0</v>
      </c>
      <c r="BT198" s="295">
        <v>-593249</v>
      </c>
      <c r="BU198" s="295">
        <v>-980345</v>
      </c>
      <c r="BV198" s="295">
        <v>0</v>
      </c>
      <c r="BW198" s="295">
        <v>-164909</v>
      </c>
      <c r="BX198" s="227">
        <v>-382413.41</v>
      </c>
      <c r="BY198" s="227">
        <v>0</v>
      </c>
      <c r="BZ198" s="227">
        <v>-95977</v>
      </c>
      <c r="CA198" s="227">
        <v>-764095.55</v>
      </c>
      <c r="CB198" s="295">
        <v>-258652</v>
      </c>
      <c r="CC198" s="227">
        <v>-482034.5</v>
      </c>
      <c r="CD198" s="227">
        <v>-128978</v>
      </c>
      <c r="CE198" s="227">
        <v>-741571</v>
      </c>
      <c r="CF198" s="227">
        <v>0</v>
      </c>
      <c r="CG198" s="227">
        <v>0</v>
      </c>
      <c r="CH198" s="227">
        <v>-153846</v>
      </c>
      <c r="CI198" s="295">
        <v>-479749</v>
      </c>
      <c r="CJ198" s="227">
        <v>-370107</v>
      </c>
      <c r="CK198" s="227">
        <v>0</v>
      </c>
      <c r="CL198" s="295">
        <v>-59999</v>
      </c>
      <c r="CM198" s="326"/>
      <c r="CZ198" s="325">
        <f t="shared" ref="CZ198:CZ261" si="3">A198-DA198</f>
        <v>0</v>
      </c>
      <c r="DA198" s="313" t="s">
        <v>1793</v>
      </c>
      <c r="DB198" s="310" t="s">
        <v>1291</v>
      </c>
      <c r="DC198" s="310" t="s">
        <v>2296</v>
      </c>
    </row>
    <row r="199" spans="1:107" ht="13.2" customHeight="1" x14ac:dyDescent="0.25">
      <c r="A199" s="293" t="s">
        <v>1794</v>
      </c>
      <c r="B199" s="294" t="s">
        <v>216</v>
      </c>
      <c r="C199" s="227">
        <v>0</v>
      </c>
      <c r="D199" s="227">
        <v>0</v>
      </c>
      <c r="E199" s="227">
        <v>0</v>
      </c>
      <c r="F199" s="227">
        <v>200300</v>
      </c>
      <c r="G199" s="227">
        <v>0</v>
      </c>
      <c r="H199" s="227">
        <v>9600</v>
      </c>
      <c r="I199" s="227">
        <v>35700</v>
      </c>
      <c r="J199" s="227">
        <v>195316</v>
      </c>
      <c r="K199" s="227">
        <v>0</v>
      </c>
      <c r="L199" s="227">
        <v>18300</v>
      </c>
      <c r="M199" s="227">
        <v>0</v>
      </c>
      <c r="N199" s="227">
        <v>0</v>
      </c>
      <c r="O199" s="227">
        <v>279860</v>
      </c>
      <c r="P199" s="227">
        <v>0</v>
      </c>
      <c r="Q199" s="227">
        <v>0</v>
      </c>
      <c r="R199" s="227">
        <v>55546</v>
      </c>
      <c r="S199" s="227">
        <v>0</v>
      </c>
      <c r="T199" s="227">
        <v>133000</v>
      </c>
      <c r="U199" s="227">
        <v>44019.8</v>
      </c>
      <c r="V199" s="227">
        <v>67000</v>
      </c>
      <c r="W199" s="227">
        <v>0</v>
      </c>
      <c r="X199" s="227">
        <v>85500</v>
      </c>
      <c r="Y199" s="227">
        <v>85900</v>
      </c>
      <c r="Z199" s="227">
        <v>298500</v>
      </c>
      <c r="AA199" s="227">
        <v>158200</v>
      </c>
      <c r="AB199" s="227">
        <v>45910</v>
      </c>
      <c r="AC199" s="227">
        <v>694331</v>
      </c>
      <c r="AD199" s="227">
        <v>0</v>
      </c>
      <c r="AE199" s="227">
        <v>190550</v>
      </c>
      <c r="AF199" s="227">
        <v>80000</v>
      </c>
      <c r="AG199" s="227">
        <v>107035</v>
      </c>
      <c r="AH199" s="227">
        <v>65200</v>
      </c>
      <c r="AI199" s="227">
        <v>260400</v>
      </c>
      <c r="AJ199" s="227">
        <v>0</v>
      </c>
      <c r="AK199" s="227">
        <v>104250</v>
      </c>
      <c r="AL199" s="227">
        <v>0</v>
      </c>
      <c r="AM199" s="227">
        <v>0</v>
      </c>
      <c r="AN199" s="227">
        <v>0</v>
      </c>
      <c r="AO199" s="227">
        <v>0</v>
      </c>
      <c r="AP199" s="227">
        <v>0</v>
      </c>
      <c r="AQ199" s="227">
        <v>76690</v>
      </c>
      <c r="AR199" s="227">
        <v>0</v>
      </c>
      <c r="AS199" s="227">
        <v>50000</v>
      </c>
      <c r="AT199" s="227">
        <v>0</v>
      </c>
      <c r="AU199" s="227">
        <v>0</v>
      </c>
      <c r="AV199" s="227">
        <v>143559</v>
      </c>
      <c r="AW199" s="227">
        <v>43772.63</v>
      </c>
      <c r="AX199" s="227">
        <v>0</v>
      </c>
      <c r="AY199" s="227">
        <v>210800</v>
      </c>
      <c r="AZ199" s="227">
        <v>0</v>
      </c>
      <c r="BA199" s="227">
        <v>176282.69</v>
      </c>
      <c r="BB199" s="227">
        <v>0</v>
      </c>
      <c r="BC199" s="227">
        <v>0</v>
      </c>
      <c r="BD199" s="227">
        <v>143150</v>
      </c>
      <c r="BE199" s="227">
        <v>6840</v>
      </c>
      <c r="BF199" s="227">
        <v>48755</v>
      </c>
      <c r="BG199" s="227">
        <v>0</v>
      </c>
      <c r="BH199" s="227">
        <v>7530</v>
      </c>
      <c r="BI199" s="227">
        <v>0</v>
      </c>
      <c r="BJ199" s="227">
        <v>0</v>
      </c>
      <c r="BK199" s="227">
        <v>0</v>
      </c>
      <c r="BL199" s="227">
        <v>36400</v>
      </c>
      <c r="BM199" s="227">
        <v>12200</v>
      </c>
      <c r="BN199" s="227">
        <v>27416</v>
      </c>
      <c r="BO199" s="227">
        <v>0</v>
      </c>
      <c r="BP199" s="227">
        <v>442300</v>
      </c>
      <c r="BQ199" s="227">
        <v>0</v>
      </c>
      <c r="BR199" s="227">
        <v>902800</v>
      </c>
      <c r="BS199" s="227">
        <v>0</v>
      </c>
      <c r="BT199" s="227">
        <v>115000</v>
      </c>
      <c r="BU199" s="227">
        <v>253300</v>
      </c>
      <c r="BV199" s="227">
        <v>20500</v>
      </c>
      <c r="BW199" s="227">
        <v>0</v>
      </c>
      <c r="BX199" s="227">
        <v>0</v>
      </c>
      <c r="BY199" s="227">
        <v>0</v>
      </c>
      <c r="BZ199" s="227">
        <v>0</v>
      </c>
      <c r="CA199" s="227">
        <v>0</v>
      </c>
      <c r="CB199" s="227">
        <v>8780</v>
      </c>
      <c r="CC199" s="227">
        <v>0</v>
      </c>
      <c r="CD199" s="227">
        <v>0</v>
      </c>
      <c r="CE199" s="227">
        <v>0</v>
      </c>
      <c r="CF199" s="227">
        <v>0</v>
      </c>
      <c r="CG199" s="227">
        <v>0</v>
      </c>
      <c r="CH199" s="227">
        <v>0</v>
      </c>
      <c r="CI199" s="227">
        <v>302125</v>
      </c>
      <c r="CJ199" s="227">
        <v>0</v>
      </c>
      <c r="CK199" s="227">
        <v>0</v>
      </c>
      <c r="CL199" s="227">
        <v>12500</v>
      </c>
      <c r="CM199" s="326"/>
      <c r="CZ199" s="325">
        <f t="shared" si="3"/>
        <v>0</v>
      </c>
      <c r="DA199" s="313" t="s">
        <v>1794</v>
      </c>
      <c r="DB199" s="310" t="s">
        <v>216</v>
      </c>
      <c r="DC199" s="310" t="s">
        <v>2296</v>
      </c>
    </row>
    <row r="200" spans="1:107" ht="13.2" customHeight="1" x14ac:dyDescent="0.25">
      <c r="A200" s="293" t="s">
        <v>1795</v>
      </c>
      <c r="B200" s="294" t="s">
        <v>1086</v>
      </c>
      <c r="C200" s="227">
        <v>0</v>
      </c>
      <c r="D200" s="227">
        <v>0</v>
      </c>
      <c r="E200" s="227">
        <v>0</v>
      </c>
      <c r="F200" s="227">
        <v>0</v>
      </c>
      <c r="G200" s="227">
        <v>0</v>
      </c>
      <c r="H200" s="227">
        <v>0</v>
      </c>
      <c r="I200" s="227">
        <v>0</v>
      </c>
      <c r="J200" s="227">
        <v>0</v>
      </c>
      <c r="K200" s="227">
        <v>0</v>
      </c>
      <c r="L200" s="227">
        <v>0</v>
      </c>
      <c r="M200" s="227">
        <v>0</v>
      </c>
      <c r="N200" s="227">
        <v>0</v>
      </c>
      <c r="O200" s="227">
        <v>0</v>
      </c>
      <c r="P200" s="227">
        <v>0</v>
      </c>
      <c r="Q200" s="227">
        <v>0</v>
      </c>
      <c r="R200" s="227">
        <v>0</v>
      </c>
      <c r="S200" s="227">
        <v>0</v>
      </c>
      <c r="T200" s="227">
        <v>0</v>
      </c>
      <c r="U200" s="227">
        <v>0</v>
      </c>
      <c r="V200" s="227">
        <v>0</v>
      </c>
      <c r="W200" s="227">
        <v>0</v>
      </c>
      <c r="X200" s="227">
        <v>0</v>
      </c>
      <c r="Y200" s="227">
        <v>0</v>
      </c>
      <c r="Z200" s="227">
        <v>0</v>
      </c>
      <c r="AA200" s="227">
        <v>0</v>
      </c>
      <c r="AB200" s="227">
        <v>0</v>
      </c>
      <c r="AC200" s="227">
        <v>0</v>
      </c>
      <c r="AD200" s="227">
        <v>0</v>
      </c>
      <c r="AE200" s="227">
        <v>0</v>
      </c>
      <c r="AF200" s="227">
        <v>0</v>
      </c>
      <c r="AG200" s="227">
        <v>0</v>
      </c>
      <c r="AH200" s="227">
        <v>0</v>
      </c>
      <c r="AI200" s="227">
        <v>0</v>
      </c>
      <c r="AJ200" s="227">
        <v>0</v>
      </c>
      <c r="AK200" s="227">
        <v>0</v>
      </c>
      <c r="AL200" s="227">
        <v>0</v>
      </c>
      <c r="AM200" s="227">
        <v>0</v>
      </c>
      <c r="AN200" s="227">
        <v>0</v>
      </c>
      <c r="AO200" s="227">
        <v>0</v>
      </c>
      <c r="AP200" s="227">
        <v>0</v>
      </c>
      <c r="AQ200" s="227">
        <v>0</v>
      </c>
      <c r="AR200" s="227">
        <v>0</v>
      </c>
      <c r="AS200" s="227">
        <v>0</v>
      </c>
      <c r="AT200" s="227">
        <v>0</v>
      </c>
      <c r="AU200" s="227">
        <v>0</v>
      </c>
      <c r="AV200" s="227">
        <v>0</v>
      </c>
      <c r="AW200" s="227">
        <v>0</v>
      </c>
      <c r="AX200" s="227">
        <v>0</v>
      </c>
      <c r="AY200" s="227">
        <v>0</v>
      </c>
      <c r="AZ200" s="227">
        <v>0</v>
      </c>
      <c r="BA200" s="227">
        <v>0</v>
      </c>
      <c r="BB200" s="227">
        <v>0</v>
      </c>
      <c r="BC200" s="227">
        <v>0</v>
      </c>
      <c r="BD200" s="227">
        <v>0</v>
      </c>
      <c r="BE200" s="227">
        <v>0</v>
      </c>
      <c r="BF200" s="227">
        <v>0</v>
      </c>
      <c r="BG200" s="227">
        <v>0</v>
      </c>
      <c r="BH200" s="227">
        <v>0</v>
      </c>
      <c r="BI200" s="227">
        <v>0</v>
      </c>
      <c r="BJ200" s="227">
        <v>0</v>
      </c>
      <c r="BK200" s="227">
        <v>0</v>
      </c>
      <c r="BL200" s="227">
        <v>0</v>
      </c>
      <c r="BM200" s="227">
        <v>0</v>
      </c>
      <c r="BN200" s="227">
        <v>0</v>
      </c>
      <c r="BO200" s="227">
        <v>0</v>
      </c>
      <c r="BP200" s="227">
        <v>0</v>
      </c>
      <c r="BQ200" s="227">
        <v>0</v>
      </c>
      <c r="BR200" s="295">
        <v>0</v>
      </c>
      <c r="BS200" s="227">
        <v>0</v>
      </c>
      <c r="BT200" s="295">
        <v>0</v>
      </c>
      <c r="BU200" s="295">
        <v>0</v>
      </c>
      <c r="BV200" s="295">
        <v>0</v>
      </c>
      <c r="BW200" s="295">
        <v>0</v>
      </c>
      <c r="BX200" s="227">
        <v>0</v>
      </c>
      <c r="BY200" s="227">
        <v>0</v>
      </c>
      <c r="BZ200" s="227">
        <v>0</v>
      </c>
      <c r="CA200" s="227">
        <v>0</v>
      </c>
      <c r="CB200" s="295">
        <v>0</v>
      </c>
      <c r="CC200" s="227">
        <v>0</v>
      </c>
      <c r="CD200" s="227">
        <v>0</v>
      </c>
      <c r="CE200" s="227">
        <v>0</v>
      </c>
      <c r="CF200" s="227">
        <v>0</v>
      </c>
      <c r="CG200" s="227">
        <v>0</v>
      </c>
      <c r="CH200" s="227">
        <v>0</v>
      </c>
      <c r="CI200" s="295">
        <v>0</v>
      </c>
      <c r="CJ200" s="227">
        <v>0</v>
      </c>
      <c r="CK200" s="227">
        <v>0</v>
      </c>
      <c r="CL200" s="295">
        <v>0</v>
      </c>
      <c r="CM200" s="326"/>
      <c r="CZ200" s="325">
        <f t="shared" si="3"/>
        <v>0</v>
      </c>
      <c r="DA200" s="313" t="s">
        <v>1795</v>
      </c>
      <c r="DB200" s="310" t="s">
        <v>1086</v>
      </c>
      <c r="DC200" s="310" t="s">
        <v>2296</v>
      </c>
    </row>
    <row r="201" spans="1:107" ht="13.2" customHeight="1" x14ac:dyDescent="0.25">
      <c r="A201" s="293" t="s">
        <v>1796</v>
      </c>
      <c r="B201" s="294" t="s">
        <v>1292</v>
      </c>
      <c r="C201" s="227">
        <v>0</v>
      </c>
      <c r="D201" s="227">
        <v>0</v>
      </c>
      <c r="E201" s="227">
        <v>0</v>
      </c>
      <c r="F201" s="227">
        <v>-200294</v>
      </c>
      <c r="G201" s="227">
        <v>0</v>
      </c>
      <c r="H201" s="227">
        <v>-9599</v>
      </c>
      <c r="I201" s="227">
        <v>-35698</v>
      </c>
      <c r="J201" s="227">
        <v>-195307</v>
      </c>
      <c r="K201" s="227">
        <v>0</v>
      </c>
      <c r="L201" s="227">
        <v>-18298</v>
      </c>
      <c r="M201" s="227">
        <v>0</v>
      </c>
      <c r="N201" s="227">
        <v>0</v>
      </c>
      <c r="O201" s="227">
        <v>-279855</v>
      </c>
      <c r="P201" s="227">
        <v>0</v>
      </c>
      <c r="Q201" s="227">
        <v>0</v>
      </c>
      <c r="R201" s="227">
        <v>-55543</v>
      </c>
      <c r="S201" s="227">
        <v>0</v>
      </c>
      <c r="T201" s="227">
        <v>-132998</v>
      </c>
      <c r="U201" s="227">
        <v>-44018.8</v>
      </c>
      <c r="V201" s="227">
        <v>-66998</v>
      </c>
      <c r="W201" s="227">
        <v>0</v>
      </c>
      <c r="X201" s="227">
        <v>-85497</v>
      </c>
      <c r="Y201" s="227">
        <v>-85896</v>
      </c>
      <c r="Z201" s="227">
        <v>-298496</v>
      </c>
      <c r="AA201" s="227">
        <v>-158194</v>
      </c>
      <c r="AB201" s="227">
        <v>-45908</v>
      </c>
      <c r="AC201" s="227">
        <v>-694314</v>
      </c>
      <c r="AD201" s="227">
        <v>0</v>
      </c>
      <c r="AE201" s="227">
        <v>-190544</v>
      </c>
      <c r="AF201" s="227">
        <v>-79998</v>
      </c>
      <c r="AG201" s="227">
        <v>-107031</v>
      </c>
      <c r="AH201" s="227">
        <v>-65196</v>
      </c>
      <c r="AI201" s="227">
        <v>-260394</v>
      </c>
      <c r="AJ201" s="227">
        <v>0</v>
      </c>
      <c r="AK201" s="227">
        <v>-104244</v>
      </c>
      <c r="AL201" s="227">
        <v>0</v>
      </c>
      <c r="AM201" s="227">
        <v>0</v>
      </c>
      <c r="AN201" s="227">
        <v>0</v>
      </c>
      <c r="AO201" s="227">
        <v>0</v>
      </c>
      <c r="AP201" s="227">
        <v>0</v>
      </c>
      <c r="AQ201" s="227">
        <v>-76688</v>
      </c>
      <c r="AR201" s="227">
        <v>0</v>
      </c>
      <c r="AS201" s="227">
        <v>-49999</v>
      </c>
      <c r="AT201" s="227">
        <v>0</v>
      </c>
      <c r="AU201" s="227">
        <v>0</v>
      </c>
      <c r="AV201" s="227">
        <v>-143555</v>
      </c>
      <c r="AW201" s="227">
        <v>-43771.63</v>
      </c>
      <c r="AX201" s="227">
        <v>0</v>
      </c>
      <c r="AY201" s="227">
        <v>-210792</v>
      </c>
      <c r="AZ201" s="227">
        <v>0</v>
      </c>
      <c r="BA201" s="227">
        <v>-176277.69</v>
      </c>
      <c r="BB201" s="227">
        <v>0</v>
      </c>
      <c r="BC201" s="227">
        <v>0</v>
      </c>
      <c r="BD201" s="227">
        <v>-143148</v>
      </c>
      <c r="BE201" s="227">
        <v>-6839</v>
      </c>
      <c r="BF201" s="227">
        <v>-48751</v>
      </c>
      <c r="BG201" s="227">
        <v>0</v>
      </c>
      <c r="BH201" s="227">
        <v>-7529</v>
      </c>
      <c r="BI201" s="227">
        <v>0</v>
      </c>
      <c r="BJ201" s="227">
        <v>0</v>
      </c>
      <c r="BK201" s="227">
        <v>0</v>
      </c>
      <c r="BL201" s="227">
        <v>-36396</v>
      </c>
      <c r="BM201" s="227">
        <v>-12198</v>
      </c>
      <c r="BN201" s="227">
        <v>-27413</v>
      </c>
      <c r="BO201" s="227">
        <v>0</v>
      </c>
      <c r="BP201" s="227">
        <v>-442287</v>
      </c>
      <c r="BQ201" s="227">
        <v>0</v>
      </c>
      <c r="BR201" s="227">
        <v>-345006.71</v>
      </c>
      <c r="BS201" s="227">
        <v>0</v>
      </c>
      <c r="BT201" s="227">
        <v>-114995</v>
      </c>
      <c r="BU201" s="227">
        <v>-253293</v>
      </c>
      <c r="BV201" s="227">
        <v>-20499</v>
      </c>
      <c r="BW201" s="227">
        <v>0</v>
      </c>
      <c r="BX201" s="227">
        <v>0</v>
      </c>
      <c r="BY201" s="227">
        <v>0</v>
      </c>
      <c r="BZ201" s="227">
        <v>0</v>
      </c>
      <c r="CA201" s="227">
        <v>0</v>
      </c>
      <c r="CB201" s="227">
        <v>-8779</v>
      </c>
      <c r="CC201" s="227">
        <v>0</v>
      </c>
      <c r="CD201" s="227">
        <v>0</v>
      </c>
      <c r="CE201" s="227">
        <v>0</v>
      </c>
      <c r="CF201" s="227">
        <v>0</v>
      </c>
      <c r="CG201" s="227">
        <v>0</v>
      </c>
      <c r="CH201" s="227">
        <v>0</v>
      </c>
      <c r="CI201" s="227">
        <v>-302116</v>
      </c>
      <c r="CJ201" s="227">
        <v>0</v>
      </c>
      <c r="CK201" s="227">
        <v>0</v>
      </c>
      <c r="CL201" s="295">
        <v>-12499</v>
      </c>
      <c r="CM201" s="326"/>
      <c r="CZ201" s="325">
        <f t="shared" si="3"/>
        <v>0</v>
      </c>
      <c r="DA201" s="313" t="s">
        <v>1796</v>
      </c>
      <c r="DB201" s="310" t="s">
        <v>1292</v>
      </c>
      <c r="DC201" s="310" t="s">
        <v>2296</v>
      </c>
    </row>
    <row r="202" spans="1:107" ht="13.2" customHeight="1" x14ac:dyDescent="0.25">
      <c r="A202" s="293" t="s">
        <v>1797</v>
      </c>
      <c r="B202" s="294" t="s">
        <v>1798</v>
      </c>
      <c r="C202" s="227">
        <v>0</v>
      </c>
      <c r="D202" s="227">
        <v>0</v>
      </c>
      <c r="E202" s="227">
        <v>0</v>
      </c>
      <c r="F202" s="227">
        <v>0</v>
      </c>
      <c r="G202" s="227">
        <v>0</v>
      </c>
      <c r="H202" s="227">
        <v>0</v>
      </c>
      <c r="I202" s="227">
        <v>0</v>
      </c>
      <c r="J202" s="227">
        <v>0</v>
      </c>
      <c r="K202" s="227">
        <v>0</v>
      </c>
      <c r="L202" s="227">
        <v>0</v>
      </c>
      <c r="M202" s="227">
        <v>0</v>
      </c>
      <c r="N202" s="227">
        <v>0</v>
      </c>
      <c r="O202" s="227">
        <v>0</v>
      </c>
      <c r="P202" s="227">
        <v>0</v>
      </c>
      <c r="Q202" s="227">
        <v>0</v>
      </c>
      <c r="R202" s="227">
        <v>0</v>
      </c>
      <c r="S202" s="227">
        <v>0</v>
      </c>
      <c r="T202" s="227">
        <v>0</v>
      </c>
      <c r="U202" s="227">
        <v>0</v>
      </c>
      <c r="V202" s="227">
        <v>0</v>
      </c>
      <c r="W202" s="227">
        <v>0</v>
      </c>
      <c r="X202" s="227">
        <v>0</v>
      </c>
      <c r="Y202" s="227">
        <v>0</v>
      </c>
      <c r="Z202" s="227">
        <v>0</v>
      </c>
      <c r="AA202" s="227">
        <v>0</v>
      </c>
      <c r="AB202" s="227">
        <v>0</v>
      </c>
      <c r="AC202" s="227">
        <v>18200</v>
      </c>
      <c r="AD202" s="227">
        <v>0</v>
      </c>
      <c r="AE202" s="227">
        <v>0</v>
      </c>
      <c r="AF202" s="227">
        <v>0</v>
      </c>
      <c r="AG202" s="227">
        <v>0</v>
      </c>
      <c r="AH202" s="227">
        <v>0</v>
      </c>
      <c r="AI202" s="227">
        <v>0</v>
      </c>
      <c r="AJ202" s="227">
        <v>0</v>
      </c>
      <c r="AK202" s="227">
        <v>0</v>
      </c>
      <c r="AL202" s="227">
        <v>0</v>
      </c>
      <c r="AM202" s="227">
        <v>0</v>
      </c>
      <c r="AN202" s="227">
        <v>0</v>
      </c>
      <c r="AO202" s="227">
        <v>0</v>
      </c>
      <c r="AP202" s="227">
        <v>0</v>
      </c>
      <c r="AQ202" s="227">
        <v>0</v>
      </c>
      <c r="AR202" s="227">
        <v>0</v>
      </c>
      <c r="AS202" s="227">
        <v>0</v>
      </c>
      <c r="AT202" s="227">
        <v>0</v>
      </c>
      <c r="AU202" s="227">
        <v>0</v>
      </c>
      <c r="AV202" s="227">
        <v>0</v>
      </c>
      <c r="AW202" s="227">
        <v>0</v>
      </c>
      <c r="AX202" s="227">
        <v>0</v>
      </c>
      <c r="AY202" s="227">
        <v>0</v>
      </c>
      <c r="AZ202" s="227">
        <v>0</v>
      </c>
      <c r="BA202" s="227">
        <v>0</v>
      </c>
      <c r="BB202" s="227">
        <v>0</v>
      </c>
      <c r="BC202" s="227">
        <v>0</v>
      </c>
      <c r="BD202" s="227">
        <v>0</v>
      </c>
      <c r="BE202" s="227">
        <v>0</v>
      </c>
      <c r="BF202" s="227">
        <v>0</v>
      </c>
      <c r="BG202" s="227">
        <v>0</v>
      </c>
      <c r="BH202" s="227">
        <v>0</v>
      </c>
      <c r="BI202" s="227">
        <v>0</v>
      </c>
      <c r="BJ202" s="227">
        <v>0</v>
      </c>
      <c r="BK202" s="227">
        <v>0</v>
      </c>
      <c r="BL202" s="227">
        <v>0</v>
      </c>
      <c r="BM202" s="227">
        <v>0</v>
      </c>
      <c r="BN202" s="227">
        <v>0</v>
      </c>
      <c r="BO202" s="227">
        <v>0</v>
      </c>
      <c r="BP202" s="227">
        <v>0</v>
      </c>
      <c r="BQ202" s="227">
        <v>0</v>
      </c>
      <c r="BR202" s="227">
        <v>0</v>
      </c>
      <c r="BS202" s="227">
        <v>0</v>
      </c>
      <c r="BT202" s="227">
        <v>0</v>
      </c>
      <c r="BU202" s="227">
        <v>0</v>
      </c>
      <c r="BV202" s="227">
        <v>0</v>
      </c>
      <c r="BW202" s="227">
        <v>0</v>
      </c>
      <c r="BX202" s="227">
        <v>0</v>
      </c>
      <c r="BY202" s="227">
        <v>0</v>
      </c>
      <c r="BZ202" s="227">
        <v>0</v>
      </c>
      <c r="CA202" s="227">
        <v>0</v>
      </c>
      <c r="CB202" s="227">
        <v>0</v>
      </c>
      <c r="CC202" s="227">
        <v>0</v>
      </c>
      <c r="CD202" s="227">
        <v>0</v>
      </c>
      <c r="CE202" s="227">
        <v>0</v>
      </c>
      <c r="CF202" s="227">
        <v>0</v>
      </c>
      <c r="CG202" s="227">
        <v>0</v>
      </c>
      <c r="CH202" s="227">
        <v>0</v>
      </c>
      <c r="CI202" s="227">
        <v>0</v>
      </c>
      <c r="CJ202" s="227">
        <v>0</v>
      </c>
      <c r="CK202" s="227">
        <v>0</v>
      </c>
      <c r="CL202" s="227">
        <v>0</v>
      </c>
      <c r="CM202" s="326"/>
      <c r="CZ202" s="325">
        <f t="shared" si="3"/>
        <v>0</v>
      </c>
      <c r="DA202" s="313" t="s">
        <v>1797</v>
      </c>
      <c r="DB202" s="310" t="s">
        <v>1798</v>
      </c>
      <c r="DC202" s="310" t="s">
        <v>2296</v>
      </c>
    </row>
    <row r="203" spans="1:107" ht="13.2" customHeight="1" x14ac:dyDescent="0.25">
      <c r="A203" s="293" t="s">
        <v>1799</v>
      </c>
      <c r="B203" s="294" t="s">
        <v>1800</v>
      </c>
      <c r="C203" s="227">
        <v>0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0</v>
      </c>
      <c r="N203" s="227">
        <v>0</v>
      </c>
      <c r="O203" s="227">
        <v>0</v>
      </c>
      <c r="P203" s="227">
        <v>0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0</v>
      </c>
      <c r="Z203" s="227">
        <v>0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0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0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7">
        <v>0</v>
      </c>
      <c r="BD203" s="227">
        <v>0</v>
      </c>
      <c r="BE203" s="227">
        <v>0</v>
      </c>
      <c r="BF203" s="227">
        <v>0</v>
      </c>
      <c r="BG203" s="227">
        <v>0</v>
      </c>
      <c r="BH203" s="227">
        <v>0</v>
      </c>
      <c r="BI203" s="227">
        <v>0</v>
      </c>
      <c r="BJ203" s="227">
        <v>0</v>
      </c>
      <c r="BK203" s="227">
        <v>0</v>
      </c>
      <c r="BL203" s="227">
        <v>0</v>
      </c>
      <c r="BM203" s="227">
        <v>0</v>
      </c>
      <c r="BN203" s="227">
        <v>0</v>
      </c>
      <c r="BO203" s="227">
        <v>0</v>
      </c>
      <c r="BP203" s="227">
        <v>0</v>
      </c>
      <c r="BQ203" s="227">
        <v>0</v>
      </c>
      <c r="BR203" s="227">
        <v>0</v>
      </c>
      <c r="BS203" s="227">
        <v>0</v>
      </c>
      <c r="BT203" s="227">
        <v>0</v>
      </c>
      <c r="BU203" s="227">
        <v>0</v>
      </c>
      <c r="BV203" s="227">
        <v>0</v>
      </c>
      <c r="BW203" s="227">
        <v>0</v>
      </c>
      <c r="BX203" s="227">
        <v>0</v>
      </c>
      <c r="BY203" s="227">
        <v>0</v>
      </c>
      <c r="BZ203" s="227">
        <v>0</v>
      </c>
      <c r="CA203" s="227">
        <v>0</v>
      </c>
      <c r="CB203" s="227">
        <v>0</v>
      </c>
      <c r="CC203" s="227">
        <v>0</v>
      </c>
      <c r="CD203" s="227">
        <v>0</v>
      </c>
      <c r="CE203" s="227">
        <v>0</v>
      </c>
      <c r="CF203" s="227">
        <v>0</v>
      </c>
      <c r="CG203" s="227">
        <v>0</v>
      </c>
      <c r="CH203" s="227">
        <v>0</v>
      </c>
      <c r="CI203" s="227">
        <v>0</v>
      </c>
      <c r="CJ203" s="227">
        <v>0</v>
      </c>
      <c r="CK203" s="227">
        <v>0</v>
      </c>
      <c r="CL203" s="295">
        <v>0</v>
      </c>
      <c r="CM203" s="326"/>
      <c r="CZ203" s="325">
        <f t="shared" si="3"/>
        <v>0</v>
      </c>
      <c r="DA203" s="313" t="s">
        <v>1799</v>
      </c>
      <c r="DB203" s="310" t="s">
        <v>1800</v>
      </c>
      <c r="DC203" s="310" t="s">
        <v>2296</v>
      </c>
    </row>
    <row r="204" spans="1:107" ht="13.2" customHeight="1" x14ac:dyDescent="0.25">
      <c r="A204" s="293" t="s">
        <v>1801</v>
      </c>
      <c r="B204" s="294" t="s">
        <v>1802</v>
      </c>
      <c r="C204" s="227">
        <v>0</v>
      </c>
      <c r="D204" s="227">
        <v>0</v>
      </c>
      <c r="E204" s="227">
        <v>0</v>
      </c>
      <c r="F204" s="227">
        <v>0</v>
      </c>
      <c r="G204" s="227">
        <v>0</v>
      </c>
      <c r="H204" s="227">
        <v>0</v>
      </c>
      <c r="I204" s="227">
        <v>0</v>
      </c>
      <c r="J204" s="227">
        <v>0</v>
      </c>
      <c r="K204" s="227">
        <v>0</v>
      </c>
      <c r="L204" s="227">
        <v>0</v>
      </c>
      <c r="M204" s="227">
        <v>0</v>
      </c>
      <c r="N204" s="227">
        <v>0</v>
      </c>
      <c r="O204" s="227">
        <v>0</v>
      </c>
      <c r="P204" s="227">
        <v>0</v>
      </c>
      <c r="Q204" s="227">
        <v>0</v>
      </c>
      <c r="R204" s="227">
        <v>0</v>
      </c>
      <c r="S204" s="227">
        <v>0</v>
      </c>
      <c r="T204" s="227">
        <v>0</v>
      </c>
      <c r="U204" s="227">
        <v>0</v>
      </c>
      <c r="V204" s="227">
        <v>0</v>
      </c>
      <c r="W204" s="227">
        <v>0</v>
      </c>
      <c r="X204" s="227">
        <v>0</v>
      </c>
      <c r="Y204" s="227">
        <v>0</v>
      </c>
      <c r="Z204" s="227">
        <v>0</v>
      </c>
      <c r="AA204" s="227">
        <v>0</v>
      </c>
      <c r="AB204" s="227">
        <v>0</v>
      </c>
      <c r="AC204" s="227">
        <v>-18198</v>
      </c>
      <c r="AD204" s="227">
        <v>0</v>
      </c>
      <c r="AE204" s="227">
        <v>0</v>
      </c>
      <c r="AF204" s="227">
        <v>0</v>
      </c>
      <c r="AG204" s="227">
        <v>0</v>
      </c>
      <c r="AH204" s="227">
        <v>0</v>
      </c>
      <c r="AI204" s="227">
        <v>0</v>
      </c>
      <c r="AJ204" s="227">
        <v>0</v>
      </c>
      <c r="AK204" s="227">
        <v>0</v>
      </c>
      <c r="AL204" s="227">
        <v>0</v>
      </c>
      <c r="AM204" s="227">
        <v>0</v>
      </c>
      <c r="AN204" s="227">
        <v>0</v>
      </c>
      <c r="AO204" s="227">
        <v>0</v>
      </c>
      <c r="AP204" s="227">
        <v>0</v>
      </c>
      <c r="AQ204" s="227">
        <v>0</v>
      </c>
      <c r="AR204" s="227">
        <v>0</v>
      </c>
      <c r="AS204" s="227">
        <v>0</v>
      </c>
      <c r="AT204" s="227">
        <v>0</v>
      </c>
      <c r="AU204" s="227">
        <v>0</v>
      </c>
      <c r="AV204" s="227">
        <v>0</v>
      </c>
      <c r="AW204" s="227">
        <v>0</v>
      </c>
      <c r="AX204" s="227">
        <v>0</v>
      </c>
      <c r="AY204" s="227">
        <v>0</v>
      </c>
      <c r="AZ204" s="227">
        <v>0</v>
      </c>
      <c r="BA204" s="227">
        <v>0</v>
      </c>
      <c r="BB204" s="227">
        <v>0</v>
      </c>
      <c r="BC204" s="227">
        <v>0</v>
      </c>
      <c r="BD204" s="227">
        <v>0</v>
      </c>
      <c r="BE204" s="227">
        <v>0</v>
      </c>
      <c r="BF204" s="227">
        <v>0</v>
      </c>
      <c r="BG204" s="227">
        <v>0</v>
      </c>
      <c r="BH204" s="227">
        <v>0</v>
      </c>
      <c r="BI204" s="227">
        <v>0</v>
      </c>
      <c r="BJ204" s="227">
        <v>0</v>
      </c>
      <c r="BK204" s="227">
        <v>0</v>
      </c>
      <c r="BL204" s="227">
        <v>0</v>
      </c>
      <c r="BM204" s="227">
        <v>0</v>
      </c>
      <c r="BN204" s="227">
        <v>0</v>
      </c>
      <c r="BO204" s="227">
        <v>0</v>
      </c>
      <c r="BP204" s="227">
        <v>0</v>
      </c>
      <c r="BQ204" s="227">
        <v>0</v>
      </c>
      <c r="BR204" s="295">
        <v>0</v>
      </c>
      <c r="BS204" s="295">
        <v>0</v>
      </c>
      <c r="BT204" s="295">
        <v>0</v>
      </c>
      <c r="BU204" s="295">
        <v>0</v>
      </c>
      <c r="BV204" s="295">
        <v>0</v>
      </c>
      <c r="BW204" s="295">
        <v>0</v>
      </c>
      <c r="BX204" s="295">
        <v>0</v>
      </c>
      <c r="BY204" s="295">
        <v>0</v>
      </c>
      <c r="BZ204" s="295">
        <v>0</v>
      </c>
      <c r="CA204" s="295">
        <v>0</v>
      </c>
      <c r="CB204" s="295">
        <v>0</v>
      </c>
      <c r="CC204" s="295">
        <v>0</v>
      </c>
      <c r="CD204" s="295">
        <v>0</v>
      </c>
      <c r="CE204" s="295">
        <v>0</v>
      </c>
      <c r="CF204" s="295">
        <v>0</v>
      </c>
      <c r="CG204" s="227">
        <v>0</v>
      </c>
      <c r="CH204" s="295">
        <v>0</v>
      </c>
      <c r="CI204" s="295">
        <v>0</v>
      </c>
      <c r="CJ204" s="295">
        <v>0</v>
      </c>
      <c r="CK204" s="295">
        <v>0</v>
      </c>
      <c r="CL204" s="295">
        <v>0</v>
      </c>
      <c r="CM204" s="326"/>
      <c r="CZ204" s="325">
        <f t="shared" si="3"/>
        <v>0</v>
      </c>
      <c r="DA204" s="313" t="s">
        <v>1801</v>
      </c>
      <c r="DB204" s="310" t="s">
        <v>1802</v>
      </c>
      <c r="DC204" s="310" t="s">
        <v>2296</v>
      </c>
    </row>
    <row r="205" spans="1:107" ht="13.2" customHeight="1" x14ac:dyDescent="0.25">
      <c r="A205" s="293" t="s">
        <v>1803</v>
      </c>
      <c r="B205" s="294" t="s">
        <v>217</v>
      </c>
      <c r="C205" s="227">
        <v>520600</v>
      </c>
      <c r="D205" s="227">
        <v>0</v>
      </c>
      <c r="E205" s="227">
        <v>0</v>
      </c>
      <c r="F205" s="227">
        <v>18100</v>
      </c>
      <c r="G205" s="227">
        <v>0</v>
      </c>
      <c r="H205" s="227">
        <v>0</v>
      </c>
      <c r="I205" s="227">
        <v>0</v>
      </c>
      <c r="J205" s="227">
        <v>0</v>
      </c>
      <c r="K205" s="227">
        <v>0</v>
      </c>
      <c r="L205" s="227">
        <v>0</v>
      </c>
      <c r="M205" s="227">
        <v>0</v>
      </c>
      <c r="N205" s="227">
        <v>0</v>
      </c>
      <c r="O205" s="227">
        <v>0</v>
      </c>
      <c r="P205" s="227">
        <v>0</v>
      </c>
      <c r="Q205" s="227">
        <v>0</v>
      </c>
      <c r="R205" s="227">
        <v>0</v>
      </c>
      <c r="S205" s="227">
        <v>0</v>
      </c>
      <c r="T205" s="227">
        <v>0</v>
      </c>
      <c r="U205" s="227">
        <v>0</v>
      </c>
      <c r="V205" s="227">
        <v>22543</v>
      </c>
      <c r="W205" s="227">
        <v>0</v>
      </c>
      <c r="X205" s="227">
        <v>8000</v>
      </c>
      <c r="Y205" s="227">
        <v>0</v>
      </c>
      <c r="Z205" s="227">
        <v>0</v>
      </c>
      <c r="AA205" s="227">
        <v>8200</v>
      </c>
      <c r="AB205" s="227">
        <v>0</v>
      </c>
      <c r="AC205" s="227">
        <v>6033070</v>
      </c>
      <c r="AD205" s="227">
        <v>0</v>
      </c>
      <c r="AE205" s="227">
        <v>29095</v>
      </c>
      <c r="AF205" s="227">
        <v>0</v>
      </c>
      <c r="AG205" s="227">
        <v>0</v>
      </c>
      <c r="AH205" s="227">
        <v>0</v>
      </c>
      <c r="AI205" s="227">
        <v>0</v>
      </c>
      <c r="AJ205" s="227">
        <v>0</v>
      </c>
      <c r="AK205" s="227">
        <v>380590.01</v>
      </c>
      <c r="AL205" s="227">
        <v>0</v>
      </c>
      <c r="AM205" s="227">
        <v>0</v>
      </c>
      <c r="AN205" s="227">
        <v>0</v>
      </c>
      <c r="AO205" s="227">
        <v>0</v>
      </c>
      <c r="AP205" s="227">
        <v>0</v>
      </c>
      <c r="AQ205" s="227">
        <v>0</v>
      </c>
      <c r="AR205" s="227">
        <v>0</v>
      </c>
      <c r="AS205" s="227">
        <v>6200</v>
      </c>
      <c r="AT205" s="227">
        <v>0</v>
      </c>
      <c r="AU205" s="227">
        <v>0</v>
      </c>
      <c r="AV205" s="227">
        <v>13200</v>
      </c>
      <c r="AW205" s="227">
        <v>0</v>
      </c>
      <c r="AX205" s="227">
        <v>0</v>
      </c>
      <c r="AY205" s="227">
        <v>0</v>
      </c>
      <c r="AZ205" s="227">
        <v>0</v>
      </c>
      <c r="BA205" s="227">
        <v>101650</v>
      </c>
      <c r="BB205" s="227">
        <v>0</v>
      </c>
      <c r="BC205" s="227">
        <v>0</v>
      </c>
      <c r="BD205" s="227">
        <v>49080.5</v>
      </c>
      <c r="BE205" s="227">
        <v>0</v>
      </c>
      <c r="BF205" s="227">
        <v>0</v>
      </c>
      <c r="BG205" s="227">
        <v>5778</v>
      </c>
      <c r="BH205" s="227">
        <v>129000</v>
      </c>
      <c r="BI205" s="227">
        <v>0</v>
      </c>
      <c r="BJ205" s="227">
        <v>0</v>
      </c>
      <c r="BK205" s="227">
        <v>0</v>
      </c>
      <c r="BL205" s="227">
        <v>0</v>
      </c>
      <c r="BM205" s="227">
        <v>54600</v>
      </c>
      <c r="BN205" s="227">
        <v>0</v>
      </c>
      <c r="BO205" s="227">
        <v>0</v>
      </c>
      <c r="BP205" s="227">
        <v>0</v>
      </c>
      <c r="BQ205" s="227">
        <v>0</v>
      </c>
      <c r="BR205" s="227">
        <v>127000</v>
      </c>
      <c r="BS205" s="227">
        <v>0</v>
      </c>
      <c r="BT205" s="227">
        <v>0</v>
      </c>
      <c r="BU205" s="227">
        <v>0</v>
      </c>
      <c r="BV205" s="227">
        <v>0</v>
      </c>
      <c r="BW205" s="227">
        <v>0</v>
      </c>
      <c r="BX205" s="227">
        <v>0</v>
      </c>
      <c r="BY205" s="227">
        <v>0</v>
      </c>
      <c r="BZ205" s="227">
        <v>0</v>
      </c>
      <c r="CA205" s="227">
        <v>0</v>
      </c>
      <c r="CB205" s="227">
        <v>0</v>
      </c>
      <c r="CC205" s="227">
        <v>0</v>
      </c>
      <c r="CD205" s="227">
        <v>0</v>
      </c>
      <c r="CE205" s="227">
        <v>0</v>
      </c>
      <c r="CF205" s="227">
        <v>0</v>
      </c>
      <c r="CG205" s="227">
        <v>0</v>
      </c>
      <c r="CH205" s="227">
        <v>0</v>
      </c>
      <c r="CI205" s="227">
        <v>0</v>
      </c>
      <c r="CJ205" s="227">
        <v>0</v>
      </c>
      <c r="CK205" s="227">
        <v>0</v>
      </c>
      <c r="CL205" s="227">
        <v>146790</v>
      </c>
      <c r="CM205" s="326"/>
      <c r="CZ205" s="325">
        <f t="shared" si="3"/>
        <v>0</v>
      </c>
      <c r="DA205" s="313" t="s">
        <v>1803</v>
      </c>
      <c r="DB205" s="310" t="s">
        <v>217</v>
      </c>
      <c r="DC205" s="310" t="s">
        <v>2296</v>
      </c>
    </row>
    <row r="206" spans="1:107" ht="13.2" customHeight="1" x14ac:dyDescent="0.25">
      <c r="A206" s="293" t="s">
        <v>1804</v>
      </c>
      <c r="B206" s="294" t="s">
        <v>1087</v>
      </c>
      <c r="C206" s="227">
        <v>0</v>
      </c>
      <c r="D206" s="227">
        <v>0</v>
      </c>
      <c r="E206" s="227">
        <v>0</v>
      </c>
      <c r="F206" s="227">
        <v>0</v>
      </c>
      <c r="G206" s="227">
        <v>0</v>
      </c>
      <c r="H206" s="227">
        <v>0</v>
      </c>
      <c r="I206" s="227">
        <v>0</v>
      </c>
      <c r="J206" s="227">
        <v>0</v>
      </c>
      <c r="K206" s="227">
        <v>0</v>
      </c>
      <c r="L206" s="227">
        <v>0</v>
      </c>
      <c r="M206" s="227">
        <v>0</v>
      </c>
      <c r="N206" s="227">
        <v>0</v>
      </c>
      <c r="O206" s="227">
        <v>0</v>
      </c>
      <c r="P206" s="227">
        <v>0</v>
      </c>
      <c r="Q206" s="227">
        <v>0</v>
      </c>
      <c r="R206" s="227">
        <v>0</v>
      </c>
      <c r="S206" s="227">
        <v>0</v>
      </c>
      <c r="T206" s="227">
        <v>0</v>
      </c>
      <c r="U206" s="227">
        <v>0</v>
      </c>
      <c r="V206" s="227">
        <v>0</v>
      </c>
      <c r="W206" s="227">
        <v>0</v>
      </c>
      <c r="X206" s="227">
        <v>0</v>
      </c>
      <c r="Y206" s="227">
        <v>0</v>
      </c>
      <c r="Z206" s="227">
        <v>0</v>
      </c>
      <c r="AA206" s="227">
        <v>0</v>
      </c>
      <c r="AB206" s="227">
        <v>0</v>
      </c>
      <c r="AC206" s="227">
        <v>0</v>
      </c>
      <c r="AD206" s="227">
        <v>0</v>
      </c>
      <c r="AE206" s="227">
        <v>0</v>
      </c>
      <c r="AF206" s="227">
        <v>0</v>
      </c>
      <c r="AG206" s="227">
        <v>0</v>
      </c>
      <c r="AH206" s="227">
        <v>0</v>
      </c>
      <c r="AI206" s="227">
        <v>0</v>
      </c>
      <c r="AJ206" s="227">
        <v>0</v>
      </c>
      <c r="AK206" s="227">
        <v>0</v>
      </c>
      <c r="AL206" s="227">
        <v>0</v>
      </c>
      <c r="AM206" s="227">
        <v>0</v>
      </c>
      <c r="AN206" s="227">
        <v>0</v>
      </c>
      <c r="AO206" s="227">
        <v>0</v>
      </c>
      <c r="AP206" s="227">
        <v>0</v>
      </c>
      <c r="AQ206" s="227">
        <v>0</v>
      </c>
      <c r="AR206" s="227">
        <v>0</v>
      </c>
      <c r="AS206" s="227">
        <v>0</v>
      </c>
      <c r="AT206" s="227">
        <v>0</v>
      </c>
      <c r="AU206" s="227">
        <v>0</v>
      </c>
      <c r="AV206" s="227">
        <v>0</v>
      </c>
      <c r="AW206" s="227">
        <v>0</v>
      </c>
      <c r="AX206" s="227">
        <v>0</v>
      </c>
      <c r="AY206" s="227">
        <v>0</v>
      </c>
      <c r="AZ206" s="227">
        <v>0</v>
      </c>
      <c r="BA206" s="227">
        <v>0</v>
      </c>
      <c r="BB206" s="227">
        <v>0</v>
      </c>
      <c r="BC206" s="227">
        <v>0</v>
      </c>
      <c r="BD206" s="227">
        <v>0</v>
      </c>
      <c r="BE206" s="227">
        <v>0</v>
      </c>
      <c r="BF206" s="227">
        <v>0</v>
      </c>
      <c r="BG206" s="227">
        <v>0</v>
      </c>
      <c r="BH206" s="227">
        <v>0</v>
      </c>
      <c r="BI206" s="227">
        <v>0</v>
      </c>
      <c r="BJ206" s="227">
        <v>0</v>
      </c>
      <c r="BK206" s="227">
        <v>0</v>
      </c>
      <c r="BL206" s="227">
        <v>0</v>
      </c>
      <c r="BM206" s="227">
        <v>0</v>
      </c>
      <c r="BN206" s="227">
        <v>0</v>
      </c>
      <c r="BO206" s="227">
        <v>0</v>
      </c>
      <c r="BP206" s="227">
        <v>0</v>
      </c>
      <c r="BQ206" s="227">
        <v>0</v>
      </c>
      <c r="BR206" s="295">
        <v>0</v>
      </c>
      <c r="BS206" s="295">
        <v>0</v>
      </c>
      <c r="BT206" s="295">
        <v>0</v>
      </c>
      <c r="BU206" s="295">
        <v>0</v>
      </c>
      <c r="BV206" s="295">
        <v>0</v>
      </c>
      <c r="BW206" s="295">
        <v>0</v>
      </c>
      <c r="BX206" s="295">
        <v>0</v>
      </c>
      <c r="BY206" s="295">
        <v>0</v>
      </c>
      <c r="BZ206" s="295">
        <v>0</v>
      </c>
      <c r="CA206" s="295">
        <v>0</v>
      </c>
      <c r="CB206" s="295">
        <v>0</v>
      </c>
      <c r="CC206" s="295">
        <v>0</v>
      </c>
      <c r="CD206" s="295">
        <v>0</v>
      </c>
      <c r="CE206" s="295">
        <v>0</v>
      </c>
      <c r="CF206" s="295">
        <v>0</v>
      </c>
      <c r="CG206" s="227">
        <v>0</v>
      </c>
      <c r="CH206" s="295">
        <v>0</v>
      </c>
      <c r="CI206" s="295">
        <v>0</v>
      </c>
      <c r="CJ206" s="295">
        <v>0</v>
      </c>
      <c r="CK206" s="295">
        <v>0</v>
      </c>
      <c r="CL206" s="295">
        <v>0</v>
      </c>
      <c r="CM206" s="326"/>
      <c r="CZ206" s="325">
        <f t="shared" si="3"/>
        <v>0</v>
      </c>
      <c r="DA206" s="313" t="s">
        <v>1804</v>
      </c>
      <c r="DB206" s="310" t="s">
        <v>1087</v>
      </c>
      <c r="DC206" s="310" t="s">
        <v>2296</v>
      </c>
    </row>
    <row r="207" spans="1:107" ht="13.2" customHeight="1" x14ac:dyDescent="0.25">
      <c r="A207" s="293" t="s">
        <v>1805</v>
      </c>
      <c r="B207" s="294" t="s">
        <v>1293</v>
      </c>
      <c r="C207" s="227">
        <v>-520586</v>
      </c>
      <c r="D207" s="227">
        <v>0</v>
      </c>
      <c r="E207" s="227">
        <v>0</v>
      </c>
      <c r="F207" s="227">
        <v>-18097</v>
      </c>
      <c r="G207" s="227">
        <v>0</v>
      </c>
      <c r="H207" s="227">
        <v>0</v>
      </c>
      <c r="I207" s="227">
        <v>0</v>
      </c>
      <c r="J207" s="227">
        <v>0</v>
      </c>
      <c r="K207" s="227">
        <v>0</v>
      </c>
      <c r="L207" s="227">
        <v>0</v>
      </c>
      <c r="M207" s="227">
        <v>0</v>
      </c>
      <c r="N207" s="227">
        <v>0</v>
      </c>
      <c r="O207" s="227">
        <v>0</v>
      </c>
      <c r="P207" s="227">
        <v>0</v>
      </c>
      <c r="Q207" s="227">
        <v>0</v>
      </c>
      <c r="R207" s="227">
        <v>0</v>
      </c>
      <c r="S207" s="227">
        <v>0</v>
      </c>
      <c r="T207" s="227">
        <v>0</v>
      </c>
      <c r="U207" s="227">
        <v>0</v>
      </c>
      <c r="V207" s="227">
        <v>-22540</v>
      </c>
      <c r="W207" s="227">
        <v>0</v>
      </c>
      <c r="X207" s="227">
        <v>-7999</v>
      </c>
      <c r="Y207" s="227">
        <v>0</v>
      </c>
      <c r="Z207" s="227">
        <v>0</v>
      </c>
      <c r="AA207" s="227">
        <v>-8199</v>
      </c>
      <c r="AB207" s="227">
        <v>0</v>
      </c>
      <c r="AC207" s="227">
        <v>-5513031.4100000001</v>
      </c>
      <c r="AD207" s="227">
        <v>0</v>
      </c>
      <c r="AE207" s="227">
        <v>-29093</v>
      </c>
      <c r="AF207" s="227">
        <v>0</v>
      </c>
      <c r="AG207" s="227">
        <v>0</v>
      </c>
      <c r="AH207" s="227">
        <v>0</v>
      </c>
      <c r="AI207" s="227">
        <v>0</v>
      </c>
      <c r="AJ207" s="227">
        <v>0</v>
      </c>
      <c r="AK207" s="227">
        <v>-380578.01</v>
      </c>
      <c r="AL207" s="227">
        <v>0</v>
      </c>
      <c r="AM207" s="227">
        <v>0</v>
      </c>
      <c r="AN207" s="227">
        <v>0</v>
      </c>
      <c r="AO207" s="227">
        <v>0</v>
      </c>
      <c r="AP207" s="227">
        <v>0</v>
      </c>
      <c r="AQ207" s="227">
        <v>0</v>
      </c>
      <c r="AR207" s="227">
        <v>0</v>
      </c>
      <c r="AS207" s="227">
        <v>-6199</v>
      </c>
      <c r="AT207" s="227">
        <v>0</v>
      </c>
      <c r="AU207" s="227">
        <v>0</v>
      </c>
      <c r="AV207" s="227">
        <v>-13198</v>
      </c>
      <c r="AW207" s="227">
        <v>0</v>
      </c>
      <c r="AX207" s="227">
        <v>0</v>
      </c>
      <c r="AY207" s="227">
        <v>0</v>
      </c>
      <c r="AZ207" s="227">
        <v>0</v>
      </c>
      <c r="BA207" s="227">
        <v>-101645</v>
      </c>
      <c r="BB207" s="227">
        <v>0</v>
      </c>
      <c r="BC207" s="227">
        <v>0</v>
      </c>
      <c r="BD207" s="227">
        <v>-49077.5</v>
      </c>
      <c r="BE207" s="227">
        <v>0</v>
      </c>
      <c r="BF207" s="227">
        <v>0</v>
      </c>
      <c r="BG207" s="227">
        <v>-5777</v>
      </c>
      <c r="BH207" s="227">
        <v>-128995</v>
      </c>
      <c r="BI207" s="227">
        <v>0</v>
      </c>
      <c r="BJ207" s="227">
        <v>0</v>
      </c>
      <c r="BK207" s="227">
        <v>0</v>
      </c>
      <c r="BL207" s="227">
        <v>0</v>
      </c>
      <c r="BM207" s="227">
        <v>-54598</v>
      </c>
      <c r="BN207" s="227">
        <v>0</v>
      </c>
      <c r="BO207" s="227">
        <v>0</v>
      </c>
      <c r="BP207" s="227">
        <v>0</v>
      </c>
      <c r="BQ207" s="227">
        <v>0</v>
      </c>
      <c r="BR207" s="295">
        <v>-20516.63</v>
      </c>
      <c r="BS207" s="295">
        <v>0</v>
      </c>
      <c r="BT207" s="295">
        <v>0</v>
      </c>
      <c r="BU207" s="295">
        <v>0</v>
      </c>
      <c r="BV207" s="295">
        <v>0</v>
      </c>
      <c r="BW207" s="295">
        <v>0</v>
      </c>
      <c r="BX207" s="227">
        <v>0</v>
      </c>
      <c r="BY207" s="227">
        <v>0</v>
      </c>
      <c r="BZ207" s="295">
        <v>0</v>
      </c>
      <c r="CA207" s="295">
        <v>0</v>
      </c>
      <c r="CB207" s="295">
        <v>0</v>
      </c>
      <c r="CC207" s="295">
        <v>0</v>
      </c>
      <c r="CD207" s="295">
        <v>0</v>
      </c>
      <c r="CE207" s="227">
        <v>0</v>
      </c>
      <c r="CF207" s="227">
        <v>0</v>
      </c>
      <c r="CG207" s="227">
        <v>0</v>
      </c>
      <c r="CH207" s="227">
        <v>0</v>
      </c>
      <c r="CI207" s="295">
        <v>0</v>
      </c>
      <c r="CJ207" s="295">
        <v>0</v>
      </c>
      <c r="CK207" s="227">
        <v>0</v>
      </c>
      <c r="CL207" s="295">
        <v>-146785</v>
      </c>
      <c r="CM207" s="326"/>
      <c r="CZ207" s="325">
        <f t="shared" si="3"/>
        <v>0</v>
      </c>
      <c r="DA207" s="313" t="s">
        <v>1805</v>
      </c>
      <c r="DB207" s="310" t="s">
        <v>1293</v>
      </c>
      <c r="DC207" s="310" t="s">
        <v>2296</v>
      </c>
    </row>
    <row r="208" spans="1:107" ht="13.2" customHeight="1" x14ac:dyDescent="0.25">
      <c r="A208" s="293" t="s">
        <v>1806</v>
      </c>
      <c r="B208" s="294" t="s">
        <v>218</v>
      </c>
      <c r="C208" s="227">
        <v>319564926.06</v>
      </c>
      <c r="D208" s="227">
        <v>0</v>
      </c>
      <c r="E208" s="227">
        <v>2329310</v>
      </c>
      <c r="F208" s="227">
        <v>6120439</v>
      </c>
      <c r="G208" s="227">
        <v>8714280</v>
      </c>
      <c r="H208" s="227">
        <v>7603315</v>
      </c>
      <c r="I208" s="227">
        <v>9657171</v>
      </c>
      <c r="J208" s="227">
        <v>17953374</v>
      </c>
      <c r="K208" s="227">
        <v>7471029.0499999998</v>
      </c>
      <c r="L208" s="227">
        <v>3677405</v>
      </c>
      <c r="M208" s="227">
        <v>54373221.799999997</v>
      </c>
      <c r="N208" s="227">
        <v>15399900</v>
      </c>
      <c r="O208" s="227">
        <v>127272734.92</v>
      </c>
      <c r="P208" s="227">
        <v>10667850</v>
      </c>
      <c r="Q208" s="227">
        <v>2383800</v>
      </c>
      <c r="R208" s="227">
        <v>22577146</v>
      </c>
      <c r="S208" s="227">
        <v>18533577.350000001</v>
      </c>
      <c r="T208" s="227">
        <v>4813950</v>
      </c>
      <c r="U208" s="227">
        <v>8311094.1200000001</v>
      </c>
      <c r="V208" s="227">
        <v>8112301.0999999996</v>
      </c>
      <c r="W208" s="227">
        <v>152538740</v>
      </c>
      <c r="X208" s="227">
        <v>9654028.8499999996</v>
      </c>
      <c r="Y208" s="227">
        <v>25860247</v>
      </c>
      <c r="Z208" s="227">
        <v>13694070</v>
      </c>
      <c r="AA208" s="227">
        <v>8408447.5</v>
      </c>
      <c r="AB208" s="227">
        <v>10285650</v>
      </c>
      <c r="AC208" s="227">
        <v>1160688</v>
      </c>
      <c r="AD208" s="227">
        <v>31509393.789999999</v>
      </c>
      <c r="AE208" s="227">
        <v>10036144.77</v>
      </c>
      <c r="AF208" s="227">
        <v>5044853</v>
      </c>
      <c r="AG208" s="227">
        <v>11665524</v>
      </c>
      <c r="AH208" s="227">
        <v>22792513.530000001</v>
      </c>
      <c r="AI208" s="227">
        <v>3540427.31</v>
      </c>
      <c r="AJ208" s="227">
        <v>6382830</v>
      </c>
      <c r="AK208" s="227">
        <v>388846651.24000001</v>
      </c>
      <c r="AL208" s="227">
        <v>10975002.630000001</v>
      </c>
      <c r="AM208" s="227">
        <v>8824866.6699999999</v>
      </c>
      <c r="AN208" s="227">
        <v>2428319</v>
      </c>
      <c r="AO208" s="227">
        <v>17685670.690000001</v>
      </c>
      <c r="AP208" s="227">
        <v>19359952</v>
      </c>
      <c r="AQ208" s="227">
        <v>3481546</v>
      </c>
      <c r="AR208" s="227">
        <v>45625600</v>
      </c>
      <c r="AS208" s="227">
        <v>15068749</v>
      </c>
      <c r="AT208" s="227">
        <v>10118705.24</v>
      </c>
      <c r="AU208" s="227">
        <v>20045778.66</v>
      </c>
      <c r="AV208" s="227">
        <v>12578752.92</v>
      </c>
      <c r="AW208" s="227">
        <v>5776226</v>
      </c>
      <c r="AX208" s="227">
        <v>12077722.609999999</v>
      </c>
      <c r="AY208" s="227">
        <v>19726174.670000002</v>
      </c>
      <c r="AZ208" s="227">
        <v>9122022</v>
      </c>
      <c r="BA208" s="227">
        <v>109319322.92</v>
      </c>
      <c r="BB208" s="227">
        <v>5438881</v>
      </c>
      <c r="BC208" s="227">
        <v>209304101.77000001</v>
      </c>
      <c r="BD208" s="227">
        <v>31712911.940000001</v>
      </c>
      <c r="BE208" s="227">
        <v>15296993.67</v>
      </c>
      <c r="BF208" s="227">
        <v>11973619.449999999</v>
      </c>
      <c r="BG208" s="227">
        <v>103972440</v>
      </c>
      <c r="BH208" s="227">
        <v>0</v>
      </c>
      <c r="BI208" s="227">
        <v>6978250</v>
      </c>
      <c r="BJ208" s="227">
        <v>3764016.67</v>
      </c>
      <c r="BK208" s="227">
        <v>5042323.34</v>
      </c>
      <c r="BL208" s="227">
        <v>231512716.34</v>
      </c>
      <c r="BM208" s="227">
        <v>29710406.309999999</v>
      </c>
      <c r="BN208" s="227">
        <v>26935336</v>
      </c>
      <c r="BO208" s="227">
        <v>25749772.559999999</v>
      </c>
      <c r="BP208" s="227">
        <v>13320837</v>
      </c>
      <c r="BQ208" s="227">
        <v>28231714</v>
      </c>
      <c r="BR208" s="227">
        <v>568755760.91999996</v>
      </c>
      <c r="BS208" s="227">
        <v>10979768.789999999</v>
      </c>
      <c r="BT208" s="227">
        <v>12804600</v>
      </c>
      <c r="BU208" s="227">
        <v>89387360</v>
      </c>
      <c r="BV208" s="227">
        <v>6804508.5999999996</v>
      </c>
      <c r="BW208" s="227">
        <v>12048400</v>
      </c>
      <c r="BX208" s="227">
        <v>24164900</v>
      </c>
      <c r="BY208" s="227">
        <v>8024900</v>
      </c>
      <c r="BZ208" s="227">
        <v>16787045</v>
      </c>
      <c r="CA208" s="227">
        <v>17860542.07</v>
      </c>
      <c r="CB208" s="227">
        <v>15924137.51</v>
      </c>
      <c r="CC208" s="227">
        <v>53811176.799999997</v>
      </c>
      <c r="CD208" s="227">
        <v>11375698</v>
      </c>
      <c r="CE208" s="227">
        <v>33301507.57</v>
      </c>
      <c r="CF208" s="227">
        <v>6223192.8799999999</v>
      </c>
      <c r="CG208" s="227">
        <v>149900</v>
      </c>
      <c r="CH208" s="227">
        <v>9866700</v>
      </c>
      <c r="CI208" s="227">
        <v>10691027</v>
      </c>
      <c r="CJ208" s="227">
        <v>26379819</v>
      </c>
      <c r="CK208" s="227">
        <v>7073950</v>
      </c>
      <c r="CL208" s="227">
        <v>9776720</v>
      </c>
      <c r="CM208" s="326"/>
      <c r="CZ208" s="325">
        <f t="shared" si="3"/>
        <v>0</v>
      </c>
      <c r="DA208" s="313" t="s">
        <v>1806</v>
      </c>
      <c r="DB208" s="310" t="s">
        <v>218</v>
      </c>
      <c r="DC208" s="310" t="s">
        <v>2296</v>
      </c>
    </row>
    <row r="209" spans="1:107" ht="13.2" customHeight="1" x14ac:dyDescent="0.25">
      <c r="A209" s="293" t="s">
        <v>1807</v>
      </c>
      <c r="B209" s="294" t="s">
        <v>219</v>
      </c>
      <c r="C209" s="227">
        <v>0</v>
      </c>
      <c r="D209" s="227">
        <v>0</v>
      </c>
      <c r="E209" s="227">
        <v>0</v>
      </c>
      <c r="F209" s="227">
        <v>0</v>
      </c>
      <c r="G209" s="227">
        <v>0</v>
      </c>
      <c r="H209" s="227">
        <v>0</v>
      </c>
      <c r="I209" s="227">
        <v>0</v>
      </c>
      <c r="J209" s="227">
        <v>0</v>
      </c>
      <c r="K209" s="227">
        <v>0</v>
      </c>
      <c r="L209" s="227">
        <v>0</v>
      </c>
      <c r="M209" s="227">
        <v>0</v>
      </c>
      <c r="N209" s="227">
        <v>0</v>
      </c>
      <c r="O209" s="227">
        <v>0</v>
      </c>
      <c r="P209" s="227">
        <v>0</v>
      </c>
      <c r="Q209" s="227">
        <v>0</v>
      </c>
      <c r="R209" s="227">
        <v>0</v>
      </c>
      <c r="S209" s="227">
        <v>0</v>
      </c>
      <c r="T209" s="227">
        <v>0</v>
      </c>
      <c r="U209" s="227">
        <v>0</v>
      </c>
      <c r="V209" s="227">
        <v>0</v>
      </c>
      <c r="W209" s="227">
        <v>0</v>
      </c>
      <c r="X209" s="227">
        <v>0</v>
      </c>
      <c r="Y209" s="227">
        <v>0</v>
      </c>
      <c r="Z209" s="227">
        <v>0</v>
      </c>
      <c r="AA209" s="227">
        <v>0</v>
      </c>
      <c r="AB209" s="227">
        <v>0</v>
      </c>
      <c r="AC209" s="227">
        <v>0</v>
      </c>
      <c r="AD209" s="227">
        <v>0</v>
      </c>
      <c r="AE209" s="227">
        <v>0</v>
      </c>
      <c r="AF209" s="227">
        <v>0</v>
      </c>
      <c r="AG209" s="227">
        <v>0</v>
      </c>
      <c r="AH209" s="227">
        <v>0</v>
      </c>
      <c r="AI209" s="227">
        <v>0</v>
      </c>
      <c r="AJ209" s="227">
        <v>0</v>
      </c>
      <c r="AK209" s="227">
        <v>0</v>
      </c>
      <c r="AL209" s="227">
        <v>0</v>
      </c>
      <c r="AM209" s="227">
        <v>0</v>
      </c>
      <c r="AN209" s="227">
        <v>0</v>
      </c>
      <c r="AO209" s="227">
        <v>0</v>
      </c>
      <c r="AP209" s="227">
        <v>0</v>
      </c>
      <c r="AQ209" s="227">
        <v>0</v>
      </c>
      <c r="AR209" s="227">
        <v>0</v>
      </c>
      <c r="AS209" s="227">
        <v>0</v>
      </c>
      <c r="AT209" s="227">
        <v>0</v>
      </c>
      <c r="AU209" s="227">
        <v>0</v>
      </c>
      <c r="AV209" s="227">
        <v>0</v>
      </c>
      <c r="AW209" s="227">
        <v>0</v>
      </c>
      <c r="AX209" s="227">
        <v>0</v>
      </c>
      <c r="AY209" s="227">
        <v>0</v>
      </c>
      <c r="AZ209" s="227">
        <v>0</v>
      </c>
      <c r="BA209" s="227">
        <v>0</v>
      </c>
      <c r="BB209" s="227">
        <v>0</v>
      </c>
      <c r="BC209" s="227">
        <v>0</v>
      </c>
      <c r="BD209" s="227">
        <v>0</v>
      </c>
      <c r="BE209" s="227">
        <v>0</v>
      </c>
      <c r="BF209" s="227">
        <v>0</v>
      </c>
      <c r="BG209" s="227">
        <v>0</v>
      </c>
      <c r="BH209" s="227">
        <v>0</v>
      </c>
      <c r="BI209" s="227">
        <v>0</v>
      </c>
      <c r="BJ209" s="227">
        <v>0</v>
      </c>
      <c r="BK209" s="227">
        <v>0</v>
      </c>
      <c r="BL209" s="227">
        <v>0</v>
      </c>
      <c r="BM209" s="227">
        <v>0</v>
      </c>
      <c r="BN209" s="227">
        <v>0</v>
      </c>
      <c r="BO209" s="227">
        <v>0</v>
      </c>
      <c r="BP209" s="227">
        <v>0</v>
      </c>
      <c r="BQ209" s="227">
        <v>0</v>
      </c>
      <c r="BR209" s="295">
        <v>0</v>
      </c>
      <c r="BS209" s="295">
        <v>0</v>
      </c>
      <c r="BT209" s="295">
        <v>0</v>
      </c>
      <c r="BU209" s="295">
        <v>0</v>
      </c>
      <c r="BV209" s="295">
        <v>0</v>
      </c>
      <c r="BW209" s="295">
        <v>0</v>
      </c>
      <c r="BX209" s="227">
        <v>0</v>
      </c>
      <c r="BY209" s="227">
        <v>0</v>
      </c>
      <c r="BZ209" s="295">
        <v>0</v>
      </c>
      <c r="CA209" s="295">
        <v>0</v>
      </c>
      <c r="CB209" s="295">
        <v>0</v>
      </c>
      <c r="CC209" s="295">
        <v>0</v>
      </c>
      <c r="CD209" s="295">
        <v>0</v>
      </c>
      <c r="CE209" s="227">
        <v>0</v>
      </c>
      <c r="CF209" s="227">
        <v>0</v>
      </c>
      <c r="CG209" s="227">
        <v>0</v>
      </c>
      <c r="CH209" s="227">
        <v>0</v>
      </c>
      <c r="CI209" s="295">
        <v>0</v>
      </c>
      <c r="CJ209" s="295">
        <v>0</v>
      </c>
      <c r="CK209" s="227">
        <v>0</v>
      </c>
      <c r="CL209" s="295">
        <v>0</v>
      </c>
      <c r="CM209" s="326"/>
      <c r="CZ209" s="325">
        <f t="shared" si="3"/>
        <v>0</v>
      </c>
      <c r="DA209" s="313" t="s">
        <v>1807</v>
      </c>
      <c r="DB209" s="310" t="s">
        <v>219</v>
      </c>
      <c r="DC209" s="310" t="s">
        <v>2296</v>
      </c>
    </row>
    <row r="210" spans="1:107" ht="13.2" customHeight="1" x14ac:dyDescent="0.25">
      <c r="A210" s="293" t="s">
        <v>1808</v>
      </c>
      <c r="B210" s="294" t="s">
        <v>1294</v>
      </c>
      <c r="C210" s="227">
        <v>-263794871.59</v>
      </c>
      <c r="D210" s="227">
        <v>0</v>
      </c>
      <c r="E210" s="227">
        <v>-2224933.56</v>
      </c>
      <c r="F210" s="227">
        <v>-2675919.41</v>
      </c>
      <c r="G210" s="227">
        <v>-4929369.34</v>
      </c>
      <c r="H210" s="227">
        <v>-7584230</v>
      </c>
      <c r="I210" s="227">
        <v>-7019836.3600000003</v>
      </c>
      <c r="J210" s="227">
        <v>-13521991.43</v>
      </c>
      <c r="K210" s="227">
        <v>-7471012.0499999998</v>
      </c>
      <c r="L210" s="227">
        <v>-3677339</v>
      </c>
      <c r="M210" s="227">
        <v>-36805865.109999999</v>
      </c>
      <c r="N210" s="227">
        <v>-10360124.550000001</v>
      </c>
      <c r="O210" s="227">
        <v>-105450407.73</v>
      </c>
      <c r="P210" s="227">
        <v>-4007730.97</v>
      </c>
      <c r="Q210" s="227">
        <v>-69699.990000000005</v>
      </c>
      <c r="R210" s="227">
        <v>-12729015.98</v>
      </c>
      <c r="S210" s="227">
        <v>-9876139.8300000001</v>
      </c>
      <c r="T210" s="227">
        <v>-2110896.2799999998</v>
      </c>
      <c r="U210" s="227">
        <v>-8310991.1200000001</v>
      </c>
      <c r="V210" s="227">
        <v>-7413688.1900000004</v>
      </c>
      <c r="W210" s="227">
        <v>-85735020.189999998</v>
      </c>
      <c r="X210" s="227">
        <v>-7925810.6200000001</v>
      </c>
      <c r="Y210" s="227">
        <v>-9041895.1999999993</v>
      </c>
      <c r="Z210" s="227">
        <v>-10606378.050000001</v>
      </c>
      <c r="AA210" s="227">
        <v>-7269342.4900000002</v>
      </c>
      <c r="AB210" s="227">
        <v>-5894388.9800000004</v>
      </c>
      <c r="AC210" s="227">
        <v>-1160637</v>
      </c>
      <c r="AD210" s="227">
        <v>-22408522.02</v>
      </c>
      <c r="AE210" s="227">
        <v>-7699498.3300000001</v>
      </c>
      <c r="AF210" s="227">
        <v>-3139237.26</v>
      </c>
      <c r="AG210" s="227">
        <v>-9423955.3499999996</v>
      </c>
      <c r="AH210" s="227">
        <v>-18947935.190000001</v>
      </c>
      <c r="AI210" s="227">
        <v>-3418101.45</v>
      </c>
      <c r="AJ210" s="227">
        <v>-4470700.67</v>
      </c>
      <c r="AK210" s="227">
        <v>-331280948.49000001</v>
      </c>
      <c r="AL210" s="227">
        <v>-8428492.8399999999</v>
      </c>
      <c r="AM210" s="227">
        <v>-5451633.6699999999</v>
      </c>
      <c r="AN210" s="227">
        <v>-2218079.1</v>
      </c>
      <c r="AO210" s="227">
        <v>-6677165.3399999999</v>
      </c>
      <c r="AP210" s="227">
        <v>-13868682.560000001</v>
      </c>
      <c r="AQ210" s="227">
        <v>-1613253.82</v>
      </c>
      <c r="AR210" s="227">
        <v>-18501341.32</v>
      </c>
      <c r="AS210" s="227">
        <v>-12750999.699999999</v>
      </c>
      <c r="AT210" s="227">
        <v>-6093904.0300000003</v>
      </c>
      <c r="AU210" s="227">
        <v>-18121973</v>
      </c>
      <c r="AV210" s="227">
        <v>-12578677.92</v>
      </c>
      <c r="AW210" s="227">
        <v>-2748260.75</v>
      </c>
      <c r="AX210" s="227">
        <v>-10971838.609999999</v>
      </c>
      <c r="AY210" s="227">
        <v>-15015452.59</v>
      </c>
      <c r="AZ210" s="227">
        <v>-2955593.76</v>
      </c>
      <c r="BA210" s="227">
        <v>-66218101.109999999</v>
      </c>
      <c r="BB210" s="227">
        <v>-2695733.84</v>
      </c>
      <c r="BC210" s="227">
        <v>-179585009.94</v>
      </c>
      <c r="BD210" s="227">
        <v>-17830175.100000001</v>
      </c>
      <c r="BE210" s="227">
        <v>-11967988.539999999</v>
      </c>
      <c r="BF210" s="227">
        <v>-7845446.7800000003</v>
      </c>
      <c r="BG210" s="227">
        <v>-68294167.180000007</v>
      </c>
      <c r="BH210" s="227">
        <v>0</v>
      </c>
      <c r="BI210" s="227">
        <v>-3222300.08</v>
      </c>
      <c r="BJ210" s="227">
        <v>-3763949.67</v>
      </c>
      <c r="BK210" s="227">
        <v>-1607205.95</v>
      </c>
      <c r="BL210" s="227">
        <v>-194662693.41999999</v>
      </c>
      <c r="BM210" s="227">
        <v>-20131335.940000001</v>
      </c>
      <c r="BN210" s="227">
        <v>-15655654.68</v>
      </c>
      <c r="BO210" s="227">
        <v>-19200900.829999998</v>
      </c>
      <c r="BP210" s="227">
        <v>-9745662.0199999996</v>
      </c>
      <c r="BQ210" s="227">
        <v>-26618842.699999999</v>
      </c>
      <c r="BR210" s="295">
        <v>-215570305.5</v>
      </c>
      <c r="BS210" s="227">
        <v>-6849119.2199999997</v>
      </c>
      <c r="BT210" s="227">
        <v>-12804367</v>
      </c>
      <c r="BU210" s="227">
        <v>-58556750.18</v>
      </c>
      <c r="BV210" s="227">
        <v>-2667459.15</v>
      </c>
      <c r="BW210" s="227">
        <v>-3427628.02</v>
      </c>
      <c r="BX210" s="227">
        <v>-11224449.99</v>
      </c>
      <c r="BY210" s="227">
        <v>-6034166.6500000004</v>
      </c>
      <c r="BZ210" s="227">
        <v>-11324013.99</v>
      </c>
      <c r="CA210" s="227">
        <v>-12680820.24</v>
      </c>
      <c r="CB210" s="227">
        <v>-14974763.67</v>
      </c>
      <c r="CC210" s="227">
        <v>-31065481.309999999</v>
      </c>
      <c r="CD210" s="227">
        <v>-6992747.7599999998</v>
      </c>
      <c r="CE210" s="227">
        <v>-26753025.289999999</v>
      </c>
      <c r="CF210" s="227">
        <v>-2067170.27</v>
      </c>
      <c r="CG210" s="227">
        <v>-32478.15</v>
      </c>
      <c r="CH210" s="227">
        <v>-5836748.21</v>
      </c>
      <c r="CI210" s="227">
        <v>-10319144</v>
      </c>
      <c r="CJ210" s="227">
        <v>-21839377.350000001</v>
      </c>
      <c r="CK210" s="227">
        <v>-2524047.5</v>
      </c>
      <c r="CL210" s="227">
        <v>-7707538.6399999997</v>
      </c>
      <c r="CM210" s="326"/>
      <c r="CZ210" s="325">
        <f t="shared" si="3"/>
        <v>0</v>
      </c>
      <c r="DA210" s="313" t="s">
        <v>1808</v>
      </c>
      <c r="DB210" s="310" t="s">
        <v>1294</v>
      </c>
      <c r="DC210" s="310" t="s">
        <v>2296</v>
      </c>
    </row>
    <row r="211" spans="1:107" ht="13.2" customHeight="1" x14ac:dyDescent="0.25">
      <c r="A211" s="293" t="s">
        <v>1809</v>
      </c>
      <c r="B211" s="294" t="s">
        <v>220</v>
      </c>
      <c r="C211" s="227">
        <v>2362140</v>
      </c>
      <c r="D211" s="227">
        <v>0</v>
      </c>
      <c r="E211" s="227">
        <v>89040</v>
      </c>
      <c r="F211" s="227">
        <v>1900214</v>
      </c>
      <c r="G211" s="227">
        <v>676342.6</v>
      </c>
      <c r="H211" s="227">
        <v>827899.7</v>
      </c>
      <c r="I211" s="227">
        <v>243086</v>
      </c>
      <c r="J211" s="227">
        <v>1602380</v>
      </c>
      <c r="K211" s="227">
        <v>622000</v>
      </c>
      <c r="L211" s="227">
        <v>246390</v>
      </c>
      <c r="M211" s="227">
        <v>2961962.8</v>
      </c>
      <c r="N211" s="227">
        <v>175940</v>
      </c>
      <c r="O211" s="227">
        <v>1495158</v>
      </c>
      <c r="P211" s="227">
        <v>0</v>
      </c>
      <c r="Q211" s="227">
        <v>0</v>
      </c>
      <c r="R211" s="227">
        <v>352438</v>
      </c>
      <c r="S211" s="227">
        <v>1063670</v>
      </c>
      <c r="T211" s="227">
        <v>995590</v>
      </c>
      <c r="U211" s="227">
        <v>1890190</v>
      </c>
      <c r="V211" s="227">
        <v>670534</v>
      </c>
      <c r="W211" s="227">
        <v>534614</v>
      </c>
      <c r="X211" s="227">
        <v>335211</v>
      </c>
      <c r="Y211" s="227">
        <v>1747060</v>
      </c>
      <c r="Z211" s="227">
        <v>632243</v>
      </c>
      <c r="AA211" s="227">
        <v>0</v>
      </c>
      <c r="AB211" s="227">
        <v>103748</v>
      </c>
      <c r="AC211" s="227">
        <v>0</v>
      </c>
      <c r="AD211" s="227">
        <v>0</v>
      </c>
      <c r="AE211" s="227">
        <v>2656533.4300000002</v>
      </c>
      <c r="AF211" s="227">
        <v>638790</v>
      </c>
      <c r="AG211" s="227">
        <v>168380</v>
      </c>
      <c r="AH211" s="227">
        <v>634870</v>
      </c>
      <c r="AI211" s="227">
        <v>306742</v>
      </c>
      <c r="AJ211" s="227">
        <v>44700</v>
      </c>
      <c r="AK211" s="227">
        <v>12414461.57</v>
      </c>
      <c r="AL211" s="227">
        <v>0</v>
      </c>
      <c r="AM211" s="227">
        <v>0</v>
      </c>
      <c r="AN211" s="227">
        <v>400800</v>
      </c>
      <c r="AO211" s="227">
        <v>0</v>
      </c>
      <c r="AP211" s="227">
        <v>0</v>
      </c>
      <c r="AQ211" s="227">
        <v>1196977</v>
      </c>
      <c r="AR211" s="227">
        <v>0</v>
      </c>
      <c r="AS211" s="227">
        <v>952043.5</v>
      </c>
      <c r="AT211" s="227">
        <v>743930</v>
      </c>
      <c r="AU211" s="227">
        <v>0</v>
      </c>
      <c r="AV211" s="227">
        <v>890481</v>
      </c>
      <c r="AW211" s="227">
        <v>0</v>
      </c>
      <c r="AX211" s="227">
        <v>0</v>
      </c>
      <c r="AY211" s="227">
        <v>2935090</v>
      </c>
      <c r="AZ211" s="227">
        <v>0</v>
      </c>
      <c r="BA211" s="227">
        <v>1871367.08</v>
      </c>
      <c r="BB211" s="227">
        <v>0</v>
      </c>
      <c r="BC211" s="227">
        <v>6165388</v>
      </c>
      <c r="BD211" s="227">
        <v>632497.5</v>
      </c>
      <c r="BE211" s="227">
        <v>730275</v>
      </c>
      <c r="BF211" s="227">
        <v>1393939</v>
      </c>
      <c r="BG211" s="227">
        <v>1048764</v>
      </c>
      <c r="BH211" s="227">
        <v>0</v>
      </c>
      <c r="BI211" s="227">
        <v>0</v>
      </c>
      <c r="BJ211" s="227">
        <v>84150</v>
      </c>
      <c r="BK211" s="227">
        <v>73550</v>
      </c>
      <c r="BL211" s="227">
        <v>5280546.49</v>
      </c>
      <c r="BM211" s="227">
        <v>2325659.5</v>
      </c>
      <c r="BN211" s="227">
        <v>503092</v>
      </c>
      <c r="BO211" s="227">
        <v>1531753</v>
      </c>
      <c r="BP211" s="227">
        <v>353063</v>
      </c>
      <c r="BQ211" s="227">
        <v>1063000</v>
      </c>
      <c r="BR211" s="227">
        <v>36113139</v>
      </c>
      <c r="BS211" s="227">
        <v>2965119.26</v>
      </c>
      <c r="BT211" s="227">
        <v>1323900</v>
      </c>
      <c r="BU211" s="227">
        <v>3860180.5</v>
      </c>
      <c r="BV211" s="227">
        <v>39676</v>
      </c>
      <c r="BW211" s="227">
        <v>726160</v>
      </c>
      <c r="BX211" s="227">
        <v>0</v>
      </c>
      <c r="BY211" s="227">
        <v>0</v>
      </c>
      <c r="BZ211" s="227">
        <v>166510</v>
      </c>
      <c r="CA211" s="227">
        <v>184500</v>
      </c>
      <c r="CB211" s="227">
        <v>2008034</v>
      </c>
      <c r="CC211" s="227">
        <v>268500</v>
      </c>
      <c r="CD211" s="227">
        <v>1379432</v>
      </c>
      <c r="CE211" s="227">
        <v>0</v>
      </c>
      <c r="CF211" s="227">
        <v>0</v>
      </c>
      <c r="CG211" s="227">
        <v>0</v>
      </c>
      <c r="CH211" s="227">
        <v>0</v>
      </c>
      <c r="CI211" s="227">
        <v>1502041.5</v>
      </c>
      <c r="CJ211" s="227">
        <v>2214444</v>
      </c>
      <c r="CK211" s="227">
        <v>0</v>
      </c>
      <c r="CL211" s="227">
        <v>580300</v>
      </c>
      <c r="CM211" s="326"/>
      <c r="CZ211" s="325">
        <f t="shared" si="3"/>
        <v>0</v>
      </c>
      <c r="DA211" s="313" t="s">
        <v>1809</v>
      </c>
      <c r="DB211" s="310" t="s">
        <v>220</v>
      </c>
      <c r="DC211" s="310" t="s">
        <v>2296</v>
      </c>
    </row>
    <row r="212" spans="1:107" ht="13.2" customHeight="1" x14ac:dyDescent="0.25">
      <c r="A212" s="293" t="s">
        <v>1810</v>
      </c>
      <c r="B212" s="294" t="s">
        <v>1088</v>
      </c>
      <c r="C212" s="227">
        <v>0</v>
      </c>
      <c r="D212" s="227">
        <v>0</v>
      </c>
      <c r="E212" s="227">
        <v>0</v>
      </c>
      <c r="F212" s="227">
        <v>0</v>
      </c>
      <c r="G212" s="227">
        <v>0</v>
      </c>
      <c r="H212" s="227">
        <v>0</v>
      </c>
      <c r="I212" s="227">
        <v>0</v>
      </c>
      <c r="J212" s="227">
        <v>0</v>
      </c>
      <c r="K212" s="227">
        <v>0</v>
      </c>
      <c r="L212" s="227">
        <v>0</v>
      </c>
      <c r="M212" s="227">
        <v>0</v>
      </c>
      <c r="N212" s="227">
        <v>0</v>
      </c>
      <c r="O212" s="227">
        <v>0</v>
      </c>
      <c r="P212" s="227">
        <v>0</v>
      </c>
      <c r="Q212" s="227">
        <v>0</v>
      </c>
      <c r="R212" s="227">
        <v>0</v>
      </c>
      <c r="S212" s="227">
        <v>0</v>
      </c>
      <c r="T212" s="227">
        <v>0</v>
      </c>
      <c r="U212" s="227">
        <v>0</v>
      </c>
      <c r="V212" s="227">
        <v>0</v>
      </c>
      <c r="W212" s="227">
        <v>0</v>
      </c>
      <c r="X212" s="227">
        <v>0</v>
      </c>
      <c r="Y212" s="227">
        <v>0</v>
      </c>
      <c r="Z212" s="227">
        <v>0</v>
      </c>
      <c r="AA212" s="227">
        <v>0</v>
      </c>
      <c r="AB212" s="227">
        <v>0</v>
      </c>
      <c r="AC212" s="227">
        <v>0</v>
      </c>
      <c r="AD212" s="227">
        <v>0</v>
      </c>
      <c r="AE212" s="227">
        <v>0</v>
      </c>
      <c r="AF212" s="227">
        <v>0</v>
      </c>
      <c r="AG212" s="227">
        <v>0</v>
      </c>
      <c r="AH212" s="227">
        <v>0</v>
      </c>
      <c r="AI212" s="227">
        <v>0</v>
      </c>
      <c r="AJ212" s="227">
        <v>0</v>
      </c>
      <c r="AK212" s="227">
        <v>0</v>
      </c>
      <c r="AL212" s="227">
        <v>0</v>
      </c>
      <c r="AM212" s="227">
        <v>0</v>
      </c>
      <c r="AN212" s="227">
        <v>0</v>
      </c>
      <c r="AO212" s="227">
        <v>0</v>
      </c>
      <c r="AP212" s="227">
        <v>0</v>
      </c>
      <c r="AQ212" s="227">
        <v>0</v>
      </c>
      <c r="AR212" s="227">
        <v>0</v>
      </c>
      <c r="AS212" s="227">
        <v>0</v>
      </c>
      <c r="AT212" s="227">
        <v>0</v>
      </c>
      <c r="AU212" s="227">
        <v>0</v>
      </c>
      <c r="AV212" s="227">
        <v>0</v>
      </c>
      <c r="AW212" s="227">
        <v>0</v>
      </c>
      <c r="AX212" s="227">
        <v>0</v>
      </c>
      <c r="AY212" s="227">
        <v>0</v>
      </c>
      <c r="AZ212" s="227">
        <v>0</v>
      </c>
      <c r="BA212" s="227">
        <v>0</v>
      </c>
      <c r="BB212" s="227">
        <v>0</v>
      </c>
      <c r="BC212" s="227">
        <v>0</v>
      </c>
      <c r="BD212" s="227">
        <v>0</v>
      </c>
      <c r="BE212" s="227">
        <v>0</v>
      </c>
      <c r="BF212" s="227">
        <v>0</v>
      </c>
      <c r="BG212" s="227">
        <v>0</v>
      </c>
      <c r="BH212" s="227">
        <v>0</v>
      </c>
      <c r="BI212" s="227">
        <v>0</v>
      </c>
      <c r="BJ212" s="227">
        <v>0</v>
      </c>
      <c r="BK212" s="227">
        <v>0</v>
      </c>
      <c r="BL212" s="227">
        <v>0</v>
      </c>
      <c r="BM212" s="227">
        <v>0</v>
      </c>
      <c r="BN212" s="227">
        <v>0</v>
      </c>
      <c r="BO212" s="227">
        <v>0</v>
      </c>
      <c r="BP212" s="227">
        <v>0</v>
      </c>
      <c r="BQ212" s="227">
        <v>0</v>
      </c>
      <c r="BR212" s="295">
        <v>0</v>
      </c>
      <c r="BS212" s="227">
        <v>0</v>
      </c>
      <c r="BT212" s="227">
        <v>0</v>
      </c>
      <c r="BU212" s="227">
        <v>0</v>
      </c>
      <c r="BV212" s="227">
        <v>0</v>
      </c>
      <c r="BW212" s="227">
        <v>0</v>
      </c>
      <c r="BX212" s="227">
        <v>0</v>
      </c>
      <c r="BY212" s="227">
        <v>0</v>
      </c>
      <c r="BZ212" s="227">
        <v>0</v>
      </c>
      <c r="CA212" s="227">
        <v>0</v>
      </c>
      <c r="CB212" s="227">
        <v>0</v>
      </c>
      <c r="CC212" s="227">
        <v>0</v>
      </c>
      <c r="CD212" s="227">
        <v>0</v>
      </c>
      <c r="CE212" s="227">
        <v>0</v>
      </c>
      <c r="CF212" s="227">
        <v>0</v>
      </c>
      <c r="CG212" s="227">
        <v>0</v>
      </c>
      <c r="CH212" s="227">
        <v>0</v>
      </c>
      <c r="CI212" s="227">
        <v>0</v>
      </c>
      <c r="CJ212" s="227">
        <v>0</v>
      </c>
      <c r="CK212" s="227">
        <v>0</v>
      </c>
      <c r="CL212" s="227">
        <v>0</v>
      </c>
      <c r="CM212" s="326"/>
      <c r="CZ212" s="325">
        <f t="shared" si="3"/>
        <v>0</v>
      </c>
      <c r="DA212" s="313" t="s">
        <v>1810</v>
      </c>
      <c r="DB212" s="310" t="s">
        <v>1088</v>
      </c>
      <c r="DC212" s="310" t="s">
        <v>2296</v>
      </c>
    </row>
    <row r="213" spans="1:107" ht="13.2" customHeight="1" x14ac:dyDescent="0.25">
      <c r="A213" s="293" t="s">
        <v>1811</v>
      </c>
      <c r="B213" s="294" t="s">
        <v>1295</v>
      </c>
      <c r="C213" s="227">
        <v>-2362025</v>
      </c>
      <c r="D213" s="227">
        <v>0</v>
      </c>
      <c r="E213" s="227">
        <v>-89035</v>
      </c>
      <c r="F213" s="227">
        <v>-1900132.99</v>
      </c>
      <c r="G213" s="227">
        <v>-676305.6</v>
      </c>
      <c r="H213" s="227">
        <v>-827872.7</v>
      </c>
      <c r="I213" s="227">
        <v>-243077</v>
      </c>
      <c r="J213" s="227">
        <v>-1602298</v>
      </c>
      <c r="K213" s="227">
        <v>-621966</v>
      </c>
      <c r="L213" s="227">
        <v>-246377</v>
      </c>
      <c r="M213" s="227">
        <v>-2961783.8</v>
      </c>
      <c r="N213" s="227">
        <v>-175927</v>
      </c>
      <c r="O213" s="227">
        <v>-1495100</v>
      </c>
      <c r="P213" s="227">
        <v>0</v>
      </c>
      <c r="Q213" s="227">
        <v>0</v>
      </c>
      <c r="R213" s="227">
        <v>-352408</v>
      </c>
      <c r="S213" s="227">
        <v>-1063619</v>
      </c>
      <c r="T213" s="227">
        <v>-995566</v>
      </c>
      <c r="U213" s="227">
        <v>-1890119</v>
      </c>
      <c r="V213" s="227">
        <v>-670496</v>
      </c>
      <c r="W213" s="227">
        <v>-534592</v>
      </c>
      <c r="X213" s="227">
        <v>-335197</v>
      </c>
      <c r="Y213" s="227">
        <v>-1746989</v>
      </c>
      <c r="Z213" s="227">
        <v>-632229</v>
      </c>
      <c r="AA213" s="227">
        <v>0</v>
      </c>
      <c r="AB213" s="227">
        <v>-103745</v>
      </c>
      <c r="AC213" s="227">
        <v>0</v>
      </c>
      <c r="AD213" s="227">
        <v>0</v>
      </c>
      <c r="AE213" s="227">
        <v>-2656455.4300000002</v>
      </c>
      <c r="AF213" s="227">
        <v>-638773</v>
      </c>
      <c r="AG213" s="227">
        <v>-168368</v>
      </c>
      <c r="AH213" s="227">
        <v>-634828</v>
      </c>
      <c r="AI213" s="227">
        <v>-306738</v>
      </c>
      <c r="AJ213" s="227">
        <v>-44697</v>
      </c>
      <c r="AK213" s="227">
        <v>-12414289.57</v>
      </c>
      <c r="AL213" s="227">
        <v>0</v>
      </c>
      <c r="AM213" s="227">
        <v>0</v>
      </c>
      <c r="AN213" s="227">
        <v>-240480</v>
      </c>
      <c r="AO213" s="227">
        <v>0</v>
      </c>
      <c r="AP213" s="227">
        <v>0</v>
      </c>
      <c r="AQ213" s="227">
        <v>-1196930</v>
      </c>
      <c r="AR213" s="227">
        <v>0</v>
      </c>
      <c r="AS213" s="227">
        <v>-952008.5</v>
      </c>
      <c r="AT213" s="227">
        <v>-743896</v>
      </c>
      <c r="AU213" s="227">
        <v>0</v>
      </c>
      <c r="AV213" s="227">
        <v>-890456</v>
      </c>
      <c r="AW213" s="227">
        <v>0</v>
      </c>
      <c r="AX213" s="227">
        <v>0</v>
      </c>
      <c r="AY213" s="227">
        <v>-2172972.02</v>
      </c>
      <c r="AZ213" s="227">
        <v>0</v>
      </c>
      <c r="BA213" s="227">
        <v>-1871305.08</v>
      </c>
      <c r="BB213" s="227">
        <v>0</v>
      </c>
      <c r="BC213" s="227">
        <v>-5026803.8</v>
      </c>
      <c r="BD213" s="227">
        <v>-632469.5</v>
      </c>
      <c r="BE213" s="227">
        <v>-730241</v>
      </c>
      <c r="BF213" s="227">
        <v>-1393888</v>
      </c>
      <c r="BG213" s="227">
        <v>-1048709</v>
      </c>
      <c r="BH213" s="227">
        <v>0</v>
      </c>
      <c r="BI213" s="227">
        <v>0</v>
      </c>
      <c r="BJ213" s="227">
        <v>-84145</v>
      </c>
      <c r="BK213" s="227">
        <v>-73547</v>
      </c>
      <c r="BL213" s="227">
        <v>-5280313.49</v>
      </c>
      <c r="BM213" s="227">
        <v>-2325568.5</v>
      </c>
      <c r="BN213" s="227">
        <v>-503074</v>
      </c>
      <c r="BO213" s="227">
        <v>-1531681</v>
      </c>
      <c r="BP213" s="227">
        <v>-353061</v>
      </c>
      <c r="BQ213" s="227">
        <v>-1062980</v>
      </c>
      <c r="BR213" s="295">
        <v>-16467418.07</v>
      </c>
      <c r="BS213" s="295">
        <v>-2965063.26</v>
      </c>
      <c r="BT213" s="295">
        <v>-1323857</v>
      </c>
      <c r="BU213" s="295">
        <v>-3859985.5</v>
      </c>
      <c r="BV213" s="295">
        <v>-39670</v>
      </c>
      <c r="BW213" s="295">
        <v>-726140</v>
      </c>
      <c r="BX213" s="227">
        <v>0</v>
      </c>
      <c r="BY213" s="295">
        <v>0</v>
      </c>
      <c r="BZ213" s="295">
        <v>-166503</v>
      </c>
      <c r="CA213" s="295">
        <v>-184491</v>
      </c>
      <c r="CB213" s="295">
        <v>-2007973</v>
      </c>
      <c r="CC213" s="295">
        <v>-268490</v>
      </c>
      <c r="CD213" s="295">
        <v>-1379414</v>
      </c>
      <c r="CE213" s="295">
        <v>0</v>
      </c>
      <c r="CF213" s="227">
        <v>0</v>
      </c>
      <c r="CG213" s="227">
        <v>0</v>
      </c>
      <c r="CH213" s="295">
        <v>0</v>
      </c>
      <c r="CI213" s="295">
        <v>-1501976.51</v>
      </c>
      <c r="CJ213" s="295">
        <v>-2214382</v>
      </c>
      <c r="CK213" s="295">
        <v>0</v>
      </c>
      <c r="CL213" s="295">
        <v>-575463.26</v>
      </c>
      <c r="CM213" s="326"/>
      <c r="CZ213" s="325">
        <f t="shared" si="3"/>
        <v>0</v>
      </c>
      <c r="DA213" s="313" t="s">
        <v>1811</v>
      </c>
      <c r="DB213" s="310" t="s">
        <v>1295</v>
      </c>
      <c r="DC213" s="310" t="s">
        <v>2296</v>
      </c>
    </row>
    <row r="214" spans="1:107" ht="13.2" customHeight="1" x14ac:dyDescent="0.25">
      <c r="A214" s="293" t="s">
        <v>1812</v>
      </c>
      <c r="B214" s="294" t="s">
        <v>221</v>
      </c>
      <c r="C214" s="227">
        <v>0</v>
      </c>
      <c r="D214" s="227">
        <v>0</v>
      </c>
      <c r="E214" s="227">
        <v>0</v>
      </c>
      <c r="F214" s="227">
        <v>0</v>
      </c>
      <c r="G214" s="227">
        <v>0</v>
      </c>
      <c r="H214" s="227">
        <v>0</v>
      </c>
      <c r="I214" s="227">
        <v>0</v>
      </c>
      <c r="J214" s="227">
        <v>0</v>
      </c>
      <c r="K214" s="227">
        <v>0</v>
      </c>
      <c r="L214" s="227">
        <v>0</v>
      </c>
      <c r="M214" s="227">
        <v>0</v>
      </c>
      <c r="N214" s="227">
        <v>0</v>
      </c>
      <c r="O214" s="227">
        <v>0</v>
      </c>
      <c r="P214" s="227">
        <v>0</v>
      </c>
      <c r="Q214" s="227">
        <v>0</v>
      </c>
      <c r="R214" s="227">
        <v>0</v>
      </c>
      <c r="S214" s="227">
        <v>0</v>
      </c>
      <c r="T214" s="227">
        <v>0</v>
      </c>
      <c r="U214" s="227">
        <v>0</v>
      </c>
      <c r="V214" s="227">
        <v>0</v>
      </c>
      <c r="W214" s="227">
        <v>0</v>
      </c>
      <c r="X214" s="227">
        <v>0</v>
      </c>
      <c r="Y214" s="227">
        <v>0</v>
      </c>
      <c r="Z214" s="227">
        <v>0</v>
      </c>
      <c r="AA214" s="227">
        <v>0</v>
      </c>
      <c r="AB214" s="227">
        <v>0</v>
      </c>
      <c r="AC214" s="227">
        <v>395510</v>
      </c>
      <c r="AD214" s="227">
        <v>0</v>
      </c>
      <c r="AE214" s="227">
        <v>0</v>
      </c>
      <c r="AF214" s="227">
        <v>0</v>
      </c>
      <c r="AG214" s="227">
        <v>0</v>
      </c>
      <c r="AH214" s="227">
        <v>0</v>
      </c>
      <c r="AI214" s="227">
        <v>0</v>
      </c>
      <c r="AJ214" s="227">
        <v>0</v>
      </c>
      <c r="AK214" s="227">
        <v>0</v>
      </c>
      <c r="AL214" s="227">
        <v>0</v>
      </c>
      <c r="AM214" s="227">
        <v>0</v>
      </c>
      <c r="AN214" s="227">
        <v>0</v>
      </c>
      <c r="AO214" s="227">
        <v>0</v>
      </c>
      <c r="AP214" s="227">
        <v>0</v>
      </c>
      <c r="AQ214" s="227">
        <v>0</v>
      </c>
      <c r="AR214" s="227">
        <v>0</v>
      </c>
      <c r="AS214" s="227">
        <v>0</v>
      </c>
      <c r="AT214" s="227">
        <v>0</v>
      </c>
      <c r="AU214" s="227">
        <v>0</v>
      </c>
      <c r="AV214" s="227">
        <v>0</v>
      </c>
      <c r="AW214" s="227">
        <v>0</v>
      </c>
      <c r="AX214" s="227">
        <v>0</v>
      </c>
      <c r="AY214" s="227">
        <v>0</v>
      </c>
      <c r="AZ214" s="227">
        <v>0</v>
      </c>
      <c r="BA214" s="227">
        <v>0</v>
      </c>
      <c r="BB214" s="227">
        <v>0</v>
      </c>
      <c r="BC214" s="227">
        <v>0</v>
      </c>
      <c r="BD214" s="227">
        <v>0</v>
      </c>
      <c r="BE214" s="227">
        <v>0</v>
      </c>
      <c r="BF214" s="227">
        <v>0</v>
      </c>
      <c r="BG214" s="227">
        <v>0</v>
      </c>
      <c r="BH214" s="227">
        <v>13000</v>
      </c>
      <c r="BI214" s="227">
        <v>0</v>
      </c>
      <c r="BJ214" s="227">
        <v>0</v>
      </c>
      <c r="BK214" s="227">
        <v>0</v>
      </c>
      <c r="BL214" s="227">
        <v>0</v>
      </c>
      <c r="BM214" s="227">
        <v>0</v>
      </c>
      <c r="BN214" s="227">
        <v>0</v>
      </c>
      <c r="BO214" s="227">
        <v>0</v>
      </c>
      <c r="BP214" s="227">
        <v>0</v>
      </c>
      <c r="BQ214" s="227">
        <v>0</v>
      </c>
      <c r="BR214" s="227">
        <v>10602500</v>
      </c>
      <c r="BS214" s="227">
        <v>0</v>
      </c>
      <c r="BT214" s="227">
        <v>0</v>
      </c>
      <c r="BU214" s="227">
        <v>0</v>
      </c>
      <c r="BV214" s="227">
        <v>0</v>
      </c>
      <c r="BW214" s="227">
        <v>0</v>
      </c>
      <c r="BX214" s="227">
        <v>0</v>
      </c>
      <c r="BY214" s="227">
        <v>0</v>
      </c>
      <c r="BZ214" s="227">
        <v>0</v>
      </c>
      <c r="CA214" s="227">
        <v>0</v>
      </c>
      <c r="CB214" s="227">
        <v>0</v>
      </c>
      <c r="CC214" s="227">
        <v>0</v>
      </c>
      <c r="CD214" s="227">
        <v>0</v>
      </c>
      <c r="CE214" s="227">
        <v>0</v>
      </c>
      <c r="CF214" s="227">
        <v>0</v>
      </c>
      <c r="CG214" s="227">
        <v>0</v>
      </c>
      <c r="CH214" s="227">
        <v>0</v>
      </c>
      <c r="CI214" s="227">
        <v>0</v>
      </c>
      <c r="CJ214" s="227">
        <v>0</v>
      </c>
      <c r="CK214" s="227">
        <v>0</v>
      </c>
      <c r="CL214" s="227">
        <v>0</v>
      </c>
      <c r="CM214" s="326"/>
      <c r="CZ214" s="325">
        <f t="shared" si="3"/>
        <v>0</v>
      </c>
      <c r="DA214" s="313" t="s">
        <v>1812</v>
      </c>
      <c r="DB214" s="310" t="s">
        <v>221</v>
      </c>
      <c r="DC214" s="310" t="s">
        <v>2296</v>
      </c>
    </row>
    <row r="215" spans="1:107" ht="13.2" customHeight="1" x14ac:dyDescent="0.25">
      <c r="A215" s="293" t="s">
        <v>1813</v>
      </c>
      <c r="B215" s="294" t="s">
        <v>1089</v>
      </c>
      <c r="C215" s="227">
        <v>0</v>
      </c>
      <c r="D215" s="227">
        <v>0</v>
      </c>
      <c r="E215" s="227">
        <v>0</v>
      </c>
      <c r="F215" s="227">
        <v>0</v>
      </c>
      <c r="G215" s="227">
        <v>0</v>
      </c>
      <c r="H215" s="227">
        <v>0</v>
      </c>
      <c r="I215" s="227">
        <v>0</v>
      </c>
      <c r="J215" s="227">
        <v>0</v>
      </c>
      <c r="K215" s="227">
        <v>0</v>
      </c>
      <c r="L215" s="227">
        <v>0</v>
      </c>
      <c r="M215" s="227">
        <v>0</v>
      </c>
      <c r="N215" s="227">
        <v>0</v>
      </c>
      <c r="O215" s="227">
        <v>0</v>
      </c>
      <c r="P215" s="227">
        <v>0</v>
      </c>
      <c r="Q215" s="227">
        <v>0</v>
      </c>
      <c r="R215" s="227">
        <v>0</v>
      </c>
      <c r="S215" s="227">
        <v>0</v>
      </c>
      <c r="T215" s="227">
        <v>0</v>
      </c>
      <c r="U215" s="227">
        <v>0</v>
      </c>
      <c r="V215" s="227">
        <v>0</v>
      </c>
      <c r="W215" s="227">
        <v>0</v>
      </c>
      <c r="X215" s="227">
        <v>0</v>
      </c>
      <c r="Y215" s="227">
        <v>0</v>
      </c>
      <c r="Z215" s="227">
        <v>0</v>
      </c>
      <c r="AA215" s="227">
        <v>0</v>
      </c>
      <c r="AB215" s="227">
        <v>0</v>
      </c>
      <c r="AC215" s="227">
        <v>0</v>
      </c>
      <c r="AD215" s="227">
        <v>0</v>
      </c>
      <c r="AE215" s="227">
        <v>0</v>
      </c>
      <c r="AF215" s="227">
        <v>0</v>
      </c>
      <c r="AG215" s="227">
        <v>0</v>
      </c>
      <c r="AH215" s="227">
        <v>0</v>
      </c>
      <c r="AI215" s="227">
        <v>0</v>
      </c>
      <c r="AJ215" s="227">
        <v>0</v>
      </c>
      <c r="AK215" s="227">
        <v>0</v>
      </c>
      <c r="AL215" s="227">
        <v>0</v>
      </c>
      <c r="AM215" s="227">
        <v>0</v>
      </c>
      <c r="AN215" s="227">
        <v>0</v>
      </c>
      <c r="AO215" s="227">
        <v>0</v>
      </c>
      <c r="AP215" s="227">
        <v>0</v>
      </c>
      <c r="AQ215" s="227">
        <v>0</v>
      </c>
      <c r="AR215" s="227">
        <v>0</v>
      </c>
      <c r="AS215" s="227">
        <v>0</v>
      </c>
      <c r="AT215" s="227">
        <v>0</v>
      </c>
      <c r="AU215" s="227">
        <v>0</v>
      </c>
      <c r="AV215" s="227">
        <v>0</v>
      </c>
      <c r="AW215" s="227">
        <v>0</v>
      </c>
      <c r="AX215" s="227">
        <v>0</v>
      </c>
      <c r="AY215" s="227">
        <v>0</v>
      </c>
      <c r="AZ215" s="227">
        <v>0</v>
      </c>
      <c r="BA215" s="227">
        <v>0</v>
      </c>
      <c r="BB215" s="227">
        <v>0</v>
      </c>
      <c r="BC215" s="227">
        <v>0</v>
      </c>
      <c r="BD215" s="227">
        <v>0</v>
      </c>
      <c r="BE215" s="227">
        <v>0</v>
      </c>
      <c r="BF215" s="227">
        <v>0</v>
      </c>
      <c r="BG215" s="227">
        <v>0</v>
      </c>
      <c r="BH215" s="227">
        <v>0</v>
      </c>
      <c r="BI215" s="227">
        <v>0</v>
      </c>
      <c r="BJ215" s="227">
        <v>0</v>
      </c>
      <c r="BK215" s="227">
        <v>0</v>
      </c>
      <c r="BL215" s="227">
        <v>0</v>
      </c>
      <c r="BM215" s="227">
        <v>0</v>
      </c>
      <c r="BN215" s="227">
        <v>0</v>
      </c>
      <c r="BO215" s="227">
        <v>0</v>
      </c>
      <c r="BP215" s="227">
        <v>0</v>
      </c>
      <c r="BQ215" s="227">
        <v>0</v>
      </c>
      <c r="BR215" s="295">
        <v>0</v>
      </c>
      <c r="BS215" s="295">
        <v>0</v>
      </c>
      <c r="BT215" s="295">
        <v>0</v>
      </c>
      <c r="BU215" s="295">
        <v>0</v>
      </c>
      <c r="BV215" s="295">
        <v>0</v>
      </c>
      <c r="BW215" s="295">
        <v>0</v>
      </c>
      <c r="BX215" s="227">
        <v>0</v>
      </c>
      <c r="BY215" s="295">
        <v>0</v>
      </c>
      <c r="BZ215" s="295">
        <v>0</v>
      </c>
      <c r="CA215" s="295">
        <v>0</v>
      </c>
      <c r="CB215" s="295">
        <v>0</v>
      </c>
      <c r="CC215" s="295">
        <v>0</v>
      </c>
      <c r="CD215" s="295">
        <v>0</v>
      </c>
      <c r="CE215" s="295">
        <v>0</v>
      </c>
      <c r="CF215" s="227">
        <v>0</v>
      </c>
      <c r="CG215" s="227">
        <v>0</v>
      </c>
      <c r="CH215" s="295">
        <v>0</v>
      </c>
      <c r="CI215" s="295">
        <v>0</v>
      </c>
      <c r="CJ215" s="295">
        <v>0</v>
      </c>
      <c r="CK215" s="295">
        <v>0</v>
      </c>
      <c r="CL215" s="295">
        <v>0</v>
      </c>
      <c r="CM215" s="326"/>
      <c r="CZ215" s="325">
        <f t="shared" si="3"/>
        <v>0</v>
      </c>
      <c r="DA215" s="313" t="s">
        <v>1813</v>
      </c>
      <c r="DB215" s="310" t="s">
        <v>1089</v>
      </c>
      <c r="DC215" s="310" t="s">
        <v>2296</v>
      </c>
    </row>
    <row r="216" spans="1:107" ht="13.2" customHeight="1" x14ac:dyDescent="0.25">
      <c r="A216" s="293" t="s">
        <v>1814</v>
      </c>
      <c r="B216" s="294" t="s">
        <v>1815</v>
      </c>
      <c r="C216" s="227">
        <v>0</v>
      </c>
      <c r="D216" s="227">
        <v>0</v>
      </c>
      <c r="E216" s="227">
        <v>0</v>
      </c>
      <c r="F216" s="227">
        <v>0</v>
      </c>
      <c r="G216" s="227">
        <v>0</v>
      </c>
      <c r="H216" s="227">
        <v>0</v>
      </c>
      <c r="I216" s="227">
        <v>0</v>
      </c>
      <c r="J216" s="227">
        <v>0</v>
      </c>
      <c r="K216" s="227">
        <v>0</v>
      </c>
      <c r="L216" s="227">
        <v>0</v>
      </c>
      <c r="M216" s="227">
        <v>0</v>
      </c>
      <c r="N216" s="227">
        <v>0</v>
      </c>
      <c r="O216" s="227">
        <v>0</v>
      </c>
      <c r="P216" s="227">
        <v>0</v>
      </c>
      <c r="Q216" s="227">
        <v>0</v>
      </c>
      <c r="R216" s="227">
        <v>0</v>
      </c>
      <c r="S216" s="227">
        <v>0</v>
      </c>
      <c r="T216" s="227">
        <v>0</v>
      </c>
      <c r="U216" s="227">
        <v>0</v>
      </c>
      <c r="V216" s="227">
        <v>0</v>
      </c>
      <c r="W216" s="227">
        <v>0</v>
      </c>
      <c r="X216" s="227">
        <v>0</v>
      </c>
      <c r="Y216" s="227">
        <v>0</v>
      </c>
      <c r="Z216" s="227">
        <v>0</v>
      </c>
      <c r="AA216" s="227">
        <v>0</v>
      </c>
      <c r="AB216" s="227">
        <v>0</v>
      </c>
      <c r="AC216" s="227">
        <v>-395481</v>
      </c>
      <c r="AD216" s="227">
        <v>0</v>
      </c>
      <c r="AE216" s="227">
        <v>0</v>
      </c>
      <c r="AF216" s="227">
        <v>0</v>
      </c>
      <c r="AG216" s="227">
        <v>0</v>
      </c>
      <c r="AH216" s="227">
        <v>0</v>
      </c>
      <c r="AI216" s="227">
        <v>0</v>
      </c>
      <c r="AJ216" s="227">
        <v>0</v>
      </c>
      <c r="AK216" s="227">
        <v>0</v>
      </c>
      <c r="AL216" s="227">
        <v>0</v>
      </c>
      <c r="AM216" s="227">
        <v>0</v>
      </c>
      <c r="AN216" s="227">
        <v>0</v>
      </c>
      <c r="AO216" s="227">
        <v>0</v>
      </c>
      <c r="AP216" s="227">
        <v>0</v>
      </c>
      <c r="AQ216" s="227">
        <v>0</v>
      </c>
      <c r="AR216" s="227">
        <v>0</v>
      </c>
      <c r="AS216" s="227">
        <v>0</v>
      </c>
      <c r="AT216" s="227">
        <v>0</v>
      </c>
      <c r="AU216" s="227">
        <v>0</v>
      </c>
      <c r="AV216" s="227">
        <v>0</v>
      </c>
      <c r="AW216" s="227">
        <v>0</v>
      </c>
      <c r="AX216" s="227">
        <v>0</v>
      </c>
      <c r="AY216" s="227">
        <v>0</v>
      </c>
      <c r="AZ216" s="227">
        <v>0</v>
      </c>
      <c r="BA216" s="227">
        <v>0</v>
      </c>
      <c r="BB216" s="227">
        <v>0</v>
      </c>
      <c r="BC216" s="227">
        <v>0</v>
      </c>
      <c r="BD216" s="227">
        <v>0</v>
      </c>
      <c r="BE216" s="227">
        <v>0</v>
      </c>
      <c r="BF216" s="227">
        <v>0</v>
      </c>
      <c r="BG216" s="227">
        <v>0</v>
      </c>
      <c r="BH216" s="227">
        <v>-12999</v>
      </c>
      <c r="BI216" s="227">
        <v>0</v>
      </c>
      <c r="BJ216" s="227">
        <v>0</v>
      </c>
      <c r="BK216" s="227">
        <v>0</v>
      </c>
      <c r="BL216" s="227">
        <v>0</v>
      </c>
      <c r="BM216" s="227">
        <v>0</v>
      </c>
      <c r="BN216" s="227">
        <v>0</v>
      </c>
      <c r="BO216" s="227">
        <v>0</v>
      </c>
      <c r="BP216" s="227">
        <v>0</v>
      </c>
      <c r="BQ216" s="227">
        <v>0</v>
      </c>
      <c r="BR216" s="227">
        <v>-9403720.1899999995</v>
      </c>
      <c r="BS216" s="227">
        <v>0</v>
      </c>
      <c r="BT216" s="227">
        <v>0</v>
      </c>
      <c r="BU216" s="227">
        <v>0</v>
      </c>
      <c r="BV216" s="227">
        <v>0</v>
      </c>
      <c r="BW216" s="227">
        <v>0</v>
      </c>
      <c r="BX216" s="227">
        <v>0</v>
      </c>
      <c r="BY216" s="227">
        <v>0</v>
      </c>
      <c r="BZ216" s="227">
        <v>0</v>
      </c>
      <c r="CA216" s="227">
        <v>0</v>
      </c>
      <c r="CB216" s="227">
        <v>0</v>
      </c>
      <c r="CC216" s="227">
        <v>0</v>
      </c>
      <c r="CD216" s="227">
        <v>0</v>
      </c>
      <c r="CE216" s="227">
        <v>0</v>
      </c>
      <c r="CF216" s="227">
        <v>0</v>
      </c>
      <c r="CG216" s="227">
        <v>0</v>
      </c>
      <c r="CH216" s="227">
        <v>0</v>
      </c>
      <c r="CI216" s="227">
        <v>0</v>
      </c>
      <c r="CJ216" s="227">
        <v>0</v>
      </c>
      <c r="CK216" s="227">
        <v>0</v>
      </c>
      <c r="CL216" s="227">
        <v>0</v>
      </c>
      <c r="CM216" s="326"/>
      <c r="CZ216" s="325">
        <f t="shared" si="3"/>
        <v>0</v>
      </c>
      <c r="DA216" s="313" t="s">
        <v>1814</v>
      </c>
      <c r="DB216" s="310" t="s">
        <v>1815</v>
      </c>
      <c r="DC216" s="310" t="s">
        <v>2296</v>
      </c>
    </row>
    <row r="217" spans="1:107" ht="13.2" customHeight="1" x14ac:dyDescent="0.25">
      <c r="A217" s="293" t="s">
        <v>1816</v>
      </c>
      <c r="B217" s="294" t="s">
        <v>222</v>
      </c>
      <c r="C217" s="227">
        <v>4706290</v>
      </c>
      <c r="D217" s="227">
        <v>0</v>
      </c>
      <c r="E217" s="227">
        <v>5990</v>
      </c>
      <c r="F217" s="227">
        <v>1025900</v>
      </c>
      <c r="G217" s="227">
        <v>654000.5</v>
      </c>
      <c r="H217" s="227">
        <v>580080</v>
      </c>
      <c r="I217" s="227">
        <v>345700</v>
      </c>
      <c r="J217" s="227">
        <v>1069720</v>
      </c>
      <c r="K217" s="227">
        <v>201500</v>
      </c>
      <c r="L217" s="227">
        <v>199380</v>
      </c>
      <c r="M217" s="227">
        <v>1578536.49</v>
      </c>
      <c r="N217" s="227">
        <v>285700</v>
      </c>
      <c r="O217" s="227">
        <v>4097280</v>
      </c>
      <c r="P217" s="227">
        <v>16500</v>
      </c>
      <c r="Q217" s="227">
        <v>0</v>
      </c>
      <c r="R217" s="227">
        <v>1252265</v>
      </c>
      <c r="S217" s="227">
        <v>1422070</v>
      </c>
      <c r="T217" s="227">
        <v>419025</v>
      </c>
      <c r="U217" s="227">
        <v>997424.93</v>
      </c>
      <c r="V217" s="227">
        <v>185961</v>
      </c>
      <c r="W217" s="227">
        <v>1943180</v>
      </c>
      <c r="X217" s="227">
        <v>702338</v>
      </c>
      <c r="Y217" s="227">
        <v>721182.71999999997</v>
      </c>
      <c r="Z217" s="227">
        <v>1167435</v>
      </c>
      <c r="AA217" s="227">
        <v>822154</v>
      </c>
      <c r="AB217" s="227">
        <v>99804.15</v>
      </c>
      <c r="AC217" s="227">
        <v>0</v>
      </c>
      <c r="AD217" s="227">
        <v>750000</v>
      </c>
      <c r="AE217" s="227">
        <v>390010</v>
      </c>
      <c r="AF217" s="227">
        <v>714500</v>
      </c>
      <c r="AG217" s="227">
        <v>1188200</v>
      </c>
      <c r="AH217" s="227">
        <v>1093985</v>
      </c>
      <c r="AI217" s="227">
        <v>668833</v>
      </c>
      <c r="AJ217" s="227">
        <v>0</v>
      </c>
      <c r="AK217" s="227">
        <v>7410600</v>
      </c>
      <c r="AL217" s="227">
        <v>143000</v>
      </c>
      <c r="AM217" s="227">
        <v>0</v>
      </c>
      <c r="AN217" s="227">
        <v>339190</v>
      </c>
      <c r="AO217" s="227">
        <v>0</v>
      </c>
      <c r="AP217" s="227">
        <v>1679500</v>
      </c>
      <c r="AQ217" s="227">
        <v>329910</v>
      </c>
      <c r="AR217" s="227">
        <v>986000</v>
      </c>
      <c r="AS217" s="227">
        <v>362605</v>
      </c>
      <c r="AT217" s="227">
        <v>2392175</v>
      </c>
      <c r="AU217" s="227">
        <v>685000</v>
      </c>
      <c r="AV217" s="227">
        <v>898000</v>
      </c>
      <c r="AW217" s="227">
        <v>0</v>
      </c>
      <c r="AX217" s="227">
        <v>814028</v>
      </c>
      <c r="AY217" s="227">
        <v>2228980</v>
      </c>
      <c r="AZ217" s="227">
        <v>0</v>
      </c>
      <c r="BA217" s="227">
        <v>2109540.33</v>
      </c>
      <c r="BB217" s="227">
        <v>0</v>
      </c>
      <c r="BC217" s="227">
        <v>3481233</v>
      </c>
      <c r="BD217" s="227">
        <v>1764097</v>
      </c>
      <c r="BE217" s="227">
        <v>110090</v>
      </c>
      <c r="BF217" s="227">
        <v>1232608</v>
      </c>
      <c r="BG217" s="227">
        <v>9278108</v>
      </c>
      <c r="BH217" s="227">
        <v>58190</v>
      </c>
      <c r="BI217" s="227">
        <v>0</v>
      </c>
      <c r="BJ217" s="227">
        <v>13390</v>
      </c>
      <c r="BK217" s="227">
        <v>13390</v>
      </c>
      <c r="BL217" s="227">
        <v>3456880</v>
      </c>
      <c r="BM217" s="227">
        <v>1574880</v>
      </c>
      <c r="BN217" s="227">
        <v>1293600</v>
      </c>
      <c r="BO217" s="227">
        <v>967865</v>
      </c>
      <c r="BP217" s="227">
        <v>1475070</v>
      </c>
      <c r="BQ217" s="227">
        <v>570080</v>
      </c>
      <c r="BR217" s="227">
        <v>9463580.5099999998</v>
      </c>
      <c r="BS217" s="227">
        <v>1799995</v>
      </c>
      <c r="BT217" s="227">
        <v>1676260</v>
      </c>
      <c r="BU217" s="227">
        <v>3069281.75</v>
      </c>
      <c r="BV217" s="227">
        <v>679500</v>
      </c>
      <c r="BW217" s="227">
        <v>705211</v>
      </c>
      <c r="BX217" s="227">
        <v>0</v>
      </c>
      <c r="BY217" s="227">
        <v>751600</v>
      </c>
      <c r="BZ217" s="227">
        <v>126230</v>
      </c>
      <c r="CA217" s="227">
        <v>1743286.33</v>
      </c>
      <c r="CB217" s="227">
        <v>1724632.45</v>
      </c>
      <c r="CC217" s="227">
        <v>3096542</v>
      </c>
      <c r="CD217" s="227">
        <v>1358571</v>
      </c>
      <c r="CE217" s="227">
        <v>428600</v>
      </c>
      <c r="CF217" s="227">
        <v>250000</v>
      </c>
      <c r="CG217" s="227">
        <v>0</v>
      </c>
      <c r="CH217" s="227">
        <v>1488081</v>
      </c>
      <c r="CI217" s="227">
        <v>1112912</v>
      </c>
      <c r="CJ217" s="227">
        <v>5028854</v>
      </c>
      <c r="CK217" s="227">
        <v>345000</v>
      </c>
      <c r="CL217" s="227">
        <v>711370</v>
      </c>
      <c r="CM217" s="326"/>
      <c r="CZ217" s="325">
        <f t="shared" si="3"/>
        <v>0</v>
      </c>
      <c r="DA217" s="313" t="s">
        <v>1816</v>
      </c>
      <c r="DB217" s="310" t="s">
        <v>222</v>
      </c>
      <c r="DC217" s="310" t="s">
        <v>2296</v>
      </c>
    </row>
    <row r="218" spans="1:107" ht="13.2" customHeight="1" x14ac:dyDescent="0.25">
      <c r="A218" s="293" t="s">
        <v>1817</v>
      </c>
      <c r="B218" s="294" t="s">
        <v>1090</v>
      </c>
      <c r="C218" s="227">
        <v>0</v>
      </c>
      <c r="D218" s="227">
        <v>0</v>
      </c>
      <c r="E218" s="227">
        <v>0</v>
      </c>
      <c r="F218" s="227">
        <v>0</v>
      </c>
      <c r="G218" s="227">
        <v>0</v>
      </c>
      <c r="H218" s="227">
        <v>0</v>
      </c>
      <c r="I218" s="227">
        <v>0</v>
      </c>
      <c r="J218" s="227">
        <v>0</v>
      </c>
      <c r="K218" s="227">
        <v>0</v>
      </c>
      <c r="L218" s="227">
        <v>0</v>
      </c>
      <c r="M218" s="227">
        <v>0</v>
      </c>
      <c r="N218" s="227">
        <v>0</v>
      </c>
      <c r="O218" s="227">
        <v>0</v>
      </c>
      <c r="P218" s="227">
        <v>0</v>
      </c>
      <c r="Q218" s="227">
        <v>0</v>
      </c>
      <c r="R218" s="227">
        <v>0</v>
      </c>
      <c r="S218" s="227">
        <v>0</v>
      </c>
      <c r="T218" s="227">
        <v>0</v>
      </c>
      <c r="U218" s="227">
        <v>0</v>
      </c>
      <c r="V218" s="227">
        <v>0</v>
      </c>
      <c r="W218" s="227">
        <v>0</v>
      </c>
      <c r="X218" s="227">
        <v>0</v>
      </c>
      <c r="Y218" s="227">
        <v>0</v>
      </c>
      <c r="Z218" s="227">
        <v>0</v>
      </c>
      <c r="AA218" s="227">
        <v>0</v>
      </c>
      <c r="AB218" s="227">
        <v>0</v>
      </c>
      <c r="AC218" s="227">
        <v>0</v>
      </c>
      <c r="AD218" s="227">
        <v>0</v>
      </c>
      <c r="AE218" s="227">
        <v>0</v>
      </c>
      <c r="AF218" s="227">
        <v>0</v>
      </c>
      <c r="AG218" s="227">
        <v>0</v>
      </c>
      <c r="AH218" s="227">
        <v>0</v>
      </c>
      <c r="AI218" s="227">
        <v>0</v>
      </c>
      <c r="AJ218" s="227">
        <v>0</v>
      </c>
      <c r="AK218" s="227">
        <v>0</v>
      </c>
      <c r="AL218" s="227">
        <v>0</v>
      </c>
      <c r="AM218" s="227">
        <v>0</v>
      </c>
      <c r="AN218" s="227">
        <v>0</v>
      </c>
      <c r="AO218" s="227">
        <v>0</v>
      </c>
      <c r="AP218" s="227">
        <v>0</v>
      </c>
      <c r="AQ218" s="227">
        <v>0</v>
      </c>
      <c r="AR218" s="227">
        <v>0</v>
      </c>
      <c r="AS218" s="227">
        <v>0</v>
      </c>
      <c r="AT218" s="227">
        <v>0</v>
      </c>
      <c r="AU218" s="227">
        <v>0</v>
      </c>
      <c r="AV218" s="227">
        <v>0</v>
      </c>
      <c r="AW218" s="227">
        <v>0</v>
      </c>
      <c r="AX218" s="227">
        <v>0</v>
      </c>
      <c r="AY218" s="227">
        <v>0</v>
      </c>
      <c r="AZ218" s="227">
        <v>0</v>
      </c>
      <c r="BA218" s="227">
        <v>0</v>
      </c>
      <c r="BB218" s="227">
        <v>0</v>
      </c>
      <c r="BC218" s="227">
        <v>0</v>
      </c>
      <c r="BD218" s="227">
        <v>0</v>
      </c>
      <c r="BE218" s="227">
        <v>0</v>
      </c>
      <c r="BF218" s="227">
        <v>0</v>
      </c>
      <c r="BG218" s="227">
        <v>0</v>
      </c>
      <c r="BH218" s="227">
        <v>0</v>
      </c>
      <c r="BI218" s="227">
        <v>0</v>
      </c>
      <c r="BJ218" s="227">
        <v>0</v>
      </c>
      <c r="BK218" s="227">
        <v>0</v>
      </c>
      <c r="BL218" s="227">
        <v>0</v>
      </c>
      <c r="BM218" s="227">
        <v>0</v>
      </c>
      <c r="BN218" s="227">
        <v>0</v>
      </c>
      <c r="BO218" s="227">
        <v>0</v>
      </c>
      <c r="BP218" s="227">
        <v>0</v>
      </c>
      <c r="BQ218" s="227">
        <v>0</v>
      </c>
      <c r="BR218" s="227">
        <v>0</v>
      </c>
      <c r="BS218" s="227">
        <v>0</v>
      </c>
      <c r="BT218" s="227">
        <v>0</v>
      </c>
      <c r="BU218" s="227">
        <v>0</v>
      </c>
      <c r="BV218" s="227">
        <v>0</v>
      </c>
      <c r="BW218" s="227">
        <v>0</v>
      </c>
      <c r="BX218" s="227">
        <v>0</v>
      </c>
      <c r="BY218" s="227">
        <v>0</v>
      </c>
      <c r="BZ218" s="227">
        <v>0</v>
      </c>
      <c r="CA218" s="227">
        <v>0</v>
      </c>
      <c r="CB218" s="227">
        <v>0</v>
      </c>
      <c r="CC218" s="227">
        <v>0</v>
      </c>
      <c r="CD218" s="227">
        <v>0</v>
      </c>
      <c r="CE218" s="227">
        <v>0</v>
      </c>
      <c r="CF218" s="227">
        <v>0</v>
      </c>
      <c r="CG218" s="227">
        <v>0</v>
      </c>
      <c r="CH218" s="227">
        <v>0</v>
      </c>
      <c r="CI218" s="227">
        <v>0</v>
      </c>
      <c r="CJ218" s="227">
        <v>0</v>
      </c>
      <c r="CK218" s="227">
        <v>0</v>
      </c>
      <c r="CL218" s="227">
        <v>0</v>
      </c>
      <c r="CM218" s="326"/>
      <c r="CZ218" s="325">
        <f t="shared" si="3"/>
        <v>0</v>
      </c>
      <c r="DA218" s="313" t="s">
        <v>1817</v>
      </c>
      <c r="DB218" s="310" t="s">
        <v>1090</v>
      </c>
      <c r="DC218" s="310" t="s">
        <v>2296</v>
      </c>
    </row>
    <row r="219" spans="1:107" ht="13.2" customHeight="1" x14ac:dyDescent="0.25">
      <c r="A219" s="293" t="s">
        <v>1818</v>
      </c>
      <c r="B219" s="294" t="s">
        <v>1296</v>
      </c>
      <c r="C219" s="227">
        <v>-4706245</v>
      </c>
      <c r="D219" s="227">
        <v>0</v>
      </c>
      <c r="E219" s="227">
        <v>-5989</v>
      </c>
      <c r="F219" s="227">
        <v>-1025880.02</v>
      </c>
      <c r="G219" s="227">
        <v>-653979.5</v>
      </c>
      <c r="H219" s="227">
        <v>-580070</v>
      </c>
      <c r="I219" s="227">
        <v>-345688</v>
      </c>
      <c r="J219" s="227">
        <v>-1069669</v>
      </c>
      <c r="K219" s="227">
        <v>-201488</v>
      </c>
      <c r="L219" s="227">
        <v>-199367</v>
      </c>
      <c r="M219" s="227">
        <v>-1578498.49</v>
      </c>
      <c r="N219" s="227">
        <v>-285690</v>
      </c>
      <c r="O219" s="227">
        <v>-4097216</v>
      </c>
      <c r="P219" s="227">
        <v>-16497</v>
      </c>
      <c r="Q219" s="227">
        <v>0</v>
      </c>
      <c r="R219" s="227">
        <v>-1252249</v>
      </c>
      <c r="S219" s="227">
        <v>-1422040.84</v>
      </c>
      <c r="T219" s="227">
        <v>-419012</v>
      </c>
      <c r="U219" s="227">
        <v>-997397.93</v>
      </c>
      <c r="V219" s="227">
        <v>-185936</v>
      </c>
      <c r="W219" s="227">
        <v>-1943177</v>
      </c>
      <c r="X219" s="227">
        <v>-702324</v>
      </c>
      <c r="Y219" s="227">
        <v>-721165.72</v>
      </c>
      <c r="Z219" s="227">
        <v>-1167428</v>
      </c>
      <c r="AA219" s="227">
        <v>-822145</v>
      </c>
      <c r="AB219" s="227">
        <v>-99794.15</v>
      </c>
      <c r="AC219" s="227">
        <v>0</v>
      </c>
      <c r="AD219" s="227">
        <v>-749999</v>
      </c>
      <c r="AE219" s="227">
        <v>-390003</v>
      </c>
      <c r="AF219" s="227">
        <v>-714490</v>
      </c>
      <c r="AG219" s="227">
        <v>-1188180</v>
      </c>
      <c r="AH219" s="227">
        <v>-1093959</v>
      </c>
      <c r="AI219" s="227">
        <v>-668796</v>
      </c>
      <c r="AJ219" s="227">
        <v>0</v>
      </c>
      <c r="AK219" s="227">
        <v>-7410505</v>
      </c>
      <c r="AL219" s="227">
        <v>-142996</v>
      </c>
      <c r="AM219" s="227">
        <v>0</v>
      </c>
      <c r="AN219" s="227">
        <v>-204772.68</v>
      </c>
      <c r="AO219" s="227">
        <v>0</v>
      </c>
      <c r="AP219" s="227">
        <v>-1679496</v>
      </c>
      <c r="AQ219" s="227">
        <v>-329901</v>
      </c>
      <c r="AR219" s="227">
        <v>-985998</v>
      </c>
      <c r="AS219" s="227">
        <v>-362589</v>
      </c>
      <c r="AT219" s="227">
        <v>-2392144</v>
      </c>
      <c r="AU219" s="227">
        <v>-684999</v>
      </c>
      <c r="AV219" s="227">
        <v>-897996</v>
      </c>
      <c r="AW219" s="227">
        <v>0</v>
      </c>
      <c r="AX219" s="227">
        <v>-814021</v>
      </c>
      <c r="AY219" s="227">
        <v>-2228910</v>
      </c>
      <c r="AZ219" s="227">
        <v>0</v>
      </c>
      <c r="BA219" s="227">
        <v>-2109505.33</v>
      </c>
      <c r="BB219" s="227">
        <v>0</v>
      </c>
      <c r="BC219" s="227">
        <v>-3481153</v>
      </c>
      <c r="BD219" s="227">
        <v>-1764042</v>
      </c>
      <c r="BE219" s="227">
        <v>-110082</v>
      </c>
      <c r="BF219" s="227">
        <v>-1232595</v>
      </c>
      <c r="BG219" s="227">
        <v>-4239401.84</v>
      </c>
      <c r="BH219" s="227">
        <v>-58181</v>
      </c>
      <c r="BI219" s="227">
        <v>0</v>
      </c>
      <c r="BJ219" s="227">
        <v>-13389</v>
      </c>
      <c r="BK219" s="227">
        <v>-13389</v>
      </c>
      <c r="BL219" s="227">
        <v>-3456712</v>
      </c>
      <c r="BM219" s="227">
        <v>-1574853</v>
      </c>
      <c r="BN219" s="227">
        <v>-1293594</v>
      </c>
      <c r="BO219" s="227">
        <v>-967825</v>
      </c>
      <c r="BP219" s="227">
        <v>-1475033</v>
      </c>
      <c r="BQ219" s="227">
        <v>-548064.92000000004</v>
      </c>
      <c r="BR219" s="227">
        <v>-6190497.6799999997</v>
      </c>
      <c r="BS219" s="227">
        <v>-1799949.04</v>
      </c>
      <c r="BT219" s="227">
        <v>-1676215</v>
      </c>
      <c r="BU219" s="227">
        <v>-3069215.75</v>
      </c>
      <c r="BV219" s="227">
        <v>-646275.74</v>
      </c>
      <c r="BW219" s="227">
        <v>-705195</v>
      </c>
      <c r="BX219" s="227">
        <v>0</v>
      </c>
      <c r="BY219" s="227">
        <v>-751592</v>
      </c>
      <c r="BZ219" s="227">
        <v>-126221</v>
      </c>
      <c r="CA219" s="227">
        <v>-1722418.88</v>
      </c>
      <c r="CB219" s="227">
        <v>-1724583.45</v>
      </c>
      <c r="CC219" s="227">
        <v>-3096528</v>
      </c>
      <c r="CD219" s="227">
        <v>-1358559</v>
      </c>
      <c r="CE219" s="227">
        <v>-428569</v>
      </c>
      <c r="CF219" s="227">
        <v>-55555.56</v>
      </c>
      <c r="CG219" s="227">
        <v>0</v>
      </c>
      <c r="CH219" s="227">
        <v>-1488065</v>
      </c>
      <c r="CI219" s="227">
        <v>-1112885</v>
      </c>
      <c r="CJ219" s="227">
        <v>-5028669</v>
      </c>
      <c r="CK219" s="227">
        <v>-344999</v>
      </c>
      <c r="CL219" s="227">
        <v>-711356</v>
      </c>
      <c r="CM219" s="326"/>
      <c r="CZ219" s="325">
        <f t="shared" si="3"/>
        <v>0</v>
      </c>
      <c r="DA219" s="313" t="s">
        <v>1818</v>
      </c>
      <c r="DB219" s="310" t="s">
        <v>1296</v>
      </c>
      <c r="DC219" s="310" t="s">
        <v>2296</v>
      </c>
    </row>
    <row r="220" spans="1:107" ht="13.2" customHeight="1" x14ac:dyDescent="0.25">
      <c r="A220" s="293" t="s">
        <v>1819</v>
      </c>
      <c r="B220" s="294" t="s">
        <v>223</v>
      </c>
      <c r="C220" s="227">
        <v>0</v>
      </c>
      <c r="D220" s="227">
        <v>0</v>
      </c>
      <c r="E220" s="227">
        <v>0</v>
      </c>
      <c r="F220" s="227">
        <v>0</v>
      </c>
      <c r="G220" s="227">
        <v>0</v>
      </c>
      <c r="H220" s="227">
        <v>0</v>
      </c>
      <c r="I220" s="227">
        <v>0</v>
      </c>
      <c r="J220" s="227">
        <v>0</v>
      </c>
      <c r="K220" s="227">
        <v>0</v>
      </c>
      <c r="L220" s="227">
        <v>0</v>
      </c>
      <c r="M220" s="227">
        <v>0</v>
      </c>
      <c r="N220" s="227">
        <v>0</v>
      </c>
      <c r="O220" s="227">
        <v>0</v>
      </c>
      <c r="P220" s="227">
        <v>0</v>
      </c>
      <c r="Q220" s="227">
        <v>0</v>
      </c>
      <c r="R220" s="227">
        <v>0</v>
      </c>
      <c r="S220" s="227">
        <v>0</v>
      </c>
      <c r="T220" s="227">
        <v>0</v>
      </c>
      <c r="U220" s="227">
        <v>0</v>
      </c>
      <c r="V220" s="227">
        <v>0</v>
      </c>
      <c r="W220" s="227">
        <v>0</v>
      </c>
      <c r="X220" s="227">
        <v>0</v>
      </c>
      <c r="Y220" s="227">
        <v>0</v>
      </c>
      <c r="Z220" s="227">
        <v>0</v>
      </c>
      <c r="AA220" s="227">
        <v>0</v>
      </c>
      <c r="AB220" s="227">
        <v>0</v>
      </c>
      <c r="AC220" s="227">
        <v>0</v>
      </c>
      <c r="AD220" s="227">
        <v>0</v>
      </c>
      <c r="AE220" s="227">
        <v>0</v>
      </c>
      <c r="AF220" s="227">
        <v>0</v>
      </c>
      <c r="AG220" s="227">
        <v>0</v>
      </c>
      <c r="AH220" s="227">
        <v>0</v>
      </c>
      <c r="AI220" s="227">
        <v>0</v>
      </c>
      <c r="AJ220" s="227">
        <v>0</v>
      </c>
      <c r="AK220" s="227">
        <v>1706240</v>
      </c>
      <c r="AL220" s="227">
        <v>0</v>
      </c>
      <c r="AM220" s="227">
        <v>0</v>
      </c>
      <c r="AN220" s="227">
        <v>0</v>
      </c>
      <c r="AO220" s="227">
        <v>0</v>
      </c>
      <c r="AP220" s="227">
        <v>0</v>
      </c>
      <c r="AQ220" s="227">
        <v>0</v>
      </c>
      <c r="AR220" s="227">
        <v>0</v>
      </c>
      <c r="AS220" s="227">
        <v>0</v>
      </c>
      <c r="AT220" s="227">
        <v>14900</v>
      </c>
      <c r="AU220" s="227">
        <v>0</v>
      </c>
      <c r="AV220" s="227">
        <v>0</v>
      </c>
      <c r="AW220" s="227">
        <v>0</v>
      </c>
      <c r="AX220" s="227">
        <v>0</v>
      </c>
      <c r="AY220" s="227">
        <v>0</v>
      </c>
      <c r="AZ220" s="227">
        <v>0</v>
      </c>
      <c r="BA220" s="227">
        <v>0</v>
      </c>
      <c r="BB220" s="227">
        <v>0</v>
      </c>
      <c r="BC220" s="227">
        <v>0</v>
      </c>
      <c r="BD220" s="227">
        <v>0</v>
      </c>
      <c r="BE220" s="227">
        <v>0</v>
      </c>
      <c r="BF220" s="227">
        <v>0</v>
      </c>
      <c r="BG220" s="227">
        <v>0</v>
      </c>
      <c r="BH220" s="227">
        <v>0</v>
      </c>
      <c r="BI220" s="227">
        <v>0</v>
      </c>
      <c r="BJ220" s="227">
        <v>0</v>
      </c>
      <c r="BK220" s="227">
        <v>0</v>
      </c>
      <c r="BL220" s="227">
        <v>0</v>
      </c>
      <c r="BM220" s="227">
        <v>0</v>
      </c>
      <c r="BN220" s="227">
        <v>0</v>
      </c>
      <c r="BO220" s="227">
        <v>0</v>
      </c>
      <c r="BP220" s="227">
        <v>0</v>
      </c>
      <c r="BQ220" s="227">
        <v>0</v>
      </c>
      <c r="BR220" s="227">
        <v>0</v>
      </c>
      <c r="BS220" s="227">
        <v>0</v>
      </c>
      <c r="BT220" s="227">
        <v>0</v>
      </c>
      <c r="BU220" s="227">
        <v>0</v>
      </c>
      <c r="BV220" s="227">
        <v>0</v>
      </c>
      <c r="BW220" s="227">
        <v>0</v>
      </c>
      <c r="BX220" s="227">
        <v>0</v>
      </c>
      <c r="BY220" s="227">
        <v>0</v>
      </c>
      <c r="BZ220" s="227">
        <v>0</v>
      </c>
      <c r="CA220" s="227">
        <v>0</v>
      </c>
      <c r="CB220" s="227">
        <v>0</v>
      </c>
      <c r="CC220" s="227">
        <v>0</v>
      </c>
      <c r="CD220" s="227">
        <v>0</v>
      </c>
      <c r="CE220" s="227">
        <v>0</v>
      </c>
      <c r="CF220" s="227">
        <v>0</v>
      </c>
      <c r="CG220" s="227">
        <v>0</v>
      </c>
      <c r="CH220" s="227">
        <v>0</v>
      </c>
      <c r="CI220" s="227">
        <v>0</v>
      </c>
      <c r="CJ220" s="227">
        <v>0</v>
      </c>
      <c r="CK220" s="227">
        <v>0</v>
      </c>
      <c r="CL220" s="227">
        <v>0</v>
      </c>
      <c r="CM220" s="326"/>
      <c r="CZ220" s="325">
        <f t="shared" si="3"/>
        <v>0</v>
      </c>
      <c r="DA220" s="313" t="s">
        <v>1819</v>
      </c>
      <c r="DB220" s="310" t="s">
        <v>223</v>
      </c>
      <c r="DC220" s="310" t="s">
        <v>2296</v>
      </c>
    </row>
    <row r="221" spans="1:107" ht="13.2" customHeight="1" x14ac:dyDescent="0.25">
      <c r="A221" s="293" t="s">
        <v>1820</v>
      </c>
      <c r="B221" s="294" t="s">
        <v>1091</v>
      </c>
      <c r="C221" s="227">
        <v>0</v>
      </c>
      <c r="D221" s="227">
        <v>0</v>
      </c>
      <c r="E221" s="227">
        <v>0</v>
      </c>
      <c r="F221" s="227">
        <v>0</v>
      </c>
      <c r="G221" s="227">
        <v>0</v>
      </c>
      <c r="H221" s="227">
        <v>0</v>
      </c>
      <c r="I221" s="227">
        <v>0</v>
      </c>
      <c r="J221" s="227">
        <v>0</v>
      </c>
      <c r="K221" s="227">
        <v>0</v>
      </c>
      <c r="L221" s="227">
        <v>0</v>
      </c>
      <c r="M221" s="227">
        <v>0</v>
      </c>
      <c r="N221" s="227">
        <v>0</v>
      </c>
      <c r="O221" s="227">
        <v>0</v>
      </c>
      <c r="P221" s="227">
        <v>0</v>
      </c>
      <c r="Q221" s="227">
        <v>0</v>
      </c>
      <c r="R221" s="227">
        <v>0</v>
      </c>
      <c r="S221" s="227">
        <v>0</v>
      </c>
      <c r="T221" s="227">
        <v>0</v>
      </c>
      <c r="U221" s="227">
        <v>0</v>
      </c>
      <c r="V221" s="227">
        <v>0</v>
      </c>
      <c r="W221" s="227">
        <v>0</v>
      </c>
      <c r="X221" s="227">
        <v>0</v>
      </c>
      <c r="Y221" s="227">
        <v>0</v>
      </c>
      <c r="Z221" s="227">
        <v>0</v>
      </c>
      <c r="AA221" s="227">
        <v>0</v>
      </c>
      <c r="AB221" s="227">
        <v>0</v>
      </c>
      <c r="AC221" s="227">
        <v>0</v>
      </c>
      <c r="AD221" s="227">
        <v>0</v>
      </c>
      <c r="AE221" s="227">
        <v>0</v>
      </c>
      <c r="AF221" s="227">
        <v>0</v>
      </c>
      <c r="AG221" s="227">
        <v>0</v>
      </c>
      <c r="AH221" s="227">
        <v>0</v>
      </c>
      <c r="AI221" s="227">
        <v>0</v>
      </c>
      <c r="AJ221" s="227">
        <v>0</v>
      </c>
      <c r="AK221" s="227">
        <v>0</v>
      </c>
      <c r="AL221" s="227">
        <v>0</v>
      </c>
      <c r="AM221" s="227">
        <v>0</v>
      </c>
      <c r="AN221" s="227">
        <v>0</v>
      </c>
      <c r="AO221" s="227">
        <v>0</v>
      </c>
      <c r="AP221" s="227">
        <v>0</v>
      </c>
      <c r="AQ221" s="227">
        <v>0</v>
      </c>
      <c r="AR221" s="227">
        <v>0</v>
      </c>
      <c r="AS221" s="227">
        <v>0</v>
      </c>
      <c r="AT221" s="227">
        <v>0</v>
      </c>
      <c r="AU221" s="227">
        <v>0</v>
      </c>
      <c r="AV221" s="227">
        <v>0</v>
      </c>
      <c r="AW221" s="227">
        <v>0</v>
      </c>
      <c r="AX221" s="227">
        <v>0</v>
      </c>
      <c r="AY221" s="227">
        <v>0</v>
      </c>
      <c r="AZ221" s="227">
        <v>0</v>
      </c>
      <c r="BA221" s="227">
        <v>0</v>
      </c>
      <c r="BB221" s="227">
        <v>0</v>
      </c>
      <c r="BC221" s="227">
        <v>0</v>
      </c>
      <c r="BD221" s="227">
        <v>0</v>
      </c>
      <c r="BE221" s="227">
        <v>0</v>
      </c>
      <c r="BF221" s="227">
        <v>0</v>
      </c>
      <c r="BG221" s="227">
        <v>0</v>
      </c>
      <c r="BH221" s="227">
        <v>0</v>
      </c>
      <c r="BI221" s="227">
        <v>0</v>
      </c>
      <c r="BJ221" s="227">
        <v>0</v>
      </c>
      <c r="BK221" s="227">
        <v>0</v>
      </c>
      <c r="BL221" s="227">
        <v>0</v>
      </c>
      <c r="BM221" s="227">
        <v>0</v>
      </c>
      <c r="BN221" s="227">
        <v>0</v>
      </c>
      <c r="BO221" s="227">
        <v>0</v>
      </c>
      <c r="BP221" s="227">
        <v>0</v>
      </c>
      <c r="BQ221" s="227">
        <v>0</v>
      </c>
      <c r="BR221" s="227">
        <v>0</v>
      </c>
      <c r="BS221" s="227">
        <v>0</v>
      </c>
      <c r="BT221" s="227">
        <v>0</v>
      </c>
      <c r="BU221" s="227">
        <v>0</v>
      </c>
      <c r="BV221" s="227">
        <v>0</v>
      </c>
      <c r="BW221" s="227">
        <v>0</v>
      </c>
      <c r="BX221" s="227">
        <v>0</v>
      </c>
      <c r="BY221" s="227">
        <v>0</v>
      </c>
      <c r="BZ221" s="227">
        <v>0</v>
      </c>
      <c r="CA221" s="227">
        <v>0</v>
      </c>
      <c r="CB221" s="227">
        <v>0</v>
      </c>
      <c r="CC221" s="227">
        <v>0</v>
      </c>
      <c r="CD221" s="227">
        <v>0</v>
      </c>
      <c r="CE221" s="227">
        <v>0</v>
      </c>
      <c r="CF221" s="227">
        <v>0</v>
      </c>
      <c r="CG221" s="227">
        <v>0</v>
      </c>
      <c r="CH221" s="227">
        <v>0</v>
      </c>
      <c r="CI221" s="227">
        <v>0</v>
      </c>
      <c r="CJ221" s="227">
        <v>0</v>
      </c>
      <c r="CK221" s="227">
        <v>0</v>
      </c>
      <c r="CL221" s="227">
        <v>0</v>
      </c>
      <c r="CM221" s="326"/>
      <c r="CZ221" s="325">
        <f t="shared" si="3"/>
        <v>0</v>
      </c>
      <c r="DA221" s="313" t="s">
        <v>1820</v>
      </c>
      <c r="DB221" s="310" t="s">
        <v>1091</v>
      </c>
      <c r="DC221" s="310" t="s">
        <v>2296</v>
      </c>
    </row>
    <row r="222" spans="1:107" ht="13.2" customHeight="1" x14ac:dyDescent="0.25">
      <c r="A222" s="293" t="s">
        <v>1821</v>
      </c>
      <c r="B222" s="294" t="s">
        <v>1822</v>
      </c>
      <c r="C222" s="227">
        <v>0</v>
      </c>
      <c r="D222" s="227">
        <v>0</v>
      </c>
      <c r="E222" s="227">
        <v>0</v>
      </c>
      <c r="F222" s="227">
        <v>0</v>
      </c>
      <c r="G222" s="227">
        <v>0</v>
      </c>
      <c r="H222" s="227">
        <v>0</v>
      </c>
      <c r="I222" s="227">
        <v>0</v>
      </c>
      <c r="J222" s="227">
        <v>0</v>
      </c>
      <c r="K222" s="227">
        <v>0</v>
      </c>
      <c r="L222" s="227">
        <v>0</v>
      </c>
      <c r="M222" s="227">
        <v>0</v>
      </c>
      <c r="N222" s="227">
        <v>0</v>
      </c>
      <c r="O222" s="227">
        <v>0</v>
      </c>
      <c r="P222" s="227">
        <v>0</v>
      </c>
      <c r="Q222" s="227">
        <v>0</v>
      </c>
      <c r="R222" s="227">
        <v>0</v>
      </c>
      <c r="S222" s="227">
        <v>0</v>
      </c>
      <c r="T222" s="227">
        <v>0</v>
      </c>
      <c r="U222" s="227">
        <v>0</v>
      </c>
      <c r="V222" s="227">
        <v>0</v>
      </c>
      <c r="W222" s="227">
        <v>0</v>
      </c>
      <c r="X222" s="227">
        <v>0</v>
      </c>
      <c r="Y222" s="227">
        <v>0</v>
      </c>
      <c r="Z222" s="227">
        <v>0</v>
      </c>
      <c r="AA222" s="227">
        <v>0</v>
      </c>
      <c r="AB222" s="227">
        <v>0</v>
      </c>
      <c r="AC222" s="227">
        <v>0</v>
      </c>
      <c r="AD222" s="227">
        <v>0</v>
      </c>
      <c r="AE222" s="227">
        <v>0</v>
      </c>
      <c r="AF222" s="227">
        <v>0</v>
      </c>
      <c r="AG222" s="227">
        <v>0</v>
      </c>
      <c r="AH222" s="227">
        <v>0</v>
      </c>
      <c r="AI222" s="227">
        <v>0</v>
      </c>
      <c r="AJ222" s="227">
        <v>0</v>
      </c>
      <c r="AK222" s="227">
        <v>-1706239</v>
      </c>
      <c r="AL222" s="227">
        <v>0</v>
      </c>
      <c r="AM222" s="227">
        <v>0</v>
      </c>
      <c r="AN222" s="227">
        <v>0</v>
      </c>
      <c r="AO222" s="227">
        <v>0</v>
      </c>
      <c r="AP222" s="227">
        <v>0</v>
      </c>
      <c r="AQ222" s="227">
        <v>0</v>
      </c>
      <c r="AR222" s="227">
        <v>0</v>
      </c>
      <c r="AS222" s="227">
        <v>0</v>
      </c>
      <c r="AT222" s="227">
        <v>-14899</v>
      </c>
      <c r="AU222" s="227">
        <v>0</v>
      </c>
      <c r="AV222" s="227">
        <v>0</v>
      </c>
      <c r="AW222" s="227">
        <v>0</v>
      </c>
      <c r="AX222" s="227">
        <v>0</v>
      </c>
      <c r="AY222" s="227">
        <v>0</v>
      </c>
      <c r="AZ222" s="227">
        <v>0</v>
      </c>
      <c r="BA222" s="227">
        <v>0</v>
      </c>
      <c r="BB222" s="227">
        <v>0</v>
      </c>
      <c r="BC222" s="227">
        <v>0</v>
      </c>
      <c r="BD222" s="227">
        <v>0</v>
      </c>
      <c r="BE222" s="227">
        <v>0</v>
      </c>
      <c r="BF222" s="227">
        <v>0</v>
      </c>
      <c r="BG222" s="227">
        <v>0</v>
      </c>
      <c r="BH222" s="227">
        <v>0</v>
      </c>
      <c r="BI222" s="227">
        <v>0</v>
      </c>
      <c r="BJ222" s="227">
        <v>0</v>
      </c>
      <c r="BK222" s="227">
        <v>0</v>
      </c>
      <c r="BL222" s="227">
        <v>0</v>
      </c>
      <c r="BM222" s="227">
        <v>0</v>
      </c>
      <c r="BN222" s="227">
        <v>0</v>
      </c>
      <c r="BO222" s="227">
        <v>0</v>
      </c>
      <c r="BP222" s="227">
        <v>0</v>
      </c>
      <c r="BQ222" s="227">
        <v>0</v>
      </c>
      <c r="BR222" s="227">
        <v>0</v>
      </c>
      <c r="BS222" s="227">
        <v>0</v>
      </c>
      <c r="BT222" s="227">
        <v>0</v>
      </c>
      <c r="BU222" s="227">
        <v>0</v>
      </c>
      <c r="BV222" s="227">
        <v>0</v>
      </c>
      <c r="BW222" s="227">
        <v>0</v>
      </c>
      <c r="BX222" s="227">
        <v>0</v>
      </c>
      <c r="BY222" s="227">
        <v>0</v>
      </c>
      <c r="BZ222" s="227">
        <v>0</v>
      </c>
      <c r="CA222" s="227">
        <v>0</v>
      </c>
      <c r="CB222" s="227">
        <v>0</v>
      </c>
      <c r="CC222" s="227">
        <v>0</v>
      </c>
      <c r="CD222" s="227">
        <v>0</v>
      </c>
      <c r="CE222" s="227">
        <v>0</v>
      </c>
      <c r="CF222" s="227">
        <v>0</v>
      </c>
      <c r="CG222" s="227">
        <v>0</v>
      </c>
      <c r="CH222" s="227">
        <v>0</v>
      </c>
      <c r="CI222" s="227">
        <v>0</v>
      </c>
      <c r="CJ222" s="227">
        <v>0</v>
      </c>
      <c r="CK222" s="227">
        <v>0</v>
      </c>
      <c r="CL222" s="227">
        <v>0</v>
      </c>
      <c r="CM222" s="326"/>
      <c r="CZ222" s="325">
        <f t="shared" si="3"/>
        <v>0</v>
      </c>
      <c r="DA222" s="313" t="s">
        <v>1821</v>
      </c>
      <c r="DB222" s="310" t="s">
        <v>1822</v>
      </c>
      <c r="DC222" s="310" t="s">
        <v>2296</v>
      </c>
    </row>
    <row r="223" spans="1:107" ht="13.2" customHeight="1" x14ac:dyDescent="0.25">
      <c r="A223" s="293" t="s">
        <v>1823</v>
      </c>
      <c r="B223" s="294" t="s">
        <v>1092</v>
      </c>
      <c r="C223" s="227">
        <v>0</v>
      </c>
      <c r="D223" s="227">
        <v>0</v>
      </c>
      <c r="E223" s="227">
        <v>0</v>
      </c>
      <c r="F223" s="227">
        <v>0</v>
      </c>
      <c r="G223" s="227">
        <v>0</v>
      </c>
      <c r="H223" s="227">
        <v>0</v>
      </c>
      <c r="I223" s="227">
        <v>0</v>
      </c>
      <c r="J223" s="227">
        <v>0</v>
      </c>
      <c r="K223" s="227">
        <v>0</v>
      </c>
      <c r="L223" s="227">
        <v>0</v>
      </c>
      <c r="M223" s="227">
        <v>0</v>
      </c>
      <c r="N223" s="227">
        <v>0</v>
      </c>
      <c r="O223" s="227">
        <v>0</v>
      </c>
      <c r="P223" s="227">
        <v>0</v>
      </c>
      <c r="Q223" s="227">
        <v>0</v>
      </c>
      <c r="R223" s="227">
        <v>0</v>
      </c>
      <c r="S223" s="227">
        <v>0</v>
      </c>
      <c r="T223" s="227">
        <v>0</v>
      </c>
      <c r="U223" s="227">
        <v>0</v>
      </c>
      <c r="V223" s="227">
        <v>0</v>
      </c>
      <c r="W223" s="227">
        <v>0</v>
      </c>
      <c r="X223" s="227">
        <v>0</v>
      </c>
      <c r="Y223" s="227">
        <v>0</v>
      </c>
      <c r="Z223" s="227">
        <v>0</v>
      </c>
      <c r="AA223" s="227">
        <v>0</v>
      </c>
      <c r="AB223" s="227">
        <v>0</v>
      </c>
      <c r="AC223" s="227">
        <v>0</v>
      </c>
      <c r="AD223" s="227">
        <v>0</v>
      </c>
      <c r="AE223" s="227">
        <v>0</v>
      </c>
      <c r="AF223" s="227">
        <v>0</v>
      </c>
      <c r="AG223" s="227">
        <v>0</v>
      </c>
      <c r="AH223" s="227">
        <v>0</v>
      </c>
      <c r="AI223" s="227">
        <v>0</v>
      </c>
      <c r="AJ223" s="227">
        <v>0</v>
      </c>
      <c r="AK223" s="227">
        <v>0</v>
      </c>
      <c r="AL223" s="227">
        <v>0</v>
      </c>
      <c r="AM223" s="227">
        <v>0</v>
      </c>
      <c r="AN223" s="227">
        <v>0</v>
      </c>
      <c r="AO223" s="227">
        <v>0</v>
      </c>
      <c r="AP223" s="227">
        <v>0</v>
      </c>
      <c r="AQ223" s="227">
        <v>0</v>
      </c>
      <c r="AR223" s="227">
        <v>0</v>
      </c>
      <c r="AS223" s="227">
        <v>0</v>
      </c>
      <c r="AT223" s="227">
        <v>0</v>
      </c>
      <c r="AU223" s="227">
        <v>0</v>
      </c>
      <c r="AV223" s="227">
        <v>0</v>
      </c>
      <c r="AW223" s="227">
        <v>0</v>
      </c>
      <c r="AX223" s="227">
        <v>0</v>
      </c>
      <c r="AY223" s="227">
        <v>0</v>
      </c>
      <c r="AZ223" s="227">
        <v>0</v>
      </c>
      <c r="BA223" s="227">
        <v>0</v>
      </c>
      <c r="BB223" s="227">
        <v>0</v>
      </c>
      <c r="BC223" s="227">
        <v>0</v>
      </c>
      <c r="BD223" s="227">
        <v>0</v>
      </c>
      <c r="BE223" s="227">
        <v>0</v>
      </c>
      <c r="BF223" s="227">
        <v>0</v>
      </c>
      <c r="BG223" s="227">
        <v>0</v>
      </c>
      <c r="BH223" s="227">
        <v>0</v>
      </c>
      <c r="BI223" s="227">
        <v>0</v>
      </c>
      <c r="BJ223" s="227">
        <v>0</v>
      </c>
      <c r="BK223" s="227">
        <v>0</v>
      </c>
      <c r="BL223" s="227">
        <v>0</v>
      </c>
      <c r="BM223" s="227">
        <v>0</v>
      </c>
      <c r="BN223" s="227">
        <v>0</v>
      </c>
      <c r="BO223" s="227">
        <v>0</v>
      </c>
      <c r="BP223" s="227">
        <v>0</v>
      </c>
      <c r="BQ223" s="227">
        <v>0</v>
      </c>
      <c r="BR223" s="227">
        <v>0</v>
      </c>
      <c r="BS223" s="227">
        <v>0</v>
      </c>
      <c r="BT223" s="227">
        <v>0</v>
      </c>
      <c r="BU223" s="227">
        <v>0</v>
      </c>
      <c r="BV223" s="227">
        <v>0</v>
      </c>
      <c r="BW223" s="227">
        <v>0</v>
      </c>
      <c r="BX223" s="227">
        <v>0</v>
      </c>
      <c r="BY223" s="227">
        <v>0</v>
      </c>
      <c r="BZ223" s="227">
        <v>0</v>
      </c>
      <c r="CA223" s="227">
        <v>0</v>
      </c>
      <c r="CB223" s="227">
        <v>0</v>
      </c>
      <c r="CC223" s="227">
        <v>0</v>
      </c>
      <c r="CD223" s="227">
        <v>0</v>
      </c>
      <c r="CE223" s="227">
        <v>0</v>
      </c>
      <c r="CF223" s="227">
        <v>0</v>
      </c>
      <c r="CG223" s="227">
        <v>0</v>
      </c>
      <c r="CH223" s="227">
        <v>0</v>
      </c>
      <c r="CI223" s="227">
        <v>0</v>
      </c>
      <c r="CJ223" s="227">
        <v>0</v>
      </c>
      <c r="CK223" s="227">
        <v>0</v>
      </c>
      <c r="CL223" s="227">
        <v>0</v>
      </c>
      <c r="CM223" s="326"/>
      <c r="CZ223" s="325">
        <f t="shared" si="3"/>
        <v>0</v>
      </c>
      <c r="DA223" s="313" t="s">
        <v>1823</v>
      </c>
      <c r="DB223" s="310" t="s">
        <v>1092</v>
      </c>
      <c r="DC223" s="310" t="s">
        <v>2296</v>
      </c>
    </row>
    <row r="224" spans="1:107" ht="13.2" customHeight="1" x14ac:dyDescent="0.25">
      <c r="A224" s="293" t="s">
        <v>1824</v>
      </c>
      <c r="B224" s="294" t="s">
        <v>1093</v>
      </c>
      <c r="C224" s="227">
        <v>0</v>
      </c>
      <c r="D224" s="227">
        <v>0</v>
      </c>
      <c r="E224" s="227">
        <v>0</v>
      </c>
      <c r="F224" s="227">
        <v>0</v>
      </c>
      <c r="G224" s="227">
        <v>0</v>
      </c>
      <c r="H224" s="227">
        <v>0</v>
      </c>
      <c r="I224" s="227">
        <v>0</v>
      </c>
      <c r="J224" s="227">
        <v>0</v>
      </c>
      <c r="K224" s="227">
        <v>0</v>
      </c>
      <c r="L224" s="227">
        <v>0</v>
      </c>
      <c r="M224" s="227">
        <v>0</v>
      </c>
      <c r="N224" s="227">
        <v>0</v>
      </c>
      <c r="O224" s="227">
        <v>0</v>
      </c>
      <c r="P224" s="227">
        <v>0</v>
      </c>
      <c r="Q224" s="227">
        <v>0</v>
      </c>
      <c r="R224" s="227">
        <v>0</v>
      </c>
      <c r="S224" s="227">
        <v>0</v>
      </c>
      <c r="T224" s="227">
        <v>0</v>
      </c>
      <c r="U224" s="227">
        <v>0</v>
      </c>
      <c r="V224" s="227">
        <v>0</v>
      </c>
      <c r="W224" s="227">
        <v>0</v>
      </c>
      <c r="X224" s="227">
        <v>0</v>
      </c>
      <c r="Y224" s="227">
        <v>0</v>
      </c>
      <c r="Z224" s="227">
        <v>0</v>
      </c>
      <c r="AA224" s="227">
        <v>0</v>
      </c>
      <c r="AB224" s="227">
        <v>0</v>
      </c>
      <c r="AC224" s="227">
        <v>0</v>
      </c>
      <c r="AD224" s="227">
        <v>0</v>
      </c>
      <c r="AE224" s="227">
        <v>0</v>
      </c>
      <c r="AF224" s="227">
        <v>0</v>
      </c>
      <c r="AG224" s="227">
        <v>0</v>
      </c>
      <c r="AH224" s="227">
        <v>0</v>
      </c>
      <c r="AI224" s="227">
        <v>0</v>
      </c>
      <c r="AJ224" s="227">
        <v>0</v>
      </c>
      <c r="AK224" s="227">
        <v>0</v>
      </c>
      <c r="AL224" s="227">
        <v>0</v>
      </c>
      <c r="AM224" s="227">
        <v>0</v>
      </c>
      <c r="AN224" s="227">
        <v>0</v>
      </c>
      <c r="AO224" s="227">
        <v>0</v>
      </c>
      <c r="AP224" s="227">
        <v>0</v>
      </c>
      <c r="AQ224" s="227">
        <v>0</v>
      </c>
      <c r="AR224" s="227">
        <v>0</v>
      </c>
      <c r="AS224" s="227">
        <v>0</v>
      </c>
      <c r="AT224" s="227">
        <v>0</v>
      </c>
      <c r="AU224" s="227">
        <v>0</v>
      </c>
      <c r="AV224" s="227">
        <v>0</v>
      </c>
      <c r="AW224" s="227">
        <v>0</v>
      </c>
      <c r="AX224" s="227">
        <v>0</v>
      </c>
      <c r="AY224" s="227">
        <v>0</v>
      </c>
      <c r="AZ224" s="227">
        <v>0</v>
      </c>
      <c r="BA224" s="227">
        <v>0</v>
      </c>
      <c r="BB224" s="227">
        <v>0</v>
      </c>
      <c r="BC224" s="227">
        <v>0</v>
      </c>
      <c r="BD224" s="227">
        <v>0</v>
      </c>
      <c r="BE224" s="227">
        <v>0</v>
      </c>
      <c r="BF224" s="227">
        <v>0</v>
      </c>
      <c r="BG224" s="227">
        <v>0</v>
      </c>
      <c r="BH224" s="227">
        <v>0</v>
      </c>
      <c r="BI224" s="227">
        <v>0</v>
      </c>
      <c r="BJ224" s="227">
        <v>0</v>
      </c>
      <c r="BK224" s="227">
        <v>0</v>
      </c>
      <c r="BL224" s="227">
        <v>0</v>
      </c>
      <c r="BM224" s="227">
        <v>0</v>
      </c>
      <c r="BN224" s="227">
        <v>0</v>
      </c>
      <c r="BO224" s="227">
        <v>0</v>
      </c>
      <c r="BP224" s="227">
        <v>0</v>
      </c>
      <c r="BQ224" s="227">
        <v>0</v>
      </c>
      <c r="BR224" s="227">
        <v>0</v>
      </c>
      <c r="BS224" s="227">
        <v>0</v>
      </c>
      <c r="BT224" s="227">
        <v>0</v>
      </c>
      <c r="BU224" s="227">
        <v>0</v>
      </c>
      <c r="BV224" s="227">
        <v>0</v>
      </c>
      <c r="BW224" s="227">
        <v>0</v>
      </c>
      <c r="BX224" s="227">
        <v>0</v>
      </c>
      <c r="BY224" s="227">
        <v>0</v>
      </c>
      <c r="BZ224" s="227">
        <v>0</v>
      </c>
      <c r="CA224" s="227">
        <v>0</v>
      </c>
      <c r="CB224" s="227">
        <v>0</v>
      </c>
      <c r="CC224" s="227">
        <v>0</v>
      </c>
      <c r="CD224" s="227">
        <v>0</v>
      </c>
      <c r="CE224" s="227">
        <v>0</v>
      </c>
      <c r="CF224" s="227">
        <v>0</v>
      </c>
      <c r="CG224" s="227">
        <v>0</v>
      </c>
      <c r="CH224" s="227">
        <v>0</v>
      </c>
      <c r="CI224" s="227">
        <v>0</v>
      </c>
      <c r="CJ224" s="227">
        <v>0</v>
      </c>
      <c r="CK224" s="227">
        <v>0</v>
      </c>
      <c r="CL224" s="227">
        <v>0</v>
      </c>
      <c r="CM224" s="326"/>
      <c r="CZ224" s="325">
        <f t="shared" si="3"/>
        <v>0</v>
      </c>
      <c r="DA224" s="313" t="s">
        <v>1824</v>
      </c>
      <c r="DB224" s="310" t="s">
        <v>1093</v>
      </c>
      <c r="DC224" s="310" t="s">
        <v>2296</v>
      </c>
    </row>
    <row r="225" spans="1:107" ht="13.2" customHeight="1" x14ac:dyDescent="0.25">
      <c r="A225" s="293" t="s">
        <v>1825</v>
      </c>
      <c r="B225" s="294" t="s">
        <v>1826</v>
      </c>
      <c r="C225" s="227">
        <v>0</v>
      </c>
      <c r="D225" s="227">
        <v>0</v>
      </c>
      <c r="E225" s="227">
        <v>0</v>
      </c>
      <c r="F225" s="227">
        <v>0</v>
      </c>
      <c r="G225" s="227">
        <v>0</v>
      </c>
      <c r="H225" s="227">
        <v>0</v>
      </c>
      <c r="I225" s="227">
        <v>0</v>
      </c>
      <c r="J225" s="227">
        <v>0</v>
      </c>
      <c r="K225" s="227">
        <v>0</v>
      </c>
      <c r="L225" s="227">
        <v>0</v>
      </c>
      <c r="M225" s="227">
        <v>0</v>
      </c>
      <c r="N225" s="227">
        <v>0</v>
      </c>
      <c r="O225" s="227">
        <v>0</v>
      </c>
      <c r="P225" s="227">
        <v>0</v>
      </c>
      <c r="Q225" s="227">
        <v>0</v>
      </c>
      <c r="R225" s="227">
        <v>0</v>
      </c>
      <c r="S225" s="227">
        <v>0</v>
      </c>
      <c r="T225" s="227">
        <v>0</v>
      </c>
      <c r="U225" s="227">
        <v>0</v>
      </c>
      <c r="V225" s="227">
        <v>0</v>
      </c>
      <c r="W225" s="227">
        <v>0</v>
      </c>
      <c r="X225" s="227">
        <v>0</v>
      </c>
      <c r="Y225" s="227">
        <v>0</v>
      </c>
      <c r="Z225" s="227">
        <v>0</v>
      </c>
      <c r="AA225" s="227">
        <v>0</v>
      </c>
      <c r="AB225" s="227">
        <v>0</v>
      </c>
      <c r="AC225" s="227">
        <v>0</v>
      </c>
      <c r="AD225" s="227">
        <v>0</v>
      </c>
      <c r="AE225" s="227">
        <v>0</v>
      </c>
      <c r="AF225" s="227">
        <v>0</v>
      </c>
      <c r="AG225" s="227">
        <v>0</v>
      </c>
      <c r="AH225" s="227">
        <v>0</v>
      </c>
      <c r="AI225" s="227">
        <v>0</v>
      </c>
      <c r="AJ225" s="227">
        <v>0</v>
      </c>
      <c r="AK225" s="227">
        <v>0</v>
      </c>
      <c r="AL225" s="227">
        <v>0</v>
      </c>
      <c r="AM225" s="227">
        <v>0</v>
      </c>
      <c r="AN225" s="227">
        <v>0</v>
      </c>
      <c r="AO225" s="227">
        <v>0</v>
      </c>
      <c r="AP225" s="227">
        <v>0</v>
      </c>
      <c r="AQ225" s="227">
        <v>0</v>
      </c>
      <c r="AR225" s="227">
        <v>0</v>
      </c>
      <c r="AS225" s="227">
        <v>0</v>
      </c>
      <c r="AT225" s="227">
        <v>0</v>
      </c>
      <c r="AU225" s="227">
        <v>0</v>
      </c>
      <c r="AV225" s="227">
        <v>0</v>
      </c>
      <c r="AW225" s="227">
        <v>0</v>
      </c>
      <c r="AX225" s="227">
        <v>0</v>
      </c>
      <c r="AY225" s="227">
        <v>0</v>
      </c>
      <c r="AZ225" s="227">
        <v>0</v>
      </c>
      <c r="BA225" s="227">
        <v>0</v>
      </c>
      <c r="BB225" s="227">
        <v>0</v>
      </c>
      <c r="BC225" s="227">
        <v>0</v>
      </c>
      <c r="BD225" s="227">
        <v>0</v>
      </c>
      <c r="BE225" s="227">
        <v>0</v>
      </c>
      <c r="BF225" s="227">
        <v>0</v>
      </c>
      <c r="BG225" s="227">
        <v>0</v>
      </c>
      <c r="BH225" s="227">
        <v>0</v>
      </c>
      <c r="BI225" s="227">
        <v>0</v>
      </c>
      <c r="BJ225" s="227">
        <v>0</v>
      </c>
      <c r="BK225" s="227">
        <v>0</v>
      </c>
      <c r="BL225" s="227">
        <v>0</v>
      </c>
      <c r="BM225" s="227">
        <v>0</v>
      </c>
      <c r="BN225" s="227">
        <v>0</v>
      </c>
      <c r="BO225" s="227">
        <v>0</v>
      </c>
      <c r="BP225" s="227">
        <v>0</v>
      </c>
      <c r="BQ225" s="227">
        <v>0</v>
      </c>
      <c r="BR225" s="295">
        <v>0</v>
      </c>
      <c r="BS225" s="227">
        <v>0</v>
      </c>
      <c r="BT225" s="227">
        <v>0</v>
      </c>
      <c r="BU225" s="227">
        <v>0</v>
      </c>
      <c r="BV225" s="295">
        <v>0</v>
      </c>
      <c r="BW225" s="227">
        <v>0</v>
      </c>
      <c r="BX225" s="227">
        <v>0</v>
      </c>
      <c r="BY225" s="227">
        <v>0</v>
      </c>
      <c r="BZ225" s="295">
        <v>0</v>
      </c>
      <c r="CA225" s="295">
        <v>0</v>
      </c>
      <c r="CB225" s="227">
        <v>0</v>
      </c>
      <c r="CC225" s="295">
        <v>0</v>
      </c>
      <c r="CD225" s="295">
        <v>0</v>
      </c>
      <c r="CE225" s="295">
        <v>0</v>
      </c>
      <c r="CF225" s="295">
        <v>0</v>
      </c>
      <c r="CG225" s="227">
        <v>0</v>
      </c>
      <c r="CH225" s="295">
        <v>0</v>
      </c>
      <c r="CI225" s="227">
        <v>0</v>
      </c>
      <c r="CJ225" s="295">
        <v>0</v>
      </c>
      <c r="CK225" s="227">
        <v>0</v>
      </c>
      <c r="CL225" s="227">
        <v>0</v>
      </c>
      <c r="CM225" s="326"/>
      <c r="CZ225" s="325">
        <f t="shared" si="3"/>
        <v>0</v>
      </c>
      <c r="DA225" s="313" t="s">
        <v>1825</v>
      </c>
      <c r="DB225" s="310" t="s">
        <v>1826</v>
      </c>
      <c r="DC225" s="310" t="s">
        <v>2296</v>
      </c>
    </row>
    <row r="226" spans="1:107" ht="13.2" customHeight="1" x14ac:dyDescent="0.25">
      <c r="A226" s="293" t="s">
        <v>1827</v>
      </c>
      <c r="B226" s="294" t="s">
        <v>1094</v>
      </c>
      <c r="C226" s="227">
        <v>0</v>
      </c>
      <c r="D226" s="227">
        <v>0</v>
      </c>
      <c r="E226" s="227">
        <v>0</v>
      </c>
      <c r="F226" s="227">
        <v>0</v>
      </c>
      <c r="G226" s="227">
        <v>0</v>
      </c>
      <c r="H226" s="227">
        <v>0</v>
      </c>
      <c r="I226" s="227">
        <v>0</v>
      </c>
      <c r="J226" s="227">
        <v>0</v>
      </c>
      <c r="K226" s="227">
        <v>0</v>
      </c>
      <c r="L226" s="227">
        <v>0</v>
      </c>
      <c r="M226" s="227">
        <v>0</v>
      </c>
      <c r="N226" s="227">
        <v>0</v>
      </c>
      <c r="O226" s="227">
        <v>0</v>
      </c>
      <c r="P226" s="227">
        <v>0</v>
      </c>
      <c r="Q226" s="227">
        <v>0</v>
      </c>
      <c r="R226" s="227">
        <v>0</v>
      </c>
      <c r="S226" s="227">
        <v>0</v>
      </c>
      <c r="T226" s="227">
        <v>0</v>
      </c>
      <c r="U226" s="227">
        <v>0</v>
      </c>
      <c r="V226" s="227">
        <v>0</v>
      </c>
      <c r="W226" s="227">
        <v>0</v>
      </c>
      <c r="X226" s="227">
        <v>0</v>
      </c>
      <c r="Y226" s="227">
        <v>0</v>
      </c>
      <c r="Z226" s="227">
        <v>0</v>
      </c>
      <c r="AA226" s="227">
        <v>0</v>
      </c>
      <c r="AB226" s="227">
        <v>0</v>
      </c>
      <c r="AC226" s="227">
        <v>0</v>
      </c>
      <c r="AD226" s="227">
        <v>0</v>
      </c>
      <c r="AE226" s="227">
        <v>0</v>
      </c>
      <c r="AF226" s="227">
        <v>0</v>
      </c>
      <c r="AG226" s="227">
        <v>0</v>
      </c>
      <c r="AH226" s="227">
        <v>0</v>
      </c>
      <c r="AI226" s="227">
        <v>0</v>
      </c>
      <c r="AJ226" s="227">
        <v>0</v>
      </c>
      <c r="AK226" s="227">
        <v>0</v>
      </c>
      <c r="AL226" s="227">
        <v>0</v>
      </c>
      <c r="AM226" s="227">
        <v>0</v>
      </c>
      <c r="AN226" s="227">
        <v>0</v>
      </c>
      <c r="AO226" s="227">
        <v>0</v>
      </c>
      <c r="AP226" s="227">
        <v>0</v>
      </c>
      <c r="AQ226" s="227">
        <v>0</v>
      </c>
      <c r="AR226" s="227">
        <v>0</v>
      </c>
      <c r="AS226" s="227">
        <v>0</v>
      </c>
      <c r="AT226" s="227">
        <v>0</v>
      </c>
      <c r="AU226" s="227">
        <v>0</v>
      </c>
      <c r="AV226" s="227">
        <v>0</v>
      </c>
      <c r="AW226" s="227">
        <v>0</v>
      </c>
      <c r="AX226" s="227">
        <v>0</v>
      </c>
      <c r="AY226" s="227">
        <v>0</v>
      </c>
      <c r="AZ226" s="227">
        <v>0</v>
      </c>
      <c r="BA226" s="227">
        <v>0</v>
      </c>
      <c r="BB226" s="227">
        <v>0</v>
      </c>
      <c r="BC226" s="227">
        <v>0</v>
      </c>
      <c r="BD226" s="227">
        <v>0</v>
      </c>
      <c r="BE226" s="227">
        <v>0</v>
      </c>
      <c r="BF226" s="227">
        <v>0</v>
      </c>
      <c r="BG226" s="227">
        <v>0</v>
      </c>
      <c r="BH226" s="227">
        <v>0</v>
      </c>
      <c r="BI226" s="227">
        <v>0</v>
      </c>
      <c r="BJ226" s="227">
        <v>0</v>
      </c>
      <c r="BK226" s="227">
        <v>0</v>
      </c>
      <c r="BL226" s="227">
        <v>0</v>
      </c>
      <c r="BM226" s="227">
        <v>0</v>
      </c>
      <c r="BN226" s="227">
        <v>0</v>
      </c>
      <c r="BO226" s="227">
        <v>0</v>
      </c>
      <c r="BP226" s="227">
        <v>0</v>
      </c>
      <c r="BQ226" s="227">
        <v>0</v>
      </c>
      <c r="BR226" s="227">
        <v>0</v>
      </c>
      <c r="BS226" s="227">
        <v>0</v>
      </c>
      <c r="BT226" s="227">
        <v>0</v>
      </c>
      <c r="BU226" s="227">
        <v>0</v>
      </c>
      <c r="BV226" s="227">
        <v>0</v>
      </c>
      <c r="BW226" s="227">
        <v>0</v>
      </c>
      <c r="BX226" s="227">
        <v>0</v>
      </c>
      <c r="BY226" s="227">
        <v>0</v>
      </c>
      <c r="BZ226" s="227">
        <v>0</v>
      </c>
      <c r="CA226" s="227">
        <v>0</v>
      </c>
      <c r="CB226" s="227">
        <v>0</v>
      </c>
      <c r="CC226" s="227">
        <v>0</v>
      </c>
      <c r="CD226" s="227">
        <v>0</v>
      </c>
      <c r="CE226" s="227">
        <v>0</v>
      </c>
      <c r="CF226" s="227">
        <v>0</v>
      </c>
      <c r="CG226" s="227">
        <v>0</v>
      </c>
      <c r="CH226" s="227">
        <v>0</v>
      </c>
      <c r="CI226" s="227">
        <v>0</v>
      </c>
      <c r="CJ226" s="227">
        <v>0</v>
      </c>
      <c r="CK226" s="227">
        <v>0</v>
      </c>
      <c r="CL226" s="227">
        <v>0</v>
      </c>
      <c r="CM226" s="326"/>
      <c r="CZ226" s="325">
        <f t="shared" si="3"/>
        <v>0</v>
      </c>
      <c r="DA226" s="313" t="s">
        <v>1827</v>
      </c>
      <c r="DB226" s="310" t="s">
        <v>1094</v>
      </c>
      <c r="DC226" s="310" t="s">
        <v>2296</v>
      </c>
    </row>
    <row r="227" spans="1:107" ht="13.2" customHeight="1" x14ac:dyDescent="0.25">
      <c r="A227" s="293" t="s">
        <v>1828</v>
      </c>
      <c r="B227" s="294" t="s">
        <v>1095</v>
      </c>
      <c r="C227" s="227">
        <v>0</v>
      </c>
      <c r="D227" s="227">
        <v>0</v>
      </c>
      <c r="E227" s="227">
        <v>0</v>
      </c>
      <c r="F227" s="227">
        <v>0</v>
      </c>
      <c r="G227" s="227">
        <v>0</v>
      </c>
      <c r="H227" s="227">
        <v>0</v>
      </c>
      <c r="I227" s="227">
        <v>0</v>
      </c>
      <c r="J227" s="227">
        <v>0</v>
      </c>
      <c r="K227" s="227">
        <v>0</v>
      </c>
      <c r="L227" s="227">
        <v>0</v>
      </c>
      <c r="M227" s="227">
        <v>0</v>
      </c>
      <c r="N227" s="227">
        <v>0</v>
      </c>
      <c r="O227" s="227">
        <v>0</v>
      </c>
      <c r="P227" s="227">
        <v>0</v>
      </c>
      <c r="Q227" s="227">
        <v>0</v>
      </c>
      <c r="R227" s="227">
        <v>0</v>
      </c>
      <c r="S227" s="227">
        <v>0</v>
      </c>
      <c r="T227" s="227">
        <v>0</v>
      </c>
      <c r="U227" s="227">
        <v>0</v>
      </c>
      <c r="V227" s="227">
        <v>0</v>
      </c>
      <c r="W227" s="227">
        <v>0</v>
      </c>
      <c r="X227" s="227">
        <v>0</v>
      </c>
      <c r="Y227" s="227">
        <v>0</v>
      </c>
      <c r="Z227" s="227">
        <v>0</v>
      </c>
      <c r="AA227" s="227">
        <v>0</v>
      </c>
      <c r="AB227" s="227">
        <v>0</v>
      </c>
      <c r="AC227" s="227">
        <v>0</v>
      </c>
      <c r="AD227" s="227">
        <v>0</v>
      </c>
      <c r="AE227" s="227">
        <v>0</v>
      </c>
      <c r="AF227" s="227">
        <v>0</v>
      </c>
      <c r="AG227" s="227">
        <v>0</v>
      </c>
      <c r="AH227" s="227">
        <v>0</v>
      </c>
      <c r="AI227" s="227">
        <v>0</v>
      </c>
      <c r="AJ227" s="227">
        <v>0</v>
      </c>
      <c r="AK227" s="227">
        <v>0</v>
      </c>
      <c r="AL227" s="227">
        <v>0</v>
      </c>
      <c r="AM227" s="227">
        <v>0</v>
      </c>
      <c r="AN227" s="227">
        <v>0</v>
      </c>
      <c r="AO227" s="227">
        <v>0</v>
      </c>
      <c r="AP227" s="227">
        <v>0</v>
      </c>
      <c r="AQ227" s="227">
        <v>0</v>
      </c>
      <c r="AR227" s="227">
        <v>0</v>
      </c>
      <c r="AS227" s="227">
        <v>0</v>
      </c>
      <c r="AT227" s="227">
        <v>0</v>
      </c>
      <c r="AU227" s="227">
        <v>0</v>
      </c>
      <c r="AV227" s="227">
        <v>0</v>
      </c>
      <c r="AW227" s="227">
        <v>0</v>
      </c>
      <c r="AX227" s="227">
        <v>0</v>
      </c>
      <c r="AY227" s="227">
        <v>0</v>
      </c>
      <c r="AZ227" s="227">
        <v>0</v>
      </c>
      <c r="BA227" s="227">
        <v>0</v>
      </c>
      <c r="BB227" s="227">
        <v>0</v>
      </c>
      <c r="BC227" s="227">
        <v>0</v>
      </c>
      <c r="BD227" s="227">
        <v>0</v>
      </c>
      <c r="BE227" s="227">
        <v>0</v>
      </c>
      <c r="BF227" s="227">
        <v>0</v>
      </c>
      <c r="BG227" s="227">
        <v>0</v>
      </c>
      <c r="BH227" s="227">
        <v>0</v>
      </c>
      <c r="BI227" s="227">
        <v>0</v>
      </c>
      <c r="BJ227" s="227">
        <v>0</v>
      </c>
      <c r="BK227" s="227">
        <v>0</v>
      </c>
      <c r="BL227" s="227">
        <v>0</v>
      </c>
      <c r="BM227" s="227">
        <v>0</v>
      </c>
      <c r="BN227" s="227">
        <v>0</v>
      </c>
      <c r="BO227" s="227">
        <v>0</v>
      </c>
      <c r="BP227" s="227">
        <v>0</v>
      </c>
      <c r="BQ227" s="227">
        <v>0</v>
      </c>
      <c r="BR227" s="295">
        <v>0</v>
      </c>
      <c r="BS227" s="227">
        <v>0</v>
      </c>
      <c r="BT227" s="227">
        <v>0</v>
      </c>
      <c r="BU227" s="227">
        <v>0</v>
      </c>
      <c r="BV227" s="295">
        <v>0</v>
      </c>
      <c r="BW227" s="227">
        <v>0</v>
      </c>
      <c r="BX227" s="227">
        <v>0</v>
      </c>
      <c r="BY227" s="227">
        <v>0</v>
      </c>
      <c r="BZ227" s="295">
        <v>0</v>
      </c>
      <c r="CA227" s="295">
        <v>0</v>
      </c>
      <c r="CB227" s="227">
        <v>0</v>
      </c>
      <c r="CC227" s="295">
        <v>0</v>
      </c>
      <c r="CD227" s="295">
        <v>0</v>
      </c>
      <c r="CE227" s="295">
        <v>0</v>
      </c>
      <c r="CF227" s="295">
        <v>0</v>
      </c>
      <c r="CG227" s="227">
        <v>0</v>
      </c>
      <c r="CH227" s="295">
        <v>0</v>
      </c>
      <c r="CI227" s="227">
        <v>0</v>
      </c>
      <c r="CJ227" s="295">
        <v>0</v>
      </c>
      <c r="CK227" s="227">
        <v>0</v>
      </c>
      <c r="CL227" s="227">
        <v>0</v>
      </c>
      <c r="CM227" s="326"/>
      <c r="CZ227" s="325">
        <f t="shared" si="3"/>
        <v>0</v>
      </c>
      <c r="DA227" s="313" t="s">
        <v>1828</v>
      </c>
      <c r="DB227" s="310" t="s">
        <v>1095</v>
      </c>
      <c r="DC227" s="310" t="s">
        <v>2296</v>
      </c>
    </row>
    <row r="228" spans="1:107" ht="13.2" customHeight="1" x14ac:dyDescent="0.25">
      <c r="A228" s="293" t="s">
        <v>1829</v>
      </c>
      <c r="B228" s="294" t="s">
        <v>1830</v>
      </c>
      <c r="C228" s="227">
        <v>0</v>
      </c>
      <c r="D228" s="227">
        <v>0</v>
      </c>
      <c r="E228" s="227">
        <v>0</v>
      </c>
      <c r="F228" s="227">
        <v>0</v>
      </c>
      <c r="G228" s="227">
        <v>0</v>
      </c>
      <c r="H228" s="227">
        <v>0</v>
      </c>
      <c r="I228" s="227">
        <v>0</v>
      </c>
      <c r="J228" s="227">
        <v>0</v>
      </c>
      <c r="K228" s="227">
        <v>0</v>
      </c>
      <c r="L228" s="227">
        <v>0</v>
      </c>
      <c r="M228" s="227">
        <v>0</v>
      </c>
      <c r="N228" s="227">
        <v>0</v>
      </c>
      <c r="O228" s="227">
        <v>0</v>
      </c>
      <c r="P228" s="227">
        <v>0</v>
      </c>
      <c r="Q228" s="227">
        <v>0</v>
      </c>
      <c r="R228" s="227">
        <v>0</v>
      </c>
      <c r="S228" s="227">
        <v>0</v>
      </c>
      <c r="T228" s="227">
        <v>0</v>
      </c>
      <c r="U228" s="227">
        <v>0</v>
      </c>
      <c r="V228" s="227">
        <v>0</v>
      </c>
      <c r="W228" s="227">
        <v>0</v>
      </c>
      <c r="X228" s="227">
        <v>0</v>
      </c>
      <c r="Y228" s="227">
        <v>0</v>
      </c>
      <c r="Z228" s="227">
        <v>0</v>
      </c>
      <c r="AA228" s="227">
        <v>0</v>
      </c>
      <c r="AB228" s="227">
        <v>0</v>
      </c>
      <c r="AC228" s="227">
        <v>0</v>
      </c>
      <c r="AD228" s="227">
        <v>0</v>
      </c>
      <c r="AE228" s="227">
        <v>0</v>
      </c>
      <c r="AF228" s="227">
        <v>0</v>
      </c>
      <c r="AG228" s="227">
        <v>0</v>
      </c>
      <c r="AH228" s="227">
        <v>0</v>
      </c>
      <c r="AI228" s="227">
        <v>0</v>
      </c>
      <c r="AJ228" s="227">
        <v>0</v>
      </c>
      <c r="AK228" s="227">
        <v>0</v>
      </c>
      <c r="AL228" s="227">
        <v>0</v>
      </c>
      <c r="AM228" s="227">
        <v>0</v>
      </c>
      <c r="AN228" s="227">
        <v>0</v>
      </c>
      <c r="AO228" s="227">
        <v>0</v>
      </c>
      <c r="AP228" s="227">
        <v>0</v>
      </c>
      <c r="AQ228" s="227">
        <v>0</v>
      </c>
      <c r="AR228" s="227">
        <v>0</v>
      </c>
      <c r="AS228" s="227">
        <v>0</v>
      </c>
      <c r="AT228" s="227">
        <v>0</v>
      </c>
      <c r="AU228" s="227">
        <v>0</v>
      </c>
      <c r="AV228" s="227">
        <v>0</v>
      </c>
      <c r="AW228" s="227">
        <v>0</v>
      </c>
      <c r="AX228" s="227">
        <v>0</v>
      </c>
      <c r="AY228" s="227">
        <v>0</v>
      </c>
      <c r="AZ228" s="227">
        <v>0</v>
      </c>
      <c r="BA228" s="227">
        <v>0</v>
      </c>
      <c r="BB228" s="227">
        <v>0</v>
      </c>
      <c r="BC228" s="227">
        <v>0</v>
      </c>
      <c r="BD228" s="227">
        <v>0</v>
      </c>
      <c r="BE228" s="227">
        <v>0</v>
      </c>
      <c r="BF228" s="227">
        <v>0</v>
      </c>
      <c r="BG228" s="227">
        <v>0</v>
      </c>
      <c r="BH228" s="227">
        <v>0</v>
      </c>
      <c r="BI228" s="227">
        <v>0</v>
      </c>
      <c r="BJ228" s="227">
        <v>0</v>
      </c>
      <c r="BK228" s="227">
        <v>0</v>
      </c>
      <c r="BL228" s="227">
        <v>0</v>
      </c>
      <c r="BM228" s="227">
        <v>0</v>
      </c>
      <c r="BN228" s="227">
        <v>0</v>
      </c>
      <c r="BO228" s="227">
        <v>0</v>
      </c>
      <c r="BP228" s="227">
        <v>0</v>
      </c>
      <c r="BQ228" s="227">
        <v>0</v>
      </c>
      <c r="BR228" s="295">
        <v>0</v>
      </c>
      <c r="BS228" s="295">
        <v>0</v>
      </c>
      <c r="BT228" s="295">
        <v>0</v>
      </c>
      <c r="BU228" s="295">
        <v>0</v>
      </c>
      <c r="BV228" s="295">
        <v>0</v>
      </c>
      <c r="BW228" s="295">
        <v>0</v>
      </c>
      <c r="BX228" s="295">
        <v>0</v>
      </c>
      <c r="BY228" s="295">
        <v>0</v>
      </c>
      <c r="BZ228" s="295">
        <v>0</v>
      </c>
      <c r="CA228" s="295">
        <v>0</v>
      </c>
      <c r="CB228" s="295">
        <v>0</v>
      </c>
      <c r="CC228" s="295">
        <v>0</v>
      </c>
      <c r="CD228" s="295">
        <v>0</v>
      </c>
      <c r="CE228" s="295">
        <v>0</v>
      </c>
      <c r="CF228" s="295">
        <v>0</v>
      </c>
      <c r="CG228" s="295">
        <v>0</v>
      </c>
      <c r="CH228" s="295">
        <v>0</v>
      </c>
      <c r="CI228" s="295">
        <v>0</v>
      </c>
      <c r="CJ228" s="295">
        <v>0</v>
      </c>
      <c r="CK228" s="295">
        <v>0</v>
      </c>
      <c r="CL228" s="295">
        <v>0</v>
      </c>
      <c r="CM228" s="326"/>
      <c r="CZ228" s="325">
        <f t="shared" si="3"/>
        <v>0</v>
      </c>
      <c r="DA228" s="313" t="s">
        <v>1829</v>
      </c>
      <c r="DB228" s="310" t="s">
        <v>1830</v>
      </c>
      <c r="DC228" s="310" t="s">
        <v>2296</v>
      </c>
    </row>
    <row r="229" spans="1:107" ht="13.2" customHeight="1" x14ac:dyDescent="0.25">
      <c r="A229" s="293" t="s">
        <v>1831</v>
      </c>
      <c r="B229" s="294" t="s">
        <v>224</v>
      </c>
      <c r="C229" s="227">
        <v>744600</v>
      </c>
      <c r="D229" s="227">
        <v>0</v>
      </c>
      <c r="E229" s="227">
        <v>0</v>
      </c>
      <c r="F229" s="227">
        <v>135000</v>
      </c>
      <c r="G229" s="227">
        <v>0</v>
      </c>
      <c r="H229" s="227">
        <v>7992755</v>
      </c>
      <c r="I229" s="227">
        <v>0</v>
      </c>
      <c r="J229" s="227">
        <v>54500</v>
      </c>
      <c r="K229" s="227">
        <v>0</v>
      </c>
      <c r="L229" s="227">
        <v>0</v>
      </c>
      <c r="M229" s="227">
        <v>99235</v>
      </c>
      <c r="N229" s="227">
        <v>0</v>
      </c>
      <c r="O229" s="227">
        <v>42515</v>
      </c>
      <c r="P229" s="227">
        <v>0</v>
      </c>
      <c r="Q229" s="227">
        <v>24900</v>
      </c>
      <c r="R229" s="227">
        <v>0</v>
      </c>
      <c r="S229" s="227">
        <v>0</v>
      </c>
      <c r="T229" s="227">
        <v>0</v>
      </c>
      <c r="U229" s="227">
        <v>208000</v>
      </c>
      <c r="V229" s="227">
        <v>6000</v>
      </c>
      <c r="W229" s="227">
        <v>3880000</v>
      </c>
      <c r="X229" s="227">
        <v>0</v>
      </c>
      <c r="Y229" s="227">
        <v>0</v>
      </c>
      <c r="Z229" s="227">
        <v>5000</v>
      </c>
      <c r="AA229" s="227">
        <v>109620</v>
      </c>
      <c r="AB229" s="227">
        <v>7800</v>
      </c>
      <c r="AC229" s="227">
        <v>0</v>
      </c>
      <c r="AD229" s="227">
        <v>0</v>
      </c>
      <c r="AE229" s="227">
        <v>20779.849999999999</v>
      </c>
      <c r="AF229" s="227">
        <v>13000</v>
      </c>
      <c r="AG229" s="227">
        <v>450000</v>
      </c>
      <c r="AH229" s="227">
        <v>0</v>
      </c>
      <c r="AI229" s="227">
        <v>0</v>
      </c>
      <c r="AJ229" s="227">
        <v>0</v>
      </c>
      <c r="AK229" s="227">
        <v>0</v>
      </c>
      <c r="AL229" s="227">
        <v>0</v>
      </c>
      <c r="AM229" s="227">
        <v>0</v>
      </c>
      <c r="AN229" s="227">
        <v>33000</v>
      </c>
      <c r="AO229" s="227">
        <v>0</v>
      </c>
      <c r="AP229" s="227">
        <v>0</v>
      </c>
      <c r="AQ229" s="227">
        <v>0</v>
      </c>
      <c r="AR229" s="227">
        <v>0</v>
      </c>
      <c r="AS229" s="227">
        <v>25400</v>
      </c>
      <c r="AT229" s="227">
        <v>0</v>
      </c>
      <c r="AU229" s="227">
        <v>0</v>
      </c>
      <c r="AV229" s="227">
        <v>27280</v>
      </c>
      <c r="AW229" s="227">
        <v>0</v>
      </c>
      <c r="AX229" s="227">
        <v>0</v>
      </c>
      <c r="AY229" s="227">
        <v>0</v>
      </c>
      <c r="AZ229" s="227">
        <v>0</v>
      </c>
      <c r="BA229" s="227">
        <v>411734.5</v>
      </c>
      <c r="BB229" s="227">
        <v>0</v>
      </c>
      <c r="BC229" s="227">
        <v>300791</v>
      </c>
      <c r="BD229" s="227">
        <v>0</v>
      </c>
      <c r="BE229" s="227">
        <v>0</v>
      </c>
      <c r="BF229" s="227">
        <v>0</v>
      </c>
      <c r="BG229" s="227">
        <v>0</v>
      </c>
      <c r="BH229" s="227">
        <v>0</v>
      </c>
      <c r="BI229" s="227">
        <v>0</v>
      </c>
      <c r="BJ229" s="227">
        <v>0</v>
      </c>
      <c r="BK229" s="227">
        <v>0</v>
      </c>
      <c r="BL229" s="227">
        <v>773475</v>
      </c>
      <c r="BM229" s="227">
        <v>0</v>
      </c>
      <c r="BN229" s="227">
        <v>0</v>
      </c>
      <c r="BO229" s="227">
        <v>0</v>
      </c>
      <c r="BP229" s="227">
        <v>0</v>
      </c>
      <c r="BQ229" s="227">
        <v>0</v>
      </c>
      <c r="BR229" s="295">
        <v>146600</v>
      </c>
      <c r="BS229" s="295">
        <v>0</v>
      </c>
      <c r="BT229" s="295">
        <v>0</v>
      </c>
      <c r="BU229" s="295">
        <v>0</v>
      </c>
      <c r="BV229" s="295">
        <v>6906950</v>
      </c>
      <c r="BW229" s="295">
        <v>0</v>
      </c>
      <c r="BX229" s="295">
        <v>0</v>
      </c>
      <c r="BY229" s="295">
        <v>0</v>
      </c>
      <c r="BZ229" s="295">
        <v>58500</v>
      </c>
      <c r="CA229" s="295">
        <v>287825</v>
      </c>
      <c r="CB229" s="295">
        <v>0</v>
      </c>
      <c r="CC229" s="295">
        <v>8300</v>
      </c>
      <c r="CD229" s="295">
        <v>1144422.6000000001</v>
      </c>
      <c r="CE229" s="295">
        <v>23700</v>
      </c>
      <c r="CF229" s="295">
        <v>450000</v>
      </c>
      <c r="CG229" s="295">
        <v>0</v>
      </c>
      <c r="CH229" s="295">
        <v>1144422.6000000001</v>
      </c>
      <c r="CI229" s="295">
        <v>0</v>
      </c>
      <c r="CJ229" s="295">
        <v>1389225</v>
      </c>
      <c r="CK229" s="295">
        <v>0</v>
      </c>
      <c r="CL229" s="295">
        <v>0</v>
      </c>
      <c r="CM229" s="326"/>
      <c r="CZ229" s="325">
        <f t="shared" si="3"/>
        <v>0</v>
      </c>
      <c r="DA229" s="313" t="s">
        <v>1831</v>
      </c>
      <c r="DB229" s="310" t="s">
        <v>224</v>
      </c>
      <c r="DC229" s="310" t="s">
        <v>2296</v>
      </c>
    </row>
    <row r="230" spans="1:107" ht="13.2" customHeight="1" x14ac:dyDescent="0.25">
      <c r="A230" s="293" t="s">
        <v>1832</v>
      </c>
      <c r="B230" s="294" t="s">
        <v>1096</v>
      </c>
      <c r="C230" s="227">
        <v>0</v>
      </c>
      <c r="D230" s="227">
        <v>0</v>
      </c>
      <c r="E230" s="227">
        <v>0</v>
      </c>
      <c r="F230" s="227">
        <v>0</v>
      </c>
      <c r="G230" s="227">
        <v>0</v>
      </c>
      <c r="H230" s="227">
        <v>0</v>
      </c>
      <c r="I230" s="227">
        <v>0</v>
      </c>
      <c r="J230" s="227">
        <v>0</v>
      </c>
      <c r="K230" s="227">
        <v>0</v>
      </c>
      <c r="L230" s="227">
        <v>0</v>
      </c>
      <c r="M230" s="227">
        <v>0</v>
      </c>
      <c r="N230" s="227">
        <v>0</v>
      </c>
      <c r="O230" s="227">
        <v>0</v>
      </c>
      <c r="P230" s="227">
        <v>0</v>
      </c>
      <c r="Q230" s="227">
        <v>0</v>
      </c>
      <c r="R230" s="227">
        <v>0</v>
      </c>
      <c r="S230" s="227">
        <v>0</v>
      </c>
      <c r="T230" s="227">
        <v>0</v>
      </c>
      <c r="U230" s="227">
        <v>0</v>
      </c>
      <c r="V230" s="227">
        <v>0</v>
      </c>
      <c r="W230" s="227">
        <v>0</v>
      </c>
      <c r="X230" s="227">
        <v>0</v>
      </c>
      <c r="Y230" s="227">
        <v>0</v>
      </c>
      <c r="Z230" s="227">
        <v>0</v>
      </c>
      <c r="AA230" s="227">
        <v>0</v>
      </c>
      <c r="AB230" s="227">
        <v>0</v>
      </c>
      <c r="AC230" s="227">
        <v>0</v>
      </c>
      <c r="AD230" s="227">
        <v>0</v>
      </c>
      <c r="AE230" s="227">
        <v>0</v>
      </c>
      <c r="AF230" s="227">
        <v>0</v>
      </c>
      <c r="AG230" s="227">
        <v>0</v>
      </c>
      <c r="AH230" s="227">
        <v>0</v>
      </c>
      <c r="AI230" s="227">
        <v>0</v>
      </c>
      <c r="AJ230" s="227">
        <v>0</v>
      </c>
      <c r="AK230" s="227">
        <v>0</v>
      </c>
      <c r="AL230" s="227">
        <v>0</v>
      </c>
      <c r="AM230" s="227">
        <v>0</v>
      </c>
      <c r="AN230" s="227">
        <v>0</v>
      </c>
      <c r="AO230" s="227">
        <v>0</v>
      </c>
      <c r="AP230" s="227">
        <v>0</v>
      </c>
      <c r="AQ230" s="227">
        <v>0</v>
      </c>
      <c r="AR230" s="227">
        <v>0</v>
      </c>
      <c r="AS230" s="227">
        <v>0</v>
      </c>
      <c r="AT230" s="227">
        <v>0</v>
      </c>
      <c r="AU230" s="227">
        <v>0</v>
      </c>
      <c r="AV230" s="227">
        <v>0</v>
      </c>
      <c r="AW230" s="227">
        <v>0</v>
      </c>
      <c r="AX230" s="227">
        <v>0</v>
      </c>
      <c r="AY230" s="227">
        <v>0</v>
      </c>
      <c r="AZ230" s="227">
        <v>0</v>
      </c>
      <c r="BA230" s="227">
        <v>0</v>
      </c>
      <c r="BB230" s="227">
        <v>0</v>
      </c>
      <c r="BC230" s="227">
        <v>0</v>
      </c>
      <c r="BD230" s="227">
        <v>0</v>
      </c>
      <c r="BE230" s="227">
        <v>0</v>
      </c>
      <c r="BF230" s="227">
        <v>0</v>
      </c>
      <c r="BG230" s="227">
        <v>0</v>
      </c>
      <c r="BH230" s="227">
        <v>0</v>
      </c>
      <c r="BI230" s="227">
        <v>0</v>
      </c>
      <c r="BJ230" s="227">
        <v>0</v>
      </c>
      <c r="BK230" s="227">
        <v>0</v>
      </c>
      <c r="BL230" s="227">
        <v>0</v>
      </c>
      <c r="BM230" s="227">
        <v>0</v>
      </c>
      <c r="BN230" s="227">
        <v>0</v>
      </c>
      <c r="BO230" s="227">
        <v>0</v>
      </c>
      <c r="BP230" s="227">
        <v>0</v>
      </c>
      <c r="BQ230" s="227">
        <v>0</v>
      </c>
      <c r="BR230" s="295">
        <v>0</v>
      </c>
      <c r="BS230" s="295">
        <v>0</v>
      </c>
      <c r="BT230" s="295">
        <v>0</v>
      </c>
      <c r="BU230" s="295">
        <v>0</v>
      </c>
      <c r="BV230" s="295">
        <v>0</v>
      </c>
      <c r="BW230" s="295">
        <v>0</v>
      </c>
      <c r="BX230" s="295">
        <v>0</v>
      </c>
      <c r="BY230" s="295">
        <v>0</v>
      </c>
      <c r="BZ230" s="295">
        <v>0</v>
      </c>
      <c r="CA230" s="295">
        <v>0</v>
      </c>
      <c r="CB230" s="295">
        <v>0</v>
      </c>
      <c r="CC230" s="295">
        <v>0</v>
      </c>
      <c r="CD230" s="295">
        <v>0</v>
      </c>
      <c r="CE230" s="295">
        <v>0</v>
      </c>
      <c r="CF230" s="295">
        <v>0</v>
      </c>
      <c r="CG230" s="295">
        <v>0</v>
      </c>
      <c r="CH230" s="295">
        <v>0</v>
      </c>
      <c r="CI230" s="295">
        <v>0</v>
      </c>
      <c r="CJ230" s="295">
        <v>0</v>
      </c>
      <c r="CK230" s="295">
        <v>0</v>
      </c>
      <c r="CL230" s="295">
        <v>0</v>
      </c>
      <c r="CM230" s="326"/>
      <c r="CZ230" s="325">
        <f t="shared" si="3"/>
        <v>0</v>
      </c>
      <c r="DA230" s="313" t="s">
        <v>1832</v>
      </c>
      <c r="DB230" s="310" t="s">
        <v>1096</v>
      </c>
      <c r="DC230" s="310" t="s">
        <v>2296</v>
      </c>
    </row>
    <row r="231" spans="1:107" ht="13.2" customHeight="1" x14ac:dyDescent="0.25">
      <c r="A231" s="293" t="s">
        <v>1833</v>
      </c>
      <c r="B231" s="294" t="s">
        <v>1297</v>
      </c>
      <c r="C231" s="227">
        <v>-744594</v>
      </c>
      <c r="D231" s="227">
        <v>0</v>
      </c>
      <c r="E231" s="227">
        <v>0</v>
      </c>
      <c r="F231" s="227">
        <v>-134993</v>
      </c>
      <c r="G231" s="227">
        <v>0</v>
      </c>
      <c r="H231" s="227">
        <v>-7992745</v>
      </c>
      <c r="I231" s="227">
        <v>0</v>
      </c>
      <c r="J231" s="227">
        <v>-54495</v>
      </c>
      <c r="K231" s="227">
        <v>0</v>
      </c>
      <c r="L231" s="227">
        <v>0</v>
      </c>
      <c r="M231" s="227">
        <v>-99225</v>
      </c>
      <c r="N231" s="227">
        <v>0</v>
      </c>
      <c r="O231" s="227">
        <v>-42512</v>
      </c>
      <c r="P231" s="227">
        <v>0</v>
      </c>
      <c r="Q231" s="227">
        <v>-24899</v>
      </c>
      <c r="R231" s="227">
        <v>0</v>
      </c>
      <c r="S231" s="227">
        <v>0</v>
      </c>
      <c r="T231" s="227">
        <v>0</v>
      </c>
      <c r="U231" s="227">
        <v>-207998</v>
      </c>
      <c r="V231" s="227">
        <v>-5999</v>
      </c>
      <c r="W231" s="227">
        <v>-3879996</v>
      </c>
      <c r="X231" s="227">
        <v>0</v>
      </c>
      <c r="Y231" s="227">
        <v>0</v>
      </c>
      <c r="Z231" s="227">
        <v>-4999</v>
      </c>
      <c r="AA231" s="227">
        <v>-109612</v>
      </c>
      <c r="AB231" s="227">
        <v>-7799</v>
      </c>
      <c r="AC231" s="227">
        <v>0</v>
      </c>
      <c r="AD231" s="227">
        <v>0</v>
      </c>
      <c r="AE231" s="227">
        <v>-20776.849999999999</v>
      </c>
      <c r="AF231" s="227">
        <v>-12998</v>
      </c>
      <c r="AG231" s="227">
        <v>-449999</v>
      </c>
      <c r="AH231" s="227">
        <v>0</v>
      </c>
      <c r="AI231" s="227">
        <v>0</v>
      </c>
      <c r="AJ231" s="227">
        <v>0</v>
      </c>
      <c r="AK231" s="227">
        <v>0</v>
      </c>
      <c r="AL231" s="227">
        <v>0</v>
      </c>
      <c r="AM231" s="227">
        <v>0</v>
      </c>
      <c r="AN231" s="227">
        <v>-18700</v>
      </c>
      <c r="AO231" s="227">
        <v>0</v>
      </c>
      <c r="AP231" s="227">
        <v>0</v>
      </c>
      <c r="AQ231" s="227">
        <v>0</v>
      </c>
      <c r="AR231" s="227">
        <v>0</v>
      </c>
      <c r="AS231" s="227">
        <v>-25399</v>
      </c>
      <c r="AT231" s="227">
        <v>0</v>
      </c>
      <c r="AU231" s="227">
        <v>0</v>
      </c>
      <c r="AV231" s="227">
        <v>-27278</v>
      </c>
      <c r="AW231" s="227">
        <v>0</v>
      </c>
      <c r="AX231" s="227">
        <v>0</v>
      </c>
      <c r="AY231" s="227">
        <v>0</v>
      </c>
      <c r="AZ231" s="227">
        <v>0</v>
      </c>
      <c r="BA231" s="227">
        <v>-411716.5</v>
      </c>
      <c r="BB231" s="227">
        <v>0</v>
      </c>
      <c r="BC231" s="227">
        <v>-300777</v>
      </c>
      <c r="BD231" s="227">
        <v>0</v>
      </c>
      <c r="BE231" s="227">
        <v>0</v>
      </c>
      <c r="BF231" s="227">
        <v>0</v>
      </c>
      <c r="BG231" s="227">
        <v>0</v>
      </c>
      <c r="BH231" s="227">
        <v>0</v>
      </c>
      <c r="BI231" s="227">
        <v>0</v>
      </c>
      <c r="BJ231" s="227">
        <v>0</v>
      </c>
      <c r="BK231" s="227">
        <v>0</v>
      </c>
      <c r="BL231" s="227">
        <v>-773467</v>
      </c>
      <c r="BM231" s="227">
        <v>0</v>
      </c>
      <c r="BN231" s="227">
        <v>0</v>
      </c>
      <c r="BO231" s="227">
        <v>0</v>
      </c>
      <c r="BP231" s="227">
        <v>0</v>
      </c>
      <c r="BQ231" s="227">
        <v>0</v>
      </c>
      <c r="BR231" s="295">
        <v>-94949.94</v>
      </c>
      <c r="BS231" s="295">
        <v>0</v>
      </c>
      <c r="BT231" s="295">
        <v>0</v>
      </c>
      <c r="BU231" s="295">
        <v>0</v>
      </c>
      <c r="BV231" s="295">
        <v>-716392.4</v>
      </c>
      <c r="BW231" s="295">
        <v>0</v>
      </c>
      <c r="BX231" s="295">
        <v>0</v>
      </c>
      <c r="BY231" s="295">
        <v>0</v>
      </c>
      <c r="BZ231" s="295">
        <v>-58495</v>
      </c>
      <c r="CA231" s="295">
        <v>-287816</v>
      </c>
      <c r="CB231" s="295">
        <v>0</v>
      </c>
      <c r="CC231" s="295">
        <v>-8299</v>
      </c>
      <c r="CD231" s="295">
        <v>-1144417.6000000001</v>
      </c>
      <c r="CE231" s="295">
        <v>-23698</v>
      </c>
      <c r="CF231" s="295">
        <v>-449999</v>
      </c>
      <c r="CG231" s="295">
        <v>0</v>
      </c>
      <c r="CH231" s="295">
        <v>-1144417.6000000001</v>
      </c>
      <c r="CI231" s="295">
        <v>0</v>
      </c>
      <c r="CJ231" s="295">
        <v>-1389210</v>
      </c>
      <c r="CK231" s="295">
        <v>0</v>
      </c>
      <c r="CL231" s="295">
        <v>0</v>
      </c>
      <c r="CM231" s="326"/>
      <c r="CZ231" s="325">
        <f t="shared" si="3"/>
        <v>0</v>
      </c>
      <c r="DA231" s="313" t="s">
        <v>1833</v>
      </c>
      <c r="DB231" s="310" t="s">
        <v>1297</v>
      </c>
      <c r="DC231" s="310" t="s">
        <v>2296</v>
      </c>
    </row>
    <row r="232" spans="1:107" ht="13.2" customHeight="1" x14ac:dyDescent="0.25">
      <c r="A232" s="293" t="s">
        <v>1834</v>
      </c>
      <c r="B232" s="294" t="s">
        <v>225</v>
      </c>
      <c r="C232" s="227">
        <v>19240406.66</v>
      </c>
      <c r="D232" s="227">
        <v>3121930</v>
      </c>
      <c r="E232" s="227">
        <v>2190765</v>
      </c>
      <c r="F232" s="227">
        <v>1371571</v>
      </c>
      <c r="G232" s="227">
        <v>2207550</v>
      </c>
      <c r="H232" s="227">
        <v>2472592</v>
      </c>
      <c r="I232" s="227">
        <v>1435987.5</v>
      </c>
      <c r="J232" s="227">
        <v>9915628.0700000003</v>
      </c>
      <c r="K232" s="227">
        <v>3581457.18</v>
      </c>
      <c r="L232" s="227">
        <v>4219380.75</v>
      </c>
      <c r="M232" s="227">
        <v>5923970</v>
      </c>
      <c r="N232" s="227">
        <v>1253540</v>
      </c>
      <c r="O232" s="227">
        <v>11896071.949999999</v>
      </c>
      <c r="P232" s="227">
        <v>7239151.6100000003</v>
      </c>
      <c r="Q232" s="227">
        <v>4815184.99</v>
      </c>
      <c r="R232" s="227">
        <v>6446715.5</v>
      </c>
      <c r="S232" s="227">
        <v>3161093.05</v>
      </c>
      <c r="T232" s="227">
        <v>6141241.1799999997</v>
      </c>
      <c r="U232" s="227">
        <v>4238064.79</v>
      </c>
      <c r="V232" s="227">
        <v>1766905</v>
      </c>
      <c r="W232" s="227">
        <v>53084006.100000001</v>
      </c>
      <c r="X232" s="227">
        <v>3204868</v>
      </c>
      <c r="Y232" s="227">
        <v>6136043</v>
      </c>
      <c r="Z232" s="227">
        <v>3454359</v>
      </c>
      <c r="AA232" s="227">
        <v>1102727.1499999999</v>
      </c>
      <c r="AB232" s="227">
        <v>1236450</v>
      </c>
      <c r="AC232" s="227">
        <v>4447069</v>
      </c>
      <c r="AD232" s="227">
        <v>11028683.26</v>
      </c>
      <c r="AE232" s="227">
        <v>4245546</v>
      </c>
      <c r="AF232" s="227">
        <v>2835924.66</v>
      </c>
      <c r="AG232" s="227">
        <v>4135080</v>
      </c>
      <c r="AH232" s="227">
        <v>5814459.3300000001</v>
      </c>
      <c r="AI232" s="227">
        <v>3180286.5</v>
      </c>
      <c r="AJ232" s="227">
        <v>2776605</v>
      </c>
      <c r="AK232" s="227">
        <v>38091063.659999996</v>
      </c>
      <c r="AL232" s="227">
        <v>5647635.7599999998</v>
      </c>
      <c r="AM232" s="227">
        <v>3125842.95</v>
      </c>
      <c r="AN232" s="227">
        <v>10939988.029999999</v>
      </c>
      <c r="AO232" s="227">
        <v>8378706.5</v>
      </c>
      <c r="AP232" s="227">
        <v>6253463.9500000002</v>
      </c>
      <c r="AQ232" s="227">
        <v>1487170</v>
      </c>
      <c r="AR232" s="227">
        <v>43076406.850000001</v>
      </c>
      <c r="AS232" s="227">
        <v>5134025</v>
      </c>
      <c r="AT232" s="227">
        <v>9030170</v>
      </c>
      <c r="AU232" s="227">
        <v>14236639.050000001</v>
      </c>
      <c r="AV232" s="227">
        <v>3698627.5</v>
      </c>
      <c r="AW232" s="227">
        <v>2510779</v>
      </c>
      <c r="AX232" s="227">
        <v>5395574.5</v>
      </c>
      <c r="AY232" s="227">
        <v>4151876.5</v>
      </c>
      <c r="AZ232" s="227">
        <v>4725150</v>
      </c>
      <c r="BA232" s="227">
        <v>12398028.75</v>
      </c>
      <c r="BB232" s="227">
        <v>7172291</v>
      </c>
      <c r="BC232" s="227">
        <v>13003505.5</v>
      </c>
      <c r="BD232" s="227">
        <v>13250238.41</v>
      </c>
      <c r="BE232" s="227">
        <v>2024092.4</v>
      </c>
      <c r="BF232" s="227">
        <v>2959589</v>
      </c>
      <c r="BG232" s="227">
        <v>36435140.75</v>
      </c>
      <c r="BH232" s="227">
        <v>2937362.45</v>
      </c>
      <c r="BI232" s="227">
        <v>2627047</v>
      </c>
      <c r="BJ232" s="227">
        <v>4109429</v>
      </c>
      <c r="BK232" s="227">
        <v>3320243.34</v>
      </c>
      <c r="BL232" s="227">
        <v>13523822.75</v>
      </c>
      <c r="BM232" s="227">
        <v>7412607.75</v>
      </c>
      <c r="BN232" s="227">
        <v>6843703.0499999998</v>
      </c>
      <c r="BO232" s="227">
        <v>13771431.98</v>
      </c>
      <c r="BP232" s="227">
        <v>6004538.1299999999</v>
      </c>
      <c r="BQ232" s="227">
        <v>7272772</v>
      </c>
      <c r="BR232" s="295">
        <v>71006782.700000003</v>
      </c>
      <c r="BS232" s="295">
        <v>8137821.7999999998</v>
      </c>
      <c r="BT232" s="295">
        <v>4174416.05</v>
      </c>
      <c r="BU232" s="295">
        <v>8040893.2999999998</v>
      </c>
      <c r="BV232" s="227">
        <v>3758531.8</v>
      </c>
      <c r="BW232" s="295">
        <v>3648988.2</v>
      </c>
      <c r="BX232" s="295">
        <v>16822832.100000001</v>
      </c>
      <c r="BY232" s="295">
        <v>2090810</v>
      </c>
      <c r="BZ232" s="295">
        <v>3641042.8</v>
      </c>
      <c r="CA232" s="295">
        <v>6155426.6699999999</v>
      </c>
      <c r="CB232" s="295">
        <v>11830905.810000001</v>
      </c>
      <c r="CC232" s="295">
        <v>7770040</v>
      </c>
      <c r="CD232" s="295">
        <v>4630453</v>
      </c>
      <c r="CE232" s="295">
        <v>7646406.3099999996</v>
      </c>
      <c r="CF232" s="227">
        <v>2579329</v>
      </c>
      <c r="CG232" s="295">
        <v>642509</v>
      </c>
      <c r="CH232" s="295">
        <v>2149404</v>
      </c>
      <c r="CI232" s="295">
        <v>1596507</v>
      </c>
      <c r="CJ232" s="227">
        <v>9206202.2400000002</v>
      </c>
      <c r="CK232" s="295">
        <v>2262753</v>
      </c>
      <c r="CL232" s="227">
        <v>1761450.09</v>
      </c>
      <c r="CM232" s="326"/>
      <c r="CZ232" s="325">
        <f t="shared" si="3"/>
        <v>0</v>
      </c>
      <c r="DA232" s="313" t="s">
        <v>1834</v>
      </c>
      <c r="DB232" s="310" t="s">
        <v>225</v>
      </c>
      <c r="DC232" s="310" t="s">
        <v>2296</v>
      </c>
    </row>
    <row r="233" spans="1:107" ht="13.2" customHeight="1" x14ac:dyDescent="0.25">
      <c r="A233" s="293" t="s">
        <v>1835</v>
      </c>
      <c r="B233" s="294" t="s">
        <v>226</v>
      </c>
      <c r="C233" s="227">
        <v>16730400</v>
      </c>
      <c r="D233" s="227">
        <v>12779000</v>
      </c>
      <c r="E233" s="227">
        <v>5395000</v>
      </c>
      <c r="F233" s="227">
        <v>2088000</v>
      </c>
      <c r="G233" s="227">
        <v>6156030</v>
      </c>
      <c r="H233" s="227">
        <v>7856700</v>
      </c>
      <c r="I233" s="227">
        <v>13869000</v>
      </c>
      <c r="J233" s="227">
        <v>3974460</v>
      </c>
      <c r="K233" s="227">
        <v>6738135</v>
      </c>
      <c r="L233" s="227">
        <v>6341800</v>
      </c>
      <c r="M233" s="227">
        <v>2519104</v>
      </c>
      <c r="N233" s="227">
        <v>4087000</v>
      </c>
      <c r="O233" s="227">
        <v>26359400</v>
      </c>
      <c r="P233" s="227">
        <v>11108330</v>
      </c>
      <c r="Q233" s="227">
        <v>10362010</v>
      </c>
      <c r="R233" s="227">
        <v>4197100</v>
      </c>
      <c r="S233" s="227">
        <v>6974428</v>
      </c>
      <c r="T233" s="227">
        <v>8370710</v>
      </c>
      <c r="U233" s="227">
        <v>2654326.67</v>
      </c>
      <c r="V233" s="227">
        <v>2123400</v>
      </c>
      <c r="W233" s="227">
        <v>40355700</v>
      </c>
      <c r="X233" s="227">
        <v>3019610</v>
      </c>
      <c r="Y233" s="227">
        <v>11860900</v>
      </c>
      <c r="Z233" s="227">
        <v>13152800</v>
      </c>
      <c r="AA233" s="227">
        <v>4234300</v>
      </c>
      <c r="AB233" s="227">
        <v>7182237</v>
      </c>
      <c r="AC233" s="227">
        <v>12982300</v>
      </c>
      <c r="AD233" s="227">
        <v>11657120</v>
      </c>
      <c r="AE233" s="227">
        <v>9832100.0199999996</v>
      </c>
      <c r="AF233" s="227">
        <v>6701500</v>
      </c>
      <c r="AG233" s="227">
        <v>9967000</v>
      </c>
      <c r="AH233" s="227">
        <v>8188700</v>
      </c>
      <c r="AI233" s="227">
        <v>4133000</v>
      </c>
      <c r="AJ233" s="227">
        <v>2639000</v>
      </c>
      <c r="AK233" s="227">
        <v>33461180</v>
      </c>
      <c r="AL233" s="227">
        <v>13715966.66</v>
      </c>
      <c r="AM233" s="227">
        <v>4479400</v>
      </c>
      <c r="AN233" s="227">
        <v>13407278.800000001</v>
      </c>
      <c r="AO233" s="227">
        <v>7684000</v>
      </c>
      <c r="AP233" s="227">
        <v>11056266.66</v>
      </c>
      <c r="AQ233" s="227">
        <v>6418800</v>
      </c>
      <c r="AR233" s="227">
        <v>16537155</v>
      </c>
      <c r="AS233" s="227">
        <v>6592950</v>
      </c>
      <c r="AT233" s="227">
        <v>11955900</v>
      </c>
      <c r="AU233" s="227">
        <v>13239380</v>
      </c>
      <c r="AV233" s="227">
        <v>7237327</v>
      </c>
      <c r="AW233" s="227">
        <v>4191800</v>
      </c>
      <c r="AX233" s="227">
        <v>5323000</v>
      </c>
      <c r="AY233" s="227">
        <v>9730200</v>
      </c>
      <c r="AZ233" s="227">
        <v>7853050</v>
      </c>
      <c r="BA233" s="227">
        <v>33412600</v>
      </c>
      <c r="BB233" s="227">
        <v>11556916</v>
      </c>
      <c r="BC233" s="227">
        <v>16214050</v>
      </c>
      <c r="BD233" s="227">
        <v>9283588</v>
      </c>
      <c r="BE233" s="227">
        <v>0</v>
      </c>
      <c r="BF233" s="227">
        <v>3875850</v>
      </c>
      <c r="BG233" s="227">
        <v>10692596</v>
      </c>
      <c r="BH233" s="227">
        <v>5053749</v>
      </c>
      <c r="BI233" s="227">
        <v>11426001</v>
      </c>
      <c r="BJ233" s="227">
        <v>68000</v>
      </c>
      <c r="BK233" s="227">
        <v>959000</v>
      </c>
      <c r="BL233" s="227">
        <v>8157601</v>
      </c>
      <c r="BM233" s="227">
        <v>11987930</v>
      </c>
      <c r="BN233" s="227">
        <v>3987000</v>
      </c>
      <c r="BO233" s="227">
        <v>8445500</v>
      </c>
      <c r="BP233" s="227">
        <v>6753000</v>
      </c>
      <c r="BQ233" s="227">
        <v>6215900</v>
      </c>
      <c r="BR233" s="295">
        <v>50533218</v>
      </c>
      <c r="BS233" s="227">
        <v>5460300</v>
      </c>
      <c r="BT233" s="295">
        <v>7770000</v>
      </c>
      <c r="BU233" s="295">
        <v>12826300.02</v>
      </c>
      <c r="BV233" s="227">
        <v>3482985</v>
      </c>
      <c r="BW233" s="295">
        <v>8024000</v>
      </c>
      <c r="BX233" s="295">
        <v>11484130</v>
      </c>
      <c r="BY233" s="227">
        <v>3230000</v>
      </c>
      <c r="BZ233" s="295">
        <v>5522500</v>
      </c>
      <c r="CA233" s="227">
        <v>8467526</v>
      </c>
      <c r="CB233" s="227">
        <v>5580120</v>
      </c>
      <c r="CC233" s="227">
        <v>12915066</v>
      </c>
      <c r="CD233" s="227">
        <v>13890026</v>
      </c>
      <c r="CE233" s="295">
        <v>6444838.04</v>
      </c>
      <c r="CF233" s="295">
        <v>2769500</v>
      </c>
      <c r="CG233" s="227">
        <v>6240000</v>
      </c>
      <c r="CH233" s="227">
        <v>10675184.6</v>
      </c>
      <c r="CI233" s="227">
        <v>2486200</v>
      </c>
      <c r="CJ233" s="227">
        <v>16891790.829999998</v>
      </c>
      <c r="CK233" s="227">
        <v>2752800</v>
      </c>
      <c r="CL233" s="295">
        <v>469000</v>
      </c>
      <c r="CM233" s="326"/>
      <c r="CZ233" s="325">
        <f t="shared" si="3"/>
        <v>0</v>
      </c>
      <c r="DA233" s="313" t="s">
        <v>1835</v>
      </c>
      <c r="DB233" s="310" t="s">
        <v>226</v>
      </c>
      <c r="DC233" s="310" t="s">
        <v>2296</v>
      </c>
    </row>
    <row r="234" spans="1:107" ht="13.2" customHeight="1" x14ac:dyDescent="0.25">
      <c r="A234" s="293" t="s">
        <v>1836</v>
      </c>
      <c r="B234" s="294" t="s">
        <v>227</v>
      </c>
      <c r="C234" s="227">
        <v>7591268.2000000002</v>
      </c>
      <c r="D234" s="227">
        <v>2875450</v>
      </c>
      <c r="E234" s="227">
        <v>1368403.19</v>
      </c>
      <c r="F234" s="227">
        <v>3785943</v>
      </c>
      <c r="G234" s="227">
        <v>2061800</v>
      </c>
      <c r="H234" s="227">
        <v>1808155</v>
      </c>
      <c r="I234" s="227">
        <v>655932.88</v>
      </c>
      <c r="J234" s="227">
        <v>3805418</v>
      </c>
      <c r="K234" s="227">
        <v>790015</v>
      </c>
      <c r="L234" s="227">
        <v>1778700</v>
      </c>
      <c r="M234" s="227">
        <v>3615515</v>
      </c>
      <c r="N234" s="227">
        <v>139688.5</v>
      </c>
      <c r="O234" s="227">
        <v>4292209.5</v>
      </c>
      <c r="P234" s="227">
        <v>555798.92000000004</v>
      </c>
      <c r="Q234" s="227">
        <v>309912</v>
      </c>
      <c r="R234" s="227">
        <v>4600480</v>
      </c>
      <c r="S234" s="227">
        <v>3444580</v>
      </c>
      <c r="T234" s="227">
        <v>5313238.42</v>
      </c>
      <c r="U234" s="227">
        <v>1453887.08</v>
      </c>
      <c r="V234" s="227">
        <v>1450000</v>
      </c>
      <c r="W234" s="227">
        <v>13265948</v>
      </c>
      <c r="X234" s="227">
        <v>2042640</v>
      </c>
      <c r="Y234" s="227">
        <v>1525925.32</v>
      </c>
      <c r="Z234" s="227">
        <v>1728903</v>
      </c>
      <c r="AA234" s="227">
        <v>625780</v>
      </c>
      <c r="AB234" s="227">
        <v>100795</v>
      </c>
      <c r="AC234" s="227">
        <v>5442681</v>
      </c>
      <c r="AD234" s="227">
        <v>562750</v>
      </c>
      <c r="AE234" s="227">
        <v>3151230</v>
      </c>
      <c r="AF234" s="227">
        <v>1065860</v>
      </c>
      <c r="AG234" s="227">
        <v>688700</v>
      </c>
      <c r="AH234" s="227">
        <v>1359983.8</v>
      </c>
      <c r="AI234" s="227">
        <v>548130.69999999995</v>
      </c>
      <c r="AJ234" s="227">
        <v>869776</v>
      </c>
      <c r="AK234" s="227">
        <v>8786668.4399999995</v>
      </c>
      <c r="AL234" s="227">
        <v>3410277.2</v>
      </c>
      <c r="AM234" s="227">
        <v>1791700</v>
      </c>
      <c r="AN234" s="227">
        <v>1878590</v>
      </c>
      <c r="AO234" s="227">
        <v>2927287.9</v>
      </c>
      <c r="AP234" s="227">
        <v>2076260</v>
      </c>
      <c r="AQ234" s="227">
        <v>1120802</v>
      </c>
      <c r="AR234" s="227">
        <v>2479860</v>
      </c>
      <c r="AS234" s="227">
        <v>1984876</v>
      </c>
      <c r="AT234" s="227">
        <v>2563718.75</v>
      </c>
      <c r="AU234" s="227">
        <v>3606552.97</v>
      </c>
      <c r="AV234" s="227">
        <v>2848038</v>
      </c>
      <c r="AW234" s="227">
        <v>3824190.5</v>
      </c>
      <c r="AX234" s="227">
        <v>409393</v>
      </c>
      <c r="AY234" s="227">
        <v>3184477</v>
      </c>
      <c r="AZ234" s="227">
        <v>362670</v>
      </c>
      <c r="BA234" s="227">
        <v>3310939.01</v>
      </c>
      <c r="BB234" s="227">
        <v>4017936</v>
      </c>
      <c r="BC234" s="227">
        <v>3907468</v>
      </c>
      <c r="BD234" s="227">
        <v>3312975</v>
      </c>
      <c r="BE234" s="227">
        <v>393535.6</v>
      </c>
      <c r="BF234" s="227">
        <v>535795.19999999995</v>
      </c>
      <c r="BG234" s="227">
        <v>5405133.0300000003</v>
      </c>
      <c r="BH234" s="227">
        <v>287112</v>
      </c>
      <c r="BI234" s="227">
        <v>1424009.51</v>
      </c>
      <c r="BJ234" s="227">
        <v>637030</v>
      </c>
      <c r="BK234" s="227">
        <v>162380</v>
      </c>
      <c r="BL234" s="227">
        <v>1971547.65</v>
      </c>
      <c r="BM234" s="227">
        <v>1242882.25</v>
      </c>
      <c r="BN234" s="227">
        <v>4332019</v>
      </c>
      <c r="BO234" s="227">
        <v>2446471.2999999998</v>
      </c>
      <c r="BP234" s="227">
        <v>2378772.71</v>
      </c>
      <c r="BQ234" s="227">
        <v>4630850</v>
      </c>
      <c r="BR234" s="295">
        <v>28827460.300000001</v>
      </c>
      <c r="BS234" s="295">
        <v>2426836.33</v>
      </c>
      <c r="BT234" s="295">
        <v>685225</v>
      </c>
      <c r="BU234" s="295">
        <v>5825470.3300000001</v>
      </c>
      <c r="BV234" s="295">
        <v>1132803.1000000001</v>
      </c>
      <c r="BW234" s="295">
        <v>958042.9</v>
      </c>
      <c r="BX234" s="295">
        <v>4711979</v>
      </c>
      <c r="BY234" s="295">
        <v>802885.1</v>
      </c>
      <c r="BZ234" s="295">
        <v>452695</v>
      </c>
      <c r="CA234" s="295">
        <v>2560986.96</v>
      </c>
      <c r="CB234" s="295">
        <v>5755572</v>
      </c>
      <c r="CC234" s="295">
        <v>1495262.12</v>
      </c>
      <c r="CD234" s="295">
        <v>1362376.5</v>
      </c>
      <c r="CE234" s="295">
        <v>529576.5</v>
      </c>
      <c r="CF234" s="295">
        <v>1630168</v>
      </c>
      <c r="CG234" s="295">
        <v>89180</v>
      </c>
      <c r="CH234" s="295">
        <v>1325957.71</v>
      </c>
      <c r="CI234" s="295">
        <v>687361</v>
      </c>
      <c r="CJ234" s="295">
        <v>8057139.5599999996</v>
      </c>
      <c r="CK234" s="295">
        <v>408218.24</v>
      </c>
      <c r="CL234" s="295">
        <v>407140</v>
      </c>
      <c r="CM234" s="326"/>
      <c r="CZ234" s="325">
        <f t="shared" si="3"/>
        <v>0</v>
      </c>
      <c r="DA234" s="313" t="s">
        <v>1836</v>
      </c>
      <c r="DB234" s="310" t="s">
        <v>227</v>
      </c>
      <c r="DC234" s="310" t="s">
        <v>2296</v>
      </c>
    </row>
    <row r="235" spans="1:107" ht="13.2" customHeight="1" x14ac:dyDescent="0.25">
      <c r="A235" s="293" t="s">
        <v>1837</v>
      </c>
      <c r="B235" s="294" t="s">
        <v>228</v>
      </c>
      <c r="C235" s="227">
        <v>4041401.5</v>
      </c>
      <c r="D235" s="227">
        <v>428190</v>
      </c>
      <c r="E235" s="227">
        <v>534565</v>
      </c>
      <c r="F235" s="227">
        <v>240675</v>
      </c>
      <c r="G235" s="227">
        <v>333476</v>
      </c>
      <c r="H235" s="227">
        <v>518767</v>
      </c>
      <c r="I235" s="227">
        <v>227753</v>
      </c>
      <c r="J235" s="227">
        <v>505270</v>
      </c>
      <c r="K235" s="227">
        <v>648232.19999999995</v>
      </c>
      <c r="L235" s="227">
        <v>808750</v>
      </c>
      <c r="M235" s="227">
        <v>1405770</v>
      </c>
      <c r="N235" s="227">
        <v>170616</v>
      </c>
      <c r="O235" s="227">
        <v>1711630</v>
      </c>
      <c r="P235" s="227">
        <v>570970</v>
      </c>
      <c r="Q235" s="227">
        <v>751496</v>
      </c>
      <c r="R235" s="227">
        <v>1232875</v>
      </c>
      <c r="S235" s="227">
        <v>983490</v>
      </c>
      <c r="T235" s="227">
        <v>651331</v>
      </c>
      <c r="U235" s="227">
        <v>604284.6</v>
      </c>
      <c r="V235" s="227">
        <v>330950</v>
      </c>
      <c r="W235" s="227">
        <v>4168535</v>
      </c>
      <c r="X235" s="227">
        <v>474640.01</v>
      </c>
      <c r="Y235" s="227">
        <v>738806</v>
      </c>
      <c r="Z235" s="227">
        <v>518881</v>
      </c>
      <c r="AA235" s="227">
        <v>165729.01</v>
      </c>
      <c r="AB235" s="227">
        <v>411790</v>
      </c>
      <c r="AC235" s="227">
        <v>490812.5</v>
      </c>
      <c r="AD235" s="227">
        <v>1106133</v>
      </c>
      <c r="AE235" s="227">
        <v>358500</v>
      </c>
      <c r="AF235" s="227">
        <v>638312.80000000005</v>
      </c>
      <c r="AG235" s="227">
        <v>403800.02</v>
      </c>
      <c r="AH235" s="227">
        <v>473872</v>
      </c>
      <c r="AI235" s="227">
        <v>614329.87</v>
      </c>
      <c r="AJ235" s="227">
        <v>185650</v>
      </c>
      <c r="AK235" s="227">
        <v>5993920</v>
      </c>
      <c r="AL235" s="227">
        <v>1376091</v>
      </c>
      <c r="AM235" s="227">
        <v>563739</v>
      </c>
      <c r="AN235" s="227">
        <v>1490330</v>
      </c>
      <c r="AO235" s="227">
        <v>1545853</v>
      </c>
      <c r="AP235" s="227">
        <v>815625.75</v>
      </c>
      <c r="AQ235" s="227">
        <v>876449</v>
      </c>
      <c r="AR235" s="227">
        <v>4367659</v>
      </c>
      <c r="AS235" s="227">
        <v>737917</v>
      </c>
      <c r="AT235" s="227">
        <v>1634793.5</v>
      </c>
      <c r="AU235" s="227">
        <v>730503</v>
      </c>
      <c r="AV235" s="227">
        <v>531007.81000000006</v>
      </c>
      <c r="AW235" s="227">
        <v>382756.21</v>
      </c>
      <c r="AX235" s="227">
        <v>562768.01</v>
      </c>
      <c r="AY235" s="227">
        <v>416477.99</v>
      </c>
      <c r="AZ235" s="227">
        <v>778888.01</v>
      </c>
      <c r="BA235" s="227">
        <v>709329</v>
      </c>
      <c r="BB235" s="227">
        <v>940595.01</v>
      </c>
      <c r="BC235" s="227">
        <v>4201419.4800000004</v>
      </c>
      <c r="BD235" s="227">
        <v>1199024.8999999999</v>
      </c>
      <c r="BE235" s="227">
        <v>766320.5</v>
      </c>
      <c r="BF235" s="227">
        <v>748048.25</v>
      </c>
      <c r="BG235" s="227">
        <v>1138865.5</v>
      </c>
      <c r="BH235" s="227">
        <v>496555</v>
      </c>
      <c r="BI235" s="227">
        <v>734749.2</v>
      </c>
      <c r="BJ235" s="227">
        <v>1500572.42</v>
      </c>
      <c r="BK235" s="227">
        <v>1246927.6000000001</v>
      </c>
      <c r="BL235" s="227">
        <v>3422763.5</v>
      </c>
      <c r="BM235" s="227">
        <v>273885</v>
      </c>
      <c r="BN235" s="227">
        <v>1016010</v>
      </c>
      <c r="BO235" s="227">
        <v>1484406.48</v>
      </c>
      <c r="BP235" s="227">
        <v>773050.77</v>
      </c>
      <c r="BQ235" s="227">
        <v>743753</v>
      </c>
      <c r="BR235" s="295">
        <v>10532004</v>
      </c>
      <c r="BS235" s="295">
        <v>917967</v>
      </c>
      <c r="BT235" s="295">
        <v>1429290</v>
      </c>
      <c r="BU235" s="295">
        <v>2255744.7400000002</v>
      </c>
      <c r="BV235" s="295">
        <v>678200</v>
      </c>
      <c r="BW235" s="295">
        <v>601271</v>
      </c>
      <c r="BX235" s="295">
        <v>4265125.25</v>
      </c>
      <c r="BY235" s="295">
        <v>260301</v>
      </c>
      <c r="BZ235" s="295">
        <v>974450</v>
      </c>
      <c r="CA235" s="295">
        <v>1689740</v>
      </c>
      <c r="CB235" s="295">
        <v>180140</v>
      </c>
      <c r="CC235" s="295">
        <v>1894943.7</v>
      </c>
      <c r="CD235" s="295">
        <v>271230</v>
      </c>
      <c r="CE235" s="295">
        <v>2727876</v>
      </c>
      <c r="CF235" s="295">
        <v>739480</v>
      </c>
      <c r="CG235" s="295">
        <v>43375</v>
      </c>
      <c r="CH235" s="295">
        <v>37650</v>
      </c>
      <c r="CI235" s="295">
        <v>317435</v>
      </c>
      <c r="CJ235" s="295">
        <v>2154491.1</v>
      </c>
      <c r="CK235" s="295">
        <v>1046321</v>
      </c>
      <c r="CL235" s="295">
        <v>311108</v>
      </c>
      <c r="CM235" s="326"/>
      <c r="CZ235" s="325">
        <f t="shared" si="3"/>
        <v>0</v>
      </c>
      <c r="DA235" s="313" t="s">
        <v>1837</v>
      </c>
      <c r="DB235" s="310" t="s">
        <v>228</v>
      </c>
      <c r="DC235" s="310" t="s">
        <v>2296</v>
      </c>
    </row>
    <row r="236" spans="1:107" ht="13.2" customHeight="1" x14ac:dyDescent="0.25">
      <c r="A236" s="293" t="s">
        <v>1838</v>
      </c>
      <c r="B236" s="294" t="s">
        <v>229</v>
      </c>
      <c r="C236" s="227">
        <v>1703955</v>
      </c>
      <c r="D236" s="227">
        <v>1208752</v>
      </c>
      <c r="E236" s="227">
        <v>284900</v>
      </c>
      <c r="F236" s="227">
        <v>14300</v>
      </c>
      <c r="G236" s="227">
        <v>55510</v>
      </c>
      <c r="H236" s="227">
        <v>52650</v>
      </c>
      <c r="I236" s="227">
        <v>148090</v>
      </c>
      <c r="J236" s="227">
        <v>283782</v>
      </c>
      <c r="K236" s="227">
        <v>65040</v>
      </c>
      <c r="L236" s="227">
        <v>353080</v>
      </c>
      <c r="M236" s="227">
        <v>571531</v>
      </c>
      <c r="N236" s="227">
        <v>0</v>
      </c>
      <c r="O236" s="227">
        <v>804352</v>
      </c>
      <c r="P236" s="227">
        <v>222190</v>
      </c>
      <c r="Q236" s="227">
        <v>99215</v>
      </c>
      <c r="R236" s="227">
        <v>39940</v>
      </c>
      <c r="S236" s="227">
        <v>161586</v>
      </c>
      <c r="T236" s="227">
        <v>450822</v>
      </c>
      <c r="U236" s="227">
        <v>752068.24</v>
      </c>
      <c r="V236" s="227">
        <v>0</v>
      </c>
      <c r="W236" s="227">
        <v>2155400</v>
      </c>
      <c r="X236" s="227">
        <v>425880</v>
      </c>
      <c r="Y236" s="227">
        <v>277000</v>
      </c>
      <c r="Z236" s="227">
        <v>105000</v>
      </c>
      <c r="AA236" s="227">
        <v>372190</v>
      </c>
      <c r="AB236" s="227">
        <v>173500</v>
      </c>
      <c r="AC236" s="227">
        <v>1178100</v>
      </c>
      <c r="AD236" s="227">
        <v>427624.3</v>
      </c>
      <c r="AE236" s="227">
        <v>1003677</v>
      </c>
      <c r="AF236" s="227">
        <v>561801</v>
      </c>
      <c r="AG236" s="227">
        <v>419850</v>
      </c>
      <c r="AH236" s="227">
        <v>865835</v>
      </c>
      <c r="AI236" s="227">
        <v>370300</v>
      </c>
      <c r="AJ236" s="227">
        <v>15600</v>
      </c>
      <c r="AK236" s="227">
        <v>596137.85</v>
      </c>
      <c r="AL236" s="227">
        <v>0</v>
      </c>
      <c r="AM236" s="227">
        <v>446260</v>
      </c>
      <c r="AN236" s="227">
        <v>448600</v>
      </c>
      <c r="AO236" s="227">
        <v>77600</v>
      </c>
      <c r="AP236" s="227">
        <v>363180</v>
      </c>
      <c r="AQ236" s="227">
        <v>129200</v>
      </c>
      <c r="AR236" s="227">
        <v>899119</v>
      </c>
      <c r="AS236" s="227">
        <v>139950</v>
      </c>
      <c r="AT236" s="227">
        <v>162500</v>
      </c>
      <c r="AU236" s="227">
        <v>475205</v>
      </c>
      <c r="AV236" s="227">
        <v>417798.03</v>
      </c>
      <c r="AW236" s="227">
        <v>558570</v>
      </c>
      <c r="AX236" s="227">
        <v>0</v>
      </c>
      <c r="AY236" s="227">
        <v>397445.29</v>
      </c>
      <c r="AZ236" s="227">
        <v>348300</v>
      </c>
      <c r="BA236" s="227">
        <v>458924</v>
      </c>
      <c r="BB236" s="227">
        <v>724888</v>
      </c>
      <c r="BC236" s="227">
        <v>67920</v>
      </c>
      <c r="BD236" s="227">
        <v>364810</v>
      </c>
      <c r="BE236" s="227">
        <v>44588.6</v>
      </c>
      <c r="BF236" s="227">
        <v>411972.8</v>
      </c>
      <c r="BG236" s="227">
        <v>444021</v>
      </c>
      <c r="BH236" s="227">
        <v>76700</v>
      </c>
      <c r="BI236" s="227">
        <v>35538</v>
      </c>
      <c r="BJ236" s="227">
        <v>32000</v>
      </c>
      <c r="BK236" s="227">
        <v>116800</v>
      </c>
      <c r="BL236" s="227">
        <v>1213034.25</v>
      </c>
      <c r="BM236" s="227">
        <v>96490</v>
      </c>
      <c r="BN236" s="227">
        <v>404224</v>
      </c>
      <c r="BO236" s="227">
        <v>144050.06</v>
      </c>
      <c r="BP236" s="227">
        <v>1109884</v>
      </c>
      <c r="BQ236" s="227">
        <v>215000</v>
      </c>
      <c r="BR236" s="295">
        <v>6581535.5300000003</v>
      </c>
      <c r="BS236" s="295">
        <v>9450</v>
      </c>
      <c r="BT236" s="295">
        <v>266983</v>
      </c>
      <c r="BU236" s="295">
        <v>1113544</v>
      </c>
      <c r="BV236" s="295">
        <v>0</v>
      </c>
      <c r="BW236" s="295">
        <v>182971</v>
      </c>
      <c r="BX236" s="295">
        <v>16799</v>
      </c>
      <c r="BY236" s="295">
        <v>184643.6</v>
      </c>
      <c r="BZ236" s="295">
        <v>37500</v>
      </c>
      <c r="CA236" s="295">
        <v>336556</v>
      </c>
      <c r="CB236" s="295">
        <v>28900</v>
      </c>
      <c r="CC236" s="295">
        <v>416000</v>
      </c>
      <c r="CD236" s="295">
        <v>315062</v>
      </c>
      <c r="CE236" s="295">
        <v>15033</v>
      </c>
      <c r="CF236" s="295">
        <v>47200</v>
      </c>
      <c r="CG236" s="295">
        <v>10500</v>
      </c>
      <c r="CH236" s="295">
        <v>137070</v>
      </c>
      <c r="CI236" s="295">
        <v>200091</v>
      </c>
      <c r="CJ236" s="295">
        <v>0</v>
      </c>
      <c r="CK236" s="295">
        <v>97400</v>
      </c>
      <c r="CL236" s="295">
        <v>0</v>
      </c>
      <c r="CM236" s="326"/>
      <c r="CZ236" s="325">
        <f t="shared" si="3"/>
        <v>0</v>
      </c>
      <c r="DA236" s="313" t="s">
        <v>1838</v>
      </c>
      <c r="DB236" s="310" t="s">
        <v>229</v>
      </c>
      <c r="DC236" s="310" t="s">
        <v>2296</v>
      </c>
    </row>
    <row r="237" spans="1:107" ht="13.2" customHeight="1" x14ac:dyDescent="0.25">
      <c r="A237" s="293" t="s">
        <v>1839</v>
      </c>
      <c r="B237" s="294" t="s">
        <v>230</v>
      </c>
      <c r="C237" s="227">
        <v>372265</v>
      </c>
      <c r="D237" s="227">
        <v>26180</v>
      </c>
      <c r="E237" s="227">
        <v>0</v>
      </c>
      <c r="F237" s="227">
        <v>0</v>
      </c>
      <c r="G237" s="227">
        <v>0</v>
      </c>
      <c r="H237" s="227">
        <v>15000</v>
      </c>
      <c r="I237" s="227">
        <v>265000</v>
      </c>
      <c r="J237" s="227">
        <v>0</v>
      </c>
      <c r="K237" s="227">
        <v>0</v>
      </c>
      <c r="L237" s="227">
        <v>5000</v>
      </c>
      <c r="M237" s="227">
        <v>56890</v>
      </c>
      <c r="N237" s="227">
        <v>0</v>
      </c>
      <c r="O237" s="227">
        <v>140000</v>
      </c>
      <c r="P237" s="227">
        <v>5990</v>
      </c>
      <c r="Q237" s="227">
        <v>30923</v>
      </c>
      <c r="R237" s="227">
        <v>24900</v>
      </c>
      <c r="S237" s="227">
        <v>0</v>
      </c>
      <c r="T237" s="227">
        <v>75380</v>
      </c>
      <c r="U237" s="227">
        <v>0</v>
      </c>
      <c r="V237" s="227">
        <v>0</v>
      </c>
      <c r="W237" s="227">
        <v>0</v>
      </c>
      <c r="X237" s="227">
        <v>103393</v>
      </c>
      <c r="Y237" s="227">
        <v>0</v>
      </c>
      <c r="Z237" s="227">
        <v>28000</v>
      </c>
      <c r="AA237" s="227">
        <v>9280</v>
      </c>
      <c r="AB237" s="227">
        <v>0</v>
      </c>
      <c r="AC237" s="227">
        <v>452048.5</v>
      </c>
      <c r="AD237" s="227">
        <v>211400</v>
      </c>
      <c r="AE237" s="227">
        <v>24075</v>
      </c>
      <c r="AF237" s="227">
        <v>2416450</v>
      </c>
      <c r="AG237" s="227">
        <v>41000</v>
      </c>
      <c r="AH237" s="227">
        <v>18690</v>
      </c>
      <c r="AI237" s="227">
        <v>0</v>
      </c>
      <c r="AJ237" s="227">
        <v>80832</v>
      </c>
      <c r="AK237" s="227">
        <v>346639</v>
      </c>
      <c r="AL237" s="227">
        <v>424680</v>
      </c>
      <c r="AM237" s="227">
        <v>48164</v>
      </c>
      <c r="AN237" s="227">
        <v>0</v>
      </c>
      <c r="AO237" s="227">
        <v>0</v>
      </c>
      <c r="AP237" s="227">
        <v>23230</v>
      </c>
      <c r="AQ237" s="227">
        <v>0</v>
      </c>
      <c r="AR237" s="227">
        <v>49649</v>
      </c>
      <c r="AS237" s="227">
        <v>0</v>
      </c>
      <c r="AT237" s="227">
        <v>26200</v>
      </c>
      <c r="AU237" s="227">
        <v>87535</v>
      </c>
      <c r="AV237" s="227">
        <v>13450</v>
      </c>
      <c r="AW237" s="227">
        <v>55000</v>
      </c>
      <c r="AX237" s="227">
        <v>13500</v>
      </c>
      <c r="AY237" s="227">
        <v>0</v>
      </c>
      <c r="AZ237" s="227">
        <v>0</v>
      </c>
      <c r="BA237" s="227">
        <v>1241362.5</v>
      </c>
      <c r="BB237" s="227">
        <v>219800</v>
      </c>
      <c r="BC237" s="227">
        <v>0</v>
      </c>
      <c r="BD237" s="227">
        <v>22955</v>
      </c>
      <c r="BE237" s="227">
        <v>0</v>
      </c>
      <c r="BF237" s="227">
        <v>0</v>
      </c>
      <c r="BG237" s="227">
        <v>851729</v>
      </c>
      <c r="BH237" s="227">
        <v>131725</v>
      </c>
      <c r="BI237" s="227">
        <v>48297.3</v>
      </c>
      <c r="BJ237" s="227">
        <v>157500</v>
      </c>
      <c r="BK237" s="227">
        <v>53330</v>
      </c>
      <c r="BL237" s="227">
        <v>0</v>
      </c>
      <c r="BM237" s="227">
        <v>127560</v>
      </c>
      <c r="BN237" s="227">
        <v>15952</v>
      </c>
      <c r="BO237" s="227">
        <v>0</v>
      </c>
      <c r="BP237" s="227">
        <v>0</v>
      </c>
      <c r="BQ237" s="227">
        <v>86850</v>
      </c>
      <c r="BR237" s="295">
        <v>10200</v>
      </c>
      <c r="BS237" s="227">
        <v>0</v>
      </c>
      <c r="BT237" s="295">
        <v>1082998.47</v>
      </c>
      <c r="BU237" s="295">
        <v>115520</v>
      </c>
      <c r="BV237" s="295">
        <v>0</v>
      </c>
      <c r="BW237" s="295">
        <v>530964</v>
      </c>
      <c r="BX237" s="295">
        <v>29478.5</v>
      </c>
      <c r="BY237" s="295">
        <v>0</v>
      </c>
      <c r="BZ237" s="295">
        <v>15108</v>
      </c>
      <c r="CA237" s="295">
        <v>270000</v>
      </c>
      <c r="CB237" s="295">
        <v>94000</v>
      </c>
      <c r="CC237" s="295">
        <v>0</v>
      </c>
      <c r="CD237" s="295">
        <v>0</v>
      </c>
      <c r="CE237" s="295">
        <v>53390</v>
      </c>
      <c r="CF237" s="295">
        <v>57890</v>
      </c>
      <c r="CG237" s="295">
        <v>40000</v>
      </c>
      <c r="CH237" s="227">
        <v>0</v>
      </c>
      <c r="CI237" s="295">
        <v>15000</v>
      </c>
      <c r="CJ237" s="295">
        <v>0</v>
      </c>
      <c r="CK237" s="295">
        <v>0</v>
      </c>
      <c r="CL237" s="227">
        <v>379895</v>
      </c>
      <c r="CM237" s="326"/>
      <c r="CZ237" s="325">
        <f t="shared" si="3"/>
        <v>0</v>
      </c>
      <c r="DA237" s="313" t="s">
        <v>1839</v>
      </c>
      <c r="DB237" s="310" t="s">
        <v>230</v>
      </c>
      <c r="DC237" s="310" t="s">
        <v>2296</v>
      </c>
    </row>
    <row r="238" spans="1:107" ht="13.2" customHeight="1" x14ac:dyDescent="0.25">
      <c r="A238" s="293" t="s">
        <v>1840</v>
      </c>
      <c r="B238" s="294" t="s">
        <v>231</v>
      </c>
      <c r="C238" s="227">
        <v>317079983.69</v>
      </c>
      <c r="D238" s="227">
        <v>25498605</v>
      </c>
      <c r="E238" s="227">
        <v>21550883</v>
      </c>
      <c r="F238" s="227">
        <v>22647752</v>
      </c>
      <c r="G238" s="227">
        <v>13802384</v>
      </c>
      <c r="H238" s="227">
        <v>27882033.239999998</v>
      </c>
      <c r="I238" s="227">
        <v>32982452.510000002</v>
      </c>
      <c r="J238" s="227">
        <v>71264496.870000005</v>
      </c>
      <c r="K238" s="227">
        <v>22495523.48</v>
      </c>
      <c r="L238" s="227">
        <v>31731748.23</v>
      </c>
      <c r="M238" s="227">
        <v>86937901.269999996</v>
      </c>
      <c r="N238" s="227">
        <v>7966820</v>
      </c>
      <c r="O238" s="227">
        <v>274415898.26999998</v>
      </c>
      <c r="P238" s="227">
        <v>39761587.020000003</v>
      </c>
      <c r="Q238" s="227">
        <v>23232625</v>
      </c>
      <c r="R238" s="227">
        <v>88812772.840000004</v>
      </c>
      <c r="S238" s="227">
        <v>25372019.600000001</v>
      </c>
      <c r="T238" s="227">
        <v>35430720.32</v>
      </c>
      <c r="U238" s="227">
        <v>17759984.350000001</v>
      </c>
      <c r="V238" s="227">
        <v>14454365.76</v>
      </c>
      <c r="W238" s="227">
        <v>480394957.33999997</v>
      </c>
      <c r="X238" s="227">
        <v>21024230</v>
      </c>
      <c r="Y238" s="227">
        <v>39163707.25</v>
      </c>
      <c r="Z238" s="227">
        <v>31703212</v>
      </c>
      <c r="AA238" s="227">
        <v>12932577.199999999</v>
      </c>
      <c r="AB238" s="227">
        <v>16010770</v>
      </c>
      <c r="AC238" s="227">
        <v>26038220</v>
      </c>
      <c r="AD238" s="227">
        <v>110667491.56</v>
      </c>
      <c r="AE238" s="227">
        <v>33957629.649999999</v>
      </c>
      <c r="AF238" s="227">
        <v>19515547.449999999</v>
      </c>
      <c r="AG238" s="227">
        <v>25953655.870000001</v>
      </c>
      <c r="AH238" s="227">
        <v>56955366.039999999</v>
      </c>
      <c r="AI238" s="227">
        <v>22639254.530000001</v>
      </c>
      <c r="AJ238" s="227">
        <v>19705894.219999999</v>
      </c>
      <c r="AK238" s="227">
        <v>896866973.58000004</v>
      </c>
      <c r="AL238" s="227">
        <v>44144970.619999997</v>
      </c>
      <c r="AM238" s="227">
        <v>23094931.5</v>
      </c>
      <c r="AN238" s="227">
        <v>51347281.789999999</v>
      </c>
      <c r="AO238" s="227">
        <v>72827048.950000003</v>
      </c>
      <c r="AP238" s="227">
        <v>32124403.16</v>
      </c>
      <c r="AQ238" s="227">
        <v>16477648</v>
      </c>
      <c r="AR238" s="227">
        <v>229471758.28999999</v>
      </c>
      <c r="AS238" s="227">
        <v>28952425</v>
      </c>
      <c r="AT238" s="227">
        <v>56495901.799999997</v>
      </c>
      <c r="AU238" s="227">
        <v>52545391</v>
      </c>
      <c r="AV238" s="227">
        <v>23247334.850000001</v>
      </c>
      <c r="AW238" s="227">
        <v>21393796.170000002</v>
      </c>
      <c r="AX238" s="227">
        <v>37179096.560000002</v>
      </c>
      <c r="AY238" s="227">
        <v>34107022.880000003</v>
      </c>
      <c r="AZ238" s="227">
        <v>25534118.5</v>
      </c>
      <c r="BA238" s="227">
        <v>226365374.69999999</v>
      </c>
      <c r="BB238" s="227">
        <v>37179286.82</v>
      </c>
      <c r="BC238" s="227">
        <v>415312986.62</v>
      </c>
      <c r="BD238" s="227">
        <v>75694067.739999995</v>
      </c>
      <c r="BE238" s="227">
        <v>10111317</v>
      </c>
      <c r="BF238" s="227">
        <v>40438151.200000003</v>
      </c>
      <c r="BG238" s="227">
        <v>300952200.98000002</v>
      </c>
      <c r="BH238" s="227">
        <v>13634130.810000001</v>
      </c>
      <c r="BI238" s="227">
        <v>14716413.560000001</v>
      </c>
      <c r="BJ238" s="227">
        <v>13293777.25</v>
      </c>
      <c r="BK238" s="227">
        <v>18631625</v>
      </c>
      <c r="BL238" s="227">
        <v>219758209.25999999</v>
      </c>
      <c r="BM238" s="227">
        <v>53711808.509999998</v>
      </c>
      <c r="BN238" s="227">
        <v>33382302.109999999</v>
      </c>
      <c r="BO238" s="227">
        <v>77058629.010000005</v>
      </c>
      <c r="BP238" s="227">
        <v>40551014</v>
      </c>
      <c r="BQ238" s="227">
        <v>26790107.010000002</v>
      </c>
      <c r="BR238" s="295">
        <v>1388144665.3800001</v>
      </c>
      <c r="BS238" s="295">
        <v>39266882.659999996</v>
      </c>
      <c r="BT238" s="295">
        <v>39068557.68</v>
      </c>
      <c r="BU238" s="295">
        <v>209038776.72</v>
      </c>
      <c r="BV238" s="295">
        <v>13082303.560000001</v>
      </c>
      <c r="BW238" s="295">
        <v>25255799.920000002</v>
      </c>
      <c r="BX238" s="295">
        <v>112923745.18000001</v>
      </c>
      <c r="BY238" s="295">
        <v>18032984.120000001</v>
      </c>
      <c r="BZ238" s="295">
        <v>20561955.620000001</v>
      </c>
      <c r="CA238" s="295">
        <v>33273129.059999999</v>
      </c>
      <c r="CB238" s="295">
        <v>46419519.159999996</v>
      </c>
      <c r="CC238" s="295">
        <v>125219030.89</v>
      </c>
      <c r="CD238" s="295">
        <v>42393001.509999998</v>
      </c>
      <c r="CE238" s="295">
        <v>88707256.719999999</v>
      </c>
      <c r="CF238" s="295">
        <v>20803233.23</v>
      </c>
      <c r="CG238" s="295">
        <v>10823256.1</v>
      </c>
      <c r="CH238" s="295">
        <v>19789765.699999999</v>
      </c>
      <c r="CI238" s="295">
        <v>11884305</v>
      </c>
      <c r="CJ238" s="295">
        <v>157386185</v>
      </c>
      <c r="CK238" s="295">
        <v>27293179</v>
      </c>
      <c r="CL238" s="295">
        <v>13834035.51</v>
      </c>
      <c r="CM238" s="326"/>
      <c r="CZ238" s="325">
        <f t="shared" si="3"/>
        <v>0</v>
      </c>
      <c r="DA238" s="313" t="s">
        <v>1840</v>
      </c>
      <c r="DB238" s="310" t="s">
        <v>231</v>
      </c>
      <c r="DC238" s="310" t="s">
        <v>2296</v>
      </c>
    </row>
    <row r="239" spans="1:107" ht="13.2" customHeight="1" x14ac:dyDescent="0.25">
      <c r="A239" s="293" t="s">
        <v>1841</v>
      </c>
      <c r="B239" s="294" t="s">
        <v>232</v>
      </c>
      <c r="C239" s="227">
        <v>16725322</v>
      </c>
      <c r="D239" s="227">
        <v>1967700</v>
      </c>
      <c r="E239" s="227">
        <v>1704650</v>
      </c>
      <c r="F239" s="227">
        <v>1413405</v>
      </c>
      <c r="G239" s="227">
        <v>2359090</v>
      </c>
      <c r="H239" s="227">
        <v>2507695</v>
      </c>
      <c r="I239" s="227">
        <v>1849820</v>
      </c>
      <c r="J239" s="227">
        <v>4446371</v>
      </c>
      <c r="K239" s="227">
        <v>3168643.13</v>
      </c>
      <c r="L239" s="227">
        <v>3049833.2</v>
      </c>
      <c r="M239" s="227">
        <v>7406348</v>
      </c>
      <c r="N239" s="227">
        <v>959218</v>
      </c>
      <c r="O239" s="227">
        <v>11684178.460000001</v>
      </c>
      <c r="P239" s="227">
        <v>9304842.4199999999</v>
      </c>
      <c r="Q239" s="227">
        <v>2414434</v>
      </c>
      <c r="R239" s="227">
        <v>5196072.5</v>
      </c>
      <c r="S239" s="227">
        <v>4051258</v>
      </c>
      <c r="T239" s="227">
        <v>5894423.0199999996</v>
      </c>
      <c r="U239" s="227">
        <v>5038524.47</v>
      </c>
      <c r="V239" s="227">
        <v>1909580.5</v>
      </c>
      <c r="W239" s="227">
        <v>42191416</v>
      </c>
      <c r="X239" s="227">
        <v>2583895.5</v>
      </c>
      <c r="Y239" s="227">
        <v>6263669.0099999998</v>
      </c>
      <c r="Z239" s="227">
        <v>4993061</v>
      </c>
      <c r="AA239" s="227">
        <v>2482361</v>
      </c>
      <c r="AB239" s="227">
        <v>1534064</v>
      </c>
      <c r="AC239" s="227">
        <v>3648121</v>
      </c>
      <c r="AD239" s="227">
        <v>5946739</v>
      </c>
      <c r="AE239" s="227">
        <v>4439680.75</v>
      </c>
      <c r="AF239" s="227">
        <v>4279305.5</v>
      </c>
      <c r="AG239" s="227">
        <v>3066729</v>
      </c>
      <c r="AH239" s="227">
        <v>4866204.1500000004</v>
      </c>
      <c r="AI239" s="227">
        <v>4031830</v>
      </c>
      <c r="AJ239" s="227">
        <v>2088660</v>
      </c>
      <c r="AK239" s="227">
        <v>38849787.880000003</v>
      </c>
      <c r="AL239" s="227">
        <v>6295132</v>
      </c>
      <c r="AM239" s="227">
        <v>3391020</v>
      </c>
      <c r="AN239" s="227">
        <v>7053087.3700000001</v>
      </c>
      <c r="AO239" s="227">
        <v>6220258.54</v>
      </c>
      <c r="AP239" s="227">
        <v>4469140</v>
      </c>
      <c r="AQ239" s="227">
        <v>1966845</v>
      </c>
      <c r="AR239" s="227">
        <v>8616174</v>
      </c>
      <c r="AS239" s="227">
        <v>3646343.6</v>
      </c>
      <c r="AT239" s="227">
        <v>9137088</v>
      </c>
      <c r="AU239" s="227">
        <v>5298649.66</v>
      </c>
      <c r="AV239" s="227">
        <v>2433515</v>
      </c>
      <c r="AW239" s="227">
        <v>1980520</v>
      </c>
      <c r="AX239" s="227">
        <v>3452453.81</v>
      </c>
      <c r="AY239" s="227">
        <v>3086517</v>
      </c>
      <c r="AZ239" s="227">
        <v>2286870</v>
      </c>
      <c r="BA239" s="227">
        <v>17455185</v>
      </c>
      <c r="BB239" s="227">
        <v>4745520</v>
      </c>
      <c r="BC239" s="227">
        <v>25704642.460000001</v>
      </c>
      <c r="BD239" s="227">
        <v>6717764</v>
      </c>
      <c r="BE239" s="227">
        <v>3397373</v>
      </c>
      <c r="BF239" s="227">
        <v>2713896.46</v>
      </c>
      <c r="BG239" s="227">
        <v>17056140.989999998</v>
      </c>
      <c r="BH239" s="227">
        <v>4681458</v>
      </c>
      <c r="BI239" s="227">
        <v>2020433.6</v>
      </c>
      <c r="BJ239" s="227">
        <v>3454550.44</v>
      </c>
      <c r="BK239" s="227">
        <v>3247501.9</v>
      </c>
      <c r="BL239" s="227">
        <v>14986993.33</v>
      </c>
      <c r="BM239" s="227">
        <v>6011945</v>
      </c>
      <c r="BN239" s="227">
        <v>6325251</v>
      </c>
      <c r="BO239" s="227">
        <v>11017756</v>
      </c>
      <c r="BP239" s="227">
        <v>2776011.29</v>
      </c>
      <c r="BQ239" s="227">
        <v>5853900</v>
      </c>
      <c r="BR239" s="295">
        <v>77225451.420000002</v>
      </c>
      <c r="BS239" s="295">
        <v>6098285.5999999996</v>
      </c>
      <c r="BT239" s="295">
        <v>3354335</v>
      </c>
      <c r="BU239" s="295">
        <v>8029795.2000000002</v>
      </c>
      <c r="BV239" s="295">
        <v>1835661.89</v>
      </c>
      <c r="BW239" s="295">
        <v>3890628</v>
      </c>
      <c r="BX239" s="295">
        <v>18240669</v>
      </c>
      <c r="BY239" s="295">
        <v>2609848</v>
      </c>
      <c r="BZ239" s="295">
        <v>5625455</v>
      </c>
      <c r="CA239" s="295">
        <v>4379265</v>
      </c>
      <c r="CB239" s="295">
        <v>6270120</v>
      </c>
      <c r="CC239" s="295">
        <v>7408033</v>
      </c>
      <c r="CD239" s="295">
        <v>3139395</v>
      </c>
      <c r="CE239" s="295">
        <v>7278190</v>
      </c>
      <c r="CF239" s="295">
        <v>2693048.5</v>
      </c>
      <c r="CG239" s="295">
        <v>712799</v>
      </c>
      <c r="CH239" s="295">
        <v>2301081</v>
      </c>
      <c r="CI239" s="295">
        <v>2015804</v>
      </c>
      <c r="CJ239" s="295">
        <v>13620529.5</v>
      </c>
      <c r="CK239" s="295">
        <v>2189730</v>
      </c>
      <c r="CL239" s="295">
        <v>1735500</v>
      </c>
      <c r="CM239" s="326"/>
      <c r="CZ239" s="325">
        <f t="shared" si="3"/>
        <v>0</v>
      </c>
      <c r="DA239" s="313" t="s">
        <v>1841</v>
      </c>
      <c r="DB239" s="310" t="s">
        <v>232</v>
      </c>
      <c r="DC239" s="310" t="s">
        <v>2296</v>
      </c>
    </row>
    <row r="240" spans="1:107" ht="13.2" customHeight="1" x14ac:dyDescent="0.25">
      <c r="A240" s="293" t="s">
        <v>1842</v>
      </c>
      <c r="B240" s="294" t="s">
        <v>233</v>
      </c>
      <c r="C240" s="227">
        <v>9042816.0199999996</v>
      </c>
      <c r="D240" s="227">
        <v>744390</v>
      </c>
      <c r="E240" s="227">
        <v>1277290</v>
      </c>
      <c r="F240" s="227">
        <v>936026.85</v>
      </c>
      <c r="G240" s="227">
        <v>1423650</v>
      </c>
      <c r="H240" s="227">
        <v>1419716.05</v>
      </c>
      <c r="I240" s="227">
        <v>1192806</v>
      </c>
      <c r="J240" s="227">
        <v>3883114.02</v>
      </c>
      <c r="K240" s="227">
        <v>1497748</v>
      </c>
      <c r="L240" s="227">
        <v>879830</v>
      </c>
      <c r="M240" s="227">
        <v>4679770</v>
      </c>
      <c r="N240" s="227">
        <v>104000</v>
      </c>
      <c r="O240" s="227">
        <v>6300374.5</v>
      </c>
      <c r="P240" s="227">
        <v>3395139.8</v>
      </c>
      <c r="Q240" s="227">
        <v>2148406</v>
      </c>
      <c r="R240" s="227">
        <v>3463846.3</v>
      </c>
      <c r="S240" s="227">
        <v>2377579.2999999998</v>
      </c>
      <c r="T240" s="227">
        <v>2650040</v>
      </c>
      <c r="U240" s="227">
        <v>1846968.44</v>
      </c>
      <c r="V240" s="227">
        <v>1810276.33</v>
      </c>
      <c r="W240" s="227">
        <v>19312935</v>
      </c>
      <c r="X240" s="227">
        <v>2121415</v>
      </c>
      <c r="Y240" s="227">
        <v>1776240</v>
      </c>
      <c r="Z240" s="227">
        <v>4453091.67</v>
      </c>
      <c r="AA240" s="227">
        <v>1398839.5</v>
      </c>
      <c r="AB240" s="227">
        <v>1728026</v>
      </c>
      <c r="AC240" s="227">
        <v>2475220.0499999998</v>
      </c>
      <c r="AD240" s="227">
        <v>7728182.0099999998</v>
      </c>
      <c r="AE240" s="227">
        <v>1458760</v>
      </c>
      <c r="AF240" s="227">
        <v>1376270</v>
      </c>
      <c r="AG240" s="227">
        <v>2857720</v>
      </c>
      <c r="AH240" s="227">
        <v>3889223</v>
      </c>
      <c r="AI240" s="227">
        <v>1587145</v>
      </c>
      <c r="AJ240" s="227">
        <v>2801963.7</v>
      </c>
      <c r="AK240" s="227">
        <v>13988229.029999999</v>
      </c>
      <c r="AL240" s="227">
        <v>2682436</v>
      </c>
      <c r="AM240" s="227">
        <v>596143.5</v>
      </c>
      <c r="AN240" s="227">
        <v>6020685.1299999999</v>
      </c>
      <c r="AO240" s="227">
        <v>5635686.7000000002</v>
      </c>
      <c r="AP240" s="227">
        <v>2601272.63</v>
      </c>
      <c r="AQ240" s="227">
        <v>1443994</v>
      </c>
      <c r="AR240" s="227">
        <v>6943840</v>
      </c>
      <c r="AS240" s="227">
        <v>683979</v>
      </c>
      <c r="AT240" s="227">
        <v>4334565</v>
      </c>
      <c r="AU240" s="227">
        <v>3760909</v>
      </c>
      <c r="AV240" s="227">
        <v>1446496.95</v>
      </c>
      <c r="AW240" s="227">
        <v>1570076.6</v>
      </c>
      <c r="AX240" s="227">
        <v>2001032</v>
      </c>
      <c r="AY240" s="227">
        <v>1836050</v>
      </c>
      <c r="AZ240" s="227">
        <v>3055125</v>
      </c>
      <c r="BA240" s="227">
        <v>4842213.6500000004</v>
      </c>
      <c r="BB240" s="227">
        <v>2753622</v>
      </c>
      <c r="BC240" s="227">
        <v>5226772.5</v>
      </c>
      <c r="BD240" s="227">
        <v>4188007.86</v>
      </c>
      <c r="BE240" s="227">
        <v>331396.55</v>
      </c>
      <c r="BF240" s="227">
        <v>1289873</v>
      </c>
      <c r="BG240" s="227">
        <v>8278844.75</v>
      </c>
      <c r="BH240" s="227">
        <v>659033</v>
      </c>
      <c r="BI240" s="227">
        <v>791354.75</v>
      </c>
      <c r="BJ240" s="227">
        <v>2391180.46</v>
      </c>
      <c r="BK240" s="227">
        <v>916240</v>
      </c>
      <c r="BL240" s="227">
        <v>6008277</v>
      </c>
      <c r="BM240" s="227">
        <v>5568723</v>
      </c>
      <c r="BN240" s="227">
        <v>2601527.5</v>
      </c>
      <c r="BO240" s="227">
        <v>5598981</v>
      </c>
      <c r="BP240" s="227">
        <v>1853339</v>
      </c>
      <c r="BQ240" s="227">
        <v>1623815</v>
      </c>
      <c r="BR240" s="295">
        <v>23931786.16</v>
      </c>
      <c r="BS240" s="295">
        <v>3009391</v>
      </c>
      <c r="BT240" s="295">
        <v>1305923.7</v>
      </c>
      <c r="BU240" s="295">
        <v>4945043.4000000004</v>
      </c>
      <c r="BV240" s="295">
        <v>608999</v>
      </c>
      <c r="BW240" s="295">
        <v>1185959.3</v>
      </c>
      <c r="BX240" s="295">
        <v>6930379</v>
      </c>
      <c r="BY240" s="295">
        <v>2331910</v>
      </c>
      <c r="BZ240" s="295">
        <v>1263070</v>
      </c>
      <c r="CA240" s="295">
        <v>2951857</v>
      </c>
      <c r="CB240" s="295">
        <v>2719142.7</v>
      </c>
      <c r="CC240" s="295">
        <v>2591700</v>
      </c>
      <c r="CD240" s="295">
        <v>4134830</v>
      </c>
      <c r="CE240" s="295">
        <v>3367708.14</v>
      </c>
      <c r="CF240" s="295">
        <v>807810</v>
      </c>
      <c r="CG240" s="295">
        <v>444000</v>
      </c>
      <c r="CH240" s="295">
        <v>2827252</v>
      </c>
      <c r="CI240" s="295">
        <v>1337261.5</v>
      </c>
      <c r="CJ240" s="295">
        <v>2819280.72</v>
      </c>
      <c r="CK240" s="295">
        <v>1720168.9</v>
      </c>
      <c r="CL240" s="295">
        <v>1223760</v>
      </c>
      <c r="CM240" s="326"/>
      <c r="CZ240" s="325">
        <f t="shared" si="3"/>
        <v>0</v>
      </c>
      <c r="DA240" s="313" t="s">
        <v>1842</v>
      </c>
      <c r="DB240" s="310" t="s">
        <v>233</v>
      </c>
      <c r="DC240" s="310" t="s">
        <v>2296</v>
      </c>
    </row>
    <row r="241" spans="1:107" ht="13.2" customHeight="1" x14ac:dyDescent="0.25">
      <c r="A241" s="293" t="s">
        <v>1843</v>
      </c>
      <c r="B241" s="294" t="s">
        <v>234</v>
      </c>
      <c r="C241" s="227">
        <v>1424665</v>
      </c>
      <c r="D241" s="227">
        <v>55000</v>
      </c>
      <c r="E241" s="227">
        <v>551980</v>
      </c>
      <c r="F241" s="227">
        <v>246107.95</v>
      </c>
      <c r="G241" s="227">
        <v>0</v>
      </c>
      <c r="H241" s="227">
        <v>188690</v>
      </c>
      <c r="I241" s="227">
        <v>0</v>
      </c>
      <c r="J241" s="227">
        <v>0</v>
      </c>
      <c r="K241" s="227">
        <v>0</v>
      </c>
      <c r="L241" s="227">
        <v>16000</v>
      </c>
      <c r="M241" s="227">
        <v>73850</v>
      </c>
      <c r="N241" s="227">
        <v>0</v>
      </c>
      <c r="O241" s="227">
        <v>20000</v>
      </c>
      <c r="P241" s="227">
        <v>0</v>
      </c>
      <c r="Q241" s="227">
        <v>331708</v>
      </c>
      <c r="R241" s="227">
        <v>0</v>
      </c>
      <c r="S241" s="227">
        <v>99232.5</v>
      </c>
      <c r="T241" s="227">
        <v>711402.38</v>
      </c>
      <c r="U241" s="227">
        <v>20800</v>
      </c>
      <c r="V241" s="227">
        <v>66700</v>
      </c>
      <c r="W241" s="227">
        <v>5506384</v>
      </c>
      <c r="X241" s="227">
        <v>17525</v>
      </c>
      <c r="Y241" s="227">
        <v>783065</v>
      </c>
      <c r="Z241" s="227">
        <v>35976</v>
      </c>
      <c r="AA241" s="227">
        <v>0</v>
      </c>
      <c r="AB241" s="227">
        <v>134812</v>
      </c>
      <c r="AC241" s="227">
        <v>159700</v>
      </c>
      <c r="AD241" s="227">
        <v>467860</v>
      </c>
      <c r="AE241" s="227">
        <v>158400</v>
      </c>
      <c r="AF241" s="227">
        <v>264060</v>
      </c>
      <c r="AG241" s="227">
        <v>205300</v>
      </c>
      <c r="AH241" s="227">
        <v>130000</v>
      </c>
      <c r="AI241" s="227">
        <v>59706</v>
      </c>
      <c r="AJ241" s="227">
        <v>0</v>
      </c>
      <c r="AK241" s="227">
        <v>3113728</v>
      </c>
      <c r="AL241" s="227">
        <v>67400</v>
      </c>
      <c r="AM241" s="227">
        <v>70200</v>
      </c>
      <c r="AN241" s="227">
        <v>985165</v>
      </c>
      <c r="AO241" s="227">
        <v>117775.99</v>
      </c>
      <c r="AP241" s="227">
        <v>473916</v>
      </c>
      <c r="AQ241" s="227">
        <v>58760</v>
      </c>
      <c r="AR241" s="227">
        <v>967549</v>
      </c>
      <c r="AS241" s="227">
        <v>0</v>
      </c>
      <c r="AT241" s="227">
        <v>938620</v>
      </c>
      <c r="AU241" s="227">
        <v>55320</v>
      </c>
      <c r="AV241" s="227">
        <v>182740</v>
      </c>
      <c r="AW241" s="227">
        <v>0</v>
      </c>
      <c r="AX241" s="227">
        <v>0</v>
      </c>
      <c r="AY241" s="227">
        <v>0</v>
      </c>
      <c r="AZ241" s="227">
        <v>132170</v>
      </c>
      <c r="BA241" s="227">
        <v>1150196</v>
      </c>
      <c r="BB241" s="227">
        <v>152182</v>
      </c>
      <c r="BC241" s="227">
        <v>658177</v>
      </c>
      <c r="BD241" s="227">
        <v>195470</v>
      </c>
      <c r="BE241" s="227">
        <v>0</v>
      </c>
      <c r="BF241" s="227">
        <v>168959</v>
      </c>
      <c r="BG241" s="227">
        <v>1648000</v>
      </c>
      <c r="BH241" s="227">
        <v>113078</v>
      </c>
      <c r="BI241" s="227">
        <v>0</v>
      </c>
      <c r="BJ241" s="227">
        <v>106500</v>
      </c>
      <c r="BK241" s="227">
        <v>0</v>
      </c>
      <c r="BL241" s="227">
        <v>912992.2</v>
      </c>
      <c r="BM241" s="227">
        <v>0</v>
      </c>
      <c r="BN241" s="227">
        <v>0</v>
      </c>
      <c r="BO241" s="227">
        <v>158300</v>
      </c>
      <c r="BP241" s="227">
        <v>55100</v>
      </c>
      <c r="BQ241" s="227">
        <v>192471.14</v>
      </c>
      <c r="BR241" s="295">
        <v>5335523.5</v>
      </c>
      <c r="BS241" s="295">
        <v>606308.30000000005</v>
      </c>
      <c r="BT241" s="295">
        <v>82000</v>
      </c>
      <c r="BU241" s="295">
        <v>402000</v>
      </c>
      <c r="BV241" s="295">
        <v>3052042.09</v>
      </c>
      <c r="BW241" s="295">
        <v>211400</v>
      </c>
      <c r="BX241" s="295">
        <v>120920</v>
      </c>
      <c r="BY241" s="295">
        <v>367270</v>
      </c>
      <c r="BZ241" s="295">
        <v>284236</v>
      </c>
      <c r="CA241" s="295">
        <v>501609</v>
      </c>
      <c r="CB241" s="295">
        <v>892910</v>
      </c>
      <c r="CC241" s="295">
        <v>388545</v>
      </c>
      <c r="CD241" s="295">
        <v>486506.25</v>
      </c>
      <c r="CE241" s="295">
        <v>706403</v>
      </c>
      <c r="CF241" s="295">
        <v>829165</v>
      </c>
      <c r="CG241" s="295">
        <v>0</v>
      </c>
      <c r="CH241" s="295">
        <v>0</v>
      </c>
      <c r="CI241" s="295">
        <v>97000</v>
      </c>
      <c r="CJ241" s="295">
        <v>5907409.7199999997</v>
      </c>
      <c r="CK241" s="295">
        <v>82979</v>
      </c>
      <c r="CL241" s="295">
        <v>37000</v>
      </c>
      <c r="CM241" s="326"/>
      <c r="CZ241" s="325">
        <f t="shared" si="3"/>
        <v>0</v>
      </c>
      <c r="DA241" s="313" t="s">
        <v>1843</v>
      </c>
      <c r="DB241" s="310" t="s">
        <v>234</v>
      </c>
      <c r="DC241" s="310" t="s">
        <v>2296</v>
      </c>
    </row>
    <row r="242" spans="1:107" ht="13.2" customHeight="1" x14ac:dyDescent="0.25">
      <c r="A242" s="293" t="s">
        <v>1844</v>
      </c>
      <c r="B242" s="294" t="s">
        <v>235</v>
      </c>
      <c r="C242" s="227">
        <v>-19019364.530000001</v>
      </c>
      <c r="D242" s="227">
        <v>-2504676.0699999998</v>
      </c>
      <c r="E242" s="227">
        <v>-1932580.65</v>
      </c>
      <c r="F242" s="227">
        <v>-935038.93</v>
      </c>
      <c r="G242" s="227">
        <v>-1641687.47</v>
      </c>
      <c r="H242" s="227">
        <v>-2017182.16</v>
      </c>
      <c r="I242" s="227">
        <v>-935537.49</v>
      </c>
      <c r="J242" s="227">
        <v>-9529944.3900000006</v>
      </c>
      <c r="K242" s="227">
        <v>-3095585.6</v>
      </c>
      <c r="L242" s="227">
        <v>-3372610.81</v>
      </c>
      <c r="M242" s="227">
        <v>-4960487.88</v>
      </c>
      <c r="N242" s="227">
        <v>-779914.28</v>
      </c>
      <c r="O242" s="227">
        <v>-10534351.949999999</v>
      </c>
      <c r="P242" s="227">
        <v>-6601077.1600000001</v>
      </c>
      <c r="Q242" s="227">
        <v>-4337044.03</v>
      </c>
      <c r="R242" s="227">
        <v>-5955393.6399999997</v>
      </c>
      <c r="S242" s="227">
        <v>-2755888.27</v>
      </c>
      <c r="T242" s="227">
        <v>-5350507.1900000004</v>
      </c>
      <c r="U242" s="227">
        <v>-3725972.29</v>
      </c>
      <c r="V242" s="227">
        <v>-1602285.87</v>
      </c>
      <c r="W242" s="227">
        <v>-41870205.780000001</v>
      </c>
      <c r="X242" s="227">
        <v>-2730909.08</v>
      </c>
      <c r="Y242" s="227">
        <v>-5690830.21</v>
      </c>
      <c r="Z242" s="227">
        <v>-3049867.99</v>
      </c>
      <c r="AA242" s="227">
        <v>-893513.67</v>
      </c>
      <c r="AB242" s="227">
        <v>-1117679.56</v>
      </c>
      <c r="AC242" s="227">
        <v>-4447050</v>
      </c>
      <c r="AD242" s="227">
        <v>-10461886.48</v>
      </c>
      <c r="AE242" s="227">
        <v>-4083547.23</v>
      </c>
      <c r="AF242" s="227">
        <v>-2559704.21</v>
      </c>
      <c r="AG242" s="227">
        <v>-3254606.11</v>
      </c>
      <c r="AH242" s="227">
        <v>-5709748.2599999998</v>
      </c>
      <c r="AI242" s="227">
        <v>-2640663.87</v>
      </c>
      <c r="AJ242" s="227">
        <v>-2110395.27</v>
      </c>
      <c r="AK242" s="227">
        <v>-32435844.100000001</v>
      </c>
      <c r="AL242" s="227">
        <v>-5380282.5499999998</v>
      </c>
      <c r="AM242" s="227">
        <v>-3020823.41</v>
      </c>
      <c r="AN242" s="227">
        <v>-10217883.890000001</v>
      </c>
      <c r="AO242" s="227">
        <v>-6685932.3700000001</v>
      </c>
      <c r="AP242" s="227">
        <v>-6053759.0499999998</v>
      </c>
      <c r="AQ242" s="227">
        <v>-1391325.36</v>
      </c>
      <c r="AR242" s="227">
        <v>-38752329.280000001</v>
      </c>
      <c r="AS242" s="227">
        <v>-4530342.66</v>
      </c>
      <c r="AT242" s="227">
        <v>-7639832.9400000004</v>
      </c>
      <c r="AU242" s="227">
        <v>-13563157.23</v>
      </c>
      <c r="AV242" s="227">
        <v>-3410383.61</v>
      </c>
      <c r="AW242" s="227">
        <v>-2315038.56</v>
      </c>
      <c r="AX242" s="227">
        <v>-4879505.3600000003</v>
      </c>
      <c r="AY242" s="227">
        <v>-3665919.11</v>
      </c>
      <c r="AZ242" s="227">
        <v>-3810764.56</v>
      </c>
      <c r="BA242" s="227">
        <v>-11646705.9</v>
      </c>
      <c r="BB242" s="227">
        <v>-6854855.4299999997</v>
      </c>
      <c r="BC242" s="227">
        <v>-10594041.1</v>
      </c>
      <c r="BD242" s="227">
        <v>-11547965.68</v>
      </c>
      <c r="BE242" s="227">
        <v>-1797885.53</v>
      </c>
      <c r="BF242" s="227">
        <v>-2590425.77</v>
      </c>
      <c r="BG242" s="227">
        <v>-34495124.060000002</v>
      </c>
      <c r="BH242" s="227">
        <v>-2487517.44</v>
      </c>
      <c r="BI242" s="227">
        <v>-2448619.9300000002</v>
      </c>
      <c r="BJ242" s="227">
        <v>-3871335.2</v>
      </c>
      <c r="BK242" s="227">
        <v>-2809212.68</v>
      </c>
      <c r="BL242" s="227">
        <v>-12959173.109999999</v>
      </c>
      <c r="BM242" s="227">
        <v>-6906092.04</v>
      </c>
      <c r="BN242" s="227">
        <v>-6194870.5599999996</v>
      </c>
      <c r="BO242" s="227">
        <v>-12829495.720000001</v>
      </c>
      <c r="BP242" s="227">
        <v>-5277994.46</v>
      </c>
      <c r="BQ242" s="227">
        <v>-6329954.2300000004</v>
      </c>
      <c r="BR242" s="295">
        <v>-70978695.010000005</v>
      </c>
      <c r="BS242" s="295">
        <v>-7603414.6900000004</v>
      </c>
      <c r="BT242" s="295">
        <v>-3507245.51</v>
      </c>
      <c r="BU242" s="295">
        <v>-7274594.8099999996</v>
      </c>
      <c r="BV242" s="227">
        <v>-3476649.05</v>
      </c>
      <c r="BW242" s="295">
        <v>-3145737.38</v>
      </c>
      <c r="BX242" s="295">
        <v>-15030887.73</v>
      </c>
      <c r="BY242" s="295">
        <v>-1786771.14</v>
      </c>
      <c r="BZ242" s="295">
        <v>-3439761.86</v>
      </c>
      <c r="CA242" s="295">
        <v>-5578567.1500000004</v>
      </c>
      <c r="CB242" s="295">
        <v>-9591251.4100000001</v>
      </c>
      <c r="CC242" s="295">
        <v>-7180657.8600000003</v>
      </c>
      <c r="CD242" s="295">
        <v>-3801583.69</v>
      </c>
      <c r="CE242" s="295">
        <v>-6763306.6100000003</v>
      </c>
      <c r="CF242" s="227">
        <v>-1885205.36</v>
      </c>
      <c r="CG242" s="295">
        <v>-236139.57</v>
      </c>
      <c r="CH242" s="295">
        <v>-1869502.69</v>
      </c>
      <c r="CI242" s="295">
        <v>-1119101.43</v>
      </c>
      <c r="CJ242" s="227">
        <v>-7816128.5899999999</v>
      </c>
      <c r="CK242" s="295">
        <v>-1885078</v>
      </c>
      <c r="CL242" s="227">
        <v>-1606784.16</v>
      </c>
      <c r="CM242" s="326"/>
      <c r="CZ242" s="325">
        <f t="shared" si="3"/>
        <v>0</v>
      </c>
      <c r="DA242" s="313" t="s">
        <v>1844</v>
      </c>
      <c r="DB242" s="310" t="s">
        <v>235</v>
      </c>
      <c r="DC242" s="310" t="s">
        <v>2296</v>
      </c>
    </row>
    <row r="243" spans="1:107" ht="13.2" customHeight="1" x14ac:dyDescent="0.25">
      <c r="A243" s="293" t="s">
        <v>1845</v>
      </c>
      <c r="B243" s="294" t="s">
        <v>236</v>
      </c>
      <c r="C243" s="227">
        <v>-15897144.199999999</v>
      </c>
      <c r="D243" s="227">
        <v>-10528148.630000001</v>
      </c>
      <c r="E243" s="227">
        <v>-3897027.13</v>
      </c>
      <c r="F243" s="227">
        <v>-2036560.18</v>
      </c>
      <c r="G243" s="227">
        <v>-3835037.32</v>
      </c>
      <c r="H243" s="227">
        <v>-6066753.6500000004</v>
      </c>
      <c r="I243" s="227">
        <v>-11144565.279999999</v>
      </c>
      <c r="J243" s="227">
        <v>-2537854.02</v>
      </c>
      <c r="K243" s="227">
        <v>-4416964.42</v>
      </c>
      <c r="L243" s="227">
        <v>-5348693.0199999996</v>
      </c>
      <c r="M243" s="227">
        <v>-1878630.5</v>
      </c>
      <c r="N243" s="227">
        <v>-461374.37</v>
      </c>
      <c r="O243" s="227">
        <v>-17459407.66</v>
      </c>
      <c r="P243" s="227">
        <v>-9269987.7100000009</v>
      </c>
      <c r="Q243" s="227">
        <v>-6856492.6200000001</v>
      </c>
      <c r="R243" s="227">
        <v>-4117327.78</v>
      </c>
      <c r="S243" s="227">
        <v>-6974421</v>
      </c>
      <c r="T243" s="227">
        <v>-7698373.6500000004</v>
      </c>
      <c r="U243" s="227">
        <v>-1861655.93</v>
      </c>
      <c r="V243" s="227">
        <v>-1016872.28</v>
      </c>
      <c r="W243" s="227">
        <v>-38024731.020000003</v>
      </c>
      <c r="X243" s="227">
        <v>-1885386.18</v>
      </c>
      <c r="Y243" s="227">
        <v>-11734754.49</v>
      </c>
      <c r="Z243" s="227">
        <v>-11093344.33</v>
      </c>
      <c r="AA243" s="227">
        <v>-4182304</v>
      </c>
      <c r="AB243" s="227">
        <v>-4603833.46</v>
      </c>
      <c r="AC243" s="227">
        <v>-12964375.33</v>
      </c>
      <c r="AD243" s="227">
        <v>-9058272.3300000001</v>
      </c>
      <c r="AE243" s="227">
        <v>-8472415.8800000008</v>
      </c>
      <c r="AF243" s="227">
        <v>-4417910.41</v>
      </c>
      <c r="AG243" s="227">
        <v>-6055396.0300000003</v>
      </c>
      <c r="AH243" s="227">
        <v>-7282341.1799999997</v>
      </c>
      <c r="AI243" s="227">
        <v>-1713106.95</v>
      </c>
      <c r="AJ243" s="227">
        <v>-382433.33</v>
      </c>
      <c r="AK243" s="227">
        <v>-26181040.800000001</v>
      </c>
      <c r="AL243" s="227">
        <v>-12946770.949999999</v>
      </c>
      <c r="AM243" s="227">
        <v>-4454863.7</v>
      </c>
      <c r="AN243" s="227">
        <v>-10583306.08</v>
      </c>
      <c r="AO243" s="227">
        <v>-4732915.66</v>
      </c>
      <c r="AP243" s="227">
        <v>-9487476.2300000004</v>
      </c>
      <c r="AQ243" s="227">
        <v>-5900322.3399999999</v>
      </c>
      <c r="AR243" s="227">
        <v>-13956180.640000001</v>
      </c>
      <c r="AS243" s="227">
        <v>-6580284</v>
      </c>
      <c r="AT243" s="227">
        <v>-8190208.3099999996</v>
      </c>
      <c r="AU243" s="227">
        <v>-11622370</v>
      </c>
      <c r="AV243" s="227">
        <v>-4947551.6399999997</v>
      </c>
      <c r="AW243" s="227">
        <v>-2681764.67</v>
      </c>
      <c r="AX243" s="227">
        <v>-3752444.88</v>
      </c>
      <c r="AY243" s="227">
        <v>-6205528.8399999999</v>
      </c>
      <c r="AZ243" s="227">
        <v>-5969926.79</v>
      </c>
      <c r="BA243" s="227">
        <v>-30339930.420000002</v>
      </c>
      <c r="BB243" s="227">
        <v>-11283386.140000001</v>
      </c>
      <c r="BC243" s="227">
        <v>-12646338.85</v>
      </c>
      <c r="BD243" s="227">
        <v>-7380798.6799999997</v>
      </c>
      <c r="BE243" s="227">
        <v>0</v>
      </c>
      <c r="BF243" s="227">
        <v>-3339345.79</v>
      </c>
      <c r="BG243" s="227">
        <v>-10250308.92</v>
      </c>
      <c r="BH243" s="227">
        <v>-5053749</v>
      </c>
      <c r="BI243" s="227">
        <v>-5225879.24</v>
      </c>
      <c r="BJ243" s="227">
        <v>-25666.55</v>
      </c>
      <c r="BK243" s="227">
        <v>-351634.3</v>
      </c>
      <c r="BL243" s="227">
        <v>-7532168</v>
      </c>
      <c r="BM243" s="227">
        <v>-8600989.0299999993</v>
      </c>
      <c r="BN243" s="227">
        <v>-3754249</v>
      </c>
      <c r="BO243" s="227">
        <v>-7232256.6500000004</v>
      </c>
      <c r="BP243" s="227">
        <v>-5995830.3499999996</v>
      </c>
      <c r="BQ243" s="227">
        <v>-3819505.35</v>
      </c>
      <c r="BR243" s="295">
        <v>-49093762.170000002</v>
      </c>
      <c r="BS243" s="227">
        <v>-3113295.96</v>
      </c>
      <c r="BT243" s="295">
        <v>-7730995</v>
      </c>
      <c r="BU243" s="295">
        <v>-9253124.1300000008</v>
      </c>
      <c r="BV243" s="227">
        <v>-2202125.7000000002</v>
      </c>
      <c r="BW243" s="295">
        <v>-8023995.1699999999</v>
      </c>
      <c r="BX243" s="295">
        <v>-9578794.4700000007</v>
      </c>
      <c r="BY243" s="227">
        <v>-2107997</v>
      </c>
      <c r="BZ243" s="295">
        <v>-5522493</v>
      </c>
      <c r="CA243" s="227">
        <v>-4727339.6900000004</v>
      </c>
      <c r="CB243" s="227">
        <v>-5271807.43</v>
      </c>
      <c r="CC243" s="227">
        <v>-11215056.98</v>
      </c>
      <c r="CD243" s="227">
        <v>-11972399.57</v>
      </c>
      <c r="CE243" s="295">
        <v>-4325209.54</v>
      </c>
      <c r="CF243" s="295">
        <v>-2470099</v>
      </c>
      <c r="CG243" s="227">
        <v>-4067211.74</v>
      </c>
      <c r="CH243" s="227">
        <v>-6922962.2199999997</v>
      </c>
      <c r="CI243" s="227">
        <v>-1080865.6100000001</v>
      </c>
      <c r="CJ243" s="227">
        <v>-13895094.539999999</v>
      </c>
      <c r="CK243" s="227">
        <v>-2745297</v>
      </c>
      <c r="CL243" s="295">
        <v>-128857.37</v>
      </c>
      <c r="CM243" s="326"/>
      <c r="CZ243" s="325">
        <f t="shared" si="3"/>
        <v>0</v>
      </c>
      <c r="DA243" s="313" t="s">
        <v>1845</v>
      </c>
      <c r="DB243" s="310" t="s">
        <v>236</v>
      </c>
      <c r="DC243" s="310" t="s">
        <v>2296</v>
      </c>
    </row>
    <row r="244" spans="1:107" ht="13.2" customHeight="1" x14ac:dyDescent="0.25">
      <c r="A244" s="293" t="s">
        <v>1846</v>
      </c>
      <c r="B244" s="294" t="s">
        <v>237</v>
      </c>
      <c r="C244" s="227">
        <v>-7167357.1100000003</v>
      </c>
      <c r="D244" s="227">
        <v>-1288738.7</v>
      </c>
      <c r="E244" s="227">
        <v>-422840.22</v>
      </c>
      <c r="F244" s="227">
        <v>-2412235.54</v>
      </c>
      <c r="G244" s="227">
        <v>-1819965.17</v>
      </c>
      <c r="H244" s="227">
        <v>-1095407.96</v>
      </c>
      <c r="I244" s="227">
        <v>-308732.81</v>
      </c>
      <c r="J244" s="227">
        <v>-1369866.29</v>
      </c>
      <c r="K244" s="227">
        <v>-676329.17</v>
      </c>
      <c r="L244" s="227">
        <v>-434157.26</v>
      </c>
      <c r="M244" s="227">
        <v>-3113964.78</v>
      </c>
      <c r="N244" s="227">
        <v>-38963.93</v>
      </c>
      <c r="O244" s="227">
        <v>-2191775.7999999998</v>
      </c>
      <c r="P244" s="227">
        <v>-545986.53</v>
      </c>
      <c r="Q244" s="227">
        <v>-271139.52</v>
      </c>
      <c r="R244" s="227">
        <v>-4540914.82</v>
      </c>
      <c r="S244" s="227">
        <v>-3342911.04</v>
      </c>
      <c r="T244" s="227">
        <v>-2901628.18</v>
      </c>
      <c r="U244" s="227">
        <v>-1419955.73</v>
      </c>
      <c r="V244" s="227">
        <v>-870000.12</v>
      </c>
      <c r="W244" s="227">
        <v>-10126004.1</v>
      </c>
      <c r="X244" s="227">
        <v>-1605324.4</v>
      </c>
      <c r="Y244" s="227">
        <v>-1516002.75</v>
      </c>
      <c r="Z244" s="227">
        <v>-1347470.02</v>
      </c>
      <c r="AA244" s="227">
        <v>-335601.28</v>
      </c>
      <c r="AB244" s="227">
        <v>-83810.240000000005</v>
      </c>
      <c r="AC244" s="227">
        <v>-5442642</v>
      </c>
      <c r="AD244" s="227">
        <v>-518844.33</v>
      </c>
      <c r="AE244" s="227">
        <v>-3151218</v>
      </c>
      <c r="AF244" s="227">
        <v>-681297.12</v>
      </c>
      <c r="AG244" s="227">
        <v>-476590.65</v>
      </c>
      <c r="AH244" s="227">
        <v>-877119.84</v>
      </c>
      <c r="AI244" s="227">
        <v>-496450.36</v>
      </c>
      <c r="AJ244" s="227">
        <v>-406797.33</v>
      </c>
      <c r="AK244" s="227">
        <v>-7625468.4400000004</v>
      </c>
      <c r="AL244" s="227">
        <v>-3401117.05</v>
      </c>
      <c r="AM244" s="227">
        <v>-1790324</v>
      </c>
      <c r="AN244" s="227">
        <v>-1878253</v>
      </c>
      <c r="AO244" s="227">
        <v>-2276540.38</v>
      </c>
      <c r="AP244" s="227">
        <v>-1706004.94</v>
      </c>
      <c r="AQ244" s="227">
        <v>-1026420.26</v>
      </c>
      <c r="AR244" s="227">
        <v>-2081830.68</v>
      </c>
      <c r="AS244" s="227">
        <v>-862802.8</v>
      </c>
      <c r="AT244" s="227">
        <v>-1227102.53</v>
      </c>
      <c r="AU244" s="227">
        <v>-3452180.77</v>
      </c>
      <c r="AV244" s="227">
        <v>-2607999</v>
      </c>
      <c r="AW244" s="227">
        <v>-1841814.53</v>
      </c>
      <c r="AX244" s="227">
        <v>-408806.19</v>
      </c>
      <c r="AY244" s="227">
        <v>-2825287.56</v>
      </c>
      <c r="AZ244" s="227">
        <v>-298183.40000000002</v>
      </c>
      <c r="BA244" s="227">
        <v>-2639560.83</v>
      </c>
      <c r="BB244" s="227">
        <v>-3982883.8</v>
      </c>
      <c r="BC244" s="227">
        <v>-617731.35</v>
      </c>
      <c r="BD244" s="227">
        <v>-1747023.78</v>
      </c>
      <c r="BE244" s="227">
        <v>-393527.63</v>
      </c>
      <c r="BF244" s="227">
        <v>-527428.43999999994</v>
      </c>
      <c r="BG244" s="227">
        <v>-4413991.66</v>
      </c>
      <c r="BH244" s="227">
        <v>-193440.87</v>
      </c>
      <c r="BI244" s="227">
        <v>-1000269.89</v>
      </c>
      <c r="BJ244" s="227">
        <v>-581143.66</v>
      </c>
      <c r="BK244" s="227">
        <v>-91429.35</v>
      </c>
      <c r="BL244" s="227">
        <v>-1591957.92</v>
      </c>
      <c r="BM244" s="227">
        <v>-1064589.58</v>
      </c>
      <c r="BN244" s="227">
        <v>-3021336.3</v>
      </c>
      <c r="BO244" s="227">
        <v>-1974214.13</v>
      </c>
      <c r="BP244" s="227">
        <v>-1760459.79</v>
      </c>
      <c r="BQ244" s="227">
        <v>-1674468.67</v>
      </c>
      <c r="BR244" s="295">
        <v>-24664041.489999998</v>
      </c>
      <c r="BS244" s="295">
        <v>-1997157.47</v>
      </c>
      <c r="BT244" s="295">
        <v>-564052.81999999995</v>
      </c>
      <c r="BU244" s="295">
        <v>-3831922.5</v>
      </c>
      <c r="BV244" s="295">
        <v>-957428.88</v>
      </c>
      <c r="BW244" s="295">
        <v>-418511.71</v>
      </c>
      <c r="BX244" s="295">
        <v>-3775433.38</v>
      </c>
      <c r="BY244" s="295">
        <v>-643918.96</v>
      </c>
      <c r="BZ244" s="295">
        <v>-432589.75</v>
      </c>
      <c r="CA244" s="295">
        <v>-2107991.0499999998</v>
      </c>
      <c r="CB244" s="295">
        <v>-3271146.63</v>
      </c>
      <c r="CC244" s="295">
        <v>-1257757.1000000001</v>
      </c>
      <c r="CD244" s="295">
        <v>-1080432.03</v>
      </c>
      <c r="CE244" s="295">
        <v>-507854.06</v>
      </c>
      <c r="CF244" s="295">
        <v>-1568264.94</v>
      </c>
      <c r="CG244" s="295">
        <v>-32434.15</v>
      </c>
      <c r="CH244" s="295">
        <v>-1119801.1100000001</v>
      </c>
      <c r="CI244" s="295">
        <v>-451120.22</v>
      </c>
      <c r="CJ244" s="295">
        <v>-3394538.95</v>
      </c>
      <c r="CK244" s="295">
        <v>-251586.5</v>
      </c>
      <c r="CL244" s="295">
        <v>-346671.45</v>
      </c>
      <c r="CM244" s="326"/>
      <c r="CZ244" s="325">
        <f t="shared" si="3"/>
        <v>0</v>
      </c>
      <c r="DA244" s="313" t="s">
        <v>1846</v>
      </c>
      <c r="DB244" s="310" t="s">
        <v>237</v>
      </c>
      <c r="DC244" s="310" t="s">
        <v>2296</v>
      </c>
    </row>
    <row r="245" spans="1:107" ht="13.2" customHeight="1" x14ac:dyDescent="0.25">
      <c r="A245" s="293" t="s">
        <v>1847</v>
      </c>
      <c r="B245" s="294" t="s">
        <v>238</v>
      </c>
      <c r="C245" s="227">
        <v>-3854910.15</v>
      </c>
      <c r="D245" s="227">
        <v>-356454.3</v>
      </c>
      <c r="E245" s="227">
        <v>-479714.8</v>
      </c>
      <c r="F245" s="227">
        <v>-195218.24</v>
      </c>
      <c r="G245" s="227">
        <v>-261343.81</v>
      </c>
      <c r="H245" s="227">
        <v>-426065.93</v>
      </c>
      <c r="I245" s="227">
        <v>-136481.93</v>
      </c>
      <c r="J245" s="227">
        <v>-382893.94</v>
      </c>
      <c r="K245" s="227">
        <v>-361415.11</v>
      </c>
      <c r="L245" s="227">
        <v>-609932.87</v>
      </c>
      <c r="M245" s="227">
        <v>-1089171.75</v>
      </c>
      <c r="N245" s="227">
        <v>-92583.65</v>
      </c>
      <c r="O245" s="227">
        <v>-1102549.8799999999</v>
      </c>
      <c r="P245" s="227">
        <v>-475505.31</v>
      </c>
      <c r="Q245" s="227">
        <v>-530194.29</v>
      </c>
      <c r="R245" s="227">
        <v>-1072613.94</v>
      </c>
      <c r="S245" s="227">
        <v>-836607</v>
      </c>
      <c r="T245" s="227">
        <v>-563598.99</v>
      </c>
      <c r="U245" s="227">
        <v>-535227.82999999996</v>
      </c>
      <c r="V245" s="227">
        <v>-283928.7</v>
      </c>
      <c r="W245" s="227">
        <v>-3129407.87</v>
      </c>
      <c r="X245" s="227">
        <v>-261224.77</v>
      </c>
      <c r="Y245" s="227">
        <v>-731800.18</v>
      </c>
      <c r="Z245" s="227">
        <v>-497488.88</v>
      </c>
      <c r="AA245" s="227">
        <v>-119182.09</v>
      </c>
      <c r="AB245" s="227">
        <v>-321862.33</v>
      </c>
      <c r="AC245" s="227">
        <v>-421276.41</v>
      </c>
      <c r="AD245" s="227">
        <v>-1031347.82</v>
      </c>
      <c r="AE245" s="227">
        <v>-217126.51</v>
      </c>
      <c r="AF245" s="227">
        <v>-600934.62</v>
      </c>
      <c r="AG245" s="227">
        <v>-282335.69</v>
      </c>
      <c r="AH245" s="227">
        <v>-386122.72</v>
      </c>
      <c r="AI245" s="227">
        <v>-331305.82</v>
      </c>
      <c r="AJ245" s="227">
        <v>-136896.32999999999</v>
      </c>
      <c r="AK245" s="227">
        <v>-4494845.41</v>
      </c>
      <c r="AL245" s="227">
        <v>-1295181.57</v>
      </c>
      <c r="AM245" s="227">
        <v>-549704.94999999995</v>
      </c>
      <c r="AN245" s="227">
        <v>-1236837.56</v>
      </c>
      <c r="AO245" s="227">
        <v>-1491622.19</v>
      </c>
      <c r="AP245" s="227">
        <v>-726072.05</v>
      </c>
      <c r="AQ245" s="227">
        <v>-789009.32</v>
      </c>
      <c r="AR245" s="227">
        <v>-3546914.12</v>
      </c>
      <c r="AS245" s="227">
        <v>-669785.54</v>
      </c>
      <c r="AT245" s="227">
        <v>-1419664.26</v>
      </c>
      <c r="AU245" s="227">
        <v>-664537.38</v>
      </c>
      <c r="AV245" s="227">
        <v>-516542.48</v>
      </c>
      <c r="AW245" s="227">
        <v>-338734.65</v>
      </c>
      <c r="AX245" s="227">
        <v>-537884.68999999994</v>
      </c>
      <c r="AY245" s="227">
        <v>-278879.38</v>
      </c>
      <c r="AZ245" s="227">
        <v>-675798.91</v>
      </c>
      <c r="BA245" s="227">
        <v>-649862.98</v>
      </c>
      <c r="BB245" s="227">
        <v>-856315.91</v>
      </c>
      <c r="BC245" s="227">
        <v>-3092518.31</v>
      </c>
      <c r="BD245" s="227">
        <v>-1144225.3999999999</v>
      </c>
      <c r="BE245" s="227">
        <v>-687223.35</v>
      </c>
      <c r="BF245" s="227">
        <v>-689368.26</v>
      </c>
      <c r="BG245" s="227">
        <v>-868530.37</v>
      </c>
      <c r="BH245" s="227">
        <v>-216131.55</v>
      </c>
      <c r="BI245" s="227">
        <v>-438454.57</v>
      </c>
      <c r="BJ245" s="227">
        <v>-1317730.5900000001</v>
      </c>
      <c r="BK245" s="227">
        <v>-988288.15</v>
      </c>
      <c r="BL245" s="227">
        <v>-2863797</v>
      </c>
      <c r="BM245" s="227">
        <v>-273865</v>
      </c>
      <c r="BN245" s="227">
        <v>-647896.18999999994</v>
      </c>
      <c r="BO245" s="227">
        <v>-1207712.3500000001</v>
      </c>
      <c r="BP245" s="227">
        <v>-439573.84</v>
      </c>
      <c r="BQ245" s="227">
        <v>-662072.65</v>
      </c>
      <c r="BR245" s="295">
        <v>-10231013.5</v>
      </c>
      <c r="BS245" s="295">
        <v>-749549.75</v>
      </c>
      <c r="BT245" s="295">
        <v>-1341302.26</v>
      </c>
      <c r="BU245" s="295">
        <v>-1437600.71</v>
      </c>
      <c r="BV245" s="295">
        <v>-462936.69</v>
      </c>
      <c r="BW245" s="295">
        <v>-459680.72</v>
      </c>
      <c r="BX245" s="295">
        <v>-3357879.8</v>
      </c>
      <c r="BY245" s="295">
        <v>-224913.37</v>
      </c>
      <c r="BZ245" s="295">
        <v>-973799.67</v>
      </c>
      <c r="CA245" s="295">
        <v>-1458322.2</v>
      </c>
      <c r="CB245" s="295">
        <v>-115542.5</v>
      </c>
      <c r="CC245" s="295">
        <v>-1673209.03</v>
      </c>
      <c r="CD245" s="295">
        <v>-213157.78</v>
      </c>
      <c r="CE245" s="295">
        <v>-2584130.44</v>
      </c>
      <c r="CF245" s="295">
        <v>-639301.84</v>
      </c>
      <c r="CG245" s="295">
        <v>-15180.9</v>
      </c>
      <c r="CH245" s="295">
        <v>-15060</v>
      </c>
      <c r="CI245" s="295">
        <v>-212435.06</v>
      </c>
      <c r="CJ245" s="295">
        <v>-2077970.17</v>
      </c>
      <c r="CK245" s="295">
        <v>-810001.53</v>
      </c>
      <c r="CL245" s="295">
        <v>-178014.49</v>
      </c>
      <c r="CM245" s="326"/>
      <c r="CZ245" s="325">
        <f t="shared" si="3"/>
        <v>0</v>
      </c>
      <c r="DA245" s="313" t="s">
        <v>1847</v>
      </c>
      <c r="DB245" s="310" t="s">
        <v>238</v>
      </c>
      <c r="DC245" s="310" t="s">
        <v>2296</v>
      </c>
    </row>
    <row r="246" spans="1:107" ht="13.2" customHeight="1" x14ac:dyDescent="0.25">
      <c r="A246" s="293" t="s">
        <v>1848</v>
      </c>
      <c r="B246" s="294" t="s">
        <v>239</v>
      </c>
      <c r="C246" s="227">
        <v>-1578302.88</v>
      </c>
      <c r="D246" s="227">
        <v>-947260.37</v>
      </c>
      <c r="E246" s="227">
        <v>-194300.16</v>
      </c>
      <c r="F246" s="227">
        <v>-14299</v>
      </c>
      <c r="G246" s="227">
        <v>-43100.59</v>
      </c>
      <c r="H246" s="227">
        <v>-51481.919999999998</v>
      </c>
      <c r="I246" s="227">
        <v>-127877.97</v>
      </c>
      <c r="J246" s="227">
        <v>-177453.84</v>
      </c>
      <c r="K246" s="227">
        <v>-62200.67</v>
      </c>
      <c r="L246" s="227">
        <v>-248391.61</v>
      </c>
      <c r="M246" s="227">
        <v>-557088.92000000004</v>
      </c>
      <c r="N246" s="227">
        <v>0</v>
      </c>
      <c r="O246" s="227">
        <v>-613442.01</v>
      </c>
      <c r="P246" s="227">
        <v>-222176</v>
      </c>
      <c r="Q246" s="227">
        <v>-58957.120000000003</v>
      </c>
      <c r="R246" s="227">
        <v>-39935</v>
      </c>
      <c r="S246" s="227">
        <v>-119035</v>
      </c>
      <c r="T246" s="227">
        <v>-369478.84</v>
      </c>
      <c r="U246" s="227">
        <v>-676295.36</v>
      </c>
      <c r="V246" s="227">
        <v>0</v>
      </c>
      <c r="W246" s="227">
        <v>-2155387.9900000002</v>
      </c>
      <c r="X246" s="227">
        <v>-425597.56</v>
      </c>
      <c r="Y246" s="227">
        <v>-276992</v>
      </c>
      <c r="Z246" s="227">
        <v>-91457.27</v>
      </c>
      <c r="AA246" s="227">
        <v>-226263.69</v>
      </c>
      <c r="AB246" s="227">
        <v>-151162.64000000001</v>
      </c>
      <c r="AC246" s="227">
        <v>-1142246.3899999999</v>
      </c>
      <c r="AD246" s="227">
        <v>-296112.05</v>
      </c>
      <c r="AE246" s="227">
        <v>-1000264.92</v>
      </c>
      <c r="AF246" s="227">
        <v>-548543.04</v>
      </c>
      <c r="AG246" s="227">
        <v>-417390.89</v>
      </c>
      <c r="AH246" s="227">
        <v>-442405.74</v>
      </c>
      <c r="AI246" s="227">
        <v>-370287</v>
      </c>
      <c r="AJ246" s="227">
        <v>-15598</v>
      </c>
      <c r="AK246" s="227">
        <v>-440572.89</v>
      </c>
      <c r="AL246" s="227">
        <v>0</v>
      </c>
      <c r="AM246" s="227">
        <v>-408079.2</v>
      </c>
      <c r="AN246" s="227">
        <v>-394378.68</v>
      </c>
      <c r="AO246" s="227">
        <v>-77595</v>
      </c>
      <c r="AP246" s="227">
        <v>-363160</v>
      </c>
      <c r="AQ246" s="227">
        <v>-84140.67</v>
      </c>
      <c r="AR246" s="227">
        <v>-899080</v>
      </c>
      <c r="AS246" s="227">
        <v>-99297.01</v>
      </c>
      <c r="AT246" s="227">
        <v>-63165.32</v>
      </c>
      <c r="AU246" s="227">
        <v>-335511.32</v>
      </c>
      <c r="AV246" s="227">
        <v>-417779</v>
      </c>
      <c r="AW246" s="227">
        <v>-518090.18</v>
      </c>
      <c r="AX246" s="227">
        <v>0</v>
      </c>
      <c r="AY246" s="227">
        <v>-386748.65</v>
      </c>
      <c r="AZ246" s="227">
        <v>-316972.52</v>
      </c>
      <c r="BA246" s="227">
        <v>-458913</v>
      </c>
      <c r="BB246" s="227">
        <v>-522821.31</v>
      </c>
      <c r="BC246" s="227">
        <v>-67918</v>
      </c>
      <c r="BD246" s="227">
        <v>-346799.97</v>
      </c>
      <c r="BE246" s="227">
        <v>-36361.550000000003</v>
      </c>
      <c r="BF246" s="227">
        <v>-402393.32</v>
      </c>
      <c r="BG246" s="227">
        <v>-410377.17</v>
      </c>
      <c r="BH246" s="227">
        <v>-74017.539999999994</v>
      </c>
      <c r="BI246" s="227">
        <v>-35534.03</v>
      </c>
      <c r="BJ246" s="227">
        <v>-20800</v>
      </c>
      <c r="BK246" s="227">
        <v>-116791</v>
      </c>
      <c r="BL246" s="227">
        <v>-1095814.43</v>
      </c>
      <c r="BM246" s="227">
        <v>-22561.48</v>
      </c>
      <c r="BN246" s="227">
        <v>-270091.31</v>
      </c>
      <c r="BO246" s="227">
        <v>-94097.06</v>
      </c>
      <c r="BP246" s="227">
        <v>-1057252.98</v>
      </c>
      <c r="BQ246" s="227">
        <v>-174317.97</v>
      </c>
      <c r="BR246" s="295">
        <v>-6581296.04</v>
      </c>
      <c r="BS246" s="295">
        <v>-9449</v>
      </c>
      <c r="BT246" s="295">
        <v>-263944.09000000003</v>
      </c>
      <c r="BU246" s="295">
        <v>-622562.13</v>
      </c>
      <c r="BV246" s="295">
        <v>0</v>
      </c>
      <c r="BW246" s="295">
        <v>-168992.27</v>
      </c>
      <c r="BX246" s="295">
        <v>-16797</v>
      </c>
      <c r="BY246" s="295">
        <v>-123936.84</v>
      </c>
      <c r="BZ246" s="295">
        <v>-31199.03</v>
      </c>
      <c r="CA246" s="295">
        <v>-151759.95000000001</v>
      </c>
      <c r="CB246" s="295">
        <v>-28897</v>
      </c>
      <c r="CC246" s="295">
        <v>-415992</v>
      </c>
      <c r="CD246" s="295">
        <v>-89845.77</v>
      </c>
      <c r="CE246" s="295">
        <v>-15031</v>
      </c>
      <c r="CF246" s="295">
        <v>-7080</v>
      </c>
      <c r="CG246" s="295">
        <v>-4374.59</v>
      </c>
      <c r="CH246" s="295">
        <v>-89708.69</v>
      </c>
      <c r="CI246" s="295">
        <v>-117047.46</v>
      </c>
      <c r="CJ246" s="295">
        <v>0</v>
      </c>
      <c r="CK246" s="295">
        <v>-25778.53</v>
      </c>
      <c r="CL246" s="295">
        <v>0</v>
      </c>
      <c r="CM246" s="326"/>
      <c r="CZ246" s="325">
        <f t="shared" si="3"/>
        <v>0</v>
      </c>
      <c r="DA246" s="313" t="s">
        <v>1848</v>
      </c>
      <c r="DB246" s="310" t="s">
        <v>239</v>
      </c>
      <c r="DC246" s="310" t="s">
        <v>2296</v>
      </c>
    </row>
    <row r="247" spans="1:107" ht="13.2" customHeight="1" x14ac:dyDescent="0.25">
      <c r="A247" s="293" t="s">
        <v>1849</v>
      </c>
      <c r="B247" s="294" t="s">
        <v>240</v>
      </c>
      <c r="C247" s="227">
        <v>-354405.6</v>
      </c>
      <c r="D247" s="227">
        <v>-18186.73</v>
      </c>
      <c r="E247" s="227">
        <v>0</v>
      </c>
      <c r="F247" s="227">
        <v>0</v>
      </c>
      <c r="G247" s="227">
        <v>0</v>
      </c>
      <c r="H247" s="227">
        <v>0</v>
      </c>
      <c r="I247" s="227">
        <v>-18524.3</v>
      </c>
      <c r="J247" s="227">
        <v>0</v>
      </c>
      <c r="K247" s="227">
        <v>0</v>
      </c>
      <c r="L247" s="227">
        <v>-3485.06</v>
      </c>
      <c r="M247" s="227">
        <v>-56885</v>
      </c>
      <c r="N247" s="227">
        <v>0</v>
      </c>
      <c r="O247" s="227">
        <v>-107333.64</v>
      </c>
      <c r="P247" s="227">
        <v>-5989</v>
      </c>
      <c r="Q247" s="227">
        <v>-30921</v>
      </c>
      <c r="R247" s="227">
        <v>-24897</v>
      </c>
      <c r="S247" s="227">
        <v>0</v>
      </c>
      <c r="T247" s="227">
        <v>-38272.82</v>
      </c>
      <c r="U247" s="227">
        <v>0</v>
      </c>
      <c r="V247" s="227">
        <v>0</v>
      </c>
      <c r="W247" s="227">
        <v>0</v>
      </c>
      <c r="X247" s="227">
        <v>-103385</v>
      </c>
      <c r="Y247" s="227">
        <v>0</v>
      </c>
      <c r="Z247" s="227">
        <v>-27999</v>
      </c>
      <c r="AA247" s="227">
        <v>-9279</v>
      </c>
      <c r="AB247" s="227">
        <v>0</v>
      </c>
      <c r="AC247" s="227">
        <v>-441121.86</v>
      </c>
      <c r="AD247" s="227">
        <v>-148713.67000000001</v>
      </c>
      <c r="AE247" s="227">
        <v>-24074</v>
      </c>
      <c r="AF247" s="227">
        <v>-1572385.51</v>
      </c>
      <c r="AG247" s="227">
        <v>-34166.639999999999</v>
      </c>
      <c r="AH247" s="227">
        <v>-18689</v>
      </c>
      <c r="AI247" s="227">
        <v>0</v>
      </c>
      <c r="AJ247" s="227">
        <v>-80826</v>
      </c>
      <c r="AK247" s="227">
        <v>-146510.54</v>
      </c>
      <c r="AL247" s="227">
        <v>-424676</v>
      </c>
      <c r="AM247" s="227">
        <v>-48161</v>
      </c>
      <c r="AN247" s="227">
        <v>0</v>
      </c>
      <c r="AO247" s="227">
        <v>0</v>
      </c>
      <c r="AP247" s="227">
        <v>-23228</v>
      </c>
      <c r="AQ247" s="227">
        <v>0</v>
      </c>
      <c r="AR247" s="227">
        <v>-49646</v>
      </c>
      <c r="AS247" s="227">
        <v>0</v>
      </c>
      <c r="AT247" s="227">
        <v>-26196</v>
      </c>
      <c r="AU247" s="227">
        <v>-85907</v>
      </c>
      <c r="AV247" s="227">
        <v>-13449</v>
      </c>
      <c r="AW247" s="227">
        <v>-54995</v>
      </c>
      <c r="AX247" s="227">
        <v>-13499</v>
      </c>
      <c r="AY247" s="227">
        <v>0</v>
      </c>
      <c r="AZ247" s="227">
        <v>0</v>
      </c>
      <c r="BA247" s="227">
        <v>-1241346.5</v>
      </c>
      <c r="BB247" s="227">
        <v>-219794.11</v>
      </c>
      <c r="BC247" s="227">
        <v>0</v>
      </c>
      <c r="BD247" s="227">
        <v>-22952</v>
      </c>
      <c r="BE247" s="227">
        <v>0</v>
      </c>
      <c r="BF247" s="227">
        <v>0</v>
      </c>
      <c r="BG247" s="227">
        <v>-536355.99</v>
      </c>
      <c r="BH247" s="227">
        <v>-131724</v>
      </c>
      <c r="BI247" s="227">
        <v>-41152.379999999997</v>
      </c>
      <c r="BJ247" s="227">
        <v>-56649.75</v>
      </c>
      <c r="BK247" s="227">
        <v>-53327</v>
      </c>
      <c r="BL247" s="227">
        <v>0</v>
      </c>
      <c r="BM247" s="227">
        <v>-127553</v>
      </c>
      <c r="BN247" s="227">
        <v>-15949</v>
      </c>
      <c r="BO247" s="227">
        <v>0</v>
      </c>
      <c r="BP247" s="227">
        <v>0</v>
      </c>
      <c r="BQ247" s="227">
        <v>-86843.93</v>
      </c>
      <c r="BR247" s="295">
        <v>-10198</v>
      </c>
      <c r="BS247" s="227">
        <v>0</v>
      </c>
      <c r="BT247" s="295">
        <v>-138415.14000000001</v>
      </c>
      <c r="BU247" s="295">
        <v>-115511.8</v>
      </c>
      <c r="BV247" s="295">
        <v>0</v>
      </c>
      <c r="BW247" s="295">
        <v>-45336.93</v>
      </c>
      <c r="BX247" s="295">
        <v>-29477.5</v>
      </c>
      <c r="BY247" s="295">
        <v>0</v>
      </c>
      <c r="BZ247" s="295">
        <v>-15106</v>
      </c>
      <c r="CA247" s="295">
        <v>-13500</v>
      </c>
      <c r="CB247" s="295">
        <v>0</v>
      </c>
      <c r="CC247" s="295">
        <v>0</v>
      </c>
      <c r="CD247" s="295">
        <v>0</v>
      </c>
      <c r="CE247" s="295">
        <v>-48282.77</v>
      </c>
      <c r="CF247" s="295">
        <v>-57889</v>
      </c>
      <c r="CG247" s="295">
        <v>-4849.74</v>
      </c>
      <c r="CH247" s="227">
        <v>0</v>
      </c>
      <c r="CI247" s="295">
        <v>-3750</v>
      </c>
      <c r="CJ247" s="295">
        <v>0</v>
      </c>
      <c r="CK247" s="295">
        <v>0</v>
      </c>
      <c r="CL247" s="227">
        <v>-379888.01</v>
      </c>
      <c r="CM247" s="326"/>
      <c r="CZ247" s="325">
        <f t="shared" si="3"/>
        <v>0</v>
      </c>
      <c r="DA247" s="313" t="s">
        <v>1849</v>
      </c>
      <c r="DB247" s="310" t="s">
        <v>240</v>
      </c>
      <c r="DC247" s="310" t="s">
        <v>2296</v>
      </c>
    </row>
    <row r="248" spans="1:107" ht="13.2" customHeight="1" x14ac:dyDescent="0.25">
      <c r="A248" s="293" t="s">
        <v>1850</v>
      </c>
      <c r="B248" s="294" t="s">
        <v>241</v>
      </c>
      <c r="C248" s="227">
        <v>-267916149.66</v>
      </c>
      <c r="D248" s="227">
        <v>-16476351.720000001</v>
      </c>
      <c r="E248" s="227">
        <v>-18128479.050000001</v>
      </c>
      <c r="F248" s="227">
        <v>-16058996.859999999</v>
      </c>
      <c r="G248" s="227">
        <v>-6266291.4299999997</v>
      </c>
      <c r="H248" s="227">
        <v>-20583002.030000001</v>
      </c>
      <c r="I248" s="227">
        <v>-26257804.969999999</v>
      </c>
      <c r="J248" s="227">
        <v>-54350774.090000004</v>
      </c>
      <c r="K248" s="227">
        <v>-16269419.93</v>
      </c>
      <c r="L248" s="227">
        <v>-19268977.829999998</v>
      </c>
      <c r="M248" s="227">
        <v>-60183116.530000001</v>
      </c>
      <c r="N248" s="227">
        <v>-4148443.77</v>
      </c>
      <c r="O248" s="227">
        <v>-224417942.63</v>
      </c>
      <c r="P248" s="227">
        <v>-33155522.120000001</v>
      </c>
      <c r="Q248" s="227">
        <v>-18872130.280000001</v>
      </c>
      <c r="R248" s="227">
        <v>-71876187.810000002</v>
      </c>
      <c r="S248" s="227">
        <v>-20900010.149999999</v>
      </c>
      <c r="T248" s="227">
        <v>-27207455.649999999</v>
      </c>
      <c r="U248" s="227">
        <v>-14912438.24</v>
      </c>
      <c r="V248" s="227">
        <v>-10244935.84</v>
      </c>
      <c r="W248" s="227">
        <v>-384399108.54000002</v>
      </c>
      <c r="X248" s="227">
        <v>-11761727.32</v>
      </c>
      <c r="Y248" s="227">
        <v>-30286845.739999998</v>
      </c>
      <c r="Z248" s="227">
        <v>-19097572.82</v>
      </c>
      <c r="AA248" s="227">
        <v>-9160092.9299999997</v>
      </c>
      <c r="AB248" s="227">
        <v>-11396262.52</v>
      </c>
      <c r="AC248" s="227">
        <v>-22821330.359999999</v>
      </c>
      <c r="AD248" s="227">
        <v>-83924549.079999998</v>
      </c>
      <c r="AE248" s="227">
        <v>-26285014.390000001</v>
      </c>
      <c r="AF248" s="227">
        <v>-15380683.720000001</v>
      </c>
      <c r="AG248" s="227">
        <v>-19037920.940000001</v>
      </c>
      <c r="AH248" s="227">
        <v>-43409628.619999997</v>
      </c>
      <c r="AI248" s="227">
        <v>-17587413.460000001</v>
      </c>
      <c r="AJ248" s="227">
        <v>-14249011.85</v>
      </c>
      <c r="AK248" s="227">
        <v>-719107617.58000004</v>
      </c>
      <c r="AL248" s="227">
        <v>-36226483.729999997</v>
      </c>
      <c r="AM248" s="227">
        <v>-18689561.370000001</v>
      </c>
      <c r="AN248" s="227">
        <v>-45424466.82</v>
      </c>
      <c r="AO248" s="227">
        <v>-59915502.200000003</v>
      </c>
      <c r="AP248" s="227">
        <v>-24434296.34</v>
      </c>
      <c r="AQ248" s="227">
        <v>-14533522.65</v>
      </c>
      <c r="AR248" s="227">
        <v>-175614204.93000001</v>
      </c>
      <c r="AS248" s="227">
        <v>-21947418.27</v>
      </c>
      <c r="AT248" s="227">
        <v>-43795552.850000001</v>
      </c>
      <c r="AU248" s="227">
        <v>-40673001.549999997</v>
      </c>
      <c r="AV248" s="227">
        <v>-17461019.620000001</v>
      </c>
      <c r="AW248" s="227">
        <v>-16679110.83</v>
      </c>
      <c r="AX248" s="227">
        <v>-34749545.270000003</v>
      </c>
      <c r="AY248" s="227">
        <v>-27047704.670000002</v>
      </c>
      <c r="AZ248" s="227">
        <v>-17961190.399999999</v>
      </c>
      <c r="BA248" s="227">
        <v>-189779100.03</v>
      </c>
      <c r="BB248" s="227">
        <v>-33042421.82</v>
      </c>
      <c r="BC248" s="227">
        <v>-308426259.25</v>
      </c>
      <c r="BD248" s="227">
        <v>-59239123.210000001</v>
      </c>
      <c r="BE248" s="227">
        <v>-7460432.9500000002</v>
      </c>
      <c r="BF248" s="227">
        <v>-24947920.18</v>
      </c>
      <c r="BG248" s="227">
        <v>-235314645.87</v>
      </c>
      <c r="BH248" s="227">
        <v>-11182353.82</v>
      </c>
      <c r="BI248" s="227">
        <v>-9655338.6400000006</v>
      </c>
      <c r="BJ248" s="227">
        <v>-9819070.4399999995</v>
      </c>
      <c r="BK248" s="227">
        <v>-13019725.67</v>
      </c>
      <c r="BL248" s="227">
        <v>-166166781.78999999</v>
      </c>
      <c r="BM248" s="227">
        <v>-42648661.969999999</v>
      </c>
      <c r="BN248" s="227">
        <v>-27794661.149999999</v>
      </c>
      <c r="BO248" s="227">
        <v>-62550925.759999998</v>
      </c>
      <c r="BP248" s="227">
        <v>-30897708.859999999</v>
      </c>
      <c r="BQ248" s="227">
        <v>-20214296.399999999</v>
      </c>
      <c r="BR248" s="227">
        <v>-1257761794.1500001</v>
      </c>
      <c r="BS248" s="227">
        <v>-28369230.93</v>
      </c>
      <c r="BT248" s="227">
        <v>-29538914.98</v>
      </c>
      <c r="BU248" s="227">
        <v>-141457541.81999999</v>
      </c>
      <c r="BV248" s="227">
        <v>-8027535.1299999999</v>
      </c>
      <c r="BW248" s="227">
        <v>-17021646.59</v>
      </c>
      <c r="BX248" s="227">
        <v>-70206713.719999999</v>
      </c>
      <c r="BY248" s="227">
        <v>-11767027.26</v>
      </c>
      <c r="BZ248" s="227">
        <v>-12153060.33</v>
      </c>
      <c r="CA248" s="227">
        <v>-24665219.120000001</v>
      </c>
      <c r="CB248" s="227">
        <v>-34067386.560000002</v>
      </c>
      <c r="CC248" s="227">
        <v>-84638499.060000002</v>
      </c>
      <c r="CD248" s="227">
        <v>-30306765.25</v>
      </c>
      <c r="CE248" s="227">
        <v>-50999727.409999996</v>
      </c>
      <c r="CF248" s="227">
        <v>-16185154.9</v>
      </c>
      <c r="CG248" s="227">
        <v>-4997623.72</v>
      </c>
      <c r="CH248" s="227">
        <v>-15780968.48</v>
      </c>
      <c r="CI248" s="227">
        <v>-7672527.2000000002</v>
      </c>
      <c r="CJ248" s="227">
        <v>-109164310.43000001</v>
      </c>
      <c r="CK248" s="227">
        <v>-19119472.699999999</v>
      </c>
      <c r="CL248" s="227">
        <v>-7828950.0599999996</v>
      </c>
      <c r="CM248" s="326"/>
      <c r="CZ248" s="325">
        <f t="shared" si="3"/>
        <v>0</v>
      </c>
      <c r="DA248" s="313" t="s">
        <v>1850</v>
      </c>
      <c r="DB248" s="310" t="s">
        <v>241</v>
      </c>
      <c r="DC248" s="310" t="s">
        <v>2296</v>
      </c>
    </row>
    <row r="249" spans="1:107" ht="13.2" customHeight="1" x14ac:dyDescent="0.25">
      <c r="A249" s="293" t="s">
        <v>1851</v>
      </c>
      <c r="B249" s="294" t="s">
        <v>242</v>
      </c>
      <c r="C249" s="227">
        <v>-15170173.439999999</v>
      </c>
      <c r="D249" s="227">
        <v>-1593062.9</v>
      </c>
      <c r="E249" s="227">
        <v>-1365792.49</v>
      </c>
      <c r="F249" s="227">
        <v>-1022935.26</v>
      </c>
      <c r="G249" s="227">
        <v>-1665758.39</v>
      </c>
      <c r="H249" s="227">
        <v>-1731446.98</v>
      </c>
      <c r="I249" s="227">
        <v>-1016232.51</v>
      </c>
      <c r="J249" s="227">
        <v>-3620546.01</v>
      </c>
      <c r="K249" s="227">
        <v>-2492987.2200000002</v>
      </c>
      <c r="L249" s="227">
        <v>-2295430.2599999998</v>
      </c>
      <c r="M249" s="227">
        <v>-5678690.3099999996</v>
      </c>
      <c r="N249" s="227">
        <v>-635982.39</v>
      </c>
      <c r="O249" s="227">
        <v>-8994932.5600000005</v>
      </c>
      <c r="P249" s="227">
        <v>-7855720.3099999996</v>
      </c>
      <c r="Q249" s="227">
        <v>-2086398.14</v>
      </c>
      <c r="R249" s="227">
        <v>-4848416.99</v>
      </c>
      <c r="S249" s="227">
        <v>-3441848.96</v>
      </c>
      <c r="T249" s="227">
        <v>-3911310.45</v>
      </c>
      <c r="U249" s="227">
        <v>-4097870.49</v>
      </c>
      <c r="V249" s="227">
        <v>-1496711.49</v>
      </c>
      <c r="W249" s="227">
        <v>-40566644.32</v>
      </c>
      <c r="X249" s="227">
        <v>-2208189.0099999998</v>
      </c>
      <c r="Y249" s="227">
        <v>-5878566.46</v>
      </c>
      <c r="Z249" s="227">
        <v>-3805121.6</v>
      </c>
      <c r="AA249" s="227">
        <v>-1789419.77</v>
      </c>
      <c r="AB249" s="227">
        <v>-1196600.67</v>
      </c>
      <c r="AC249" s="227">
        <v>-3206192.13</v>
      </c>
      <c r="AD249" s="227">
        <v>-5174791.78</v>
      </c>
      <c r="AE249" s="227">
        <v>-4183959.15</v>
      </c>
      <c r="AF249" s="227">
        <v>-3817075.05</v>
      </c>
      <c r="AG249" s="227">
        <v>-2490397.56</v>
      </c>
      <c r="AH249" s="227">
        <v>-4173288.71</v>
      </c>
      <c r="AI249" s="227">
        <v>-3523998.89</v>
      </c>
      <c r="AJ249" s="227">
        <v>-1929772.44</v>
      </c>
      <c r="AK249" s="227">
        <v>-30768634.350000001</v>
      </c>
      <c r="AL249" s="227">
        <v>-5583060.5099999998</v>
      </c>
      <c r="AM249" s="227">
        <v>-3105891.06</v>
      </c>
      <c r="AN249" s="227">
        <v>-6677740.4100000001</v>
      </c>
      <c r="AO249" s="227">
        <v>-5679896.0999999996</v>
      </c>
      <c r="AP249" s="227">
        <v>-3953589.25</v>
      </c>
      <c r="AQ249" s="227">
        <v>-1753927.01</v>
      </c>
      <c r="AR249" s="227">
        <v>-7666731.5899999999</v>
      </c>
      <c r="AS249" s="227">
        <v>-3119246.78</v>
      </c>
      <c r="AT249" s="227">
        <v>-7892217.5300000003</v>
      </c>
      <c r="AU249" s="227">
        <v>-4663843.92</v>
      </c>
      <c r="AV249" s="227">
        <v>-1949055.15</v>
      </c>
      <c r="AW249" s="227">
        <v>-1756046.8</v>
      </c>
      <c r="AX249" s="227">
        <v>-2743977.99</v>
      </c>
      <c r="AY249" s="227">
        <v>-2588148.9700000002</v>
      </c>
      <c r="AZ249" s="227">
        <v>-1561250.16</v>
      </c>
      <c r="BA249" s="227">
        <v>-16781393.780000001</v>
      </c>
      <c r="BB249" s="227">
        <v>-3997718.9</v>
      </c>
      <c r="BC249" s="227">
        <v>-21625126.050000001</v>
      </c>
      <c r="BD249" s="227">
        <v>-5193927.79</v>
      </c>
      <c r="BE249" s="227">
        <v>-2888062.99</v>
      </c>
      <c r="BF249" s="227">
        <v>-2399404.36</v>
      </c>
      <c r="BG249" s="227">
        <v>-15716905.609999999</v>
      </c>
      <c r="BH249" s="227">
        <v>-4339578.46</v>
      </c>
      <c r="BI249" s="227">
        <v>-1817208.93</v>
      </c>
      <c r="BJ249" s="227">
        <v>-2955586.7</v>
      </c>
      <c r="BK249" s="227">
        <v>-2632932.73</v>
      </c>
      <c r="BL249" s="227">
        <v>-11594590.4</v>
      </c>
      <c r="BM249" s="227">
        <v>-5090289.0999999996</v>
      </c>
      <c r="BN249" s="227">
        <v>-4005532.12</v>
      </c>
      <c r="BO249" s="227">
        <v>-9244355.6999999993</v>
      </c>
      <c r="BP249" s="227">
        <v>-2448904.7799999998</v>
      </c>
      <c r="BQ249" s="227">
        <v>-4855571.0199999996</v>
      </c>
      <c r="BR249" s="227">
        <v>-77211573.109999999</v>
      </c>
      <c r="BS249" s="227">
        <v>-5107967.1100000003</v>
      </c>
      <c r="BT249" s="227">
        <v>-2583314.9900000002</v>
      </c>
      <c r="BU249" s="227">
        <v>-7222967.0300000003</v>
      </c>
      <c r="BV249" s="227">
        <v>-1704542.27</v>
      </c>
      <c r="BW249" s="227">
        <v>-3334124.24</v>
      </c>
      <c r="BX249" s="227">
        <v>-13205148.960000001</v>
      </c>
      <c r="BY249" s="227">
        <v>-2181433.19</v>
      </c>
      <c r="BZ249" s="227">
        <v>-4134390.8</v>
      </c>
      <c r="CA249" s="227">
        <v>-3452852.73</v>
      </c>
      <c r="CB249" s="227">
        <v>-5059554.0599999996</v>
      </c>
      <c r="CC249" s="227">
        <v>-6716208.21</v>
      </c>
      <c r="CD249" s="227">
        <v>-2627176.75</v>
      </c>
      <c r="CE249" s="227">
        <v>-6563042.1399999997</v>
      </c>
      <c r="CF249" s="227">
        <v>-2344534.7000000002</v>
      </c>
      <c r="CG249" s="227">
        <v>-162781.01</v>
      </c>
      <c r="CH249" s="227">
        <v>-2061418.37</v>
      </c>
      <c r="CI249" s="227">
        <v>-1538099.33</v>
      </c>
      <c r="CJ249" s="227">
        <v>-10794192.630000001</v>
      </c>
      <c r="CK249" s="227">
        <v>-1773828.2</v>
      </c>
      <c r="CL249" s="227">
        <v>-1322320.03</v>
      </c>
      <c r="CM249" s="326"/>
      <c r="CZ249" s="325">
        <f t="shared" si="3"/>
        <v>0</v>
      </c>
      <c r="DA249" s="313" t="s">
        <v>1851</v>
      </c>
      <c r="DB249" s="310" t="s">
        <v>242</v>
      </c>
      <c r="DC249" s="310" t="s">
        <v>2296</v>
      </c>
    </row>
    <row r="250" spans="1:107" ht="13.2" customHeight="1" x14ac:dyDescent="0.25">
      <c r="A250" s="293" t="s">
        <v>1852</v>
      </c>
      <c r="B250" s="294" t="s">
        <v>243</v>
      </c>
      <c r="C250" s="227">
        <v>-8718354.5500000007</v>
      </c>
      <c r="D250" s="227">
        <v>-695659.41</v>
      </c>
      <c r="E250" s="227">
        <v>-1259337.23</v>
      </c>
      <c r="F250" s="227">
        <v>-883684.44</v>
      </c>
      <c r="G250" s="227">
        <v>-1243373.55</v>
      </c>
      <c r="H250" s="227">
        <v>-1113913.51</v>
      </c>
      <c r="I250" s="227">
        <v>-843680.32</v>
      </c>
      <c r="J250" s="227">
        <v>-2658317.9</v>
      </c>
      <c r="K250" s="227">
        <v>-1443999.78</v>
      </c>
      <c r="L250" s="227">
        <v>-654084.23</v>
      </c>
      <c r="M250" s="227">
        <v>-4315059.2300000004</v>
      </c>
      <c r="N250" s="227">
        <v>-77823.820000000007</v>
      </c>
      <c r="O250" s="227">
        <v>-6057903.7199999997</v>
      </c>
      <c r="P250" s="227">
        <v>-3296507.3</v>
      </c>
      <c r="Q250" s="227">
        <v>-1160939.51</v>
      </c>
      <c r="R250" s="227">
        <v>-2604242.4500000002</v>
      </c>
      <c r="S250" s="227">
        <v>-2314524.21</v>
      </c>
      <c r="T250" s="227">
        <v>-2467932.84</v>
      </c>
      <c r="U250" s="227">
        <v>-1800566.19</v>
      </c>
      <c r="V250" s="227">
        <v>-1671562.34</v>
      </c>
      <c r="W250" s="227">
        <v>-16607470.689999999</v>
      </c>
      <c r="X250" s="227">
        <v>-1084899.96</v>
      </c>
      <c r="Y250" s="227">
        <v>-1546407.74</v>
      </c>
      <c r="Z250" s="227">
        <v>-3469450.82</v>
      </c>
      <c r="AA250" s="227">
        <v>-369288.07</v>
      </c>
      <c r="AB250" s="227">
        <v>-1485619.35</v>
      </c>
      <c r="AC250" s="227">
        <v>-1964132.42</v>
      </c>
      <c r="AD250" s="227">
        <v>-7602140.9000000004</v>
      </c>
      <c r="AE250" s="227">
        <v>-1420243.64</v>
      </c>
      <c r="AF250" s="227">
        <v>-899585.81</v>
      </c>
      <c r="AG250" s="227">
        <v>-2414679</v>
      </c>
      <c r="AH250" s="227">
        <v>-3042049.98</v>
      </c>
      <c r="AI250" s="227">
        <v>-1492271.59</v>
      </c>
      <c r="AJ250" s="227">
        <v>-2653860</v>
      </c>
      <c r="AK250" s="227">
        <v>-11284295.02</v>
      </c>
      <c r="AL250" s="227">
        <v>-2305859.2400000002</v>
      </c>
      <c r="AM250" s="227">
        <v>-587506.37</v>
      </c>
      <c r="AN250" s="227">
        <v>-5874741.8600000003</v>
      </c>
      <c r="AO250" s="227">
        <v>-5480277.5899999999</v>
      </c>
      <c r="AP250" s="227">
        <v>-2502250.59</v>
      </c>
      <c r="AQ250" s="227">
        <v>-1356477.49</v>
      </c>
      <c r="AR250" s="227">
        <v>-6748510.5300000003</v>
      </c>
      <c r="AS250" s="227">
        <v>-683963</v>
      </c>
      <c r="AT250" s="227">
        <v>-4050950.13</v>
      </c>
      <c r="AU250" s="227">
        <v>-3492510.67</v>
      </c>
      <c r="AV250" s="227">
        <v>-1053838.28</v>
      </c>
      <c r="AW250" s="227">
        <v>-1271570.77</v>
      </c>
      <c r="AX250" s="227">
        <v>-1768970.06</v>
      </c>
      <c r="AY250" s="227">
        <v>-1632358.66</v>
      </c>
      <c r="AZ250" s="227">
        <v>-2804851.9</v>
      </c>
      <c r="BA250" s="227">
        <v>-4362411.01</v>
      </c>
      <c r="BB250" s="227">
        <v>-2689266.78</v>
      </c>
      <c r="BC250" s="227">
        <v>-4785922.96</v>
      </c>
      <c r="BD250" s="227">
        <v>-3758217.96</v>
      </c>
      <c r="BE250" s="227">
        <v>-311449.74</v>
      </c>
      <c r="BF250" s="227">
        <v>-1251882.19</v>
      </c>
      <c r="BG250" s="227">
        <v>-6142802.4800000004</v>
      </c>
      <c r="BH250" s="227">
        <v>-591249.74</v>
      </c>
      <c r="BI250" s="227">
        <v>-690702.71</v>
      </c>
      <c r="BJ250" s="227">
        <v>-2227547.25</v>
      </c>
      <c r="BK250" s="227">
        <v>-838135.72</v>
      </c>
      <c r="BL250" s="227">
        <v>-5766739.5</v>
      </c>
      <c r="BM250" s="227">
        <v>-5352190.82</v>
      </c>
      <c r="BN250" s="227">
        <v>-2233535.63</v>
      </c>
      <c r="BO250" s="227">
        <v>-5353152.8099999996</v>
      </c>
      <c r="BP250" s="227">
        <v>-1499122.33</v>
      </c>
      <c r="BQ250" s="227">
        <v>-1150588.57</v>
      </c>
      <c r="BR250" s="227">
        <v>-23921481.460000001</v>
      </c>
      <c r="BS250" s="295">
        <v>-2917899.86</v>
      </c>
      <c r="BT250" s="295">
        <v>-1155921.31</v>
      </c>
      <c r="BU250" s="295">
        <v>-4448026.18</v>
      </c>
      <c r="BV250" s="227">
        <v>-563983.82999999996</v>
      </c>
      <c r="BW250" s="227">
        <v>-967272.12</v>
      </c>
      <c r="BX250" s="227">
        <v>-5558903.6299999999</v>
      </c>
      <c r="BY250" s="227">
        <v>-2314269.66</v>
      </c>
      <c r="BZ250" s="295">
        <v>-1085750.8899999999</v>
      </c>
      <c r="CA250" s="295">
        <v>-2858382.99</v>
      </c>
      <c r="CB250" s="295">
        <v>-1784337.01</v>
      </c>
      <c r="CC250" s="227">
        <v>-2496118.23</v>
      </c>
      <c r="CD250" s="227">
        <v>-3185156.63</v>
      </c>
      <c r="CE250" s="227">
        <v>-2709335.56</v>
      </c>
      <c r="CF250" s="227">
        <v>-758411.41</v>
      </c>
      <c r="CG250" s="295">
        <v>-442863.97</v>
      </c>
      <c r="CH250" s="295">
        <v>-2313845.36</v>
      </c>
      <c r="CI250" s="295">
        <v>-1040273.07</v>
      </c>
      <c r="CJ250" s="295">
        <v>-2280821.84</v>
      </c>
      <c r="CK250" s="227">
        <v>-1127077.1200000001</v>
      </c>
      <c r="CL250" s="295">
        <v>-1114074.8500000001</v>
      </c>
      <c r="CM250" s="326"/>
      <c r="CZ250" s="325">
        <f t="shared" si="3"/>
        <v>0</v>
      </c>
      <c r="DA250" s="313" t="s">
        <v>1852</v>
      </c>
      <c r="DB250" s="310" t="s">
        <v>243</v>
      </c>
      <c r="DC250" s="310" t="s">
        <v>2296</v>
      </c>
    </row>
    <row r="251" spans="1:107" ht="13.2" customHeight="1" x14ac:dyDescent="0.25">
      <c r="A251" s="293" t="s">
        <v>1853</v>
      </c>
      <c r="B251" s="294" t="s">
        <v>244</v>
      </c>
      <c r="C251" s="227">
        <v>-1424639</v>
      </c>
      <c r="D251" s="227">
        <v>-54999</v>
      </c>
      <c r="E251" s="227">
        <v>-392627.85</v>
      </c>
      <c r="F251" s="227">
        <v>-238239.31</v>
      </c>
      <c r="G251" s="227">
        <v>0</v>
      </c>
      <c r="H251" s="227">
        <v>-122180.64</v>
      </c>
      <c r="I251" s="227">
        <v>0</v>
      </c>
      <c r="J251" s="227">
        <v>0</v>
      </c>
      <c r="K251" s="227">
        <v>0</v>
      </c>
      <c r="L251" s="227">
        <v>-96.38</v>
      </c>
      <c r="M251" s="227">
        <v>-32618.02</v>
      </c>
      <c r="N251" s="227">
        <v>0</v>
      </c>
      <c r="O251" s="227">
        <v>-8666.58</v>
      </c>
      <c r="P251" s="227">
        <v>0</v>
      </c>
      <c r="Q251" s="227">
        <v>-205386.96</v>
      </c>
      <c r="R251" s="227">
        <v>0</v>
      </c>
      <c r="S251" s="227">
        <v>-99227.59</v>
      </c>
      <c r="T251" s="227">
        <v>-679623.98</v>
      </c>
      <c r="U251" s="227">
        <v>-20797</v>
      </c>
      <c r="V251" s="227">
        <v>-66696</v>
      </c>
      <c r="W251" s="227">
        <v>-5219147.55</v>
      </c>
      <c r="X251" s="227">
        <v>-17522</v>
      </c>
      <c r="Y251" s="227">
        <v>-780504</v>
      </c>
      <c r="Z251" s="227">
        <v>-21953.41</v>
      </c>
      <c r="AA251" s="227">
        <v>0</v>
      </c>
      <c r="AB251" s="227">
        <v>-134796</v>
      </c>
      <c r="AC251" s="227">
        <v>-159693</v>
      </c>
      <c r="AD251" s="227">
        <v>-161555.17000000001</v>
      </c>
      <c r="AE251" s="227">
        <v>-158392</v>
      </c>
      <c r="AF251" s="227">
        <v>-176994.05</v>
      </c>
      <c r="AG251" s="227">
        <v>-202418</v>
      </c>
      <c r="AH251" s="227">
        <v>-62860.77</v>
      </c>
      <c r="AI251" s="227">
        <v>-59705</v>
      </c>
      <c r="AJ251" s="227">
        <v>0</v>
      </c>
      <c r="AK251" s="227">
        <v>-3094289.95</v>
      </c>
      <c r="AL251" s="227">
        <v>-67396</v>
      </c>
      <c r="AM251" s="227">
        <v>-49752.46</v>
      </c>
      <c r="AN251" s="227">
        <v>-489095.84</v>
      </c>
      <c r="AO251" s="227">
        <v>-117767.99</v>
      </c>
      <c r="AP251" s="227">
        <v>-342732.32</v>
      </c>
      <c r="AQ251" s="227">
        <v>-58757</v>
      </c>
      <c r="AR251" s="227">
        <v>-899235.32</v>
      </c>
      <c r="AS251" s="227">
        <v>0</v>
      </c>
      <c r="AT251" s="227">
        <v>-817776.48</v>
      </c>
      <c r="AU251" s="227">
        <v>-55316</v>
      </c>
      <c r="AV251" s="227">
        <v>-176130.6</v>
      </c>
      <c r="AW251" s="227">
        <v>0</v>
      </c>
      <c r="AX251" s="227">
        <v>0</v>
      </c>
      <c r="AY251" s="227">
        <v>0</v>
      </c>
      <c r="AZ251" s="227">
        <v>-132163</v>
      </c>
      <c r="BA251" s="227">
        <v>-908392.22</v>
      </c>
      <c r="BB251" s="227">
        <v>-140547.68</v>
      </c>
      <c r="BC251" s="227">
        <v>-584614.16</v>
      </c>
      <c r="BD251" s="227">
        <v>-195461</v>
      </c>
      <c r="BE251" s="227">
        <v>0</v>
      </c>
      <c r="BF251" s="227">
        <v>-168954</v>
      </c>
      <c r="BG251" s="227">
        <v>-175331.85</v>
      </c>
      <c r="BH251" s="227">
        <v>-113074</v>
      </c>
      <c r="BI251" s="227">
        <v>0</v>
      </c>
      <c r="BJ251" s="227">
        <v>-36000</v>
      </c>
      <c r="BK251" s="227">
        <v>0</v>
      </c>
      <c r="BL251" s="227">
        <v>-746647.16</v>
      </c>
      <c r="BM251" s="227">
        <v>0</v>
      </c>
      <c r="BN251" s="227">
        <v>0</v>
      </c>
      <c r="BO251" s="227">
        <v>-158294</v>
      </c>
      <c r="BP251" s="227">
        <v>-55094</v>
      </c>
      <c r="BQ251" s="227">
        <v>-183410.15</v>
      </c>
      <c r="BR251" s="227">
        <v>-5335476.5</v>
      </c>
      <c r="BS251" s="227">
        <v>-114449.87</v>
      </c>
      <c r="BT251" s="227">
        <v>-14089.12</v>
      </c>
      <c r="BU251" s="227">
        <v>-176329.39</v>
      </c>
      <c r="BV251" s="227">
        <v>-2705707.67</v>
      </c>
      <c r="BW251" s="227">
        <v>-154374.98000000001</v>
      </c>
      <c r="BX251" s="227">
        <v>-120915</v>
      </c>
      <c r="BY251" s="227">
        <v>-306219.3</v>
      </c>
      <c r="BZ251" s="227">
        <v>-198080.97</v>
      </c>
      <c r="CA251" s="227">
        <v>-309358.8</v>
      </c>
      <c r="CB251" s="227">
        <v>-450128.23</v>
      </c>
      <c r="CC251" s="227">
        <v>-382484.59</v>
      </c>
      <c r="CD251" s="227">
        <v>-447298.16</v>
      </c>
      <c r="CE251" s="227">
        <v>-612781.36</v>
      </c>
      <c r="CF251" s="227">
        <v>-812526</v>
      </c>
      <c r="CG251" s="227">
        <v>0</v>
      </c>
      <c r="CH251" s="227">
        <v>0</v>
      </c>
      <c r="CI251" s="227">
        <v>-45266.76</v>
      </c>
      <c r="CJ251" s="227">
        <v>-4946063.4800000004</v>
      </c>
      <c r="CK251" s="227">
        <v>-51509.9</v>
      </c>
      <c r="CL251" s="227">
        <v>-7400.04</v>
      </c>
      <c r="CM251" s="326"/>
      <c r="CZ251" s="325">
        <f t="shared" si="3"/>
        <v>0</v>
      </c>
      <c r="DA251" s="313" t="s">
        <v>1853</v>
      </c>
      <c r="DB251" s="310" t="s">
        <v>244</v>
      </c>
      <c r="DC251" s="310" t="s">
        <v>2296</v>
      </c>
    </row>
    <row r="252" spans="1:107" ht="13.2" customHeight="1" x14ac:dyDescent="0.25">
      <c r="A252" s="293" t="s">
        <v>1854</v>
      </c>
      <c r="B252" s="294" t="s">
        <v>1097</v>
      </c>
      <c r="C252" s="227">
        <v>0</v>
      </c>
      <c r="D252" s="227">
        <v>0</v>
      </c>
      <c r="E252" s="227">
        <v>0</v>
      </c>
      <c r="F252" s="227">
        <v>0</v>
      </c>
      <c r="G252" s="227">
        <v>0</v>
      </c>
      <c r="H252" s="227">
        <v>0</v>
      </c>
      <c r="I252" s="227">
        <v>0</v>
      </c>
      <c r="J252" s="227">
        <v>0</v>
      </c>
      <c r="K252" s="227">
        <v>0</v>
      </c>
      <c r="L252" s="227">
        <v>0</v>
      </c>
      <c r="M252" s="227">
        <v>0</v>
      </c>
      <c r="N252" s="227">
        <v>0</v>
      </c>
      <c r="O252" s="227">
        <v>0</v>
      </c>
      <c r="P252" s="227">
        <v>0</v>
      </c>
      <c r="Q252" s="227">
        <v>0</v>
      </c>
      <c r="R252" s="227">
        <v>0</v>
      </c>
      <c r="S252" s="227">
        <v>0</v>
      </c>
      <c r="T252" s="227">
        <v>0</v>
      </c>
      <c r="U252" s="227">
        <v>0</v>
      </c>
      <c r="V252" s="227">
        <v>0</v>
      </c>
      <c r="W252" s="227">
        <v>0</v>
      </c>
      <c r="X252" s="227">
        <v>0</v>
      </c>
      <c r="Y252" s="227">
        <v>0</v>
      </c>
      <c r="Z252" s="227">
        <v>0</v>
      </c>
      <c r="AA252" s="227">
        <v>0</v>
      </c>
      <c r="AB252" s="227">
        <v>0</v>
      </c>
      <c r="AC252" s="227">
        <v>0</v>
      </c>
      <c r="AD252" s="227">
        <v>0</v>
      </c>
      <c r="AE252" s="227">
        <v>0</v>
      </c>
      <c r="AF252" s="227">
        <v>0</v>
      </c>
      <c r="AG252" s="227">
        <v>0</v>
      </c>
      <c r="AH252" s="227">
        <v>0</v>
      </c>
      <c r="AI252" s="227">
        <v>0</v>
      </c>
      <c r="AJ252" s="227">
        <v>0</v>
      </c>
      <c r="AK252" s="227">
        <v>0</v>
      </c>
      <c r="AL252" s="227">
        <v>0</v>
      </c>
      <c r="AM252" s="227">
        <v>0</v>
      </c>
      <c r="AN252" s="227">
        <v>0</v>
      </c>
      <c r="AO252" s="227">
        <v>0</v>
      </c>
      <c r="AP252" s="227">
        <v>0</v>
      </c>
      <c r="AQ252" s="227">
        <v>0</v>
      </c>
      <c r="AR252" s="227">
        <v>0</v>
      </c>
      <c r="AS252" s="227">
        <v>0</v>
      </c>
      <c r="AT252" s="227">
        <v>0</v>
      </c>
      <c r="AU252" s="227">
        <v>0</v>
      </c>
      <c r="AV252" s="227">
        <v>0</v>
      </c>
      <c r="AW252" s="227">
        <v>0</v>
      </c>
      <c r="AX252" s="227">
        <v>0</v>
      </c>
      <c r="AY252" s="227">
        <v>0</v>
      </c>
      <c r="AZ252" s="227">
        <v>0</v>
      </c>
      <c r="BA252" s="227">
        <v>0</v>
      </c>
      <c r="BB252" s="227">
        <v>0</v>
      </c>
      <c r="BC252" s="227">
        <v>0</v>
      </c>
      <c r="BD252" s="227">
        <v>0</v>
      </c>
      <c r="BE252" s="227">
        <v>0</v>
      </c>
      <c r="BF252" s="227">
        <v>0</v>
      </c>
      <c r="BG252" s="227">
        <v>0</v>
      </c>
      <c r="BH252" s="227">
        <v>0</v>
      </c>
      <c r="BI252" s="227">
        <v>0</v>
      </c>
      <c r="BJ252" s="227">
        <v>0</v>
      </c>
      <c r="BK252" s="227">
        <v>0</v>
      </c>
      <c r="BL252" s="227">
        <v>0</v>
      </c>
      <c r="BM252" s="227">
        <v>0</v>
      </c>
      <c r="BN252" s="227">
        <v>0</v>
      </c>
      <c r="BO252" s="227">
        <v>0</v>
      </c>
      <c r="BP252" s="227">
        <v>0</v>
      </c>
      <c r="BQ252" s="227">
        <v>0</v>
      </c>
      <c r="BR252" s="227">
        <v>0</v>
      </c>
      <c r="BS252" s="295">
        <v>0</v>
      </c>
      <c r="BT252" s="295">
        <v>0</v>
      </c>
      <c r="BU252" s="295">
        <v>0</v>
      </c>
      <c r="BV252" s="227">
        <v>0</v>
      </c>
      <c r="BW252" s="227">
        <v>0</v>
      </c>
      <c r="BX252" s="227">
        <v>0</v>
      </c>
      <c r="BY252" s="227">
        <v>0</v>
      </c>
      <c r="BZ252" s="295">
        <v>0</v>
      </c>
      <c r="CA252" s="295">
        <v>0</v>
      </c>
      <c r="CB252" s="295">
        <v>0</v>
      </c>
      <c r="CC252" s="227">
        <v>0</v>
      </c>
      <c r="CD252" s="227">
        <v>0</v>
      </c>
      <c r="CE252" s="227">
        <v>0</v>
      </c>
      <c r="CF252" s="227">
        <v>0</v>
      </c>
      <c r="CG252" s="295">
        <v>0</v>
      </c>
      <c r="CH252" s="295">
        <v>0</v>
      </c>
      <c r="CI252" s="295">
        <v>0</v>
      </c>
      <c r="CJ252" s="295">
        <v>0</v>
      </c>
      <c r="CK252" s="227">
        <v>0</v>
      </c>
      <c r="CL252" s="295">
        <v>0</v>
      </c>
      <c r="CM252" s="326"/>
      <c r="CZ252" s="325">
        <f t="shared" si="3"/>
        <v>0</v>
      </c>
      <c r="DA252" s="313" t="s">
        <v>1854</v>
      </c>
      <c r="DB252" s="310" t="s">
        <v>1097</v>
      </c>
      <c r="DC252" s="310" t="s">
        <v>2296</v>
      </c>
    </row>
    <row r="253" spans="1:107" ht="13.2" customHeight="1" x14ac:dyDescent="0.25">
      <c r="A253" s="293" t="s">
        <v>1855</v>
      </c>
      <c r="B253" s="294" t="s">
        <v>1298</v>
      </c>
      <c r="C253" s="227">
        <v>0</v>
      </c>
      <c r="D253" s="227">
        <v>0</v>
      </c>
      <c r="E253" s="227">
        <v>0</v>
      </c>
      <c r="F253" s="227">
        <v>0</v>
      </c>
      <c r="G253" s="227">
        <v>0</v>
      </c>
      <c r="H253" s="227">
        <v>0</v>
      </c>
      <c r="I253" s="227">
        <v>0</v>
      </c>
      <c r="J253" s="227">
        <v>0</v>
      </c>
      <c r="K253" s="227">
        <v>0</v>
      </c>
      <c r="L253" s="227">
        <v>0</v>
      </c>
      <c r="M253" s="227">
        <v>0</v>
      </c>
      <c r="N253" s="227">
        <v>0</v>
      </c>
      <c r="O253" s="227">
        <v>0</v>
      </c>
      <c r="P253" s="227">
        <v>0</v>
      </c>
      <c r="Q253" s="227">
        <v>0</v>
      </c>
      <c r="R253" s="227">
        <v>0</v>
      </c>
      <c r="S253" s="227">
        <v>0</v>
      </c>
      <c r="T253" s="227">
        <v>0</v>
      </c>
      <c r="U253" s="227">
        <v>0</v>
      </c>
      <c r="V253" s="227">
        <v>0</v>
      </c>
      <c r="W253" s="227">
        <v>0</v>
      </c>
      <c r="X253" s="227">
        <v>0</v>
      </c>
      <c r="Y253" s="227">
        <v>0</v>
      </c>
      <c r="Z253" s="227">
        <v>0</v>
      </c>
      <c r="AA253" s="227">
        <v>0</v>
      </c>
      <c r="AB253" s="227">
        <v>0</v>
      </c>
      <c r="AC253" s="227">
        <v>0</v>
      </c>
      <c r="AD253" s="227">
        <v>0</v>
      </c>
      <c r="AE253" s="227">
        <v>0</v>
      </c>
      <c r="AF253" s="227">
        <v>0</v>
      </c>
      <c r="AG253" s="227">
        <v>0</v>
      </c>
      <c r="AH253" s="227">
        <v>0</v>
      </c>
      <c r="AI253" s="227">
        <v>0</v>
      </c>
      <c r="AJ253" s="227">
        <v>0</v>
      </c>
      <c r="AK253" s="227">
        <v>0</v>
      </c>
      <c r="AL253" s="227">
        <v>0</v>
      </c>
      <c r="AM253" s="227">
        <v>0</v>
      </c>
      <c r="AN253" s="227">
        <v>0</v>
      </c>
      <c r="AO253" s="227">
        <v>0</v>
      </c>
      <c r="AP253" s="227">
        <v>0</v>
      </c>
      <c r="AQ253" s="227">
        <v>0</v>
      </c>
      <c r="AR253" s="227">
        <v>0</v>
      </c>
      <c r="AS253" s="227">
        <v>0</v>
      </c>
      <c r="AT253" s="227">
        <v>0</v>
      </c>
      <c r="AU253" s="227">
        <v>0</v>
      </c>
      <c r="AV253" s="227">
        <v>0</v>
      </c>
      <c r="AW253" s="227">
        <v>0</v>
      </c>
      <c r="AX253" s="227">
        <v>0</v>
      </c>
      <c r="AY253" s="227">
        <v>0</v>
      </c>
      <c r="AZ253" s="227">
        <v>0</v>
      </c>
      <c r="BA253" s="227">
        <v>0</v>
      </c>
      <c r="BB253" s="227">
        <v>0</v>
      </c>
      <c r="BC253" s="227">
        <v>0</v>
      </c>
      <c r="BD253" s="227">
        <v>0</v>
      </c>
      <c r="BE253" s="227">
        <v>0</v>
      </c>
      <c r="BF253" s="227">
        <v>0</v>
      </c>
      <c r="BG253" s="227">
        <v>0</v>
      </c>
      <c r="BH253" s="227">
        <v>0</v>
      </c>
      <c r="BI253" s="227">
        <v>0</v>
      </c>
      <c r="BJ253" s="227">
        <v>0</v>
      </c>
      <c r="BK253" s="227">
        <v>0</v>
      </c>
      <c r="BL253" s="227">
        <v>0</v>
      </c>
      <c r="BM253" s="227">
        <v>0</v>
      </c>
      <c r="BN253" s="227">
        <v>0</v>
      </c>
      <c r="BO253" s="227">
        <v>0</v>
      </c>
      <c r="BP253" s="227">
        <v>0</v>
      </c>
      <c r="BQ253" s="227">
        <v>0</v>
      </c>
      <c r="BR253" s="295">
        <v>0</v>
      </c>
      <c r="BS253" s="295">
        <v>0</v>
      </c>
      <c r="BT253" s="295">
        <v>0</v>
      </c>
      <c r="BU253" s="227">
        <v>0</v>
      </c>
      <c r="BV253" s="227">
        <v>0</v>
      </c>
      <c r="BW253" s="227">
        <v>0</v>
      </c>
      <c r="BX253" s="295">
        <v>0</v>
      </c>
      <c r="BY253" s="295">
        <v>0</v>
      </c>
      <c r="BZ253" s="227">
        <v>0</v>
      </c>
      <c r="CA253" s="295">
        <v>0</v>
      </c>
      <c r="CB253" s="295">
        <v>0</v>
      </c>
      <c r="CC253" s="295">
        <v>0</v>
      </c>
      <c r="CD253" s="227">
        <v>0</v>
      </c>
      <c r="CE253" s="295">
        <v>0</v>
      </c>
      <c r="CF253" s="227">
        <v>0</v>
      </c>
      <c r="CG253" s="227">
        <v>0</v>
      </c>
      <c r="CH253" s="295">
        <v>0</v>
      </c>
      <c r="CI253" s="227">
        <v>0</v>
      </c>
      <c r="CJ253" s="295">
        <v>0</v>
      </c>
      <c r="CK253" s="295">
        <v>0</v>
      </c>
      <c r="CL253" s="227">
        <v>0</v>
      </c>
      <c r="CM253" s="326"/>
      <c r="CZ253" s="325">
        <f t="shared" si="3"/>
        <v>0</v>
      </c>
      <c r="DA253" s="313" t="s">
        <v>1855</v>
      </c>
      <c r="DB253" s="310" t="s">
        <v>1298</v>
      </c>
      <c r="DC253" s="310" t="s">
        <v>2296</v>
      </c>
    </row>
    <row r="254" spans="1:107" ht="13.2" customHeight="1" x14ac:dyDescent="0.25">
      <c r="A254" s="293" t="s">
        <v>1856</v>
      </c>
      <c r="B254" s="294" t="s">
        <v>245</v>
      </c>
      <c r="C254" s="227">
        <v>75000</v>
      </c>
      <c r="D254" s="227">
        <v>0</v>
      </c>
      <c r="E254" s="227">
        <v>0</v>
      </c>
      <c r="F254" s="227">
        <v>0</v>
      </c>
      <c r="G254" s="227">
        <v>25500</v>
      </c>
      <c r="H254" s="227">
        <v>0</v>
      </c>
      <c r="I254" s="227">
        <v>0</v>
      </c>
      <c r="J254" s="227">
        <v>5000</v>
      </c>
      <c r="K254" s="227">
        <v>0</v>
      </c>
      <c r="L254" s="227">
        <v>0</v>
      </c>
      <c r="M254" s="227">
        <v>387059</v>
      </c>
      <c r="N254" s="227">
        <v>0</v>
      </c>
      <c r="O254" s="227">
        <v>0</v>
      </c>
      <c r="P254" s="227">
        <v>0</v>
      </c>
      <c r="Q254" s="227">
        <v>99000</v>
      </c>
      <c r="R254" s="227">
        <v>0</v>
      </c>
      <c r="S254" s="227">
        <v>0</v>
      </c>
      <c r="T254" s="227">
        <v>0</v>
      </c>
      <c r="U254" s="227">
        <v>99000</v>
      </c>
      <c r="V254" s="227">
        <v>99000</v>
      </c>
      <c r="W254" s="227">
        <v>987400</v>
      </c>
      <c r="X254" s="227">
        <v>0</v>
      </c>
      <c r="Y254" s="227">
        <v>0</v>
      </c>
      <c r="Z254" s="227">
        <v>0</v>
      </c>
      <c r="AA254" s="227">
        <v>40000</v>
      </c>
      <c r="AB254" s="227">
        <v>0</v>
      </c>
      <c r="AC254" s="227">
        <v>79900</v>
      </c>
      <c r="AD254" s="227">
        <v>0</v>
      </c>
      <c r="AE254" s="227">
        <v>0</v>
      </c>
      <c r="AF254" s="227">
        <v>11128</v>
      </c>
      <c r="AG254" s="227">
        <v>40000</v>
      </c>
      <c r="AH254" s="227">
        <v>0</v>
      </c>
      <c r="AI254" s="227">
        <v>98050</v>
      </c>
      <c r="AJ254" s="227">
        <v>0</v>
      </c>
      <c r="AK254" s="227">
        <v>1575900</v>
      </c>
      <c r="AL254" s="227">
        <v>0</v>
      </c>
      <c r="AM254" s="227">
        <v>100000</v>
      </c>
      <c r="AN254" s="227">
        <v>0</v>
      </c>
      <c r="AO254" s="227">
        <v>0</v>
      </c>
      <c r="AP254" s="227">
        <v>0</v>
      </c>
      <c r="AQ254" s="227">
        <v>0</v>
      </c>
      <c r="AR254" s="227">
        <v>0</v>
      </c>
      <c r="AS254" s="227">
        <v>0</v>
      </c>
      <c r="AT254" s="227">
        <v>321000</v>
      </c>
      <c r="AU254" s="227">
        <v>0</v>
      </c>
      <c r="AV254" s="227">
        <v>0</v>
      </c>
      <c r="AW254" s="227">
        <v>0</v>
      </c>
      <c r="AX254" s="227">
        <v>0</v>
      </c>
      <c r="AY254" s="227">
        <v>0</v>
      </c>
      <c r="AZ254" s="227">
        <v>0</v>
      </c>
      <c r="BA254" s="227">
        <v>0</v>
      </c>
      <c r="BB254" s="227">
        <v>0</v>
      </c>
      <c r="BC254" s="227">
        <v>0</v>
      </c>
      <c r="BD254" s="227">
        <v>166900</v>
      </c>
      <c r="BE254" s="227">
        <v>7000</v>
      </c>
      <c r="BF254" s="227">
        <v>0</v>
      </c>
      <c r="BG254" s="227">
        <v>570000</v>
      </c>
      <c r="BH254" s="227">
        <v>20599</v>
      </c>
      <c r="BI254" s="227">
        <v>0</v>
      </c>
      <c r="BJ254" s="227">
        <v>286550</v>
      </c>
      <c r="BK254" s="227">
        <v>25550</v>
      </c>
      <c r="BL254" s="227">
        <v>0</v>
      </c>
      <c r="BM254" s="227">
        <v>0</v>
      </c>
      <c r="BN254" s="227">
        <v>0</v>
      </c>
      <c r="BO254" s="227">
        <v>0</v>
      </c>
      <c r="BP254" s="227">
        <v>0</v>
      </c>
      <c r="BQ254" s="227">
        <v>0</v>
      </c>
      <c r="BR254" s="295">
        <v>0</v>
      </c>
      <c r="BS254" s="227">
        <v>183100</v>
      </c>
      <c r="BT254" s="227">
        <v>226740</v>
      </c>
      <c r="BU254" s="227">
        <v>246250</v>
      </c>
      <c r="BV254" s="227">
        <v>0</v>
      </c>
      <c r="BW254" s="227">
        <v>0</v>
      </c>
      <c r="BX254" s="227">
        <v>0</v>
      </c>
      <c r="BY254" s="227">
        <v>0</v>
      </c>
      <c r="BZ254" s="227">
        <v>0</v>
      </c>
      <c r="CA254" s="227">
        <v>133900</v>
      </c>
      <c r="CB254" s="227">
        <v>654040</v>
      </c>
      <c r="CC254" s="227">
        <v>0</v>
      </c>
      <c r="CD254" s="227">
        <v>0</v>
      </c>
      <c r="CE254" s="227">
        <v>0</v>
      </c>
      <c r="CF254" s="227">
        <v>0</v>
      </c>
      <c r="CG254" s="227">
        <v>94700</v>
      </c>
      <c r="CH254" s="227">
        <v>0</v>
      </c>
      <c r="CI254" s="227">
        <v>791195.45</v>
      </c>
      <c r="CJ254" s="227">
        <v>99439</v>
      </c>
      <c r="CK254" s="227">
        <v>0</v>
      </c>
      <c r="CL254" s="227">
        <v>5000</v>
      </c>
      <c r="CM254" s="326"/>
      <c r="CZ254" s="325">
        <f t="shared" si="3"/>
        <v>0</v>
      </c>
      <c r="DA254" s="313" t="s">
        <v>1856</v>
      </c>
      <c r="DB254" s="310" t="s">
        <v>245</v>
      </c>
      <c r="DC254" s="310" t="s">
        <v>2296</v>
      </c>
    </row>
    <row r="255" spans="1:107" ht="13.2" customHeight="1" x14ac:dyDescent="0.25">
      <c r="A255" s="293" t="s">
        <v>1857</v>
      </c>
      <c r="B255" s="294" t="s">
        <v>1098</v>
      </c>
      <c r="C255" s="227">
        <v>0</v>
      </c>
      <c r="D255" s="227">
        <v>0</v>
      </c>
      <c r="E255" s="227">
        <v>0</v>
      </c>
      <c r="F255" s="227">
        <v>0</v>
      </c>
      <c r="G255" s="227">
        <v>0</v>
      </c>
      <c r="H255" s="227">
        <v>0</v>
      </c>
      <c r="I255" s="227">
        <v>0</v>
      </c>
      <c r="J255" s="227">
        <v>0</v>
      </c>
      <c r="K255" s="227">
        <v>0</v>
      </c>
      <c r="L255" s="227">
        <v>0</v>
      </c>
      <c r="M255" s="227">
        <v>0</v>
      </c>
      <c r="N255" s="227">
        <v>0</v>
      </c>
      <c r="O255" s="227">
        <v>0</v>
      </c>
      <c r="P255" s="227">
        <v>0</v>
      </c>
      <c r="Q255" s="227">
        <v>0</v>
      </c>
      <c r="R255" s="227">
        <v>0</v>
      </c>
      <c r="S255" s="227">
        <v>0</v>
      </c>
      <c r="T255" s="227">
        <v>0</v>
      </c>
      <c r="U255" s="227">
        <v>0</v>
      </c>
      <c r="V255" s="227">
        <v>0</v>
      </c>
      <c r="W255" s="227">
        <v>0</v>
      </c>
      <c r="X255" s="227">
        <v>0</v>
      </c>
      <c r="Y255" s="227">
        <v>0</v>
      </c>
      <c r="Z255" s="227">
        <v>0</v>
      </c>
      <c r="AA255" s="227">
        <v>0</v>
      </c>
      <c r="AB255" s="227">
        <v>0</v>
      </c>
      <c r="AC255" s="227">
        <v>0</v>
      </c>
      <c r="AD255" s="227">
        <v>0</v>
      </c>
      <c r="AE255" s="227">
        <v>0</v>
      </c>
      <c r="AF255" s="227">
        <v>0</v>
      </c>
      <c r="AG255" s="227">
        <v>0</v>
      </c>
      <c r="AH255" s="227">
        <v>0</v>
      </c>
      <c r="AI255" s="227">
        <v>0</v>
      </c>
      <c r="AJ255" s="227">
        <v>0</v>
      </c>
      <c r="AK255" s="227">
        <v>0</v>
      </c>
      <c r="AL255" s="227">
        <v>0</v>
      </c>
      <c r="AM255" s="227">
        <v>0</v>
      </c>
      <c r="AN255" s="227">
        <v>0</v>
      </c>
      <c r="AO255" s="227">
        <v>0</v>
      </c>
      <c r="AP255" s="227">
        <v>0</v>
      </c>
      <c r="AQ255" s="227">
        <v>0</v>
      </c>
      <c r="AR255" s="227">
        <v>0</v>
      </c>
      <c r="AS255" s="227">
        <v>0</v>
      </c>
      <c r="AT255" s="227">
        <v>0</v>
      </c>
      <c r="AU255" s="227">
        <v>0</v>
      </c>
      <c r="AV255" s="227">
        <v>0</v>
      </c>
      <c r="AW255" s="227">
        <v>0</v>
      </c>
      <c r="AX255" s="227">
        <v>0</v>
      </c>
      <c r="AY255" s="227">
        <v>0</v>
      </c>
      <c r="AZ255" s="227">
        <v>0</v>
      </c>
      <c r="BA255" s="227">
        <v>0</v>
      </c>
      <c r="BB255" s="227">
        <v>0</v>
      </c>
      <c r="BC255" s="227">
        <v>0</v>
      </c>
      <c r="BD255" s="227">
        <v>0</v>
      </c>
      <c r="BE255" s="227">
        <v>0</v>
      </c>
      <c r="BF255" s="227">
        <v>0</v>
      </c>
      <c r="BG255" s="227">
        <v>0</v>
      </c>
      <c r="BH255" s="227">
        <v>0</v>
      </c>
      <c r="BI255" s="227">
        <v>0</v>
      </c>
      <c r="BJ255" s="227">
        <v>0</v>
      </c>
      <c r="BK255" s="227">
        <v>0</v>
      </c>
      <c r="BL255" s="227">
        <v>0</v>
      </c>
      <c r="BM255" s="227">
        <v>0</v>
      </c>
      <c r="BN255" s="227">
        <v>0</v>
      </c>
      <c r="BO255" s="227">
        <v>0</v>
      </c>
      <c r="BP255" s="227">
        <v>0</v>
      </c>
      <c r="BQ255" s="227">
        <v>0</v>
      </c>
      <c r="BR255" s="295">
        <v>0</v>
      </c>
      <c r="BS255" s="295">
        <v>0</v>
      </c>
      <c r="BT255" s="295">
        <v>0</v>
      </c>
      <c r="BU255" s="227">
        <v>0</v>
      </c>
      <c r="BV255" s="227">
        <v>0</v>
      </c>
      <c r="BW255" s="227">
        <v>0</v>
      </c>
      <c r="BX255" s="295">
        <v>0</v>
      </c>
      <c r="BY255" s="295">
        <v>0</v>
      </c>
      <c r="BZ255" s="295">
        <v>0</v>
      </c>
      <c r="CA255" s="295">
        <v>0</v>
      </c>
      <c r="CB255" s="295">
        <v>0</v>
      </c>
      <c r="CC255" s="295">
        <v>0</v>
      </c>
      <c r="CD255" s="227">
        <v>0</v>
      </c>
      <c r="CE255" s="295">
        <v>0</v>
      </c>
      <c r="CF255" s="227">
        <v>0</v>
      </c>
      <c r="CG255" s="227">
        <v>0</v>
      </c>
      <c r="CH255" s="295">
        <v>0</v>
      </c>
      <c r="CI255" s="227">
        <v>0</v>
      </c>
      <c r="CJ255" s="295">
        <v>0</v>
      </c>
      <c r="CK255" s="295">
        <v>0</v>
      </c>
      <c r="CL255" s="227">
        <v>0</v>
      </c>
      <c r="CM255" s="326"/>
      <c r="CZ255" s="325">
        <f t="shared" si="3"/>
        <v>0</v>
      </c>
      <c r="DA255" s="313" t="s">
        <v>1857</v>
      </c>
      <c r="DB255" s="310" t="s">
        <v>1098</v>
      </c>
      <c r="DC255" s="310" t="s">
        <v>2296</v>
      </c>
    </row>
    <row r="256" spans="1:107" ht="13.2" customHeight="1" x14ac:dyDescent="0.25">
      <c r="A256" s="293" t="s">
        <v>1858</v>
      </c>
      <c r="B256" s="294" t="s">
        <v>246</v>
      </c>
      <c r="C256" s="227">
        <v>-74999</v>
      </c>
      <c r="D256" s="227">
        <v>0</v>
      </c>
      <c r="E256" s="227">
        <v>0</v>
      </c>
      <c r="F256" s="227">
        <v>0</v>
      </c>
      <c r="G256" s="227">
        <v>-25499</v>
      </c>
      <c r="H256" s="227">
        <v>0</v>
      </c>
      <c r="I256" s="227">
        <v>0</v>
      </c>
      <c r="J256" s="227">
        <v>-4999</v>
      </c>
      <c r="K256" s="227">
        <v>0</v>
      </c>
      <c r="L256" s="227">
        <v>0</v>
      </c>
      <c r="M256" s="227">
        <v>-387059</v>
      </c>
      <c r="N256" s="227">
        <v>0</v>
      </c>
      <c r="O256" s="227">
        <v>0</v>
      </c>
      <c r="P256" s="227">
        <v>0</v>
      </c>
      <c r="Q256" s="227">
        <v>-99000</v>
      </c>
      <c r="R256" s="227">
        <v>0</v>
      </c>
      <c r="S256" s="227">
        <v>0</v>
      </c>
      <c r="T256" s="227">
        <v>0</v>
      </c>
      <c r="U256" s="227">
        <v>-99000</v>
      </c>
      <c r="V256" s="227">
        <v>-99000</v>
      </c>
      <c r="W256" s="227">
        <v>-987400</v>
      </c>
      <c r="X256" s="227">
        <v>0</v>
      </c>
      <c r="Y256" s="227">
        <v>0</v>
      </c>
      <c r="Z256" s="227">
        <v>0</v>
      </c>
      <c r="AA256" s="227">
        <v>-40000</v>
      </c>
      <c r="AB256" s="227">
        <v>0</v>
      </c>
      <c r="AC256" s="227">
        <v>-79898.009999999995</v>
      </c>
      <c r="AD256" s="227">
        <v>0</v>
      </c>
      <c r="AE256" s="227">
        <v>0</v>
      </c>
      <c r="AF256" s="227">
        <v>-11128</v>
      </c>
      <c r="AG256" s="227">
        <v>-40000</v>
      </c>
      <c r="AH256" s="227">
        <v>0</v>
      </c>
      <c r="AI256" s="227">
        <v>-98050</v>
      </c>
      <c r="AJ256" s="227">
        <v>0</v>
      </c>
      <c r="AK256" s="227">
        <v>-1575900</v>
      </c>
      <c r="AL256" s="227">
        <v>0</v>
      </c>
      <c r="AM256" s="227">
        <v>-99999</v>
      </c>
      <c r="AN256" s="227">
        <v>0</v>
      </c>
      <c r="AO256" s="227">
        <v>0</v>
      </c>
      <c r="AP256" s="227">
        <v>0</v>
      </c>
      <c r="AQ256" s="227">
        <v>0</v>
      </c>
      <c r="AR256" s="227">
        <v>0</v>
      </c>
      <c r="AS256" s="227">
        <v>0</v>
      </c>
      <c r="AT256" s="227">
        <v>-321000</v>
      </c>
      <c r="AU256" s="227">
        <v>0</v>
      </c>
      <c r="AV256" s="227">
        <v>0</v>
      </c>
      <c r="AW256" s="227">
        <v>0</v>
      </c>
      <c r="AX256" s="227">
        <v>0</v>
      </c>
      <c r="AY256" s="227">
        <v>0</v>
      </c>
      <c r="AZ256" s="227">
        <v>0</v>
      </c>
      <c r="BA256" s="227">
        <v>0</v>
      </c>
      <c r="BB256" s="227">
        <v>0</v>
      </c>
      <c r="BC256" s="227">
        <v>0</v>
      </c>
      <c r="BD256" s="227">
        <v>-166900</v>
      </c>
      <c r="BE256" s="227">
        <v>-7000</v>
      </c>
      <c r="BF256" s="227">
        <v>0</v>
      </c>
      <c r="BG256" s="227">
        <v>-361665.45</v>
      </c>
      <c r="BH256" s="227">
        <v>-20599</v>
      </c>
      <c r="BI256" s="227">
        <v>0</v>
      </c>
      <c r="BJ256" s="227">
        <v>-286550</v>
      </c>
      <c r="BK256" s="227">
        <v>-25550</v>
      </c>
      <c r="BL256" s="227">
        <v>0</v>
      </c>
      <c r="BM256" s="227">
        <v>0</v>
      </c>
      <c r="BN256" s="227">
        <v>0</v>
      </c>
      <c r="BO256" s="227">
        <v>0</v>
      </c>
      <c r="BP256" s="227">
        <v>0</v>
      </c>
      <c r="BQ256" s="227">
        <v>0</v>
      </c>
      <c r="BR256" s="295">
        <v>0</v>
      </c>
      <c r="BS256" s="227">
        <v>-183100</v>
      </c>
      <c r="BT256" s="227">
        <v>-226740</v>
      </c>
      <c r="BU256" s="227">
        <v>-246250</v>
      </c>
      <c r="BV256" s="227">
        <v>0</v>
      </c>
      <c r="BW256" s="227">
        <v>0</v>
      </c>
      <c r="BX256" s="227">
        <v>0</v>
      </c>
      <c r="BY256" s="227">
        <v>0</v>
      </c>
      <c r="BZ256" s="227">
        <v>0</v>
      </c>
      <c r="CA256" s="227">
        <v>-133900</v>
      </c>
      <c r="CB256" s="227">
        <v>-654040</v>
      </c>
      <c r="CC256" s="227">
        <v>0</v>
      </c>
      <c r="CD256" s="227">
        <v>0</v>
      </c>
      <c r="CE256" s="227">
        <v>0</v>
      </c>
      <c r="CF256" s="227">
        <v>0</v>
      </c>
      <c r="CG256" s="227">
        <v>-94700</v>
      </c>
      <c r="CH256" s="227">
        <v>0</v>
      </c>
      <c r="CI256" s="227">
        <v>-791195.45</v>
      </c>
      <c r="CJ256" s="227">
        <v>-99439</v>
      </c>
      <c r="CK256" s="227">
        <v>0</v>
      </c>
      <c r="CL256" s="227">
        <v>-5000</v>
      </c>
      <c r="CM256" s="326"/>
      <c r="CZ256" s="325">
        <f t="shared" si="3"/>
        <v>0</v>
      </c>
      <c r="DA256" s="313" t="s">
        <v>1858</v>
      </c>
      <c r="DB256" s="310" t="s">
        <v>246</v>
      </c>
      <c r="DC256" s="310" t="s">
        <v>2296</v>
      </c>
    </row>
    <row r="257" spans="1:107" ht="13.2" customHeight="1" x14ac:dyDescent="0.25">
      <c r="A257" s="293" t="s">
        <v>1859</v>
      </c>
      <c r="B257" s="294" t="s">
        <v>1299</v>
      </c>
      <c r="C257" s="227">
        <v>180421.5</v>
      </c>
      <c r="D257" s="227">
        <v>0</v>
      </c>
      <c r="E257" s="227">
        <v>53500</v>
      </c>
      <c r="F257" s="227">
        <v>0</v>
      </c>
      <c r="G257" s="227">
        <v>19260</v>
      </c>
      <c r="H257" s="227">
        <v>72760</v>
      </c>
      <c r="I257" s="227">
        <v>176550</v>
      </c>
      <c r="J257" s="227">
        <v>85000</v>
      </c>
      <c r="K257" s="227">
        <v>552500</v>
      </c>
      <c r="L257" s="227">
        <v>0</v>
      </c>
      <c r="M257" s="227">
        <v>858044.28</v>
      </c>
      <c r="N257" s="227">
        <v>0</v>
      </c>
      <c r="O257" s="227">
        <v>20000</v>
      </c>
      <c r="P257" s="227">
        <v>620590</v>
      </c>
      <c r="Q257" s="227">
        <v>16000</v>
      </c>
      <c r="R257" s="227">
        <v>0</v>
      </c>
      <c r="S257" s="227">
        <v>171916.67</v>
      </c>
      <c r="T257" s="227">
        <v>0</v>
      </c>
      <c r="U257" s="227">
        <v>0</v>
      </c>
      <c r="V257" s="227">
        <v>0</v>
      </c>
      <c r="W257" s="227">
        <v>2103444.12</v>
      </c>
      <c r="X257" s="227">
        <v>95000</v>
      </c>
      <c r="Y257" s="227">
        <v>135000</v>
      </c>
      <c r="Z257" s="227">
        <v>498000</v>
      </c>
      <c r="AA257" s="227">
        <v>179000</v>
      </c>
      <c r="AB257" s="227">
        <v>0</v>
      </c>
      <c r="AC257" s="227">
        <v>0</v>
      </c>
      <c r="AD257" s="227">
        <v>128400</v>
      </c>
      <c r="AE257" s="227">
        <v>0</v>
      </c>
      <c r="AF257" s="227">
        <v>10500</v>
      </c>
      <c r="AG257" s="227">
        <v>224750</v>
      </c>
      <c r="AH257" s="227">
        <v>0</v>
      </c>
      <c r="AI257" s="227">
        <v>157400</v>
      </c>
      <c r="AJ257" s="227">
        <v>30000</v>
      </c>
      <c r="AK257" s="227">
        <v>12347371.52</v>
      </c>
      <c r="AL257" s="227">
        <v>0</v>
      </c>
      <c r="AM257" s="227">
        <v>0</v>
      </c>
      <c r="AN257" s="227">
        <v>314000</v>
      </c>
      <c r="AO257" s="227">
        <v>0</v>
      </c>
      <c r="AP257" s="227">
        <v>508810</v>
      </c>
      <c r="AQ257" s="227">
        <v>0</v>
      </c>
      <c r="AR257" s="227">
        <v>41705</v>
      </c>
      <c r="AS257" s="227">
        <v>0</v>
      </c>
      <c r="AT257" s="227">
        <v>0</v>
      </c>
      <c r="AU257" s="227">
        <v>0</v>
      </c>
      <c r="AV257" s="227">
        <v>0</v>
      </c>
      <c r="AW257" s="227">
        <v>0</v>
      </c>
      <c r="AX257" s="227">
        <v>100000</v>
      </c>
      <c r="AY257" s="227">
        <v>0</v>
      </c>
      <c r="AZ257" s="227">
        <v>0</v>
      </c>
      <c r="BA257" s="227">
        <v>0</v>
      </c>
      <c r="BB257" s="227">
        <v>99000</v>
      </c>
      <c r="BC257" s="227">
        <v>2271945</v>
      </c>
      <c r="BD257" s="227">
        <v>228000</v>
      </c>
      <c r="BE257" s="227">
        <v>188440</v>
      </c>
      <c r="BF257" s="227">
        <v>0</v>
      </c>
      <c r="BG257" s="227">
        <v>4359566.3</v>
      </c>
      <c r="BH257" s="227">
        <v>0</v>
      </c>
      <c r="BI257" s="227">
        <v>0</v>
      </c>
      <c r="BJ257" s="227">
        <v>109855</v>
      </c>
      <c r="BK257" s="227">
        <v>157400</v>
      </c>
      <c r="BL257" s="227">
        <v>0</v>
      </c>
      <c r="BM257" s="227">
        <v>30000</v>
      </c>
      <c r="BN257" s="227">
        <v>1819500</v>
      </c>
      <c r="BO257" s="227">
        <v>0</v>
      </c>
      <c r="BP257" s="227">
        <v>233400</v>
      </c>
      <c r="BQ257" s="227">
        <v>140360</v>
      </c>
      <c r="BR257" s="295">
        <v>24325000</v>
      </c>
      <c r="BS257" s="227">
        <v>250380</v>
      </c>
      <c r="BT257" s="227">
        <v>109726.63</v>
      </c>
      <c r="BU257" s="227">
        <v>0</v>
      </c>
      <c r="BV257" s="227">
        <v>0</v>
      </c>
      <c r="BW257" s="227">
        <v>0</v>
      </c>
      <c r="BX257" s="295">
        <v>268340</v>
      </c>
      <c r="BY257" s="227">
        <v>468551.93</v>
      </c>
      <c r="BZ257" s="227">
        <v>12500</v>
      </c>
      <c r="CA257" s="227">
        <v>145440</v>
      </c>
      <c r="CB257" s="227">
        <v>372410</v>
      </c>
      <c r="CC257" s="295">
        <v>85000</v>
      </c>
      <c r="CD257" s="227">
        <v>0</v>
      </c>
      <c r="CE257" s="227">
        <v>969900</v>
      </c>
      <c r="CF257" s="227">
        <v>0</v>
      </c>
      <c r="CG257" s="227">
        <v>0</v>
      </c>
      <c r="CH257" s="227">
        <v>198087.63</v>
      </c>
      <c r="CI257" s="227">
        <v>0</v>
      </c>
      <c r="CJ257" s="227">
        <v>5401188.5</v>
      </c>
      <c r="CK257" s="227">
        <v>512700</v>
      </c>
      <c r="CL257" s="227">
        <v>0</v>
      </c>
      <c r="CM257" s="326"/>
      <c r="CZ257" s="325">
        <f t="shared" si="3"/>
        <v>0</v>
      </c>
      <c r="DA257" s="313" t="s">
        <v>1859</v>
      </c>
      <c r="DB257" s="310" t="s">
        <v>1299</v>
      </c>
      <c r="DC257" s="310" t="s">
        <v>2296</v>
      </c>
    </row>
    <row r="258" spans="1:107" ht="13.2" customHeight="1" x14ac:dyDescent="0.25">
      <c r="A258" s="293" t="s">
        <v>1860</v>
      </c>
      <c r="B258" s="294" t="s">
        <v>1300</v>
      </c>
      <c r="C258" s="227">
        <v>0</v>
      </c>
      <c r="D258" s="227">
        <v>0</v>
      </c>
      <c r="E258" s="227">
        <v>0</v>
      </c>
      <c r="F258" s="227">
        <v>0</v>
      </c>
      <c r="G258" s="227">
        <v>0</v>
      </c>
      <c r="H258" s="227">
        <v>0</v>
      </c>
      <c r="I258" s="227">
        <v>0</v>
      </c>
      <c r="J258" s="227">
        <v>0</v>
      </c>
      <c r="K258" s="227">
        <v>0</v>
      </c>
      <c r="L258" s="227">
        <v>0</v>
      </c>
      <c r="M258" s="227">
        <v>0</v>
      </c>
      <c r="N258" s="227">
        <v>1200000</v>
      </c>
      <c r="O258" s="227">
        <v>0</v>
      </c>
      <c r="P258" s="227">
        <v>0</v>
      </c>
      <c r="Q258" s="227">
        <v>0</v>
      </c>
      <c r="R258" s="227">
        <v>0</v>
      </c>
      <c r="S258" s="227">
        <v>0</v>
      </c>
      <c r="T258" s="227">
        <v>0</v>
      </c>
      <c r="U258" s="227">
        <v>0</v>
      </c>
      <c r="V258" s="227">
        <v>0</v>
      </c>
      <c r="W258" s="227">
        <v>0</v>
      </c>
      <c r="X258" s="227">
        <v>0</v>
      </c>
      <c r="Y258" s="227">
        <v>0</v>
      </c>
      <c r="Z258" s="227">
        <v>0</v>
      </c>
      <c r="AA258" s="227">
        <v>0</v>
      </c>
      <c r="AB258" s="227">
        <v>0</v>
      </c>
      <c r="AC258" s="227">
        <v>0</v>
      </c>
      <c r="AD258" s="227">
        <v>0</v>
      </c>
      <c r="AE258" s="227">
        <v>0</v>
      </c>
      <c r="AF258" s="227">
        <v>0</v>
      </c>
      <c r="AG258" s="227">
        <v>0</v>
      </c>
      <c r="AH258" s="227">
        <v>0</v>
      </c>
      <c r="AI258" s="227">
        <v>0</v>
      </c>
      <c r="AJ258" s="227">
        <v>0</v>
      </c>
      <c r="AK258" s="227">
        <v>0</v>
      </c>
      <c r="AL258" s="227">
        <v>0</v>
      </c>
      <c r="AM258" s="227">
        <v>0</v>
      </c>
      <c r="AN258" s="227">
        <v>0</v>
      </c>
      <c r="AO258" s="227">
        <v>0</v>
      </c>
      <c r="AP258" s="227">
        <v>0</v>
      </c>
      <c r="AQ258" s="227">
        <v>0</v>
      </c>
      <c r="AR258" s="227">
        <v>0</v>
      </c>
      <c r="AS258" s="227">
        <v>0</v>
      </c>
      <c r="AT258" s="227">
        <v>0</v>
      </c>
      <c r="AU258" s="227">
        <v>0</v>
      </c>
      <c r="AV258" s="227">
        <v>0</v>
      </c>
      <c r="AW258" s="227">
        <v>0</v>
      </c>
      <c r="AX258" s="227">
        <v>0</v>
      </c>
      <c r="AY258" s="227">
        <v>0</v>
      </c>
      <c r="AZ258" s="227">
        <v>0</v>
      </c>
      <c r="BA258" s="227">
        <v>0</v>
      </c>
      <c r="BB258" s="227">
        <v>0</v>
      </c>
      <c r="BC258" s="227">
        <v>0</v>
      </c>
      <c r="BD258" s="227">
        <v>0</v>
      </c>
      <c r="BE258" s="227">
        <v>0</v>
      </c>
      <c r="BF258" s="227">
        <v>0</v>
      </c>
      <c r="BG258" s="227">
        <v>0</v>
      </c>
      <c r="BH258" s="227">
        <v>0</v>
      </c>
      <c r="BI258" s="227">
        <v>0</v>
      </c>
      <c r="BJ258" s="227">
        <v>0</v>
      </c>
      <c r="BK258" s="227">
        <v>0</v>
      </c>
      <c r="BL258" s="227">
        <v>0</v>
      </c>
      <c r="BM258" s="227">
        <v>0</v>
      </c>
      <c r="BN258" s="227">
        <v>0</v>
      </c>
      <c r="BO258" s="227">
        <v>0</v>
      </c>
      <c r="BP258" s="227">
        <v>0</v>
      </c>
      <c r="BQ258" s="227">
        <v>0</v>
      </c>
      <c r="BR258" s="227">
        <v>1270000</v>
      </c>
      <c r="BS258" s="227">
        <v>0</v>
      </c>
      <c r="BT258" s="227">
        <v>0</v>
      </c>
      <c r="BU258" s="227">
        <v>0</v>
      </c>
      <c r="BV258" s="227">
        <v>0</v>
      </c>
      <c r="BW258" s="227">
        <v>0</v>
      </c>
      <c r="BX258" s="227">
        <v>0</v>
      </c>
      <c r="BY258" s="227">
        <v>0</v>
      </c>
      <c r="BZ258" s="227">
        <v>0</v>
      </c>
      <c r="CA258" s="227">
        <v>0</v>
      </c>
      <c r="CB258" s="227">
        <v>0</v>
      </c>
      <c r="CC258" s="227">
        <v>0</v>
      </c>
      <c r="CD258" s="227">
        <v>0</v>
      </c>
      <c r="CE258" s="227">
        <v>0</v>
      </c>
      <c r="CF258" s="227">
        <v>0</v>
      </c>
      <c r="CG258" s="227">
        <v>0</v>
      </c>
      <c r="CH258" s="227">
        <v>0</v>
      </c>
      <c r="CI258" s="227">
        <v>0</v>
      </c>
      <c r="CJ258" s="227">
        <v>0</v>
      </c>
      <c r="CK258" s="227">
        <v>0</v>
      </c>
      <c r="CL258" s="227">
        <v>0</v>
      </c>
      <c r="CM258" s="326"/>
      <c r="CZ258" s="325">
        <f t="shared" si="3"/>
        <v>0</v>
      </c>
      <c r="DA258" s="313" t="s">
        <v>1860</v>
      </c>
      <c r="DB258" s="310" t="s">
        <v>1300</v>
      </c>
      <c r="DC258" s="310" t="s">
        <v>2296</v>
      </c>
    </row>
    <row r="259" spans="1:107" ht="13.2" customHeight="1" x14ac:dyDescent="0.25">
      <c r="A259" s="293" t="s">
        <v>1861</v>
      </c>
      <c r="B259" s="294" t="s">
        <v>2292</v>
      </c>
      <c r="C259" s="227">
        <v>-180415.5</v>
      </c>
      <c r="D259" s="227">
        <v>0</v>
      </c>
      <c r="E259" s="227">
        <v>-53500</v>
      </c>
      <c r="F259" s="227">
        <v>0</v>
      </c>
      <c r="G259" s="227">
        <v>-19259</v>
      </c>
      <c r="H259" s="227">
        <v>-72760</v>
      </c>
      <c r="I259" s="227">
        <v>-176550</v>
      </c>
      <c r="J259" s="227">
        <v>-79164.13</v>
      </c>
      <c r="K259" s="227">
        <v>-433023.78</v>
      </c>
      <c r="L259" s="227">
        <v>0</v>
      </c>
      <c r="M259" s="227">
        <v>-228146.34</v>
      </c>
      <c r="N259" s="227">
        <v>0</v>
      </c>
      <c r="O259" s="227">
        <v>-20000</v>
      </c>
      <c r="P259" s="227">
        <v>-620590</v>
      </c>
      <c r="Q259" s="227">
        <v>-14222.13</v>
      </c>
      <c r="R259" s="227">
        <v>0</v>
      </c>
      <c r="S259" s="227">
        <v>-171916.67</v>
      </c>
      <c r="T259" s="227">
        <v>0</v>
      </c>
      <c r="U259" s="227">
        <v>0</v>
      </c>
      <c r="V259" s="227">
        <v>0</v>
      </c>
      <c r="W259" s="227">
        <v>-2071227.01</v>
      </c>
      <c r="X259" s="227">
        <v>-95000</v>
      </c>
      <c r="Y259" s="227">
        <v>-115053.79</v>
      </c>
      <c r="Z259" s="227">
        <v>-27666.66</v>
      </c>
      <c r="AA259" s="227">
        <v>-71783.3</v>
      </c>
      <c r="AB259" s="227">
        <v>0</v>
      </c>
      <c r="AC259" s="227">
        <v>0</v>
      </c>
      <c r="AD259" s="227">
        <v>-85600</v>
      </c>
      <c r="AE259" s="227">
        <v>0</v>
      </c>
      <c r="AF259" s="227">
        <v>-10500</v>
      </c>
      <c r="AG259" s="227">
        <v>-18729.18</v>
      </c>
      <c r="AH259" s="227">
        <v>0</v>
      </c>
      <c r="AI259" s="227">
        <v>-29315.26</v>
      </c>
      <c r="AJ259" s="227">
        <v>-30000</v>
      </c>
      <c r="AK259" s="227">
        <v>-5776807.0599999996</v>
      </c>
      <c r="AL259" s="227">
        <v>0</v>
      </c>
      <c r="AM259" s="227">
        <v>0</v>
      </c>
      <c r="AN259" s="227">
        <v>-313995</v>
      </c>
      <c r="AO259" s="227">
        <v>0</v>
      </c>
      <c r="AP259" s="227">
        <v>-508802</v>
      </c>
      <c r="AQ259" s="227">
        <v>0</v>
      </c>
      <c r="AR259" s="227">
        <v>-41704</v>
      </c>
      <c r="AS259" s="227">
        <v>0</v>
      </c>
      <c r="AT259" s="227">
        <v>0</v>
      </c>
      <c r="AU259" s="227">
        <v>0</v>
      </c>
      <c r="AV259" s="227">
        <v>0</v>
      </c>
      <c r="AW259" s="227">
        <v>0</v>
      </c>
      <c r="AX259" s="227">
        <v>-100000</v>
      </c>
      <c r="AY259" s="227">
        <v>0</v>
      </c>
      <c r="AZ259" s="227">
        <v>0</v>
      </c>
      <c r="BA259" s="227">
        <v>0</v>
      </c>
      <c r="BB259" s="227">
        <v>0</v>
      </c>
      <c r="BC259" s="227">
        <v>-2271945</v>
      </c>
      <c r="BD259" s="227">
        <v>-228000</v>
      </c>
      <c r="BE259" s="227">
        <v>-143439.47</v>
      </c>
      <c r="BF259" s="227">
        <v>0</v>
      </c>
      <c r="BG259" s="227">
        <v>-2921176.13</v>
      </c>
      <c r="BH259" s="227">
        <v>0</v>
      </c>
      <c r="BI259" s="227">
        <v>0</v>
      </c>
      <c r="BJ259" s="227">
        <v>-45000</v>
      </c>
      <c r="BK259" s="227">
        <v>-60586.48</v>
      </c>
      <c r="BL259" s="227">
        <v>0</v>
      </c>
      <c r="BM259" s="227">
        <v>-30000</v>
      </c>
      <c r="BN259" s="227">
        <v>-1110220.2</v>
      </c>
      <c r="BO259" s="227">
        <v>0</v>
      </c>
      <c r="BP259" s="227">
        <v>-162799.98000000001</v>
      </c>
      <c r="BQ259" s="227">
        <v>-140360</v>
      </c>
      <c r="BR259" s="227">
        <v>-24325000</v>
      </c>
      <c r="BS259" s="227">
        <v>-250380</v>
      </c>
      <c r="BT259" s="227">
        <v>-109726.63</v>
      </c>
      <c r="BU259" s="295">
        <v>0</v>
      </c>
      <c r="BV259" s="227">
        <v>0</v>
      </c>
      <c r="BW259" s="227">
        <v>0</v>
      </c>
      <c r="BX259" s="295">
        <v>-213932.48</v>
      </c>
      <c r="BY259" s="227">
        <v>-419051.93</v>
      </c>
      <c r="BZ259" s="295">
        <v>-12500</v>
      </c>
      <c r="CA259" s="227">
        <v>-131273.26999999999</v>
      </c>
      <c r="CB259" s="227">
        <v>-372410</v>
      </c>
      <c r="CC259" s="227">
        <v>-85000</v>
      </c>
      <c r="CD259" s="227">
        <v>0</v>
      </c>
      <c r="CE259" s="227">
        <v>-505644.43</v>
      </c>
      <c r="CF259" s="227">
        <v>0</v>
      </c>
      <c r="CG259" s="227">
        <v>0</v>
      </c>
      <c r="CH259" s="227">
        <v>-159589.63</v>
      </c>
      <c r="CI259" s="227">
        <v>0</v>
      </c>
      <c r="CJ259" s="227">
        <v>-3718584.68</v>
      </c>
      <c r="CK259" s="227">
        <v>-247761.06</v>
      </c>
      <c r="CL259" s="227">
        <v>0</v>
      </c>
      <c r="CM259" s="326"/>
      <c r="CZ259" s="325">
        <f t="shared" si="3"/>
        <v>0</v>
      </c>
      <c r="DA259" s="313" t="s">
        <v>1861</v>
      </c>
      <c r="DB259" s="310" t="s">
        <v>2292</v>
      </c>
      <c r="DC259" s="310" t="s">
        <v>2296</v>
      </c>
    </row>
    <row r="260" spans="1:107" ht="13.2" customHeight="1" x14ac:dyDescent="0.25">
      <c r="A260" s="293" t="s">
        <v>1862</v>
      </c>
      <c r="B260" s="294" t="s">
        <v>1301</v>
      </c>
      <c r="C260" s="227">
        <v>0</v>
      </c>
      <c r="D260" s="227">
        <v>0</v>
      </c>
      <c r="E260" s="227">
        <v>0</v>
      </c>
      <c r="F260" s="227">
        <v>0</v>
      </c>
      <c r="G260" s="227">
        <v>0</v>
      </c>
      <c r="H260" s="227">
        <v>0</v>
      </c>
      <c r="I260" s="227">
        <v>0</v>
      </c>
      <c r="J260" s="227">
        <v>0</v>
      </c>
      <c r="K260" s="227">
        <v>0</v>
      </c>
      <c r="L260" s="227">
        <v>0</v>
      </c>
      <c r="M260" s="227">
        <v>0</v>
      </c>
      <c r="N260" s="227">
        <v>-581917.31999999995</v>
      </c>
      <c r="O260" s="227">
        <v>0</v>
      </c>
      <c r="P260" s="227">
        <v>0</v>
      </c>
      <c r="Q260" s="227">
        <v>0</v>
      </c>
      <c r="R260" s="227">
        <v>0</v>
      </c>
      <c r="S260" s="227">
        <v>0</v>
      </c>
      <c r="T260" s="227">
        <v>0</v>
      </c>
      <c r="U260" s="227">
        <v>0</v>
      </c>
      <c r="V260" s="227">
        <v>0</v>
      </c>
      <c r="W260" s="227">
        <v>0</v>
      </c>
      <c r="X260" s="227">
        <v>0</v>
      </c>
      <c r="Y260" s="227">
        <v>0</v>
      </c>
      <c r="Z260" s="227">
        <v>0</v>
      </c>
      <c r="AA260" s="227">
        <v>0</v>
      </c>
      <c r="AB260" s="227">
        <v>0</v>
      </c>
      <c r="AC260" s="227">
        <v>0</v>
      </c>
      <c r="AD260" s="227">
        <v>0</v>
      </c>
      <c r="AE260" s="227">
        <v>0</v>
      </c>
      <c r="AF260" s="227">
        <v>0</v>
      </c>
      <c r="AG260" s="227">
        <v>0</v>
      </c>
      <c r="AH260" s="227">
        <v>0</v>
      </c>
      <c r="AI260" s="227">
        <v>0</v>
      </c>
      <c r="AJ260" s="227">
        <v>0</v>
      </c>
      <c r="AK260" s="227">
        <v>0</v>
      </c>
      <c r="AL260" s="227">
        <v>0</v>
      </c>
      <c r="AM260" s="227">
        <v>0</v>
      </c>
      <c r="AN260" s="227">
        <v>0</v>
      </c>
      <c r="AO260" s="227">
        <v>0</v>
      </c>
      <c r="AP260" s="227">
        <v>0</v>
      </c>
      <c r="AQ260" s="227">
        <v>0</v>
      </c>
      <c r="AR260" s="227">
        <v>0</v>
      </c>
      <c r="AS260" s="227">
        <v>0</v>
      </c>
      <c r="AT260" s="227">
        <v>0</v>
      </c>
      <c r="AU260" s="227">
        <v>0</v>
      </c>
      <c r="AV260" s="227">
        <v>0</v>
      </c>
      <c r="AW260" s="227">
        <v>0</v>
      </c>
      <c r="AX260" s="227">
        <v>0</v>
      </c>
      <c r="AY260" s="227">
        <v>0</v>
      </c>
      <c r="AZ260" s="227">
        <v>0</v>
      </c>
      <c r="BA260" s="227">
        <v>0</v>
      </c>
      <c r="BB260" s="227">
        <v>0</v>
      </c>
      <c r="BC260" s="227">
        <v>0</v>
      </c>
      <c r="BD260" s="227">
        <v>0</v>
      </c>
      <c r="BE260" s="227">
        <v>0</v>
      </c>
      <c r="BF260" s="227">
        <v>0</v>
      </c>
      <c r="BG260" s="227">
        <v>0</v>
      </c>
      <c r="BH260" s="227">
        <v>0</v>
      </c>
      <c r="BI260" s="227">
        <v>0</v>
      </c>
      <c r="BJ260" s="227">
        <v>0</v>
      </c>
      <c r="BK260" s="227">
        <v>0</v>
      </c>
      <c r="BL260" s="227">
        <v>0</v>
      </c>
      <c r="BM260" s="227">
        <v>0</v>
      </c>
      <c r="BN260" s="227">
        <v>0</v>
      </c>
      <c r="BO260" s="227">
        <v>0</v>
      </c>
      <c r="BP260" s="227">
        <v>0</v>
      </c>
      <c r="BQ260" s="227">
        <v>0</v>
      </c>
      <c r="BR260" s="227">
        <v>-1270000</v>
      </c>
      <c r="BS260" s="227">
        <v>0</v>
      </c>
      <c r="BT260" s="227">
        <v>0</v>
      </c>
      <c r="BU260" s="227">
        <v>0</v>
      </c>
      <c r="BV260" s="227">
        <v>0</v>
      </c>
      <c r="BW260" s="227">
        <v>0</v>
      </c>
      <c r="BX260" s="227">
        <v>0</v>
      </c>
      <c r="BY260" s="227">
        <v>0</v>
      </c>
      <c r="BZ260" s="227">
        <v>0</v>
      </c>
      <c r="CA260" s="227">
        <v>0</v>
      </c>
      <c r="CB260" s="227">
        <v>0</v>
      </c>
      <c r="CC260" s="227">
        <v>0</v>
      </c>
      <c r="CD260" s="227">
        <v>0</v>
      </c>
      <c r="CE260" s="227">
        <v>0</v>
      </c>
      <c r="CF260" s="227">
        <v>0</v>
      </c>
      <c r="CG260" s="227">
        <v>0</v>
      </c>
      <c r="CH260" s="227">
        <v>0</v>
      </c>
      <c r="CI260" s="227">
        <v>0</v>
      </c>
      <c r="CJ260" s="227">
        <v>0</v>
      </c>
      <c r="CK260" s="227">
        <v>0</v>
      </c>
      <c r="CL260" s="227">
        <v>0</v>
      </c>
      <c r="CM260" s="326"/>
      <c r="CZ260" s="325">
        <f t="shared" si="3"/>
        <v>0</v>
      </c>
      <c r="DA260" s="313" t="s">
        <v>1862</v>
      </c>
      <c r="DB260" s="310" t="s">
        <v>1301</v>
      </c>
      <c r="DC260" s="310" t="s">
        <v>2296</v>
      </c>
    </row>
    <row r="261" spans="1:107" ht="13.2" customHeight="1" x14ac:dyDescent="0.25">
      <c r="A261" s="293" t="s">
        <v>1863</v>
      </c>
      <c r="B261" s="294" t="s">
        <v>247</v>
      </c>
      <c r="C261" s="227">
        <v>322877280.91000003</v>
      </c>
      <c r="D261" s="227">
        <v>0</v>
      </c>
      <c r="E261" s="227">
        <v>0</v>
      </c>
      <c r="F261" s="227">
        <v>0</v>
      </c>
      <c r="G261" s="227">
        <v>0</v>
      </c>
      <c r="H261" s="227">
        <v>0</v>
      </c>
      <c r="I261" s="227">
        <v>0</v>
      </c>
      <c r="J261" s="227">
        <v>0</v>
      </c>
      <c r="K261" s="227">
        <v>0</v>
      </c>
      <c r="L261" s="227">
        <v>0</v>
      </c>
      <c r="M261" s="227">
        <v>0</v>
      </c>
      <c r="N261" s="227">
        <v>0</v>
      </c>
      <c r="O261" s="227">
        <v>22847140.539999999</v>
      </c>
      <c r="P261" s="227">
        <v>0</v>
      </c>
      <c r="Q261" s="227">
        <v>0</v>
      </c>
      <c r="R261" s="227">
        <v>0</v>
      </c>
      <c r="S261" s="227">
        <v>0</v>
      </c>
      <c r="T261" s="227">
        <v>0</v>
      </c>
      <c r="U261" s="227">
        <v>0</v>
      </c>
      <c r="V261" s="227">
        <v>0</v>
      </c>
      <c r="W261" s="227">
        <v>76849500</v>
      </c>
      <c r="X261" s="227">
        <v>0</v>
      </c>
      <c r="Y261" s="227">
        <v>0</v>
      </c>
      <c r="Z261" s="227">
        <v>0</v>
      </c>
      <c r="AA261" s="227">
        <v>0</v>
      </c>
      <c r="AB261" s="227">
        <v>0</v>
      </c>
      <c r="AC261" s="227">
        <v>0</v>
      </c>
      <c r="AD261" s="227">
        <v>0</v>
      </c>
      <c r="AE261" s="227">
        <v>0</v>
      </c>
      <c r="AF261" s="227">
        <v>0</v>
      </c>
      <c r="AG261" s="227">
        <v>0</v>
      </c>
      <c r="AH261" s="227">
        <v>0</v>
      </c>
      <c r="AI261" s="227">
        <v>0</v>
      </c>
      <c r="AJ261" s="227">
        <v>0</v>
      </c>
      <c r="AK261" s="227">
        <v>0</v>
      </c>
      <c r="AL261" s="227">
        <v>0</v>
      </c>
      <c r="AM261" s="227">
        <v>0</v>
      </c>
      <c r="AN261" s="227">
        <v>0</v>
      </c>
      <c r="AO261" s="227">
        <v>0</v>
      </c>
      <c r="AP261" s="227">
        <v>0</v>
      </c>
      <c r="AQ261" s="227">
        <v>0</v>
      </c>
      <c r="AR261" s="227">
        <v>0</v>
      </c>
      <c r="AS261" s="227">
        <v>0</v>
      </c>
      <c r="AT261" s="227">
        <v>0</v>
      </c>
      <c r="AU261" s="227">
        <v>0</v>
      </c>
      <c r="AV261" s="227">
        <v>0</v>
      </c>
      <c r="AW261" s="227">
        <v>0</v>
      </c>
      <c r="AX261" s="227">
        <v>0</v>
      </c>
      <c r="AY261" s="227">
        <v>0</v>
      </c>
      <c r="AZ261" s="227">
        <v>0</v>
      </c>
      <c r="BA261" s="227">
        <v>0</v>
      </c>
      <c r="BB261" s="227">
        <v>0</v>
      </c>
      <c r="BC261" s="227">
        <v>19178350</v>
      </c>
      <c r="BD261" s="227">
        <v>0</v>
      </c>
      <c r="BE261" s="227">
        <v>0</v>
      </c>
      <c r="BF261" s="227">
        <v>0</v>
      </c>
      <c r="BG261" s="227">
        <v>143972427.88</v>
      </c>
      <c r="BH261" s="227">
        <v>0</v>
      </c>
      <c r="BI261" s="227">
        <v>6060700</v>
      </c>
      <c r="BJ261" s="227">
        <v>0</v>
      </c>
      <c r="BK261" s="227">
        <v>0</v>
      </c>
      <c r="BL261" s="227">
        <v>0</v>
      </c>
      <c r="BM261" s="227">
        <v>0</v>
      </c>
      <c r="BN261" s="227">
        <v>0</v>
      </c>
      <c r="BO261" s="227">
        <v>7126156.0300000003</v>
      </c>
      <c r="BP261" s="227">
        <v>0</v>
      </c>
      <c r="BQ261" s="227">
        <v>0</v>
      </c>
      <c r="BR261" s="295">
        <v>6094500</v>
      </c>
      <c r="BS261" s="227">
        <v>0</v>
      </c>
      <c r="BT261" s="227">
        <v>0</v>
      </c>
      <c r="BU261" s="227">
        <v>0</v>
      </c>
      <c r="BV261" s="227">
        <v>0</v>
      </c>
      <c r="BW261" s="227">
        <v>0</v>
      </c>
      <c r="BX261" s="227">
        <v>0</v>
      </c>
      <c r="BY261" s="227">
        <v>0</v>
      </c>
      <c r="BZ261" s="227">
        <v>0</v>
      </c>
      <c r="CA261" s="227">
        <v>0</v>
      </c>
      <c r="CB261" s="227">
        <v>0</v>
      </c>
      <c r="CC261" s="227">
        <v>0</v>
      </c>
      <c r="CD261" s="227">
        <v>0</v>
      </c>
      <c r="CE261" s="227">
        <v>0</v>
      </c>
      <c r="CF261" s="227">
        <v>0</v>
      </c>
      <c r="CG261" s="227">
        <v>0</v>
      </c>
      <c r="CH261" s="227">
        <v>0</v>
      </c>
      <c r="CI261" s="227">
        <v>0</v>
      </c>
      <c r="CJ261" s="227">
        <v>23283600.07</v>
      </c>
      <c r="CK261" s="227">
        <v>0</v>
      </c>
      <c r="CL261" s="227">
        <v>0</v>
      </c>
      <c r="CM261" s="326"/>
      <c r="CZ261" s="325">
        <f t="shared" si="3"/>
        <v>0</v>
      </c>
      <c r="DA261" s="313" t="s">
        <v>1863</v>
      </c>
      <c r="DB261" s="310" t="s">
        <v>247</v>
      </c>
      <c r="DC261" s="310" t="s">
        <v>2296</v>
      </c>
    </row>
    <row r="262" spans="1:107" ht="13.2" customHeight="1" x14ac:dyDescent="0.25">
      <c r="A262" s="293" t="s">
        <v>1864</v>
      </c>
      <c r="B262" s="294" t="s">
        <v>248</v>
      </c>
      <c r="C262" s="227">
        <v>0</v>
      </c>
      <c r="D262" s="227">
        <v>0</v>
      </c>
      <c r="E262" s="227">
        <v>0</v>
      </c>
      <c r="F262" s="227">
        <v>0</v>
      </c>
      <c r="G262" s="227">
        <v>0</v>
      </c>
      <c r="H262" s="227">
        <v>0</v>
      </c>
      <c r="I262" s="227">
        <v>0</v>
      </c>
      <c r="J262" s="227">
        <v>0</v>
      </c>
      <c r="K262" s="227">
        <v>0</v>
      </c>
      <c r="L262" s="227">
        <v>0</v>
      </c>
      <c r="M262" s="227">
        <v>0</v>
      </c>
      <c r="N262" s="227">
        <v>0</v>
      </c>
      <c r="O262" s="227">
        <v>0</v>
      </c>
      <c r="P262" s="227">
        <v>0</v>
      </c>
      <c r="Q262" s="227">
        <v>0</v>
      </c>
      <c r="R262" s="227">
        <v>0</v>
      </c>
      <c r="S262" s="227">
        <v>0</v>
      </c>
      <c r="T262" s="227">
        <v>0</v>
      </c>
      <c r="U262" s="227">
        <v>0</v>
      </c>
      <c r="V262" s="227">
        <v>0</v>
      </c>
      <c r="W262" s="227">
        <v>0</v>
      </c>
      <c r="X262" s="227">
        <v>0</v>
      </c>
      <c r="Y262" s="227">
        <v>0</v>
      </c>
      <c r="Z262" s="227">
        <v>0</v>
      </c>
      <c r="AA262" s="227">
        <v>0</v>
      </c>
      <c r="AB262" s="227">
        <v>0</v>
      </c>
      <c r="AC262" s="227">
        <v>0</v>
      </c>
      <c r="AD262" s="227">
        <v>0</v>
      </c>
      <c r="AE262" s="227">
        <v>0</v>
      </c>
      <c r="AF262" s="227">
        <v>0</v>
      </c>
      <c r="AG262" s="227">
        <v>0</v>
      </c>
      <c r="AH262" s="227">
        <v>0</v>
      </c>
      <c r="AI262" s="227">
        <v>0</v>
      </c>
      <c r="AJ262" s="227">
        <v>0</v>
      </c>
      <c r="AK262" s="227">
        <v>0</v>
      </c>
      <c r="AL262" s="227">
        <v>0</v>
      </c>
      <c r="AM262" s="227">
        <v>0</v>
      </c>
      <c r="AN262" s="227">
        <v>0</v>
      </c>
      <c r="AO262" s="227">
        <v>0</v>
      </c>
      <c r="AP262" s="227">
        <v>0</v>
      </c>
      <c r="AQ262" s="227">
        <v>0</v>
      </c>
      <c r="AR262" s="227">
        <v>0</v>
      </c>
      <c r="AS262" s="227">
        <v>0</v>
      </c>
      <c r="AT262" s="227">
        <v>0</v>
      </c>
      <c r="AU262" s="227">
        <v>0</v>
      </c>
      <c r="AV262" s="227">
        <v>0</v>
      </c>
      <c r="AW262" s="227">
        <v>0</v>
      </c>
      <c r="AX262" s="227">
        <v>0</v>
      </c>
      <c r="AY262" s="227">
        <v>0</v>
      </c>
      <c r="AZ262" s="227">
        <v>0</v>
      </c>
      <c r="BA262" s="227">
        <v>0</v>
      </c>
      <c r="BB262" s="227">
        <v>0</v>
      </c>
      <c r="BC262" s="227">
        <v>0</v>
      </c>
      <c r="BD262" s="227">
        <v>0</v>
      </c>
      <c r="BE262" s="227">
        <v>0</v>
      </c>
      <c r="BF262" s="227">
        <v>0</v>
      </c>
      <c r="BG262" s="227">
        <v>0</v>
      </c>
      <c r="BH262" s="227">
        <v>0</v>
      </c>
      <c r="BI262" s="227">
        <v>0</v>
      </c>
      <c r="BJ262" s="227">
        <v>0</v>
      </c>
      <c r="BK262" s="227">
        <v>0</v>
      </c>
      <c r="BL262" s="227">
        <v>0</v>
      </c>
      <c r="BM262" s="227">
        <v>0</v>
      </c>
      <c r="BN262" s="227">
        <v>0</v>
      </c>
      <c r="BO262" s="227">
        <v>0</v>
      </c>
      <c r="BP262" s="227">
        <v>0</v>
      </c>
      <c r="BQ262" s="227">
        <v>0</v>
      </c>
      <c r="BR262" s="227">
        <v>0</v>
      </c>
      <c r="BS262" s="227">
        <v>0</v>
      </c>
      <c r="BT262" s="227">
        <v>0</v>
      </c>
      <c r="BU262" s="227">
        <v>0</v>
      </c>
      <c r="BV262" s="227">
        <v>0</v>
      </c>
      <c r="BW262" s="227">
        <v>0</v>
      </c>
      <c r="BX262" s="227">
        <v>0</v>
      </c>
      <c r="BY262" s="227">
        <v>0</v>
      </c>
      <c r="BZ262" s="227">
        <v>0</v>
      </c>
      <c r="CA262" s="227">
        <v>0</v>
      </c>
      <c r="CB262" s="227">
        <v>0</v>
      </c>
      <c r="CC262" s="227">
        <v>0</v>
      </c>
      <c r="CD262" s="227">
        <v>0</v>
      </c>
      <c r="CE262" s="227">
        <v>0</v>
      </c>
      <c r="CF262" s="227">
        <v>0</v>
      </c>
      <c r="CG262" s="227">
        <v>0</v>
      </c>
      <c r="CH262" s="227">
        <v>0</v>
      </c>
      <c r="CI262" s="227">
        <v>0</v>
      </c>
      <c r="CJ262" s="227">
        <v>0</v>
      </c>
      <c r="CK262" s="227">
        <v>0</v>
      </c>
      <c r="CL262" s="227">
        <v>0</v>
      </c>
      <c r="CM262" s="326"/>
      <c r="CZ262" s="325">
        <f t="shared" ref="CZ262:CZ325" si="4">A262-DA262</f>
        <v>0</v>
      </c>
      <c r="DA262" s="313" t="s">
        <v>1864</v>
      </c>
      <c r="DB262" s="310" t="s">
        <v>248</v>
      </c>
      <c r="DC262" s="310" t="s">
        <v>2296</v>
      </c>
    </row>
    <row r="263" spans="1:107" ht="13.2" customHeight="1" x14ac:dyDescent="0.25">
      <c r="A263" s="293" t="s">
        <v>1865</v>
      </c>
      <c r="B263" s="294" t="s">
        <v>1302</v>
      </c>
      <c r="C263" s="227">
        <v>0</v>
      </c>
      <c r="D263" s="227">
        <v>0</v>
      </c>
      <c r="E263" s="227">
        <v>0</v>
      </c>
      <c r="F263" s="227">
        <v>0</v>
      </c>
      <c r="G263" s="227">
        <v>0</v>
      </c>
      <c r="H263" s="227">
        <v>0</v>
      </c>
      <c r="I263" s="227">
        <v>0</v>
      </c>
      <c r="J263" s="227">
        <v>0</v>
      </c>
      <c r="K263" s="227">
        <v>0</v>
      </c>
      <c r="L263" s="227">
        <v>0</v>
      </c>
      <c r="M263" s="227">
        <v>0</v>
      </c>
      <c r="N263" s="227">
        <v>0</v>
      </c>
      <c r="O263" s="227">
        <v>770755</v>
      </c>
      <c r="P263" s="227">
        <v>0</v>
      </c>
      <c r="Q263" s="227">
        <v>0</v>
      </c>
      <c r="R263" s="227">
        <v>0</v>
      </c>
      <c r="S263" s="227">
        <v>0</v>
      </c>
      <c r="T263" s="227">
        <v>450000</v>
      </c>
      <c r="U263" s="227">
        <v>0</v>
      </c>
      <c r="V263" s="227">
        <v>0</v>
      </c>
      <c r="W263" s="227">
        <v>0</v>
      </c>
      <c r="X263" s="227">
        <v>0</v>
      </c>
      <c r="Y263" s="227">
        <v>0</v>
      </c>
      <c r="Z263" s="227">
        <v>0</v>
      </c>
      <c r="AA263" s="227">
        <v>0</v>
      </c>
      <c r="AB263" s="227">
        <v>0</v>
      </c>
      <c r="AC263" s="227">
        <v>0</v>
      </c>
      <c r="AD263" s="227">
        <v>0</v>
      </c>
      <c r="AE263" s="227">
        <v>0</v>
      </c>
      <c r="AF263" s="227">
        <v>0</v>
      </c>
      <c r="AG263" s="227">
        <v>0</v>
      </c>
      <c r="AH263" s="227">
        <v>0</v>
      </c>
      <c r="AI263" s="227">
        <v>0</v>
      </c>
      <c r="AJ263" s="227">
        <v>0</v>
      </c>
      <c r="AK263" s="227">
        <v>936250</v>
      </c>
      <c r="AL263" s="227">
        <v>0</v>
      </c>
      <c r="AM263" s="227">
        <v>0</v>
      </c>
      <c r="AN263" s="227">
        <v>0</v>
      </c>
      <c r="AO263" s="227">
        <v>0</v>
      </c>
      <c r="AP263" s="227">
        <v>0</v>
      </c>
      <c r="AQ263" s="227">
        <v>0</v>
      </c>
      <c r="AR263" s="227">
        <v>0</v>
      </c>
      <c r="AS263" s="227">
        <v>0</v>
      </c>
      <c r="AT263" s="227">
        <v>0</v>
      </c>
      <c r="AU263" s="227">
        <v>0</v>
      </c>
      <c r="AV263" s="227">
        <v>0</v>
      </c>
      <c r="AW263" s="227">
        <v>0</v>
      </c>
      <c r="AX263" s="227">
        <v>0</v>
      </c>
      <c r="AY263" s="227">
        <v>0</v>
      </c>
      <c r="AZ263" s="227">
        <v>0</v>
      </c>
      <c r="BA263" s="227">
        <v>0</v>
      </c>
      <c r="BB263" s="227">
        <v>0</v>
      </c>
      <c r="BC263" s="227">
        <v>0</v>
      </c>
      <c r="BD263" s="227">
        <v>245000</v>
      </c>
      <c r="BE263" s="227">
        <v>0</v>
      </c>
      <c r="BF263" s="227">
        <v>0</v>
      </c>
      <c r="BG263" s="227">
        <v>0</v>
      </c>
      <c r="BH263" s="227">
        <v>0</v>
      </c>
      <c r="BI263" s="227">
        <v>0</v>
      </c>
      <c r="BJ263" s="227">
        <v>130592</v>
      </c>
      <c r="BK263" s="227">
        <v>0</v>
      </c>
      <c r="BL263" s="227">
        <v>0</v>
      </c>
      <c r="BM263" s="227">
        <v>0</v>
      </c>
      <c r="BN263" s="227">
        <v>0</v>
      </c>
      <c r="BO263" s="227">
        <v>0</v>
      </c>
      <c r="BP263" s="227">
        <v>0</v>
      </c>
      <c r="BQ263" s="227">
        <v>0</v>
      </c>
      <c r="BR263" s="227">
        <v>0</v>
      </c>
      <c r="BS263" s="227">
        <v>0</v>
      </c>
      <c r="BT263" s="227">
        <v>0</v>
      </c>
      <c r="BU263" s="227">
        <v>249000</v>
      </c>
      <c r="BV263" s="227">
        <v>0</v>
      </c>
      <c r="BW263" s="227">
        <v>0</v>
      </c>
      <c r="BX263" s="227">
        <v>15620700</v>
      </c>
      <c r="BY263" s="227">
        <v>0</v>
      </c>
      <c r="BZ263" s="227">
        <v>0</v>
      </c>
      <c r="CA263" s="227">
        <v>0</v>
      </c>
      <c r="CB263" s="227">
        <v>0</v>
      </c>
      <c r="CC263" s="227">
        <v>0</v>
      </c>
      <c r="CD263" s="227">
        <v>0</v>
      </c>
      <c r="CE263" s="227">
        <v>0</v>
      </c>
      <c r="CF263" s="227">
        <v>0</v>
      </c>
      <c r="CG263" s="227">
        <v>0</v>
      </c>
      <c r="CH263" s="227">
        <v>0</v>
      </c>
      <c r="CI263" s="227">
        <v>0</v>
      </c>
      <c r="CJ263" s="227">
        <v>0</v>
      </c>
      <c r="CK263" s="227">
        <v>0</v>
      </c>
      <c r="CL263" s="227">
        <v>0</v>
      </c>
      <c r="CM263" s="326"/>
      <c r="CZ263" s="325">
        <f t="shared" si="4"/>
        <v>0</v>
      </c>
      <c r="DA263" s="313" t="s">
        <v>1865</v>
      </c>
      <c r="DB263" s="310" t="s">
        <v>1302</v>
      </c>
      <c r="DC263" s="310" t="s">
        <v>2296</v>
      </c>
    </row>
    <row r="264" spans="1:107" ht="13.2" customHeight="1" x14ac:dyDescent="0.25">
      <c r="A264" s="293" t="s">
        <v>1866</v>
      </c>
      <c r="B264" s="294" t="s">
        <v>1867</v>
      </c>
      <c r="C264" s="227">
        <v>0</v>
      </c>
      <c r="D264" s="227">
        <v>0</v>
      </c>
      <c r="E264" s="227">
        <v>0</v>
      </c>
      <c r="F264" s="227">
        <v>0</v>
      </c>
      <c r="G264" s="227">
        <v>0</v>
      </c>
      <c r="H264" s="227">
        <v>0</v>
      </c>
      <c r="I264" s="227">
        <v>0</v>
      </c>
      <c r="J264" s="227">
        <v>0</v>
      </c>
      <c r="K264" s="227">
        <v>0</v>
      </c>
      <c r="L264" s="227">
        <v>0</v>
      </c>
      <c r="M264" s="227">
        <v>0</v>
      </c>
      <c r="N264" s="227">
        <v>0</v>
      </c>
      <c r="O264" s="227">
        <v>0</v>
      </c>
      <c r="P264" s="227">
        <v>0</v>
      </c>
      <c r="Q264" s="227">
        <v>0</v>
      </c>
      <c r="R264" s="227">
        <v>0</v>
      </c>
      <c r="S264" s="227">
        <v>0</v>
      </c>
      <c r="T264" s="227">
        <v>0</v>
      </c>
      <c r="U264" s="227">
        <v>0</v>
      </c>
      <c r="V264" s="227">
        <v>0</v>
      </c>
      <c r="W264" s="227">
        <v>0</v>
      </c>
      <c r="X264" s="227">
        <v>0</v>
      </c>
      <c r="Y264" s="227">
        <v>0</v>
      </c>
      <c r="Z264" s="227">
        <v>0</v>
      </c>
      <c r="AA264" s="227">
        <v>0</v>
      </c>
      <c r="AB264" s="227">
        <v>0</v>
      </c>
      <c r="AC264" s="227">
        <v>0</v>
      </c>
      <c r="AD264" s="227">
        <v>0</v>
      </c>
      <c r="AE264" s="227">
        <v>0</v>
      </c>
      <c r="AF264" s="227">
        <v>0</v>
      </c>
      <c r="AG264" s="227">
        <v>0</v>
      </c>
      <c r="AH264" s="227">
        <v>0</v>
      </c>
      <c r="AI264" s="227">
        <v>0</v>
      </c>
      <c r="AJ264" s="227">
        <v>0</v>
      </c>
      <c r="AK264" s="227">
        <v>0</v>
      </c>
      <c r="AL264" s="227">
        <v>0</v>
      </c>
      <c r="AM264" s="227">
        <v>0</v>
      </c>
      <c r="AN264" s="227">
        <v>0</v>
      </c>
      <c r="AO264" s="227">
        <v>0</v>
      </c>
      <c r="AP264" s="227">
        <v>0</v>
      </c>
      <c r="AQ264" s="227">
        <v>0</v>
      </c>
      <c r="AR264" s="227">
        <v>0</v>
      </c>
      <c r="AS264" s="227">
        <v>0</v>
      </c>
      <c r="AT264" s="227">
        <v>0</v>
      </c>
      <c r="AU264" s="227">
        <v>0</v>
      </c>
      <c r="AV264" s="227">
        <v>0</v>
      </c>
      <c r="AW264" s="227">
        <v>0</v>
      </c>
      <c r="AX264" s="227">
        <v>0</v>
      </c>
      <c r="AY264" s="227">
        <v>0</v>
      </c>
      <c r="AZ264" s="227">
        <v>0</v>
      </c>
      <c r="BA264" s="227">
        <v>0</v>
      </c>
      <c r="BB264" s="227">
        <v>0</v>
      </c>
      <c r="BC264" s="227">
        <v>0</v>
      </c>
      <c r="BD264" s="227">
        <v>0</v>
      </c>
      <c r="BE264" s="227">
        <v>0</v>
      </c>
      <c r="BF264" s="227">
        <v>0</v>
      </c>
      <c r="BG264" s="227">
        <v>0</v>
      </c>
      <c r="BH264" s="227">
        <v>0</v>
      </c>
      <c r="BI264" s="227">
        <v>0</v>
      </c>
      <c r="BJ264" s="227">
        <v>0</v>
      </c>
      <c r="BK264" s="227">
        <v>0</v>
      </c>
      <c r="BL264" s="227">
        <v>0</v>
      </c>
      <c r="BM264" s="227">
        <v>0</v>
      </c>
      <c r="BN264" s="227">
        <v>0</v>
      </c>
      <c r="BO264" s="227">
        <v>0</v>
      </c>
      <c r="BP264" s="227">
        <v>0</v>
      </c>
      <c r="BQ264" s="227">
        <v>0</v>
      </c>
      <c r="BR264" s="227">
        <v>0</v>
      </c>
      <c r="BS264" s="227">
        <v>0</v>
      </c>
      <c r="BT264" s="227">
        <v>0</v>
      </c>
      <c r="BU264" s="227">
        <v>0</v>
      </c>
      <c r="BV264" s="227">
        <v>0</v>
      </c>
      <c r="BW264" s="227">
        <v>0</v>
      </c>
      <c r="BX264" s="227">
        <v>0</v>
      </c>
      <c r="BY264" s="227">
        <v>0</v>
      </c>
      <c r="BZ264" s="227">
        <v>0</v>
      </c>
      <c r="CA264" s="227">
        <v>0</v>
      </c>
      <c r="CB264" s="227">
        <v>0</v>
      </c>
      <c r="CC264" s="227">
        <v>0</v>
      </c>
      <c r="CD264" s="227">
        <v>0</v>
      </c>
      <c r="CE264" s="227">
        <v>0</v>
      </c>
      <c r="CF264" s="227">
        <v>0</v>
      </c>
      <c r="CG264" s="227">
        <v>0</v>
      </c>
      <c r="CH264" s="227">
        <v>0</v>
      </c>
      <c r="CI264" s="227">
        <v>0</v>
      </c>
      <c r="CJ264" s="227">
        <v>0</v>
      </c>
      <c r="CK264" s="227">
        <v>0</v>
      </c>
      <c r="CL264" s="227">
        <v>0</v>
      </c>
      <c r="CM264" s="326"/>
      <c r="CZ264" s="325">
        <f t="shared" si="4"/>
        <v>0</v>
      </c>
      <c r="DA264" s="313" t="s">
        <v>1866</v>
      </c>
      <c r="DB264" s="310" t="s">
        <v>1867</v>
      </c>
      <c r="DC264" s="310" t="s">
        <v>2296</v>
      </c>
    </row>
    <row r="265" spans="1:107" ht="13.2" customHeight="1" x14ac:dyDescent="0.25">
      <c r="A265" s="293" t="s">
        <v>1868</v>
      </c>
      <c r="B265" s="294" t="s">
        <v>1869</v>
      </c>
      <c r="C265" s="227">
        <v>0</v>
      </c>
      <c r="D265" s="227">
        <v>0</v>
      </c>
      <c r="E265" s="227">
        <v>0</v>
      </c>
      <c r="F265" s="227">
        <v>0</v>
      </c>
      <c r="G265" s="227">
        <v>0</v>
      </c>
      <c r="H265" s="227">
        <v>0</v>
      </c>
      <c r="I265" s="227">
        <v>0</v>
      </c>
      <c r="J265" s="227">
        <v>0</v>
      </c>
      <c r="K265" s="227">
        <v>0</v>
      </c>
      <c r="L265" s="227">
        <v>0</v>
      </c>
      <c r="M265" s="227">
        <v>0</v>
      </c>
      <c r="N265" s="227">
        <v>0</v>
      </c>
      <c r="O265" s="227">
        <v>0</v>
      </c>
      <c r="P265" s="227">
        <v>0</v>
      </c>
      <c r="Q265" s="227">
        <v>0</v>
      </c>
      <c r="R265" s="227">
        <v>0</v>
      </c>
      <c r="S265" s="227">
        <v>0</v>
      </c>
      <c r="T265" s="227">
        <v>0</v>
      </c>
      <c r="U265" s="227">
        <v>0</v>
      </c>
      <c r="V265" s="227">
        <v>0</v>
      </c>
      <c r="W265" s="227">
        <v>0</v>
      </c>
      <c r="X265" s="227">
        <v>0</v>
      </c>
      <c r="Y265" s="227">
        <v>0</v>
      </c>
      <c r="Z265" s="227">
        <v>0</v>
      </c>
      <c r="AA265" s="227">
        <v>0</v>
      </c>
      <c r="AB265" s="227">
        <v>0</v>
      </c>
      <c r="AC265" s="227">
        <v>0</v>
      </c>
      <c r="AD265" s="227">
        <v>0</v>
      </c>
      <c r="AE265" s="227">
        <v>0</v>
      </c>
      <c r="AF265" s="227">
        <v>0</v>
      </c>
      <c r="AG265" s="227">
        <v>0</v>
      </c>
      <c r="AH265" s="227">
        <v>0</v>
      </c>
      <c r="AI265" s="227">
        <v>0</v>
      </c>
      <c r="AJ265" s="227">
        <v>0</v>
      </c>
      <c r="AK265" s="227">
        <v>0</v>
      </c>
      <c r="AL265" s="227">
        <v>0</v>
      </c>
      <c r="AM265" s="227">
        <v>0</v>
      </c>
      <c r="AN265" s="227">
        <v>0</v>
      </c>
      <c r="AO265" s="227">
        <v>0</v>
      </c>
      <c r="AP265" s="227">
        <v>0</v>
      </c>
      <c r="AQ265" s="227">
        <v>0</v>
      </c>
      <c r="AR265" s="227">
        <v>0</v>
      </c>
      <c r="AS265" s="227">
        <v>0</v>
      </c>
      <c r="AT265" s="227">
        <v>0</v>
      </c>
      <c r="AU265" s="227">
        <v>0</v>
      </c>
      <c r="AV265" s="227">
        <v>0</v>
      </c>
      <c r="AW265" s="227">
        <v>0</v>
      </c>
      <c r="AX265" s="227">
        <v>0</v>
      </c>
      <c r="AY265" s="227">
        <v>0</v>
      </c>
      <c r="AZ265" s="227">
        <v>0</v>
      </c>
      <c r="BA265" s="227">
        <v>0</v>
      </c>
      <c r="BB265" s="227">
        <v>0</v>
      </c>
      <c r="BC265" s="227">
        <v>0</v>
      </c>
      <c r="BD265" s="227">
        <v>0</v>
      </c>
      <c r="BE265" s="227">
        <v>0</v>
      </c>
      <c r="BF265" s="227">
        <v>0</v>
      </c>
      <c r="BG265" s="227">
        <v>0</v>
      </c>
      <c r="BH265" s="227">
        <v>0</v>
      </c>
      <c r="BI265" s="227">
        <v>0</v>
      </c>
      <c r="BJ265" s="227">
        <v>0</v>
      </c>
      <c r="BK265" s="227">
        <v>0</v>
      </c>
      <c r="BL265" s="227">
        <v>0</v>
      </c>
      <c r="BM265" s="227">
        <v>0</v>
      </c>
      <c r="BN265" s="227">
        <v>0</v>
      </c>
      <c r="BO265" s="227">
        <v>0</v>
      </c>
      <c r="BP265" s="227">
        <v>0</v>
      </c>
      <c r="BQ265" s="227">
        <v>0</v>
      </c>
      <c r="BR265" s="227">
        <v>0</v>
      </c>
      <c r="BS265" s="227">
        <v>0</v>
      </c>
      <c r="BT265" s="227">
        <v>0</v>
      </c>
      <c r="BU265" s="227">
        <v>0</v>
      </c>
      <c r="BV265" s="227">
        <v>0</v>
      </c>
      <c r="BW265" s="227">
        <v>0</v>
      </c>
      <c r="BX265" s="227">
        <v>0</v>
      </c>
      <c r="BY265" s="227">
        <v>0</v>
      </c>
      <c r="BZ265" s="227">
        <v>0</v>
      </c>
      <c r="CA265" s="227">
        <v>0</v>
      </c>
      <c r="CB265" s="227">
        <v>0</v>
      </c>
      <c r="CC265" s="227">
        <v>0</v>
      </c>
      <c r="CD265" s="227">
        <v>0</v>
      </c>
      <c r="CE265" s="227">
        <v>0</v>
      </c>
      <c r="CF265" s="227">
        <v>0</v>
      </c>
      <c r="CG265" s="227">
        <v>0</v>
      </c>
      <c r="CH265" s="227">
        <v>0</v>
      </c>
      <c r="CI265" s="227">
        <v>0</v>
      </c>
      <c r="CJ265" s="227">
        <v>0</v>
      </c>
      <c r="CK265" s="227">
        <v>0</v>
      </c>
      <c r="CL265" s="227">
        <v>0</v>
      </c>
      <c r="CM265" s="326"/>
      <c r="CZ265" s="325">
        <f t="shared" si="4"/>
        <v>0</v>
      </c>
      <c r="DA265" s="313" t="s">
        <v>1868</v>
      </c>
      <c r="DB265" s="310" t="s">
        <v>1869</v>
      </c>
      <c r="DC265" s="310" t="s">
        <v>2296</v>
      </c>
    </row>
    <row r="266" spans="1:107" ht="13.2" customHeight="1" x14ac:dyDescent="0.25">
      <c r="A266" s="293" t="s">
        <v>249</v>
      </c>
      <c r="B266" s="294" t="s">
        <v>250</v>
      </c>
      <c r="C266" s="227">
        <v>0</v>
      </c>
      <c r="D266" s="227">
        <v>0</v>
      </c>
      <c r="E266" s="227">
        <v>0</v>
      </c>
      <c r="F266" s="227">
        <v>0</v>
      </c>
      <c r="G266" s="227">
        <v>0</v>
      </c>
      <c r="H266" s="227">
        <v>0</v>
      </c>
      <c r="I266" s="227">
        <v>0</v>
      </c>
      <c r="J266" s="227">
        <v>0</v>
      </c>
      <c r="K266" s="227">
        <v>0</v>
      </c>
      <c r="L266" s="227">
        <v>0</v>
      </c>
      <c r="M266" s="227">
        <v>0</v>
      </c>
      <c r="N266" s="227">
        <v>0</v>
      </c>
      <c r="O266" s="227">
        <v>0</v>
      </c>
      <c r="P266" s="227">
        <v>0</v>
      </c>
      <c r="Q266" s="227">
        <v>0</v>
      </c>
      <c r="R266" s="227">
        <v>0</v>
      </c>
      <c r="S266" s="227">
        <v>0</v>
      </c>
      <c r="T266" s="227">
        <v>0</v>
      </c>
      <c r="U266" s="227">
        <v>0</v>
      </c>
      <c r="V266" s="227">
        <v>0</v>
      </c>
      <c r="W266" s="227">
        <v>0</v>
      </c>
      <c r="X266" s="227">
        <v>0</v>
      </c>
      <c r="Y266" s="227">
        <v>0</v>
      </c>
      <c r="Z266" s="227">
        <v>0</v>
      </c>
      <c r="AA266" s="227">
        <v>0</v>
      </c>
      <c r="AB266" s="227">
        <v>0</v>
      </c>
      <c r="AC266" s="227">
        <v>0</v>
      </c>
      <c r="AD266" s="227">
        <v>0</v>
      </c>
      <c r="AE266" s="227">
        <v>0</v>
      </c>
      <c r="AF266" s="227">
        <v>0</v>
      </c>
      <c r="AG266" s="227">
        <v>0</v>
      </c>
      <c r="AH266" s="227">
        <v>0</v>
      </c>
      <c r="AI266" s="227">
        <v>0</v>
      </c>
      <c r="AJ266" s="227">
        <v>0</v>
      </c>
      <c r="AK266" s="227">
        <v>0</v>
      </c>
      <c r="AL266" s="227">
        <v>0</v>
      </c>
      <c r="AM266" s="227">
        <v>0</v>
      </c>
      <c r="AN266" s="227">
        <v>0</v>
      </c>
      <c r="AO266" s="227">
        <v>0</v>
      </c>
      <c r="AP266" s="227">
        <v>0</v>
      </c>
      <c r="AQ266" s="227">
        <v>0</v>
      </c>
      <c r="AR266" s="227">
        <v>0</v>
      </c>
      <c r="AS266" s="227">
        <v>0</v>
      </c>
      <c r="AT266" s="227">
        <v>0</v>
      </c>
      <c r="AU266" s="227">
        <v>0</v>
      </c>
      <c r="AV266" s="227">
        <v>0</v>
      </c>
      <c r="AW266" s="227">
        <v>0</v>
      </c>
      <c r="AX266" s="227">
        <v>0</v>
      </c>
      <c r="AY266" s="227">
        <v>0</v>
      </c>
      <c r="AZ266" s="227">
        <v>0</v>
      </c>
      <c r="BA266" s="227">
        <v>0</v>
      </c>
      <c r="BB266" s="227">
        <v>0</v>
      </c>
      <c r="BC266" s="227">
        <v>0</v>
      </c>
      <c r="BD266" s="227">
        <v>0</v>
      </c>
      <c r="BE266" s="227">
        <v>0</v>
      </c>
      <c r="BF266" s="227">
        <v>0</v>
      </c>
      <c r="BG266" s="227">
        <v>0</v>
      </c>
      <c r="BH266" s="227">
        <v>0</v>
      </c>
      <c r="BI266" s="227">
        <v>0</v>
      </c>
      <c r="BJ266" s="227">
        <v>0</v>
      </c>
      <c r="BK266" s="227">
        <v>0</v>
      </c>
      <c r="BL266" s="227">
        <v>0</v>
      </c>
      <c r="BM266" s="227">
        <v>0</v>
      </c>
      <c r="BN266" s="227">
        <v>0</v>
      </c>
      <c r="BO266" s="227">
        <v>0</v>
      </c>
      <c r="BP266" s="227">
        <v>0</v>
      </c>
      <c r="BQ266" s="227">
        <v>0</v>
      </c>
      <c r="BR266" s="227">
        <v>0</v>
      </c>
      <c r="BS266" s="227">
        <v>0</v>
      </c>
      <c r="BT266" s="227">
        <v>0</v>
      </c>
      <c r="BU266" s="227">
        <v>0</v>
      </c>
      <c r="BV266" s="227">
        <v>0</v>
      </c>
      <c r="BW266" s="227">
        <v>0</v>
      </c>
      <c r="BX266" s="227">
        <v>0</v>
      </c>
      <c r="BY266" s="227">
        <v>0</v>
      </c>
      <c r="BZ266" s="227">
        <v>0</v>
      </c>
      <c r="CA266" s="227">
        <v>0</v>
      </c>
      <c r="CB266" s="227">
        <v>0</v>
      </c>
      <c r="CC266" s="227">
        <v>0</v>
      </c>
      <c r="CD266" s="227">
        <v>0</v>
      </c>
      <c r="CE266" s="227">
        <v>0</v>
      </c>
      <c r="CF266" s="227">
        <v>0</v>
      </c>
      <c r="CG266" s="227">
        <v>0</v>
      </c>
      <c r="CH266" s="227">
        <v>0</v>
      </c>
      <c r="CI266" s="227">
        <v>0</v>
      </c>
      <c r="CJ266" s="227">
        <v>0</v>
      </c>
      <c r="CK266" s="227">
        <v>0</v>
      </c>
      <c r="CL266" s="227">
        <v>0</v>
      </c>
      <c r="CM266" s="326"/>
      <c r="CZ266" s="325">
        <f t="shared" si="4"/>
        <v>0</v>
      </c>
      <c r="DA266" s="313" t="s">
        <v>249</v>
      </c>
      <c r="DB266" s="310" t="s">
        <v>250</v>
      </c>
      <c r="DC266" s="310" t="s">
        <v>2296</v>
      </c>
    </row>
    <row r="267" spans="1:107" ht="13.2" customHeight="1" x14ac:dyDescent="0.25">
      <c r="A267" s="293" t="s">
        <v>1099</v>
      </c>
      <c r="B267" s="294" t="s">
        <v>1100</v>
      </c>
      <c r="C267" s="227">
        <v>0</v>
      </c>
      <c r="D267" s="227">
        <v>0</v>
      </c>
      <c r="E267" s="227">
        <v>0</v>
      </c>
      <c r="F267" s="227">
        <v>0</v>
      </c>
      <c r="G267" s="227">
        <v>0</v>
      </c>
      <c r="H267" s="227">
        <v>0</v>
      </c>
      <c r="I267" s="227">
        <v>0</v>
      </c>
      <c r="J267" s="227">
        <v>0</v>
      </c>
      <c r="K267" s="227">
        <v>0</v>
      </c>
      <c r="L267" s="227">
        <v>0</v>
      </c>
      <c r="M267" s="227">
        <v>0</v>
      </c>
      <c r="N267" s="227">
        <v>0</v>
      </c>
      <c r="O267" s="227">
        <v>0</v>
      </c>
      <c r="P267" s="227">
        <v>0</v>
      </c>
      <c r="Q267" s="227">
        <v>0</v>
      </c>
      <c r="R267" s="227">
        <v>0</v>
      </c>
      <c r="S267" s="227">
        <v>0</v>
      </c>
      <c r="T267" s="227">
        <v>0</v>
      </c>
      <c r="U267" s="227">
        <v>0</v>
      </c>
      <c r="V267" s="227">
        <v>0</v>
      </c>
      <c r="W267" s="227">
        <v>0</v>
      </c>
      <c r="X267" s="227">
        <v>0</v>
      </c>
      <c r="Y267" s="227">
        <v>0</v>
      </c>
      <c r="Z267" s="227">
        <v>0</v>
      </c>
      <c r="AA267" s="227">
        <v>0</v>
      </c>
      <c r="AB267" s="227">
        <v>0</v>
      </c>
      <c r="AC267" s="227">
        <v>0</v>
      </c>
      <c r="AD267" s="227">
        <v>0</v>
      </c>
      <c r="AE267" s="227">
        <v>0</v>
      </c>
      <c r="AF267" s="227">
        <v>0</v>
      </c>
      <c r="AG267" s="227">
        <v>0</v>
      </c>
      <c r="AH267" s="227">
        <v>0</v>
      </c>
      <c r="AI267" s="227">
        <v>0</v>
      </c>
      <c r="AJ267" s="227">
        <v>0</v>
      </c>
      <c r="AK267" s="227">
        <v>0</v>
      </c>
      <c r="AL267" s="227">
        <v>0</v>
      </c>
      <c r="AM267" s="227">
        <v>0</v>
      </c>
      <c r="AN267" s="227">
        <v>0</v>
      </c>
      <c r="AO267" s="227">
        <v>0</v>
      </c>
      <c r="AP267" s="227">
        <v>0</v>
      </c>
      <c r="AQ267" s="227">
        <v>0</v>
      </c>
      <c r="AR267" s="227">
        <v>0</v>
      </c>
      <c r="AS267" s="227">
        <v>0</v>
      </c>
      <c r="AT267" s="227">
        <v>0</v>
      </c>
      <c r="AU267" s="227">
        <v>0</v>
      </c>
      <c r="AV267" s="227">
        <v>0</v>
      </c>
      <c r="AW267" s="227">
        <v>0</v>
      </c>
      <c r="AX267" s="227">
        <v>0</v>
      </c>
      <c r="AY267" s="227">
        <v>0</v>
      </c>
      <c r="AZ267" s="227">
        <v>0</v>
      </c>
      <c r="BA267" s="227">
        <v>0</v>
      </c>
      <c r="BB267" s="227">
        <v>0</v>
      </c>
      <c r="BC267" s="227">
        <v>0</v>
      </c>
      <c r="BD267" s="227">
        <v>0</v>
      </c>
      <c r="BE267" s="227">
        <v>0</v>
      </c>
      <c r="BF267" s="227">
        <v>0</v>
      </c>
      <c r="BG267" s="227">
        <v>0</v>
      </c>
      <c r="BH267" s="227">
        <v>0</v>
      </c>
      <c r="BI267" s="227">
        <v>0</v>
      </c>
      <c r="BJ267" s="227">
        <v>0</v>
      </c>
      <c r="BK267" s="227">
        <v>0</v>
      </c>
      <c r="BL267" s="227">
        <v>0</v>
      </c>
      <c r="BM267" s="227">
        <v>0</v>
      </c>
      <c r="BN267" s="227">
        <v>0</v>
      </c>
      <c r="BO267" s="227">
        <v>0</v>
      </c>
      <c r="BP267" s="227">
        <v>0</v>
      </c>
      <c r="BQ267" s="227">
        <v>0</v>
      </c>
      <c r="BR267" s="227">
        <v>0</v>
      </c>
      <c r="BS267" s="227">
        <v>0</v>
      </c>
      <c r="BT267" s="227">
        <v>0</v>
      </c>
      <c r="BU267" s="227">
        <v>0</v>
      </c>
      <c r="BV267" s="227">
        <v>0</v>
      </c>
      <c r="BW267" s="227">
        <v>0</v>
      </c>
      <c r="BX267" s="227">
        <v>0</v>
      </c>
      <c r="BY267" s="227">
        <v>0</v>
      </c>
      <c r="BZ267" s="227">
        <v>0</v>
      </c>
      <c r="CA267" s="227">
        <v>0</v>
      </c>
      <c r="CB267" s="227">
        <v>0</v>
      </c>
      <c r="CC267" s="227">
        <v>0</v>
      </c>
      <c r="CD267" s="227">
        <v>0</v>
      </c>
      <c r="CE267" s="227">
        <v>0</v>
      </c>
      <c r="CF267" s="227">
        <v>0</v>
      </c>
      <c r="CG267" s="227">
        <v>0</v>
      </c>
      <c r="CH267" s="227">
        <v>0</v>
      </c>
      <c r="CI267" s="227">
        <v>0</v>
      </c>
      <c r="CJ267" s="227">
        <v>0</v>
      </c>
      <c r="CK267" s="227">
        <v>0</v>
      </c>
      <c r="CL267" s="227">
        <v>0</v>
      </c>
      <c r="CM267" s="326"/>
      <c r="CZ267" s="325">
        <f t="shared" si="4"/>
        <v>0</v>
      </c>
      <c r="DA267" s="313" t="s">
        <v>1099</v>
      </c>
      <c r="DB267" s="310" t="s">
        <v>1100</v>
      </c>
      <c r="DC267" s="310" t="s">
        <v>2296</v>
      </c>
    </row>
    <row r="268" spans="1:107" ht="13.2" customHeight="1" x14ac:dyDescent="0.25">
      <c r="A268" s="293" t="s">
        <v>1101</v>
      </c>
      <c r="B268" s="294" t="s">
        <v>1102</v>
      </c>
      <c r="C268" s="227">
        <v>0</v>
      </c>
      <c r="D268" s="227">
        <v>0</v>
      </c>
      <c r="E268" s="227">
        <v>0</v>
      </c>
      <c r="F268" s="227">
        <v>0</v>
      </c>
      <c r="G268" s="227">
        <v>0</v>
      </c>
      <c r="H268" s="227">
        <v>0</v>
      </c>
      <c r="I268" s="227">
        <v>0</v>
      </c>
      <c r="J268" s="227">
        <v>0</v>
      </c>
      <c r="K268" s="227">
        <v>0</v>
      </c>
      <c r="L268" s="227">
        <v>0</v>
      </c>
      <c r="M268" s="227">
        <v>0</v>
      </c>
      <c r="N268" s="227">
        <v>0</v>
      </c>
      <c r="O268" s="227">
        <v>0</v>
      </c>
      <c r="P268" s="227">
        <v>0</v>
      </c>
      <c r="Q268" s="227">
        <v>0</v>
      </c>
      <c r="R268" s="227">
        <v>0</v>
      </c>
      <c r="S268" s="227">
        <v>0</v>
      </c>
      <c r="T268" s="227">
        <v>0</v>
      </c>
      <c r="U268" s="227">
        <v>0</v>
      </c>
      <c r="V268" s="227">
        <v>0</v>
      </c>
      <c r="W268" s="227">
        <v>0</v>
      </c>
      <c r="X268" s="227">
        <v>0</v>
      </c>
      <c r="Y268" s="227">
        <v>0</v>
      </c>
      <c r="Z268" s="227">
        <v>0</v>
      </c>
      <c r="AA268" s="227">
        <v>0</v>
      </c>
      <c r="AB268" s="227">
        <v>0</v>
      </c>
      <c r="AC268" s="227">
        <v>0</v>
      </c>
      <c r="AD268" s="227">
        <v>0</v>
      </c>
      <c r="AE268" s="227">
        <v>0</v>
      </c>
      <c r="AF268" s="227">
        <v>0</v>
      </c>
      <c r="AG268" s="227">
        <v>0</v>
      </c>
      <c r="AH268" s="227">
        <v>0</v>
      </c>
      <c r="AI268" s="227">
        <v>0</v>
      </c>
      <c r="AJ268" s="227">
        <v>0</v>
      </c>
      <c r="AK268" s="227">
        <v>0</v>
      </c>
      <c r="AL268" s="227">
        <v>0</v>
      </c>
      <c r="AM268" s="227">
        <v>0</v>
      </c>
      <c r="AN268" s="227">
        <v>0</v>
      </c>
      <c r="AO268" s="227">
        <v>0</v>
      </c>
      <c r="AP268" s="227">
        <v>0</v>
      </c>
      <c r="AQ268" s="227">
        <v>0</v>
      </c>
      <c r="AR268" s="227">
        <v>0</v>
      </c>
      <c r="AS268" s="227">
        <v>0</v>
      </c>
      <c r="AT268" s="227">
        <v>0</v>
      </c>
      <c r="AU268" s="227">
        <v>0</v>
      </c>
      <c r="AV268" s="227">
        <v>0</v>
      </c>
      <c r="AW268" s="227">
        <v>0</v>
      </c>
      <c r="AX268" s="227">
        <v>0</v>
      </c>
      <c r="AY268" s="227">
        <v>0</v>
      </c>
      <c r="AZ268" s="227">
        <v>0</v>
      </c>
      <c r="BA268" s="227">
        <v>0</v>
      </c>
      <c r="BB268" s="227">
        <v>0</v>
      </c>
      <c r="BC268" s="227">
        <v>0</v>
      </c>
      <c r="BD268" s="227">
        <v>0</v>
      </c>
      <c r="BE268" s="227">
        <v>0</v>
      </c>
      <c r="BF268" s="227">
        <v>0</v>
      </c>
      <c r="BG268" s="227">
        <v>0</v>
      </c>
      <c r="BH268" s="227">
        <v>0</v>
      </c>
      <c r="BI268" s="227">
        <v>0</v>
      </c>
      <c r="BJ268" s="227">
        <v>0</v>
      </c>
      <c r="BK268" s="227">
        <v>0</v>
      </c>
      <c r="BL268" s="227">
        <v>0</v>
      </c>
      <c r="BM268" s="227">
        <v>0</v>
      </c>
      <c r="BN268" s="227">
        <v>0</v>
      </c>
      <c r="BO268" s="227">
        <v>0</v>
      </c>
      <c r="BP268" s="227">
        <v>0</v>
      </c>
      <c r="BQ268" s="227">
        <v>0</v>
      </c>
      <c r="BR268" s="227">
        <v>0</v>
      </c>
      <c r="BS268" s="227">
        <v>0</v>
      </c>
      <c r="BT268" s="227">
        <v>0</v>
      </c>
      <c r="BU268" s="227">
        <v>0</v>
      </c>
      <c r="BV268" s="227">
        <v>0</v>
      </c>
      <c r="BW268" s="227">
        <v>0</v>
      </c>
      <c r="BX268" s="227">
        <v>0</v>
      </c>
      <c r="BY268" s="227">
        <v>0</v>
      </c>
      <c r="BZ268" s="227">
        <v>0</v>
      </c>
      <c r="CA268" s="227">
        <v>0</v>
      </c>
      <c r="CB268" s="227">
        <v>0</v>
      </c>
      <c r="CC268" s="227">
        <v>0</v>
      </c>
      <c r="CD268" s="227">
        <v>0</v>
      </c>
      <c r="CE268" s="227">
        <v>0</v>
      </c>
      <c r="CF268" s="227">
        <v>0</v>
      </c>
      <c r="CG268" s="227">
        <v>0</v>
      </c>
      <c r="CH268" s="227">
        <v>0</v>
      </c>
      <c r="CI268" s="227">
        <v>0</v>
      </c>
      <c r="CJ268" s="227">
        <v>0</v>
      </c>
      <c r="CK268" s="227">
        <v>0</v>
      </c>
      <c r="CL268" s="227">
        <v>0</v>
      </c>
      <c r="CM268" s="326"/>
      <c r="CZ268" s="325">
        <f t="shared" si="4"/>
        <v>0</v>
      </c>
      <c r="DA268" s="313" t="s">
        <v>1101</v>
      </c>
      <c r="DB268" s="310" t="s">
        <v>1102</v>
      </c>
      <c r="DC268" s="310" t="s">
        <v>2296</v>
      </c>
    </row>
    <row r="269" spans="1:107" ht="13.2" customHeight="1" x14ac:dyDescent="0.25">
      <c r="A269" s="293" t="s">
        <v>1103</v>
      </c>
      <c r="B269" s="294" t="s">
        <v>1104</v>
      </c>
      <c r="C269" s="227">
        <v>0</v>
      </c>
      <c r="D269" s="227">
        <v>0</v>
      </c>
      <c r="E269" s="227">
        <v>0</v>
      </c>
      <c r="F269" s="227">
        <v>0</v>
      </c>
      <c r="G269" s="227">
        <v>0</v>
      </c>
      <c r="H269" s="227">
        <v>0</v>
      </c>
      <c r="I269" s="227">
        <v>0</v>
      </c>
      <c r="J269" s="227">
        <v>0</v>
      </c>
      <c r="K269" s="227">
        <v>0</v>
      </c>
      <c r="L269" s="227">
        <v>0</v>
      </c>
      <c r="M269" s="227">
        <v>0</v>
      </c>
      <c r="N269" s="227">
        <v>0</v>
      </c>
      <c r="O269" s="227">
        <v>0</v>
      </c>
      <c r="P269" s="227">
        <v>0</v>
      </c>
      <c r="Q269" s="227">
        <v>0</v>
      </c>
      <c r="R269" s="227">
        <v>0</v>
      </c>
      <c r="S269" s="227">
        <v>0</v>
      </c>
      <c r="T269" s="227">
        <v>0</v>
      </c>
      <c r="U269" s="227">
        <v>0</v>
      </c>
      <c r="V269" s="227">
        <v>0</v>
      </c>
      <c r="W269" s="227">
        <v>0</v>
      </c>
      <c r="X269" s="227">
        <v>0</v>
      </c>
      <c r="Y269" s="227">
        <v>0</v>
      </c>
      <c r="Z269" s="227">
        <v>0</v>
      </c>
      <c r="AA269" s="227">
        <v>0</v>
      </c>
      <c r="AB269" s="227">
        <v>0</v>
      </c>
      <c r="AC269" s="227">
        <v>0</v>
      </c>
      <c r="AD269" s="227">
        <v>0</v>
      </c>
      <c r="AE269" s="227">
        <v>0</v>
      </c>
      <c r="AF269" s="227">
        <v>0</v>
      </c>
      <c r="AG269" s="227">
        <v>0</v>
      </c>
      <c r="AH269" s="227">
        <v>0</v>
      </c>
      <c r="AI269" s="227">
        <v>0</v>
      </c>
      <c r="AJ269" s="227">
        <v>0</v>
      </c>
      <c r="AK269" s="227">
        <v>0</v>
      </c>
      <c r="AL269" s="227">
        <v>0</v>
      </c>
      <c r="AM269" s="227">
        <v>0</v>
      </c>
      <c r="AN269" s="227">
        <v>0</v>
      </c>
      <c r="AO269" s="227">
        <v>0</v>
      </c>
      <c r="AP269" s="227">
        <v>0</v>
      </c>
      <c r="AQ269" s="227">
        <v>0</v>
      </c>
      <c r="AR269" s="227">
        <v>0</v>
      </c>
      <c r="AS269" s="227">
        <v>0</v>
      </c>
      <c r="AT269" s="227">
        <v>0</v>
      </c>
      <c r="AU269" s="227">
        <v>0</v>
      </c>
      <c r="AV269" s="227">
        <v>0</v>
      </c>
      <c r="AW269" s="227">
        <v>0</v>
      </c>
      <c r="AX269" s="227">
        <v>0</v>
      </c>
      <c r="AY269" s="227">
        <v>0</v>
      </c>
      <c r="AZ269" s="227">
        <v>0</v>
      </c>
      <c r="BA269" s="227">
        <v>0</v>
      </c>
      <c r="BB269" s="227">
        <v>0</v>
      </c>
      <c r="BC269" s="227">
        <v>0</v>
      </c>
      <c r="BD269" s="227">
        <v>0</v>
      </c>
      <c r="BE269" s="227">
        <v>0</v>
      </c>
      <c r="BF269" s="227">
        <v>0</v>
      </c>
      <c r="BG269" s="227">
        <v>0</v>
      </c>
      <c r="BH269" s="227">
        <v>0</v>
      </c>
      <c r="BI269" s="227">
        <v>0</v>
      </c>
      <c r="BJ269" s="227">
        <v>0</v>
      </c>
      <c r="BK269" s="227">
        <v>0</v>
      </c>
      <c r="BL269" s="227">
        <v>0</v>
      </c>
      <c r="BM269" s="227">
        <v>0</v>
      </c>
      <c r="BN269" s="227">
        <v>0</v>
      </c>
      <c r="BO269" s="227">
        <v>0</v>
      </c>
      <c r="BP269" s="227">
        <v>0</v>
      </c>
      <c r="BQ269" s="227">
        <v>0</v>
      </c>
      <c r="BR269" s="227">
        <v>0</v>
      </c>
      <c r="BS269" s="227">
        <v>0</v>
      </c>
      <c r="BT269" s="227">
        <v>0</v>
      </c>
      <c r="BU269" s="227">
        <v>0</v>
      </c>
      <c r="BV269" s="227">
        <v>0</v>
      </c>
      <c r="BW269" s="227">
        <v>0</v>
      </c>
      <c r="BX269" s="227">
        <v>0</v>
      </c>
      <c r="BY269" s="227">
        <v>0</v>
      </c>
      <c r="BZ269" s="227">
        <v>0</v>
      </c>
      <c r="CA269" s="227">
        <v>0</v>
      </c>
      <c r="CB269" s="227">
        <v>0</v>
      </c>
      <c r="CC269" s="227">
        <v>0</v>
      </c>
      <c r="CD269" s="227">
        <v>0</v>
      </c>
      <c r="CE269" s="227">
        <v>0</v>
      </c>
      <c r="CF269" s="227">
        <v>0</v>
      </c>
      <c r="CG269" s="227">
        <v>0</v>
      </c>
      <c r="CH269" s="227">
        <v>0</v>
      </c>
      <c r="CI269" s="227">
        <v>0</v>
      </c>
      <c r="CJ269" s="227">
        <v>0</v>
      </c>
      <c r="CK269" s="227">
        <v>0</v>
      </c>
      <c r="CL269" s="227">
        <v>0</v>
      </c>
      <c r="CM269" s="326"/>
      <c r="CZ269" s="325">
        <f t="shared" si="4"/>
        <v>0</v>
      </c>
      <c r="DA269" s="313" t="s">
        <v>1103</v>
      </c>
      <c r="DB269" s="310" t="s">
        <v>1104</v>
      </c>
      <c r="DC269" s="310" t="s">
        <v>2296</v>
      </c>
    </row>
    <row r="270" spans="1:107" ht="13.2" customHeight="1" x14ac:dyDescent="0.25">
      <c r="A270" s="293" t="s">
        <v>1105</v>
      </c>
      <c r="B270" s="294" t="s">
        <v>1106</v>
      </c>
      <c r="C270" s="227">
        <v>0</v>
      </c>
      <c r="D270" s="227">
        <v>0</v>
      </c>
      <c r="E270" s="227">
        <v>0</v>
      </c>
      <c r="F270" s="227">
        <v>0</v>
      </c>
      <c r="G270" s="227">
        <v>0</v>
      </c>
      <c r="H270" s="227">
        <v>0</v>
      </c>
      <c r="I270" s="227">
        <v>0</v>
      </c>
      <c r="J270" s="227">
        <v>0</v>
      </c>
      <c r="K270" s="227">
        <v>0</v>
      </c>
      <c r="L270" s="227">
        <v>0</v>
      </c>
      <c r="M270" s="227">
        <v>0</v>
      </c>
      <c r="N270" s="227">
        <v>0</v>
      </c>
      <c r="O270" s="227">
        <v>0</v>
      </c>
      <c r="P270" s="227">
        <v>0</v>
      </c>
      <c r="Q270" s="227">
        <v>0</v>
      </c>
      <c r="R270" s="227">
        <v>0</v>
      </c>
      <c r="S270" s="227">
        <v>0</v>
      </c>
      <c r="T270" s="227">
        <v>0</v>
      </c>
      <c r="U270" s="227">
        <v>0</v>
      </c>
      <c r="V270" s="227">
        <v>0</v>
      </c>
      <c r="W270" s="227">
        <v>0</v>
      </c>
      <c r="X270" s="227">
        <v>0</v>
      </c>
      <c r="Y270" s="227">
        <v>0</v>
      </c>
      <c r="Z270" s="227">
        <v>0</v>
      </c>
      <c r="AA270" s="227">
        <v>0</v>
      </c>
      <c r="AB270" s="227">
        <v>0</v>
      </c>
      <c r="AC270" s="227">
        <v>0</v>
      </c>
      <c r="AD270" s="227">
        <v>0</v>
      </c>
      <c r="AE270" s="227">
        <v>0</v>
      </c>
      <c r="AF270" s="227">
        <v>0</v>
      </c>
      <c r="AG270" s="227">
        <v>0</v>
      </c>
      <c r="AH270" s="227">
        <v>0</v>
      </c>
      <c r="AI270" s="227">
        <v>0</v>
      </c>
      <c r="AJ270" s="227">
        <v>0</v>
      </c>
      <c r="AK270" s="227">
        <v>0</v>
      </c>
      <c r="AL270" s="227">
        <v>0</v>
      </c>
      <c r="AM270" s="227">
        <v>0</v>
      </c>
      <c r="AN270" s="227">
        <v>0</v>
      </c>
      <c r="AO270" s="227">
        <v>0</v>
      </c>
      <c r="AP270" s="227">
        <v>0</v>
      </c>
      <c r="AQ270" s="227">
        <v>0</v>
      </c>
      <c r="AR270" s="227">
        <v>0</v>
      </c>
      <c r="AS270" s="227">
        <v>0</v>
      </c>
      <c r="AT270" s="227">
        <v>0</v>
      </c>
      <c r="AU270" s="227">
        <v>0</v>
      </c>
      <c r="AV270" s="227">
        <v>0</v>
      </c>
      <c r="AW270" s="227">
        <v>0</v>
      </c>
      <c r="AX270" s="227">
        <v>0</v>
      </c>
      <c r="AY270" s="227">
        <v>0</v>
      </c>
      <c r="AZ270" s="227">
        <v>0</v>
      </c>
      <c r="BA270" s="227">
        <v>0</v>
      </c>
      <c r="BB270" s="227">
        <v>0</v>
      </c>
      <c r="BC270" s="227">
        <v>0</v>
      </c>
      <c r="BD270" s="227">
        <v>0</v>
      </c>
      <c r="BE270" s="227">
        <v>0</v>
      </c>
      <c r="BF270" s="227">
        <v>0</v>
      </c>
      <c r="BG270" s="227">
        <v>0</v>
      </c>
      <c r="BH270" s="227">
        <v>0</v>
      </c>
      <c r="BI270" s="227">
        <v>0</v>
      </c>
      <c r="BJ270" s="227">
        <v>0</v>
      </c>
      <c r="BK270" s="227">
        <v>0</v>
      </c>
      <c r="BL270" s="227">
        <v>0</v>
      </c>
      <c r="BM270" s="227">
        <v>0</v>
      </c>
      <c r="BN270" s="227">
        <v>0</v>
      </c>
      <c r="BO270" s="227">
        <v>0</v>
      </c>
      <c r="BP270" s="227">
        <v>0</v>
      </c>
      <c r="BQ270" s="227">
        <v>0</v>
      </c>
      <c r="BR270" s="227">
        <v>0</v>
      </c>
      <c r="BS270" s="227">
        <v>0</v>
      </c>
      <c r="BT270" s="227">
        <v>0</v>
      </c>
      <c r="BU270" s="227">
        <v>0</v>
      </c>
      <c r="BV270" s="227">
        <v>0</v>
      </c>
      <c r="BW270" s="227">
        <v>0</v>
      </c>
      <c r="BX270" s="227">
        <v>0</v>
      </c>
      <c r="BY270" s="227">
        <v>0</v>
      </c>
      <c r="BZ270" s="227">
        <v>0</v>
      </c>
      <c r="CA270" s="227">
        <v>0</v>
      </c>
      <c r="CB270" s="227">
        <v>0</v>
      </c>
      <c r="CC270" s="227">
        <v>0</v>
      </c>
      <c r="CD270" s="227">
        <v>0</v>
      </c>
      <c r="CE270" s="227">
        <v>0</v>
      </c>
      <c r="CF270" s="227">
        <v>0</v>
      </c>
      <c r="CG270" s="227">
        <v>0</v>
      </c>
      <c r="CH270" s="227">
        <v>0</v>
      </c>
      <c r="CI270" s="227">
        <v>0</v>
      </c>
      <c r="CJ270" s="227">
        <v>0</v>
      </c>
      <c r="CK270" s="227">
        <v>0</v>
      </c>
      <c r="CL270" s="227">
        <v>0</v>
      </c>
      <c r="CM270" s="326"/>
      <c r="CZ270" s="325">
        <f t="shared" si="4"/>
        <v>0</v>
      </c>
      <c r="DA270" s="313" t="s">
        <v>1105</v>
      </c>
      <c r="DB270" s="310" t="s">
        <v>1106</v>
      </c>
      <c r="DC270" s="310" t="s">
        <v>2296</v>
      </c>
    </row>
    <row r="271" spans="1:107" ht="13.2" customHeight="1" x14ac:dyDescent="0.25">
      <c r="A271" s="293" t="s">
        <v>251</v>
      </c>
      <c r="B271" s="294" t="s">
        <v>252</v>
      </c>
      <c r="C271" s="227">
        <v>35897800</v>
      </c>
      <c r="D271" s="227">
        <v>0</v>
      </c>
      <c r="E271" s="227">
        <v>0</v>
      </c>
      <c r="F271" s="227">
        <v>0</v>
      </c>
      <c r="G271" s="227">
        <v>0</v>
      </c>
      <c r="H271" s="227">
        <v>0</v>
      </c>
      <c r="I271" s="227">
        <v>0</v>
      </c>
      <c r="J271" s="227">
        <v>0</v>
      </c>
      <c r="K271" s="227">
        <v>0</v>
      </c>
      <c r="L271" s="227">
        <v>0</v>
      </c>
      <c r="M271" s="227">
        <v>0</v>
      </c>
      <c r="N271" s="227">
        <v>0</v>
      </c>
      <c r="O271" s="227">
        <v>0</v>
      </c>
      <c r="P271" s="227">
        <v>0</v>
      </c>
      <c r="Q271" s="227">
        <v>0</v>
      </c>
      <c r="R271" s="227">
        <v>0</v>
      </c>
      <c r="S271" s="227">
        <v>0</v>
      </c>
      <c r="T271" s="227">
        <v>0</v>
      </c>
      <c r="U271" s="227">
        <v>0</v>
      </c>
      <c r="V271" s="227">
        <v>0</v>
      </c>
      <c r="W271" s="227">
        <v>3553500</v>
      </c>
      <c r="X271" s="227">
        <v>0</v>
      </c>
      <c r="Y271" s="227">
        <v>0</v>
      </c>
      <c r="Z271" s="227">
        <v>0</v>
      </c>
      <c r="AA271" s="227">
        <v>0</v>
      </c>
      <c r="AB271" s="227">
        <v>0</v>
      </c>
      <c r="AC271" s="227">
        <v>0</v>
      </c>
      <c r="AD271" s="227">
        <v>0</v>
      </c>
      <c r="AE271" s="227">
        <v>0</v>
      </c>
      <c r="AF271" s="227">
        <v>0</v>
      </c>
      <c r="AG271" s="227">
        <v>0</v>
      </c>
      <c r="AH271" s="227">
        <v>0</v>
      </c>
      <c r="AI271" s="227">
        <v>0</v>
      </c>
      <c r="AJ271" s="227">
        <v>0</v>
      </c>
      <c r="AK271" s="227">
        <v>0</v>
      </c>
      <c r="AL271" s="227">
        <v>0</v>
      </c>
      <c r="AM271" s="227">
        <v>0</v>
      </c>
      <c r="AN271" s="227">
        <v>0</v>
      </c>
      <c r="AO271" s="227">
        <v>0</v>
      </c>
      <c r="AP271" s="227">
        <v>0</v>
      </c>
      <c r="AQ271" s="227">
        <v>0</v>
      </c>
      <c r="AR271" s="227">
        <v>0</v>
      </c>
      <c r="AS271" s="227">
        <v>0</v>
      </c>
      <c r="AT271" s="227">
        <v>0</v>
      </c>
      <c r="AU271" s="227">
        <v>0</v>
      </c>
      <c r="AV271" s="227">
        <v>0</v>
      </c>
      <c r="AW271" s="227">
        <v>0</v>
      </c>
      <c r="AX271" s="227">
        <v>0</v>
      </c>
      <c r="AY271" s="227">
        <v>0</v>
      </c>
      <c r="AZ271" s="227">
        <v>0</v>
      </c>
      <c r="BA271" s="227">
        <v>7160000</v>
      </c>
      <c r="BB271" s="227">
        <v>0</v>
      </c>
      <c r="BC271" s="227">
        <v>3588000</v>
      </c>
      <c r="BD271" s="227">
        <v>0</v>
      </c>
      <c r="BE271" s="227">
        <v>0</v>
      </c>
      <c r="BF271" s="227">
        <v>0</v>
      </c>
      <c r="BG271" s="227">
        <v>0</v>
      </c>
      <c r="BH271" s="227">
        <v>0</v>
      </c>
      <c r="BI271" s="227">
        <v>0</v>
      </c>
      <c r="BJ271" s="227">
        <v>0</v>
      </c>
      <c r="BK271" s="227">
        <v>0</v>
      </c>
      <c r="BL271" s="227">
        <v>0</v>
      </c>
      <c r="BM271" s="227">
        <v>0</v>
      </c>
      <c r="BN271" s="227">
        <v>0</v>
      </c>
      <c r="BO271" s="227">
        <v>0</v>
      </c>
      <c r="BP271" s="227">
        <v>0</v>
      </c>
      <c r="BQ271" s="227">
        <v>0</v>
      </c>
      <c r="BR271" s="227">
        <v>16117000</v>
      </c>
      <c r="BS271" s="227">
        <v>0</v>
      </c>
      <c r="BT271" s="227">
        <v>0</v>
      </c>
      <c r="BU271" s="227">
        <v>0</v>
      </c>
      <c r="BV271" s="227">
        <v>0</v>
      </c>
      <c r="BW271" s="227">
        <v>0</v>
      </c>
      <c r="BX271" s="227">
        <v>0</v>
      </c>
      <c r="BY271" s="227">
        <v>0</v>
      </c>
      <c r="BZ271" s="227">
        <v>0</v>
      </c>
      <c r="CA271" s="227">
        <v>0</v>
      </c>
      <c r="CB271" s="227">
        <v>0</v>
      </c>
      <c r="CC271" s="227">
        <v>0</v>
      </c>
      <c r="CD271" s="227">
        <v>0</v>
      </c>
      <c r="CE271" s="227">
        <v>0</v>
      </c>
      <c r="CF271" s="227">
        <v>0</v>
      </c>
      <c r="CG271" s="227">
        <v>0</v>
      </c>
      <c r="CH271" s="227">
        <v>0</v>
      </c>
      <c r="CI271" s="227">
        <v>0</v>
      </c>
      <c r="CJ271" s="227">
        <v>0</v>
      </c>
      <c r="CK271" s="227">
        <v>0</v>
      </c>
      <c r="CL271" s="227">
        <v>0</v>
      </c>
      <c r="CM271" s="326"/>
      <c r="CZ271" s="325">
        <f t="shared" si="4"/>
        <v>0</v>
      </c>
      <c r="DA271" s="313" t="s">
        <v>251</v>
      </c>
      <c r="DB271" s="310" t="s">
        <v>252</v>
      </c>
      <c r="DC271" s="310" t="s">
        <v>2296</v>
      </c>
    </row>
    <row r="272" spans="1:107" ht="13.2" customHeight="1" x14ac:dyDescent="0.25">
      <c r="A272" s="293" t="s">
        <v>1303</v>
      </c>
      <c r="B272" s="294" t="s">
        <v>2281</v>
      </c>
      <c r="C272" s="227">
        <v>0</v>
      </c>
      <c r="D272" s="227">
        <v>0</v>
      </c>
      <c r="E272" s="227">
        <v>0</v>
      </c>
      <c r="F272" s="227">
        <v>0</v>
      </c>
      <c r="G272" s="227">
        <v>0</v>
      </c>
      <c r="H272" s="227">
        <v>0</v>
      </c>
      <c r="I272" s="227">
        <v>0</v>
      </c>
      <c r="J272" s="227">
        <v>0</v>
      </c>
      <c r="K272" s="227">
        <v>0</v>
      </c>
      <c r="L272" s="227">
        <v>0</v>
      </c>
      <c r="M272" s="227">
        <v>0</v>
      </c>
      <c r="N272" s="227">
        <v>0</v>
      </c>
      <c r="O272" s="227">
        <v>0</v>
      </c>
      <c r="P272" s="227">
        <v>0</v>
      </c>
      <c r="Q272" s="227">
        <v>0</v>
      </c>
      <c r="R272" s="227">
        <v>0</v>
      </c>
      <c r="S272" s="227">
        <v>0</v>
      </c>
      <c r="T272" s="227">
        <v>0</v>
      </c>
      <c r="U272" s="227">
        <v>0</v>
      </c>
      <c r="V272" s="227">
        <v>0</v>
      </c>
      <c r="W272" s="227">
        <v>0</v>
      </c>
      <c r="X272" s="227">
        <v>0</v>
      </c>
      <c r="Y272" s="227">
        <v>0</v>
      </c>
      <c r="Z272" s="227">
        <v>0</v>
      </c>
      <c r="AA272" s="227">
        <v>0</v>
      </c>
      <c r="AB272" s="227">
        <v>0</v>
      </c>
      <c r="AC272" s="227">
        <v>0</v>
      </c>
      <c r="AD272" s="227">
        <v>0</v>
      </c>
      <c r="AE272" s="227">
        <v>0</v>
      </c>
      <c r="AF272" s="227">
        <v>0</v>
      </c>
      <c r="AG272" s="227">
        <v>0</v>
      </c>
      <c r="AH272" s="227">
        <v>0</v>
      </c>
      <c r="AI272" s="227">
        <v>0</v>
      </c>
      <c r="AJ272" s="227">
        <v>0</v>
      </c>
      <c r="AK272" s="227">
        <v>0</v>
      </c>
      <c r="AL272" s="227">
        <v>0</v>
      </c>
      <c r="AM272" s="227">
        <v>0</v>
      </c>
      <c r="AN272" s="227">
        <v>0</v>
      </c>
      <c r="AO272" s="227">
        <v>0</v>
      </c>
      <c r="AP272" s="227">
        <v>0</v>
      </c>
      <c r="AQ272" s="227">
        <v>0</v>
      </c>
      <c r="AR272" s="227">
        <v>0</v>
      </c>
      <c r="AS272" s="227">
        <v>0</v>
      </c>
      <c r="AT272" s="227">
        <v>0</v>
      </c>
      <c r="AU272" s="227">
        <v>0</v>
      </c>
      <c r="AV272" s="227">
        <v>0</v>
      </c>
      <c r="AW272" s="227">
        <v>0</v>
      </c>
      <c r="AX272" s="227">
        <v>0</v>
      </c>
      <c r="AY272" s="227">
        <v>0</v>
      </c>
      <c r="AZ272" s="227">
        <v>0</v>
      </c>
      <c r="BA272" s="227">
        <v>0</v>
      </c>
      <c r="BB272" s="227">
        <v>0</v>
      </c>
      <c r="BC272" s="227">
        <v>0</v>
      </c>
      <c r="BD272" s="227">
        <v>0</v>
      </c>
      <c r="BE272" s="227">
        <v>0</v>
      </c>
      <c r="BF272" s="227">
        <v>0</v>
      </c>
      <c r="BG272" s="227">
        <v>0</v>
      </c>
      <c r="BH272" s="227">
        <v>0</v>
      </c>
      <c r="BI272" s="227">
        <v>0</v>
      </c>
      <c r="BJ272" s="227">
        <v>0</v>
      </c>
      <c r="BK272" s="227">
        <v>0</v>
      </c>
      <c r="BL272" s="227">
        <v>0</v>
      </c>
      <c r="BM272" s="227">
        <v>0</v>
      </c>
      <c r="BN272" s="227">
        <v>0</v>
      </c>
      <c r="BO272" s="227">
        <v>0</v>
      </c>
      <c r="BP272" s="227">
        <v>0</v>
      </c>
      <c r="BQ272" s="227">
        <v>0</v>
      </c>
      <c r="BR272" s="227">
        <v>0</v>
      </c>
      <c r="BS272" s="227">
        <v>0</v>
      </c>
      <c r="BT272" s="227">
        <v>0</v>
      </c>
      <c r="BU272" s="227">
        <v>0</v>
      </c>
      <c r="BV272" s="227">
        <v>0</v>
      </c>
      <c r="BW272" s="227">
        <v>0</v>
      </c>
      <c r="BX272" s="227">
        <v>0</v>
      </c>
      <c r="BY272" s="227">
        <v>0</v>
      </c>
      <c r="BZ272" s="227">
        <v>0</v>
      </c>
      <c r="CA272" s="227">
        <v>0</v>
      </c>
      <c r="CB272" s="227">
        <v>0</v>
      </c>
      <c r="CC272" s="227">
        <v>0</v>
      </c>
      <c r="CD272" s="227">
        <v>0</v>
      </c>
      <c r="CE272" s="227">
        <v>0</v>
      </c>
      <c r="CF272" s="227">
        <v>0</v>
      </c>
      <c r="CG272" s="227">
        <v>0</v>
      </c>
      <c r="CH272" s="227">
        <v>0</v>
      </c>
      <c r="CI272" s="227">
        <v>0</v>
      </c>
      <c r="CJ272" s="227">
        <v>0</v>
      </c>
      <c r="CK272" s="227">
        <v>0</v>
      </c>
      <c r="CL272" s="227">
        <v>0</v>
      </c>
      <c r="CM272" s="326"/>
      <c r="CZ272" s="325">
        <f t="shared" si="4"/>
        <v>0</v>
      </c>
      <c r="DA272" s="313" t="s">
        <v>1303</v>
      </c>
      <c r="DB272" s="310" t="s">
        <v>2281</v>
      </c>
      <c r="DC272" s="310" t="s">
        <v>2296</v>
      </c>
    </row>
    <row r="273" spans="1:107" ht="13.2" customHeight="1" x14ac:dyDescent="0.25">
      <c r="A273" s="293" t="s">
        <v>1107</v>
      </c>
      <c r="B273" s="294" t="s">
        <v>2282</v>
      </c>
      <c r="C273" s="227">
        <v>0</v>
      </c>
      <c r="D273" s="227">
        <v>0</v>
      </c>
      <c r="E273" s="227">
        <v>0</v>
      </c>
      <c r="F273" s="227">
        <v>0</v>
      </c>
      <c r="G273" s="227">
        <v>0</v>
      </c>
      <c r="H273" s="227">
        <v>0</v>
      </c>
      <c r="I273" s="227">
        <v>0</v>
      </c>
      <c r="J273" s="227">
        <v>0</v>
      </c>
      <c r="K273" s="227">
        <v>0</v>
      </c>
      <c r="L273" s="227">
        <v>0</v>
      </c>
      <c r="M273" s="227">
        <v>0</v>
      </c>
      <c r="N273" s="227">
        <v>0</v>
      </c>
      <c r="O273" s="227">
        <v>0</v>
      </c>
      <c r="P273" s="227">
        <v>0</v>
      </c>
      <c r="Q273" s="227">
        <v>0</v>
      </c>
      <c r="R273" s="227">
        <v>0</v>
      </c>
      <c r="S273" s="227">
        <v>0</v>
      </c>
      <c r="T273" s="227">
        <v>0</v>
      </c>
      <c r="U273" s="227">
        <v>0</v>
      </c>
      <c r="V273" s="227">
        <v>0</v>
      </c>
      <c r="W273" s="227">
        <v>0</v>
      </c>
      <c r="X273" s="227">
        <v>0</v>
      </c>
      <c r="Y273" s="227">
        <v>0</v>
      </c>
      <c r="Z273" s="227">
        <v>0</v>
      </c>
      <c r="AA273" s="227">
        <v>0</v>
      </c>
      <c r="AB273" s="227">
        <v>0</v>
      </c>
      <c r="AC273" s="227">
        <v>0</v>
      </c>
      <c r="AD273" s="227">
        <v>0</v>
      </c>
      <c r="AE273" s="227">
        <v>0</v>
      </c>
      <c r="AF273" s="227">
        <v>0</v>
      </c>
      <c r="AG273" s="227">
        <v>0</v>
      </c>
      <c r="AH273" s="227">
        <v>0</v>
      </c>
      <c r="AI273" s="227">
        <v>0</v>
      </c>
      <c r="AJ273" s="227">
        <v>0</v>
      </c>
      <c r="AK273" s="227">
        <v>0</v>
      </c>
      <c r="AL273" s="227">
        <v>0</v>
      </c>
      <c r="AM273" s="227">
        <v>0</v>
      </c>
      <c r="AN273" s="227">
        <v>0</v>
      </c>
      <c r="AO273" s="227">
        <v>0</v>
      </c>
      <c r="AP273" s="227">
        <v>0</v>
      </c>
      <c r="AQ273" s="227">
        <v>0</v>
      </c>
      <c r="AR273" s="227">
        <v>0</v>
      </c>
      <c r="AS273" s="227">
        <v>0</v>
      </c>
      <c r="AT273" s="227">
        <v>0</v>
      </c>
      <c r="AU273" s="227">
        <v>0</v>
      </c>
      <c r="AV273" s="227">
        <v>0</v>
      </c>
      <c r="AW273" s="227">
        <v>0</v>
      </c>
      <c r="AX273" s="227">
        <v>0</v>
      </c>
      <c r="AY273" s="227">
        <v>0</v>
      </c>
      <c r="AZ273" s="227">
        <v>0</v>
      </c>
      <c r="BA273" s="227">
        <v>0</v>
      </c>
      <c r="BB273" s="227">
        <v>0</v>
      </c>
      <c r="BC273" s="227">
        <v>0</v>
      </c>
      <c r="BD273" s="227">
        <v>0</v>
      </c>
      <c r="BE273" s="227">
        <v>0</v>
      </c>
      <c r="BF273" s="227">
        <v>0</v>
      </c>
      <c r="BG273" s="227">
        <v>0</v>
      </c>
      <c r="BH273" s="227">
        <v>0</v>
      </c>
      <c r="BI273" s="227">
        <v>0</v>
      </c>
      <c r="BJ273" s="227">
        <v>0</v>
      </c>
      <c r="BK273" s="227">
        <v>0</v>
      </c>
      <c r="BL273" s="227">
        <v>0</v>
      </c>
      <c r="BM273" s="227">
        <v>0</v>
      </c>
      <c r="BN273" s="227">
        <v>0</v>
      </c>
      <c r="BO273" s="227">
        <v>0</v>
      </c>
      <c r="BP273" s="227">
        <v>0</v>
      </c>
      <c r="BQ273" s="227">
        <v>0</v>
      </c>
      <c r="BR273" s="227">
        <v>0</v>
      </c>
      <c r="BS273" s="227">
        <v>0</v>
      </c>
      <c r="BT273" s="227">
        <v>0</v>
      </c>
      <c r="BU273" s="227">
        <v>0</v>
      </c>
      <c r="BV273" s="227">
        <v>0</v>
      </c>
      <c r="BW273" s="227">
        <v>0</v>
      </c>
      <c r="BX273" s="227">
        <v>0</v>
      </c>
      <c r="BY273" s="227">
        <v>0</v>
      </c>
      <c r="BZ273" s="227">
        <v>0</v>
      </c>
      <c r="CA273" s="227">
        <v>0</v>
      </c>
      <c r="CB273" s="227">
        <v>0</v>
      </c>
      <c r="CC273" s="227">
        <v>0</v>
      </c>
      <c r="CD273" s="227">
        <v>0</v>
      </c>
      <c r="CE273" s="227">
        <v>0</v>
      </c>
      <c r="CF273" s="227">
        <v>0</v>
      </c>
      <c r="CG273" s="227">
        <v>0</v>
      </c>
      <c r="CH273" s="227">
        <v>0</v>
      </c>
      <c r="CI273" s="227">
        <v>0</v>
      </c>
      <c r="CJ273" s="227">
        <v>0</v>
      </c>
      <c r="CK273" s="227">
        <v>0</v>
      </c>
      <c r="CL273" s="227">
        <v>0</v>
      </c>
      <c r="CM273" s="326"/>
      <c r="CZ273" s="325">
        <f t="shared" si="4"/>
        <v>0</v>
      </c>
      <c r="DA273" s="313" t="s">
        <v>1107</v>
      </c>
      <c r="DB273" s="310" t="s">
        <v>2282</v>
      </c>
      <c r="DC273" s="310" t="s">
        <v>2296</v>
      </c>
    </row>
    <row r="274" spans="1:107" ht="13.2" customHeight="1" x14ac:dyDescent="0.25">
      <c r="A274" s="293" t="s">
        <v>1108</v>
      </c>
      <c r="B274" s="294" t="s">
        <v>2283</v>
      </c>
      <c r="C274" s="227">
        <v>0</v>
      </c>
      <c r="D274" s="227">
        <v>0</v>
      </c>
      <c r="E274" s="227">
        <v>0</v>
      </c>
      <c r="F274" s="227">
        <v>0</v>
      </c>
      <c r="G274" s="227">
        <v>0</v>
      </c>
      <c r="H274" s="227">
        <v>0</v>
      </c>
      <c r="I274" s="227">
        <v>0</v>
      </c>
      <c r="J274" s="227">
        <v>0</v>
      </c>
      <c r="K274" s="227">
        <v>0</v>
      </c>
      <c r="L274" s="227">
        <v>0</v>
      </c>
      <c r="M274" s="227">
        <v>0</v>
      </c>
      <c r="N274" s="227">
        <v>0</v>
      </c>
      <c r="O274" s="227">
        <v>0</v>
      </c>
      <c r="P274" s="227">
        <v>0</v>
      </c>
      <c r="Q274" s="227">
        <v>0</v>
      </c>
      <c r="R274" s="227">
        <v>0</v>
      </c>
      <c r="S274" s="227">
        <v>0</v>
      </c>
      <c r="T274" s="227">
        <v>0</v>
      </c>
      <c r="U274" s="227">
        <v>0</v>
      </c>
      <c r="V274" s="227">
        <v>0</v>
      </c>
      <c r="W274" s="227">
        <v>0</v>
      </c>
      <c r="X274" s="227">
        <v>0</v>
      </c>
      <c r="Y274" s="227">
        <v>0</v>
      </c>
      <c r="Z274" s="227">
        <v>0</v>
      </c>
      <c r="AA274" s="227">
        <v>0</v>
      </c>
      <c r="AB274" s="227">
        <v>0</v>
      </c>
      <c r="AC274" s="227">
        <v>0</v>
      </c>
      <c r="AD274" s="227">
        <v>0</v>
      </c>
      <c r="AE274" s="227">
        <v>0</v>
      </c>
      <c r="AF274" s="227">
        <v>0</v>
      </c>
      <c r="AG274" s="227">
        <v>0</v>
      </c>
      <c r="AH274" s="227">
        <v>0</v>
      </c>
      <c r="AI274" s="227">
        <v>0</v>
      </c>
      <c r="AJ274" s="227">
        <v>0</v>
      </c>
      <c r="AK274" s="227">
        <v>0</v>
      </c>
      <c r="AL274" s="227">
        <v>0</v>
      </c>
      <c r="AM274" s="227">
        <v>0</v>
      </c>
      <c r="AN274" s="227">
        <v>0</v>
      </c>
      <c r="AO274" s="227">
        <v>0</v>
      </c>
      <c r="AP274" s="227">
        <v>0</v>
      </c>
      <c r="AQ274" s="227">
        <v>0</v>
      </c>
      <c r="AR274" s="227">
        <v>0</v>
      </c>
      <c r="AS274" s="227">
        <v>0</v>
      </c>
      <c r="AT274" s="227">
        <v>0</v>
      </c>
      <c r="AU274" s="227">
        <v>0</v>
      </c>
      <c r="AV274" s="227">
        <v>0</v>
      </c>
      <c r="AW274" s="227">
        <v>0</v>
      </c>
      <c r="AX274" s="227">
        <v>0</v>
      </c>
      <c r="AY274" s="227">
        <v>0</v>
      </c>
      <c r="AZ274" s="227">
        <v>0</v>
      </c>
      <c r="BA274" s="227">
        <v>0</v>
      </c>
      <c r="BB274" s="227">
        <v>0</v>
      </c>
      <c r="BC274" s="227">
        <v>0</v>
      </c>
      <c r="BD274" s="227">
        <v>0</v>
      </c>
      <c r="BE274" s="227">
        <v>0</v>
      </c>
      <c r="BF274" s="227">
        <v>0</v>
      </c>
      <c r="BG274" s="227">
        <v>0</v>
      </c>
      <c r="BH274" s="227">
        <v>0</v>
      </c>
      <c r="BI274" s="227">
        <v>0</v>
      </c>
      <c r="BJ274" s="227">
        <v>0</v>
      </c>
      <c r="BK274" s="227">
        <v>0</v>
      </c>
      <c r="BL274" s="227">
        <v>0</v>
      </c>
      <c r="BM274" s="227">
        <v>0</v>
      </c>
      <c r="BN274" s="227">
        <v>0</v>
      </c>
      <c r="BO274" s="227">
        <v>0</v>
      </c>
      <c r="BP274" s="227">
        <v>0</v>
      </c>
      <c r="BQ274" s="227">
        <v>0</v>
      </c>
      <c r="BR274" s="227">
        <v>0</v>
      </c>
      <c r="BS274" s="227">
        <v>0</v>
      </c>
      <c r="BT274" s="227">
        <v>0</v>
      </c>
      <c r="BU274" s="227">
        <v>0</v>
      </c>
      <c r="BV274" s="227">
        <v>0</v>
      </c>
      <c r="BW274" s="227">
        <v>0</v>
      </c>
      <c r="BX274" s="227">
        <v>0</v>
      </c>
      <c r="BY274" s="227">
        <v>0</v>
      </c>
      <c r="BZ274" s="227">
        <v>0</v>
      </c>
      <c r="CA274" s="227">
        <v>0</v>
      </c>
      <c r="CB274" s="227">
        <v>0</v>
      </c>
      <c r="CC274" s="227">
        <v>0</v>
      </c>
      <c r="CD274" s="227">
        <v>0</v>
      </c>
      <c r="CE274" s="227">
        <v>0</v>
      </c>
      <c r="CF274" s="227">
        <v>0</v>
      </c>
      <c r="CG274" s="227">
        <v>0</v>
      </c>
      <c r="CH274" s="227">
        <v>0</v>
      </c>
      <c r="CI274" s="227">
        <v>0</v>
      </c>
      <c r="CJ274" s="227">
        <v>0</v>
      </c>
      <c r="CK274" s="227">
        <v>0</v>
      </c>
      <c r="CL274" s="227">
        <v>0</v>
      </c>
      <c r="CM274" s="326"/>
      <c r="CZ274" s="325">
        <f t="shared" si="4"/>
        <v>0</v>
      </c>
      <c r="DA274" s="313" t="s">
        <v>1108</v>
      </c>
      <c r="DB274" s="310" t="s">
        <v>2283</v>
      </c>
      <c r="DC274" s="310" t="s">
        <v>2296</v>
      </c>
    </row>
    <row r="275" spans="1:107" ht="13.2" customHeight="1" x14ac:dyDescent="0.25">
      <c r="A275" s="293" t="s">
        <v>1870</v>
      </c>
      <c r="B275" s="294" t="s">
        <v>1871</v>
      </c>
      <c r="C275" s="227">
        <v>80</v>
      </c>
      <c r="D275" s="227">
        <v>0</v>
      </c>
      <c r="E275" s="227">
        <v>0</v>
      </c>
      <c r="F275" s="227">
        <v>0</v>
      </c>
      <c r="G275" s="227">
        <v>0</v>
      </c>
      <c r="H275" s="227">
        <v>0</v>
      </c>
      <c r="I275" s="227">
        <v>0</v>
      </c>
      <c r="J275" s="227">
        <v>0</v>
      </c>
      <c r="K275" s="227">
        <v>0</v>
      </c>
      <c r="L275" s="227">
        <v>0</v>
      </c>
      <c r="M275" s="227">
        <v>0</v>
      </c>
      <c r="N275" s="227">
        <v>0</v>
      </c>
      <c r="O275" s="227">
        <v>0</v>
      </c>
      <c r="P275" s="227">
        <v>0</v>
      </c>
      <c r="Q275" s="227">
        <v>0</v>
      </c>
      <c r="R275" s="227">
        <v>0</v>
      </c>
      <c r="S275" s="227">
        <v>0</v>
      </c>
      <c r="T275" s="227">
        <v>0</v>
      </c>
      <c r="U275" s="227">
        <v>0</v>
      </c>
      <c r="V275" s="227">
        <v>0</v>
      </c>
      <c r="W275" s="227">
        <v>0</v>
      </c>
      <c r="X275" s="227">
        <v>0</v>
      </c>
      <c r="Y275" s="227">
        <v>0</v>
      </c>
      <c r="Z275" s="227">
        <v>0</v>
      </c>
      <c r="AA275" s="227">
        <v>0</v>
      </c>
      <c r="AB275" s="227">
        <v>0</v>
      </c>
      <c r="AC275" s="227">
        <v>0</v>
      </c>
      <c r="AD275" s="227">
        <v>0</v>
      </c>
      <c r="AE275" s="227">
        <v>0</v>
      </c>
      <c r="AF275" s="227">
        <v>0</v>
      </c>
      <c r="AG275" s="227">
        <v>0</v>
      </c>
      <c r="AH275" s="227">
        <v>0</v>
      </c>
      <c r="AI275" s="227">
        <v>0</v>
      </c>
      <c r="AJ275" s="227">
        <v>0</v>
      </c>
      <c r="AK275" s="227">
        <v>0</v>
      </c>
      <c r="AL275" s="227">
        <v>0</v>
      </c>
      <c r="AM275" s="227">
        <v>0</v>
      </c>
      <c r="AN275" s="227">
        <v>0</v>
      </c>
      <c r="AO275" s="227">
        <v>0</v>
      </c>
      <c r="AP275" s="227">
        <v>0</v>
      </c>
      <c r="AQ275" s="227">
        <v>0</v>
      </c>
      <c r="AR275" s="227">
        <v>0</v>
      </c>
      <c r="AS275" s="227">
        <v>0</v>
      </c>
      <c r="AT275" s="227">
        <v>0</v>
      </c>
      <c r="AU275" s="227">
        <v>0</v>
      </c>
      <c r="AV275" s="227">
        <v>0</v>
      </c>
      <c r="AW275" s="227">
        <v>0</v>
      </c>
      <c r="AX275" s="227">
        <v>0</v>
      </c>
      <c r="AY275" s="227">
        <v>0</v>
      </c>
      <c r="AZ275" s="227">
        <v>0</v>
      </c>
      <c r="BA275" s="227">
        <v>0</v>
      </c>
      <c r="BB275" s="227">
        <v>0</v>
      </c>
      <c r="BC275" s="227">
        <v>0</v>
      </c>
      <c r="BD275" s="227">
        <v>0</v>
      </c>
      <c r="BE275" s="227">
        <v>0</v>
      </c>
      <c r="BF275" s="227">
        <v>0</v>
      </c>
      <c r="BG275" s="227">
        <v>0</v>
      </c>
      <c r="BH275" s="227">
        <v>0</v>
      </c>
      <c r="BI275" s="227">
        <v>0</v>
      </c>
      <c r="BJ275" s="227">
        <v>0</v>
      </c>
      <c r="BK275" s="227">
        <v>0</v>
      </c>
      <c r="BL275" s="227">
        <v>0</v>
      </c>
      <c r="BM275" s="227">
        <v>0</v>
      </c>
      <c r="BN275" s="227">
        <v>0</v>
      </c>
      <c r="BO275" s="227">
        <v>0</v>
      </c>
      <c r="BP275" s="227">
        <v>0</v>
      </c>
      <c r="BQ275" s="227">
        <v>0</v>
      </c>
      <c r="BR275" s="227">
        <v>72061103.849999994</v>
      </c>
      <c r="BS275" s="227">
        <v>0</v>
      </c>
      <c r="BT275" s="227">
        <v>0</v>
      </c>
      <c r="BU275" s="227">
        <v>0</v>
      </c>
      <c r="BV275" s="227">
        <v>0</v>
      </c>
      <c r="BW275" s="227">
        <v>0</v>
      </c>
      <c r="BX275" s="227">
        <v>0</v>
      </c>
      <c r="BY275" s="227">
        <v>0</v>
      </c>
      <c r="BZ275" s="227">
        <v>0</v>
      </c>
      <c r="CA275" s="227">
        <v>0</v>
      </c>
      <c r="CB275" s="227">
        <v>0</v>
      </c>
      <c r="CC275" s="227">
        <v>0</v>
      </c>
      <c r="CD275" s="227">
        <v>0</v>
      </c>
      <c r="CE275" s="227">
        <v>0</v>
      </c>
      <c r="CF275" s="227">
        <v>0</v>
      </c>
      <c r="CG275" s="227">
        <v>0</v>
      </c>
      <c r="CH275" s="227">
        <v>0</v>
      </c>
      <c r="CI275" s="227">
        <v>0</v>
      </c>
      <c r="CJ275" s="227">
        <v>0</v>
      </c>
      <c r="CK275" s="227">
        <v>0</v>
      </c>
      <c r="CL275" s="227">
        <v>0</v>
      </c>
      <c r="CM275" s="326"/>
      <c r="CZ275" s="325">
        <f t="shared" si="4"/>
        <v>0</v>
      </c>
      <c r="DA275" s="313" t="s">
        <v>1870</v>
      </c>
      <c r="DB275" s="310" t="s">
        <v>1871</v>
      </c>
      <c r="DC275" s="310" t="s">
        <v>2296</v>
      </c>
    </row>
    <row r="276" spans="1:107" ht="13.2" customHeight="1" x14ac:dyDescent="0.25">
      <c r="A276" s="293" t="s">
        <v>1872</v>
      </c>
      <c r="B276" s="294" t="s">
        <v>1873</v>
      </c>
      <c r="C276" s="227">
        <v>0</v>
      </c>
      <c r="D276" s="227">
        <v>0</v>
      </c>
      <c r="E276" s="227">
        <v>0</v>
      </c>
      <c r="F276" s="227">
        <v>0</v>
      </c>
      <c r="G276" s="227">
        <v>0</v>
      </c>
      <c r="H276" s="227">
        <v>0</v>
      </c>
      <c r="I276" s="227">
        <v>0</v>
      </c>
      <c r="J276" s="227">
        <v>0</v>
      </c>
      <c r="K276" s="227">
        <v>0</v>
      </c>
      <c r="L276" s="227">
        <v>0</v>
      </c>
      <c r="M276" s="227">
        <v>0</v>
      </c>
      <c r="N276" s="227">
        <v>0</v>
      </c>
      <c r="O276" s="227">
        <v>0</v>
      </c>
      <c r="P276" s="227">
        <v>0</v>
      </c>
      <c r="Q276" s="227">
        <v>0</v>
      </c>
      <c r="R276" s="227">
        <v>0</v>
      </c>
      <c r="S276" s="227">
        <v>0</v>
      </c>
      <c r="T276" s="227">
        <v>0</v>
      </c>
      <c r="U276" s="227">
        <v>0</v>
      </c>
      <c r="V276" s="227">
        <v>0</v>
      </c>
      <c r="W276" s="227">
        <v>0</v>
      </c>
      <c r="X276" s="227">
        <v>0</v>
      </c>
      <c r="Y276" s="227">
        <v>0</v>
      </c>
      <c r="Z276" s="227">
        <v>0</v>
      </c>
      <c r="AA276" s="227">
        <v>0</v>
      </c>
      <c r="AB276" s="227">
        <v>0</v>
      </c>
      <c r="AC276" s="227">
        <v>0</v>
      </c>
      <c r="AD276" s="227">
        <v>0</v>
      </c>
      <c r="AE276" s="227">
        <v>0</v>
      </c>
      <c r="AF276" s="227">
        <v>0</v>
      </c>
      <c r="AG276" s="227">
        <v>0</v>
      </c>
      <c r="AH276" s="227">
        <v>0</v>
      </c>
      <c r="AI276" s="227">
        <v>0</v>
      </c>
      <c r="AJ276" s="227">
        <v>0</v>
      </c>
      <c r="AK276" s="227">
        <v>0</v>
      </c>
      <c r="AL276" s="227">
        <v>0</v>
      </c>
      <c r="AM276" s="227">
        <v>0</v>
      </c>
      <c r="AN276" s="227">
        <v>0</v>
      </c>
      <c r="AO276" s="227">
        <v>0</v>
      </c>
      <c r="AP276" s="227">
        <v>0</v>
      </c>
      <c r="AQ276" s="227">
        <v>0</v>
      </c>
      <c r="AR276" s="227">
        <v>0</v>
      </c>
      <c r="AS276" s="227">
        <v>0</v>
      </c>
      <c r="AT276" s="227">
        <v>0</v>
      </c>
      <c r="AU276" s="227">
        <v>0</v>
      </c>
      <c r="AV276" s="227">
        <v>0</v>
      </c>
      <c r="AW276" s="227">
        <v>0</v>
      </c>
      <c r="AX276" s="227">
        <v>0</v>
      </c>
      <c r="AY276" s="227">
        <v>0</v>
      </c>
      <c r="AZ276" s="227">
        <v>0</v>
      </c>
      <c r="BA276" s="227">
        <v>0</v>
      </c>
      <c r="BB276" s="227">
        <v>0</v>
      </c>
      <c r="BC276" s="227">
        <v>0</v>
      </c>
      <c r="BD276" s="227">
        <v>0</v>
      </c>
      <c r="BE276" s="227">
        <v>0</v>
      </c>
      <c r="BF276" s="227">
        <v>0</v>
      </c>
      <c r="BG276" s="227">
        <v>0</v>
      </c>
      <c r="BH276" s="227">
        <v>0</v>
      </c>
      <c r="BI276" s="227">
        <v>0</v>
      </c>
      <c r="BJ276" s="227">
        <v>0</v>
      </c>
      <c r="BK276" s="227">
        <v>0</v>
      </c>
      <c r="BL276" s="227">
        <v>0</v>
      </c>
      <c r="BM276" s="227">
        <v>0</v>
      </c>
      <c r="BN276" s="227">
        <v>0</v>
      </c>
      <c r="BO276" s="227">
        <v>0</v>
      </c>
      <c r="BP276" s="227">
        <v>0</v>
      </c>
      <c r="BQ276" s="227">
        <v>0</v>
      </c>
      <c r="BR276" s="227">
        <v>0</v>
      </c>
      <c r="BS276" s="227">
        <v>0</v>
      </c>
      <c r="BT276" s="227">
        <v>0</v>
      </c>
      <c r="BU276" s="227">
        <v>0</v>
      </c>
      <c r="BV276" s="227">
        <v>0</v>
      </c>
      <c r="BW276" s="227">
        <v>0</v>
      </c>
      <c r="BX276" s="227">
        <v>0</v>
      </c>
      <c r="BY276" s="227">
        <v>0</v>
      </c>
      <c r="BZ276" s="227">
        <v>0</v>
      </c>
      <c r="CA276" s="227">
        <v>0</v>
      </c>
      <c r="CB276" s="227">
        <v>0</v>
      </c>
      <c r="CC276" s="227">
        <v>0</v>
      </c>
      <c r="CD276" s="227">
        <v>0</v>
      </c>
      <c r="CE276" s="227">
        <v>0</v>
      </c>
      <c r="CF276" s="227">
        <v>0</v>
      </c>
      <c r="CG276" s="227">
        <v>0</v>
      </c>
      <c r="CH276" s="227">
        <v>0</v>
      </c>
      <c r="CI276" s="227">
        <v>0</v>
      </c>
      <c r="CJ276" s="227">
        <v>0</v>
      </c>
      <c r="CK276" s="227">
        <v>0</v>
      </c>
      <c r="CL276" s="227">
        <v>0</v>
      </c>
      <c r="CM276" s="326"/>
      <c r="CZ276" s="325">
        <f t="shared" si="4"/>
        <v>0</v>
      </c>
      <c r="DA276" s="313" t="s">
        <v>1872</v>
      </c>
      <c r="DB276" s="310" t="s">
        <v>1873</v>
      </c>
      <c r="DC276" s="310" t="s">
        <v>2296</v>
      </c>
    </row>
    <row r="277" spans="1:107" ht="13.2" customHeight="1" x14ac:dyDescent="0.25">
      <c r="A277" s="293" t="s">
        <v>1874</v>
      </c>
      <c r="B277" s="294" t="s">
        <v>1875</v>
      </c>
      <c r="C277" s="227">
        <v>48000</v>
      </c>
      <c r="D277" s="227">
        <v>0</v>
      </c>
      <c r="E277" s="227">
        <v>0</v>
      </c>
      <c r="F277" s="227">
        <v>0</v>
      </c>
      <c r="G277" s="227">
        <v>0</v>
      </c>
      <c r="H277" s="227">
        <v>0</v>
      </c>
      <c r="I277" s="227">
        <v>0</v>
      </c>
      <c r="J277" s="227">
        <v>0</v>
      </c>
      <c r="K277" s="227">
        <v>0</v>
      </c>
      <c r="L277" s="227">
        <v>0</v>
      </c>
      <c r="M277" s="227">
        <v>0</v>
      </c>
      <c r="N277" s="227">
        <v>0</v>
      </c>
      <c r="O277" s="227">
        <v>0</v>
      </c>
      <c r="P277" s="227">
        <v>0</v>
      </c>
      <c r="Q277" s="227">
        <v>0</v>
      </c>
      <c r="R277" s="227">
        <v>0</v>
      </c>
      <c r="S277" s="227">
        <v>0</v>
      </c>
      <c r="T277" s="227">
        <v>0</v>
      </c>
      <c r="U277" s="227">
        <v>0</v>
      </c>
      <c r="V277" s="227">
        <v>0</v>
      </c>
      <c r="W277" s="227">
        <v>7500</v>
      </c>
      <c r="X277" s="227">
        <v>0</v>
      </c>
      <c r="Y277" s="227">
        <v>0</v>
      </c>
      <c r="Z277" s="227">
        <v>0</v>
      </c>
      <c r="AA277" s="227">
        <v>0</v>
      </c>
      <c r="AB277" s="227">
        <v>0</v>
      </c>
      <c r="AC277" s="227">
        <v>0</v>
      </c>
      <c r="AD277" s="227">
        <v>0</v>
      </c>
      <c r="AE277" s="227">
        <v>0</v>
      </c>
      <c r="AF277" s="227">
        <v>0</v>
      </c>
      <c r="AG277" s="227">
        <v>0</v>
      </c>
      <c r="AH277" s="227">
        <v>0</v>
      </c>
      <c r="AI277" s="227">
        <v>0</v>
      </c>
      <c r="AJ277" s="227">
        <v>0</v>
      </c>
      <c r="AK277" s="227">
        <v>0</v>
      </c>
      <c r="AL277" s="227">
        <v>0</v>
      </c>
      <c r="AM277" s="227">
        <v>0</v>
      </c>
      <c r="AN277" s="227">
        <v>0</v>
      </c>
      <c r="AO277" s="227">
        <v>0</v>
      </c>
      <c r="AP277" s="227">
        <v>0</v>
      </c>
      <c r="AQ277" s="227">
        <v>0</v>
      </c>
      <c r="AR277" s="227">
        <v>0</v>
      </c>
      <c r="AS277" s="227">
        <v>0</v>
      </c>
      <c r="AT277" s="227">
        <v>0</v>
      </c>
      <c r="AU277" s="227">
        <v>0</v>
      </c>
      <c r="AV277" s="227">
        <v>0</v>
      </c>
      <c r="AW277" s="227">
        <v>0</v>
      </c>
      <c r="AX277" s="227">
        <v>0</v>
      </c>
      <c r="AY277" s="227">
        <v>0</v>
      </c>
      <c r="AZ277" s="227">
        <v>0</v>
      </c>
      <c r="BA277" s="227">
        <v>0</v>
      </c>
      <c r="BB277" s="227">
        <v>0</v>
      </c>
      <c r="BC277" s="227">
        <v>0</v>
      </c>
      <c r="BD277" s="227">
        <v>0</v>
      </c>
      <c r="BE277" s="227">
        <v>0</v>
      </c>
      <c r="BF277" s="227">
        <v>0</v>
      </c>
      <c r="BG277" s="227">
        <v>0</v>
      </c>
      <c r="BH277" s="227">
        <v>0</v>
      </c>
      <c r="BI277" s="227">
        <v>0</v>
      </c>
      <c r="BJ277" s="227">
        <v>0</v>
      </c>
      <c r="BK277" s="227">
        <v>0</v>
      </c>
      <c r="BL277" s="227">
        <v>0</v>
      </c>
      <c r="BM277" s="227">
        <v>0</v>
      </c>
      <c r="BN277" s="227">
        <v>0</v>
      </c>
      <c r="BO277" s="227">
        <v>0</v>
      </c>
      <c r="BP277" s="227">
        <v>0</v>
      </c>
      <c r="BQ277" s="227">
        <v>0</v>
      </c>
      <c r="BR277" s="227">
        <v>0</v>
      </c>
      <c r="BS277" s="227">
        <v>0</v>
      </c>
      <c r="BT277" s="227">
        <v>0</v>
      </c>
      <c r="BU277" s="227">
        <v>0</v>
      </c>
      <c r="BV277" s="227">
        <v>0</v>
      </c>
      <c r="BW277" s="227">
        <v>0</v>
      </c>
      <c r="BX277" s="227">
        <v>0</v>
      </c>
      <c r="BY277" s="227">
        <v>0</v>
      </c>
      <c r="BZ277" s="227">
        <v>0</v>
      </c>
      <c r="CA277" s="227">
        <v>0</v>
      </c>
      <c r="CB277" s="227">
        <v>0</v>
      </c>
      <c r="CC277" s="227">
        <v>0</v>
      </c>
      <c r="CD277" s="227">
        <v>0</v>
      </c>
      <c r="CE277" s="227">
        <v>0</v>
      </c>
      <c r="CF277" s="227">
        <v>0</v>
      </c>
      <c r="CG277" s="227">
        <v>0</v>
      </c>
      <c r="CH277" s="227">
        <v>0</v>
      </c>
      <c r="CI277" s="227">
        <v>0</v>
      </c>
      <c r="CJ277" s="227">
        <v>0</v>
      </c>
      <c r="CK277" s="227">
        <v>0</v>
      </c>
      <c r="CL277" s="227">
        <v>0</v>
      </c>
      <c r="CM277" s="326"/>
      <c r="CZ277" s="325">
        <f t="shared" si="4"/>
        <v>0</v>
      </c>
      <c r="DA277" s="313" t="s">
        <v>1874</v>
      </c>
      <c r="DB277" s="310" t="s">
        <v>1875</v>
      </c>
      <c r="DC277" s="310" t="s">
        <v>2296</v>
      </c>
    </row>
    <row r="278" spans="1:107" ht="13.2" customHeight="1" x14ac:dyDescent="0.25">
      <c r="A278" s="293" t="s">
        <v>1876</v>
      </c>
      <c r="B278" s="294" t="s">
        <v>1877</v>
      </c>
      <c r="C278" s="227">
        <v>0</v>
      </c>
      <c r="D278" s="227">
        <v>0</v>
      </c>
      <c r="E278" s="227">
        <v>0</v>
      </c>
      <c r="F278" s="227">
        <v>0</v>
      </c>
      <c r="G278" s="227">
        <v>0</v>
      </c>
      <c r="H278" s="227">
        <v>0</v>
      </c>
      <c r="I278" s="227">
        <v>0</v>
      </c>
      <c r="J278" s="227">
        <v>0</v>
      </c>
      <c r="K278" s="227">
        <v>0</v>
      </c>
      <c r="L278" s="227">
        <v>0</v>
      </c>
      <c r="M278" s="227">
        <v>0</v>
      </c>
      <c r="N278" s="227">
        <v>0</v>
      </c>
      <c r="O278" s="227">
        <v>0</v>
      </c>
      <c r="P278" s="227">
        <v>0</v>
      </c>
      <c r="Q278" s="227">
        <v>0</v>
      </c>
      <c r="R278" s="227">
        <v>0</v>
      </c>
      <c r="S278" s="227">
        <v>0</v>
      </c>
      <c r="T278" s="227">
        <v>0</v>
      </c>
      <c r="U278" s="227">
        <v>0</v>
      </c>
      <c r="V278" s="227">
        <v>0</v>
      </c>
      <c r="W278" s="227">
        <v>0</v>
      </c>
      <c r="X278" s="227">
        <v>0</v>
      </c>
      <c r="Y278" s="227">
        <v>0</v>
      </c>
      <c r="Z278" s="227">
        <v>0</v>
      </c>
      <c r="AA278" s="227">
        <v>0</v>
      </c>
      <c r="AB278" s="227">
        <v>0</v>
      </c>
      <c r="AC278" s="227">
        <v>0</v>
      </c>
      <c r="AD278" s="227">
        <v>0</v>
      </c>
      <c r="AE278" s="227">
        <v>0</v>
      </c>
      <c r="AF278" s="227">
        <v>0</v>
      </c>
      <c r="AG278" s="227">
        <v>0</v>
      </c>
      <c r="AH278" s="227">
        <v>0</v>
      </c>
      <c r="AI278" s="227">
        <v>0</v>
      </c>
      <c r="AJ278" s="227">
        <v>0</v>
      </c>
      <c r="AK278" s="227">
        <v>0</v>
      </c>
      <c r="AL278" s="227">
        <v>0</v>
      </c>
      <c r="AM278" s="227">
        <v>0</v>
      </c>
      <c r="AN278" s="227">
        <v>0</v>
      </c>
      <c r="AO278" s="227">
        <v>0</v>
      </c>
      <c r="AP278" s="227">
        <v>0</v>
      </c>
      <c r="AQ278" s="227">
        <v>0</v>
      </c>
      <c r="AR278" s="227">
        <v>0</v>
      </c>
      <c r="AS278" s="227">
        <v>0</v>
      </c>
      <c r="AT278" s="227">
        <v>0</v>
      </c>
      <c r="AU278" s="227">
        <v>0</v>
      </c>
      <c r="AV278" s="227">
        <v>0</v>
      </c>
      <c r="AW278" s="227">
        <v>0</v>
      </c>
      <c r="AX278" s="227">
        <v>0</v>
      </c>
      <c r="AY278" s="227">
        <v>0</v>
      </c>
      <c r="AZ278" s="227">
        <v>0</v>
      </c>
      <c r="BA278" s="227">
        <v>0</v>
      </c>
      <c r="BB278" s="227">
        <v>0</v>
      </c>
      <c r="BC278" s="227">
        <v>0</v>
      </c>
      <c r="BD278" s="227">
        <v>0</v>
      </c>
      <c r="BE278" s="227">
        <v>0</v>
      </c>
      <c r="BF278" s="227">
        <v>0</v>
      </c>
      <c r="BG278" s="227">
        <v>0</v>
      </c>
      <c r="BH278" s="227">
        <v>0</v>
      </c>
      <c r="BI278" s="227">
        <v>0</v>
      </c>
      <c r="BJ278" s="227">
        <v>0</v>
      </c>
      <c r="BK278" s="227">
        <v>0</v>
      </c>
      <c r="BL278" s="227">
        <v>0</v>
      </c>
      <c r="BM278" s="227">
        <v>0</v>
      </c>
      <c r="BN278" s="227">
        <v>0</v>
      </c>
      <c r="BO278" s="227">
        <v>0</v>
      </c>
      <c r="BP278" s="227">
        <v>0</v>
      </c>
      <c r="BQ278" s="227">
        <v>0</v>
      </c>
      <c r="BR278" s="227">
        <v>5521204</v>
      </c>
      <c r="BS278" s="227">
        <v>0</v>
      </c>
      <c r="BT278" s="227">
        <v>0</v>
      </c>
      <c r="BU278" s="227">
        <v>0</v>
      </c>
      <c r="BV278" s="227">
        <v>0</v>
      </c>
      <c r="BW278" s="227">
        <v>0</v>
      </c>
      <c r="BX278" s="227">
        <v>0</v>
      </c>
      <c r="BY278" s="227">
        <v>0</v>
      </c>
      <c r="BZ278" s="227">
        <v>0</v>
      </c>
      <c r="CA278" s="227">
        <v>0</v>
      </c>
      <c r="CB278" s="227">
        <v>0</v>
      </c>
      <c r="CC278" s="227">
        <v>0</v>
      </c>
      <c r="CD278" s="227">
        <v>0</v>
      </c>
      <c r="CE278" s="227">
        <v>0</v>
      </c>
      <c r="CF278" s="227">
        <v>0</v>
      </c>
      <c r="CG278" s="227">
        <v>0</v>
      </c>
      <c r="CH278" s="227">
        <v>0</v>
      </c>
      <c r="CI278" s="227">
        <v>0</v>
      </c>
      <c r="CJ278" s="227">
        <v>0</v>
      </c>
      <c r="CK278" s="227">
        <v>0</v>
      </c>
      <c r="CL278" s="227">
        <v>0</v>
      </c>
      <c r="CM278" s="326"/>
      <c r="CZ278" s="325">
        <f t="shared" si="4"/>
        <v>0</v>
      </c>
      <c r="DA278" s="313" t="s">
        <v>1876</v>
      </c>
      <c r="DB278" s="310" t="s">
        <v>1877</v>
      </c>
      <c r="DC278" s="310" t="s">
        <v>2296</v>
      </c>
    </row>
    <row r="279" spans="1:107" ht="13.2" customHeight="1" x14ac:dyDescent="0.25">
      <c r="A279" s="293" t="s">
        <v>1878</v>
      </c>
      <c r="B279" s="294" t="s">
        <v>1879</v>
      </c>
      <c r="C279" s="227">
        <v>0</v>
      </c>
      <c r="D279" s="227">
        <v>0</v>
      </c>
      <c r="E279" s="227">
        <v>0</v>
      </c>
      <c r="F279" s="227">
        <v>0</v>
      </c>
      <c r="G279" s="227">
        <v>0</v>
      </c>
      <c r="H279" s="227">
        <v>0</v>
      </c>
      <c r="I279" s="227">
        <v>0</v>
      </c>
      <c r="J279" s="227">
        <v>0</v>
      </c>
      <c r="K279" s="227">
        <v>0</v>
      </c>
      <c r="L279" s="227">
        <v>0</v>
      </c>
      <c r="M279" s="227">
        <v>0</v>
      </c>
      <c r="N279" s="227">
        <v>0</v>
      </c>
      <c r="O279" s="227">
        <v>0</v>
      </c>
      <c r="P279" s="227">
        <v>0</v>
      </c>
      <c r="Q279" s="227">
        <v>0</v>
      </c>
      <c r="R279" s="227">
        <v>0</v>
      </c>
      <c r="S279" s="227">
        <v>0</v>
      </c>
      <c r="T279" s="227">
        <v>0</v>
      </c>
      <c r="U279" s="227">
        <v>0</v>
      </c>
      <c r="V279" s="227">
        <v>0</v>
      </c>
      <c r="W279" s="227">
        <v>0</v>
      </c>
      <c r="X279" s="227">
        <v>0</v>
      </c>
      <c r="Y279" s="227">
        <v>0</v>
      </c>
      <c r="Z279" s="227">
        <v>0</v>
      </c>
      <c r="AA279" s="227">
        <v>0</v>
      </c>
      <c r="AB279" s="227">
        <v>0</v>
      </c>
      <c r="AC279" s="227">
        <v>0</v>
      </c>
      <c r="AD279" s="227">
        <v>0</v>
      </c>
      <c r="AE279" s="227">
        <v>0</v>
      </c>
      <c r="AF279" s="227">
        <v>0</v>
      </c>
      <c r="AG279" s="227">
        <v>0</v>
      </c>
      <c r="AH279" s="227">
        <v>0</v>
      </c>
      <c r="AI279" s="227">
        <v>0</v>
      </c>
      <c r="AJ279" s="227">
        <v>0</v>
      </c>
      <c r="AK279" s="227">
        <v>0</v>
      </c>
      <c r="AL279" s="227">
        <v>0</v>
      </c>
      <c r="AM279" s="227">
        <v>0</v>
      </c>
      <c r="AN279" s="227">
        <v>0</v>
      </c>
      <c r="AO279" s="227">
        <v>0</v>
      </c>
      <c r="AP279" s="227">
        <v>0</v>
      </c>
      <c r="AQ279" s="227">
        <v>0</v>
      </c>
      <c r="AR279" s="227">
        <v>0</v>
      </c>
      <c r="AS279" s="227">
        <v>0</v>
      </c>
      <c r="AT279" s="227">
        <v>0</v>
      </c>
      <c r="AU279" s="227">
        <v>0</v>
      </c>
      <c r="AV279" s="227">
        <v>0</v>
      </c>
      <c r="AW279" s="227">
        <v>0</v>
      </c>
      <c r="AX279" s="227">
        <v>0</v>
      </c>
      <c r="AY279" s="227">
        <v>0</v>
      </c>
      <c r="AZ279" s="227">
        <v>0</v>
      </c>
      <c r="BA279" s="227">
        <v>0</v>
      </c>
      <c r="BB279" s="227">
        <v>0</v>
      </c>
      <c r="BC279" s="227">
        <v>0</v>
      </c>
      <c r="BD279" s="227">
        <v>0</v>
      </c>
      <c r="BE279" s="227">
        <v>0</v>
      </c>
      <c r="BF279" s="227">
        <v>0</v>
      </c>
      <c r="BG279" s="227">
        <v>0</v>
      </c>
      <c r="BH279" s="227">
        <v>0</v>
      </c>
      <c r="BI279" s="227">
        <v>0</v>
      </c>
      <c r="BJ279" s="227">
        <v>0</v>
      </c>
      <c r="BK279" s="227">
        <v>0</v>
      </c>
      <c r="BL279" s="227">
        <v>0</v>
      </c>
      <c r="BM279" s="227">
        <v>0</v>
      </c>
      <c r="BN279" s="227">
        <v>0</v>
      </c>
      <c r="BO279" s="227">
        <v>0</v>
      </c>
      <c r="BP279" s="227">
        <v>0</v>
      </c>
      <c r="BQ279" s="227">
        <v>0</v>
      </c>
      <c r="BR279" s="227">
        <v>0</v>
      </c>
      <c r="BS279" s="227">
        <v>0</v>
      </c>
      <c r="BT279" s="227">
        <v>0</v>
      </c>
      <c r="BU279" s="227">
        <v>0</v>
      </c>
      <c r="BV279" s="227">
        <v>0</v>
      </c>
      <c r="BW279" s="227">
        <v>0</v>
      </c>
      <c r="BX279" s="227">
        <v>0</v>
      </c>
      <c r="BY279" s="227">
        <v>0</v>
      </c>
      <c r="BZ279" s="227">
        <v>0</v>
      </c>
      <c r="CA279" s="227">
        <v>0</v>
      </c>
      <c r="CB279" s="227">
        <v>0</v>
      </c>
      <c r="CC279" s="227">
        <v>0</v>
      </c>
      <c r="CD279" s="227">
        <v>0</v>
      </c>
      <c r="CE279" s="227">
        <v>0</v>
      </c>
      <c r="CF279" s="227">
        <v>0</v>
      </c>
      <c r="CG279" s="227">
        <v>0</v>
      </c>
      <c r="CH279" s="227">
        <v>0</v>
      </c>
      <c r="CI279" s="227">
        <v>0</v>
      </c>
      <c r="CJ279" s="227">
        <v>0</v>
      </c>
      <c r="CK279" s="227">
        <v>0</v>
      </c>
      <c r="CL279" s="227">
        <v>0</v>
      </c>
      <c r="CM279" s="326"/>
      <c r="CZ279" s="325">
        <f t="shared" si="4"/>
        <v>0</v>
      </c>
      <c r="DA279" s="313" t="s">
        <v>1878</v>
      </c>
      <c r="DB279" s="310" t="s">
        <v>1879</v>
      </c>
      <c r="DC279" s="310" t="s">
        <v>2296</v>
      </c>
    </row>
    <row r="280" spans="1:107" ht="13.2" customHeight="1" x14ac:dyDescent="0.25">
      <c r="A280" s="293" t="s">
        <v>1880</v>
      </c>
      <c r="B280" s="294" t="s">
        <v>1881</v>
      </c>
      <c r="C280" s="227">
        <v>0</v>
      </c>
      <c r="D280" s="227">
        <v>0</v>
      </c>
      <c r="E280" s="227">
        <v>0</v>
      </c>
      <c r="F280" s="227">
        <v>0</v>
      </c>
      <c r="G280" s="227">
        <v>0</v>
      </c>
      <c r="H280" s="227">
        <v>0</v>
      </c>
      <c r="I280" s="227">
        <v>0</v>
      </c>
      <c r="J280" s="227">
        <v>0</v>
      </c>
      <c r="K280" s="227">
        <v>0</v>
      </c>
      <c r="L280" s="227">
        <v>0</v>
      </c>
      <c r="M280" s="227">
        <v>0</v>
      </c>
      <c r="N280" s="227">
        <v>0</v>
      </c>
      <c r="O280" s="227">
        <v>0</v>
      </c>
      <c r="P280" s="227">
        <v>0</v>
      </c>
      <c r="Q280" s="227">
        <v>0</v>
      </c>
      <c r="R280" s="227">
        <v>0</v>
      </c>
      <c r="S280" s="227">
        <v>0</v>
      </c>
      <c r="T280" s="227">
        <v>0</v>
      </c>
      <c r="U280" s="227">
        <v>0</v>
      </c>
      <c r="V280" s="227">
        <v>0</v>
      </c>
      <c r="W280" s="227">
        <v>0</v>
      </c>
      <c r="X280" s="227">
        <v>0</v>
      </c>
      <c r="Y280" s="227">
        <v>0</v>
      </c>
      <c r="Z280" s="227">
        <v>0</v>
      </c>
      <c r="AA280" s="227">
        <v>0</v>
      </c>
      <c r="AB280" s="227">
        <v>0</v>
      </c>
      <c r="AC280" s="227">
        <v>0</v>
      </c>
      <c r="AD280" s="227">
        <v>0</v>
      </c>
      <c r="AE280" s="227">
        <v>0</v>
      </c>
      <c r="AF280" s="227">
        <v>0</v>
      </c>
      <c r="AG280" s="227">
        <v>0</v>
      </c>
      <c r="AH280" s="227">
        <v>0</v>
      </c>
      <c r="AI280" s="227">
        <v>0</v>
      </c>
      <c r="AJ280" s="227">
        <v>0</v>
      </c>
      <c r="AK280" s="227">
        <v>0</v>
      </c>
      <c r="AL280" s="227">
        <v>0</v>
      </c>
      <c r="AM280" s="227">
        <v>0</v>
      </c>
      <c r="AN280" s="227">
        <v>0</v>
      </c>
      <c r="AO280" s="227">
        <v>0</v>
      </c>
      <c r="AP280" s="227">
        <v>0</v>
      </c>
      <c r="AQ280" s="227">
        <v>0</v>
      </c>
      <c r="AR280" s="227">
        <v>0</v>
      </c>
      <c r="AS280" s="227">
        <v>0</v>
      </c>
      <c r="AT280" s="227">
        <v>0</v>
      </c>
      <c r="AU280" s="227">
        <v>0</v>
      </c>
      <c r="AV280" s="227">
        <v>0</v>
      </c>
      <c r="AW280" s="227">
        <v>0</v>
      </c>
      <c r="AX280" s="227">
        <v>0</v>
      </c>
      <c r="AY280" s="227">
        <v>0</v>
      </c>
      <c r="AZ280" s="227">
        <v>0</v>
      </c>
      <c r="BA280" s="227">
        <v>0</v>
      </c>
      <c r="BB280" s="227">
        <v>0</v>
      </c>
      <c r="BC280" s="227">
        <v>0</v>
      </c>
      <c r="BD280" s="227">
        <v>0</v>
      </c>
      <c r="BE280" s="227">
        <v>0</v>
      </c>
      <c r="BF280" s="227">
        <v>0</v>
      </c>
      <c r="BG280" s="227">
        <v>0</v>
      </c>
      <c r="BH280" s="227">
        <v>0</v>
      </c>
      <c r="BI280" s="227">
        <v>0</v>
      </c>
      <c r="BJ280" s="227">
        <v>0</v>
      </c>
      <c r="BK280" s="227">
        <v>0</v>
      </c>
      <c r="BL280" s="227">
        <v>0</v>
      </c>
      <c r="BM280" s="227">
        <v>0</v>
      </c>
      <c r="BN280" s="227">
        <v>0</v>
      </c>
      <c r="BO280" s="227">
        <v>0</v>
      </c>
      <c r="BP280" s="227">
        <v>0</v>
      </c>
      <c r="BQ280" s="227">
        <v>0</v>
      </c>
      <c r="BR280" s="295">
        <v>0</v>
      </c>
      <c r="BS280" s="295">
        <v>0</v>
      </c>
      <c r="BT280" s="295">
        <v>0</v>
      </c>
      <c r="BU280" s="295">
        <v>0</v>
      </c>
      <c r="BV280" s="295">
        <v>0</v>
      </c>
      <c r="BW280" s="295">
        <v>0</v>
      </c>
      <c r="BX280" s="295">
        <v>0</v>
      </c>
      <c r="BY280" s="295">
        <v>0</v>
      </c>
      <c r="BZ280" s="295">
        <v>0</v>
      </c>
      <c r="CA280" s="295">
        <v>0</v>
      </c>
      <c r="CB280" s="295">
        <v>0</v>
      </c>
      <c r="CC280" s="295">
        <v>0</v>
      </c>
      <c r="CD280" s="295">
        <v>0</v>
      </c>
      <c r="CE280" s="295">
        <v>0</v>
      </c>
      <c r="CF280" s="295">
        <v>0</v>
      </c>
      <c r="CG280" s="295">
        <v>0</v>
      </c>
      <c r="CH280" s="295">
        <v>0</v>
      </c>
      <c r="CI280" s="295">
        <v>0</v>
      </c>
      <c r="CJ280" s="295">
        <v>0</v>
      </c>
      <c r="CK280" s="295">
        <v>0</v>
      </c>
      <c r="CL280" s="295">
        <v>0</v>
      </c>
      <c r="CM280" s="326"/>
      <c r="CZ280" s="325">
        <f t="shared" si="4"/>
        <v>0</v>
      </c>
      <c r="DA280" s="313" t="s">
        <v>1880</v>
      </c>
      <c r="DB280" s="310" t="s">
        <v>1881</v>
      </c>
      <c r="DC280" s="310" t="s">
        <v>2296</v>
      </c>
    </row>
    <row r="281" spans="1:107" ht="13.2" customHeight="1" x14ac:dyDescent="0.25">
      <c r="A281" s="293" t="s">
        <v>1882</v>
      </c>
      <c r="B281" s="294" t="s">
        <v>1883</v>
      </c>
      <c r="C281" s="227">
        <v>0</v>
      </c>
      <c r="D281" s="227">
        <v>0</v>
      </c>
      <c r="E281" s="227">
        <v>0</v>
      </c>
      <c r="F281" s="227">
        <v>0</v>
      </c>
      <c r="G281" s="227">
        <v>0</v>
      </c>
      <c r="H281" s="227">
        <v>0</v>
      </c>
      <c r="I281" s="227">
        <v>0</v>
      </c>
      <c r="J281" s="227">
        <v>0</v>
      </c>
      <c r="K281" s="227">
        <v>0</v>
      </c>
      <c r="L281" s="227">
        <v>0</v>
      </c>
      <c r="M281" s="227">
        <v>0</v>
      </c>
      <c r="N281" s="227">
        <v>0</v>
      </c>
      <c r="O281" s="227">
        <v>0</v>
      </c>
      <c r="P281" s="227">
        <v>0</v>
      </c>
      <c r="Q281" s="227">
        <v>0</v>
      </c>
      <c r="R281" s="227">
        <v>0</v>
      </c>
      <c r="S281" s="227">
        <v>0</v>
      </c>
      <c r="T281" s="227">
        <v>0</v>
      </c>
      <c r="U281" s="227">
        <v>0</v>
      </c>
      <c r="V281" s="227">
        <v>0</v>
      </c>
      <c r="W281" s="227">
        <v>0</v>
      </c>
      <c r="X281" s="227">
        <v>0</v>
      </c>
      <c r="Y281" s="227">
        <v>0</v>
      </c>
      <c r="Z281" s="227">
        <v>0</v>
      </c>
      <c r="AA281" s="227">
        <v>0</v>
      </c>
      <c r="AB281" s="227">
        <v>0</v>
      </c>
      <c r="AC281" s="227">
        <v>0</v>
      </c>
      <c r="AD281" s="227">
        <v>0</v>
      </c>
      <c r="AE281" s="227">
        <v>0</v>
      </c>
      <c r="AF281" s="227">
        <v>0</v>
      </c>
      <c r="AG281" s="227">
        <v>0</v>
      </c>
      <c r="AH281" s="227">
        <v>0</v>
      </c>
      <c r="AI281" s="227">
        <v>0</v>
      </c>
      <c r="AJ281" s="227">
        <v>0</v>
      </c>
      <c r="AK281" s="227">
        <v>0</v>
      </c>
      <c r="AL281" s="227">
        <v>0</v>
      </c>
      <c r="AM281" s="227">
        <v>0</v>
      </c>
      <c r="AN281" s="227">
        <v>0</v>
      </c>
      <c r="AO281" s="227">
        <v>0</v>
      </c>
      <c r="AP281" s="227">
        <v>0</v>
      </c>
      <c r="AQ281" s="227">
        <v>0</v>
      </c>
      <c r="AR281" s="227">
        <v>0</v>
      </c>
      <c r="AS281" s="227">
        <v>0</v>
      </c>
      <c r="AT281" s="227">
        <v>0</v>
      </c>
      <c r="AU281" s="227">
        <v>0</v>
      </c>
      <c r="AV281" s="227">
        <v>0</v>
      </c>
      <c r="AW281" s="227">
        <v>0</v>
      </c>
      <c r="AX281" s="227">
        <v>0</v>
      </c>
      <c r="AY281" s="227">
        <v>0</v>
      </c>
      <c r="AZ281" s="227">
        <v>0</v>
      </c>
      <c r="BA281" s="227">
        <v>0</v>
      </c>
      <c r="BB281" s="227">
        <v>0</v>
      </c>
      <c r="BC281" s="227">
        <v>0</v>
      </c>
      <c r="BD281" s="227">
        <v>0</v>
      </c>
      <c r="BE281" s="227">
        <v>0</v>
      </c>
      <c r="BF281" s="227">
        <v>0</v>
      </c>
      <c r="BG281" s="227">
        <v>0</v>
      </c>
      <c r="BH281" s="227">
        <v>0</v>
      </c>
      <c r="BI281" s="227">
        <v>0</v>
      </c>
      <c r="BJ281" s="227">
        <v>0</v>
      </c>
      <c r="BK281" s="227">
        <v>0</v>
      </c>
      <c r="BL281" s="227">
        <v>0</v>
      </c>
      <c r="BM281" s="227">
        <v>0</v>
      </c>
      <c r="BN281" s="227">
        <v>0</v>
      </c>
      <c r="BO281" s="227">
        <v>0</v>
      </c>
      <c r="BP281" s="227">
        <v>0</v>
      </c>
      <c r="BQ281" s="227">
        <v>0</v>
      </c>
      <c r="BR281" s="295">
        <v>0</v>
      </c>
      <c r="BS281" s="295">
        <v>0</v>
      </c>
      <c r="BT281" s="295">
        <v>0</v>
      </c>
      <c r="BU281" s="295">
        <v>0</v>
      </c>
      <c r="BV281" s="295">
        <v>0</v>
      </c>
      <c r="BW281" s="295">
        <v>0</v>
      </c>
      <c r="BX281" s="295">
        <v>0</v>
      </c>
      <c r="BY281" s="295">
        <v>0</v>
      </c>
      <c r="BZ281" s="295">
        <v>0</v>
      </c>
      <c r="CA281" s="295">
        <v>0</v>
      </c>
      <c r="CB281" s="295">
        <v>0</v>
      </c>
      <c r="CC281" s="295">
        <v>0</v>
      </c>
      <c r="CD281" s="295">
        <v>0</v>
      </c>
      <c r="CE281" s="295">
        <v>0</v>
      </c>
      <c r="CF281" s="295">
        <v>0</v>
      </c>
      <c r="CG281" s="295">
        <v>0</v>
      </c>
      <c r="CH281" s="295">
        <v>0</v>
      </c>
      <c r="CI281" s="295">
        <v>0</v>
      </c>
      <c r="CJ281" s="295">
        <v>0</v>
      </c>
      <c r="CK281" s="295">
        <v>0</v>
      </c>
      <c r="CL281" s="295">
        <v>0</v>
      </c>
      <c r="CM281" s="326"/>
      <c r="CZ281" s="325">
        <f t="shared" si="4"/>
        <v>0</v>
      </c>
      <c r="DA281" s="313" t="s">
        <v>1882</v>
      </c>
      <c r="DB281" s="310" t="s">
        <v>1883</v>
      </c>
      <c r="DC281" s="310" t="s">
        <v>2296</v>
      </c>
    </row>
    <row r="282" spans="1:107" ht="13.2" customHeight="1" x14ac:dyDescent="0.25">
      <c r="A282" s="293" t="s">
        <v>1884</v>
      </c>
      <c r="B282" s="294" t="s">
        <v>1885</v>
      </c>
      <c r="C282" s="227">
        <v>0</v>
      </c>
      <c r="D282" s="227">
        <v>0</v>
      </c>
      <c r="E282" s="227">
        <v>0</v>
      </c>
      <c r="F282" s="227">
        <v>0</v>
      </c>
      <c r="G282" s="227">
        <v>0</v>
      </c>
      <c r="H282" s="227">
        <v>0</v>
      </c>
      <c r="I282" s="227">
        <v>0</v>
      </c>
      <c r="J282" s="227">
        <v>0</v>
      </c>
      <c r="K282" s="227">
        <v>0</v>
      </c>
      <c r="L282" s="227">
        <v>0</v>
      </c>
      <c r="M282" s="227">
        <v>0</v>
      </c>
      <c r="N282" s="227">
        <v>0</v>
      </c>
      <c r="O282" s="227">
        <v>0</v>
      </c>
      <c r="P282" s="227">
        <v>0</v>
      </c>
      <c r="Q282" s="227">
        <v>0</v>
      </c>
      <c r="R282" s="227">
        <v>0</v>
      </c>
      <c r="S282" s="227">
        <v>0</v>
      </c>
      <c r="T282" s="227">
        <v>0</v>
      </c>
      <c r="U282" s="227">
        <v>0</v>
      </c>
      <c r="V282" s="227">
        <v>0</v>
      </c>
      <c r="W282" s="227">
        <v>0</v>
      </c>
      <c r="X282" s="227">
        <v>0</v>
      </c>
      <c r="Y282" s="227">
        <v>0</v>
      </c>
      <c r="Z282" s="227">
        <v>0</v>
      </c>
      <c r="AA282" s="227">
        <v>0</v>
      </c>
      <c r="AB282" s="227">
        <v>0</v>
      </c>
      <c r="AC282" s="227">
        <v>0</v>
      </c>
      <c r="AD282" s="227">
        <v>0</v>
      </c>
      <c r="AE282" s="227">
        <v>0</v>
      </c>
      <c r="AF282" s="227">
        <v>0</v>
      </c>
      <c r="AG282" s="227">
        <v>0</v>
      </c>
      <c r="AH282" s="227">
        <v>0</v>
      </c>
      <c r="AI282" s="227">
        <v>0</v>
      </c>
      <c r="AJ282" s="227">
        <v>0</v>
      </c>
      <c r="AK282" s="227">
        <v>0</v>
      </c>
      <c r="AL282" s="227">
        <v>0</v>
      </c>
      <c r="AM282" s="227">
        <v>0</v>
      </c>
      <c r="AN282" s="227">
        <v>0</v>
      </c>
      <c r="AO282" s="227">
        <v>0</v>
      </c>
      <c r="AP282" s="227">
        <v>0</v>
      </c>
      <c r="AQ282" s="227">
        <v>0</v>
      </c>
      <c r="AR282" s="227">
        <v>0</v>
      </c>
      <c r="AS282" s="227">
        <v>0</v>
      </c>
      <c r="AT282" s="227">
        <v>0</v>
      </c>
      <c r="AU282" s="227">
        <v>0</v>
      </c>
      <c r="AV282" s="227">
        <v>0</v>
      </c>
      <c r="AW282" s="227">
        <v>0</v>
      </c>
      <c r="AX282" s="227">
        <v>0</v>
      </c>
      <c r="AY282" s="227">
        <v>0</v>
      </c>
      <c r="AZ282" s="227">
        <v>0</v>
      </c>
      <c r="BA282" s="227">
        <v>0</v>
      </c>
      <c r="BB282" s="227">
        <v>0</v>
      </c>
      <c r="BC282" s="227">
        <v>0</v>
      </c>
      <c r="BD282" s="227">
        <v>0</v>
      </c>
      <c r="BE282" s="227">
        <v>0</v>
      </c>
      <c r="BF282" s="227">
        <v>0</v>
      </c>
      <c r="BG282" s="227">
        <v>0</v>
      </c>
      <c r="BH282" s="227">
        <v>0</v>
      </c>
      <c r="BI282" s="227">
        <v>0</v>
      </c>
      <c r="BJ282" s="227">
        <v>0</v>
      </c>
      <c r="BK282" s="227">
        <v>0</v>
      </c>
      <c r="BL282" s="227">
        <v>0</v>
      </c>
      <c r="BM282" s="227">
        <v>0</v>
      </c>
      <c r="BN282" s="227">
        <v>0</v>
      </c>
      <c r="BO282" s="227">
        <v>0</v>
      </c>
      <c r="BP282" s="227">
        <v>0</v>
      </c>
      <c r="BQ282" s="227">
        <v>0</v>
      </c>
      <c r="BR282" s="295">
        <v>0</v>
      </c>
      <c r="BS282" s="295">
        <v>0</v>
      </c>
      <c r="BT282" s="295">
        <v>0</v>
      </c>
      <c r="BU282" s="295">
        <v>0</v>
      </c>
      <c r="BV282" s="295">
        <v>0</v>
      </c>
      <c r="BW282" s="295">
        <v>0</v>
      </c>
      <c r="BX282" s="295">
        <v>0</v>
      </c>
      <c r="BY282" s="295">
        <v>0</v>
      </c>
      <c r="BZ282" s="295">
        <v>0</v>
      </c>
      <c r="CA282" s="295">
        <v>0</v>
      </c>
      <c r="CB282" s="295">
        <v>0</v>
      </c>
      <c r="CC282" s="295">
        <v>0</v>
      </c>
      <c r="CD282" s="295">
        <v>0</v>
      </c>
      <c r="CE282" s="295">
        <v>0</v>
      </c>
      <c r="CF282" s="295">
        <v>0</v>
      </c>
      <c r="CG282" s="295">
        <v>0</v>
      </c>
      <c r="CH282" s="295">
        <v>0</v>
      </c>
      <c r="CI282" s="295">
        <v>0</v>
      </c>
      <c r="CJ282" s="295">
        <v>0</v>
      </c>
      <c r="CK282" s="295">
        <v>0</v>
      </c>
      <c r="CL282" s="295">
        <v>0</v>
      </c>
      <c r="CM282" s="326"/>
      <c r="CZ282" s="325">
        <f t="shared" si="4"/>
        <v>0</v>
      </c>
      <c r="DA282" s="313" t="s">
        <v>1884</v>
      </c>
      <c r="DB282" s="310" t="s">
        <v>1885</v>
      </c>
      <c r="DC282" s="310" t="s">
        <v>2296</v>
      </c>
    </row>
    <row r="283" spans="1:107" ht="13.2" customHeight="1" x14ac:dyDescent="0.25">
      <c r="A283" s="293" t="s">
        <v>253</v>
      </c>
      <c r="B283" s="294" t="s">
        <v>2284</v>
      </c>
      <c r="C283" s="227">
        <v>0</v>
      </c>
      <c r="D283" s="227">
        <v>0</v>
      </c>
      <c r="E283" s="227">
        <v>0</v>
      </c>
      <c r="F283" s="227">
        <v>0</v>
      </c>
      <c r="G283" s="227">
        <v>0</v>
      </c>
      <c r="H283" s="227">
        <v>0</v>
      </c>
      <c r="I283" s="227">
        <v>0</v>
      </c>
      <c r="J283" s="227">
        <v>0</v>
      </c>
      <c r="K283" s="227">
        <v>0</v>
      </c>
      <c r="L283" s="227">
        <v>0</v>
      </c>
      <c r="M283" s="227">
        <v>0</v>
      </c>
      <c r="N283" s="227">
        <v>0</v>
      </c>
      <c r="O283" s="227">
        <v>2084000</v>
      </c>
      <c r="P283" s="227">
        <v>0</v>
      </c>
      <c r="Q283" s="227">
        <v>0</v>
      </c>
      <c r="R283" s="227">
        <v>0</v>
      </c>
      <c r="S283" s="227">
        <v>0</v>
      </c>
      <c r="T283" s="227">
        <v>0</v>
      </c>
      <c r="U283" s="227">
        <v>0</v>
      </c>
      <c r="V283" s="227">
        <v>0</v>
      </c>
      <c r="W283" s="227">
        <v>0</v>
      </c>
      <c r="X283" s="227">
        <v>0</v>
      </c>
      <c r="Y283" s="227">
        <v>0</v>
      </c>
      <c r="Z283" s="227">
        <v>0</v>
      </c>
      <c r="AA283" s="227">
        <v>0</v>
      </c>
      <c r="AB283" s="227">
        <v>0</v>
      </c>
      <c r="AC283" s="227">
        <v>0</v>
      </c>
      <c r="AD283" s="227">
        <v>0</v>
      </c>
      <c r="AE283" s="227">
        <v>0</v>
      </c>
      <c r="AF283" s="227">
        <v>0</v>
      </c>
      <c r="AG283" s="227">
        <v>0</v>
      </c>
      <c r="AH283" s="227">
        <v>0</v>
      </c>
      <c r="AI283" s="227">
        <v>0</v>
      </c>
      <c r="AJ283" s="227">
        <v>0</v>
      </c>
      <c r="AK283" s="227">
        <v>0</v>
      </c>
      <c r="AL283" s="227">
        <v>0</v>
      </c>
      <c r="AM283" s="227">
        <v>0</v>
      </c>
      <c r="AN283" s="227">
        <v>0</v>
      </c>
      <c r="AO283" s="227">
        <v>0</v>
      </c>
      <c r="AP283" s="227">
        <v>0</v>
      </c>
      <c r="AQ283" s="227">
        <v>0</v>
      </c>
      <c r="AR283" s="227">
        <v>0</v>
      </c>
      <c r="AS283" s="227">
        <v>0</v>
      </c>
      <c r="AT283" s="227">
        <v>0</v>
      </c>
      <c r="AU283" s="227">
        <v>0</v>
      </c>
      <c r="AV283" s="227">
        <v>0</v>
      </c>
      <c r="AW283" s="227">
        <v>0</v>
      </c>
      <c r="AX283" s="227">
        <v>0</v>
      </c>
      <c r="AY283" s="227">
        <v>0</v>
      </c>
      <c r="AZ283" s="227">
        <v>0</v>
      </c>
      <c r="BA283" s="227">
        <v>0</v>
      </c>
      <c r="BB283" s="227">
        <v>0</v>
      </c>
      <c r="BC283" s="227">
        <v>0</v>
      </c>
      <c r="BD283" s="227">
        <v>0</v>
      </c>
      <c r="BE283" s="227">
        <v>0</v>
      </c>
      <c r="BF283" s="227">
        <v>0</v>
      </c>
      <c r="BG283" s="227">
        <v>0</v>
      </c>
      <c r="BH283" s="227">
        <v>0</v>
      </c>
      <c r="BI283" s="227">
        <v>0</v>
      </c>
      <c r="BJ283" s="227">
        <v>0</v>
      </c>
      <c r="BK283" s="227">
        <v>0</v>
      </c>
      <c r="BL283" s="227">
        <v>0</v>
      </c>
      <c r="BM283" s="227">
        <v>0</v>
      </c>
      <c r="BN283" s="227">
        <v>0</v>
      </c>
      <c r="BO283" s="227">
        <v>0</v>
      </c>
      <c r="BP283" s="227">
        <v>0</v>
      </c>
      <c r="BQ283" s="227">
        <v>0</v>
      </c>
      <c r="BR283" s="295">
        <v>0</v>
      </c>
      <c r="BS283" s="295">
        <v>0</v>
      </c>
      <c r="BT283" s="295">
        <v>0</v>
      </c>
      <c r="BU283" s="295">
        <v>0</v>
      </c>
      <c r="BV283" s="295">
        <v>0</v>
      </c>
      <c r="BW283" s="295">
        <v>0</v>
      </c>
      <c r="BX283" s="295">
        <v>0</v>
      </c>
      <c r="BY283" s="295">
        <v>0</v>
      </c>
      <c r="BZ283" s="295">
        <v>0</v>
      </c>
      <c r="CA283" s="295">
        <v>0</v>
      </c>
      <c r="CB283" s="295">
        <v>0</v>
      </c>
      <c r="CC283" s="295">
        <v>0</v>
      </c>
      <c r="CD283" s="295">
        <v>0</v>
      </c>
      <c r="CE283" s="295">
        <v>0</v>
      </c>
      <c r="CF283" s="295">
        <v>0</v>
      </c>
      <c r="CG283" s="295">
        <v>0</v>
      </c>
      <c r="CH283" s="295">
        <v>0</v>
      </c>
      <c r="CI283" s="295">
        <v>0</v>
      </c>
      <c r="CJ283" s="295">
        <v>0</v>
      </c>
      <c r="CK283" s="295">
        <v>0</v>
      </c>
      <c r="CL283" s="295">
        <v>0</v>
      </c>
      <c r="CM283" s="326"/>
      <c r="CZ283" s="325">
        <f t="shared" si="4"/>
        <v>0</v>
      </c>
      <c r="DA283" s="313" t="s">
        <v>253</v>
      </c>
      <c r="DB283" s="310" t="s">
        <v>2284</v>
      </c>
      <c r="DC283" s="310" t="s">
        <v>2296</v>
      </c>
    </row>
    <row r="284" spans="1:107" ht="13.2" customHeight="1" x14ac:dyDescent="0.25">
      <c r="A284" s="293" t="s">
        <v>1886</v>
      </c>
      <c r="B284" s="294" t="s">
        <v>1887</v>
      </c>
      <c r="C284" s="227">
        <v>0</v>
      </c>
      <c r="D284" s="227">
        <v>0</v>
      </c>
      <c r="E284" s="227">
        <v>0</v>
      </c>
      <c r="F284" s="227">
        <v>0</v>
      </c>
      <c r="G284" s="227">
        <v>0</v>
      </c>
      <c r="H284" s="227">
        <v>0</v>
      </c>
      <c r="I284" s="227">
        <v>0</v>
      </c>
      <c r="J284" s="227">
        <v>0</v>
      </c>
      <c r="K284" s="227">
        <v>0</v>
      </c>
      <c r="L284" s="227">
        <v>0</v>
      </c>
      <c r="M284" s="227">
        <v>0</v>
      </c>
      <c r="N284" s="227">
        <v>0</v>
      </c>
      <c r="O284" s="227">
        <v>0</v>
      </c>
      <c r="P284" s="227">
        <v>0</v>
      </c>
      <c r="Q284" s="227">
        <v>0</v>
      </c>
      <c r="R284" s="227">
        <v>0</v>
      </c>
      <c r="S284" s="227">
        <v>0</v>
      </c>
      <c r="T284" s="227">
        <v>0</v>
      </c>
      <c r="U284" s="227">
        <v>0</v>
      </c>
      <c r="V284" s="227">
        <v>0</v>
      </c>
      <c r="W284" s="227">
        <v>0</v>
      </c>
      <c r="X284" s="227">
        <v>0</v>
      </c>
      <c r="Y284" s="227">
        <v>0</v>
      </c>
      <c r="Z284" s="227">
        <v>0</v>
      </c>
      <c r="AA284" s="227">
        <v>0</v>
      </c>
      <c r="AB284" s="227">
        <v>0</v>
      </c>
      <c r="AC284" s="227">
        <v>0</v>
      </c>
      <c r="AD284" s="227">
        <v>0</v>
      </c>
      <c r="AE284" s="227">
        <v>0</v>
      </c>
      <c r="AF284" s="227">
        <v>0</v>
      </c>
      <c r="AG284" s="227">
        <v>0</v>
      </c>
      <c r="AH284" s="227">
        <v>0</v>
      </c>
      <c r="AI284" s="227">
        <v>0</v>
      </c>
      <c r="AJ284" s="227">
        <v>0</v>
      </c>
      <c r="AK284" s="227">
        <v>0</v>
      </c>
      <c r="AL284" s="227">
        <v>0</v>
      </c>
      <c r="AM284" s="227">
        <v>0</v>
      </c>
      <c r="AN284" s="227">
        <v>0</v>
      </c>
      <c r="AO284" s="227">
        <v>0</v>
      </c>
      <c r="AP284" s="227">
        <v>0</v>
      </c>
      <c r="AQ284" s="227">
        <v>0</v>
      </c>
      <c r="AR284" s="227">
        <v>0</v>
      </c>
      <c r="AS284" s="227">
        <v>0</v>
      </c>
      <c r="AT284" s="227">
        <v>0</v>
      </c>
      <c r="AU284" s="227">
        <v>0</v>
      </c>
      <c r="AV284" s="227">
        <v>0</v>
      </c>
      <c r="AW284" s="227">
        <v>0</v>
      </c>
      <c r="AX284" s="227">
        <v>0</v>
      </c>
      <c r="AY284" s="227">
        <v>0</v>
      </c>
      <c r="AZ284" s="227">
        <v>0</v>
      </c>
      <c r="BA284" s="227">
        <v>0</v>
      </c>
      <c r="BB284" s="227">
        <v>0</v>
      </c>
      <c r="BC284" s="227">
        <v>0</v>
      </c>
      <c r="BD284" s="227">
        <v>0</v>
      </c>
      <c r="BE284" s="227">
        <v>0</v>
      </c>
      <c r="BF284" s="227">
        <v>0</v>
      </c>
      <c r="BG284" s="227">
        <v>0</v>
      </c>
      <c r="BH284" s="227">
        <v>0</v>
      </c>
      <c r="BI284" s="227">
        <v>0</v>
      </c>
      <c r="BJ284" s="227">
        <v>0</v>
      </c>
      <c r="BK284" s="227">
        <v>0</v>
      </c>
      <c r="BL284" s="227">
        <v>0</v>
      </c>
      <c r="BM284" s="227">
        <v>0</v>
      </c>
      <c r="BN284" s="227">
        <v>0</v>
      </c>
      <c r="BO284" s="227">
        <v>0</v>
      </c>
      <c r="BP284" s="227">
        <v>0</v>
      </c>
      <c r="BQ284" s="227">
        <v>0</v>
      </c>
      <c r="BR284" s="295">
        <v>0</v>
      </c>
      <c r="BS284" s="295">
        <v>0</v>
      </c>
      <c r="BT284" s="295">
        <v>0</v>
      </c>
      <c r="BU284" s="295">
        <v>0</v>
      </c>
      <c r="BV284" s="295">
        <v>0</v>
      </c>
      <c r="BW284" s="295">
        <v>0</v>
      </c>
      <c r="BX284" s="295">
        <v>0</v>
      </c>
      <c r="BY284" s="295">
        <v>0</v>
      </c>
      <c r="BZ284" s="295">
        <v>0</v>
      </c>
      <c r="CA284" s="295">
        <v>0</v>
      </c>
      <c r="CB284" s="295">
        <v>0</v>
      </c>
      <c r="CC284" s="295">
        <v>0</v>
      </c>
      <c r="CD284" s="295">
        <v>0</v>
      </c>
      <c r="CE284" s="295">
        <v>0</v>
      </c>
      <c r="CF284" s="295">
        <v>0</v>
      </c>
      <c r="CG284" s="295">
        <v>0</v>
      </c>
      <c r="CH284" s="295">
        <v>0</v>
      </c>
      <c r="CI284" s="295">
        <v>0</v>
      </c>
      <c r="CJ284" s="295">
        <v>0</v>
      </c>
      <c r="CK284" s="295">
        <v>0</v>
      </c>
      <c r="CL284" s="295">
        <v>0</v>
      </c>
      <c r="CM284" s="326"/>
      <c r="CZ284" s="325">
        <f t="shared" si="4"/>
        <v>0</v>
      </c>
      <c r="DA284" s="313" t="s">
        <v>1886</v>
      </c>
      <c r="DB284" s="310" t="s">
        <v>1887</v>
      </c>
      <c r="DC284" s="310" t="s">
        <v>2296</v>
      </c>
    </row>
    <row r="285" spans="1:107" ht="13.2" customHeight="1" x14ac:dyDescent="0.25">
      <c r="A285" s="293" t="s">
        <v>1109</v>
      </c>
      <c r="B285" s="294" t="s">
        <v>1110</v>
      </c>
      <c r="C285" s="227">
        <v>0</v>
      </c>
      <c r="D285" s="227">
        <v>0</v>
      </c>
      <c r="E285" s="227">
        <v>0</v>
      </c>
      <c r="F285" s="227">
        <v>0</v>
      </c>
      <c r="G285" s="227">
        <v>0</v>
      </c>
      <c r="H285" s="227">
        <v>0</v>
      </c>
      <c r="I285" s="227">
        <v>0</v>
      </c>
      <c r="J285" s="227">
        <v>0</v>
      </c>
      <c r="K285" s="227">
        <v>0</v>
      </c>
      <c r="L285" s="227">
        <v>0</v>
      </c>
      <c r="M285" s="227">
        <v>0</v>
      </c>
      <c r="N285" s="227">
        <v>0</v>
      </c>
      <c r="O285" s="227">
        <v>0</v>
      </c>
      <c r="P285" s="227">
        <v>0</v>
      </c>
      <c r="Q285" s="227">
        <v>0</v>
      </c>
      <c r="R285" s="227">
        <v>0</v>
      </c>
      <c r="S285" s="227">
        <v>0</v>
      </c>
      <c r="T285" s="227">
        <v>0</v>
      </c>
      <c r="U285" s="227">
        <v>0</v>
      </c>
      <c r="V285" s="227">
        <v>0</v>
      </c>
      <c r="W285" s="227">
        <v>0</v>
      </c>
      <c r="X285" s="227">
        <v>0</v>
      </c>
      <c r="Y285" s="227">
        <v>0</v>
      </c>
      <c r="Z285" s="227">
        <v>0</v>
      </c>
      <c r="AA285" s="227">
        <v>0</v>
      </c>
      <c r="AB285" s="227">
        <v>0</v>
      </c>
      <c r="AC285" s="227">
        <v>0</v>
      </c>
      <c r="AD285" s="227">
        <v>0</v>
      </c>
      <c r="AE285" s="227">
        <v>0</v>
      </c>
      <c r="AF285" s="227">
        <v>0</v>
      </c>
      <c r="AG285" s="227">
        <v>0</v>
      </c>
      <c r="AH285" s="227">
        <v>0</v>
      </c>
      <c r="AI285" s="227">
        <v>0</v>
      </c>
      <c r="AJ285" s="227">
        <v>0</v>
      </c>
      <c r="AK285" s="227">
        <v>0</v>
      </c>
      <c r="AL285" s="227">
        <v>0</v>
      </c>
      <c r="AM285" s="227">
        <v>0</v>
      </c>
      <c r="AN285" s="227">
        <v>0</v>
      </c>
      <c r="AO285" s="227">
        <v>0</v>
      </c>
      <c r="AP285" s="227">
        <v>0</v>
      </c>
      <c r="AQ285" s="227">
        <v>0</v>
      </c>
      <c r="AR285" s="227">
        <v>0</v>
      </c>
      <c r="AS285" s="227">
        <v>0</v>
      </c>
      <c r="AT285" s="227">
        <v>0</v>
      </c>
      <c r="AU285" s="227">
        <v>0</v>
      </c>
      <c r="AV285" s="227">
        <v>0</v>
      </c>
      <c r="AW285" s="227">
        <v>0</v>
      </c>
      <c r="AX285" s="227">
        <v>0</v>
      </c>
      <c r="AY285" s="227">
        <v>0</v>
      </c>
      <c r="AZ285" s="227">
        <v>0</v>
      </c>
      <c r="BA285" s="227">
        <v>0</v>
      </c>
      <c r="BB285" s="227">
        <v>0</v>
      </c>
      <c r="BC285" s="227">
        <v>0</v>
      </c>
      <c r="BD285" s="227">
        <v>0</v>
      </c>
      <c r="BE285" s="227">
        <v>0</v>
      </c>
      <c r="BF285" s="227">
        <v>0</v>
      </c>
      <c r="BG285" s="227">
        <v>0</v>
      </c>
      <c r="BH285" s="227">
        <v>0</v>
      </c>
      <c r="BI285" s="227">
        <v>0</v>
      </c>
      <c r="BJ285" s="227">
        <v>0</v>
      </c>
      <c r="BK285" s="227">
        <v>0</v>
      </c>
      <c r="BL285" s="227">
        <v>0</v>
      </c>
      <c r="BM285" s="227">
        <v>0</v>
      </c>
      <c r="BN285" s="227">
        <v>0</v>
      </c>
      <c r="BO285" s="227">
        <v>0</v>
      </c>
      <c r="BP285" s="227">
        <v>0</v>
      </c>
      <c r="BQ285" s="227">
        <v>0</v>
      </c>
      <c r="BR285" s="295">
        <v>0</v>
      </c>
      <c r="BS285" s="295">
        <v>0</v>
      </c>
      <c r="BT285" s="295">
        <v>0</v>
      </c>
      <c r="BU285" s="295">
        <v>0</v>
      </c>
      <c r="BV285" s="295">
        <v>0</v>
      </c>
      <c r="BW285" s="295">
        <v>0</v>
      </c>
      <c r="BX285" s="295">
        <v>0</v>
      </c>
      <c r="BY285" s="295">
        <v>0</v>
      </c>
      <c r="BZ285" s="295">
        <v>0</v>
      </c>
      <c r="CA285" s="295">
        <v>0</v>
      </c>
      <c r="CB285" s="295">
        <v>0</v>
      </c>
      <c r="CC285" s="295">
        <v>0</v>
      </c>
      <c r="CD285" s="295">
        <v>0</v>
      </c>
      <c r="CE285" s="295">
        <v>0</v>
      </c>
      <c r="CF285" s="295">
        <v>0</v>
      </c>
      <c r="CG285" s="295">
        <v>0</v>
      </c>
      <c r="CH285" s="295">
        <v>0</v>
      </c>
      <c r="CI285" s="295">
        <v>0</v>
      </c>
      <c r="CJ285" s="295">
        <v>0</v>
      </c>
      <c r="CK285" s="295">
        <v>0</v>
      </c>
      <c r="CL285" s="295">
        <v>0</v>
      </c>
      <c r="CM285" s="326"/>
      <c r="CZ285" s="325">
        <f t="shared" si="4"/>
        <v>0</v>
      </c>
      <c r="DA285" s="313" t="s">
        <v>1109</v>
      </c>
      <c r="DB285" s="310" t="s">
        <v>1110</v>
      </c>
      <c r="DC285" s="310" t="s">
        <v>2296</v>
      </c>
    </row>
    <row r="286" spans="1:107" ht="13.2" customHeight="1" x14ac:dyDescent="0.25">
      <c r="A286" s="293" t="s">
        <v>1111</v>
      </c>
      <c r="B286" s="294" t="s">
        <v>1112</v>
      </c>
      <c r="C286" s="227">
        <v>0</v>
      </c>
      <c r="D286" s="227">
        <v>0</v>
      </c>
      <c r="E286" s="227">
        <v>0</v>
      </c>
      <c r="F286" s="227">
        <v>0</v>
      </c>
      <c r="G286" s="227">
        <v>0</v>
      </c>
      <c r="H286" s="227">
        <v>0</v>
      </c>
      <c r="I286" s="227">
        <v>0</v>
      </c>
      <c r="J286" s="227">
        <v>0</v>
      </c>
      <c r="K286" s="227">
        <v>0</v>
      </c>
      <c r="L286" s="227">
        <v>0</v>
      </c>
      <c r="M286" s="227">
        <v>0</v>
      </c>
      <c r="N286" s="227">
        <v>0</v>
      </c>
      <c r="O286" s="227">
        <v>0</v>
      </c>
      <c r="P286" s="227">
        <v>0</v>
      </c>
      <c r="Q286" s="227">
        <v>0</v>
      </c>
      <c r="R286" s="227">
        <v>0</v>
      </c>
      <c r="S286" s="227">
        <v>0</v>
      </c>
      <c r="T286" s="227">
        <v>0</v>
      </c>
      <c r="U286" s="227">
        <v>0</v>
      </c>
      <c r="V286" s="227">
        <v>0</v>
      </c>
      <c r="W286" s="227">
        <v>0</v>
      </c>
      <c r="X286" s="227">
        <v>0</v>
      </c>
      <c r="Y286" s="227">
        <v>0</v>
      </c>
      <c r="Z286" s="227">
        <v>0</v>
      </c>
      <c r="AA286" s="227">
        <v>0</v>
      </c>
      <c r="AB286" s="227">
        <v>0</v>
      </c>
      <c r="AC286" s="227">
        <v>0</v>
      </c>
      <c r="AD286" s="227">
        <v>0</v>
      </c>
      <c r="AE286" s="227">
        <v>0</v>
      </c>
      <c r="AF286" s="227">
        <v>0</v>
      </c>
      <c r="AG286" s="227">
        <v>0</v>
      </c>
      <c r="AH286" s="227">
        <v>0</v>
      </c>
      <c r="AI286" s="227">
        <v>0</v>
      </c>
      <c r="AJ286" s="227">
        <v>0</v>
      </c>
      <c r="AK286" s="227">
        <v>0</v>
      </c>
      <c r="AL286" s="227">
        <v>0</v>
      </c>
      <c r="AM286" s="227">
        <v>0</v>
      </c>
      <c r="AN286" s="227">
        <v>0</v>
      </c>
      <c r="AO286" s="227">
        <v>0</v>
      </c>
      <c r="AP286" s="227">
        <v>0</v>
      </c>
      <c r="AQ286" s="227">
        <v>0</v>
      </c>
      <c r="AR286" s="227">
        <v>0</v>
      </c>
      <c r="AS286" s="227">
        <v>0</v>
      </c>
      <c r="AT286" s="227">
        <v>0</v>
      </c>
      <c r="AU286" s="227">
        <v>0</v>
      </c>
      <c r="AV286" s="227">
        <v>0</v>
      </c>
      <c r="AW286" s="227">
        <v>0</v>
      </c>
      <c r="AX286" s="227">
        <v>0</v>
      </c>
      <c r="AY286" s="227">
        <v>0</v>
      </c>
      <c r="AZ286" s="227">
        <v>0</v>
      </c>
      <c r="BA286" s="227">
        <v>0</v>
      </c>
      <c r="BB286" s="227">
        <v>0</v>
      </c>
      <c r="BC286" s="227">
        <v>0</v>
      </c>
      <c r="BD286" s="227">
        <v>0</v>
      </c>
      <c r="BE286" s="227">
        <v>0</v>
      </c>
      <c r="BF286" s="227">
        <v>0</v>
      </c>
      <c r="BG286" s="227">
        <v>0</v>
      </c>
      <c r="BH286" s="227">
        <v>0</v>
      </c>
      <c r="BI286" s="227">
        <v>0</v>
      </c>
      <c r="BJ286" s="227">
        <v>0</v>
      </c>
      <c r="BK286" s="227">
        <v>0</v>
      </c>
      <c r="BL286" s="227">
        <v>0</v>
      </c>
      <c r="BM286" s="227">
        <v>0</v>
      </c>
      <c r="BN286" s="227">
        <v>0</v>
      </c>
      <c r="BO286" s="227">
        <v>0</v>
      </c>
      <c r="BP286" s="227">
        <v>0</v>
      </c>
      <c r="BQ286" s="227">
        <v>0</v>
      </c>
      <c r="BR286" s="227">
        <v>0</v>
      </c>
      <c r="BS286" s="227">
        <v>0</v>
      </c>
      <c r="BT286" s="227">
        <v>0</v>
      </c>
      <c r="BU286" s="295">
        <v>0</v>
      </c>
      <c r="BV286" s="227">
        <v>0</v>
      </c>
      <c r="BW286" s="227">
        <v>0</v>
      </c>
      <c r="BX286" s="227">
        <v>0</v>
      </c>
      <c r="BY286" s="227">
        <v>0</v>
      </c>
      <c r="BZ286" s="295">
        <v>0</v>
      </c>
      <c r="CA286" s="227">
        <v>0</v>
      </c>
      <c r="CB286" s="227">
        <v>0</v>
      </c>
      <c r="CC286" s="295">
        <v>0</v>
      </c>
      <c r="CD286" s="227">
        <v>0</v>
      </c>
      <c r="CE286" s="227">
        <v>0</v>
      </c>
      <c r="CF286" s="227">
        <v>0</v>
      </c>
      <c r="CG286" s="227">
        <v>0</v>
      </c>
      <c r="CH286" s="227">
        <v>0</v>
      </c>
      <c r="CI286" s="227">
        <v>0</v>
      </c>
      <c r="CJ286" s="227">
        <v>0</v>
      </c>
      <c r="CK286" s="227">
        <v>0</v>
      </c>
      <c r="CL286" s="295">
        <v>0</v>
      </c>
      <c r="CM286" s="326"/>
      <c r="CZ286" s="325">
        <f t="shared" si="4"/>
        <v>0</v>
      </c>
      <c r="DA286" s="313" t="s">
        <v>1111</v>
      </c>
      <c r="DB286" s="310" t="s">
        <v>1112</v>
      </c>
      <c r="DC286" s="310" t="s">
        <v>2296</v>
      </c>
    </row>
    <row r="287" spans="1:107" ht="13.2" customHeight="1" x14ac:dyDescent="0.25">
      <c r="A287" s="293" t="s">
        <v>1113</v>
      </c>
      <c r="B287" s="294" t="s">
        <v>1114</v>
      </c>
      <c r="C287" s="227">
        <v>0</v>
      </c>
      <c r="D287" s="227">
        <v>0</v>
      </c>
      <c r="E287" s="227">
        <v>0</v>
      </c>
      <c r="F287" s="227">
        <v>0</v>
      </c>
      <c r="G287" s="227">
        <v>0</v>
      </c>
      <c r="H287" s="227">
        <v>0</v>
      </c>
      <c r="I287" s="227">
        <v>0</v>
      </c>
      <c r="J287" s="227">
        <v>0</v>
      </c>
      <c r="K287" s="227">
        <v>0</v>
      </c>
      <c r="L287" s="227">
        <v>0</v>
      </c>
      <c r="M287" s="227">
        <v>0</v>
      </c>
      <c r="N287" s="227">
        <v>0</v>
      </c>
      <c r="O287" s="227">
        <v>0</v>
      </c>
      <c r="P287" s="227">
        <v>0</v>
      </c>
      <c r="Q287" s="227">
        <v>0</v>
      </c>
      <c r="R287" s="227">
        <v>0</v>
      </c>
      <c r="S287" s="227">
        <v>0</v>
      </c>
      <c r="T287" s="227">
        <v>0</v>
      </c>
      <c r="U287" s="227">
        <v>0</v>
      </c>
      <c r="V287" s="227">
        <v>0</v>
      </c>
      <c r="W287" s="227">
        <v>0</v>
      </c>
      <c r="X287" s="227">
        <v>0</v>
      </c>
      <c r="Y287" s="227">
        <v>0</v>
      </c>
      <c r="Z287" s="227">
        <v>0</v>
      </c>
      <c r="AA287" s="227">
        <v>0</v>
      </c>
      <c r="AB287" s="227">
        <v>0</v>
      </c>
      <c r="AC287" s="227">
        <v>0</v>
      </c>
      <c r="AD287" s="227">
        <v>0</v>
      </c>
      <c r="AE287" s="227">
        <v>0</v>
      </c>
      <c r="AF287" s="227">
        <v>0</v>
      </c>
      <c r="AG287" s="227">
        <v>0</v>
      </c>
      <c r="AH287" s="227">
        <v>0</v>
      </c>
      <c r="AI287" s="227">
        <v>0</v>
      </c>
      <c r="AJ287" s="227">
        <v>0</v>
      </c>
      <c r="AK287" s="227">
        <v>0</v>
      </c>
      <c r="AL287" s="227">
        <v>0</v>
      </c>
      <c r="AM287" s="227">
        <v>0</v>
      </c>
      <c r="AN287" s="227">
        <v>0</v>
      </c>
      <c r="AO287" s="227">
        <v>0</v>
      </c>
      <c r="AP287" s="227">
        <v>0</v>
      </c>
      <c r="AQ287" s="227">
        <v>0</v>
      </c>
      <c r="AR287" s="227">
        <v>0</v>
      </c>
      <c r="AS287" s="227">
        <v>0</v>
      </c>
      <c r="AT287" s="227">
        <v>0</v>
      </c>
      <c r="AU287" s="227">
        <v>0</v>
      </c>
      <c r="AV287" s="227">
        <v>0</v>
      </c>
      <c r="AW287" s="227">
        <v>0</v>
      </c>
      <c r="AX287" s="227">
        <v>0</v>
      </c>
      <c r="AY287" s="227">
        <v>0</v>
      </c>
      <c r="AZ287" s="227">
        <v>0</v>
      </c>
      <c r="BA287" s="227">
        <v>0</v>
      </c>
      <c r="BB287" s="227">
        <v>0</v>
      </c>
      <c r="BC287" s="227">
        <v>0</v>
      </c>
      <c r="BD287" s="227">
        <v>0</v>
      </c>
      <c r="BE287" s="227">
        <v>0</v>
      </c>
      <c r="BF287" s="227">
        <v>0</v>
      </c>
      <c r="BG287" s="227">
        <v>0</v>
      </c>
      <c r="BH287" s="227">
        <v>0</v>
      </c>
      <c r="BI287" s="227">
        <v>0</v>
      </c>
      <c r="BJ287" s="227">
        <v>0</v>
      </c>
      <c r="BK287" s="227">
        <v>0</v>
      </c>
      <c r="BL287" s="227">
        <v>0</v>
      </c>
      <c r="BM287" s="227">
        <v>0</v>
      </c>
      <c r="BN287" s="227">
        <v>0</v>
      </c>
      <c r="BO287" s="227">
        <v>0</v>
      </c>
      <c r="BP287" s="227">
        <v>0</v>
      </c>
      <c r="BQ287" s="227">
        <v>0</v>
      </c>
      <c r="BR287" s="295">
        <v>0</v>
      </c>
      <c r="BS287" s="227">
        <v>0</v>
      </c>
      <c r="BT287" s="227">
        <v>0</v>
      </c>
      <c r="BU287" s="295">
        <v>0</v>
      </c>
      <c r="BV287" s="295">
        <v>0</v>
      </c>
      <c r="BW287" s="227">
        <v>0</v>
      </c>
      <c r="BX287" s="227">
        <v>0</v>
      </c>
      <c r="BY287" s="227">
        <v>0</v>
      </c>
      <c r="BZ287" s="227">
        <v>0</v>
      </c>
      <c r="CA287" s="227">
        <v>0</v>
      </c>
      <c r="CB287" s="227">
        <v>0</v>
      </c>
      <c r="CC287" s="227">
        <v>0</v>
      </c>
      <c r="CD287" s="227">
        <v>0</v>
      </c>
      <c r="CE287" s="295">
        <v>0</v>
      </c>
      <c r="CF287" s="227">
        <v>0</v>
      </c>
      <c r="CG287" s="227">
        <v>0</v>
      </c>
      <c r="CH287" s="227">
        <v>0</v>
      </c>
      <c r="CI287" s="227">
        <v>0</v>
      </c>
      <c r="CJ287" s="227">
        <v>0</v>
      </c>
      <c r="CK287" s="227">
        <v>0</v>
      </c>
      <c r="CL287" s="227">
        <v>0</v>
      </c>
      <c r="CM287" s="326"/>
      <c r="CZ287" s="325">
        <f t="shared" si="4"/>
        <v>0</v>
      </c>
      <c r="DA287" s="313" t="s">
        <v>1113</v>
      </c>
      <c r="DB287" s="310" t="s">
        <v>1114</v>
      </c>
      <c r="DC287" s="310" t="s">
        <v>2296</v>
      </c>
    </row>
    <row r="288" spans="1:107" ht="13.2" customHeight="1" x14ac:dyDescent="0.25">
      <c r="A288" s="293" t="s">
        <v>1115</v>
      </c>
      <c r="B288" s="294" t="s">
        <v>2285</v>
      </c>
      <c r="C288" s="227">
        <v>0</v>
      </c>
      <c r="D288" s="227">
        <v>0</v>
      </c>
      <c r="E288" s="227">
        <v>0</v>
      </c>
      <c r="F288" s="227">
        <v>0</v>
      </c>
      <c r="G288" s="227">
        <v>0</v>
      </c>
      <c r="H288" s="227">
        <v>0</v>
      </c>
      <c r="I288" s="227">
        <v>0</v>
      </c>
      <c r="J288" s="227">
        <v>0</v>
      </c>
      <c r="K288" s="227">
        <v>0</v>
      </c>
      <c r="L288" s="227">
        <v>0</v>
      </c>
      <c r="M288" s="227">
        <v>0</v>
      </c>
      <c r="N288" s="227">
        <v>0</v>
      </c>
      <c r="O288" s="227">
        <v>0</v>
      </c>
      <c r="P288" s="227">
        <v>0</v>
      </c>
      <c r="Q288" s="227">
        <v>0</v>
      </c>
      <c r="R288" s="227">
        <v>0</v>
      </c>
      <c r="S288" s="227">
        <v>0</v>
      </c>
      <c r="T288" s="227">
        <v>0</v>
      </c>
      <c r="U288" s="227">
        <v>0</v>
      </c>
      <c r="V288" s="227">
        <v>0</v>
      </c>
      <c r="W288" s="227">
        <v>0</v>
      </c>
      <c r="X288" s="227">
        <v>0</v>
      </c>
      <c r="Y288" s="227">
        <v>0</v>
      </c>
      <c r="Z288" s="227">
        <v>0</v>
      </c>
      <c r="AA288" s="227">
        <v>0</v>
      </c>
      <c r="AB288" s="227">
        <v>0</v>
      </c>
      <c r="AC288" s="227">
        <v>0</v>
      </c>
      <c r="AD288" s="227">
        <v>0</v>
      </c>
      <c r="AE288" s="227">
        <v>0</v>
      </c>
      <c r="AF288" s="227">
        <v>0</v>
      </c>
      <c r="AG288" s="227">
        <v>0</v>
      </c>
      <c r="AH288" s="227">
        <v>0</v>
      </c>
      <c r="AI288" s="227">
        <v>0</v>
      </c>
      <c r="AJ288" s="227">
        <v>0</v>
      </c>
      <c r="AK288" s="227">
        <v>0</v>
      </c>
      <c r="AL288" s="227">
        <v>0</v>
      </c>
      <c r="AM288" s="227">
        <v>0</v>
      </c>
      <c r="AN288" s="227">
        <v>0</v>
      </c>
      <c r="AO288" s="227">
        <v>0</v>
      </c>
      <c r="AP288" s="227">
        <v>0</v>
      </c>
      <c r="AQ288" s="227">
        <v>0</v>
      </c>
      <c r="AR288" s="227">
        <v>0</v>
      </c>
      <c r="AS288" s="227">
        <v>0</v>
      </c>
      <c r="AT288" s="227">
        <v>0</v>
      </c>
      <c r="AU288" s="227">
        <v>0</v>
      </c>
      <c r="AV288" s="227">
        <v>0</v>
      </c>
      <c r="AW288" s="227">
        <v>0</v>
      </c>
      <c r="AX288" s="227">
        <v>0</v>
      </c>
      <c r="AY288" s="227">
        <v>0</v>
      </c>
      <c r="AZ288" s="227">
        <v>0</v>
      </c>
      <c r="BA288" s="227">
        <v>0</v>
      </c>
      <c r="BB288" s="227">
        <v>0</v>
      </c>
      <c r="BC288" s="227">
        <v>0</v>
      </c>
      <c r="BD288" s="227">
        <v>0</v>
      </c>
      <c r="BE288" s="227">
        <v>0</v>
      </c>
      <c r="BF288" s="227">
        <v>0</v>
      </c>
      <c r="BG288" s="227">
        <v>0</v>
      </c>
      <c r="BH288" s="227">
        <v>0</v>
      </c>
      <c r="BI288" s="227">
        <v>0</v>
      </c>
      <c r="BJ288" s="227">
        <v>0</v>
      </c>
      <c r="BK288" s="227">
        <v>0</v>
      </c>
      <c r="BL288" s="227">
        <v>0</v>
      </c>
      <c r="BM288" s="227">
        <v>0</v>
      </c>
      <c r="BN288" s="227">
        <v>0</v>
      </c>
      <c r="BO288" s="227">
        <v>0</v>
      </c>
      <c r="BP288" s="227">
        <v>0</v>
      </c>
      <c r="BQ288" s="227">
        <v>0</v>
      </c>
      <c r="BR288" s="227">
        <v>0</v>
      </c>
      <c r="BS288" s="227">
        <v>0</v>
      </c>
      <c r="BT288" s="227">
        <v>0</v>
      </c>
      <c r="BU288" s="227">
        <v>0</v>
      </c>
      <c r="BV288" s="227">
        <v>0</v>
      </c>
      <c r="BW288" s="227">
        <v>0</v>
      </c>
      <c r="BX288" s="227">
        <v>0</v>
      </c>
      <c r="BY288" s="227">
        <v>0</v>
      </c>
      <c r="BZ288" s="227">
        <v>0</v>
      </c>
      <c r="CA288" s="227">
        <v>0</v>
      </c>
      <c r="CB288" s="227">
        <v>0</v>
      </c>
      <c r="CC288" s="227">
        <v>0</v>
      </c>
      <c r="CD288" s="227">
        <v>0</v>
      </c>
      <c r="CE288" s="227">
        <v>0</v>
      </c>
      <c r="CF288" s="227">
        <v>0</v>
      </c>
      <c r="CG288" s="227">
        <v>0</v>
      </c>
      <c r="CH288" s="227">
        <v>0</v>
      </c>
      <c r="CI288" s="227">
        <v>0</v>
      </c>
      <c r="CJ288" s="227">
        <v>0</v>
      </c>
      <c r="CK288" s="227">
        <v>0</v>
      </c>
      <c r="CL288" s="227">
        <v>0</v>
      </c>
      <c r="CM288" s="326"/>
      <c r="CZ288" s="325">
        <f t="shared" si="4"/>
        <v>0</v>
      </c>
      <c r="DA288" s="313" t="s">
        <v>1115</v>
      </c>
      <c r="DB288" s="310" t="s">
        <v>2285</v>
      </c>
      <c r="DC288" s="310" t="s">
        <v>2296</v>
      </c>
    </row>
    <row r="289" spans="1:107" ht="13.2" customHeight="1" x14ac:dyDescent="0.25">
      <c r="A289" s="293" t="s">
        <v>1116</v>
      </c>
      <c r="B289" s="294" t="s">
        <v>1890</v>
      </c>
      <c r="C289" s="227">
        <v>0</v>
      </c>
      <c r="D289" s="227">
        <v>0</v>
      </c>
      <c r="E289" s="227">
        <v>0</v>
      </c>
      <c r="F289" s="227">
        <v>0</v>
      </c>
      <c r="G289" s="227">
        <v>0</v>
      </c>
      <c r="H289" s="227">
        <v>0</v>
      </c>
      <c r="I289" s="227">
        <v>0</v>
      </c>
      <c r="J289" s="227">
        <v>0</v>
      </c>
      <c r="K289" s="227">
        <v>0</v>
      </c>
      <c r="L289" s="227">
        <v>0</v>
      </c>
      <c r="M289" s="227">
        <v>0</v>
      </c>
      <c r="N289" s="227">
        <v>0</v>
      </c>
      <c r="O289" s="227">
        <v>0</v>
      </c>
      <c r="P289" s="227">
        <v>0</v>
      </c>
      <c r="Q289" s="227">
        <v>0</v>
      </c>
      <c r="R289" s="227">
        <v>0</v>
      </c>
      <c r="S289" s="227">
        <v>0</v>
      </c>
      <c r="T289" s="227">
        <v>0</v>
      </c>
      <c r="U289" s="227">
        <v>0</v>
      </c>
      <c r="V289" s="227">
        <v>0</v>
      </c>
      <c r="W289" s="227">
        <v>0</v>
      </c>
      <c r="X289" s="227">
        <v>0</v>
      </c>
      <c r="Y289" s="227">
        <v>0</v>
      </c>
      <c r="Z289" s="227">
        <v>0</v>
      </c>
      <c r="AA289" s="227">
        <v>0</v>
      </c>
      <c r="AB289" s="227">
        <v>0</v>
      </c>
      <c r="AC289" s="227">
        <v>0</v>
      </c>
      <c r="AD289" s="227">
        <v>0</v>
      </c>
      <c r="AE289" s="227">
        <v>0</v>
      </c>
      <c r="AF289" s="227">
        <v>0</v>
      </c>
      <c r="AG289" s="227">
        <v>0</v>
      </c>
      <c r="AH289" s="227">
        <v>0</v>
      </c>
      <c r="AI289" s="227">
        <v>0</v>
      </c>
      <c r="AJ289" s="227">
        <v>0</v>
      </c>
      <c r="AK289" s="227">
        <v>0</v>
      </c>
      <c r="AL289" s="227">
        <v>0</v>
      </c>
      <c r="AM289" s="227">
        <v>0</v>
      </c>
      <c r="AN289" s="227">
        <v>0</v>
      </c>
      <c r="AO289" s="227">
        <v>0</v>
      </c>
      <c r="AP289" s="227">
        <v>0</v>
      </c>
      <c r="AQ289" s="227">
        <v>0</v>
      </c>
      <c r="AR289" s="227">
        <v>0</v>
      </c>
      <c r="AS289" s="227">
        <v>0</v>
      </c>
      <c r="AT289" s="227">
        <v>0</v>
      </c>
      <c r="AU289" s="227">
        <v>0</v>
      </c>
      <c r="AV289" s="227">
        <v>0</v>
      </c>
      <c r="AW289" s="227">
        <v>0</v>
      </c>
      <c r="AX289" s="227">
        <v>0</v>
      </c>
      <c r="AY289" s="227">
        <v>0</v>
      </c>
      <c r="AZ289" s="227">
        <v>0</v>
      </c>
      <c r="BA289" s="227">
        <v>0</v>
      </c>
      <c r="BB289" s="227">
        <v>0</v>
      </c>
      <c r="BC289" s="227">
        <v>0</v>
      </c>
      <c r="BD289" s="227">
        <v>0</v>
      </c>
      <c r="BE289" s="227">
        <v>0</v>
      </c>
      <c r="BF289" s="227">
        <v>0</v>
      </c>
      <c r="BG289" s="227">
        <v>0</v>
      </c>
      <c r="BH289" s="227">
        <v>0</v>
      </c>
      <c r="BI289" s="227">
        <v>0</v>
      </c>
      <c r="BJ289" s="227">
        <v>0</v>
      </c>
      <c r="BK289" s="227">
        <v>0</v>
      </c>
      <c r="BL289" s="227">
        <v>0</v>
      </c>
      <c r="BM289" s="227">
        <v>0</v>
      </c>
      <c r="BN289" s="227">
        <v>0</v>
      </c>
      <c r="BO289" s="227">
        <v>0</v>
      </c>
      <c r="BP289" s="227">
        <v>0</v>
      </c>
      <c r="BQ289" s="227">
        <v>0</v>
      </c>
      <c r="BR289" s="295">
        <v>0</v>
      </c>
      <c r="BS289" s="295">
        <v>0</v>
      </c>
      <c r="BT289" s="295">
        <v>0</v>
      </c>
      <c r="BU289" s="295">
        <v>0</v>
      </c>
      <c r="BV289" s="295">
        <v>0</v>
      </c>
      <c r="BW289" s="227">
        <v>0</v>
      </c>
      <c r="BX289" s="227">
        <v>0</v>
      </c>
      <c r="BY289" s="227">
        <v>0</v>
      </c>
      <c r="BZ289" s="227">
        <v>0</v>
      </c>
      <c r="CA289" s="295">
        <v>0</v>
      </c>
      <c r="CB289" s="227">
        <v>0</v>
      </c>
      <c r="CC289" s="295">
        <v>0</v>
      </c>
      <c r="CD289" s="295">
        <v>0</v>
      </c>
      <c r="CE289" s="227">
        <v>0</v>
      </c>
      <c r="CF289" s="227">
        <v>0</v>
      </c>
      <c r="CG289" s="295">
        <v>0</v>
      </c>
      <c r="CH289" s="295">
        <v>0</v>
      </c>
      <c r="CI289" s="295">
        <v>0</v>
      </c>
      <c r="CJ289" s="227">
        <v>0</v>
      </c>
      <c r="CK289" s="227">
        <v>0</v>
      </c>
      <c r="CL289" s="295">
        <v>0</v>
      </c>
      <c r="CM289" s="326"/>
      <c r="CZ289" s="325">
        <f t="shared" si="4"/>
        <v>0</v>
      </c>
      <c r="DA289" s="313" t="s">
        <v>1116</v>
      </c>
      <c r="DB289" s="310" t="s">
        <v>1890</v>
      </c>
      <c r="DC289" s="310" t="s">
        <v>2296</v>
      </c>
    </row>
    <row r="290" spans="1:107" ht="13.2" customHeight="1" x14ac:dyDescent="0.25">
      <c r="A290" s="293" t="s">
        <v>1117</v>
      </c>
      <c r="B290" s="294" t="s">
        <v>1118</v>
      </c>
      <c r="C290" s="227">
        <v>0</v>
      </c>
      <c r="D290" s="227">
        <v>0</v>
      </c>
      <c r="E290" s="227">
        <v>0</v>
      </c>
      <c r="F290" s="227">
        <v>0</v>
      </c>
      <c r="G290" s="227">
        <v>0</v>
      </c>
      <c r="H290" s="227">
        <v>0</v>
      </c>
      <c r="I290" s="227">
        <v>0</v>
      </c>
      <c r="J290" s="227">
        <v>0</v>
      </c>
      <c r="K290" s="227">
        <v>0</v>
      </c>
      <c r="L290" s="227">
        <v>0</v>
      </c>
      <c r="M290" s="227">
        <v>0</v>
      </c>
      <c r="N290" s="227">
        <v>0</v>
      </c>
      <c r="O290" s="227">
        <v>0</v>
      </c>
      <c r="P290" s="227">
        <v>0</v>
      </c>
      <c r="Q290" s="227">
        <v>0</v>
      </c>
      <c r="R290" s="227">
        <v>0</v>
      </c>
      <c r="S290" s="227">
        <v>0</v>
      </c>
      <c r="T290" s="227">
        <v>0</v>
      </c>
      <c r="U290" s="227">
        <v>0</v>
      </c>
      <c r="V290" s="227">
        <v>0</v>
      </c>
      <c r="W290" s="227">
        <v>0</v>
      </c>
      <c r="X290" s="227">
        <v>0</v>
      </c>
      <c r="Y290" s="227">
        <v>0</v>
      </c>
      <c r="Z290" s="227">
        <v>0</v>
      </c>
      <c r="AA290" s="227">
        <v>0</v>
      </c>
      <c r="AB290" s="227">
        <v>0</v>
      </c>
      <c r="AC290" s="227">
        <v>0</v>
      </c>
      <c r="AD290" s="227">
        <v>0</v>
      </c>
      <c r="AE290" s="227">
        <v>0</v>
      </c>
      <c r="AF290" s="227">
        <v>0</v>
      </c>
      <c r="AG290" s="227">
        <v>0</v>
      </c>
      <c r="AH290" s="227">
        <v>0</v>
      </c>
      <c r="AI290" s="227">
        <v>0</v>
      </c>
      <c r="AJ290" s="227">
        <v>0</v>
      </c>
      <c r="AK290" s="227">
        <v>0</v>
      </c>
      <c r="AL290" s="227">
        <v>0</v>
      </c>
      <c r="AM290" s="227">
        <v>0</v>
      </c>
      <c r="AN290" s="227">
        <v>0</v>
      </c>
      <c r="AO290" s="227">
        <v>0</v>
      </c>
      <c r="AP290" s="227">
        <v>0</v>
      </c>
      <c r="AQ290" s="227">
        <v>0</v>
      </c>
      <c r="AR290" s="227">
        <v>0</v>
      </c>
      <c r="AS290" s="227">
        <v>0</v>
      </c>
      <c r="AT290" s="227">
        <v>0</v>
      </c>
      <c r="AU290" s="227">
        <v>0</v>
      </c>
      <c r="AV290" s="227">
        <v>0</v>
      </c>
      <c r="AW290" s="227">
        <v>0</v>
      </c>
      <c r="AX290" s="227">
        <v>0</v>
      </c>
      <c r="AY290" s="227">
        <v>0</v>
      </c>
      <c r="AZ290" s="227">
        <v>0</v>
      </c>
      <c r="BA290" s="227">
        <v>0</v>
      </c>
      <c r="BB290" s="227">
        <v>0</v>
      </c>
      <c r="BC290" s="227">
        <v>0</v>
      </c>
      <c r="BD290" s="227">
        <v>0</v>
      </c>
      <c r="BE290" s="227">
        <v>0</v>
      </c>
      <c r="BF290" s="227">
        <v>0</v>
      </c>
      <c r="BG290" s="227">
        <v>0</v>
      </c>
      <c r="BH290" s="227">
        <v>0</v>
      </c>
      <c r="BI290" s="227">
        <v>0</v>
      </c>
      <c r="BJ290" s="227">
        <v>0</v>
      </c>
      <c r="BK290" s="227">
        <v>0</v>
      </c>
      <c r="BL290" s="227">
        <v>0</v>
      </c>
      <c r="BM290" s="227">
        <v>0</v>
      </c>
      <c r="BN290" s="227">
        <v>0</v>
      </c>
      <c r="BO290" s="227">
        <v>0</v>
      </c>
      <c r="BP290" s="227">
        <v>0</v>
      </c>
      <c r="BQ290" s="227">
        <v>0</v>
      </c>
      <c r="BR290" s="295">
        <v>0</v>
      </c>
      <c r="BS290" s="295">
        <v>0</v>
      </c>
      <c r="BT290" s="295">
        <v>0</v>
      </c>
      <c r="BU290" s="295">
        <v>0</v>
      </c>
      <c r="BV290" s="227">
        <v>0</v>
      </c>
      <c r="BW290" s="295">
        <v>0</v>
      </c>
      <c r="BX290" s="295">
        <v>0</v>
      </c>
      <c r="BY290" s="295">
        <v>0</v>
      </c>
      <c r="BZ290" s="295">
        <v>0</v>
      </c>
      <c r="CA290" s="295">
        <v>0</v>
      </c>
      <c r="CB290" s="295">
        <v>0</v>
      </c>
      <c r="CC290" s="295">
        <v>0</v>
      </c>
      <c r="CD290" s="295">
        <v>0</v>
      </c>
      <c r="CE290" s="295">
        <v>0</v>
      </c>
      <c r="CF290" s="295">
        <v>0</v>
      </c>
      <c r="CG290" s="295">
        <v>0</v>
      </c>
      <c r="CH290" s="295">
        <v>0</v>
      </c>
      <c r="CI290" s="295">
        <v>0</v>
      </c>
      <c r="CJ290" s="295">
        <v>0</v>
      </c>
      <c r="CK290" s="295">
        <v>0</v>
      </c>
      <c r="CL290" s="295">
        <v>0</v>
      </c>
      <c r="CM290" s="326"/>
      <c r="CZ290" s="325">
        <f t="shared" si="4"/>
        <v>0</v>
      </c>
      <c r="DA290" s="313" t="s">
        <v>1117</v>
      </c>
      <c r="DB290" s="310" t="s">
        <v>1118</v>
      </c>
      <c r="DC290" s="310" t="s">
        <v>2296</v>
      </c>
    </row>
    <row r="291" spans="1:107" ht="13.2" customHeight="1" x14ac:dyDescent="0.25">
      <c r="A291" s="293" t="s">
        <v>1119</v>
      </c>
      <c r="B291" s="294" t="s">
        <v>1892</v>
      </c>
      <c r="C291" s="227">
        <v>0</v>
      </c>
      <c r="D291" s="227">
        <v>0</v>
      </c>
      <c r="E291" s="227">
        <v>0</v>
      </c>
      <c r="F291" s="227">
        <v>0</v>
      </c>
      <c r="G291" s="227">
        <v>0</v>
      </c>
      <c r="H291" s="227">
        <v>0</v>
      </c>
      <c r="I291" s="227">
        <v>0</v>
      </c>
      <c r="J291" s="227">
        <v>0</v>
      </c>
      <c r="K291" s="227">
        <v>0</v>
      </c>
      <c r="L291" s="227">
        <v>0</v>
      </c>
      <c r="M291" s="227">
        <v>0</v>
      </c>
      <c r="N291" s="227">
        <v>0</v>
      </c>
      <c r="O291" s="227">
        <v>0</v>
      </c>
      <c r="P291" s="227">
        <v>0</v>
      </c>
      <c r="Q291" s="227">
        <v>0</v>
      </c>
      <c r="R291" s="227">
        <v>0</v>
      </c>
      <c r="S291" s="227">
        <v>0</v>
      </c>
      <c r="T291" s="227">
        <v>0</v>
      </c>
      <c r="U291" s="227">
        <v>0</v>
      </c>
      <c r="V291" s="227">
        <v>0</v>
      </c>
      <c r="W291" s="227">
        <v>0</v>
      </c>
      <c r="X291" s="227">
        <v>0</v>
      </c>
      <c r="Y291" s="227">
        <v>0</v>
      </c>
      <c r="Z291" s="227">
        <v>0</v>
      </c>
      <c r="AA291" s="227">
        <v>0</v>
      </c>
      <c r="AB291" s="227">
        <v>0</v>
      </c>
      <c r="AC291" s="227">
        <v>0</v>
      </c>
      <c r="AD291" s="227">
        <v>0</v>
      </c>
      <c r="AE291" s="227">
        <v>0</v>
      </c>
      <c r="AF291" s="227">
        <v>0</v>
      </c>
      <c r="AG291" s="227">
        <v>0</v>
      </c>
      <c r="AH291" s="227">
        <v>0</v>
      </c>
      <c r="AI291" s="227">
        <v>0</v>
      </c>
      <c r="AJ291" s="227">
        <v>0</v>
      </c>
      <c r="AK291" s="227">
        <v>0</v>
      </c>
      <c r="AL291" s="227">
        <v>0</v>
      </c>
      <c r="AM291" s="227">
        <v>0</v>
      </c>
      <c r="AN291" s="227">
        <v>0</v>
      </c>
      <c r="AO291" s="227">
        <v>0</v>
      </c>
      <c r="AP291" s="227">
        <v>0</v>
      </c>
      <c r="AQ291" s="227">
        <v>0</v>
      </c>
      <c r="AR291" s="227">
        <v>0</v>
      </c>
      <c r="AS291" s="227">
        <v>0</v>
      </c>
      <c r="AT291" s="227">
        <v>0</v>
      </c>
      <c r="AU291" s="227">
        <v>0</v>
      </c>
      <c r="AV291" s="227">
        <v>0</v>
      </c>
      <c r="AW291" s="227">
        <v>0</v>
      </c>
      <c r="AX291" s="227">
        <v>0</v>
      </c>
      <c r="AY291" s="227">
        <v>0</v>
      </c>
      <c r="AZ291" s="227">
        <v>0</v>
      </c>
      <c r="BA291" s="227">
        <v>0</v>
      </c>
      <c r="BB291" s="227">
        <v>0</v>
      </c>
      <c r="BC291" s="227">
        <v>0</v>
      </c>
      <c r="BD291" s="227">
        <v>0</v>
      </c>
      <c r="BE291" s="227">
        <v>0</v>
      </c>
      <c r="BF291" s="227">
        <v>0</v>
      </c>
      <c r="BG291" s="227">
        <v>0</v>
      </c>
      <c r="BH291" s="227">
        <v>0</v>
      </c>
      <c r="BI291" s="227">
        <v>0</v>
      </c>
      <c r="BJ291" s="227">
        <v>0</v>
      </c>
      <c r="BK291" s="227">
        <v>0</v>
      </c>
      <c r="BL291" s="227">
        <v>0</v>
      </c>
      <c r="BM291" s="227">
        <v>0</v>
      </c>
      <c r="BN291" s="227">
        <v>0</v>
      </c>
      <c r="BO291" s="227">
        <v>0</v>
      </c>
      <c r="BP291" s="227">
        <v>0</v>
      </c>
      <c r="BQ291" s="227">
        <v>0</v>
      </c>
      <c r="BR291" s="227">
        <v>0</v>
      </c>
      <c r="BS291" s="227">
        <v>0</v>
      </c>
      <c r="BT291" s="227">
        <v>0</v>
      </c>
      <c r="BU291" s="295">
        <v>0</v>
      </c>
      <c r="BV291" s="227">
        <v>0</v>
      </c>
      <c r="BW291" s="227">
        <v>0</v>
      </c>
      <c r="BX291" s="227">
        <v>0</v>
      </c>
      <c r="BY291" s="227">
        <v>0</v>
      </c>
      <c r="BZ291" s="227">
        <v>0</v>
      </c>
      <c r="CA291" s="227">
        <v>0</v>
      </c>
      <c r="CB291" s="227">
        <v>0</v>
      </c>
      <c r="CC291" s="227">
        <v>0</v>
      </c>
      <c r="CD291" s="295">
        <v>0</v>
      </c>
      <c r="CE291" s="227">
        <v>0</v>
      </c>
      <c r="CF291" s="227">
        <v>0</v>
      </c>
      <c r="CG291" s="227">
        <v>0</v>
      </c>
      <c r="CH291" s="227">
        <v>0</v>
      </c>
      <c r="CI291" s="227">
        <v>0</v>
      </c>
      <c r="CJ291" s="227">
        <v>0</v>
      </c>
      <c r="CK291" s="227">
        <v>0</v>
      </c>
      <c r="CL291" s="227">
        <v>0</v>
      </c>
      <c r="CM291" s="326"/>
      <c r="CZ291" s="325">
        <f t="shared" si="4"/>
        <v>0</v>
      </c>
      <c r="DA291" s="313" t="s">
        <v>1119</v>
      </c>
      <c r="DB291" s="310" t="s">
        <v>1892</v>
      </c>
      <c r="DC291" s="310" t="s">
        <v>2296</v>
      </c>
    </row>
    <row r="292" spans="1:107" ht="13.2" customHeight="1" x14ac:dyDescent="0.25">
      <c r="A292" s="293" t="s">
        <v>1120</v>
      </c>
      <c r="B292" s="294" t="s">
        <v>1893</v>
      </c>
      <c r="C292" s="227">
        <v>0</v>
      </c>
      <c r="D292" s="227">
        <v>0</v>
      </c>
      <c r="E292" s="227">
        <v>0</v>
      </c>
      <c r="F292" s="227">
        <v>0</v>
      </c>
      <c r="G292" s="227">
        <v>0</v>
      </c>
      <c r="H292" s="227">
        <v>0</v>
      </c>
      <c r="I292" s="227">
        <v>0</v>
      </c>
      <c r="J292" s="227">
        <v>0</v>
      </c>
      <c r="K292" s="227">
        <v>0</v>
      </c>
      <c r="L292" s="227">
        <v>0</v>
      </c>
      <c r="M292" s="227">
        <v>0</v>
      </c>
      <c r="N292" s="227">
        <v>0</v>
      </c>
      <c r="O292" s="227">
        <v>0</v>
      </c>
      <c r="P292" s="227">
        <v>0</v>
      </c>
      <c r="Q292" s="227">
        <v>0</v>
      </c>
      <c r="R292" s="227">
        <v>0</v>
      </c>
      <c r="S292" s="227">
        <v>0</v>
      </c>
      <c r="T292" s="227">
        <v>0</v>
      </c>
      <c r="U292" s="227">
        <v>0</v>
      </c>
      <c r="V292" s="227">
        <v>0</v>
      </c>
      <c r="W292" s="227">
        <v>0</v>
      </c>
      <c r="X292" s="227">
        <v>0</v>
      </c>
      <c r="Y292" s="227">
        <v>0</v>
      </c>
      <c r="Z292" s="227">
        <v>0</v>
      </c>
      <c r="AA292" s="227">
        <v>0</v>
      </c>
      <c r="AB292" s="227">
        <v>0</v>
      </c>
      <c r="AC292" s="227">
        <v>0</v>
      </c>
      <c r="AD292" s="227">
        <v>0</v>
      </c>
      <c r="AE292" s="227">
        <v>0</v>
      </c>
      <c r="AF292" s="227">
        <v>0</v>
      </c>
      <c r="AG292" s="227">
        <v>0</v>
      </c>
      <c r="AH292" s="227">
        <v>0</v>
      </c>
      <c r="AI292" s="227">
        <v>0</v>
      </c>
      <c r="AJ292" s="227">
        <v>0</v>
      </c>
      <c r="AK292" s="227">
        <v>0</v>
      </c>
      <c r="AL292" s="227">
        <v>0</v>
      </c>
      <c r="AM292" s="227">
        <v>0</v>
      </c>
      <c r="AN292" s="227">
        <v>0</v>
      </c>
      <c r="AO292" s="227">
        <v>0</v>
      </c>
      <c r="AP292" s="227">
        <v>0</v>
      </c>
      <c r="AQ292" s="227">
        <v>0</v>
      </c>
      <c r="AR292" s="227">
        <v>0</v>
      </c>
      <c r="AS292" s="227">
        <v>0</v>
      </c>
      <c r="AT292" s="227">
        <v>0</v>
      </c>
      <c r="AU292" s="227">
        <v>0</v>
      </c>
      <c r="AV292" s="227">
        <v>0</v>
      </c>
      <c r="AW292" s="227">
        <v>0</v>
      </c>
      <c r="AX292" s="227">
        <v>0</v>
      </c>
      <c r="AY292" s="227">
        <v>0</v>
      </c>
      <c r="AZ292" s="227">
        <v>0</v>
      </c>
      <c r="BA292" s="227">
        <v>0</v>
      </c>
      <c r="BB292" s="227">
        <v>0</v>
      </c>
      <c r="BC292" s="227">
        <v>0</v>
      </c>
      <c r="BD292" s="227">
        <v>0</v>
      </c>
      <c r="BE292" s="227">
        <v>0</v>
      </c>
      <c r="BF292" s="227">
        <v>0</v>
      </c>
      <c r="BG292" s="227">
        <v>0</v>
      </c>
      <c r="BH292" s="227">
        <v>0</v>
      </c>
      <c r="BI292" s="227">
        <v>0</v>
      </c>
      <c r="BJ292" s="227">
        <v>0</v>
      </c>
      <c r="BK292" s="227">
        <v>0</v>
      </c>
      <c r="BL292" s="227">
        <v>0</v>
      </c>
      <c r="BM292" s="227">
        <v>0</v>
      </c>
      <c r="BN292" s="227">
        <v>0</v>
      </c>
      <c r="BO292" s="227">
        <v>0</v>
      </c>
      <c r="BP292" s="227">
        <v>0</v>
      </c>
      <c r="BQ292" s="227">
        <v>0</v>
      </c>
      <c r="BR292" s="295">
        <v>0</v>
      </c>
      <c r="BS292" s="227">
        <v>0</v>
      </c>
      <c r="BT292" s="227">
        <v>0</v>
      </c>
      <c r="BU292" s="295">
        <v>0</v>
      </c>
      <c r="BV292" s="227">
        <v>0</v>
      </c>
      <c r="BW292" s="227">
        <v>0</v>
      </c>
      <c r="BX292" s="295">
        <v>0</v>
      </c>
      <c r="BY292" s="227">
        <v>0</v>
      </c>
      <c r="BZ292" s="227">
        <v>0</v>
      </c>
      <c r="CA292" s="227">
        <v>0</v>
      </c>
      <c r="CB292" s="227">
        <v>0</v>
      </c>
      <c r="CC292" s="295">
        <v>0</v>
      </c>
      <c r="CD292" s="227">
        <v>0</v>
      </c>
      <c r="CE292" s="295">
        <v>0</v>
      </c>
      <c r="CF292" s="227">
        <v>0</v>
      </c>
      <c r="CG292" s="227">
        <v>0</v>
      </c>
      <c r="CH292" s="227">
        <v>0</v>
      </c>
      <c r="CI292" s="227">
        <v>0</v>
      </c>
      <c r="CJ292" s="295">
        <v>0</v>
      </c>
      <c r="CK292" s="227">
        <v>0</v>
      </c>
      <c r="CL292" s="227">
        <v>0</v>
      </c>
      <c r="CM292" s="326"/>
      <c r="CZ292" s="325">
        <f t="shared" si="4"/>
        <v>0</v>
      </c>
      <c r="DA292" s="313" t="s">
        <v>1120</v>
      </c>
      <c r="DB292" s="310" t="s">
        <v>1893</v>
      </c>
      <c r="DC292" s="310" t="s">
        <v>2296</v>
      </c>
    </row>
    <row r="293" spans="1:107" ht="13.2" customHeight="1" x14ac:dyDescent="0.25">
      <c r="A293" s="293" t="s">
        <v>1121</v>
      </c>
      <c r="B293" s="294" t="s">
        <v>1894</v>
      </c>
      <c r="C293" s="227">
        <v>0</v>
      </c>
      <c r="D293" s="227">
        <v>0</v>
      </c>
      <c r="E293" s="227">
        <v>0</v>
      </c>
      <c r="F293" s="227">
        <v>0</v>
      </c>
      <c r="G293" s="227">
        <v>0</v>
      </c>
      <c r="H293" s="227">
        <v>0</v>
      </c>
      <c r="I293" s="227">
        <v>0</v>
      </c>
      <c r="J293" s="227">
        <v>0</v>
      </c>
      <c r="K293" s="227">
        <v>0</v>
      </c>
      <c r="L293" s="227">
        <v>0</v>
      </c>
      <c r="M293" s="227">
        <v>0</v>
      </c>
      <c r="N293" s="227">
        <v>0</v>
      </c>
      <c r="O293" s="227">
        <v>0</v>
      </c>
      <c r="P293" s="227">
        <v>0</v>
      </c>
      <c r="Q293" s="227">
        <v>0</v>
      </c>
      <c r="R293" s="227">
        <v>0</v>
      </c>
      <c r="S293" s="227">
        <v>0</v>
      </c>
      <c r="T293" s="227">
        <v>0</v>
      </c>
      <c r="U293" s="227">
        <v>0</v>
      </c>
      <c r="V293" s="227">
        <v>0</v>
      </c>
      <c r="W293" s="227">
        <v>0</v>
      </c>
      <c r="X293" s="227">
        <v>0</v>
      </c>
      <c r="Y293" s="227">
        <v>0</v>
      </c>
      <c r="Z293" s="227">
        <v>0</v>
      </c>
      <c r="AA293" s="227">
        <v>0</v>
      </c>
      <c r="AB293" s="227">
        <v>0</v>
      </c>
      <c r="AC293" s="227">
        <v>0</v>
      </c>
      <c r="AD293" s="227">
        <v>0</v>
      </c>
      <c r="AE293" s="227">
        <v>0</v>
      </c>
      <c r="AF293" s="227">
        <v>0</v>
      </c>
      <c r="AG293" s="227">
        <v>0</v>
      </c>
      <c r="AH293" s="227">
        <v>0</v>
      </c>
      <c r="AI293" s="227">
        <v>0</v>
      </c>
      <c r="AJ293" s="227">
        <v>0</v>
      </c>
      <c r="AK293" s="227">
        <v>0</v>
      </c>
      <c r="AL293" s="227">
        <v>0</v>
      </c>
      <c r="AM293" s="227">
        <v>0</v>
      </c>
      <c r="AN293" s="227">
        <v>0</v>
      </c>
      <c r="AO293" s="227">
        <v>0</v>
      </c>
      <c r="AP293" s="227">
        <v>0</v>
      </c>
      <c r="AQ293" s="227">
        <v>0</v>
      </c>
      <c r="AR293" s="227">
        <v>0</v>
      </c>
      <c r="AS293" s="227">
        <v>0</v>
      </c>
      <c r="AT293" s="227">
        <v>0</v>
      </c>
      <c r="AU293" s="227">
        <v>0</v>
      </c>
      <c r="AV293" s="227">
        <v>0</v>
      </c>
      <c r="AW293" s="227">
        <v>0</v>
      </c>
      <c r="AX293" s="227">
        <v>0</v>
      </c>
      <c r="AY293" s="227">
        <v>0</v>
      </c>
      <c r="AZ293" s="227">
        <v>0</v>
      </c>
      <c r="BA293" s="227">
        <v>0</v>
      </c>
      <c r="BB293" s="227">
        <v>0</v>
      </c>
      <c r="BC293" s="227">
        <v>0</v>
      </c>
      <c r="BD293" s="227">
        <v>0</v>
      </c>
      <c r="BE293" s="227">
        <v>0</v>
      </c>
      <c r="BF293" s="227">
        <v>0</v>
      </c>
      <c r="BG293" s="227">
        <v>0</v>
      </c>
      <c r="BH293" s="227">
        <v>0</v>
      </c>
      <c r="BI293" s="227">
        <v>0</v>
      </c>
      <c r="BJ293" s="227">
        <v>0</v>
      </c>
      <c r="BK293" s="227">
        <v>0</v>
      </c>
      <c r="BL293" s="227">
        <v>0</v>
      </c>
      <c r="BM293" s="227">
        <v>0</v>
      </c>
      <c r="BN293" s="227">
        <v>0</v>
      </c>
      <c r="BO293" s="227">
        <v>0</v>
      </c>
      <c r="BP293" s="227">
        <v>0</v>
      </c>
      <c r="BQ293" s="227">
        <v>0</v>
      </c>
      <c r="BR293" s="295">
        <v>0</v>
      </c>
      <c r="BS293" s="295">
        <v>0</v>
      </c>
      <c r="BT293" s="295">
        <v>0</v>
      </c>
      <c r="BU293" s="295">
        <v>0</v>
      </c>
      <c r="BV293" s="295">
        <v>0</v>
      </c>
      <c r="BW293" s="295">
        <v>0</v>
      </c>
      <c r="BX293" s="295">
        <v>0</v>
      </c>
      <c r="BY293" s="295">
        <v>0</v>
      </c>
      <c r="BZ293" s="295">
        <v>0</v>
      </c>
      <c r="CA293" s="295">
        <v>0</v>
      </c>
      <c r="CB293" s="295">
        <v>0</v>
      </c>
      <c r="CC293" s="295">
        <v>0</v>
      </c>
      <c r="CD293" s="295">
        <v>0</v>
      </c>
      <c r="CE293" s="295">
        <v>0</v>
      </c>
      <c r="CF293" s="295">
        <v>0</v>
      </c>
      <c r="CG293" s="295">
        <v>0</v>
      </c>
      <c r="CH293" s="295">
        <v>0</v>
      </c>
      <c r="CI293" s="295">
        <v>0</v>
      </c>
      <c r="CJ293" s="295">
        <v>0</v>
      </c>
      <c r="CK293" s="295">
        <v>0</v>
      </c>
      <c r="CL293" s="295">
        <v>0</v>
      </c>
      <c r="CM293" s="326"/>
      <c r="CZ293" s="325">
        <f t="shared" si="4"/>
        <v>0</v>
      </c>
      <c r="DA293" s="313" t="s">
        <v>1121</v>
      </c>
      <c r="DB293" s="310" t="s">
        <v>1894</v>
      </c>
      <c r="DC293" s="310" t="s">
        <v>2296</v>
      </c>
    </row>
    <row r="294" spans="1:107" ht="13.2" customHeight="1" x14ac:dyDescent="0.25">
      <c r="A294" s="293" t="s">
        <v>1122</v>
      </c>
      <c r="B294" s="294" t="s">
        <v>1895</v>
      </c>
      <c r="C294" s="227">
        <v>0</v>
      </c>
      <c r="D294" s="227">
        <v>0</v>
      </c>
      <c r="E294" s="227">
        <v>0</v>
      </c>
      <c r="F294" s="227">
        <v>0</v>
      </c>
      <c r="G294" s="227">
        <v>0</v>
      </c>
      <c r="H294" s="227">
        <v>0</v>
      </c>
      <c r="I294" s="227">
        <v>0</v>
      </c>
      <c r="J294" s="227">
        <v>0</v>
      </c>
      <c r="K294" s="227">
        <v>0</v>
      </c>
      <c r="L294" s="227">
        <v>0</v>
      </c>
      <c r="M294" s="227">
        <v>0</v>
      </c>
      <c r="N294" s="227">
        <v>0</v>
      </c>
      <c r="O294" s="227">
        <v>0</v>
      </c>
      <c r="P294" s="227">
        <v>0</v>
      </c>
      <c r="Q294" s="227">
        <v>0</v>
      </c>
      <c r="R294" s="227">
        <v>0</v>
      </c>
      <c r="S294" s="227">
        <v>0</v>
      </c>
      <c r="T294" s="227">
        <v>0</v>
      </c>
      <c r="U294" s="227">
        <v>0</v>
      </c>
      <c r="V294" s="227">
        <v>0</v>
      </c>
      <c r="W294" s="227">
        <v>0</v>
      </c>
      <c r="X294" s="227">
        <v>0</v>
      </c>
      <c r="Y294" s="227">
        <v>0</v>
      </c>
      <c r="Z294" s="227">
        <v>0</v>
      </c>
      <c r="AA294" s="227">
        <v>0</v>
      </c>
      <c r="AB294" s="227">
        <v>0</v>
      </c>
      <c r="AC294" s="227">
        <v>0</v>
      </c>
      <c r="AD294" s="227">
        <v>0</v>
      </c>
      <c r="AE294" s="227">
        <v>0</v>
      </c>
      <c r="AF294" s="227">
        <v>0</v>
      </c>
      <c r="AG294" s="227">
        <v>0</v>
      </c>
      <c r="AH294" s="227">
        <v>0</v>
      </c>
      <c r="AI294" s="227">
        <v>0</v>
      </c>
      <c r="AJ294" s="227">
        <v>0</v>
      </c>
      <c r="AK294" s="227">
        <v>0</v>
      </c>
      <c r="AL294" s="227">
        <v>0</v>
      </c>
      <c r="AM294" s="227">
        <v>0</v>
      </c>
      <c r="AN294" s="227">
        <v>0</v>
      </c>
      <c r="AO294" s="227">
        <v>0</v>
      </c>
      <c r="AP294" s="227">
        <v>0</v>
      </c>
      <c r="AQ294" s="227">
        <v>0</v>
      </c>
      <c r="AR294" s="227">
        <v>0</v>
      </c>
      <c r="AS294" s="227">
        <v>0</v>
      </c>
      <c r="AT294" s="227">
        <v>0</v>
      </c>
      <c r="AU294" s="227">
        <v>0</v>
      </c>
      <c r="AV294" s="227">
        <v>0</v>
      </c>
      <c r="AW294" s="227">
        <v>0</v>
      </c>
      <c r="AX294" s="227">
        <v>0</v>
      </c>
      <c r="AY294" s="227">
        <v>0</v>
      </c>
      <c r="AZ294" s="227">
        <v>0</v>
      </c>
      <c r="BA294" s="227">
        <v>0</v>
      </c>
      <c r="BB294" s="227">
        <v>0</v>
      </c>
      <c r="BC294" s="227">
        <v>0</v>
      </c>
      <c r="BD294" s="227">
        <v>0</v>
      </c>
      <c r="BE294" s="227">
        <v>0</v>
      </c>
      <c r="BF294" s="227">
        <v>0</v>
      </c>
      <c r="BG294" s="227">
        <v>0</v>
      </c>
      <c r="BH294" s="227">
        <v>0</v>
      </c>
      <c r="BI294" s="227">
        <v>0</v>
      </c>
      <c r="BJ294" s="227">
        <v>0</v>
      </c>
      <c r="BK294" s="227">
        <v>0</v>
      </c>
      <c r="BL294" s="227">
        <v>0</v>
      </c>
      <c r="BM294" s="227">
        <v>0</v>
      </c>
      <c r="BN294" s="227">
        <v>0</v>
      </c>
      <c r="BO294" s="227">
        <v>0</v>
      </c>
      <c r="BP294" s="227">
        <v>0</v>
      </c>
      <c r="BQ294" s="227">
        <v>0</v>
      </c>
      <c r="BR294" s="295">
        <v>0</v>
      </c>
      <c r="BS294" s="227">
        <v>0</v>
      </c>
      <c r="BT294" s="227">
        <v>0</v>
      </c>
      <c r="BU294" s="295">
        <v>0</v>
      </c>
      <c r="BV294" s="227">
        <v>0</v>
      </c>
      <c r="BW294" s="227">
        <v>0</v>
      </c>
      <c r="BX294" s="295">
        <v>0</v>
      </c>
      <c r="BY294" s="227">
        <v>0</v>
      </c>
      <c r="BZ294" s="227">
        <v>0</v>
      </c>
      <c r="CA294" s="227">
        <v>0</v>
      </c>
      <c r="CB294" s="227">
        <v>0</v>
      </c>
      <c r="CC294" s="295">
        <v>0</v>
      </c>
      <c r="CD294" s="295">
        <v>0</v>
      </c>
      <c r="CE294" s="227">
        <v>0</v>
      </c>
      <c r="CF294" s="227">
        <v>0</v>
      </c>
      <c r="CG294" s="227">
        <v>0</v>
      </c>
      <c r="CH294" s="227">
        <v>0</v>
      </c>
      <c r="CI294" s="295">
        <v>0</v>
      </c>
      <c r="CJ294" s="295">
        <v>0</v>
      </c>
      <c r="CK294" s="227">
        <v>0</v>
      </c>
      <c r="CL294" s="227">
        <v>0</v>
      </c>
      <c r="CM294" s="326"/>
      <c r="CZ294" s="325">
        <f t="shared" si="4"/>
        <v>0</v>
      </c>
      <c r="DA294" s="313" t="s">
        <v>1122</v>
      </c>
      <c r="DB294" s="310" t="s">
        <v>1895</v>
      </c>
      <c r="DC294" s="310" t="s">
        <v>2296</v>
      </c>
    </row>
    <row r="295" spans="1:107" ht="13.2" customHeight="1" x14ac:dyDescent="0.25">
      <c r="A295" s="293" t="s">
        <v>1896</v>
      </c>
      <c r="B295" s="294" t="s">
        <v>1888</v>
      </c>
      <c r="C295" s="227">
        <v>0</v>
      </c>
      <c r="D295" s="227">
        <v>0</v>
      </c>
      <c r="E295" s="227">
        <v>0</v>
      </c>
      <c r="F295" s="227">
        <v>0</v>
      </c>
      <c r="G295" s="227">
        <v>0</v>
      </c>
      <c r="H295" s="227">
        <v>0</v>
      </c>
      <c r="I295" s="227">
        <v>0</v>
      </c>
      <c r="J295" s="227">
        <v>0</v>
      </c>
      <c r="K295" s="227">
        <v>0</v>
      </c>
      <c r="L295" s="227">
        <v>0</v>
      </c>
      <c r="M295" s="227">
        <v>0</v>
      </c>
      <c r="N295" s="227">
        <v>0</v>
      </c>
      <c r="O295" s="227">
        <v>0</v>
      </c>
      <c r="P295" s="227">
        <v>0</v>
      </c>
      <c r="Q295" s="227">
        <v>0</v>
      </c>
      <c r="R295" s="227">
        <v>0</v>
      </c>
      <c r="S295" s="227">
        <v>0</v>
      </c>
      <c r="T295" s="227">
        <v>0</v>
      </c>
      <c r="U295" s="227">
        <v>0</v>
      </c>
      <c r="V295" s="227">
        <v>0</v>
      </c>
      <c r="W295" s="227">
        <v>0</v>
      </c>
      <c r="X295" s="227">
        <v>0</v>
      </c>
      <c r="Y295" s="227">
        <v>0</v>
      </c>
      <c r="Z295" s="227">
        <v>0</v>
      </c>
      <c r="AA295" s="227">
        <v>0</v>
      </c>
      <c r="AB295" s="227">
        <v>0</v>
      </c>
      <c r="AC295" s="227">
        <v>0</v>
      </c>
      <c r="AD295" s="227">
        <v>0</v>
      </c>
      <c r="AE295" s="227">
        <v>0</v>
      </c>
      <c r="AF295" s="227">
        <v>0</v>
      </c>
      <c r="AG295" s="227">
        <v>0</v>
      </c>
      <c r="AH295" s="227">
        <v>0</v>
      </c>
      <c r="AI295" s="227">
        <v>0</v>
      </c>
      <c r="AJ295" s="227">
        <v>0</v>
      </c>
      <c r="AK295" s="227">
        <v>0</v>
      </c>
      <c r="AL295" s="227">
        <v>0</v>
      </c>
      <c r="AM295" s="227">
        <v>0</v>
      </c>
      <c r="AN295" s="227">
        <v>0</v>
      </c>
      <c r="AO295" s="227">
        <v>0</v>
      </c>
      <c r="AP295" s="227">
        <v>0</v>
      </c>
      <c r="AQ295" s="227">
        <v>0</v>
      </c>
      <c r="AR295" s="227">
        <v>0</v>
      </c>
      <c r="AS295" s="227">
        <v>0</v>
      </c>
      <c r="AT295" s="227">
        <v>0</v>
      </c>
      <c r="AU295" s="227">
        <v>0</v>
      </c>
      <c r="AV295" s="227">
        <v>0</v>
      </c>
      <c r="AW295" s="227">
        <v>0</v>
      </c>
      <c r="AX295" s="227">
        <v>0</v>
      </c>
      <c r="AY295" s="227">
        <v>0</v>
      </c>
      <c r="AZ295" s="227">
        <v>0</v>
      </c>
      <c r="BA295" s="227">
        <v>0</v>
      </c>
      <c r="BB295" s="227">
        <v>0</v>
      </c>
      <c r="BC295" s="227">
        <v>0</v>
      </c>
      <c r="BD295" s="227">
        <v>0</v>
      </c>
      <c r="BE295" s="227">
        <v>0</v>
      </c>
      <c r="BF295" s="227">
        <v>0</v>
      </c>
      <c r="BG295" s="227">
        <v>0</v>
      </c>
      <c r="BH295" s="227">
        <v>0</v>
      </c>
      <c r="BI295" s="227">
        <v>0</v>
      </c>
      <c r="BJ295" s="227">
        <v>0</v>
      </c>
      <c r="BK295" s="227">
        <v>0</v>
      </c>
      <c r="BL295" s="227">
        <v>0</v>
      </c>
      <c r="BM295" s="227">
        <v>0</v>
      </c>
      <c r="BN295" s="227">
        <v>0</v>
      </c>
      <c r="BO295" s="227">
        <v>0</v>
      </c>
      <c r="BP295" s="227">
        <v>0</v>
      </c>
      <c r="BQ295" s="227">
        <v>0</v>
      </c>
      <c r="BR295" s="227">
        <v>0</v>
      </c>
      <c r="BS295" s="227">
        <v>0</v>
      </c>
      <c r="BT295" s="227">
        <v>0</v>
      </c>
      <c r="BU295" s="295">
        <v>0</v>
      </c>
      <c r="BV295" s="227">
        <v>0</v>
      </c>
      <c r="BW295" s="295">
        <v>0</v>
      </c>
      <c r="BX295" s="227">
        <v>0</v>
      </c>
      <c r="BY295" s="295">
        <v>0</v>
      </c>
      <c r="BZ295" s="227">
        <v>0</v>
      </c>
      <c r="CA295" s="227">
        <v>0</v>
      </c>
      <c r="CB295" s="227">
        <v>0</v>
      </c>
      <c r="CC295" s="227">
        <v>0</v>
      </c>
      <c r="CD295" s="295">
        <v>0</v>
      </c>
      <c r="CE295" s="295">
        <v>0</v>
      </c>
      <c r="CF295" s="295">
        <v>0</v>
      </c>
      <c r="CG295" s="295">
        <v>0</v>
      </c>
      <c r="CH295" s="295">
        <v>0</v>
      </c>
      <c r="CI295" s="295">
        <v>0</v>
      </c>
      <c r="CJ295" s="295">
        <v>0</v>
      </c>
      <c r="CK295" s="227">
        <v>0</v>
      </c>
      <c r="CL295" s="227">
        <v>0</v>
      </c>
      <c r="CM295" s="326"/>
      <c r="CZ295" s="325">
        <f t="shared" si="4"/>
        <v>0</v>
      </c>
      <c r="DA295" s="313" t="s">
        <v>1896</v>
      </c>
      <c r="DB295" s="310" t="s">
        <v>1888</v>
      </c>
      <c r="DC295" s="310" t="s">
        <v>2296</v>
      </c>
    </row>
    <row r="296" spans="1:107" ht="13.2" customHeight="1" x14ac:dyDescent="0.25">
      <c r="A296" s="293" t="s">
        <v>1897</v>
      </c>
      <c r="B296" s="294" t="s">
        <v>1889</v>
      </c>
      <c r="C296" s="227">
        <v>0</v>
      </c>
      <c r="D296" s="227">
        <v>0</v>
      </c>
      <c r="E296" s="227">
        <v>0</v>
      </c>
      <c r="F296" s="227">
        <v>0</v>
      </c>
      <c r="G296" s="227">
        <v>0</v>
      </c>
      <c r="H296" s="227">
        <v>0</v>
      </c>
      <c r="I296" s="227">
        <v>0</v>
      </c>
      <c r="J296" s="227">
        <v>0</v>
      </c>
      <c r="K296" s="227">
        <v>0</v>
      </c>
      <c r="L296" s="227">
        <v>0</v>
      </c>
      <c r="M296" s="227">
        <v>0</v>
      </c>
      <c r="N296" s="227">
        <v>0</v>
      </c>
      <c r="O296" s="227">
        <v>0</v>
      </c>
      <c r="P296" s="227">
        <v>0</v>
      </c>
      <c r="Q296" s="227">
        <v>0</v>
      </c>
      <c r="R296" s="227">
        <v>0</v>
      </c>
      <c r="S296" s="227">
        <v>0</v>
      </c>
      <c r="T296" s="227">
        <v>0</v>
      </c>
      <c r="U296" s="227">
        <v>0</v>
      </c>
      <c r="V296" s="227">
        <v>0</v>
      </c>
      <c r="W296" s="227">
        <v>0</v>
      </c>
      <c r="X296" s="227">
        <v>0</v>
      </c>
      <c r="Y296" s="227">
        <v>0</v>
      </c>
      <c r="Z296" s="227">
        <v>0</v>
      </c>
      <c r="AA296" s="227">
        <v>0</v>
      </c>
      <c r="AB296" s="227">
        <v>0</v>
      </c>
      <c r="AC296" s="227">
        <v>0</v>
      </c>
      <c r="AD296" s="227">
        <v>0</v>
      </c>
      <c r="AE296" s="227">
        <v>0</v>
      </c>
      <c r="AF296" s="227">
        <v>0</v>
      </c>
      <c r="AG296" s="227">
        <v>0</v>
      </c>
      <c r="AH296" s="227">
        <v>0</v>
      </c>
      <c r="AI296" s="227">
        <v>0</v>
      </c>
      <c r="AJ296" s="227">
        <v>0</v>
      </c>
      <c r="AK296" s="227">
        <v>0</v>
      </c>
      <c r="AL296" s="227">
        <v>0</v>
      </c>
      <c r="AM296" s="227">
        <v>0</v>
      </c>
      <c r="AN296" s="227">
        <v>0</v>
      </c>
      <c r="AO296" s="227">
        <v>0</v>
      </c>
      <c r="AP296" s="227">
        <v>0</v>
      </c>
      <c r="AQ296" s="227">
        <v>0</v>
      </c>
      <c r="AR296" s="227">
        <v>0</v>
      </c>
      <c r="AS296" s="227">
        <v>0</v>
      </c>
      <c r="AT296" s="227">
        <v>0</v>
      </c>
      <c r="AU296" s="227">
        <v>0</v>
      </c>
      <c r="AV296" s="227">
        <v>0</v>
      </c>
      <c r="AW296" s="227">
        <v>0</v>
      </c>
      <c r="AX296" s="227">
        <v>0</v>
      </c>
      <c r="AY296" s="227">
        <v>0</v>
      </c>
      <c r="AZ296" s="227">
        <v>0</v>
      </c>
      <c r="BA296" s="227">
        <v>0</v>
      </c>
      <c r="BB296" s="227">
        <v>0</v>
      </c>
      <c r="BC296" s="227">
        <v>0</v>
      </c>
      <c r="BD296" s="227">
        <v>0</v>
      </c>
      <c r="BE296" s="227">
        <v>0</v>
      </c>
      <c r="BF296" s="227">
        <v>0</v>
      </c>
      <c r="BG296" s="227">
        <v>0</v>
      </c>
      <c r="BH296" s="227">
        <v>0</v>
      </c>
      <c r="BI296" s="227">
        <v>0</v>
      </c>
      <c r="BJ296" s="227">
        <v>0</v>
      </c>
      <c r="BK296" s="227">
        <v>0</v>
      </c>
      <c r="BL296" s="227">
        <v>0</v>
      </c>
      <c r="BM296" s="227">
        <v>0</v>
      </c>
      <c r="BN296" s="227">
        <v>0</v>
      </c>
      <c r="BO296" s="227">
        <v>0</v>
      </c>
      <c r="BP296" s="227">
        <v>0</v>
      </c>
      <c r="BQ296" s="227">
        <v>0</v>
      </c>
      <c r="BR296" s="227">
        <v>0</v>
      </c>
      <c r="BS296" s="227">
        <v>0</v>
      </c>
      <c r="BT296" s="227">
        <v>0</v>
      </c>
      <c r="BU296" s="227">
        <v>0</v>
      </c>
      <c r="BV296" s="227">
        <v>0</v>
      </c>
      <c r="BW296" s="227">
        <v>0</v>
      </c>
      <c r="BX296" s="227">
        <v>0</v>
      </c>
      <c r="BY296" s="295">
        <v>0</v>
      </c>
      <c r="BZ296" s="227">
        <v>0</v>
      </c>
      <c r="CA296" s="227">
        <v>0</v>
      </c>
      <c r="CB296" s="227">
        <v>0</v>
      </c>
      <c r="CC296" s="227">
        <v>0</v>
      </c>
      <c r="CD296" s="227">
        <v>0</v>
      </c>
      <c r="CE296" s="227">
        <v>0</v>
      </c>
      <c r="CF296" s="227">
        <v>0</v>
      </c>
      <c r="CG296" s="227">
        <v>0</v>
      </c>
      <c r="CH296" s="295">
        <v>0</v>
      </c>
      <c r="CI296" s="227">
        <v>0</v>
      </c>
      <c r="CJ296" s="227">
        <v>0</v>
      </c>
      <c r="CK296" s="227">
        <v>0</v>
      </c>
      <c r="CL296" s="227">
        <v>0</v>
      </c>
      <c r="CM296" s="326"/>
      <c r="CZ296" s="325">
        <f t="shared" si="4"/>
        <v>0</v>
      </c>
      <c r="DA296" s="313" t="s">
        <v>1897</v>
      </c>
      <c r="DB296" s="310" t="s">
        <v>1889</v>
      </c>
      <c r="DC296" s="310" t="s">
        <v>2296</v>
      </c>
    </row>
    <row r="297" spans="1:107" ht="13.2" customHeight="1" x14ac:dyDescent="0.25">
      <c r="A297" s="293" t="s">
        <v>1898</v>
      </c>
      <c r="B297" s="294" t="s">
        <v>1890</v>
      </c>
      <c r="C297" s="227">
        <v>0</v>
      </c>
      <c r="D297" s="227">
        <v>0</v>
      </c>
      <c r="E297" s="227">
        <v>0</v>
      </c>
      <c r="F297" s="227">
        <v>0</v>
      </c>
      <c r="G297" s="227">
        <v>0</v>
      </c>
      <c r="H297" s="227">
        <v>0</v>
      </c>
      <c r="I297" s="227">
        <v>0</v>
      </c>
      <c r="J297" s="227">
        <v>0</v>
      </c>
      <c r="K297" s="227">
        <v>0</v>
      </c>
      <c r="L297" s="227">
        <v>0</v>
      </c>
      <c r="M297" s="227">
        <v>0</v>
      </c>
      <c r="N297" s="227">
        <v>0</v>
      </c>
      <c r="O297" s="227">
        <v>0</v>
      </c>
      <c r="P297" s="227">
        <v>0</v>
      </c>
      <c r="Q297" s="227">
        <v>0</v>
      </c>
      <c r="R297" s="227">
        <v>0</v>
      </c>
      <c r="S297" s="227">
        <v>0</v>
      </c>
      <c r="T297" s="227">
        <v>0</v>
      </c>
      <c r="U297" s="227">
        <v>0</v>
      </c>
      <c r="V297" s="227">
        <v>0</v>
      </c>
      <c r="W297" s="227">
        <v>0</v>
      </c>
      <c r="X297" s="227">
        <v>0</v>
      </c>
      <c r="Y297" s="227">
        <v>0</v>
      </c>
      <c r="Z297" s="227">
        <v>0</v>
      </c>
      <c r="AA297" s="227">
        <v>0</v>
      </c>
      <c r="AB297" s="227">
        <v>0</v>
      </c>
      <c r="AC297" s="227">
        <v>0</v>
      </c>
      <c r="AD297" s="227">
        <v>0</v>
      </c>
      <c r="AE297" s="227">
        <v>0</v>
      </c>
      <c r="AF297" s="227">
        <v>0</v>
      </c>
      <c r="AG297" s="227">
        <v>0</v>
      </c>
      <c r="AH297" s="227">
        <v>0</v>
      </c>
      <c r="AI297" s="227">
        <v>0</v>
      </c>
      <c r="AJ297" s="227">
        <v>0</v>
      </c>
      <c r="AK297" s="227">
        <v>0</v>
      </c>
      <c r="AL297" s="227">
        <v>0</v>
      </c>
      <c r="AM297" s="227">
        <v>0</v>
      </c>
      <c r="AN297" s="227">
        <v>0</v>
      </c>
      <c r="AO297" s="227">
        <v>0</v>
      </c>
      <c r="AP297" s="227">
        <v>0</v>
      </c>
      <c r="AQ297" s="227">
        <v>0</v>
      </c>
      <c r="AR297" s="227">
        <v>0</v>
      </c>
      <c r="AS297" s="227">
        <v>0</v>
      </c>
      <c r="AT297" s="227">
        <v>0</v>
      </c>
      <c r="AU297" s="227">
        <v>0</v>
      </c>
      <c r="AV297" s="227">
        <v>0</v>
      </c>
      <c r="AW297" s="227">
        <v>0</v>
      </c>
      <c r="AX297" s="227">
        <v>0</v>
      </c>
      <c r="AY297" s="227">
        <v>0</v>
      </c>
      <c r="AZ297" s="227">
        <v>0</v>
      </c>
      <c r="BA297" s="227">
        <v>0</v>
      </c>
      <c r="BB297" s="227">
        <v>0</v>
      </c>
      <c r="BC297" s="227">
        <v>0</v>
      </c>
      <c r="BD297" s="227">
        <v>0</v>
      </c>
      <c r="BE297" s="227">
        <v>0</v>
      </c>
      <c r="BF297" s="227">
        <v>0</v>
      </c>
      <c r="BG297" s="227">
        <v>0</v>
      </c>
      <c r="BH297" s="227">
        <v>0</v>
      </c>
      <c r="BI297" s="227">
        <v>0</v>
      </c>
      <c r="BJ297" s="227">
        <v>0</v>
      </c>
      <c r="BK297" s="227">
        <v>0</v>
      </c>
      <c r="BL297" s="227">
        <v>0</v>
      </c>
      <c r="BM297" s="227">
        <v>0</v>
      </c>
      <c r="BN297" s="227">
        <v>0</v>
      </c>
      <c r="BO297" s="227">
        <v>0</v>
      </c>
      <c r="BP297" s="227">
        <v>0</v>
      </c>
      <c r="BQ297" s="227">
        <v>0</v>
      </c>
      <c r="BR297" s="227">
        <v>0</v>
      </c>
      <c r="BS297" s="227">
        <v>0</v>
      </c>
      <c r="BT297" s="227">
        <v>0</v>
      </c>
      <c r="BU297" s="227">
        <v>0</v>
      </c>
      <c r="BV297" s="227">
        <v>0</v>
      </c>
      <c r="BW297" s="227">
        <v>0</v>
      </c>
      <c r="BX297" s="227">
        <v>0</v>
      </c>
      <c r="BY297" s="227">
        <v>0</v>
      </c>
      <c r="BZ297" s="227">
        <v>0</v>
      </c>
      <c r="CA297" s="227">
        <v>0</v>
      </c>
      <c r="CB297" s="227">
        <v>0</v>
      </c>
      <c r="CC297" s="227">
        <v>0</v>
      </c>
      <c r="CD297" s="227">
        <v>0</v>
      </c>
      <c r="CE297" s="227">
        <v>0</v>
      </c>
      <c r="CF297" s="227">
        <v>0</v>
      </c>
      <c r="CG297" s="227">
        <v>0</v>
      </c>
      <c r="CH297" s="227">
        <v>0</v>
      </c>
      <c r="CI297" s="227">
        <v>0</v>
      </c>
      <c r="CJ297" s="227">
        <v>0</v>
      </c>
      <c r="CK297" s="227">
        <v>0</v>
      </c>
      <c r="CL297" s="227">
        <v>0</v>
      </c>
      <c r="CM297" s="326"/>
      <c r="CZ297" s="325">
        <f t="shared" si="4"/>
        <v>0</v>
      </c>
      <c r="DA297" s="313" t="s">
        <v>1898</v>
      </c>
      <c r="DB297" s="310" t="s">
        <v>1890</v>
      </c>
      <c r="DC297" s="310" t="s">
        <v>2296</v>
      </c>
    </row>
    <row r="298" spans="1:107" ht="13.2" customHeight="1" x14ac:dyDescent="0.25">
      <c r="A298" s="293" t="s">
        <v>1899</v>
      </c>
      <c r="B298" s="294" t="s">
        <v>1891</v>
      </c>
      <c r="C298" s="227">
        <v>0</v>
      </c>
      <c r="D298" s="227">
        <v>0</v>
      </c>
      <c r="E298" s="227">
        <v>0</v>
      </c>
      <c r="F298" s="227">
        <v>0</v>
      </c>
      <c r="G298" s="227">
        <v>0</v>
      </c>
      <c r="H298" s="227">
        <v>0</v>
      </c>
      <c r="I298" s="227">
        <v>0</v>
      </c>
      <c r="J298" s="227">
        <v>0</v>
      </c>
      <c r="K298" s="227">
        <v>0</v>
      </c>
      <c r="L298" s="227">
        <v>0</v>
      </c>
      <c r="M298" s="227">
        <v>0</v>
      </c>
      <c r="N298" s="227">
        <v>0</v>
      </c>
      <c r="O298" s="227">
        <v>0</v>
      </c>
      <c r="P298" s="227">
        <v>0</v>
      </c>
      <c r="Q298" s="227">
        <v>0</v>
      </c>
      <c r="R298" s="227">
        <v>0</v>
      </c>
      <c r="S298" s="227">
        <v>0</v>
      </c>
      <c r="T298" s="227">
        <v>0</v>
      </c>
      <c r="U298" s="227">
        <v>0</v>
      </c>
      <c r="V298" s="227">
        <v>0</v>
      </c>
      <c r="W298" s="227">
        <v>0</v>
      </c>
      <c r="X298" s="227">
        <v>0</v>
      </c>
      <c r="Y298" s="227">
        <v>0</v>
      </c>
      <c r="Z298" s="227">
        <v>0</v>
      </c>
      <c r="AA298" s="227">
        <v>0</v>
      </c>
      <c r="AB298" s="227">
        <v>0</v>
      </c>
      <c r="AC298" s="227">
        <v>0</v>
      </c>
      <c r="AD298" s="227">
        <v>0</v>
      </c>
      <c r="AE298" s="227">
        <v>0</v>
      </c>
      <c r="AF298" s="227">
        <v>0</v>
      </c>
      <c r="AG298" s="227">
        <v>0</v>
      </c>
      <c r="AH298" s="227">
        <v>0</v>
      </c>
      <c r="AI298" s="227">
        <v>0</v>
      </c>
      <c r="AJ298" s="227">
        <v>0</v>
      </c>
      <c r="AK298" s="227">
        <v>0</v>
      </c>
      <c r="AL298" s="227">
        <v>0</v>
      </c>
      <c r="AM298" s="227">
        <v>0</v>
      </c>
      <c r="AN298" s="227">
        <v>0</v>
      </c>
      <c r="AO298" s="227">
        <v>0</v>
      </c>
      <c r="AP298" s="227">
        <v>0</v>
      </c>
      <c r="AQ298" s="227">
        <v>0</v>
      </c>
      <c r="AR298" s="227">
        <v>0</v>
      </c>
      <c r="AS298" s="227">
        <v>0</v>
      </c>
      <c r="AT298" s="227">
        <v>0</v>
      </c>
      <c r="AU298" s="227">
        <v>0</v>
      </c>
      <c r="AV298" s="227">
        <v>0</v>
      </c>
      <c r="AW298" s="227">
        <v>0</v>
      </c>
      <c r="AX298" s="227">
        <v>0</v>
      </c>
      <c r="AY298" s="227">
        <v>0</v>
      </c>
      <c r="AZ298" s="227">
        <v>0</v>
      </c>
      <c r="BA298" s="227">
        <v>0</v>
      </c>
      <c r="BB298" s="227">
        <v>0</v>
      </c>
      <c r="BC298" s="227">
        <v>0</v>
      </c>
      <c r="BD298" s="227">
        <v>0</v>
      </c>
      <c r="BE298" s="227">
        <v>0</v>
      </c>
      <c r="BF298" s="227">
        <v>0</v>
      </c>
      <c r="BG298" s="227">
        <v>0</v>
      </c>
      <c r="BH298" s="227">
        <v>0</v>
      </c>
      <c r="BI298" s="227">
        <v>0</v>
      </c>
      <c r="BJ298" s="227">
        <v>0</v>
      </c>
      <c r="BK298" s="227">
        <v>0</v>
      </c>
      <c r="BL298" s="227">
        <v>0</v>
      </c>
      <c r="BM298" s="227">
        <v>0</v>
      </c>
      <c r="BN298" s="227">
        <v>0</v>
      </c>
      <c r="BO298" s="227">
        <v>0</v>
      </c>
      <c r="BP298" s="227">
        <v>0</v>
      </c>
      <c r="BQ298" s="227">
        <v>0</v>
      </c>
      <c r="BR298" s="295">
        <v>0</v>
      </c>
      <c r="BS298" s="227">
        <v>0</v>
      </c>
      <c r="BT298" s="227">
        <v>0</v>
      </c>
      <c r="BU298" s="227">
        <v>0</v>
      </c>
      <c r="BV298" s="227">
        <v>0</v>
      </c>
      <c r="BW298" s="227">
        <v>0</v>
      </c>
      <c r="BX298" s="227">
        <v>0</v>
      </c>
      <c r="BY298" s="227">
        <v>0</v>
      </c>
      <c r="BZ298" s="227">
        <v>0</v>
      </c>
      <c r="CA298" s="227">
        <v>0</v>
      </c>
      <c r="CB298" s="227">
        <v>0</v>
      </c>
      <c r="CC298" s="227">
        <v>0</v>
      </c>
      <c r="CD298" s="227">
        <v>0</v>
      </c>
      <c r="CE298" s="227">
        <v>0</v>
      </c>
      <c r="CF298" s="227">
        <v>0</v>
      </c>
      <c r="CG298" s="227">
        <v>0</v>
      </c>
      <c r="CH298" s="227">
        <v>0</v>
      </c>
      <c r="CI298" s="227">
        <v>0</v>
      </c>
      <c r="CJ298" s="227">
        <v>0</v>
      </c>
      <c r="CK298" s="227">
        <v>0</v>
      </c>
      <c r="CL298" s="227">
        <v>0</v>
      </c>
      <c r="CM298" s="326"/>
      <c r="CZ298" s="325">
        <f t="shared" si="4"/>
        <v>0</v>
      </c>
      <c r="DA298" s="313" t="s">
        <v>1899</v>
      </c>
      <c r="DB298" s="310" t="s">
        <v>1891</v>
      </c>
      <c r="DC298" s="310" t="s">
        <v>2296</v>
      </c>
    </row>
    <row r="299" spans="1:107" ht="13.2" customHeight="1" x14ac:dyDescent="0.25">
      <c r="A299" s="293" t="s">
        <v>1900</v>
      </c>
      <c r="B299" s="294" t="s">
        <v>1892</v>
      </c>
      <c r="C299" s="227">
        <v>0</v>
      </c>
      <c r="D299" s="227">
        <v>0</v>
      </c>
      <c r="E299" s="227">
        <v>0</v>
      </c>
      <c r="F299" s="227">
        <v>0</v>
      </c>
      <c r="G299" s="227">
        <v>0</v>
      </c>
      <c r="H299" s="227">
        <v>0</v>
      </c>
      <c r="I299" s="227">
        <v>0</v>
      </c>
      <c r="J299" s="227">
        <v>0</v>
      </c>
      <c r="K299" s="227">
        <v>0</v>
      </c>
      <c r="L299" s="227">
        <v>0</v>
      </c>
      <c r="M299" s="227">
        <v>0</v>
      </c>
      <c r="N299" s="227">
        <v>0</v>
      </c>
      <c r="O299" s="227">
        <v>0</v>
      </c>
      <c r="P299" s="227">
        <v>0</v>
      </c>
      <c r="Q299" s="227">
        <v>0</v>
      </c>
      <c r="R299" s="227">
        <v>0</v>
      </c>
      <c r="S299" s="227">
        <v>0</v>
      </c>
      <c r="T299" s="227">
        <v>0</v>
      </c>
      <c r="U299" s="227">
        <v>0</v>
      </c>
      <c r="V299" s="227">
        <v>0</v>
      </c>
      <c r="W299" s="227">
        <v>0</v>
      </c>
      <c r="X299" s="227">
        <v>0</v>
      </c>
      <c r="Y299" s="227">
        <v>0</v>
      </c>
      <c r="Z299" s="227">
        <v>0</v>
      </c>
      <c r="AA299" s="227">
        <v>0</v>
      </c>
      <c r="AB299" s="227">
        <v>0</v>
      </c>
      <c r="AC299" s="227">
        <v>0</v>
      </c>
      <c r="AD299" s="227">
        <v>0</v>
      </c>
      <c r="AE299" s="227">
        <v>0</v>
      </c>
      <c r="AF299" s="227">
        <v>0</v>
      </c>
      <c r="AG299" s="227">
        <v>0</v>
      </c>
      <c r="AH299" s="227">
        <v>0</v>
      </c>
      <c r="AI299" s="227">
        <v>0</v>
      </c>
      <c r="AJ299" s="227">
        <v>0</v>
      </c>
      <c r="AK299" s="227">
        <v>0</v>
      </c>
      <c r="AL299" s="227">
        <v>0</v>
      </c>
      <c r="AM299" s="227">
        <v>0</v>
      </c>
      <c r="AN299" s="227">
        <v>0</v>
      </c>
      <c r="AO299" s="227">
        <v>0</v>
      </c>
      <c r="AP299" s="227">
        <v>0</v>
      </c>
      <c r="AQ299" s="227">
        <v>0</v>
      </c>
      <c r="AR299" s="227">
        <v>0</v>
      </c>
      <c r="AS299" s="227">
        <v>0</v>
      </c>
      <c r="AT299" s="227">
        <v>0</v>
      </c>
      <c r="AU299" s="227">
        <v>0</v>
      </c>
      <c r="AV299" s="227">
        <v>0</v>
      </c>
      <c r="AW299" s="227">
        <v>0</v>
      </c>
      <c r="AX299" s="227">
        <v>0</v>
      </c>
      <c r="AY299" s="227">
        <v>0</v>
      </c>
      <c r="AZ299" s="227">
        <v>0</v>
      </c>
      <c r="BA299" s="227">
        <v>0</v>
      </c>
      <c r="BB299" s="227">
        <v>0</v>
      </c>
      <c r="BC299" s="227">
        <v>0</v>
      </c>
      <c r="BD299" s="227">
        <v>0</v>
      </c>
      <c r="BE299" s="227">
        <v>0</v>
      </c>
      <c r="BF299" s="227">
        <v>0</v>
      </c>
      <c r="BG299" s="227">
        <v>0</v>
      </c>
      <c r="BH299" s="227">
        <v>0</v>
      </c>
      <c r="BI299" s="227">
        <v>0</v>
      </c>
      <c r="BJ299" s="227">
        <v>0</v>
      </c>
      <c r="BK299" s="227">
        <v>0</v>
      </c>
      <c r="BL299" s="227">
        <v>0</v>
      </c>
      <c r="BM299" s="227">
        <v>0</v>
      </c>
      <c r="BN299" s="227">
        <v>0</v>
      </c>
      <c r="BO299" s="227">
        <v>0</v>
      </c>
      <c r="BP299" s="227">
        <v>0</v>
      </c>
      <c r="BQ299" s="227">
        <v>0</v>
      </c>
      <c r="BR299" s="295">
        <v>0</v>
      </c>
      <c r="BS299" s="295">
        <v>0</v>
      </c>
      <c r="BT299" s="295">
        <v>0</v>
      </c>
      <c r="BU299" s="295">
        <v>0</v>
      </c>
      <c r="BV299" s="295">
        <v>0</v>
      </c>
      <c r="BW299" s="295">
        <v>0</v>
      </c>
      <c r="BX299" s="295">
        <v>0</v>
      </c>
      <c r="BY299" s="295">
        <v>0</v>
      </c>
      <c r="BZ299" s="227">
        <v>0</v>
      </c>
      <c r="CA299" s="295">
        <v>0</v>
      </c>
      <c r="CB299" s="295">
        <v>0</v>
      </c>
      <c r="CC299" s="295">
        <v>0</v>
      </c>
      <c r="CD299" s="295">
        <v>0</v>
      </c>
      <c r="CE299" s="295">
        <v>0</v>
      </c>
      <c r="CF299" s="295">
        <v>0</v>
      </c>
      <c r="CG299" s="295">
        <v>0</v>
      </c>
      <c r="CH299" s="295">
        <v>0</v>
      </c>
      <c r="CI299" s="295">
        <v>0</v>
      </c>
      <c r="CJ299" s="295">
        <v>0</v>
      </c>
      <c r="CK299" s="295">
        <v>0</v>
      </c>
      <c r="CL299" s="295">
        <v>0</v>
      </c>
      <c r="CM299" s="326"/>
      <c r="CZ299" s="325">
        <f t="shared" si="4"/>
        <v>0</v>
      </c>
      <c r="DA299" s="313" t="s">
        <v>1900</v>
      </c>
      <c r="DB299" s="310" t="s">
        <v>1892</v>
      </c>
      <c r="DC299" s="310" t="s">
        <v>2296</v>
      </c>
    </row>
    <row r="300" spans="1:107" ht="13.2" customHeight="1" x14ac:dyDescent="0.25">
      <c r="A300" s="293" t="s">
        <v>1901</v>
      </c>
      <c r="B300" s="294" t="s">
        <v>1893</v>
      </c>
      <c r="C300" s="227">
        <v>0</v>
      </c>
      <c r="D300" s="227">
        <v>0</v>
      </c>
      <c r="E300" s="227">
        <v>0</v>
      </c>
      <c r="F300" s="227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0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Y300" s="227">
        <v>0</v>
      </c>
      <c r="Z300" s="227">
        <v>0</v>
      </c>
      <c r="AA300" s="227">
        <v>0</v>
      </c>
      <c r="AB300" s="227">
        <v>0</v>
      </c>
      <c r="AC300" s="227">
        <v>0</v>
      </c>
      <c r="AD300" s="227">
        <v>0</v>
      </c>
      <c r="AE300" s="227">
        <v>0</v>
      </c>
      <c r="AF300" s="227">
        <v>0</v>
      </c>
      <c r="AG300" s="227">
        <v>0</v>
      </c>
      <c r="AH300" s="227">
        <v>0</v>
      </c>
      <c r="AI300" s="227">
        <v>0</v>
      </c>
      <c r="AJ300" s="227">
        <v>0</v>
      </c>
      <c r="AK300" s="227">
        <v>0</v>
      </c>
      <c r="AL300" s="227">
        <v>0</v>
      </c>
      <c r="AM300" s="227">
        <v>0</v>
      </c>
      <c r="AN300" s="227">
        <v>0</v>
      </c>
      <c r="AO300" s="227">
        <v>0</v>
      </c>
      <c r="AP300" s="227">
        <v>0</v>
      </c>
      <c r="AQ300" s="227">
        <v>0</v>
      </c>
      <c r="AR300" s="227">
        <v>0</v>
      </c>
      <c r="AS300" s="227">
        <v>0</v>
      </c>
      <c r="AT300" s="227">
        <v>0</v>
      </c>
      <c r="AU300" s="227">
        <v>0</v>
      </c>
      <c r="AV300" s="227">
        <v>0</v>
      </c>
      <c r="AW300" s="227">
        <v>0</v>
      </c>
      <c r="AX300" s="227">
        <v>0</v>
      </c>
      <c r="AY300" s="227">
        <v>0</v>
      </c>
      <c r="AZ300" s="227">
        <v>0</v>
      </c>
      <c r="BA300" s="227">
        <v>0</v>
      </c>
      <c r="BB300" s="227">
        <v>0</v>
      </c>
      <c r="BC300" s="227">
        <v>0</v>
      </c>
      <c r="BD300" s="227">
        <v>0</v>
      </c>
      <c r="BE300" s="227">
        <v>0</v>
      </c>
      <c r="BF300" s="227">
        <v>0</v>
      </c>
      <c r="BG300" s="227">
        <v>0</v>
      </c>
      <c r="BH300" s="227">
        <v>0</v>
      </c>
      <c r="BI300" s="227">
        <v>0</v>
      </c>
      <c r="BJ300" s="227">
        <v>0</v>
      </c>
      <c r="BK300" s="227">
        <v>0</v>
      </c>
      <c r="BL300" s="227">
        <v>0</v>
      </c>
      <c r="BM300" s="227">
        <v>0</v>
      </c>
      <c r="BN300" s="227">
        <v>0</v>
      </c>
      <c r="BO300" s="227">
        <v>0</v>
      </c>
      <c r="BP300" s="227">
        <v>0</v>
      </c>
      <c r="BQ300" s="227">
        <v>0</v>
      </c>
      <c r="BR300" s="227">
        <v>0</v>
      </c>
      <c r="BS300" s="227">
        <v>0</v>
      </c>
      <c r="BT300" s="227">
        <v>0</v>
      </c>
      <c r="BU300" s="227">
        <v>0</v>
      </c>
      <c r="BV300" s="227">
        <v>0</v>
      </c>
      <c r="BW300" s="295">
        <v>0</v>
      </c>
      <c r="BX300" s="227">
        <v>0</v>
      </c>
      <c r="BY300" s="227">
        <v>0</v>
      </c>
      <c r="BZ300" s="295">
        <v>0</v>
      </c>
      <c r="CA300" s="227">
        <v>0</v>
      </c>
      <c r="CB300" s="295">
        <v>0</v>
      </c>
      <c r="CC300" s="227">
        <v>0</v>
      </c>
      <c r="CD300" s="227">
        <v>0</v>
      </c>
      <c r="CE300" s="227">
        <v>0</v>
      </c>
      <c r="CF300" s="227">
        <v>0</v>
      </c>
      <c r="CG300" s="227">
        <v>0</v>
      </c>
      <c r="CH300" s="227">
        <v>0</v>
      </c>
      <c r="CI300" s="295">
        <v>0</v>
      </c>
      <c r="CJ300" s="227">
        <v>0</v>
      </c>
      <c r="CK300" s="227">
        <v>0</v>
      </c>
      <c r="CL300" s="227">
        <v>0</v>
      </c>
      <c r="CM300" s="326"/>
      <c r="CZ300" s="325">
        <f t="shared" si="4"/>
        <v>0</v>
      </c>
      <c r="DA300" s="313" t="s">
        <v>1901</v>
      </c>
      <c r="DB300" s="310" t="s">
        <v>1893</v>
      </c>
      <c r="DC300" s="310" t="s">
        <v>2296</v>
      </c>
    </row>
    <row r="301" spans="1:107" ht="13.2" customHeight="1" x14ac:dyDescent="0.25">
      <c r="A301" s="293" t="s">
        <v>1902</v>
      </c>
      <c r="B301" s="294" t="s">
        <v>1894</v>
      </c>
      <c r="C301" s="227">
        <v>0</v>
      </c>
      <c r="D301" s="227">
        <v>0</v>
      </c>
      <c r="E301" s="227">
        <v>0</v>
      </c>
      <c r="F301" s="227">
        <v>0</v>
      </c>
      <c r="G301" s="227">
        <v>0</v>
      </c>
      <c r="H301" s="227">
        <v>0</v>
      </c>
      <c r="I301" s="227">
        <v>0</v>
      </c>
      <c r="J301" s="227">
        <v>0</v>
      </c>
      <c r="K301" s="227">
        <v>0</v>
      </c>
      <c r="L301" s="227">
        <v>0</v>
      </c>
      <c r="M301" s="227">
        <v>0</v>
      </c>
      <c r="N301" s="227">
        <v>0</v>
      </c>
      <c r="O301" s="227">
        <v>0</v>
      </c>
      <c r="P301" s="227">
        <v>0</v>
      </c>
      <c r="Q301" s="227">
        <v>0</v>
      </c>
      <c r="R301" s="227">
        <v>0</v>
      </c>
      <c r="S301" s="227">
        <v>0</v>
      </c>
      <c r="T301" s="227">
        <v>0</v>
      </c>
      <c r="U301" s="227">
        <v>0</v>
      </c>
      <c r="V301" s="227">
        <v>0</v>
      </c>
      <c r="W301" s="227">
        <v>0</v>
      </c>
      <c r="X301" s="227">
        <v>0</v>
      </c>
      <c r="Y301" s="227">
        <v>0</v>
      </c>
      <c r="Z301" s="227">
        <v>0</v>
      </c>
      <c r="AA301" s="227">
        <v>0</v>
      </c>
      <c r="AB301" s="227">
        <v>0</v>
      </c>
      <c r="AC301" s="227">
        <v>0</v>
      </c>
      <c r="AD301" s="227">
        <v>0</v>
      </c>
      <c r="AE301" s="227">
        <v>0</v>
      </c>
      <c r="AF301" s="227">
        <v>0</v>
      </c>
      <c r="AG301" s="227">
        <v>0</v>
      </c>
      <c r="AH301" s="227">
        <v>0</v>
      </c>
      <c r="AI301" s="227">
        <v>0</v>
      </c>
      <c r="AJ301" s="227">
        <v>0</v>
      </c>
      <c r="AK301" s="227">
        <v>0</v>
      </c>
      <c r="AL301" s="227">
        <v>0</v>
      </c>
      <c r="AM301" s="227">
        <v>0</v>
      </c>
      <c r="AN301" s="227">
        <v>0</v>
      </c>
      <c r="AO301" s="227">
        <v>0</v>
      </c>
      <c r="AP301" s="227">
        <v>0</v>
      </c>
      <c r="AQ301" s="227">
        <v>0</v>
      </c>
      <c r="AR301" s="227">
        <v>0</v>
      </c>
      <c r="AS301" s="227">
        <v>0</v>
      </c>
      <c r="AT301" s="227">
        <v>0</v>
      </c>
      <c r="AU301" s="227">
        <v>0</v>
      </c>
      <c r="AV301" s="227">
        <v>0</v>
      </c>
      <c r="AW301" s="227">
        <v>0</v>
      </c>
      <c r="AX301" s="227">
        <v>0</v>
      </c>
      <c r="AY301" s="227">
        <v>0</v>
      </c>
      <c r="AZ301" s="227">
        <v>0</v>
      </c>
      <c r="BA301" s="227">
        <v>0</v>
      </c>
      <c r="BB301" s="227">
        <v>0</v>
      </c>
      <c r="BC301" s="227">
        <v>0</v>
      </c>
      <c r="BD301" s="227">
        <v>0</v>
      </c>
      <c r="BE301" s="227">
        <v>0</v>
      </c>
      <c r="BF301" s="227">
        <v>0</v>
      </c>
      <c r="BG301" s="227">
        <v>0</v>
      </c>
      <c r="BH301" s="227">
        <v>0</v>
      </c>
      <c r="BI301" s="227">
        <v>0</v>
      </c>
      <c r="BJ301" s="227">
        <v>0</v>
      </c>
      <c r="BK301" s="227">
        <v>0</v>
      </c>
      <c r="BL301" s="227">
        <v>0</v>
      </c>
      <c r="BM301" s="227">
        <v>0</v>
      </c>
      <c r="BN301" s="227">
        <v>0</v>
      </c>
      <c r="BO301" s="227">
        <v>0</v>
      </c>
      <c r="BP301" s="227">
        <v>0</v>
      </c>
      <c r="BQ301" s="227">
        <v>0</v>
      </c>
      <c r="BR301" s="295">
        <v>0</v>
      </c>
      <c r="BS301" s="295">
        <v>0</v>
      </c>
      <c r="BT301" s="227">
        <v>0</v>
      </c>
      <c r="BU301" s="295">
        <v>0</v>
      </c>
      <c r="BV301" s="295">
        <v>0</v>
      </c>
      <c r="BW301" s="295">
        <v>0</v>
      </c>
      <c r="BX301" s="295">
        <v>0</v>
      </c>
      <c r="BY301" s="295">
        <v>0</v>
      </c>
      <c r="BZ301" s="227">
        <v>0</v>
      </c>
      <c r="CA301" s="295">
        <v>0</v>
      </c>
      <c r="CB301" s="295">
        <v>0</v>
      </c>
      <c r="CC301" s="295">
        <v>0</v>
      </c>
      <c r="CD301" s="295">
        <v>0</v>
      </c>
      <c r="CE301" s="295">
        <v>0</v>
      </c>
      <c r="CF301" s="295">
        <v>0</v>
      </c>
      <c r="CG301" s="295">
        <v>0</v>
      </c>
      <c r="CH301" s="295">
        <v>0</v>
      </c>
      <c r="CI301" s="227">
        <v>0</v>
      </c>
      <c r="CJ301" s="295">
        <v>0</v>
      </c>
      <c r="CK301" s="295">
        <v>0</v>
      </c>
      <c r="CL301" s="295">
        <v>0</v>
      </c>
      <c r="CM301" s="326"/>
      <c r="CZ301" s="325">
        <f t="shared" si="4"/>
        <v>0</v>
      </c>
      <c r="DA301" s="313" t="s">
        <v>1902</v>
      </c>
      <c r="DB301" s="310" t="s">
        <v>1894</v>
      </c>
      <c r="DC301" s="310" t="s">
        <v>2296</v>
      </c>
    </row>
    <row r="302" spans="1:107" ht="13.2" customHeight="1" x14ac:dyDescent="0.25">
      <c r="A302" s="293" t="s">
        <v>1903</v>
      </c>
      <c r="B302" s="294" t="s">
        <v>1895</v>
      </c>
      <c r="C302" s="227">
        <v>0</v>
      </c>
      <c r="D302" s="227">
        <v>0</v>
      </c>
      <c r="E302" s="227">
        <v>0</v>
      </c>
      <c r="F302" s="227">
        <v>0</v>
      </c>
      <c r="G302" s="227">
        <v>0</v>
      </c>
      <c r="H302" s="227">
        <v>0</v>
      </c>
      <c r="I302" s="227">
        <v>0</v>
      </c>
      <c r="J302" s="227">
        <v>0</v>
      </c>
      <c r="K302" s="227">
        <v>0</v>
      </c>
      <c r="L302" s="227">
        <v>0</v>
      </c>
      <c r="M302" s="227">
        <v>0</v>
      </c>
      <c r="N302" s="227">
        <v>0</v>
      </c>
      <c r="O302" s="227">
        <v>0</v>
      </c>
      <c r="P302" s="227">
        <v>0</v>
      </c>
      <c r="Q302" s="227">
        <v>0</v>
      </c>
      <c r="R302" s="227">
        <v>0</v>
      </c>
      <c r="S302" s="227">
        <v>0</v>
      </c>
      <c r="T302" s="227">
        <v>0</v>
      </c>
      <c r="U302" s="227">
        <v>0</v>
      </c>
      <c r="V302" s="227">
        <v>0</v>
      </c>
      <c r="W302" s="227">
        <v>0</v>
      </c>
      <c r="X302" s="227">
        <v>0</v>
      </c>
      <c r="Y302" s="227">
        <v>0</v>
      </c>
      <c r="Z302" s="227">
        <v>0</v>
      </c>
      <c r="AA302" s="227">
        <v>0</v>
      </c>
      <c r="AB302" s="227">
        <v>0</v>
      </c>
      <c r="AC302" s="227">
        <v>0</v>
      </c>
      <c r="AD302" s="227">
        <v>0</v>
      </c>
      <c r="AE302" s="227">
        <v>0</v>
      </c>
      <c r="AF302" s="227">
        <v>0</v>
      </c>
      <c r="AG302" s="227">
        <v>0</v>
      </c>
      <c r="AH302" s="227">
        <v>0</v>
      </c>
      <c r="AI302" s="227">
        <v>0</v>
      </c>
      <c r="AJ302" s="227">
        <v>0</v>
      </c>
      <c r="AK302" s="227">
        <v>0</v>
      </c>
      <c r="AL302" s="227">
        <v>0</v>
      </c>
      <c r="AM302" s="227">
        <v>0</v>
      </c>
      <c r="AN302" s="227">
        <v>0</v>
      </c>
      <c r="AO302" s="227">
        <v>0</v>
      </c>
      <c r="AP302" s="227">
        <v>0</v>
      </c>
      <c r="AQ302" s="227">
        <v>0</v>
      </c>
      <c r="AR302" s="227">
        <v>0</v>
      </c>
      <c r="AS302" s="227">
        <v>0</v>
      </c>
      <c r="AT302" s="227">
        <v>0</v>
      </c>
      <c r="AU302" s="227">
        <v>0</v>
      </c>
      <c r="AV302" s="227">
        <v>0</v>
      </c>
      <c r="AW302" s="227">
        <v>0</v>
      </c>
      <c r="AX302" s="227">
        <v>0</v>
      </c>
      <c r="AY302" s="227">
        <v>0</v>
      </c>
      <c r="AZ302" s="227">
        <v>0</v>
      </c>
      <c r="BA302" s="227">
        <v>0</v>
      </c>
      <c r="BB302" s="227">
        <v>0</v>
      </c>
      <c r="BC302" s="227">
        <v>0</v>
      </c>
      <c r="BD302" s="227">
        <v>0</v>
      </c>
      <c r="BE302" s="227">
        <v>0</v>
      </c>
      <c r="BF302" s="227">
        <v>0</v>
      </c>
      <c r="BG302" s="227">
        <v>0</v>
      </c>
      <c r="BH302" s="227">
        <v>0</v>
      </c>
      <c r="BI302" s="227">
        <v>0</v>
      </c>
      <c r="BJ302" s="227">
        <v>0</v>
      </c>
      <c r="BK302" s="227">
        <v>0</v>
      </c>
      <c r="BL302" s="227">
        <v>0</v>
      </c>
      <c r="BM302" s="227">
        <v>0</v>
      </c>
      <c r="BN302" s="227">
        <v>0</v>
      </c>
      <c r="BO302" s="227">
        <v>0</v>
      </c>
      <c r="BP302" s="227">
        <v>0</v>
      </c>
      <c r="BQ302" s="227">
        <v>0</v>
      </c>
      <c r="BR302" s="295">
        <v>0</v>
      </c>
      <c r="BS302" s="227">
        <v>0</v>
      </c>
      <c r="BT302" s="227">
        <v>0</v>
      </c>
      <c r="BU302" s="227">
        <v>0</v>
      </c>
      <c r="BV302" s="227">
        <v>0</v>
      </c>
      <c r="BW302" s="227">
        <v>0</v>
      </c>
      <c r="BX302" s="227">
        <v>0</v>
      </c>
      <c r="BY302" s="227">
        <v>0</v>
      </c>
      <c r="BZ302" s="227">
        <v>0</v>
      </c>
      <c r="CA302" s="227">
        <v>0</v>
      </c>
      <c r="CB302" s="227">
        <v>0</v>
      </c>
      <c r="CC302" s="227">
        <v>0</v>
      </c>
      <c r="CD302" s="227">
        <v>0</v>
      </c>
      <c r="CE302" s="227">
        <v>0</v>
      </c>
      <c r="CF302" s="227">
        <v>0</v>
      </c>
      <c r="CG302" s="227">
        <v>0</v>
      </c>
      <c r="CH302" s="227">
        <v>0</v>
      </c>
      <c r="CI302" s="227">
        <v>0</v>
      </c>
      <c r="CJ302" s="227">
        <v>0</v>
      </c>
      <c r="CK302" s="227">
        <v>0</v>
      </c>
      <c r="CL302" s="227">
        <v>0</v>
      </c>
      <c r="CM302" s="326"/>
      <c r="CZ302" s="325">
        <f t="shared" si="4"/>
        <v>0</v>
      </c>
      <c r="DA302" s="313" t="s">
        <v>1903</v>
      </c>
      <c r="DB302" s="310" t="s">
        <v>1895</v>
      </c>
      <c r="DC302" s="310" t="s">
        <v>2296</v>
      </c>
    </row>
    <row r="303" spans="1:107" ht="13.2" customHeight="1" x14ac:dyDescent="0.25">
      <c r="A303" s="293" t="s">
        <v>254</v>
      </c>
      <c r="B303" s="294" t="s">
        <v>255</v>
      </c>
      <c r="C303" s="227">
        <v>19273021.920000002</v>
      </c>
      <c r="D303" s="227">
        <v>2766147.85</v>
      </c>
      <c r="E303" s="227">
        <v>3312124.12</v>
      </c>
      <c r="F303" s="227">
        <v>4012504.47</v>
      </c>
      <c r="G303" s="227">
        <v>2682537.2599999998</v>
      </c>
      <c r="H303" s="227">
        <v>5729768.4900000002</v>
      </c>
      <c r="I303" s="227">
        <v>5302693.63</v>
      </c>
      <c r="J303" s="227">
        <v>3326206.59</v>
      </c>
      <c r="K303" s="227">
        <v>3192719.91</v>
      </c>
      <c r="L303" s="227">
        <v>1306542.93</v>
      </c>
      <c r="M303" s="227">
        <v>17784212.600000001</v>
      </c>
      <c r="N303" s="227">
        <v>2377132.0499999998</v>
      </c>
      <c r="O303" s="227">
        <v>17445881.420000002</v>
      </c>
      <c r="P303" s="227">
        <v>5309593.66</v>
      </c>
      <c r="Q303" s="227">
        <v>3360651.33</v>
      </c>
      <c r="R303" s="227">
        <v>11045580.449999999</v>
      </c>
      <c r="S303" s="227">
        <v>999962.16</v>
      </c>
      <c r="T303" s="227">
        <v>1548925.43</v>
      </c>
      <c r="U303" s="227">
        <v>766640.5</v>
      </c>
      <c r="V303" s="227">
        <v>4443430.9400000004</v>
      </c>
      <c r="W303" s="227">
        <v>78179813.260000005</v>
      </c>
      <c r="X303" s="227">
        <v>1880432.78</v>
      </c>
      <c r="Y303" s="227">
        <v>3598131.29</v>
      </c>
      <c r="Z303" s="227">
        <v>5137663.18</v>
      </c>
      <c r="AA303" s="227">
        <v>1193369.4099999999</v>
      </c>
      <c r="AB303" s="227">
        <v>1932967.86</v>
      </c>
      <c r="AC303" s="227">
        <v>2347246.11</v>
      </c>
      <c r="AD303" s="227">
        <v>31031514.07</v>
      </c>
      <c r="AE303" s="227">
        <v>5637370.04</v>
      </c>
      <c r="AF303" s="227">
        <v>3984185.31</v>
      </c>
      <c r="AG303" s="227">
        <v>4149039.55</v>
      </c>
      <c r="AH303" s="227">
        <v>27318090.850000001</v>
      </c>
      <c r="AI303" s="227">
        <v>1705344.92</v>
      </c>
      <c r="AJ303" s="227">
        <v>2630703.4300000002</v>
      </c>
      <c r="AK303" s="227">
        <v>127683108.06999999</v>
      </c>
      <c r="AL303" s="227">
        <v>2701316.94</v>
      </c>
      <c r="AM303" s="227">
        <v>6041122.5800000001</v>
      </c>
      <c r="AN303" s="227">
        <v>9057232.9900000002</v>
      </c>
      <c r="AO303" s="227">
        <v>8075683.1299999999</v>
      </c>
      <c r="AP303" s="227">
        <v>1681495.06</v>
      </c>
      <c r="AQ303" s="227">
        <v>1538315.4</v>
      </c>
      <c r="AR303" s="227">
        <v>12361633</v>
      </c>
      <c r="AS303" s="227">
        <v>3827218.32</v>
      </c>
      <c r="AT303" s="227">
        <v>10410322.42</v>
      </c>
      <c r="AU303" s="227">
        <v>10471148.15</v>
      </c>
      <c r="AV303" s="227">
        <v>1002688.92</v>
      </c>
      <c r="AW303" s="227">
        <v>1945007.12</v>
      </c>
      <c r="AX303" s="227">
        <v>2978373.04</v>
      </c>
      <c r="AY303" s="227">
        <v>5085048.3</v>
      </c>
      <c r="AZ303" s="227">
        <v>487201.18</v>
      </c>
      <c r="BA303" s="227">
        <v>27736510.550000001</v>
      </c>
      <c r="BB303" s="227">
        <v>1778348.3</v>
      </c>
      <c r="BC303" s="227">
        <v>41823062.25</v>
      </c>
      <c r="BD303" s="227">
        <v>19487988.989999998</v>
      </c>
      <c r="BE303" s="227">
        <v>8151556.1100000003</v>
      </c>
      <c r="BF303" s="227">
        <v>8295647.4800000004</v>
      </c>
      <c r="BG303" s="227">
        <v>58596418.909999996</v>
      </c>
      <c r="BH303" s="227">
        <v>2831225.3</v>
      </c>
      <c r="BI303" s="227">
        <v>3567484.65</v>
      </c>
      <c r="BJ303" s="227">
        <v>9884828.6699999999</v>
      </c>
      <c r="BK303" s="227">
        <v>3731332.07</v>
      </c>
      <c r="BL303" s="227">
        <v>21169697.91</v>
      </c>
      <c r="BM303" s="227">
        <v>14077884.49</v>
      </c>
      <c r="BN303" s="227">
        <v>6307137.6500000004</v>
      </c>
      <c r="BO303" s="227">
        <v>17020743.949999999</v>
      </c>
      <c r="BP303" s="227">
        <v>7199672.8099999996</v>
      </c>
      <c r="BQ303" s="227">
        <v>4907303.95</v>
      </c>
      <c r="BR303" s="227">
        <v>72199333.629999995</v>
      </c>
      <c r="BS303" s="295">
        <v>8899375.5</v>
      </c>
      <c r="BT303" s="227">
        <v>6925400.8499999996</v>
      </c>
      <c r="BU303" s="295">
        <v>33129808.489999998</v>
      </c>
      <c r="BV303" s="227">
        <v>331316.34999999998</v>
      </c>
      <c r="BW303" s="227">
        <v>7867876.1500000004</v>
      </c>
      <c r="BX303" s="295">
        <v>16596953.74</v>
      </c>
      <c r="BY303" s="227">
        <v>3100437.24</v>
      </c>
      <c r="BZ303" s="227">
        <v>9483695.8399999999</v>
      </c>
      <c r="CA303" s="295">
        <v>2523195.7400000002</v>
      </c>
      <c r="CB303" s="227">
        <v>5454931.5599999996</v>
      </c>
      <c r="CC303" s="295">
        <v>14343961.51</v>
      </c>
      <c r="CD303" s="295">
        <v>10004950.449999999</v>
      </c>
      <c r="CE303" s="295">
        <v>3115501.51</v>
      </c>
      <c r="CF303" s="227">
        <v>3045026.47</v>
      </c>
      <c r="CG303" s="295">
        <v>5840133.4800000004</v>
      </c>
      <c r="CH303" s="227">
        <v>3826339.65</v>
      </c>
      <c r="CI303" s="227">
        <v>3848276.28</v>
      </c>
      <c r="CJ303" s="227">
        <v>18145240.620000001</v>
      </c>
      <c r="CK303" s="227">
        <v>4827441.0599999996</v>
      </c>
      <c r="CL303" s="227">
        <v>1308505.06</v>
      </c>
      <c r="CM303" s="326"/>
      <c r="CZ303" s="325">
        <f t="shared" si="4"/>
        <v>0</v>
      </c>
      <c r="DA303" s="313" t="s">
        <v>254</v>
      </c>
      <c r="DB303" s="310" t="s">
        <v>255</v>
      </c>
      <c r="DC303" s="310" t="s">
        <v>2296</v>
      </c>
    </row>
    <row r="304" spans="1:107" ht="13.2" customHeight="1" x14ac:dyDescent="0.25">
      <c r="A304" s="293" t="s">
        <v>256</v>
      </c>
      <c r="B304" s="294" t="s">
        <v>257</v>
      </c>
      <c r="C304" s="227">
        <v>12218650.960000001</v>
      </c>
      <c r="D304" s="227">
        <v>1459570.15</v>
      </c>
      <c r="E304" s="227">
        <v>553334.4</v>
      </c>
      <c r="F304" s="227">
        <v>1357400.35</v>
      </c>
      <c r="G304" s="227">
        <v>1808096.05</v>
      </c>
      <c r="H304" s="227">
        <v>2406181.9700000002</v>
      </c>
      <c r="I304" s="227">
        <v>1898896.8</v>
      </c>
      <c r="J304" s="227">
        <v>3796714.17</v>
      </c>
      <c r="K304" s="227">
        <v>890405.01</v>
      </c>
      <c r="L304" s="227">
        <v>284968.96000000002</v>
      </c>
      <c r="M304" s="227">
        <v>14856248.810000001</v>
      </c>
      <c r="N304" s="227">
        <v>888828.95</v>
      </c>
      <c r="O304" s="227">
        <v>14536678.52</v>
      </c>
      <c r="P304" s="227">
        <v>1723231.12</v>
      </c>
      <c r="Q304" s="227">
        <v>2103566.5</v>
      </c>
      <c r="R304" s="227">
        <v>5715897.9199999999</v>
      </c>
      <c r="S304" s="227">
        <v>138177</v>
      </c>
      <c r="T304" s="227">
        <v>932824.88</v>
      </c>
      <c r="U304" s="227">
        <v>657982.27</v>
      </c>
      <c r="V304" s="227">
        <v>884293.57</v>
      </c>
      <c r="W304" s="227">
        <v>79811015.480000004</v>
      </c>
      <c r="X304" s="227">
        <v>845572.2</v>
      </c>
      <c r="Y304" s="227">
        <v>2896804.27</v>
      </c>
      <c r="Z304" s="227">
        <v>3534154.28</v>
      </c>
      <c r="AA304" s="227">
        <v>169525.5</v>
      </c>
      <c r="AB304" s="227">
        <v>577874.4</v>
      </c>
      <c r="AC304" s="227">
        <v>204975.78</v>
      </c>
      <c r="AD304" s="227">
        <v>5577732.0499999998</v>
      </c>
      <c r="AE304" s="227">
        <v>875984.1</v>
      </c>
      <c r="AF304" s="227">
        <v>1821516.39</v>
      </c>
      <c r="AG304" s="227">
        <v>1183432.78</v>
      </c>
      <c r="AH304" s="227">
        <v>5710428.5700000003</v>
      </c>
      <c r="AI304" s="227">
        <v>710055.04</v>
      </c>
      <c r="AJ304" s="227">
        <v>673073.5</v>
      </c>
      <c r="AK304" s="227">
        <v>87381268.450000003</v>
      </c>
      <c r="AL304" s="227">
        <v>1848141.6</v>
      </c>
      <c r="AM304" s="227">
        <v>2177074.25</v>
      </c>
      <c r="AN304" s="227">
        <v>7658830.1600000001</v>
      </c>
      <c r="AO304" s="227">
        <v>3228463.19</v>
      </c>
      <c r="AP304" s="227">
        <v>825126.57</v>
      </c>
      <c r="AQ304" s="227">
        <v>355242.05</v>
      </c>
      <c r="AR304" s="227">
        <v>7363193.25</v>
      </c>
      <c r="AS304" s="227">
        <v>757520.05</v>
      </c>
      <c r="AT304" s="227">
        <v>3597509.2</v>
      </c>
      <c r="AU304" s="227">
        <v>3929519.6</v>
      </c>
      <c r="AV304" s="227">
        <v>232390.99</v>
      </c>
      <c r="AW304" s="227">
        <v>1662655.94</v>
      </c>
      <c r="AX304" s="227">
        <v>999252.58</v>
      </c>
      <c r="AY304" s="227">
        <v>2314765.38</v>
      </c>
      <c r="AZ304" s="227">
        <v>188366.5</v>
      </c>
      <c r="BA304" s="227">
        <v>5661638.4800000004</v>
      </c>
      <c r="BB304" s="227">
        <v>824181.79</v>
      </c>
      <c r="BC304" s="227">
        <v>27179829.059999999</v>
      </c>
      <c r="BD304" s="227">
        <v>7220976.5899999999</v>
      </c>
      <c r="BE304" s="227">
        <v>1534095.9</v>
      </c>
      <c r="BF304" s="227">
        <v>1659965.26</v>
      </c>
      <c r="BG304" s="227">
        <v>77009793.969999999</v>
      </c>
      <c r="BH304" s="227">
        <v>1332346.43</v>
      </c>
      <c r="BI304" s="227">
        <v>2240162.6</v>
      </c>
      <c r="BJ304" s="227">
        <v>1105855.1499999999</v>
      </c>
      <c r="BK304" s="227">
        <v>1212512.8999999999</v>
      </c>
      <c r="BL304" s="227">
        <v>20976672.379999999</v>
      </c>
      <c r="BM304" s="227">
        <v>5369715.7800000003</v>
      </c>
      <c r="BN304" s="227">
        <v>2670140.11</v>
      </c>
      <c r="BO304" s="227">
        <v>10468886.380000001</v>
      </c>
      <c r="BP304" s="227">
        <v>4541073.3499999996</v>
      </c>
      <c r="BQ304" s="227">
        <v>1120606.6200000001</v>
      </c>
      <c r="BR304" s="227">
        <v>166860939.94999999</v>
      </c>
      <c r="BS304" s="227">
        <v>3845053.95</v>
      </c>
      <c r="BT304" s="227">
        <v>4275533.92</v>
      </c>
      <c r="BU304" s="227">
        <v>18197499.280000001</v>
      </c>
      <c r="BV304" s="227">
        <v>218640.6</v>
      </c>
      <c r="BW304" s="227">
        <v>2972381.17</v>
      </c>
      <c r="BX304" s="227">
        <v>6107075.21</v>
      </c>
      <c r="BY304" s="227">
        <v>1569290.63</v>
      </c>
      <c r="BZ304" s="227">
        <v>2516730.3199999998</v>
      </c>
      <c r="CA304" s="227">
        <v>1194596.47</v>
      </c>
      <c r="CB304" s="227">
        <v>2890364.18</v>
      </c>
      <c r="CC304" s="227">
        <v>8408308.5399999991</v>
      </c>
      <c r="CD304" s="227">
        <v>3563051.72</v>
      </c>
      <c r="CE304" s="227">
        <v>964333.06</v>
      </c>
      <c r="CF304" s="227">
        <v>1348093.1</v>
      </c>
      <c r="CG304" s="227">
        <v>1273182.3500000001</v>
      </c>
      <c r="CH304" s="227">
        <v>1231557.83</v>
      </c>
      <c r="CI304" s="227">
        <v>2320186.9500000002</v>
      </c>
      <c r="CJ304" s="227">
        <v>6089970.2199999997</v>
      </c>
      <c r="CK304" s="227">
        <v>2310287.7999999998</v>
      </c>
      <c r="CL304" s="227">
        <v>1017950.59</v>
      </c>
      <c r="CM304" s="326"/>
      <c r="CZ304" s="325">
        <f t="shared" si="4"/>
        <v>0</v>
      </c>
      <c r="DA304" s="313" t="s">
        <v>256</v>
      </c>
      <c r="DB304" s="310" t="s">
        <v>257</v>
      </c>
      <c r="DC304" s="310" t="s">
        <v>2296</v>
      </c>
    </row>
    <row r="305" spans="1:107" ht="13.2" customHeight="1" x14ac:dyDescent="0.25">
      <c r="A305" s="293" t="s">
        <v>258</v>
      </c>
      <c r="B305" s="294" t="s">
        <v>259</v>
      </c>
      <c r="C305" s="227">
        <v>38459563.850000001</v>
      </c>
      <c r="D305" s="227">
        <v>1137126.5</v>
      </c>
      <c r="E305" s="227">
        <v>1169825</v>
      </c>
      <c r="F305" s="227">
        <v>1441513.5</v>
      </c>
      <c r="G305" s="227">
        <v>791280</v>
      </c>
      <c r="H305" s="227">
        <v>3715192</v>
      </c>
      <c r="I305" s="227">
        <v>727425.9</v>
      </c>
      <c r="J305" s="227">
        <v>1833924.06</v>
      </c>
      <c r="K305" s="227">
        <v>4397025.82</v>
      </c>
      <c r="L305" s="227">
        <v>376585</v>
      </c>
      <c r="M305" s="227">
        <v>10127045</v>
      </c>
      <c r="N305" s="227">
        <v>2375001.4</v>
      </c>
      <c r="O305" s="227">
        <v>15320687</v>
      </c>
      <c r="P305" s="227">
        <v>1969544</v>
      </c>
      <c r="Q305" s="227">
        <v>1847266</v>
      </c>
      <c r="R305" s="227">
        <v>3591307.25</v>
      </c>
      <c r="S305" s="227">
        <v>470108</v>
      </c>
      <c r="T305" s="227">
        <v>173758</v>
      </c>
      <c r="U305" s="227">
        <v>359620</v>
      </c>
      <c r="V305" s="227">
        <v>647223</v>
      </c>
      <c r="W305" s="227">
        <v>20248309.199999999</v>
      </c>
      <c r="X305" s="227">
        <v>801103.4</v>
      </c>
      <c r="Y305" s="227">
        <v>3679409.2</v>
      </c>
      <c r="Z305" s="227">
        <v>2240677</v>
      </c>
      <c r="AA305" s="227">
        <v>381479</v>
      </c>
      <c r="AB305" s="227">
        <v>433919</v>
      </c>
      <c r="AC305" s="227">
        <v>1540976.34</v>
      </c>
      <c r="AD305" s="227">
        <v>10392344.5</v>
      </c>
      <c r="AE305" s="227">
        <v>355852</v>
      </c>
      <c r="AF305" s="227">
        <v>806735.03</v>
      </c>
      <c r="AG305" s="227">
        <v>2825917</v>
      </c>
      <c r="AH305" s="227">
        <v>2574983.7999999998</v>
      </c>
      <c r="AI305" s="227">
        <v>1530195.35</v>
      </c>
      <c r="AJ305" s="227">
        <v>361581</v>
      </c>
      <c r="AK305" s="227">
        <v>43665902.469999999</v>
      </c>
      <c r="AL305" s="227">
        <v>1282806.3999999999</v>
      </c>
      <c r="AM305" s="227">
        <v>3043536.5</v>
      </c>
      <c r="AN305" s="227">
        <v>1924837</v>
      </c>
      <c r="AO305" s="227">
        <v>2059873.14</v>
      </c>
      <c r="AP305" s="227">
        <v>953764</v>
      </c>
      <c r="AQ305" s="227">
        <v>1064939.3999999999</v>
      </c>
      <c r="AR305" s="227">
        <v>12392934.779999999</v>
      </c>
      <c r="AS305" s="227">
        <v>1131331.28</v>
      </c>
      <c r="AT305" s="227">
        <v>2168984</v>
      </c>
      <c r="AU305" s="227">
        <v>5553774</v>
      </c>
      <c r="AV305" s="227">
        <v>506895</v>
      </c>
      <c r="AW305" s="227">
        <v>1757849.45</v>
      </c>
      <c r="AX305" s="227">
        <v>1333134.03</v>
      </c>
      <c r="AY305" s="227">
        <v>1886662.5</v>
      </c>
      <c r="AZ305" s="227">
        <v>244504</v>
      </c>
      <c r="BA305" s="227">
        <v>4711557.78</v>
      </c>
      <c r="BB305" s="227">
        <v>1305063</v>
      </c>
      <c r="BC305" s="227">
        <v>11082001.5</v>
      </c>
      <c r="BD305" s="227">
        <v>4003386.72</v>
      </c>
      <c r="BE305" s="227">
        <v>2452898.5</v>
      </c>
      <c r="BF305" s="227">
        <v>3640313</v>
      </c>
      <c r="BG305" s="227">
        <v>12315701.4</v>
      </c>
      <c r="BH305" s="227">
        <v>1624135.1</v>
      </c>
      <c r="BI305" s="227">
        <v>2081824.98</v>
      </c>
      <c r="BJ305" s="227">
        <v>1109714</v>
      </c>
      <c r="BK305" s="227">
        <v>1723019</v>
      </c>
      <c r="BL305" s="227">
        <v>8026724.2800000003</v>
      </c>
      <c r="BM305" s="227">
        <v>8599628.1400000006</v>
      </c>
      <c r="BN305" s="227">
        <v>1163058</v>
      </c>
      <c r="BO305" s="227">
        <v>5802163.7999999998</v>
      </c>
      <c r="BP305" s="227">
        <v>1291473.5</v>
      </c>
      <c r="BQ305" s="227">
        <v>4316507.7</v>
      </c>
      <c r="BR305" s="227">
        <v>21436469.5</v>
      </c>
      <c r="BS305" s="227">
        <v>6831521</v>
      </c>
      <c r="BT305" s="227">
        <v>4584082.5</v>
      </c>
      <c r="BU305" s="295">
        <v>7330184.7199999997</v>
      </c>
      <c r="BV305" s="227">
        <v>65685.5</v>
      </c>
      <c r="BW305" s="227">
        <v>3277221.5</v>
      </c>
      <c r="BX305" s="227">
        <v>3978676</v>
      </c>
      <c r="BY305" s="227">
        <v>2640060</v>
      </c>
      <c r="BZ305" s="227">
        <v>2349329.7000000002</v>
      </c>
      <c r="CA305" s="227">
        <v>943597</v>
      </c>
      <c r="CB305" s="227">
        <v>1810856.5</v>
      </c>
      <c r="CC305" s="227">
        <v>6724826</v>
      </c>
      <c r="CD305" s="295">
        <v>4708662</v>
      </c>
      <c r="CE305" s="227">
        <v>1584019.5</v>
      </c>
      <c r="CF305" s="227">
        <v>1031890</v>
      </c>
      <c r="CG305" s="227">
        <v>1338336.22</v>
      </c>
      <c r="CH305" s="227">
        <v>4373875</v>
      </c>
      <c r="CI305" s="227">
        <v>2780808</v>
      </c>
      <c r="CJ305" s="227">
        <v>9056887.6999999993</v>
      </c>
      <c r="CK305" s="227">
        <v>986332</v>
      </c>
      <c r="CL305" s="227">
        <v>973459.6</v>
      </c>
      <c r="CM305" s="326"/>
      <c r="CZ305" s="325">
        <f t="shared" si="4"/>
        <v>0</v>
      </c>
      <c r="DA305" s="313" t="s">
        <v>258</v>
      </c>
      <c r="DB305" s="310" t="s">
        <v>259</v>
      </c>
      <c r="DC305" s="310" t="s">
        <v>2296</v>
      </c>
    </row>
    <row r="306" spans="1:107" ht="13.2" customHeight="1" x14ac:dyDescent="0.25">
      <c r="A306" s="293" t="s">
        <v>260</v>
      </c>
      <c r="B306" s="294" t="s">
        <v>261</v>
      </c>
      <c r="C306" s="227">
        <v>5899385.3300000001</v>
      </c>
      <c r="D306" s="227">
        <v>637848.78</v>
      </c>
      <c r="E306" s="227">
        <v>364423</v>
      </c>
      <c r="F306" s="227">
        <v>44740.5</v>
      </c>
      <c r="G306" s="227">
        <v>327821.28000000003</v>
      </c>
      <c r="H306" s="227">
        <v>476941.47</v>
      </c>
      <c r="I306" s="227">
        <v>542933</v>
      </c>
      <c r="J306" s="227">
        <v>264544.46000000002</v>
      </c>
      <c r="K306" s="227">
        <v>939661.8</v>
      </c>
      <c r="L306" s="227">
        <v>302605</v>
      </c>
      <c r="M306" s="227">
        <v>1986248.1</v>
      </c>
      <c r="N306" s="227">
        <v>205410.08</v>
      </c>
      <c r="O306" s="227">
        <v>2871001.47</v>
      </c>
      <c r="P306" s="227">
        <v>760605.1</v>
      </c>
      <c r="Q306" s="227">
        <v>676428.68</v>
      </c>
      <c r="R306" s="227">
        <v>718862.1</v>
      </c>
      <c r="S306" s="227">
        <v>624890.66</v>
      </c>
      <c r="T306" s="227">
        <v>433015</v>
      </c>
      <c r="U306" s="227">
        <v>709640.19</v>
      </c>
      <c r="V306" s="227">
        <v>492400</v>
      </c>
      <c r="W306" s="227">
        <v>10630077.439999999</v>
      </c>
      <c r="X306" s="227">
        <v>439967</v>
      </c>
      <c r="Y306" s="227">
        <v>366273</v>
      </c>
      <c r="Z306" s="227">
        <v>836044.46</v>
      </c>
      <c r="AA306" s="227">
        <v>29450</v>
      </c>
      <c r="AB306" s="227">
        <v>376341.9</v>
      </c>
      <c r="AC306" s="227">
        <v>1200544.1499999999</v>
      </c>
      <c r="AD306" s="227">
        <v>3914806.2</v>
      </c>
      <c r="AE306" s="227">
        <v>230405.8</v>
      </c>
      <c r="AF306" s="227">
        <v>523841.75</v>
      </c>
      <c r="AG306" s="227">
        <v>1088836.6000000001</v>
      </c>
      <c r="AH306" s="227">
        <v>612249</v>
      </c>
      <c r="AI306" s="227">
        <v>951019.86</v>
      </c>
      <c r="AJ306" s="227">
        <v>662633.19999999995</v>
      </c>
      <c r="AK306" s="227">
        <v>19231307</v>
      </c>
      <c r="AL306" s="227">
        <v>1426369.2</v>
      </c>
      <c r="AM306" s="227">
        <v>1220362.2</v>
      </c>
      <c r="AN306" s="227">
        <v>2093533.26</v>
      </c>
      <c r="AO306" s="227">
        <v>1984312.22</v>
      </c>
      <c r="AP306" s="227">
        <v>609416</v>
      </c>
      <c r="AQ306" s="227">
        <v>146508.5</v>
      </c>
      <c r="AR306" s="227">
        <v>6050631.6500000004</v>
      </c>
      <c r="AS306" s="227">
        <v>705201.5</v>
      </c>
      <c r="AT306" s="227">
        <v>717801.5</v>
      </c>
      <c r="AU306" s="227">
        <v>1644343.41</v>
      </c>
      <c r="AV306" s="227">
        <v>427726</v>
      </c>
      <c r="AW306" s="227">
        <v>548228.5</v>
      </c>
      <c r="AX306" s="227">
        <v>918490.6</v>
      </c>
      <c r="AY306" s="227">
        <v>232460.96</v>
      </c>
      <c r="AZ306" s="227">
        <v>275264.15000000002</v>
      </c>
      <c r="BA306" s="227">
        <v>2042236.7</v>
      </c>
      <c r="BB306" s="227">
        <v>700368.39</v>
      </c>
      <c r="BC306" s="227">
        <v>1897033.75</v>
      </c>
      <c r="BD306" s="227">
        <v>935821.5</v>
      </c>
      <c r="BE306" s="227">
        <v>602598</v>
      </c>
      <c r="BF306" s="227">
        <v>302936.67</v>
      </c>
      <c r="BG306" s="227">
        <v>6554230.1100000003</v>
      </c>
      <c r="BH306" s="227">
        <v>409044.24</v>
      </c>
      <c r="BI306" s="227">
        <v>972245.2</v>
      </c>
      <c r="BJ306" s="227">
        <v>420070</v>
      </c>
      <c r="BK306" s="227">
        <v>178923</v>
      </c>
      <c r="BL306" s="227">
        <v>4994093.76</v>
      </c>
      <c r="BM306" s="227">
        <v>2975167.24</v>
      </c>
      <c r="BN306" s="227">
        <v>552230</v>
      </c>
      <c r="BO306" s="227">
        <v>1588437.9</v>
      </c>
      <c r="BP306" s="227">
        <v>1527378.2</v>
      </c>
      <c r="BQ306" s="227">
        <v>1273139.43</v>
      </c>
      <c r="BR306" s="227">
        <v>15686835.939999999</v>
      </c>
      <c r="BS306" s="227">
        <v>1468681.57</v>
      </c>
      <c r="BT306" s="227">
        <v>663425</v>
      </c>
      <c r="BU306" s="227">
        <v>4123021.98</v>
      </c>
      <c r="BV306" s="227">
        <v>545974.87</v>
      </c>
      <c r="BW306" s="227">
        <v>535144.39</v>
      </c>
      <c r="BX306" s="227">
        <v>2627335.7000000002</v>
      </c>
      <c r="BY306" s="227">
        <v>130568.3</v>
      </c>
      <c r="BZ306" s="227">
        <v>300116.90000000002</v>
      </c>
      <c r="CA306" s="227">
        <v>464109</v>
      </c>
      <c r="CB306" s="227">
        <v>1638723</v>
      </c>
      <c r="CC306" s="227">
        <v>2879116</v>
      </c>
      <c r="CD306" s="227">
        <v>911446.15</v>
      </c>
      <c r="CE306" s="227">
        <v>844575.47</v>
      </c>
      <c r="CF306" s="227">
        <v>859886.8</v>
      </c>
      <c r="CG306" s="227">
        <v>805439.25</v>
      </c>
      <c r="CH306" s="295">
        <v>380748.65</v>
      </c>
      <c r="CI306" s="227">
        <v>1120287.8899999999</v>
      </c>
      <c r="CJ306" s="227">
        <v>2818519.08</v>
      </c>
      <c r="CK306" s="227">
        <v>301813</v>
      </c>
      <c r="CL306" s="295">
        <v>339864.4</v>
      </c>
      <c r="CM306" s="326"/>
      <c r="CZ306" s="325">
        <f t="shared" si="4"/>
        <v>0</v>
      </c>
      <c r="DA306" s="313" t="s">
        <v>260</v>
      </c>
      <c r="DB306" s="310" t="s">
        <v>261</v>
      </c>
      <c r="DC306" s="310" t="s">
        <v>2296</v>
      </c>
    </row>
    <row r="307" spans="1:107" ht="13.2" customHeight="1" x14ac:dyDescent="0.25">
      <c r="A307" s="293" t="s">
        <v>262</v>
      </c>
      <c r="B307" s="294" t="s">
        <v>263</v>
      </c>
      <c r="C307" s="227">
        <v>7566071.7800000003</v>
      </c>
      <c r="D307" s="227">
        <v>1890092.19</v>
      </c>
      <c r="E307" s="227">
        <v>148710</v>
      </c>
      <c r="F307" s="227">
        <v>460961</v>
      </c>
      <c r="G307" s="227">
        <v>170649</v>
      </c>
      <c r="H307" s="227">
        <v>627546.18999999994</v>
      </c>
      <c r="I307" s="227">
        <v>450004.54</v>
      </c>
      <c r="J307" s="227">
        <v>234761.16</v>
      </c>
      <c r="K307" s="227">
        <v>651942.01</v>
      </c>
      <c r="L307" s="227">
        <v>0</v>
      </c>
      <c r="M307" s="227">
        <v>7588276.0599999996</v>
      </c>
      <c r="N307" s="227">
        <v>485052.93</v>
      </c>
      <c r="O307" s="227">
        <v>1937778.42</v>
      </c>
      <c r="P307" s="227">
        <v>758646.16</v>
      </c>
      <c r="Q307" s="227">
        <v>1154089.69</v>
      </c>
      <c r="R307" s="227">
        <v>3840649.37</v>
      </c>
      <c r="S307" s="227">
        <v>551694.22</v>
      </c>
      <c r="T307" s="227">
        <v>345508.97</v>
      </c>
      <c r="U307" s="227">
        <v>1011125.5</v>
      </c>
      <c r="V307" s="227">
        <v>126614.93</v>
      </c>
      <c r="W307" s="227">
        <v>5043836.47</v>
      </c>
      <c r="X307" s="227">
        <v>229106.32</v>
      </c>
      <c r="Y307" s="227">
        <v>121500</v>
      </c>
      <c r="Z307" s="227">
        <v>1180524.58</v>
      </c>
      <c r="AA307" s="227">
        <v>17896.740000000002</v>
      </c>
      <c r="AB307" s="227">
        <v>502845.62</v>
      </c>
      <c r="AC307" s="227">
        <v>43264.82</v>
      </c>
      <c r="AD307" s="227">
        <v>1776215.5</v>
      </c>
      <c r="AE307" s="227">
        <v>217788</v>
      </c>
      <c r="AF307" s="227">
        <v>551883.47</v>
      </c>
      <c r="AG307" s="227">
        <v>1025608.08</v>
      </c>
      <c r="AH307" s="227">
        <v>1647987.98</v>
      </c>
      <c r="AI307" s="227">
        <v>383140.28</v>
      </c>
      <c r="AJ307" s="227">
        <v>205480.08</v>
      </c>
      <c r="AK307" s="227">
        <v>23309452.579999998</v>
      </c>
      <c r="AL307" s="227">
        <v>500625.28</v>
      </c>
      <c r="AM307" s="227">
        <v>390809.02</v>
      </c>
      <c r="AN307" s="227">
        <v>1166285.24</v>
      </c>
      <c r="AO307" s="227">
        <v>1033246.04</v>
      </c>
      <c r="AP307" s="227">
        <v>564322.51</v>
      </c>
      <c r="AQ307" s="227">
        <v>101981.02</v>
      </c>
      <c r="AR307" s="227">
        <v>8311192.3899999997</v>
      </c>
      <c r="AS307" s="227">
        <v>506586.57</v>
      </c>
      <c r="AT307" s="227">
        <v>540765.80000000005</v>
      </c>
      <c r="AU307" s="227">
        <v>1049171.72</v>
      </c>
      <c r="AV307" s="227">
        <v>111581.64</v>
      </c>
      <c r="AW307" s="227">
        <v>210266.92</v>
      </c>
      <c r="AX307" s="227">
        <v>383634.07</v>
      </c>
      <c r="AY307" s="227">
        <v>288900.46999999997</v>
      </c>
      <c r="AZ307" s="227">
        <v>139853.21</v>
      </c>
      <c r="BA307" s="227">
        <v>853293.06</v>
      </c>
      <c r="BB307" s="227">
        <v>360219.11</v>
      </c>
      <c r="BC307" s="227">
        <v>1750494.8</v>
      </c>
      <c r="BD307" s="227">
        <v>248901.42</v>
      </c>
      <c r="BE307" s="227">
        <v>393064.85</v>
      </c>
      <c r="BF307" s="227">
        <v>186311.38</v>
      </c>
      <c r="BG307" s="227">
        <v>16135689.32</v>
      </c>
      <c r="BH307" s="227">
        <v>257610.04</v>
      </c>
      <c r="BI307" s="227">
        <v>1475888.02</v>
      </c>
      <c r="BJ307" s="227">
        <v>659777.77</v>
      </c>
      <c r="BK307" s="227">
        <v>273266.92</v>
      </c>
      <c r="BL307" s="227">
        <v>2181771.62</v>
      </c>
      <c r="BM307" s="227">
        <v>969325.36</v>
      </c>
      <c r="BN307" s="227">
        <v>232426</v>
      </c>
      <c r="BO307" s="227">
        <v>1647371.58</v>
      </c>
      <c r="BP307" s="227">
        <v>494502.44</v>
      </c>
      <c r="BQ307" s="227">
        <v>1344264.57</v>
      </c>
      <c r="BR307" s="295">
        <v>15999887.970000001</v>
      </c>
      <c r="BS307" s="227">
        <v>1599121.78</v>
      </c>
      <c r="BT307" s="227">
        <v>561562</v>
      </c>
      <c r="BU307" s="295">
        <v>2077304.62</v>
      </c>
      <c r="BV307" s="227">
        <v>1682349.53</v>
      </c>
      <c r="BW307" s="227">
        <v>1502393.47</v>
      </c>
      <c r="BX307" s="295">
        <v>2529034.61</v>
      </c>
      <c r="BY307" s="227">
        <v>111114.79</v>
      </c>
      <c r="BZ307" s="227">
        <v>331126.65999999997</v>
      </c>
      <c r="CA307" s="227">
        <v>236397.73</v>
      </c>
      <c r="CB307" s="227">
        <v>975676.8</v>
      </c>
      <c r="CC307" s="227">
        <v>701195.6</v>
      </c>
      <c r="CD307" s="227">
        <v>581895.93999999994</v>
      </c>
      <c r="CE307" s="227">
        <v>550178.97</v>
      </c>
      <c r="CF307" s="227">
        <v>1620991.36</v>
      </c>
      <c r="CG307" s="227">
        <v>586351.14</v>
      </c>
      <c r="CH307" s="227">
        <v>258791.74</v>
      </c>
      <c r="CI307" s="295">
        <v>796861.94</v>
      </c>
      <c r="CJ307" s="295">
        <v>2867405.52</v>
      </c>
      <c r="CK307" s="227">
        <v>756152.96</v>
      </c>
      <c r="CL307" s="227">
        <v>55165.42</v>
      </c>
      <c r="CM307" s="326"/>
      <c r="CZ307" s="325">
        <f t="shared" si="4"/>
        <v>0</v>
      </c>
      <c r="DA307" s="313" t="s">
        <v>262</v>
      </c>
      <c r="DB307" s="310" t="s">
        <v>263</v>
      </c>
      <c r="DC307" s="310" t="s">
        <v>2296</v>
      </c>
    </row>
    <row r="308" spans="1:107" ht="13.2" customHeight="1" x14ac:dyDescent="0.25">
      <c r="A308" s="293" t="s">
        <v>264</v>
      </c>
      <c r="B308" s="294" t="s">
        <v>265</v>
      </c>
      <c r="C308" s="227">
        <v>3224616.78</v>
      </c>
      <c r="D308" s="227">
        <v>288884</v>
      </c>
      <c r="E308" s="227">
        <v>72050</v>
      </c>
      <c r="F308" s="227">
        <v>327340</v>
      </c>
      <c r="G308" s="227">
        <v>118090</v>
      </c>
      <c r="H308" s="227">
        <v>435805</v>
      </c>
      <c r="I308" s="227">
        <v>0</v>
      </c>
      <c r="J308" s="227">
        <v>133340</v>
      </c>
      <c r="K308" s="227">
        <v>708363</v>
      </c>
      <c r="L308" s="227">
        <v>554800</v>
      </c>
      <c r="M308" s="227">
        <v>3358309</v>
      </c>
      <c r="N308" s="227">
        <v>1023661.24</v>
      </c>
      <c r="O308" s="227">
        <v>886450</v>
      </c>
      <c r="P308" s="227">
        <v>203270</v>
      </c>
      <c r="Q308" s="227">
        <v>1211761</v>
      </c>
      <c r="R308" s="227">
        <v>692260</v>
      </c>
      <c r="S308" s="227">
        <v>194300</v>
      </c>
      <c r="T308" s="227">
        <v>544490</v>
      </c>
      <c r="U308" s="227">
        <v>1296090</v>
      </c>
      <c r="V308" s="227">
        <v>371350</v>
      </c>
      <c r="W308" s="227">
        <v>2045547</v>
      </c>
      <c r="X308" s="227">
        <v>168350</v>
      </c>
      <c r="Y308" s="227">
        <v>152440</v>
      </c>
      <c r="Z308" s="227">
        <v>1776290</v>
      </c>
      <c r="AA308" s="227">
        <v>27400</v>
      </c>
      <c r="AB308" s="227">
        <v>13400</v>
      </c>
      <c r="AC308" s="227">
        <v>387972</v>
      </c>
      <c r="AD308" s="227">
        <v>3003768</v>
      </c>
      <c r="AE308" s="227">
        <v>7500</v>
      </c>
      <c r="AF308" s="227">
        <v>195738.5</v>
      </c>
      <c r="AG308" s="227">
        <v>315900</v>
      </c>
      <c r="AH308" s="227">
        <v>291444.40000000002</v>
      </c>
      <c r="AI308" s="227">
        <v>756509</v>
      </c>
      <c r="AJ308" s="227">
        <v>62735</v>
      </c>
      <c r="AK308" s="227">
        <v>6300238.5</v>
      </c>
      <c r="AL308" s="227">
        <v>331670</v>
      </c>
      <c r="AM308" s="227">
        <v>472150</v>
      </c>
      <c r="AN308" s="227">
        <v>491500</v>
      </c>
      <c r="AO308" s="227">
        <v>774190</v>
      </c>
      <c r="AP308" s="227">
        <v>144200</v>
      </c>
      <c r="AQ308" s="227">
        <v>78000</v>
      </c>
      <c r="AR308" s="227">
        <v>5832935.79</v>
      </c>
      <c r="AS308" s="227">
        <v>246636.6</v>
      </c>
      <c r="AT308" s="227">
        <v>399300</v>
      </c>
      <c r="AU308" s="227">
        <v>1527791</v>
      </c>
      <c r="AV308" s="227">
        <v>47600</v>
      </c>
      <c r="AW308" s="227">
        <v>473570</v>
      </c>
      <c r="AX308" s="227">
        <v>181420</v>
      </c>
      <c r="AY308" s="227">
        <v>217146</v>
      </c>
      <c r="AZ308" s="227">
        <v>32120</v>
      </c>
      <c r="BA308" s="227">
        <v>1267690</v>
      </c>
      <c r="BB308" s="227">
        <v>713381</v>
      </c>
      <c r="BC308" s="227">
        <v>3230674.48</v>
      </c>
      <c r="BD308" s="227">
        <v>359640</v>
      </c>
      <c r="BE308" s="227">
        <v>854762</v>
      </c>
      <c r="BF308" s="227">
        <v>168470</v>
      </c>
      <c r="BG308" s="227">
        <v>2783374.2</v>
      </c>
      <c r="BH308" s="227">
        <v>177429</v>
      </c>
      <c r="BI308" s="227">
        <v>605933.55000000005</v>
      </c>
      <c r="BJ308" s="227">
        <v>408863.44</v>
      </c>
      <c r="BK308" s="227">
        <v>27500</v>
      </c>
      <c r="BL308" s="227">
        <v>6776604</v>
      </c>
      <c r="BM308" s="227">
        <v>685800</v>
      </c>
      <c r="BN308" s="227">
        <v>1121317.75</v>
      </c>
      <c r="BO308" s="227">
        <v>2136693</v>
      </c>
      <c r="BP308" s="227">
        <v>1027576.63</v>
      </c>
      <c r="BQ308" s="227">
        <v>561298.02</v>
      </c>
      <c r="BR308" s="227">
        <v>18892286.41</v>
      </c>
      <c r="BS308" s="227">
        <v>381800</v>
      </c>
      <c r="BT308" s="227">
        <v>474005</v>
      </c>
      <c r="BU308" s="227">
        <v>9118020</v>
      </c>
      <c r="BV308" s="227">
        <v>517841.87</v>
      </c>
      <c r="BW308" s="227">
        <v>886397</v>
      </c>
      <c r="BX308" s="227">
        <v>4150630</v>
      </c>
      <c r="BY308" s="227">
        <v>195370</v>
      </c>
      <c r="BZ308" s="227">
        <v>37205</v>
      </c>
      <c r="CA308" s="227">
        <v>695490</v>
      </c>
      <c r="CB308" s="227">
        <v>176015</v>
      </c>
      <c r="CC308" s="227">
        <v>1682700</v>
      </c>
      <c r="CD308" s="227">
        <v>2110740</v>
      </c>
      <c r="CE308" s="227">
        <v>636617.5</v>
      </c>
      <c r="CF308" s="227">
        <v>203350</v>
      </c>
      <c r="CG308" s="227">
        <v>700520</v>
      </c>
      <c r="CH308" s="227">
        <v>96738</v>
      </c>
      <c r="CI308" s="227">
        <v>1376395</v>
      </c>
      <c r="CJ308" s="227">
        <v>2706338</v>
      </c>
      <c r="CK308" s="227">
        <v>734100</v>
      </c>
      <c r="CL308" s="227">
        <v>420650</v>
      </c>
      <c r="CM308" s="326"/>
      <c r="CZ308" s="325">
        <f t="shared" si="4"/>
        <v>0</v>
      </c>
      <c r="DA308" s="313" t="s">
        <v>264</v>
      </c>
      <c r="DB308" s="310" t="s">
        <v>265</v>
      </c>
      <c r="DC308" s="310" t="s">
        <v>2296</v>
      </c>
    </row>
    <row r="309" spans="1:107" ht="13.2" customHeight="1" x14ac:dyDescent="0.25">
      <c r="A309" s="293" t="s">
        <v>266</v>
      </c>
      <c r="B309" s="294" t="s">
        <v>267</v>
      </c>
      <c r="C309" s="227">
        <v>0</v>
      </c>
      <c r="D309" s="227">
        <v>0</v>
      </c>
      <c r="E309" s="227">
        <v>0</v>
      </c>
      <c r="F309" s="227">
        <v>0</v>
      </c>
      <c r="G309" s="227">
        <v>0</v>
      </c>
      <c r="H309" s="227">
        <v>0</v>
      </c>
      <c r="I309" s="227">
        <v>0</v>
      </c>
      <c r="J309" s="227">
        <v>0</v>
      </c>
      <c r="K309" s="227">
        <v>0</v>
      </c>
      <c r="L309" s="227">
        <v>0</v>
      </c>
      <c r="M309" s="227">
        <v>0</v>
      </c>
      <c r="N309" s="227">
        <v>0</v>
      </c>
      <c r="O309" s="227">
        <v>0</v>
      </c>
      <c r="P309" s="227">
        <v>0</v>
      </c>
      <c r="Q309" s="227">
        <v>0</v>
      </c>
      <c r="R309" s="227">
        <v>0</v>
      </c>
      <c r="S309" s="227">
        <v>0</v>
      </c>
      <c r="T309" s="227">
        <v>0</v>
      </c>
      <c r="U309" s="227">
        <v>250000</v>
      </c>
      <c r="V309" s="227">
        <v>0</v>
      </c>
      <c r="W309" s="227">
        <v>0</v>
      </c>
      <c r="X309" s="227">
        <v>0</v>
      </c>
      <c r="Y309" s="227">
        <v>0</v>
      </c>
      <c r="Z309" s="227">
        <v>0</v>
      </c>
      <c r="AA309" s="227">
        <v>0</v>
      </c>
      <c r="AB309" s="227">
        <v>0</v>
      </c>
      <c r="AC309" s="227">
        <v>0</v>
      </c>
      <c r="AD309" s="227">
        <v>0</v>
      </c>
      <c r="AE309" s="227">
        <v>0</v>
      </c>
      <c r="AF309" s="227">
        <v>0</v>
      </c>
      <c r="AG309" s="227">
        <v>0</v>
      </c>
      <c r="AH309" s="227">
        <v>0</v>
      </c>
      <c r="AI309" s="227">
        <v>496000</v>
      </c>
      <c r="AJ309" s="227">
        <v>0</v>
      </c>
      <c r="AK309" s="227">
        <v>0</v>
      </c>
      <c r="AL309" s="227">
        <v>0</v>
      </c>
      <c r="AM309" s="227">
        <v>0</v>
      </c>
      <c r="AN309" s="227">
        <v>0</v>
      </c>
      <c r="AO309" s="227">
        <v>0</v>
      </c>
      <c r="AP309" s="227">
        <v>0</v>
      </c>
      <c r="AQ309" s="227">
        <v>0</v>
      </c>
      <c r="AR309" s="227">
        <v>0</v>
      </c>
      <c r="AS309" s="227">
        <v>0</v>
      </c>
      <c r="AT309" s="227">
        <v>560667.80000000005</v>
      </c>
      <c r="AU309" s="227">
        <v>0</v>
      </c>
      <c r="AV309" s="227">
        <v>0</v>
      </c>
      <c r="AW309" s="227">
        <v>0</v>
      </c>
      <c r="AX309" s="227">
        <v>0</v>
      </c>
      <c r="AY309" s="227">
        <v>0</v>
      </c>
      <c r="AZ309" s="227">
        <v>0</v>
      </c>
      <c r="BA309" s="227">
        <v>0</v>
      </c>
      <c r="BB309" s="227">
        <v>0</v>
      </c>
      <c r="BC309" s="227">
        <v>493000</v>
      </c>
      <c r="BD309" s="227">
        <v>341000</v>
      </c>
      <c r="BE309" s="227">
        <v>0</v>
      </c>
      <c r="BF309" s="227">
        <v>0</v>
      </c>
      <c r="BG309" s="227">
        <v>86300</v>
      </c>
      <c r="BH309" s="227">
        <v>0</v>
      </c>
      <c r="BI309" s="227">
        <v>0</v>
      </c>
      <c r="BJ309" s="227">
        <v>0</v>
      </c>
      <c r="BK309" s="227">
        <v>0</v>
      </c>
      <c r="BL309" s="227">
        <v>0</v>
      </c>
      <c r="BM309" s="227">
        <v>0</v>
      </c>
      <c r="BN309" s="227">
        <v>0</v>
      </c>
      <c r="BO309" s="227">
        <v>0</v>
      </c>
      <c r="BP309" s="227">
        <v>790000</v>
      </c>
      <c r="BQ309" s="227">
        <v>0</v>
      </c>
      <c r="BR309" s="295">
        <v>0</v>
      </c>
      <c r="BS309" s="227">
        <v>0</v>
      </c>
      <c r="BT309" s="227">
        <v>0</v>
      </c>
      <c r="BU309" s="227">
        <v>0</v>
      </c>
      <c r="BV309" s="227">
        <v>0</v>
      </c>
      <c r="BW309" s="227">
        <v>0</v>
      </c>
      <c r="BX309" s="227">
        <v>0</v>
      </c>
      <c r="BY309" s="227">
        <v>0</v>
      </c>
      <c r="BZ309" s="227">
        <v>0</v>
      </c>
      <c r="CA309" s="227">
        <v>0</v>
      </c>
      <c r="CB309" s="227">
        <v>0</v>
      </c>
      <c r="CC309" s="227">
        <v>0</v>
      </c>
      <c r="CD309" s="227">
        <v>0</v>
      </c>
      <c r="CE309" s="227">
        <v>0</v>
      </c>
      <c r="CF309" s="227">
        <v>0</v>
      </c>
      <c r="CG309" s="227">
        <v>0</v>
      </c>
      <c r="CH309" s="227">
        <v>0</v>
      </c>
      <c r="CI309" s="227">
        <v>430900</v>
      </c>
      <c r="CJ309" s="227">
        <v>0</v>
      </c>
      <c r="CK309" s="227">
        <v>447000</v>
      </c>
      <c r="CL309" s="227">
        <v>0</v>
      </c>
      <c r="CM309" s="326"/>
      <c r="CZ309" s="325">
        <f t="shared" si="4"/>
        <v>0</v>
      </c>
      <c r="DA309" s="313" t="s">
        <v>266</v>
      </c>
      <c r="DB309" s="310" t="s">
        <v>267</v>
      </c>
      <c r="DC309" s="310" t="s">
        <v>2296</v>
      </c>
    </row>
    <row r="310" spans="1:107" ht="13.2" customHeight="1" x14ac:dyDescent="0.25">
      <c r="A310" s="293" t="s">
        <v>268</v>
      </c>
      <c r="B310" s="294" t="s">
        <v>269</v>
      </c>
      <c r="C310" s="227">
        <v>0</v>
      </c>
      <c r="D310" s="227">
        <v>0</v>
      </c>
      <c r="E310" s="227">
        <v>0</v>
      </c>
      <c r="F310" s="227">
        <v>0</v>
      </c>
      <c r="G310" s="227">
        <v>0</v>
      </c>
      <c r="H310" s="227">
        <v>0</v>
      </c>
      <c r="I310" s="227">
        <v>0</v>
      </c>
      <c r="J310" s="227">
        <v>0</v>
      </c>
      <c r="K310" s="227">
        <v>0</v>
      </c>
      <c r="L310" s="227">
        <v>0</v>
      </c>
      <c r="M310" s="227">
        <v>0</v>
      </c>
      <c r="N310" s="227">
        <v>0</v>
      </c>
      <c r="O310" s="227">
        <v>0</v>
      </c>
      <c r="P310" s="227">
        <v>0</v>
      </c>
      <c r="Q310" s="227">
        <v>0</v>
      </c>
      <c r="R310" s="227">
        <v>0</v>
      </c>
      <c r="S310" s="227">
        <v>0</v>
      </c>
      <c r="T310" s="227">
        <v>0</v>
      </c>
      <c r="U310" s="227">
        <v>0</v>
      </c>
      <c r="V310" s="227">
        <v>0</v>
      </c>
      <c r="W310" s="227">
        <v>0</v>
      </c>
      <c r="X310" s="227">
        <v>0</v>
      </c>
      <c r="Y310" s="227">
        <v>0</v>
      </c>
      <c r="Z310" s="227">
        <v>0</v>
      </c>
      <c r="AA310" s="227">
        <v>0</v>
      </c>
      <c r="AB310" s="227">
        <v>0</v>
      </c>
      <c r="AC310" s="227">
        <v>0</v>
      </c>
      <c r="AD310" s="227">
        <v>0</v>
      </c>
      <c r="AE310" s="227">
        <v>0</v>
      </c>
      <c r="AF310" s="227">
        <v>0</v>
      </c>
      <c r="AG310" s="227">
        <v>0</v>
      </c>
      <c r="AH310" s="227">
        <v>0</v>
      </c>
      <c r="AI310" s="227">
        <v>0</v>
      </c>
      <c r="AJ310" s="227">
        <v>0</v>
      </c>
      <c r="AK310" s="227">
        <v>0</v>
      </c>
      <c r="AL310" s="227">
        <v>0</v>
      </c>
      <c r="AM310" s="227">
        <v>0</v>
      </c>
      <c r="AN310" s="227">
        <v>377758</v>
      </c>
      <c r="AO310" s="227">
        <v>3750</v>
      </c>
      <c r="AP310" s="227">
        <v>0</v>
      </c>
      <c r="AQ310" s="227">
        <v>0</v>
      </c>
      <c r="AR310" s="227">
        <v>0</v>
      </c>
      <c r="AS310" s="227">
        <v>0</v>
      </c>
      <c r="AT310" s="227">
        <v>0</v>
      </c>
      <c r="AU310" s="227">
        <v>0</v>
      </c>
      <c r="AV310" s="227">
        <v>0</v>
      </c>
      <c r="AW310" s="227">
        <v>0</v>
      </c>
      <c r="AX310" s="227">
        <v>0</v>
      </c>
      <c r="AY310" s="227">
        <v>0</v>
      </c>
      <c r="AZ310" s="227">
        <v>0</v>
      </c>
      <c r="BA310" s="227">
        <v>0</v>
      </c>
      <c r="BB310" s="227">
        <v>0</v>
      </c>
      <c r="BC310" s="227">
        <v>0</v>
      </c>
      <c r="BD310" s="227">
        <v>228200</v>
      </c>
      <c r="BE310" s="227">
        <v>0</v>
      </c>
      <c r="BF310" s="227">
        <v>0</v>
      </c>
      <c r="BG310" s="227">
        <v>0</v>
      </c>
      <c r="BH310" s="227">
        <v>0</v>
      </c>
      <c r="BI310" s="227">
        <v>0</v>
      </c>
      <c r="BJ310" s="227">
        <v>0</v>
      </c>
      <c r="BK310" s="227">
        <v>0</v>
      </c>
      <c r="BL310" s="227">
        <v>0</v>
      </c>
      <c r="BM310" s="227">
        <v>0</v>
      </c>
      <c r="BN310" s="227">
        <v>0</v>
      </c>
      <c r="BO310" s="227">
        <v>0</v>
      </c>
      <c r="BP310" s="227">
        <v>0</v>
      </c>
      <c r="BQ310" s="227">
        <v>0</v>
      </c>
      <c r="BR310" s="227">
        <v>349835</v>
      </c>
      <c r="BS310" s="227">
        <v>0</v>
      </c>
      <c r="BT310" s="227">
        <v>0</v>
      </c>
      <c r="BU310" s="227">
        <v>7910</v>
      </c>
      <c r="BV310" s="227">
        <v>418300</v>
      </c>
      <c r="BW310" s="227">
        <v>0</v>
      </c>
      <c r="BX310" s="227">
        <v>0</v>
      </c>
      <c r="BY310" s="227">
        <v>0</v>
      </c>
      <c r="BZ310" s="227">
        <v>0</v>
      </c>
      <c r="CA310" s="227">
        <v>0</v>
      </c>
      <c r="CB310" s="227">
        <v>0</v>
      </c>
      <c r="CC310" s="227">
        <v>0</v>
      </c>
      <c r="CD310" s="227">
        <v>0</v>
      </c>
      <c r="CE310" s="227">
        <v>19500</v>
      </c>
      <c r="CF310" s="227">
        <v>0</v>
      </c>
      <c r="CG310" s="227">
        <v>0</v>
      </c>
      <c r="CH310" s="227">
        <v>0</v>
      </c>
      <c r="CI310" s="227">
        <v>0</v>
      </c>
      <c r="CJ310" s="227">
        <v>0</v>
      </c>
      <c r="CK310" s="227">
        <v>0</v>
      </c>
      <c r="CL310" s="227">
        <v>0</v>
      </c>
      <c r="CM310" s="326"/>
      <c r="CZ310" s="325">
        <f t="shared" si="4"/>
        <v>0</v>
      </c>
      <c r="DA310" s="313" t="s">
        <v>268</v>
      </c>
      <c r="DB310" s="310" t="s">
        <v>269</v>
      </c>
      <c r="DC310" s="310" t="s">
        <v>2296</v>
      </c>
    </row>
    <row r="311" spans="1:107" ht="13.2" customHeight="1" x14ac:dyDescent="0.25">
      <c r="A311" s="293" t="s">
        <v>270</v>
      </c>
      <c r="B311" s="294" t="s">
        <v>271</v>
      </c>
      <c r="C311" s="227">
        <v>0</v>
      </c>
      <c r="D311" s="227">
        <v>0</v>
      </c>
      <c r="E311" s="227">
        <v>0</v>
      </c>
      <c r="F311" s="227">
        <v>0</v>
      </c>
      <c r="G311" s="227">
        <v>0</v>
      </c>
      <c r="H311" s="227">
        <v>0</v>
      </c>
      <c r="I311" s="227">
        <v>0</v>
      </c>
      <c r="J311" s="227">
        <v>0</v>
      </c>
      <c r="K311" s="227">
        <v>0</v>
      </c>
      <c r="L311" s="227">
        <v>0</v>
      </c>
      <c r="M311" s="227">
        <v>0</v>
      </c>
      <c r="N311" s="227">
        <v>0</v>
      </c>
      <c r="O311" s="227">
        <v>0</v>
      </c>
      <c r="P311" s="227">
        <v>0</v>
      </c>
      <c r="Q311" s="227">
        <v>0</v>
      </c>
      <c r="R311" s="227">
        <v>0</v>
      </c>
      <c r="S311" s="227">
        <v>0</v>
      </c>
      <c r="T311" s="227">
        <v>0</v>
      </c>
      <c r="U311" s="227">
        <v>0</v>
      </c>
      <c r="V311" s="227">
        <v>0</v>
      </c>
      <c r="W311" s="227">
        <v>0</v>
      </c>
      <c r="X311" s="227">
        <v>0</v>
      </c>
      <c r="Y311" s="227">
        <v>0</v>
      </c>
      <c r="Z311" s="227">
        <v>0</v>
      </c>
      <c r="AA311" s="227">
        <v>0</v>
      </c>
      <c r="AB311" s="227">
        <v>0</v>
      </c>
      <c r="AC311" s="227">
        <v>0</v>
      </c>
      <c r="AD311" s="227">
        <v>0</v>
      </c>
      <c r="AE311" s="227">
        <v>0</v>
      </c>
      <c r="AF311" s="227">
        <v>0</v>
      </c>
      <c r="AG311" s="227">
        <v>0</v>
      </c>
      <c r="AH311" s="227">
        <v>0</v>
      </c>
      <c r="AI311" s="227">
        <v>0</v>
      </c>
      <c r="AJ311" s="227">
        <v>0</v>
      </c>
      <c r="AK311" s="227">
        <v>0</v>
      </c>
      <c r="AL311" s="227">
        <v>0</v>
      </c>
      <c r="AM311" s="227">
        <v>0</v>
      </c>
      <c r="AN311" s="227">
        <v>0</v>
      </c>
      <c r="AO311" s="227">
        <v>0</v>
      </c>
      <c r="AP311" s="227">
        <v>0</v>
      </c>
      <c r="AQ311" s="227">
        <v>0</v>
      </c>
      <c r="AR311" s="227">
        <v>0</v>
      </c>
      <c r="AS311" s="227">
        <v>0</v>
      </c>
      <c r="AT311" s="227">
        <v>0</v>
      </c>
      <c r="AU311" s="227">
        <v>0</v>
      </c>
      <c r="AV311" s="227">
        <v>0</v>
      </c>
      <c r="AW311" s="227">
        <v>0</v>
      </c>
      <c r="AX311" s="227">
        <v>0</v>
      </c>
      <c r="AY311" s="227">
        <v>0</v>
      </c>
      <c r="AZ311" s="227">
        <v>0</v>
      </c>
      <c r="BA311" s="227">
        <v>0</v>
      </c>
      <c r="BB311" s="227">
        <v>0</v>
      </c>
      <c r="BC311" s="227">
        <v>0</v>
      </c>
      <c r="BD311" s="227">
        <v>0</v>
      </c>
      <c r="BE311" s="227">
        <v>0</v>
      </c>
      <c r="BF311" s="227">
        <v>0</v>
      </c>
      <c r="BG311" s="227">
        <v>0</v>
      </c>
      <c r="BH311" s="227">
        <v>0</v>
      </c>
      <c r="BI311" s="227">
        <v>0</v>
      </c>
      <c r="BJ311" s="227">
        <v>285445</v>
      </c>
      <c r="BK311" s="227">
        <v>0</v>
      </c>
      <c r="BL311" s="227">
        <v>0</v>
      </c>
      <c r="BM311" s="227">
        <v>0</v>
      </c>
      <c r="BN311" s="227">
        <v>0</v>
      </c>
      <c r="BO311" s="227">
        <v>0</v>
      </c>
      <c r="BP311" s="227">
        <v>0</v>
      </c>
      <c r="BQ311" s="227">
        <v>0</v>
      </c>
      <c r="BR311" s="227">
        <v>0</v>
      </c>
      <c r="BS311" s="295">
        <v>0</v>
      </c>
      <c r="BT311" s="227">
        <v>0</v>
      </c>
      <c r="BU311" s="227">
        <v>0</v>
      </c>
      <c r="BV311" s="227">
        <v>0</v>
      </c>
      <c r="BW311" s="227">
        <v>0</v>
      </c>
      <c r="BX311" s="227">
        <v>0</v>
      </c>
      <c r="BY311" s="295">
        <v>0</v>
      </c>
      <c r="BZ311" s="227">
        <v>0</v>
      </c>
      <c r="CA311" s="227">
        <v>0</v>
      </c>
      <c r="CB311" s="295">
        <v>0</v>
      </c>
      <c r="CC311" s="227">
        <v>0</v>
      </c>
      <c r="CD311" s="295">
        <v>0</v>
      </c>
      <c r="CE311" s="227">
        <v>0</v>
      </c>
      <c r="CF311" s="227">
        <v>0</v>
      </c>
      <c r="CG311" s="295">
        <v>0</v>
      </c>
      <c r="CH311" s="227">
        <v>0</v>
      </c>
      <c r="CI311" s="227">
        <v>0</v>
      </c>
      <c r="CJ311" s="227">
        <v>0</v>
      </c>
      <c r="CK311" s="295">
        <v>0</v>
      </c>
      <c r="CL311" s="227">
        <v>0</v>
      </c>
      <c r="CM311" s="326"/>
      <c r="CZ311" s="325">
        <f t="shared" si="4"/>
        <v>0</v>
      </c>
      <c r="DA311" s="313" t="s">
        <v>270</v>
      </c>
      <c r="DB311" s="310" t="s">
        <v>271</v>
      </c>
      <c r="DC311" s="310" t="s">
        <v>2296</v>
      </c>
    </row>
    <row r="312" spans="1:107" ht="13.2" customHeight="1" x14ac:dyDescent="0.25">
      <c r="A312" s="293" t="s">
        <v>272</v>
      </c>
      <c r="B312" s="294" t="s">
        <v>273</v>
      </c>
      <c r="C312" s="227">
        <v>425095</v>
      </c>
      <c r="D312" s="227">
        <v>7500</v>
      </c>
      <c r="E312" s="227">
        <v>205500</v>
      </c>
      <c r="F312" s="227">
        <v>60000</v>
      </c>
      <c r="G312" s="227">
        <v>232000</v>
      </c>
      <c r="H312" s="227">
        <v>1517133</v>
      </c>
      <c r="I312" s="227">
        <v>99000</v>
      </c>
      <c r="J312" s="227">
        <v>439663.8</v>
      </c>
      <c r="K312" s="227">
        <v>225580</v>
      </c>
      <c r="L312" s="227">
        <v>61000</v>
      </c>
      <c r="M312" s="227">
        <v>750210</v>
      </c>
      <c r="N312" s="227">
        <v>87010.5</v>
      </c>
      <c r="O312" s="227">
        <v>720048.7</v>
      </c>
      <c r="P312" s="227">
        <v>54100</v>
      </c>
      <c r="Q312" s="227">
        <v>49500</v>
      </c>
      <c r="R312" s="227">
        <v>158997</v>
      </c>
      <c r="S312" s="227">
        <v>28000</v>
      </c>
      <c r="T312" s="227">
        <v>0</v>
      </c>
      <c r="U312" s="227">
        <v>19240</v>
      </c>
      <c r="V312" s="227">
        <v>68000</v>
      </c>
      <c r="W312" s="227">
        <v>105586.5</v>
      </c>
      <c r="X312" s="227">
        <v>1800</v>
      </c>
      <c r="Y312" s="227">
        <v>0</v>
      </c>
      <c r="Z312" s="227">
        <v>243000</v>
      </c>
      <c r="AA312" s="227">
        <v>81470</v>
      </c>
      <c r="AB312" s="227">
        <v>6500</v>
      </c>
      <c r="AC312" s="227">
        <v>62375</v>
      </c>
      <c r="AD312" s="227">
        <v>244030</v>
      </c>
      <c r="AE312" s="227">
        <v>0</v>
      </c>
      <c r="AF312" s="227">
        <v>156690</v>
      </c>
      <c r="AG312" s="227">
        <v>0</v>
      </c>
      <c r="AH312" s="227">
        <v>25444.799999999999</v>
      </c>
      <c r="AI312" s="227">
        <v>32000</v>
      </c>
      <c r="AJ312" s="227">
        <v>108000</v>
      </c>
      <c r="AK312" s="227">
        <v>1740082.5</v>
      </c>
      <c r="AL312" s="227">
        <v>109300</v>
      </c>
      <c r="AM312" s="227">
        <v>265770</v>
      </c>
      <c r="AN312" s="227">
        <v>458271.3</v>
      </c>
      <c r="AO312" s="227">
        <v>1240686</v>
      </c>
      <c r="AP312" s="227">
        <v>48000</v>
      </c>
      <c r="AQ312" s="227">
        <v>44400</v>
      </c>
      <c r="AR312" s="227">
        <v>3474430.66</v>
      </c>
      <c r="AS312" s="227">
        <v>166430</v>
      </c>
      <c r="AT312" s="227">
        <v>1064380</v>
      </c>
      <c r="AU312" s="227">
        <v>727500</v>
      </c>
      <c r="AV312" s="227">
        <v>0</v>
      </c>
      <c r="AW312" s="227">
        <v>132460</v>
      </c>
      <c r="AX312" s="227">
        <v>37094</v>
      </c>
      <c r="AY312" s="227">
        <v>313550</v>
      </c>
      <c r="AZ312" s="227">
        <v>14000</v>
      </c>
      <c r="BA312" s="227">
        <v>65400</v>
      </c>
      <c r="BB312" s="227">
        <v>4200</v>
      </c>
      <c r="BC312" s="227">
        <v>1673346.35</v>
      </c>
      <c r="BD312" s="227">
        <v>414600</v>
      </c>
      <c r="BE312" s="227">
        <v>63600</v>
      </c>
      <c r="BF312" s="227">
        <v>247715</v>
      </c>
      <c r="BG312" s="227">
        <v>1246771.3</v>
      </c>
      <c r="BH312" s="227">
        <v>18940</v>
      </c>
      <c r="BI312" s="227">
        <v>110830</v>
      </c>
      <c r="BJ312" s="227">
        <v>228000</v>
      </c>
      <c r="BK312" s="227">
        <v>0</v>
      </c>
      <c r="BL312" s="227">
        <v>57697.35</v>
      </c>
      <c r="BM312" s="227">
        <v>436000</v>
      </c>
      <c r="BN312" s="227">
        <v>311680</v>
      </c>
      <c r="BO312" s="227">
        <v>752114.73</v>
      </c>
      <c r="BP312" s="227">
        <v>195400</v>
      </c>
      <c r="BQ312" s="227">
        <v>18480</v>
      </c>
      <c r="BR312" s="227">
        <v>1088707.54</v>
      </c>
      <c r="BS312" s="227">
        <v>259529</v>
      </c>
      <c r="BT312" s="295">
        <v>570760</v>
      </c>
      <c r="BU312" s="295">
        <v>252303.6</v>
      </c>
      <c r="BV312" s="227">
        <v>5250</v>
      </c>
      <c r="BW312" s="227">
        <v>218135</v>
      </c>
      <c r="BX312" s="227">
        <v>775755.8</v>
      </c>
      <c r="BY312" s="227">
        <v>27000</v>
      </c>
      <c r="BZ312" s="295">
        <v>266905</v>
      </c>
      <c r="CA312" s="295">
        <v>1800</v>
      </c>
      <c r="CB312" s="227">
        <v>56000</v>
      </c>
      <c r="CC312" s="295">
        <v>626050</v>
      </c>
      <c r="CD312" s="295">
        <v>123300</v>
      </c>
      <c r="CE312" s="295">
        <v>72950</v>
      </c>
      <c r="CF312" s="295">
        <v>0</v>
      </c>
      <c r="CG312" s="295">
        <v>137200</v>
      </c>
      <c r="CH312" s="227">
        <v>60352</v>
      </c>
      <c r="CI312" s="295">
        <v>84030</v>
      </c>
      <c r="CJ312" s="295">
        <v>3209509.43</v>
      </c>
      <c r="CK312" s="295">
        <v>61000</v>
      </c>
      <c r="CL312" s="295">
        <v>89580</v>
      </c>
      <c r="CM312" s="326"/>
      <c r="CZ312" s="325">
        <f t="shared" si="4"/>
        <v>0</v>
      </c>
      <c r="DA312" s="313" t="s">
        <v>272</v>
      </c>
      <c r="DB312" s="310" t="s">
        <v>273</v>
      </c>
      <c r="DC312" s="310" t="s">
        <v>2296</v>
      </c>
    </row>
    <row r="313" spans="1:107" ht="13.2" customHeight="1" x14ac:dyDescent="0.25">
      <c r="A313" s="293" t="s">
        <v>274</v>
      </c>
      <c r="B313" s="294" t="s">
        <v>275</v>
      </c>
      <c r="C313" s="227">
        <v>4073162.72</v>
      </c>
      <c r="D313" s="227">
        <v>90278.6</v>
      </c>
      <c r="E313" s="227">
        <v>180326.88</v>
      </c>
      <c r="F313" s="227">
        <v>81581.490000000005</v>
      </c>
      <c r="G313" s="227">
        <v>448534.4</v>
      </c>
      <c r="H313" s="227">
        <v>214138.68</v>
      </c>
      <c r="I313" s="227">
        <v>289018.39</v>
      </c>
      <c r="J313" s="227">
        <v>200405.45</v>
      </c>
      <c r="K313" s="227">
        <v>370300.51</v>
      </c>
      <c r="L313" s="227">
        <v>5350</v>
      </c>
      <c r="M313" s="227">
        <v>990160.24</v>
      </c>
      <c r="N313" s="227">
        <v>221759.69</v>
      </c>
      <c r="O313" s="227">
        <v>541120.32999999996</v>
      </c>
      <c r="P313" s="227">
        <v>143666.20000000001</v>
      </c>
      <c r="Q313" s="227">
        <v>77845.2</v>
      </c>
      <c r="R313" s="227">
        <v>424512.98</v>
      </c>
      <c r="S313" s="227">
        <v>83450</v>
      </c>
      <c r="T313" s="227">
        <v>333356.89</v>
      </c>
      <c r="U313" s="227">
        <v>72263.899999999994</v>
      </c>
      <c r="V313" s="227">
        <v>137400</v>
      </c>
      <c r="W313" s="227">
        <v>320335</v>
      </c>
      <c r="X313" s="227">
        <v>55629.2</v>
      </c>
      <c r="Y313" s="227">
        <v>192746.62</v>
      </c>
      <c r="Z313" s="227">
        <v>220559.55</v>
      </c>
      <c r="AA313" s="227">
        <v>107367</v>
      </c>
      <c r="AB313" s="227">
        <v>64825</v>
      </c>
      <c r="AC313" s="227">
        <v>135490.75</v>
      </c>
      <c r="AD313" s="227">
        <v>300926.58</v>
      </c>
      <c r="AE313" s="227">
        <v>293222</v>
      </c>
      <c r="AF313" s="227">
        <v>106089.51</v>
      </c>
      <c r="AG313" s="227">
        <v>210333.28</v>
      </c>
      <c r="AH313" s="227">
        <v>378967</v>
      </c>
      <c r="AI313" s="227">
        <v>377609.09</v>
      </c>
      <c r="AJ313" s="227">
        <v>197602.5</v>
      </c>
      <c r="AK313" s="227">
        <v>853518.87</v>
      </c>
      <c r="AL313" s="227">
        <v>77568.800000000003</v>
      </c>
      <c r="AM313" s="227">
        <v>196838.6</v>
      </c>
      <c r="AN313" s="227">
        <v>42840</v>
      </c>
      <c r="AO313" s="227">
        <v>52700</v>
      </c>
      <c r="AP313" s="227">
        <v>51254</v>
      </c>
      <c r="AQ313" s="227">
        <v>143832.62</v>
      </c>
      <c r="AR313" s="227">
        <v>2163914.25</v>
      </c>
      <c r="AS313" s="227">
        <v>156604.95000000001</v>
      </c>
      <c r="AT313" s="227">
        <v>209673.68</v>
      </c>
      <c r="AU313" s="227">
        <v>809202</v>
      </c>
      <c r="AV313" s="227">
        <v>39898</v>
      </c>
      <c r="AW313" s="227">
        <v>238990.45</v>
      </c>
      <c r="AX313" s="227">
        <v>62920</v>
      </c>
      <c r="AY313" s="227">
        <v>30968</v>
      </c>
      <c r="AZ313" s="227">
        <v>35715</v>
      </c>
      <c r="BA313" s="227">
        <v>457881</v>
      </c>
      <c r="BB313" s="227">
        <v>85222.5</v>
      </c>
      <c r="BC313" s="227">
        <v>82063</v>
      </c>
      <c r="BD313" s="227">
        <v>141555</v>
      </c>
      <c r="BE313" s="227">
        <v>124454.5</v>
      </c>
      <c r="BF313" s="227">
        <v>67990</v>
      </c>
      <c r="BG313" s="227">
        <v>892944.48</v>
      </c>
      <c r="BH313" s="227">
        <v>77094</v>
      </c>
      <c r="BI313" s="227">
        <v>344290.99</v>
      </c>
      <c r="BJ313" s="227">
        <v>74156.5</v>
      </c>
      <c r="BK313" s="227">
        <v>76020</v>
      </c>
      <c r="BL313" s="227">
        <v>738391.03</v>
      </c>
      <c r="BM313" s="227">
        <v>654225.41</v>
      </c>
      <c r="BN313" s="227">
        <v>136016.15</v>
      </c>
      <c r="BO313" s="227">
        <v>1355580.71</v>
      </c>
      <c r="BP313" s="227">
        <v>115355.3</v>
      </c>
      <c r="BQ313" s="227">
        <v>166924.75</v>
      </c>
      <c r="BR313" s="227">
        <v>423061.98</v>
      </c>
      <c r="BS313" s="295">
        <v>199197.56</v>
      </c>
      <c r="BT313" s="295">
        <v>307678.03999999998</v>
      </c>
      <c r="BU313" s="227">
        <v>751888.6</v>
      </c>
      <c r="BV313" s="227">
        <v>3800</v>
      </c>
      <c r="BW313" s="295">
        <v>198383.1</v>
      </c>
      <c r="BX313" s="227">
        <v>416388.2</v>
      </c>
      <c r="BY313" s="295">
        <v>242938.65</v>
      </c>
      <c r="BZ313" s="295">
        <v>202643.16</v>
      </c>
      <c r="CA313" s="295">
        <v>110269.34</v>
      </c>
      <c r="CB313" s="227">
        <v>180677.66</v>
      </c>
      <c r="CC313" s="295">
        <v>431479.52</v>
      </c>
      <c r="CD313" s="227">
        <v>335030.8</v>
      </c>
      <c r="CE313" s="295">
        <v>76554</v>
      </c>
      <c r="CF313" s="295">
        <v>147667</v>
      </c>
      <c r="CG313" s="227">
        <v>213735.52</v>
      </c>
      <c r="CH313" s="295">
        <v>89732</v>
      </c>
      <c r="CI313" s="227">
        <v>87982</v>
      </c>
      <c r="CJ313" s="227">
        <v>344759.85</v>
      </c>
      <c r="CK313" s="295">
        <v>171390</v>
      </c>
      <c r="CL313" s="295">
        <v>21220</v>
      </c>
      <c r="CM313" s="326"/>
      <c r="CZ313" s="325">
        <f t="shared" si="4"/>
        <v>0</v>
      </c>
      <c r="DA313" s="313" t="s">
        <v>274</v>
      </c>
      <c r="DB313" s="310" t="s">
        <v>275</v>
      </c>
      <c r="DC313" s="310" t="s">
        <v>2296</v>
      </c>
    </row>
    <row r="314" spans="1:107" ht="13.2" customHeight="1" x14ac:dyDescent="0.25">
      <c r="A314" s="293" t="s">
        <v>276</v>
      </c>
      <c r="B314" s="294" t="s">
        <v>277</v>
      </c>
      <c r="C314" s="227">
        <v>0</v>
      </c>
      <c r="D314" s="227">
        <v>0</v>
      </c>
      <c r="E314" s="227">
        <v>0</v>
      </c>
      <c r="F314" s="227">
        <v>0</v>
      </c>
      <c r="G314" s="227">
        <v>0</v>
      </c>
      <c r="H314" s="227">
        <v>0</v>
      </c>
      <c r="I314" s="227">
        <v>0</v>
      </c>
      <c r="J314" s="227">
        <v>0</v>
      </c>
      <c r="K314" s="227">
        <v>0</v>
      </c>
      <c r="L314" s="227">
        <v>0</v>
      </c>
      <c r="M314" s="227">
        <v>0</v>
      </c>
      <c r="N314" s="227">
        <v>0</v>
      </c>
      <c r="O314" s="227">
        <v>0</v>
      </c>
      <c r="P314" s="227">
        <v>18000</v>
      </c>
      <c r="Q314" s="227">
        <v>0</v>
      </c>
      <c r="R314" s="227">
        <v>0</v>
      </c>
      <c r="S314" s="227">
        <v>0</v>
      </c>
      <c r="T314" s="227">
        <v>0</v>
      </c>
      <c r="U314" s="227">
        <v>0</v>
      </c>
      <c r="V314" s="227">
        <v>0</v>
      </c>
      <c r="W314" s="227">
        <v>0</v>
      </c>
      <c r="X314" s="227">
        <v>0</v>
      </c>
      <c r="Y314" s="227">
        <v>0</v>
      </c>
      <c r="Z314" s="227">
        <v>0</v>
      </c>
      <c r="AA314" s="227">
        <v>0</v>
      </c>
      <c r="AB314" s="227">
        <v>0</v>
      </c>
      <c r="AC314" s="227">
        <v>0</v>
      </c>
      <c r="AD314" s="227">
        <v>0</v>
      </c>
      <c r="AE314" s="227">
        <v>0</v>
      </c>
      <c r="AF314" s="227">
        <v>0</v>
      </c>
      <c r="AG314" s="227">
        <v>0</v>
      </c>
      <c r="AH314" s="227">
        <v>0</v>
      </c>
      <c r="AI314" s="227">
        <v>0</v>
      </c>
      <c r="AJ314" s="227">
        <v>0</v>
      </c>
      <c r="AK314" s="227">
        <v>0</v>
      </c>
      <c r="AL314" s="227">
        <v>0</v>
      </c>
      <c r="AM314" s="227">
        <v>0</v>
      </c>
      <c r="AN314" s="227">
        <v>0</v>
      </c>
      <c r="AO314" s="227">
        <v>0</v>
      </c>
      <c r="AP314" s="227">
        <v>0</v>
      </c>
      <c r="AQ314" s="227">
        <v>0</v>
      </c>
      <c r="AR314" s="227">
        <v>0</v>
      </c>
      <c r="AS314" s="227">
        <v>0</v>
      </c>
      <c r="AT314" s="227">
        <v>0</v>
      </c>
      <c r="AU314" s="227">
        <v>0</v>
      </c>
      <c r="AV314" s="227">
        <v>0</v>
      </c>
      <c r="AW314" s="227">
        <v>0</v>
      </c>
      <c r="AX314" s="227">
        <v>0</v>
      </c>
      <c r="AY314" s="227">
        <v>0</v>
      </c>
      <c r="AZ314" s="227">
        <v>0</v>
      </c>
      <c r="BA314" s="227">
        <v>32190</v>
      </c>
      <c r="BB314" s="227">
        <v>0</v>
      </c>
      <c r="BC314" s="227">
        <v>0</v>
      </c>
      <c r="BD314" s="227">
        <v>48500</v>
      </c>
      <c r="BE314" s="227">
        <v>0</v>
      </c>
      <c r="BF314" s="227">
        <v>0</v>
      </c>
      <c r="BG314" s="227">
        <v>0</v>
      </c>
      <c r="BH314" s="227">
        <v>0</v>
      </c>
      <c r="BI314" s="227">
        <v>0</v>
      </c>
      <c r="BJ314" s="227">
        <v>0</v>
      </c>
      <c r="BK314" s="227">
        <v>0</v>
      </c>
      <c r="BL314" s="227">
        <v>0</v>
      </c>
      <c r="BM314" s="227">
        <v>0</v>
      </c>
      <c r="BN314" s="227">
        <v>0</v>
      </c>
      <c r="BO314" s="227">
        <v>0</v>
      </c>
      <c r="BP314" s="227">
        <v>0</v>
      </c>
      <c r="BQ314" s="227">
        <v>0</v>
      </c>
      <c r="BR314" s="295">
        <v>0</v>
      </c>
      <c r="BS314" s="227">
        <v>0</v>
      </c>
      <c r="BT314" s="227">
        <v>0</v>
      </c>
      <c r="BU314" s="295">
        <v>3700</v>
      </c>
      <c r="BV314" s="227">
        <v>8000</v>
      </c>
      <c r="BW314" s="227">
        <v>0</v>
      </c>
      <c r="BX314" s="227">
        <v>0</v>
      </c>
      <c r="BY314" s="295">
        <v>0</v>
      </c>
      <c r="BZ314" s="227">
        <v>0</v>
      </c>
      <c r="CA314" s="295">
        <v>0</v>
      </c>
      <c r="CB314" s="227">
        <v>0</v>
      </c>
      <c r="CC314" s="227">
        <v>0</v>
      </c>
      <c r="CD314" s="295">
        <v>17605</v>
      </c>
      <c r="CE314" s="295">
        <v>0</v>
      </c>
      <c r="CF314" s="295">
        <v>0</v>
      </c>
      <c r="CG314" s="227">
        <v>0</v>
      </c>
      <c r="CH314" s="227">
        <v>0</v>
      </c>
      <c r="CI314" s="295">
        <v>0</v>
      </c>
      <c r="CJ314" s="227">
        <v>0</v>
      </c>
      <c r="CK314" s="227">
        <v>0</v>
      </c>
      <c r="CL314" s="227">
        <v>0</v>
      </c>
      <c r="CM314" s="326"/>
      <c r="CZ314" s="325">
        <f t="shared" si="4"/>
        <v>0</v>
      </c>
      <c r="DA314" s="313" t="s">
        <v>276</v>
      </c>
      <c r="DB314" s="310" t="s">
        <v>277</v>
      </c>
      <c r="DC314" s="310" t="s">
        <v>2296</v>
      </c>
    </row>
    <row r="315" spans="1:107" ht="13.2" customHeight="1" x14ac:dyDescent="0.25">
      <c r="A315" s="293" t="s">
        <v>278</v>
      </c>
      <c r="B315" s="294" t="s">
        <v>279</v>
      </c>
      <c r="C315" s="227">
        <v>230975</v>
      </c>
      <c r="D315" s="227">
        <v>0</v>
      </c>
      <c r="E315" s="227">
        <v>0</v>
      </c>
      <c r="F315" s="227">
        <v>0</v>
      </c>
      <c r="G315" s="227">
        <v>0</v>
      </c>
      <c r="H315" s="227">
        <v>0</v>
      </c>
      <c r="I315" s="227">
        <v>0</v>
      </c>
      <c r="J315" s="227">
        <v>52539.5</v>
      </c>
      <c r="K315" s="227">
        <v>117222.36</v>
      </c>
      <c r="L315" s="227">
        <v>0</v>
      </c>
      <c r="M315" s="227">
        <v>0</v>
      </c>
      <c r="N315" s="227">
        <v>0</v>
      </c>
      <c r="O315" s="227">
        <v>70000</v>
      </c>
      <c r="P315" s="227">
        <v>0</v>
      </c>
      <c r="Q315" s="227">
        <v>0</v>
      </c>
      <c r="R315" s="227">
        <v>0</v>
      </c>
      <c r="S315" s="227">
        <v>0</v>
      </c>
      <c r="T315" s="227">
        <v>0</v>
      </c>
      <c r="U315" s="227">
        <v>0</v>
      </c>
      <c r="V315" s="227">
        <v>0</v>
      </c>
      <c r="W315" s="227">
        <v>1170400</v>
      </c>
      <c r="X315" s="227">
        <v>0</v>
      </c>
      <c r="Y315" s="227">
        <v>0</v>
      </c>
      <c r="Z315" s="227">
        <v>0</v>
      </c>
      <c r="AA315" s="227">
        <v>0</v>
      </c>
      <c r="AB315" s="227">
        <v>0</v>
      </c>
      <c r="AC315" s="227">
        <v>0</v>
      </c>
      <c r="AD315" s="227">
        <v>10602504</v>
      </c>
      <c r="AE315" s="227">
        <v>0</v>
      </c>
      <c r="AF315" s="227">
        <v>0</v>
      </c>
      <c r="AG315" s="227">
        <v>0</v>
      </c>
      <c r="AH315" s="227">
        <v>0</v>
      </c>
      <c r="AI315" s="227">
        <v>0</v>
      </c>
      <c r="AJ315" s="227">
        <v>0</v>
      </c>
      <c r="AK315" s="227">
        <v>14559549.970000001</v>
      </c>
      <c r="AL315" s="227">
        <v>0</v>
      </c>
      <c r="AM315" s="227">
        <v>0</v>
      </c>
      <c r="AN315" s="227">
        <v>0</v>
      </c>
      <c r="AO315" s="227">
        <v>0</v>
      </c>
      <c r="AP315" s="227">
        <v>0</v>
      </c>
      <c r="AQ315" s="227">
        <v>0</v>
      </c>
      <c r="AR315" s="227">
        <v>335801.63</v>
      </c>
      <c r="AS315" s="227">
        <v>104060.5</v>
      </c>
      <c r="AT315" s="227">
        <v>0</v>
      </c>
      <c r="AU315" s="227">
        <v>0</v>
      </c>
      <c r="AV315" s="227">
        <v>0</v>
      </c>
      <c r="AW315" s="227">
        <v>0</v>
      </c>
      <c r="AX315" s="227">
        <v>0</v>
      </c>
      <c r="AY315" s="227">
        <v>0</v>
      </c>
      <c r="AZ315" s="227">
        <v>0</v>
      </c>
      <c r="BA315" s="227">
        <v>5484940</v>
      </c>
      <c r="BB315" s="227">
        <v>0</v>
      </c>
      <c r="BC315" s="227">
        <v>61085.5</v>
      </c>
      <c r="BD315" s="227">
        <v>0</v>
      </c>
      <c r="BE315" s="227">
        <v>0</v>
      </c>
      <c r="BF315" s="227">
        <v>0</v>
      </c>
      <c r="BG315" s="227">
        <v>720000</v>
      </c>
      <c r="BH315" s="227">
        <v>0</v>
      </c>
      <c r="BI315" s="227">
        <v>0</v>
      </c>
      <c r="BJ315" s="227">
        <v>0</v>
      </c>
      <c r="BK315" s="227">
        <v>0</v>
      </c>
      <c r="BL315" s="227">
        <v>83861</v>
      </c>
      <c r="BM315" s="227">
        <v>0</v>
      </c>
      <c r="BN315" s="227">
        <v>0</v>
      </c>
      <c r="BO315" s="227">
        <v>0</v>
      </c>
      <c r="BP315" s="227">
        <v>0</v>
      </c>
      <c r="BQ315" s="227">
        <v>0</v>
      </c>
      <c r="BR315" s="227">
        <v>10280874.560000001</v>
      </c>
      <c r="BS315" s="227">
        <v>0</v>
      </c>
      <c r="BT315" s="227">
        <v>0</v>
      </c>
      <c r="BU315" s="295">
        <v>4466200</v>
      </c>
      <c r="BV315" s="227">
        <v>0</v>
      </c>
      <c r="BW315" s="227">
        <v>0</v>
      </c>
      <c r="BX315" s="227">
        <v>3072600</v>
      </c>
      <c r="BY315" s="227">
        <v>0</v>
      </c>
      <c r="BZ315" s="227">
        <v>0</v>
      </c>
      <c r="CA315" s="295">
        <v>0</v>
      </c>
      <c r="CB315" s="227">
        <v>0</v>
      </c>
      <c r="CC315" s="227">
        <v>477622</v>
      </c>
      <c r="CD315" s="295">
        <v>0</v>
      </c>
      <c r="CE315" s="295">
        <v>1194505</v>
      </c>
      <c r="CF315" s="227">
        <v>0</v>
      </c>
      <c r="CG315" s="227">
        <v>0</v>
      </c>
      <c r="CH315" s="227">
        <v>0</v>
      </c>
      <c r="CI315" s="295">
        <v>0</v>
      </c>
      <c r="CJ315" s="227">
        <v>874706</v>
      </c>
      <c r="CK315" s="227">
        <v>0</v>
      </c>
      <c r="CL315" s="227">
        <v>0</v>
      </c>
      <c r="CM315" s="326"/>
      <c r="CZ315" s="325">
        <f t="shared" si="4"/>
        <v>0</v>
      </c>
      <c r="DA315" s="313" t="s">
        <v>278</v>
      </c>
      <c r="DB315" s="310" t="s">
        <v>279</v>
      </c>
      <c r="DC315" s="310" t="s">
        <v>2296</v>
      </c>
    </row>
    <row r="316" spans="1:107" ht="13.2" customHeight="1" x14ac:dyDescent="0.25">
      <c r="A316" s="293" t="s">
        <v>280</v>
      </c>
      <c r="B316" s="294" t="s">
        <v>1904</v>
      </c>
      <c r="C316" s="227">
        <v>2733828.92</v>
      </c>
      <c r="D316" s="227">
        <v>0</v>
      </c>
      <c r="E316" s="227">
        <v>522799.8</v>
      </c>
      <c r="F316" s="227">
        <v>1034475</v>
      </c>
      <c r="G316" s="227">
        <v>149680</v>
      </c>
      <c r="H316" s="227">
        <v>339789.79</v>
      </c>
      <c r="I316" s="227">
        <v>416011.3</v>
      </c>
      <c r="J316" s="227">
        <v>2726922.76</v>
      </c>
      <c r="K316" s="227">
        <v>540331</v>
      </c>
      <c r="L316" s="227">
        <v>96925</v>
      </c>
      <c r="M316" s="227">
        <v>1951002</v>
      </c>
      <c r="N316" s="227">
        <v>98277</v>
      </c>
      <c r="O316" s="227">
        <v>1987777</v>
      </c>
      <c r="P316" s="227">
        <v>645145</v>
      </c>
      <c r="Q316" s="227">
        <v>381735</v>
      </c>
      <c r="R316" s="227">
        <v>1639300.4</v>
      </c>
      <c r="S316" s="227">
        <v>104939</v>
      </c>
      <c r="T316" s="227">
        <v>335256</v>
      </c>
      <c r="U316" s="227">
        <v>2581090.0499999998</v>
      </c>
      <c r="V316" s="227">
        <v>304594</v>
      </c>
      <c r="W316" s="227">
        <v>5879670.4500000002</v>
      </c>
      <c r="X316" s="227">
        <v>81371</v>
      </c>
      <c r="Y316" s="227">
        <v>44727.05</v>
      </c>
      <c r="Z316" s="227">
        <v>273943.55</v>
      </c>
      <c r="AA316" s="227">
        <v>10167</v>
      </c>
      <c r="AB316" s="227">
        <v>21700</v>
      </c>
      <c r="AC316" s="227">
        <v>99420.14</v>
      </c>
      <c r="AD316" s="227">
        <v>1221217.5</v>
      </c>
      <c r="AE316" s="227">
        <v>396863.5</v>
      </c>
      <c r="AF316" s="227">
        <v>64856.5</v>
      </c>
      <c r="AG316" s="227">
        <v>63711.5</v>
      </c>
      <c r="AH316" s="227">
        <v>2505135</v>
      </c>
      <c r="AI316" s="227">
        <v>14405</v>
      </c>
      <c r="AJ316" s="227">
        <v>39651.9</v>
      </c>
      <c r="AK316" s="227">
        <v>11431125</v>
      </c>
      <c r="AL316" s="227">
        <v>205227.8</v>
      </c>
      <c r="AM316" s="227">
        <v>235473</v>
      </c>
      <c r="AN316" s="227">
        <v>973170.2</v>
      </c>
      <c r="AO316" s="227">
        <v>869750</v>
      </c>
      <c r="AP316" s="227">
        <v>674075</v>
      </c>
      <c r="AQ316" s="227">
        <v>841007.86</v>
      </c>
      <c r="AR316" s="227">
        <v>2458490.8799999999</v>
      </c>
      <c r="AS316" s="227">
        <v>106060</v>
      </c>
      <c r="AT316" s="227">
        <v>1009254.5</v>
      </c>
      <c r="AU316" s="227">
        <v>758913.6</v>
      </c>
      <c r="AV316" s="227">
        <v>443535.3</v>
      </c>
      <c r="AW316" s="227">
        <v>328115</v>
      </c>
      <c r="AX316" s="227">
        <v>581444</v>
      </c>
      <c r="AY316" s="227">
        <v>390215</v>
      </c>
      <c r="AZ316" s="227">
        <v>198240</v>
      </c>
      <c r="BA316" s="227">
        <v>3037310</v>
      </c>
      <c r="BB316" s="227">
        <v>126074.6</v>
      </c>
      <c r="BC316" s="227">
        <v>4318694.2</v>
      </c>
      <c r="BD316" s="227">
        <v>2539183.5499999998</v>
      </c>
      <c r="BE316" s="227">
        <v>861106</v>
      </c>
      <c r="BF316" s="227">
        <v>48587.5</v>
      </c>
      <c r="BG316" s="227">
        <v>11403660</v>
      </c>
      <c r="BH316" s="227">
        <v>151482</v>
      </c>
      <c r="BI316" s="227">
        <v>717407.5</v>
      </c>
      <c r="BJ316" s="227">
        <v>624133.52</v>
      </c>
      <c r="BK316" s="227">
        <v>389236</v>
      </c>
      <c r="BL316" s="227">
        <v>3680461.12</v>
      </c>
      <c r="BM316" s="227">
        <v>568977.94999999995</v>
      </c>
      <c r="BN316" s="227">
        <v>840823.15</v>
      </c>
      <c r="BO316" s="227">
        <v>2681570</v>
      </c>
      <c r="BP316" s="227">
        <v>670957.5</v>
      </c>
      <c r="BQ316" s="227">
        <v>1713524.1</v>
      </c>
      <c r="BR316" s="227">
        <v>18530679.23</v>
      </c>
      <c r="BS316" s="227">
        <v>1032173.8</v>
      </c>
      <c r="BT316" s="227">
        <v>1589478</v>
      </c>
      <c r="BU316" s="227">
        <v>4529001.4400000004</v>
      </c>
      <c r="BV316" s="227">
        <v>17450</v>
      </c>
      <c r="BW316" s="227">
        <v>2522018.2999999998</v>
      </c>
      <c r="BX316" s="227">
        <v>2210451</v>
      </c>
      <c r="BY316" s="227">
        <v>1060369.27</v>
      </c>
      <c r="BZ316" s="227">
        <v>904909.55</v>
      </c>
      <c r="CA316" s="227">
        <v>3387115</v>
      </c>
      <c r="CB316" s="227">
        <v>582237</v>
      </c>
      <c r="CC316" s="227">
        <v>3298146.8</v>
      </c>
      <c r="CD316" s="227">
        <v>583652</v>
      </c>
      <c r="CE316" s="227">
        <v>2179369.4700000002</v>
      </c>
      <c r="CF316" s="227">
        <v>900423</v>
      </c>
      <c r="CG316" s="227">
        <v>1186716</v>
      </c>
      <c r="CH316" s="227">
        <v>174957</v>
      </c>
      <c r="CI316" s="227">
        <v>574819.5</v>
      </c>
      <c r="CJ316" s="227">
        <v>2429767</v>
      </c>
      <c r="CK316" s="227">
        <v>1115679.02</v>
      </c>
      <c r="CL316" s="227">
        <v>293674.5</v>
      </c>
      <c r="CM316" s="326"/>
      <c r="CZ316" s="325">
        <f t="shared" si="4"/>
        <v>0</v>
      </c>
      <c r="DA316" s="313" t="s">
        <v>280</v>
      </c>
      <c r="DB316" s="310" t="s">
        <v>1904</v>
      </c>
      <c r="DC316" s="310" t="s">
        <v>2296</v>
      </c>
    </row>
    <row r="317" spans="1:107" ht="13.2" customHeight="1" x14ac:dyDescent="0.25">
      <c r="A317" s="293" t="s">
        <v>281</v>
      </c>
      <c r="B317" s="294" t="s">
        <v>1905</v>
      </c>
      <c r="C317" s="227">
        <v>0</v>
      </c>
      <c r="D317" s="227">
        <v>0</v>
      </c>
      <c r="E317" s="227">
        <v>356700</v>
      </c>
      <c r="F317" s="227">
        <v>358070</v>
      </c>
      <c r="G317" s="227">
        <v>251750</v>
      </c>
      <c r="H317" s="227">
        <v>186575</v>
      </c>
      <c r="I317" s="227">
        <v>177850</v>
      </c>
      <c r="J317" s="227">
        <v>1370693</v>
      </c>
      <c r="K317" s="227">
        <v>0</v>
      </c>
      <c r="L317" s="227">
        <v>0</v>
      </c>
      <c r="M317" s="227">
        <v>2659720.67</v>
      </c>
      <c r="N317" s="227">
        <v>10579.44</v>
      </c>
      <c r="O317" s="227">
        <v>1845237</v>
      </c>
      <c r="P317" s="227">
        <v>786550</v>
      </c>
      <c r="Q317" s="227">
        <v>464699</v>
      </c>
      <c r="R317" s="227">
        <v>449494</v>
      </c>
      <c r="S317" s="227">
        <v>198375</v>
      </c>
      <c r="T317" s="227">
        <v>16960</v>
      </c>
      <c r="U317" s="227">
        <v>554183.18000000005</v>
      </c>
      <c r="V317" s="227">
        <v>126385</v>
      </c>
      <c r="W317" s="227">
        <v>37513722</v>
      </c>
      <c r="X317" s="227">
        <v>0</v>
      </c>
      <c r="Y317" s="227">
        <v>0</v>
      </c>
      <c r="Z317" s="227">
        <v>0</v>
      </c>
      <c r="AA317" s="227">
        <v>0</v>
      </c>
      <c r="AB317" s="227">
        <v>0</v>
      </c>
      <c r="AC317" s="227">
        <v>0</v>
      </c>
      <c r="AD317" s="227">
        <v>885325</v>
      </c>
      <c r="AE317" s="227">
        <v>0</v>
      </c>
      <c r="AF317" s="227">
        <v>0</v>
      </c>
      <c r="AG317" s="227">
        <v>0</v>
      </c>
      <c r="AH317" s="227">
        <v>0</v>
      </c>
      <c r="AI317" s="227">
        <v>0</v>
      </c>
      <c r="AJ317" s="227">
        <v>0</v>
      </c>
      <c r="AK317" s="227">
        <v>9795999.9800000004</v>
      </c>
      <c r="AL317" s="227">
        <v>0</v>
      </c>
      <c r="AM317" s="227">
        <v>0</v>
      </c>
      <c r="AN317" s="227">
        <v>0</v>
      </c>
      <c r="AO317" s="227">
        <v>0</v>
      </c>
      <c r="AP317" s="227">
        <v>0</v>
      </c>
      <c r="AQ317" s="227">
        <v>0</v>
      </c>
      <c r="AR317" s="227">
        <v>1302100.3700000001</v>
      </c>
      <c r="AS317" s="227">
        <v>0</v>
      </c>
      <c r="AT317" s="227">
        <v>0</v>
      </c>
      <c r="AU317" s="227">
        <v>0</v>
      </c>
      <c r="AV317" s="227">
        <v>17310</v>
      </c>
      <c r="AW317" s="227">
        <v>0</v>
      </c>
      <c r="AX317" s="227">
        <v>0</v>
      </c>
      <c r="AY317" s="227">
        <v>0</v>
      </c>
      <c r="AZ317" s="227">
        <v>0</v>
      </c>
      <c r="BA317" s="227">
        <v>0</v>
      </c>
      <c r="BB317" s="227">
        <v>0</v>
      </c>
      <c r="BC317" s="227">
        <v>0</v>
      </c>
      <c r="BD317" s="227">
        <v>656590</v>
      </c>
      <c r="BE317" s="227">
        <v>156700</v>
      </c>
      <c r="BF317" s="227">
        <v>33900</v>
      </c>
      <c r="BG317" s="227">
        <v>5912370</v>
      </c>
      <c r="BH317" s="227">
        <v>0</v>
      </c>
      <c r="BI317" s="227">
        <v>4970</v>
      </c>
      <c r="BJ317" s="227">
        <v>0</v>
      </c>
      <c r="BK317" s="227">
        <v>0</v>
      </c>
      <c r="BL317" s="227">
        <v>0</v>
      </c>
      <c r="BM317" s="227">
        <v>764570</v>
      </c>
      <c r="BN317" s="227">
        <v>0</v>
      </c>
      <c r="BO317" s="227">
        <v>0</v>
      </c>
      <c r="BP317" s="227">
        <v>210700</v>
      </c>
      <c r="BQ317" s="227">
        <v>364407.06</v>
      </c>
      <c r="BR317" s="227">
        <v>1772084</v>
      </c>
      <c r="BS317" s="227">
        <v>0</v>
      </c>
      <c r="BT317" s="227">
        <v>0</v>
      </c>
      <c r="BU317" s="227">
        <v>2247025</v>
      </c>
      <c r="BV317" s="227">
        <v>0</v>
      </c>
      <c r="BW317" s="227">
        <v>0</v>
      </c>
      <c r="BX317" s="227">
        <v>3156765</v>
      </c>
      <c r="BY317" s="227">
        <v>0</v>
      </c>
      <c r="BZ317" s="227">
        <v>0</v>
      </c>
      <c r="CA317" s="227">
        <v>0</v>
      </c>
      <c r="CB317" s="227">
        <v>0</v>
      </c>
      <c r="CC317" s="227">
        <v>2890375</v>
      </c>
      <c r="CD317" s="227">
        <v>16200</v>
      </c>
      <c r="CE317" s="227">
        <v>0</v>
      </c>
      <c r="CF317" s="227">
        <v>0</v>
      </c>
      <c r="CG317" s="227">
        <v>0</v>
      </c>
      <c r="CH317" s="227">
        <v>0</v>
      </c>
      <c r="CI317" s="227">
        <v>0</v>
      </c>
      <c r="CJ317" s="227">
        <v>2483551</v>
      </c>
      <c r="CK317" s="227">
        <v>0</v>
      </c>
      <c r="CL317" s="227">
        <v>0</v>
      </c>
      <c r="CM317" s="326"/>
      <c r="CZ317" s="325">
        <f t="shared" si="4"/>
        <v>0</v>
      </c>
      <c r="DA317" s="313" t="s">
        <v>281</v>
      </c>
      <c r="DB317" s="310" t="s">
        <v>1905</v>
      </c>
      <c r="DC317" s="310" t="s">
        <v>2296</v>
      </c>
    </row>
    <row r="318" spans="1:107" ht="13.2" customHeight="1" x14ac:dyDescent="0.25">
      <c r="A318" s="293" t="s">
        <v>282</v>
      </c>
      <c r="B318" s="294" t="s">
        <v>283</v>
      </c>
      <c r="C318" s="227">
        <v>0</v>
      </c>
      <c r="D318" s="227">
        <v>0</v>
      </c>
      <c r="E318" s="227">
        <v>0</v>
      </c>
      <c r="F318" s="227">
        <v>0</v>
      </c>
      <c r="G318" s="227">
        <v>0</v>
      </c>
      <c r="H318" s="227">
        <v>0</v>
      </c>
      <c r="I318" s="227">
        <v>0</v>
      </c>
      <c r="J318" s="227">
        <v>0</v>
      </c>
      <c r="K318" s="227">
        <v>0</v>
      </c>
      <c r="L318" s="227">
        <v>0</v>
      </c>
      <c r="M318" s="227">
        <v>0</v>
      </c>
      <c r="N318" s="227">
        <v>0</v>
      </c>
      <c r="O318" s="227">
        <v>0</v>
      </c>
      <c r="P318" s="227">
        <v>0</v>
      </c>
      <c r="Q318" s="227">
        <v>0</v>
      </c>
      <c r="R318" s="227">
        <v>0</v>
      </c>
      <c r="S318" s="227">
        <v>0</v>
      </c>
      <c r="T318" s="227">
        <v>0</v>
      </c>
      <c r="U318" s="227">
        <v>194250</v>
      </c>
      <c r="V318" s="227">
        <v>0</v>
      </c>
      <c r="W318" s="227">
        <v>0</v>
      </c>
      <c r="X318" s="227">
        <v>0</v>
      </c>
      <c r="Y318" s="227">
        <v>0</v>
      </c>
      <c r="Z318" s="227">
        <v>0</v>
      </c>
      <c r="AA318" s="227">
        <v>0</v>
      </c>
      <c r="AB318" s="227">
        <v>0</v>
      </c>
      <c r="AC318" s="227">
        <v>0</v>
      </c>
      <c r="AD318" s="227">
        <v>0</v>
      </c>
      <c r="AE318" s="227">
        <v>0</v>
      </c>
      <c r="AF318" s="227">
        <v>0</v>
      </c>
      <c r="AG318" s="227">
        <v>0</v>
      </c>
      <c r="AH318" s="227">
        <v>0</v>
      </c>
      <c r="AI318" s="227">
        <v>0</v>
      </c>
      <c r="AJ318" s="227">
        <v>0</v>
      </c>
      <c r="AK318" s="227">
        <v>0</v>
      </c>
      <c r="AL318" s="227">
        <v>0</v>
      </c>
      <c r="AM318" s="227">
        <v>0</v>
      </c>
      <c r="AN318" s="227">
        <v>0</v>
      </c>
      <c r="AO318" s="227">
        <v>0</v>
      </c>
      <c r="AP318" s="227">
        <v>0</v>
      </c>
      <c r="AQ318" s="227">
        <v>0</v>
      </c>
      <c r="AR318" s="227">
        <v>0</v>
      </c>
      <c r="AS318" s="227">
        <v>530</v>
      </c>
      <c r="AT318" s="227">
        <v>0</v>
      </c>
      <c r="AU318" s="227">
        <v>0</v>
      </c>
      <c r="AV318" s="227">
        <v>0</v>
      </c>
      <c r="AW318" s="227">
        <v>0</v>
      </c>
      <c r="AX318" s="227">
        <v>0</v>
      </c>
      <c r="AY318" s="227">
        <v>0</v>
      </c>
      <c r="AZ318" s="227">
        <v>0</v>
      </c>
      <c r="BA318" s="227">
        <v>0</v>
      </c>
      <c r="BB318" s="227">
        <v>0</v>
      </c>
      <c r="BC318" s="227">
        <v>0</v>
      </c>
      <c r="BD318" s="227">
        <v>0</v>
      </c>
      <c r="BE318" s="227">
        <v>0</v>
      </c>
      <c r="BF318" s="227">
        <v>0</v>
      </c>
      <c r="BG318" s="227">
        <v>0</v>
      </c>
      <c r="BH318" s="227">
        <v>0</v>
      </c>
      <c r="BI318" s="227">
        <v>0</v>
      </c>
      <c r="BJ318" s="227">
        <v>0</v>
      </c>
      <c r="BK318" s="227">
        <v>0</v>
      </c>
      <c r="BL318" s="227">
        <v>0</v>
      </c>
      <c r="BM318" s="227">
        <v>0</v>
      </c>
      <c r="BN318" s="227">
        <v>0</v>
      </c>
      <c r="BO318" s="227">
        <v>0</v>
      </c>
      <c r="BP318" s="227">
        <v>0</v>
      </c>
      <c r="BQ318" s="227">
        <v>0</v>
      </c>
      <c r="BR318" s="227">
        <v>0</v>
      </c>
      <c r="BS318" s="295">
        <v>0</v>
      </c>
      <c r="BT318" s="295">
        <v>0</v>
      </c>
      <c r="BU318" s="295">
        <v>187980</v>
      </c>
      <c r="BV318" s="295">
        <v>0</v>
      </c>
      <c r="BW318" s="227">
        <v>360</v>
      </c>
      <c r="BX318" s="295">
        <v>0</v>
      </c>
      <c r="BY318" s="227">
        <v>8580</v>
      </c>
      <c r="BZ318" s="227">
        <v>0</v>
      </c>
      <c r="CA318" s="295">
        <v>0</v>
      </c>
      <c r="CB318" s="227">
        <v>0</v>
      </c>
      <c r="CC318" s="227">
        <v>0</v>
      </c>
      <c r="CD318" s="295">
        <v>114849.9</v>
      </c>
      <c r="CE318" s="227">
        <v>24640</v>
      </c>
      <c r="CF318" s="295">
        <v>225910</v>
      </c>
      <c r="CG318" s="227">
        <v>0</v>
      </c>
      <c r="CH318" s="295">
        <v>24780</v>
      </c>
      <c r="CI318" s="295">
        <v>80410.42</v>
      </c>
      <c r="CJ318" s="227">
        <v>62000</v>
      </c>
      <c r="CK318" s="227">
        <v>0</v>
      </c>
      <c r="CL318" s="295">
        <v>0</v>
      </c>
      <c r="CM318" s="326"/>
      <c r="CZ318" s="325">
        <f t="shared" si="4"/>
        <v>0</v>
      </c>
      <c r="DA318" s="313" t="s">
        <v>282</v>
      </c>
      <c r="DB318" s="310" t="s">
        <v>283</v>
      </c>
      <c r="DC318" s="310" t="s">
        <v>2296</v>
      </c>
    </row>
    <row r="319" spans="1:107" ht="13.2" customHeight="1" x14ac:dyDescent="0.25">
      <c r="A319" s="293" t="s">
        <v>284</v>
      </c>
      <c r="B319" s="294" t="s">
        <v>285</v>
      </c>
      <c r="C319" s="227">
        <v>0</v>
      </c>
      <c r="D319" s="227">
        <v>0</v>
      </c>
      <c r="E319" s="227">
        <v>0</v>
      </c>
      <c r="F319" s="227">
        <v>0</v>
      </c>
      <c r="G319" s="227">
        <v>0</v>
      </c>
      <c r="H319" s="227">
        <v>0</v>
      </c>
      <c r="I319" s="227">
        <v>0</v>
      </c>
      <c r="J319" s="227">
        <v>0</v>
      </c>
      <c r="K319" s="227">
        <v>0</v>
      </c>
      <c r="L319" s="227">
        <v>0</v>
      </c>
      <c r="M319" s="227">
        <v>0</v>
      </c>
      <c r="N319" s="227">
        <v>0</v>
      </c>
      <c r="O319" s="227">
        <v>0</v>
      </c>
      <c r="P319" s="227">
        <v>0</v>
      </c>
      <c r="Q319" s="227">
        <v>0</v>
      </c>
      <c r="R319" s="227">
        <v>0</v>
      </c>
      <c r="S319" s="227">
        <v>0</v>
      </c>
      <c r="T319" s="227">
        <v>0</v>
      </c>
      <c r="U319" s="227">
        <v>0</v>
      </c>
      <c r="V319" s="227">
        <v>0</v>
      </c>
      <c r="W319" s="227">
        <v>0</v>
      </c>
      <c r="X319" s="227">
        <v>0</v>
      </c>
      <c r="Y319" s="227">
        <v>0</v>
      </c>
      <c r="Z319" s="227">
        <v>0</v>
      </c>
      <c r="AA319" s="227">
        <v>0</v>
      </c>
      <c r="AB319" s="227">
        <v>0</v>
      </c>
      <c r="AC319" s="227">
        <v>0</v>
      </c>
      <c r="AD319" s="227">
        <v>0</v>
      </c>
      <c r="AE319" s="227">
        <v>0</v>
      </c>
      <c r="AF319" s="227">
        <v>0</v>
      </c>
      <c r="AG319" s="227">
        <v>0</v>
      </c>
      <c r="AH319" s="227">
        <v>0</v>
      </c>
      <c r="AI319" s="227">
        <v>0</v>
      </c>
      <c r="AJ319" s="227">
        <v>0</v>
      </c>
      <c r="AK319" s="227">
        <v>0</v>
      </c>
      <c r="AL319" s="227">
        <v>0</v>
      </c>
      <c r="AM319" s="227">
        <v>0</v>
      </c>
      <c r="AN319" s="227">
        <v>0</v>
      </c>
      <c r="AO319" s="227">
        <v>0</v>
      </c>
      <c r="AP319" s="227">
        <v>0</v>
      </c>
      <c r="AQ319" s="227">
        <v>0</v>
      </c>
      <c r="AR319" s="227">
        <v>0</v>
      </c>
      <c r="AS319" s="227">
        <v>0</v>
      </c>
      <c r="AT319" s="227">
        <v>0</v>
      </c>
      <c r="AU319" s="227">
        <v>0</v>
      </c>
      <c r="AV319" s="227">
        <v>0</v>
      </c>
      <c r="AW319" s="227">
        <v>0</v>
      </c>
      <c r="AX319" s="227">
        <v>0</v>
      </c>
      <c r="AY319" s="227">
        <v>0</v>
      </c>
      <c r="AZ319" s="227">
        <v>0</v>
      </c>
      <c r="BA319" s="227">
        <v>0</v>
      </c>
      <c r="BB319" s="227">
        <v>0</v>
      </c>
      <c r="BC319" s="227">
        <v>0</v>
      </c>
      <c r="BD319" s="227">
        <v>0</v>
      </c>
      <c r="BE319" s="227">
        <v>0</v>
      </c>
      <c r="BF319" s="227">
        <v>0</v>
      </c>
      <c r="BG319" s="227">
        <v>0</v>
      </c>
      <c r="BH319" s="227">
        <v>0</v>
      </c>
      <c r="BI319" s="227">
        <v>0</v>
      </c>
      <c r="BJ319" s="227">
        <v>0</v>
      </c>
      <c r="BK319" s="227">
        <v>0</v>
      </c>
      <c r="BL319" s="227">
        <v>0</v>
      </c>
      <c r="BM319" s="227">
        <v>0</v>
      </c>
      <c r="BN319" s="227">
        <v>0</v>
      </c>
      <c r="BO319" s="227">
        <v>0</v>
      </c>
      <c r="BP319" s="227">
        <v>0</v>
      </c>
      <c r="BQ319" s="227">
        <v>0</v>
      </c>
      <c r="BR319" s="295">
        <v>0</v>
      </c>
      <c r="BS319" s="295">
        <v>0</v>
      </c>
      <c r="BT319" s="295">
        <v>0</v>
      </c>
      <c r="BU319" s="295">
        <v>0</v>
      </c>
      <c r="BV319" s="295">
        <v>0</v>
      </c>
      <c r="BW319" s="295">
        <v>0</v>
      </c>
      <c r="BX319" s="295">
        <v>0</v>
      </c>
      <c r="BY319" s="295">
        <v>19063</v>
      </c>
      <c r="BZ319" s="295">
        <v>0</v>
      </c>
      <c r="CA319" s="295">
        <v>0</v>
      </c>
      <c r="CB319" s="295">
        <v>0</v>
      </c>
      <c r="CC319" s="295">
        <v>0</v>
      </c>
      <c r="CD319" s="295">
        <v>0</v>
      </c>
      <c r="CE319" s="295">
        <v>0</v>
      </c>
      <c r="CF319" s="295">
        <v>0</v>
      </c>
      <c r="CG319" s="295">
        <v>0</v>
      </c>
      <c r="CH319" s="295">
        <v>0</v>
      </c>
      <c r="CI319" s="295">
        <v>0</v>
      </c>
      <c r="CJ319" s="295">
        <v>0</v>
      </c>
      <c r="CK319" s="295">
        <v>0</v>
      </c>
      <c r="CL319" s="295">
        <v>0</v>
      </c>
      <c r="CM319" s="326"/>
      <c r="CZ319" s="325">
        <f t="shared" si="4"/>
        <v>0</v>
      </c>
      <c r="DA319" s="313" t="s">
        <v>284</v>
      </c>
      <c r="DB319" s="310" t="s">
        <v>285</v>
      </c>
      <c r="DC319" s="310" t="s">
        <v>2296</v>
      </c>
    </row>
    <row r="320" spans="1:107" s="323" customFormat="1" ht="13.2" customHeight="1" x14ac:dyDescent="0.25">
      <c r="A320" s="289" t="s">
        <v>1906</v>
      </c>
      <c r="B320" s="290" t="s">
        <v>1363</v>
      </c>
      <c r="C320" s="291">
        <v>0</v>
      </c>
      <c r="D320" s="291">
        <v>40000</v>
      </c>
      <c r="E320" s="291">
        <v>0</v>
      </c>
      <c r="F320" s="291">
        <v>0</v>
      </c>
      <c r="G320" s="291">
        <v>0</v>
      </c>
      <c r="H320" s="291">
        <v>0</v>
      </c>
      <c r="I320" s="291">
        <v>0</v>
      </c>
      <c r="J320" s="291">
        <v>23300</v>
      </c>
      <c r="K320" s="291">
        <v>0</v>
      </c>
      <c r="L320" s="291">
        <v>0</v>
      </c>
      <c r="M320" s="291">
        <v>0</v>
      </c>
      <c r="N320" s="291">
        <v>0</v>
      </c>
      <c r="O320" s="291">
        <v>1759600</v>
      </c>
      <c r="P320" s="291">
        <v>10000</v>
      </c>
      <c r="Q320" s="291">
        <v>0</v>
      </c>
      <c r="R320" s="291">
        <v>0</v>
      </c>
      <c r="S320" s="291">
        <v>0</v>
      </c>
      <c r="T320" s="291">
        <v>0</v>
      </c>
      <c r="U320" s="291">
        <v>0</v>
      </c>
      <c r="V320" s="291">
        <v>0</v>
      </c>
      <c r="W320" s="291">
        <v>475000</v>
      </c>
      <c r="X320" s="291">
        <v>0</v>
      </c>
      <c r="Y320" s="291">
        <v>0</v>
      </c>
      <c r="Z320" s="291">
        <v>0</v>
      </c>
      <c r="AA320" s="291">
        <v>0</v>
      </c>
      <c r="AB320" s="291">
        <v>0</v>
      </c>
      <c r="AC320" s="291">
        <v>0</v>
      </c>
      <c r="AD320" s="291">
        <v>0</v>
      </c>
      <c r="AE320" s="291">
        <v>0</v>
      </c>
      <c r="AF320" s="291">
        <v>0</v>
      </c>
      <c r="AG320" s="291">
        <v>0</v>
      </c>
      <c r="AH320" s="291">
        <v>28800</v>
      </c>
      <c r="AI320" s="291">
        <v>0</v>
      </c>
      <c r="AJ320" s="291">
        <v>1100000</v>
      </c>
      <c r="AK320" s="291">
        <v>0</v>
      </c>
      <c r="AL320" s="291">
        <v>0</v>
      </c>
      <c r="AM320" s="291">
        <v>0</v>
      </c>
      <c r="AN320" s="291">
        <v>0</v>
      </c>
      <c r="AO320" s="291">
        <v>0</v>
      </c>
      <c r="AP320" s="291">
        <v>0</v>
      </c>
      <c r="AQ320" s="291">
        <v>0</v>
      </c>
      <c r="AR320" s="291">
        <v>0</v>
      </c>
      <c r="AS320" s="291">
        <v>0</v>
      </c>
      <c r="AT320" s="291">
        <v>0</v>
      </c>
      <c r="AU320" s="291">
        <v>0</v>
      </c>
      <c r="AV320" s="291">
        <v>0</v>
      </c>
      <c r="AW320" s="291">
        <v>0</v>
      </c>
      <c r="AX320" s="291">
        <v>0</v>
      </c>
      <c r="AY320" s="291">
        <v>0</v>
      </c>
      <c r="AZ320" s="291">
        <v>0</v>
      </c>
      <c r="BA320" s="291">
        <v>0</v>
      </c>
      <c r="BB320" s="291">
        <v>0</v>
      </c>
      <c r="BC320" s="291">
        <v>2819000</v>
      </c>
      <c r="BD320" s="291">
        <v>0</v>
      </c>
      <c r="BE320" s="291">
        <v>0</v>
      </c>
      <c r="BF320" s="291">
        <v>0</v>
      </c>
      <c r="BG320" s="291">
        <v>0</v>
      </c>
      <c r="BH320" s="291">
        <v>0</v>
      </c>
      <c r="BI320" s="291">
        <v>0</v>
      </c>
      <c r="BJ320" s="291">
        <v>0</v>
      </c>
      <c r="BK320" s="291">
        <v>0</v>
      </c>
      <c r="BL320" s="291">
        <v>0</v>
      </c>
      <c r="BM320" s="291">
        <v>0</v>
      </c>
      <c r="BN320" s="291">
        <v>0</v>
      </c>
      <c r="BO320" s="291">
        <v>0</v>
      </c>
      <c r="BP320" s="291">
        <v>0</v>
      </c>
      <c r="BQ320" s="291">
        <v>0</v>
      </c>
      <c r="BR320" s="292">
        <v>0</v>
      </c>
      <c r="BS320" s="292">
        <v>0</v>
      </c>
      <c r="BT320" s="292">
        <v>0</v>
      </c>
      <c r="BU320" s="292">
        <v>34870</v>
      </c>
      <c r="BV320" s="291">
        <v>0</v>
      </c>
      <c r="BW320" s="292">
        <v>0</v>
      </c>
      <c r="BX320" s="292">
        <v>0</v>
      </c>
      <c r="BY320" s="292">
        <v>0</v>
      </c>
      <c r="BZ320" s="292">
        <v>0</v>
      </c>
      <c r="CA320" s="292">
        <v>0</v>
      </c>
      <c r="CB320" s="292">
        <v>0</v>
      </c>
      <c r="CC320" s="292">
        <v>0</v>
      </c>
      <c r="CD320" s="292">
        <v>0</v>
      </c>
      <c r="CE320" s="292">
        <v>0</v>
      </c>
      <c r="CF320" s="292">
        <v>0</v>
      </c>
      <c r="CG320" s="292">
        <v>0</v>
      </c>
      <c r="CH320" s="292">
        <v>0</v>
      </c>
      <c r="CI320" s="292">
        <v>0</v>
      </c>
      <c r="CJ320" s="292">
        <v>0</v>
      </c>
      <c r="CK320" s="292">
        <v>0</v>
      </c>
      <c r="CL320" s="292">
        <v>0</v>
      </c>
      <c r="CM320" s="321"/>
      <c r="CN320" s="322"/>
      <c r="CO320" s="322"/>
      <c r="CW320" s="324"/>
      <c r="CZ320" s="325">
        <f t="shared" si="4"/>
        <v>0</v>
      </c>
      <c r="DA320" s="325" t="s">
        <v>1906</v>
      </c>
      <c r="DB320" s="323" t="s">
        <v>1363</v>
      </c>
      <c r="DC320" s="323" t="s">
        <v>2296</v>
      </c>
    </row>
    <row r="321" spans="1:107" s="323" customFormat="1" ht="13.2" customHeight="1" x14ac:dyDescent="0.25">
      <c r="A321" s="289" t="s">
        <v>286</v>
      </c>
      <c r="B321" s="290" t="s">
        <v>287</v>
      </c>
      <c r="C321" s="291">
        <v>7435000</v>
      </c>
      <c r="D321" s="291">
        <v>0</v>
      </c>
      <c r="E321" s="291">
        <v>0</v>
      </c>
      <c r="F321" s="291">
        <v>0</v>
      </c>
      <c r="G321" s="291">
        <v>0</v>
      </c>
      <c r="H321" s="291">
        <v>0</v>
      </c>
      <c r="I321" s="291">
        <v>2216900</v>
      </c>
      <c r="J321" s="291">
        <v>0</v>
      </c>
      <c r="K321" s="291">
        <v>640000</v>
      </c>
      <c r="L321" s="291">
        <v>0</v>
      </c>
      <c r="M321" s="291">
        <v>887000</v>
      </c>
      <c r="N321" s="291">
        <v>0</v>
      </c>
      <c r="O321" s="291">
        <v>0</v>
      </c>
      <c r="P321" s="291">
        <v>6000</v>
      </c>
      <c r="Q321" s="291">
        <v>0</v>
      </c>
      <c r="R321" s="291">
        <v>1308521</v>
      </c>
      <c r="S321" s="291">
        <v>0</v>
      </c>
      <c r="T321" s="291">
        <v>1400000</v>
      </c>
      <c r="U321" s="291">
        <v>0</v>
      </c>
      <c r="V321" s="291">
        <v>0</v>
      </c>
      <c r="W321" s="291">
        <v>2546500</v>
      </c>
      <c r="X321" s="291">
        <v>90000</v>
      </c>
      <c r="Y321" s="291">
        <v>50000</v>
      </c>
      <c r="Z321" s="291">
        <v>2677000</v>
      </c>
      <c r="AA321" s="291">
        <v>0</v>
      </c>
      <c r="AB321" s="291">
        <v>460000</v>
      </c>
      <c r="AC321" s="291">
        <v>0</v>
      </c>
      <c r="AD321" s="291">
        <v>630000</v>
      </c>
      <c r="AE321" s="291">
        <v>0</v>
      </c>
      <c r="AF321" s="291">
        <v>0</v>
      </c>
      <c r="AG321" s="291">
        <v>1398000</v>
      </c>
      <c r="AH321" s="291">
        <v>0</v>
      </c>
      <c r="AI321" s="291">
        <v>0</v>
      </c>
      <c r="AJ321" s="291">
        <v>0</v>
      </c>
      <c r="AK321" s="291">
        <v>5223700</v>
      </c>
      <c r="AL321" s="291">
        <v>60000</v>
      </c>
      <c r="AM321" s="291">
        <v>0</v>
      </c>
      <c r="AN321" s="291">
        <v>65000</v>
      </c>
      <c r="AO321" s="291">
        <v>0</v>
      </c>
      <c r="AP321" s="291">
        <v>0</v>
      </c>
      <c r="AQ321" s="291">
        <v>0</v>
      </c>
      <c r="AR321" s="291">
        <v>0</v>
      </c>
      <c r="AS321" s="291">
        <v>0</v>
      </c>
      <c r="AT321" s="291">
        <v>0</v>
      </c>
      <c r="AU321" s="291">
        <v>0</v>
      </c>
      <c r="AV321" s="291">
        <v>0</v>
      </c>
      <c r="AW321" s="291">
        <v>0</v>
      </c>
      <c r="AX321" s="291">
        <v>33090</v>
      </c>
      <c r="AY321" s="291">
        <v>0</v>
      </c>
      <c r="AZ321" s="291">
        <v>0</v>
      </c>
      <c r="BA321" s="291">
        <v>0</v>
      </c>
      <c r="BB321" s="291">
        <v>469500</v>
      </c>
      <c r="BC321" s="291">
        <v>3658000</v>
      </c>
      <c r="BD321" s="291">
        <v>256800</v>
      </c>
      <c r="BE321" s="291">
        <v>0</v>
      </c>
      <c r="BF321" s="291">
        <v>0</v>
      </c>
      <c r="BG321" s="291">
        <v>0</v>
      </c>
      <c r="BH321" s="291">
        <v>0</v>
      </c>
      <c r="BI321" s="291">
        <v>35195.040000000001</v>
      </c>
      <c r="BJ321" s="291">
        <v>36250</v>
      </c>
      <c r="BK321" s="291">
        <v>0</v>
      </c>
      <c r="BL321" s="291">
        <v>2171890</v>
      </c>
      <c r="BM321" s="291">
        <v>134400</v>
      </c>
      <c r="BN321" s="291">
        <v>148000</v>
      </c>
      <c r="BO321" s="291">
        <v>2236350</v>
      </c>
      <c r="BP321" s="291">
        <v>1526300</v>
      </c>
      <c r="BQ321" s="291">
        <v>84425</v>
      </c>
      <c r="BR321" s="292">
        <v>2026000</v>
      </c>
      <c r="BS321" s="291">
        <v>0</v>
      </c>
      <c r="BT321" s="291">
        <v>0</v>
      </c>
      <c r="BU321" s="292">
        <v>0</v>
      </c>
      <c r="BV321" s="291">
        <v>0</v>
      </c>
      <c r="BW321" s="291">
        <v>0</v>
      </c>
      <c r="BX321" s="292">
        <v>10000</v>
      </c>
      <c r="BY321" s="291">
        <v>0</v>
      </c>
      <c r="BZ321" s="291">
        <v>0</v>
      </c>
      <c r="CA321" s="292">
        <v>0</v>
      </c>
      <c r="CB321" s="291">
        <v>0</v>
      </c>
      <c r="CC321" s="291">
        <v>0</v>
      </c>
      <c r="CD321" s="292">
        <v>0</v>
      </c>
      <c r="CE321" s="292">
        <v>0</v>
      </c>
      <c r="CF321" s="291">
        <v>0</v>
      </c>
      <c r="CG321" s="291">
        <v>0</v>
      </c>
      <c r="CH321" s="292">
        <v>0</v>
      </c>
      <c r="CI321" s="291">
        <v>0</v>
      </c>
      <c r="CJ321" s="291">
        <v>1200000</v>
      </c>
      <c r="CK321" s="291">
        <v>0</v>
      </c>
      <c r="CL321" s="292">
        <v>0</v>
      </c>
      <c r="CM321" s="321"/>
      <c r="CN321" s="322"/>
      <c r="CO321" s="322"/>
      <c r="CW321" s="324"/>
      <c r="CZ321" s="325">
        <f t="shared" si="4"/>
        <v>0</v>
      </c>
      <c r="DA321" s="325" t="s">
        <v>286</v>
      </c>
      <c r="DB321" s="323" t="s">
        <v>287</v>
      </c>
      <c r="DC321" s="323" t="s">
        <v>2296</v>
      </c>
    </row>
    <row r="322" spans="1:107" ht="13.2" customHeight="1" x14ac:dyDescent="0.25">
      <c r="A322" s="293" t="s">
        <v>288</v>
      </c>
      <c r="B322" s="294" t="s">
        <v>289</v>
      </c>
      <c r="C322" s="227">
        <v>255570</v>
      </c>
      <c r="D322" s="227">
        <v>2309722.52</v>
      </c>
      <c r="E322" s="227">
        <v>488132.35</v>
      </c>
      <c r="F322" s="227">
        <v>1201211</v>
      </c>
      <c r="G322" s="227">
        <v>328534</v>
      </c>
      <c r="H322" s="227">
        <v>1329081.3999999999</v>
      </c>
      <c r="I322" s="227">
        <v>504427</v>
      </c>
      <c r="J322" s="227">
        <v>2299879</v>
      </c>
      <c r="K322" s="227">
        <v>297069</v>
      </c>
      <c r="L322" s="227">
        <v>0</v>
      </c>
      <c r="M322" s="227">
        <v>1887530.5</v>
      </c>
      <c r="N322" s="227">
        <v>240718</v>
      </c>
      <c r="O322" s="227">
        <v>1319912.22</v>
      </c>
      <c r="P322" s="227">
        <v>1719455.83</v>
      </c>
      <c r="Q322" s="227">
        <v>1126209.25</v>
      </c>
      <c r="R322" s="227">
        <v>492312.75</v>
      </c>
      <c r="S322" s="227">
        <v>687659.71</v>
      </c>
      <c r="T322" s="227">
        <v>276652.25</v>
      </c>
      <c r="U322" s="227">
        <v>1157788.1499999999</v>
      </c>
      <c r="V322" s="227">
        <v>824752.75</v>
      </c>
      <c r="W322" s="227">
        <v>133447.75</v>
      </c>
      <c r="X322" s="227">
        <v>215400</v>
      </c>
      <c r="Y322" s="227">
        <v>481400</v>
      </c>
      <c r="Z322" s="227">
        <v>0</v>
      </c>
      <c r="AA322" s="227">
        <v>0</v>
      </c>
      <c r="AB322" s="227">
        <v>0</v>
      </c>
      <c r="AC322" s="227">
        <v>0</v>
      </c>
      <c r="AD322" s="227">
        <v>0</v>
      </c>
      <c r="AE322" s="227">
        <v>0</v>
      </c>
      <c r="AF322" s="227">
        <v>0</v>
      </c>
      <c r="AG322" s="227">
        <v>237900</v>
      </c>
      <c r="AH322" s="227">
        <v>0</v>
      </c>
      <c r="AI322" s="227">
        <v>0</v>
      </c>
      <c r="AJ322" s="227">
        <v>142200</v>
      </c>
      <c r="AK322" s="227">
        <v>0</v>
      </c>
      <c r="AL322" s="227">
        <v>0</v>
      </c>
      <c r="AM322" s="227">
        <v>0</v>
      </c>
      <c r="AN322" s="227">
        <v>0</v>
      </c>
      <c r="AO322" s="227">
        <v>0</v>
      </c>
      <c r="AP322" s="227">
        <v>0</v>
      </c>
      <c r="AQ322" s="227">
        <v>0</v>
      </c>
      <c r="AR322" s="227">
        <v>0</v>
      </c>
      <c r="AS322" s="227">
        <v>50832</v>
      </c>
      <c r="AT322" s="227">
        <v>0</v>
      </c>
      <c r="AU322" s="227">
        <v>0</v>
      </c>
      <c r="AV322" s="227">
        <v>7261.68</v>
      </c>
      <c r="AW322" s="227">
        <v>32734</v>
      </c>
      <c r="AX322" s="227">
        <v>0</v>
      </c>
      <c r="AY322" s="227">
        <v>0</v>
      </c>
      <c r="AZ322" s="227">
        <v>0</v>
      </c>
      <c r="BA322" s="227">
        <v>1061032.25</v>
      </c>
      <c r="BB322" s="227">
        <v>0</v>
      </c>
      <c r="BC322" s="227">
        <v>438909.88</v>
      </c>
      <c r="BD322" s="227">
        <v>0</v>
      </c>
      <c r="BE322" s="227">
        <v>0</v>
      </c>
      <c r="BF322" s="227">
        <v>223804.25</v>
      </c>
      <c r="BG322" s="227">
        <v>659635.25</v>
      </c>
      <c r="BH322" s="227">
        <v>577135.75</v>
      </c>
      <c r="BI322" s="227">
        <v>0</v>
      </c>
      <c r="BJ322" s="227">
        <v>1626327.75</v>
      </c>
      <c r="BK322" s="227">
        <v>0</v>
      </c>
      <c r="BL322" s="227">
        <v>0</v>
      </c>
      <c r="BM322" s="227">
        <v>628676.52</v>
      </c>
      <c r="BN322" s="227">
        <v>0</v>
      </c>
      <c r="BO322" s="227">
        <v>0</v>
      </c>
      <c r="BP322" s="227">
        <v>655462.09</v>
      </c>
      <c r="BQ322" s="227">
        <v>814090.84</v>
      </c>
      <c r="BR322" s="295">
        <v>0</v>
      </c>
      <c r="BS322" s="227">
        <v>1799110</v>
      </c>
      <c r="BT322" s="227">
        <v>2062228</v>
      </c>
      <c r="BU322" s="227">
        <v>2043650</v>
      </c>
      <c r="BV322" s="227">
        <v>6550</v>
      </c>
      <c r="BW322" s="227">
        <v>604200</v>
      </c>
      <c r="BX322" s="295">
        <v>2751594</v>
      </c>
      <c r="BY322" s="227">
        <v>523572.5</v>
      </c>
      <c r="BZ322" s="227">
        <v>119348</v>
      </c>
      <c r="CA322" s="227">
        <v>2457719.4500000002</v>
      </c>
      <c r="CB322" s="227">
        <v>2216279.2200000002</v>
      </c>
      <c r="CC322" s="227">
        <v>2244550</v>
      </c>
      <c r="CD322" s="227">
        <v>1137888.55</v>
      </c>
      <c r="CE322" s="227">
        <v>1921790</v>
      </c>
      <c r="CF322" s="227">
        <v>2535338.6</v>
      </c>
      <c r="CG322" s="227">
        <v>1117237</v>
      </c>
      <c r="CH322" s="227">
        <v>811896.61</v>
      </c>
      <c r="CI322" s="227">
        <v>750805</v>
      </c>
      <c r="CJ322" s="295">
        <v>2616110</v>
      </c>
      <c r="CK322" s="227">
        <v>1871500</v>
      </c>
      <c r="CL322" s="227">
        <v>486063.13</v>
      </c>
      <c r="CM322" s="326"/>
      <c r="CZ322" s="325">
        <f t="shared" si="4"/>
        <v>0</v>
      </c>
      <c r="DA322" s="313" t="s">
        <v>288</v>
      </c>
      <c r="DB322" s="310" t="s">
        <v>289</v>
      </c>
      <c r="DC322" s="310" t="s">
        <v>2296</v>
      </c>
    </row>
    <row r="323" spans="1:107" ht="13.2" customHeight="1" x14ac:dyDescent="0.25">
      <c r="A323" s="293" t="s">
        <v>290</v>
      </c>
      <c r="B323" s="294" t="s">
        <v>291</v>
      </c>
      <c r="C323" s="227">
        <v>191137</v>
      </c>
      <c r="D323" s="227">
        <v>0</v>
      </c>
      <c r="E323" s="227">
        <v>24980</v>
      </c>
      <c r="F323" s="227">
        <v>0</v>
      </c>
      <c r="G323" s="227">
        <v>0</v>
      </c>
      <c r="H323" s="227">
        <v>0</v>
      </c>
      <c r="I323" s="227">
        <v>0</v>
      </c>
      <c r="J323" s="227">
        <v>0</v>
      </c>
      <c r="K323" s="227">
        <v>0</v>
      </c>
      <c r="L323" s="227">
        <v>0</v>
      </c>
      <c r="M323" s="227">
        <v>7300</v>
      </c>
      <c r="N323" s="227">
        <v>39899</v>
      </c>
      <c r="O323" s="227">
        <v>3050</v>
      </c>
      <c r="P323" s="227">
        <v>0</v>
      </c>
      <c r="Q323" s="227">
        <v>162779</v>
      </c>
      <c r="R323" s="227">
        <v>69178.25</v>
      </c>
      <c r="S323" s="227">
        <v>19953.990000000002</v>
      </c>
      <c r="T323" s="227">
        <v>0</v>
      </c>
      <c r="U323" s="227">
        <v>42079.5</v>
      </c>
      <c r="V323" s="227">
        <v>0</v>
      </c>
      <c r="W323" s="227">
        <v>0</v>
      </c>
      <c r="X323" s="227">
        <v>0</v>
      </c>
      <c r="Y323" s="227">
        <v>0</v>
      </c>
      <c r="Z323" s="227">
        <v>0</v>
      </c>
      <c r="AA323" s="227">
        <v>0</v>
      </c>
      <c r="AB323" s="227">
        <v>0</v>
      </c>
      <c r="AC323" s="227">
        <v>0</v>
      </c>
      <c r="AD323" s="227">
        <v>0</v>
      </c>
      <c r="AE323" s="227">
        <v>0</v>
      </c>
      <c r="AF323" s="227">
        <v>0</v>
      </c>
      <c r="AG323" s="227">
        <v>0</v>
      </c>
      <c r="AH323" s="227">
        <v>0</v>
      </c>
      <c r="AI323" s="227">
        <v>0</v>
      </c>
      <c r="AJ323" s="227">
        <v>0</v>
      </c>
      <c r="AK323" s="227">
        <v>0</v>
      </c>
      <c r="AL323" s="227">
        <v>0</v>
      </c>
      <c r="AM323" s="227">
        <v>0</v>
      </c>
      <c r="AN323" s="227">
        <v>104959.25</v>
      </c>
      <c r="AO323" s="227">
        <v>80</v>
      </c>
      <c r="AP323" s="227">
        <v>0</v>
      </c>
      <c r="AQ323" s="227">
        <v>0</v>
      </c>
      <c r="AR323" s="227">
        <v>0</v>
      </c>
      <c r="AS323" s="227">
        <v>0</v>
      </c>
      <c r="AT323" s="227">
        <v>198600</v>
      </c>
      <c r="AU323" s="227">
        <v>0</v>
      </c>
      <c r="AV323" s="227">
        <v>0</v>
      </c>
      <c r="AW323" s="227">
        <v>32687.43</v>
      </c>
      <c r="AX323" s="227">
        <v>0</v>
      </c>
      <c r="AY323" s="227">
        <v>0</v>
      </c>
      <c r="AZ323" s="227">
        <v>0</v>
      </c>
      <c r="BA323" s="227">
        <v>0</v>
      </c>
      <c r="BB323" s="227">
        <v>0</v>
      </c>
      <c r="BC323" s="227">
        <v>0</v>
      </c>
      <c r="BD323" s="227">
        <v>5842</v>
      </c>
      <c r="BE323" s="227">
        <v>0</v>
      </c>
      <c r="BF323" s="227">
        <v>0</v>
      </c>
      <c r="BG323" s="227">
        <v>0</v>
      </c>
      <c r="BH323" s="227">
        <v>0</v>
      </c>
      <c r="BI323" s="227">
        <v>0</v>
      </c>
      <c r="BJ323" s="227">
        <v>171548</v>
      </c>
      <c r="BK323" s="227">
        <v>1046617</v>
      </c>
      <c r="BL323" s="227">
        <v>0</v>
      </c>
      <c r="BM323" s="227">
        <v>0</v>
      </c>
      <c r="BN323" s="227">
        <v>50382</v>
      </c>
      <c r="BO323" s="227">
        <v>0</v>
      </c>
      <c r="BP323" s="227">
        <v>0</v>
      </c>
      <c r="BQ323" s="227">
        <v>311727</v>
      </c>
      <c r="BR323" s="227">
        <v>0</v>
      </c>
      <c r="BS323" s="295">
        <v>37189.25</v>
      </c>
      <c r="BT323" s="295">
        <v>0</v>
      </c>
      <c r="BU323" s="295">
        <v>0</v>
      </c>
      <c r="BV323" s="295">
        <v>0</v>
      </c>
      <c r="BW323" s="295">
        <v>46110</v>
      </c>
      <c r="BX323" s="295">
        <v>0</v>
      </c>
      <c r="BY323" s="295">
        <v>0</v>
      </c>
      <c r="BZ323" s="295">
        <v>0</v>
      </c>
      <c r="CA323" s="295">
        <v>1825</v>
      </c>
      <c r="CB323" s="227">
        <v>29904</v>
      </c>
      <c r="CC323" s="295">
        <v>0</v>
      </c>
      <c r="CD323" s="295">
        <v>0</v>
      </c>
      <c r="CE323" s="295">
        <v>0</v>
      </c>
      <c r="CF323" s="295">
        <v>0</v>
      </c>
      <c r="CG323" s="295">
        <v>0</v>
      </c>
      <c r="CH323" s="295">
        <v>0</v>
      </c>
      <c r="CI323" s="295">
        <v>0</v>
      </c>
      <c r="CJ323" s="295">
        <v>0</v>
      </c>
      <c r="CK323" s="295">
        <v>0</v>
      </c>
      <c r="CL323" s="295">
        <v>0</v>
      </c>
      <c r="CM323" s="326"/>
      <c r="CZ323" s="325">
        <f t="shared" si="4"/>
        <v>0</v>
      </c>
      <c r="DA323" s="313" t="s">
        <v>290</v>
      </c>
      <c r="DB323" s="310" t="s">
        <v>291</v>
      </c>
      <c r="DC323" s="310" t="s">
        <v>2296</v>
      </c>
    </row>
    <row r="324" spans="1:107" ht="13.2" customHeight="1" x14ac:dyDescent="0.25">
      <c r="A324" s="293" t="s">
        <v>292</v>
      </c>
      <c r="B324" s="294" t="s">
        <v>1907</v>
      </c>
      <c r="C324" s="227">
        <v>0</v>
      </c>
      <c r="D324" s="227">
        <v>0</v>
      </c>
      <c r="E324" s="227">
        <v>94136</v>
      </c>
      <c r="F324" s="227">
        <v>317748.5</v>
      </c>
      <c r="G324" s="227">
        <v>51398</v>
      </c>
      <c r="H324" s="227">
        <v>240</v>
      </c>
      <c r="I324" s="227">
        <v>0</v>
      </c>
      <c r="J324" s="227">
        <v>326635</v>
      </c>
      <c r="K324" s="227">
        <v>0</v>
      </c>
      <c r="L324" s="227">
        <v>0</v>
      </c>
      <c r="M324" s="227">
        <v>6552</v>
      </c>
      <c r="N324" s="227">
        <v>157330.5</v>
      </c>
      <c r="O324" s="227">
        <v>0</v>
      </c>
      <c r="P324" s="227">
        <v>0</v>
      </c>
      <c r="Q324" s="227">
        <v>0</v>
      </c>
      <c r="R324" s="227">
        <v>0</v>
      </c>
      <c r="S324" s="227">
        <v>0</v>
      </c>
      <c r="T324" s="227">
        <v>0</v>
      </c>
      <c r="U324" s="227">
        <v>156533.5</v>
      </c>
      <c r="V324" s="227">
        <v>0</v>
      </c>
      <c r="W324" s="227">
        <v>0</v>
      </c>
      <c r="X324" s="227">
        <v>0</v>
      </c>
      <c r="Y324" s="227">
        <v>0</v>
      </c>
      <c r="Z324" s="227">
        <v>0</v>
      </c>
      <c r="AA324" s="227">
        <v>0</v>
      </c>
      <c r="AB324" s="227">
        <v>420</v>
      </c>
      <c r="AC324" s="227">
        <v>0</v>
      </c>
      <c r="AD324" s="227">
        <v>0</v>
      </c>
      <c r="AE324" s="227">
        <v>0</v>
      </c>
      <c r="AF324" s="227">
        <v>0</v>
      </c>
      <c r="AG324" s="227">
        <v>0</v>
      </c>
      <c r="AH324" s="227">
        <v>0</v>
      </c>
      <c r="AI324" s="227">
        <v>0</v>
      </c>
      <c r="AJ324" s="227">
        <v>0</v>
      </c>
      <c r="AK324" s="227">
        <v>128107</v>
      </c>
      <c r="AL324" s="227">
        <v>0</v>
      </c>
      <c r="AM324" s="227">
        <v>0</v>
      </c>
      <c r="AN324" s="227">
        <v>0</v>
      </c>
      <c r="AO324" s="227">
        <v>0</v>
      </c>
      <c r="AP324" s="227">
        <v>700</v>
      </c>
      <c r="AQ324" s="227">
        <v>0</v>
      </c>
      <c r="AR324" s="227">
        <v>0</v>
      </c>
      <c r="AS324" s="227">
        <v>0</v>
      </c>
      <c r="AT324" s="227">
        <v>0</v>
      </c>
      <c r="AU324" s="227">
        <v>0</v>
      </c>
      <c r="AV324" s="227">
        <v>700</v>
      </c>
      <c r="AW324" s="227">
        <v>2134</v>
      </c>
      <c r="AX324" s="227">
        <v>0</v>
      </c>
      <c r="AY324" s="227">
        <v>0</v>
      </c>
      <c r="AZ324" s="227">
        <v>0</v>
      </c>
      <c r="BA324" s="227">
        <v>700</v>
      </c>
      <c r="BB324" s="227">
        <v>308</v>
      </c>
      <c r="BC324" s="227">
        <v>750</v>
      </c>
      <c r="BD324" s="227">
        <v>0</v>
      </c>
      <c r="BE324" s="227">
        <v>0</v>
      </c>
      <c r="BF324" s="227">
        <v>0</v>
      </c>
      <c r="BG324" s="227">
        <v>0</v>
      </c>
      <c r="BH324" s="227">
        <v>0</v>
      </c>
      <c r="BI324" s="227">
        <v>0</v>
      </c>
      <c r="BJ324" s="227">
        <v>16072</v>
      </c>
      <c r="BK324" s="227">
        <v>17200</v>
      </c>
      <c r="BL324" s="227">
        <v>0</v>
      </c>
      <c r="BM324" s="227">
        <v>0</v>
      </c>
      <c r="BN324" s="227">
        <v>0</v>
      </c>
      <c r="BO324" s="227">
        <v>0</v>
      </c>
      <c r="BP324" s="227">
        <v>0</v>
      </c>
      <c r="BQ324" s="227">
        <v>360</v>
      </c>
      <c r="BR324" s="295">
        <v>574839.5</v>
      </c>
      <c r="BS324" s="227">
        <v>21440</v>
      </c>
      <c r="BT324" s="227">
        <v>0</v>
      </c>
      <c r="BU324" s="227">
        <v>183663</v>
      </c>
      <c r="BV324" s="227">
        <v>0</v>
      </c>
      <c r="BW324" s="227">
        <v>314767</v>
      </c>
      <c r="BX324" s="295">
        <v>87489.5</v>
      </c>
      <c r="BY324" s="227">
        <v>29794</v>
      </c>
      <c r="BZ324" s="227">
        <v>71313</v>
      </c>
      <c r="CA324" s="295">
        <v>76214.5</v>
      </c>
      <c r="CB324" s="227">
        <v>95393.5</v>
      </c>
      <c r="CC324" s="227">
        <v>34700</v>
      </c>
      <c r="CD324" s="227">
        <v>15849</v>
      </c>
      <c r="CE324" s="227">
        <v>619</v>
      </c>
      <c r="CF324" s="295">
        <v>310</v>
      </c>
      <c r="CG324" s="227">
        <v>47461</v>
      </c>
      <c r="CH324" s="227">
        <v>12516.75</v>
      </c>
      <c r="CI324" s="227">
        <v>8994</v>
      </c>
      <c r="CJ324" s="227">
        <v>152342</v>
      </c>
      <c r="CK324" s="295">
        <v>22614</v>
      </c>
      <c r="CL324" s="295">
        <v>31770.5</v>
      </c>
      <c r="CM324" s="326"/>
      <c r="CZ324" s="325">
        <f t="shared" si="4"/>
        <v>0</v>
      </c>
      <c r="DA324" s="313" t="s">
        <v>292</v>
      </c>
      <c r="DB324" s="310" t="s">
        <v>1907</v>
      </c>
      <c r="DC324" s="310" t="s">
        <v>2296</v>
      </c>
    </row>
    <row r="325" spans="1:107" ht="13.2" customHeight="1" x14ac:dyDescent="0.25">
      <c r="A325" s="293" t="s">
        <v>293</v>
      </c>
      <c r="B325" s="294" t="s">
        <v>294</v>
      </c>
      <c r="C325" s="227">
        <v>2169584.75</v>
      </c>
      <c r="D325" s="227">
        <v>0</v>
      </c>
      <c r="E325" s="227">
        <v>0</v>
      </c>
      <c r="F325" s="227">
        <v>0</v>
      </c>
      <c r="G325" s="227">
        <v>0</v>
      </c>
      <c r="H325" s="227">
        <v>0</v>
      </c>
      <c r="I325" s="227">
        <v>0</v>
      </c>
      <c r="J325" s="227">
        <v>0</v>
      </c>
      <c r="K325" s="227">
        <v>0</v>
      </c>
      <c r="L325" s="227">
        <v>0</v>
      </c>
      <c r="M325" s="227">
        <v>0</v>
      </c>
      <c r="N325" s="227">
        <v>0</v>
      </c>
      <c r="O325" s="227">
        <v>1429317.13</v>
      </c>
      <c r="P325" s="227">
        <v>0</v>
      </c>
      <c r="Q325" s="227">
        <v>0</v>
      </c>
      <c r="R325" s="227">
        <v>0</v>
      </c>
      <c r="S325" s="227">
        <v>0</v>
      </c>
      <c r="T325" s="227">
        <v>0</v>
      </c>
      <c r="U325" s="227">
        <v>0</v>
      </c>
      <c r="V325" s="227">
        <v>0</v>
      </c>
      <c r="W325" s="227">
        <v>0</v>
      </c>
      <c r="X325" s="227">
        <v>0</v>
      </c>
      <c r="Y325" s="227">
        <v>0</v>
      </c>
      <c r="Z325" s="227">
        <v>0</v>
      </c>
      <c r="AA325" s="227">
        <v>0</v>
      </c>
      <c r="AB325" s="227">
        <v>0</v>
      </c>
      <c r="AC325" s="227">
        <v>0</v>
      </c>
      <c r="AD325" s="227">
        <v>0</v>
      </c>
      <c r="AE325" s="227">
        <v>0</v>
      </c>
      <c r="AF325" s="227">
        <v>0</v>
      </c>
      <c r="AG325" s="227">
        <v>0</v>
      </c>
      <c r="AH325" s="227">
        <v>0</v>
      </c>
      <c r="AI325" s="227">
        <v>0</v>
      </c>
      <c r="AJ325" s="227">
        <v>0</v>
      </c>
      <c r="AK325" s="227">
        <v>0</v>
      </c>
      <c r="AL325" s="227">
        <v>0</v>
      </c>
      <c r="AM325" s="227">
        <v>0</v>
      </c>
      <c r="AN325" s="227">
        <v>0</v>
      </c>
      <c r="AO325" s="227">
        <v>0</v>
      </c>
      <c r="AP325" s="227">
        <v>0</v>
      </c>
      <c r="AQ325" s="227">
        <v>0</v>
      </c>
      <c r="AR325" s="227">
        <v>0</v>
      </c>
      <c r="AS325" s="227">
        <v>0</v>
      </c>
      <c r="AT325" s="227">
        <v>0</v>
      </c>
      <c r="AU325" s="227">
        <v>0</v>
      </c>
      <c r="AV325" s="227">
        <v>0</v>
      </c>
      <c r="AW325" s="227">
        <v>0</v>
      </c>
      <c r="AX325" s="227">
        <v>0</v>
      </c>
      <c r="AY325" s="227">
        <v>0</v>
      </c>
      <c r="AZ325" s="227">
        <v>0</v>
      </c>
      <c r="BA325" s="227">
        <v>0</v>
      </c>
      <c r="BB325" s="227">
        <v>0</v>
      </c>
      <c r="BC325" s="227">
        <v>0</v>
      </c>
      <c r="BD325" s="227">
        <v>0</v>
      </c>
      <c r="BE325" s="227">
        <v>0</v>
      </c>
      <c r="BF325" s="227">
        <v>0</v>
      </c>
      <c r="BG325" s="227">
        <v>282264.5</v>
      </c>
      <c r="BH325" s="227">
        <v>0</v>
      </c>
      <c r="BI325" s="227">
        <v>0</v>
      </c>
      <c r="BJ325" s="227">
        <v>0</v>
      </c>
      <c r="BK325" s="227">
        <v>0</v>
      </c>
      <c r="BL325" s="227">
        <v>0</v>
      </c>
      <c r="BM325" s="227">
        <v>0</v>
      </c>
      <c r="BN325" s="227">
        <v>0</v>
      </c>
      <c r="BO325" s="227">
        <v>0</v>
      </c>
      <c r="BP325" s="227">
        <v>0</v>
      </c>
      <c r="BQ325" s="227">
        <v>0</v>
      </c>
      <c r="BR325" s="295">
        <v>0</v>
      </c>
      <c r="BS325" s="295">
        <v>0</v>
      </c>
      <c r="BT325" s="295">
        <v>0</v>
      </c>
      <c r="BU325" s="295">
        <v>0</v>
      </c>
      <c r="BV325" s="295">
        <v>0</v>
      </c>
      <c r="BW325" s="295">
        <v>0</v>
      </c>
      <c r="BX325" s="295">
        <v>0</v>
      </c>
      <c r="BY325" s="295">
        <v>0</v>
      </c>
      <c r="BZ325" s="295">
        <v>0</v>
      </c>
      <c r="CA325" s="295">
        <v>0</v>
      </c>
      <c r="CB325" s="295">
        <v>0</v>
      </c>
      <c r="CC325" s="295">
        <v>0</v>
      </c>
      <c r="CD325" s="295">
        <v>0</v>
      </c>
      <c r="CE325" s="295">
        <v>0</v>
      </c>
      <c r="CF325" s="295">
        <v>0</v>
      </c>
      <c r="CG325" s="295">
        <v>0</v>
      </c>
      <c r="CH325" s="295">
        <v>0</v>
      </c>
      <c r="CI325" s="295">
        <v>0</v>
      </c>
      <c r="CJ325" s="295">
        <v>2642992.75</v>
      </c>
      <c r="CK325" s="295">
        <v>0</v>
      </c>
      <c r="CL325" s="295">
        <v>0</v>
      </c>
      <c r="CM325" s="326"/>
      <c r="CZ325" s="325">
        <f t="shared" si="4"/>
        <v>0</v>
      </c>
      <c r="DA325" s="313" t="s">
        <v>293</v>
      </c>
      <c r="DB325" s="310" t="s">
        <v>294</v>
      </c>
      <c r="DC325" s="310" t="s">
        <v>2296</v>
      </c>
    </row>
    <row r="326" spans="1:107" ht="13.2" customHeight="1" x14ac:dyDescent="0.25">
      <c r="A326" s="293" t="s">
        <v>295</v>
      </c>
      <c r="B326" s="294" t="s">
        <v>1908</v>
      </c>
      <c r="C326" s="227">
        <v>0</v>
      </c>
      <c r="D326" s="227">
        <v>0</v>
      </c>
      <c r="E326" s="227">
        <v>92981.69</v>
      </c>
      <c r="F326" s="227">
        <v>299609.46000000002</v>
      </c>
      <c r="G326" s="227">
        <v>1150</v>
      </c>
      <c r="H326" s="227">
        <v>29297</v>
      </c>
      <c r="I326" s="227">
        <v>0</v>
      </c>
      <c r="J326" s="227">
        <v>34047.800000000003</v>
      </c>
      <c r="K326" s="227">
        <v>0</v>
      </c>
      <c r="L326" s="227">
        <v>0</v>
      </c>
      <c r="M326" s="227">
        <v>240089.92</v>
      </c>
      <c r="N326" s="227">
        <v>0</v>
      </c>
      <c r="O326" s="227">
        <v>120</v>
      </c>
      <c r="P326" s="227">
        <v>95855.94</v>
      </c>
      <c r="Q326" s="227">
        <v>1705</v>
      </c>
      <c r="R326" s="227">
        <v>0</v>
      </c>
      <c r="S326" s="227">
        <v>68613.179999999993</v>
      </c>
      <c r="T326" s="227">
        <v>0</v>
      </c>
      <c r="U326" s="227">
        <v>130005.05</v>
      </c>
      <c r="V326" s="227">
        <v>369567.17</v>
      </c>
      <c r="W326" s="227">
        <v>0</v>
      </c>
      <c r="X326" s="227">
        <v>0</v>
      </c>
      <c r="Y326" s="227">
        <v>0</v>
      </c>
      <c r="Z326" s="227">
        <v>0</v>
      </c>
      <c r="AA326" s="227">
        <v>0</v>
      </c>
      <c r="AB326" s="227">
        <v>0</v>
      </c>
      <c r="AC326" s="227">
        <v>0</v>
      </c>
      <c r="AD326" s="227">
        <v>0</v>
      </c>
      <c r="AE326" s="227">
        <v>0</v>
      </c>
      <c r="AF326" s="227">
        <v>0</v>
      </c>
      <c r="AG326" s="227">
        <v>0</v>
      </c>
      <c r="AH326" s="227">
        <v>0</v>
      </c>
      <c r="AI326" s="227">
        <v>0</v>
      </c>
      <c r="AJ326" s="227">
        <v>0</v>
      </c>
      <c r="AK326" s="227">
        <v>0</v>
      </c>
      <c r="AL326" s="227">
        <v>0</v>
      </c>
      <c r="AM326" s="227">
        <v>0</v>
      </c>
      <c r="AN326" s="227">
        <v>300</v>
      </c>
      <c r="AO326" s="227">
        <v>0</v>
      </c>
      <c r="AP326" s="227">
        <v>0</v>
      </c>
      <c r="AQ326" s="227">
        <v>0</v>
      </c>
      <c r="AR326" s="227">
        <v>0</v>
      </c>
      <c r="AS326" s="227">
        <v>0</v>
      </c>
      <c r="AT326" s="227">
        <v>0</v>
      </c>
      <c r="AU326" s="227">
        <v>0</v>
      </c>
      <c r="AV326" s="227">
        <v>9619.9</v>
      </c>
      <c r="AW326" s="227">
        <v>0</v>
      </c>
      <c r="AX326" s="227">
        <v>18394.599999999999</v>
      </c>
      <c r="AY326" s="227">
        <v>0</v>
      </c>
      <c r="AZ326" s="227">
        <v>0</v>
      </c>
      <c r="BA326" s="227">
        <v>0</v>
      </c>
      <c r="BB326" s="227">
        <v>0</v>
      </c>
      <c r="BC326" s="227">
        <v>0</v>
      </c>
      <c r="BD326" s="227">
        <v>143746.56</v>
      </c>
      <c r="BE326" s="227">
        <v>21169.34</v>
      </c>
      <c r="BF326" s="227">
        <v>114856.32000000001</v>
      </c>
      <c r="BG326" s="227">
        <v>0</v>
      </c>
      <c r="BH326" s="227">
        <v>0</v>
      </c>
      <c r="BI326" s="227">
        <v>0</v>
      </c>
      <c r="BJ326" s="227">
        <v>0</v>
      </c>
      <c r="BK326" s="227">
        <v>0</v>
      </c>
      <c r="BL326" s="227">
        <v>0</v>
      </c>
      <c r="BM326" s="227">
        <v>0</v>
      </c>
      <c r="BN326" s="227">
        <v>0</v>
      </c>
      <c r="BO326" s="227">
        <v>0</v>
      </c>
      <c r="BP326" s="227">
        <v>25935.5</v>
      </c>
      <c r="BQ326" s="227">
        <v>0</v>
      </c>
      <c r="BR326" s="295">
        <v>0</v>
      </c>
      <c r="BS326" s="227">
        <v>96629.22</v>
      </c>
      <c r="BT326" s="227">
        <v>0</v>
      </c>
      <c r="BU326" s="227">
        <v>55259.46</v>
      </c>
      <c r="BV326" s="227">
        <v>0</v>
      </c>
      <c r="BW326" s="227">
        <v>0</v>
      </c>
      <c r="BX326" s="227">
        <v>74605.81</v>
      </c>
      <c r="BY326" s="295">
        <v>168</v>
      </c>
      <c r="BZ326" s="227">
        <v>0</v>
      </c>
      <c r="CA326" s="227">
        <v>64309.14</v>
      </c>
      <c r="CB326" s="295">
        <v>0</v>
      </c>
      <c r="CC326" s="227">
        <v>14776.38</v>
      </c>
      <c r="CD326" s="295">
        <v>125802.18</v>
      </c>
      <c r="CE326" s="227">
        <v>0</v>
      </c>
      <c r="CF326" s="227">
        <v>0</v>
      </c>
      <c r="CG326" s="227">
        <v>9882.4699999999993</v>
      </c>
      <c r="CH326" s="227">
        <v>0</v>
      </c>
      <c r="CI326" s="227">
        <v>0</v>
      </c>
      <c r="CJ326" s="227">
        <v>0</v>
      </c>
      <c r="CK326" s="227">
        <v>0</v>
      </c>
      <c r="CL326" s="295">
        <v>0</v>
      </c>
      <c r="CM326" s="326"/>
      <c r="CZ326" s="325">
        <f t="shared" ref="CZ326:CZ389" si="5">A326-DA326</f>
        <v>0</v>
      </c>
      <c r="DA326" s="313" t="s">
        <v>295</v>
      </c>
      <c r="DB326" s="310" t="s">
        <v>1908</v>
      </c>
      <c r="DC326" s="310" t="s">
        <v>2296</v>
      </c>
    </row>
    <row r="327" spans="1:107" ht="13.2" customHeight="1" x14ac:dyDescent="0.25">
      <c r="A327" s="293" t="s">
        <v>296</v>
      </c>
      <c r="B327" s="294" t="s">
        <v>1909</v>
      </c>
      <c r="C327" s="227">
        <v>0</v>
      </c>
      <c r="D327" s="227">
        <v>0</v>
      </c>
      <c r="E327" s="227">
        <v>460</v>
      </c>
      <c r="F327" s="227">
        <v>76494.25</v>
      </c>
      <c r="G327" s="227">
        <v>7994.8</v>
      </c>
      <c r="H327" s="227">
        <v>0</v>
      </c>
      <c r="I327" s="227">
        <v>0</v>
      </c>
      <c r="J327" s="227">
        <v>10700</v>
      </c>
      <c r="K327" s="227">
        <v>0</v>
      </c>
      <c r="L327" s="227">
        <v>0</v>
      </c>
      <c r="M327" s="227">
        <v>108249.84</v>
      </c>
      <c r="N327" s="227">
        <v>0</v>
      </c>
      <c r="O327" s="227">
        <v>0</v>
      </c>
      <c r="P327" s="227">
        <v>0</v>
      </c>
      <c r="Q327" s="227">
        <v>0</v>
      </c>
      <c r="R327" s="227">
        <v>0</v>
      </c>
      <c r="S327" s="227">
        <v>0</v>
      </c>
      <c r="T327" s="227">
        <v>0</v>
      </c>
      <c r="U327" s="227">
        <v>4050</v>
      </c>
      <c r="V327" s="227">
        <v>0</v>
      </c>
      <c r="W327" s="227">
        <v>0</v>
      </c>
      <c r="X327" s="227">
        <v>0</v>
      </c>
      <c r="Y327" s="227">
        <v>0</v>
      </c>
      <c r="Z327" s="227">
        <v>0</v>
      </c>
      <c r="AA327" s="227">
        <v>0</v>
      </c>
      <c r="AB327" s="227">
        <v>0</v>
      </c>
      <c r="AC327" s="227">
        <v>0</v>
      </c>
      <c r="AD327" s="227">
        <v>0</v>
      </c>
      <c r="AE327" s="227">
        <v>0</v>
      </c>
      <c r="AF327" s="227">
        <v>0</v>
      </c>
      <c r="AG327" s="227">
        <v>0</v>
      </c>
      <c r="AH327" s="227">
        <v>0</v>
      </c>
      <c r="AI327" s="227">
        <v>0</v>
      </c>
      <c r="AJ327" s="227">
        <v>0</v>
      </c>
      <c r="AK327" s="227">
        <v>0</v>
      </c>
      <c r="AL327" s="227">
        <v>0</v>
      </c>
      <c r="AM327" s="227">
        <v>0</v>
      </c>
      <c r="AN327" s="227">
        <v>0</v>
      </c>
      <c r="AO327" s="227">
        <v>0</v>
      </c>
      <c r="AP327" s="227">
        <v>0</v>
      </c>
      <c r="AQ327" s="227">
        <v>0</v>
      </c>
      <c r="AR327" s="227">
        <v>0</v>
      </c>
      <c r="AS327" s="227">
        <v>0</v>
      </c>
      <c r="AT327" s="227">
        <v>0</v>
      </c>
      <c r="AU327" s="227">
        <v>0</v>
      </c>
      <c r="AV327" s="227">
        <v>0</v>
      </c>
      <c r="AW327" s="227">
        <v>0</v>
      </c>
      <c r="AX327" s="227">
        <v>0</v>
      </c>
      <c r="AY327" s="227">
        <v>0</v>
      </c>
      <c r="AZ327" s="227">
        <v>0</v>
      </c>
      <c r="BA327" s="227">
        <v>0</v>
      </c>
      <c r="BB327" s="227">
        <v>0</v>
      </c>
      <c r="BC327" s="227">
        <v>0</v>
      </c>
      <c r="BD327" s="227">
        <v>0</v>
      </c>
      <c r="BE327" s="227">
        <v>0</v>
      </c>
      <c r="BF327" s="227">
        <v>0</v>
      </c>
      <c r="BG327" s="227">
        <v>0</v>
      </c>
      <c r="BH327" s="227">
        <v>0</v>
      </c>
      <c r="BI327" s="227">
        <v>0</v>
      </c>
      <c r="BJ327" s="227">
        <v>0</v>
      </c>
      <c r="BK327" s="227">
        <v>0</v>
      </c>
      <c r="BL327" s="227">
        <v>0</v>
      </c>
      <c r="BM327" s="227">
        <v>0</v>
      </c>
      <c r="BN327" s="227">
        <v>0</v>
      </c>
      <c r="BO327" s="227">
        <v>0</v>
      </c>
      <c r="BP327" s="227">
        <v>0</v>
      </c>
      <c r="BQ327" s="227">
        <v>0</v>
      </c>
      <c r="BR327" s="227">
        <v>0</v>
      </c>
      <c r="BS327" s="227">
        <v>0</v>
      </c>
      <c r="BT327" s="227">
        <v>0</v>
      </c>
      <c r="BU327" s="227">
        <v>0</v>
      </c>
      <c r="BV327" s="227">
        <v>0</v>
      </c>
      <c r="BW327" s="227">
        <v>4725</v>
      </c>
      <c r="BX327" s="227">
        <v>0</v>
      </c>
      <c r="BY327" s="227">
        <v>0</v>
      </c>
      <c r="BZ327" s="227">
        <v>0</v>
      </c>
      <c r="CA327" s="227">
        <v>0</v>
      </c>
      <c r="CB327" s="227">
        <v>0</v>
      </c>
      <c r="CC327" s="227">
        <v>0</v>
      </c>
      <c r="CD327" s="227">
        <v>0</v>
      </c>
      <c r="CE327" s="227">
        <v>0</v>
      </c>
      <c r="CF327" s="227">
        <v>0</v>
      </c>
      <c r="CG327" s="227">
        <v>0</v>
      </c>
      <c r="CH327" s="227">
        <v>0</v>
      </c>
      <c r="CI327" s="227">
        <v>0</v>
      </c>
      <c r="CJ327" s="227">
        <v>0</v>
      </c>
      <c r="CK327" s="227">
        <v>0</v>
      </c>
      <c r="CL327" s="227">
        <v>0</v>
      </c>
      <c r="CM327" s="326"/>
      <c r="CZ327" s="325">
        <f t="shared" si="5"/>
        <v>0</v>
      </c>
      <c r="DA327" s="313" t="s">
        <v>296</v>
      </c>
      <c r="DB327" s="310" t="s">
        <v>1909</v>
      </c>
      <c r="DC327" s="310" t="s">
        <v>2296</v>
      </c>
    </row>
    <row r="328" spans="1:107" ht="13.2" customHeight="1" x14ac:dyDescent="0.25">
      <c r="A328" s="293" t="s">
        <v>297</v>
      </c>
      <c r="B328" s="294" t="s">
        <v>298</v>
      </c>
      <c r="C328" s="227">
        <v>213</v>
      </c>
      <c r="D328" s="227">
        <v>0</v>
      </c>
      <c r="E328" s="227">
        <v>14188</v>
      </c>
      <c r="F328" s="227">
        <v>34374</v>
      </c>
      <c r="G328" s="227">
        <v>0</v>
      </c>
      <c r="H328" s="227">
        <v>0</v>
      </c>
      <c r="I328" s="227">
        <v>0</v>
      </c>
      <c r="J328" s="227">
        <v>9296.7999999999993</v>
      </c>
      <c r="K328" s="227">
        <v>1650</v>
      </c>
      <c r="L328" s="227">
        <v>0</v>
      </c>
      <c r="M328" s="227">
        <v>53653</v>
      </c>
      <c r="N328" s="227">
        <v>0</v>
      </c>
      <c r="O328" s="227">
        <v>0</v>
      </c>
      <c r="P328" s="227">
        <v>0</v>
      </c>
      <c r="Q328" s="227">
        <v>0</v>
      </c>
      <c r="R328" s="227">
        <v>0</v>
      </c>
      <c r="S328" s="227">
        <v>13729</v>
      </c>
      <c r="T328" s="227">
        <v>0</v>
      </c>
      <c r="U328" s="227">
        <v>0</v>
      </c>
      <c r="V328" s="227">
        <v>19843</v>
      </c>
      <c r="W328" s="227">
        <v>0</v>
      </c>
      <c r="X328" s="227">
        <v>0</v>
      </c>
      <c r="Y328" s="227">
        <v>0</v>
      </c>
      <c r="Z328" s="227">
        <v>0</v>
      </c>
      <c r="AA328" s="227">
        <v>0</v>
      </c>
      <c r="AB328" s="227">
        <v>0</v>
      </c>
      <c r="AC328" s="227">
        <v>0</v>
      </c>
      <c r="AD328" s="227">
        <v>0</v>
      </c>
      <c r="AE328" s="227">
        <v>0</v>
      </c>
      <c r="AF328" s="227">
        <v>0</v>
      </c>
      <c r="AG328" s="227">
        <v>0</v>
      </c>
      <c r="AH328" s="227">
        <v>0</v>
      </c>
      <c r="AI328" s="227">
        <v>0</v>
      </c>
      <c r="AJ328" s="227">
        <v>0</v>
      </c>
      <c r="AK328" s="227">
        <v>0</v>
      </c>
      <c r="AL328" s="227">
        <v>0</v>
      </c>
      <c r="AM328" s="227">
        <v>0</v>
      </c>
      <c r="AN328" s="227">
        <v>0</v>
      </c>
      <c r="AO328" s="227">
        <v>900</v>
      </c>
      <c r="AP328" s="227">
        <v>0</v>
      </c>
      <c r="AQ328" s="227">
        <v>0</v>
      </c>
      <c r="AR328" s="227">
        <v>0</v>
      </c>
      <c r="AS328" s="227">
        <v>0</v>
      </c>
      <c r="AT328" s="227">
        <v>0</v>
      </c>
      <c r="AU328" s="227">
        <v>0</v>
      </c>
      <c r="AV328" s="227">
        <v>0</v>
      </c>
      <c r="AW328" s="227">
        <v>0</v>
      </c>
      <c r="AX328" s="227">
        <v>0</v>
      </c>
      <c r="AY328" s="227">
        <v>0</v>
      </c>
      <c r="AZ328" s="227">
        <v>0</v>
      </c>
      <c r="BA328" s="227">
        <v>50</v>
      </c>
      <c r="BB328" s="227">
        <v>0</v>
      </c>
      <c r="BC328" s="227">
        <v>20500.5</v>
      </c>
      <c r="BD328" s="227">
        <v>26553.3</v>
      </c>
      <c r="BE328" s="227">
        <v>11107</v>
      </c>
      <c r="BF328" s="227">
        <v>34617</v>
      </c>
      <c r="BG328" s="227">
        <v>0</v>
      </c>
      <c r="BH328" s="227">
        <v>4502</v>
      </c>
      <c r="BI328" s="227">
        <v>0</v>
      </c>
      <c r="BJ328" s="227">
        <v>0</v>
      </c>
      <c r="BK328" s="227">
        <v>0</v>
      </c>
      <c r="BL328" s="227">
        <v>0</v>
      </c>
      <c r="BM328" s="227">
        <v>0</v>
      </c>
      <c r="BN328" s="227">
        <v>0</v>
      </c>
      <c r="BO328" s="227">
        <v>0</v>
      </c>
      <c r="BP328" s="227">
        <v>0</v>
      </c>
      <c r="BQ328" s="227">
        <v>0</v>
      </c>
      <c r="BR328" s="295">
        <v>0</v>
      </c>
      <c r="BS328" s="295">
        <v>0</v>
      </c>
      <c r="BT328" s="227">
        <v>0</v>
      </c>
      <c r="BU328" s="295">
        <v>2100</v>
      </c>
      <c r="BV328" s="227">
        <v>0</v>
      </c>
      <c r="BW328" s="295">
        <v>0</v>
      </c>
      <c r="BX328" s="295">
        <v>0</v>
      </c>
      <c r="BY328" s="295">
        <v>2262</v>
      </c>
      <c r="BZ328" s="227">
        <v>0</v>
      </c>
      <c r="CA328" s="295">
        <v>0</v>
      </c>
      <c r="CB328" s="295">
        <v>0</v>
      </c>
      <c r="CC328" s="295">
        <v>0</v>
      </c>
      <c r="CD328" s="295">
        <v>4652.75</v>
      </c>
      <c r="CE328" s="295">
        <v>0</v>
      </c>
      <c r="CF328" s="227">
        <v>0</v>
      </c>
      <c r="CG328" s="295">
        <v>0</v>
      </c>
      <c r="CH328" s="295">
        <v>0</v>
      </c>
      <c r="CI328" s="227">
        <v>0</v>
      </c>
      <c r="CJ328" s="295">
        <v>0</v>
      </c>
      <c r="CK328" s="295">
        <v>0</v>
      </c>
      <c r="CL328" s="295">
        <v>0</v>
      </c>
      <c r="CM328" s="326"/>
      <c r="CZ328" s="325">
        <f t="shared" si="5"/>
        <v>0</v>
      </c>
      <c r="DA328" s="313" t="s">
        <v>297</v>
      </c>
      <c r="DB328" s="310" t="s">
        <v>298</v>
      </c>
      <c r="DC328" s="310" t="s">
        <v>2296</v>
      </c>
    </row>
    <row r="329" spans="1:107" s="333" customFormat="1" ht="13.2" customHeight="1" x14ac:dyDescent="0.25">
      <c r="A329" s="298" t="s">
        <v>299</v>
      </c>
      <c r="B329" s="299" t="s">
        <v>300</v>
      </c>
      <c r="C329" s="300">
        <v>0</v>
      </c>
      <c r="D329" s="300">
        <v>0</v>
      </c>
      <c r="E329" s="300">
        <v>0</v>
      </c>
      <c r="F329" s="300">
        <v>0</v>
      </c>
      <c r="G329" s="300">
        <v>0</v>
      </c>
      <c r="H329" s="300">
        <v>0</v>
      </c>
      <c r="I329" s="300">
        <v>0</v>
      </c>
      <c r="J329" s="300">
        <v>0</v>
      </c>
      <c r="K329" s="300">
        <v>0</v>
      </c>
      <c r="L329" s="300">
        <v>0</v>
      </c>
      <c r="M329" s="300">
        <v>0</v>
      </c>
      <c r="N329" s="300">
        <v>0</v>
      </c>
      <c r="O329" s="300">
        <v>0</v>
      </c>
      <c r="P329" s="300">
        <v>0</v>
      </c>
      <c r="Q329" s="300">
        <v>0</v>
      </c>
      <c r="R329" s="300">
        <v>0</v>
      </c>
      <c r="S329" s="300">
        <v>0</v>
      </c>
      <c r="T329" s="300">
        <v>0</v>
      </c>
      <c r="U329" s="300">
        <v>0</v>
      </c>
      <c r="V329" s="300">
        <v>0</v>
      </c>
      <c r="W329" s="300">
        <v>0</v>
      </c>
      <c r="X329" s="300">
        <v>0</v>
      </c>
      <c r="Y329" s="300">
        <v>0</v>
      </c>
      <c r="Z329" s="300">
        <v>0</v>
      </c>
      <c r="AA329" s="300">
        <v>0</v>
      </c>
      <c r="AB329" s="300">
        <v>0</v>
      </c>
      <c r="AC329" s="300">
        <v>0</v>
      </c>
      <c r="AD329" s="300">
        <v>0</v>
      </c>
      <c r="AE329" s="300">
        <v>0</v>
      </c>
      <c r="AF329" s="300">
        <v>0</v>
      </c>
      <c r="AG329" s="300">
        <v>0</v>
      </c>
      <c r="AH329" s="300">
        <v>0</v>
      </c>
      <c r="AI329" s="300">
        <v>0</v>
      </c>
      <c r="AJ329" s="300">
        <v>0</v>
      </c>
      <c r="AK329" s="300">
        <v>0</v>
      </c>
      <c r="AL329" s="300">
        <v>0</v>
      </c>
      <c r="AM329" s="300">
        <v>0</v>
      </c>
      <c r="AN329" s="300">
        <v>0</v>
      </c>
      <c r="AO329" s="300">
        <v>0</v>
      </c>
      <c r="AP329" s="300">
        <v>0</v>
      </c>
      <c r="AQ329" s="300">
        <v>0</v>
      </c>
      <c r="AR329" s="300">
        <v>0</v>
      </c>
      <c r="AS329" s="300">
        <v>0</v>
      </c>
      <c r="AT329" s="300">
        <v>0</v>
      </c>
      <c r="AU329" s="300">
        <v>0</v>
      </c>
      <c r="AV329" s="300">
        <v>0</v>
      </c>
      <c r="AW329" s="300">
        <v>0</v>
      </c>
      <c r="AX329" s="300">
        <v>0</v>
      </c>
      <c r="AY329" s="300">
        <v>0</v>
      </c>
      <c r="AZ329" s="300">
        <v>0</v>
      </c>
      <c r="BA329" s="300">
        <v>1479821.92</v>
      </c>
      <c r="BB329" s="300">
        <v>0</v>
      </c>
      <c r="BC329" s="300">
        <v>0</v>
      </c>
      <c r="BD329" s="300">
        <v>0</v>
      </c>
      <c r="BE329" s="300">
        <v>0</v>
      </c>
      <c r="BF329" s="300">
        <v>0</v>
      </c>
      <c r="BG329" s="300">
        <v>0</v>
      </c>
      <c r="BH329" s="300">
        <v>0</v>
      </c>
      <c r="BI329" s="300">
        <v>0</v>
      </c>
      <c r="BJ329" s="300">
        <v>0</v>
      </c>
      <c r="BK329" s="300">
        <v>0</v>
      </c>
      <c r="BL329" s="300">
        <v>0</v>
      </c>
      <c r="BM329" s="300">
        <v>0</v>
      </c>
      <c r="BN329" s="300">
        <v>0</v>
      </c>
      <c r="BO329" s="300">
        <v>0</v>
      </c>
      <c r="BP329" s="300">
        <v>0</v>
      </c>
      <c r="BQ329" s="300">
        <v>0</v>
      </c>
      <c r="BR329" s="300">
        <v>0</v>
      </c>
      <c r="BS329" s="300">
        <v>0</v>
      </c>
      <c r="BT329" s="300">
        <v>0</v>
      </c>
      <c r="BU329" s="301">
        <v>0</v>
      </c>
      <c r="BV329" s="300">
        <v>0</v>
      </c>
      <c r="BW329" s="300">
        <v>0</v>
      </c>
      <c r="BX329" s="300">
        <v>0</v>
      </c>
      <c r="BY329" s="300">
        <v>0</v>
      </c>
      <c r="BZ329" s="300">
        <v>0</v>
      </c>
      <c r="CA329" s="300">
        <v>0</v>
      </c>
      <c r="CB329" s="300">
        <v>0</v>
      </c>
      <c r="CC329" s="300">
        <v>0</v>
      </c>
      <c r="CD329" s="300">
        <v>0</v>
      </c>
      <c r="CE329" s="300">
        <v>0</v>
      </c>
      <c r="CF329" s="300">
        <v>0</v>
      </c>
      <c r="CG329" s="300">
        <v>0</v>
      </c>
      <c r="CH329" s="300">
        <v>0</v>
      </c>
      <c r="CI329" s="300">
        <v>0</v>
      </c>
      <c r="CJ329" s="300">
        <v>0</v>
      </c>
      <c r="CK329" s="300">
        <v>0</v>
      </c>
      <c r="CL329" s="300">
        <v>0</v>
      </c>
      <c r="CM329" s="331"/>
      <c r="CN329" s="332"/>
      <c r="CO329" s="332"/>
      <c r="CW329" s="334"/>
      <c r="CZ329" s="335">
        <f t="shared" si="5"/>
        <v>0</v>
      </c>
      <c r="DA329" s="335" t="s">
        <v>299</v>
      </c>
      <c r="DB329" s="333" t="s">
        <v>300</v>
      </c>
      <c r="DC329" s="333" t="s">
        <v>2296</v>
      </c>
    </row>
    <row r="330" spans="1:107" ht="13.2" customHeight="1" x14ac:dyDescent="0.25">
      <c r="A330" s="293" t="s">
        <v>301</v>
      </c>
      <c r="B330" s="294" t="s">
        <v>302</v>
      </c>
      <c r="C330" s="227">
        <v>2594131.9300000002</v>
      </c>
      <c r="D330" s="227">
        <v>0</v>
      </c>
      <c r="E330" s="227">
        <v>0</v>
      </c>
      <c r="F330" s="227">
        <v>0</v>
      </c>
      <c r="G330" s="227">
        <v>0</v>
      </c>
      <c r="H330" s="227">
        <v>0</v>
      </c>
      <c r="I330" s="227">
        <v>0</v>
      </c>
      <c r="J330" s="227">
        <v>0</v>
      </c>
      <c r="K330" s="227">
        <v>0</v>
      </c>
      <c r="L330" s="227">
        <v>0</v>
      </c>
      <c r="M330" s="227">
        <v>0</v>
      </c>
      <c r="N330" s="227">
        <v>0</v>
      </c>
      <c r="O330" s="227">
        <v>0</v>
      </c>
      <c r="P330" s="227">
        <v>0</v>
      </c>
      <c r="Q330" s="227">
        <v>0</v>
      </c>
      <c r="R330" s="227">
        <v>0</v>
      </c>
      <c r="S330" s="227">
        <v>0</v>
      </c>
      <c r="T330" s="227">
        <v>0</v>
      </c>
      <c r="U330" s="227">
        <v>35987.39</v>
      </c>
      <c r="V330" s="227">
        <v>0</v>
      </c>
      <c r="W330" s="227">
        <v>0</v>
      </c>
      <c r="X330" s="227">
        <v>0</v>
      </c>
      <c r="Y330" s="227">
        <v>0</v>
      </c>
      <c r="Z330" s="227">
        <v>0</v>
      </c>
      <c r="AA330" s="227">
        <v>0</v>
      </c>
      <c r="AB330" s="227">
        <v>0</v>
      </c>
      <c r="AC330" s="227">
        <v>0</v>
      </c>
      <c r="AD330" s="227">
        <v>0</v>
      </c>
      <c r="AE330" s="227">
        <v>0</v>
      </c>
      <c r="AF330" s="227">
        <v>0</v>
      </c>
      <c r="AG330" s="227">
        <v>0</v>
      </c>
      <c r="AH330" s="227">
        <v>0</v>
      </c>
      <c r="AI330" s="227">
        <v>0</v>
      </c>
      <c r="AJ330" s="227">
        <v>0</v>
      </c>
      <c r="AK330" s="227">
        <v>1422305.08</v>
      </c>
      <c r="AL330" s="227">
        <v>0</v>
      </c>
      <c r="AM330" s="227">
        <v>0</v>
      </c>
      <c r="AN330" s="227">
        <v>0</v>
      </c>
      <c r="AO330" s="227">
        <v>0</v>
      </c>
      <c r="AP330" s="227">
        <v>0</v>
      </c>
      <c r="AQ330" s="227">
        <v>0</v>
      </c>
      <c r="AR330" s="227">
        <v>963334</v>
      </c>
      <c r="AS330" s="227">
        <v>0</v>
      </c>
      <c r="AT330" s="227">
        <v>0</v>
      </c>
      <c r="AU330" s="227">
        <v>0</v>
      </c>
      <c r="AV330" s="227">
        <v>0</v>
      </c>
      <c r="AW330" s="227">
        <v>0</v>
      </c>
      <c r="AX330" s="227">
        <v>0</v>
      </c>
      <c r="AY330" s="227">
        <v>0</v>
      </c>
      <c r="AZ330" s="227">
        <v>0</v>
      </c>
      <c r="BA330" s="227">
        <v>3000</v>
      </c>
      <c r="BB330" s="227">
        <v>0</v>
      </c>
      <c r="BC330" s="227">
        <v>0</v>
      </c>
      <c r="BD330" s="227">
        <v>8776375</v>
      </c>
      <c r="BE330" s="227">
        <v>0</v>
      </c>
      <c r="BF330" s="227">
        <v>0</v>
      </c>
      <c r="BG330" s="227">
        <v>0</v>
      </c>
      <c r="BH330" s="227">
        <v>0</v>
      </c>
      <c r="BI330" s="227">
        <v>0</v>
      </c>
      <c r="BJ330" s="227">
        <v>0</v>
      </c>
      <c r="BK330" s="227">
        <v>0</v>
      </c>
      <c r="BL330" s="227">
        <v>1060500</v>
      </c>
      <c r="BM330" s="227">
        <v>0</v>
      </c>
      <c r="BN330" s="227">
        <v>0</v>
      </c>
      <c r="BO330" s="227">
        <v>0</v>
      </c>
      <c r="BP330" s="227">
        <v>0</v>
      </c>
      <c r="BQ330" s="227">
        <v>0</v>
      </c>
      <c r="BR330" s="295">
        <v>728840</v>
      </c>
      <c r="BS330" s="295">
        <v>0</v>
      </c>
      <c r="BT330" s="227">
        <v>0</v>
      </c>
      <c r="BU330" s="295">
        <v>0</v>
      </c>
      <c r="BV330" s="227">
        <v>0</v>
      </c>
      <c r="BW330" s="295">
        <v>0</v>
      </c>
      <c r="BX330" s="227">
        <v>0</v>
      </c>
      <c r="BY330" s="295">
        <v>0</v>
      </c>
      <c r="BZ330" s="227">
        <v>0</v>
      </c>
      <c r="CA330" s="295">
        <v>0</v>
      </c>
      <c r="CB330" s="295">
        <v>0</v>
      </c>
      <c r="CC330" s="295">
        <v>0</v>
      </c>
      <c r="CD330" s="295">
        <v>0</v>
      </c>
      <c r="CE330" s="295">
        <v>0</v>
      </c>
      <c r="CF330" s="227">
        <v>0</v>
      </c>
      <c r="CG330" s="295">
        <v>0</v>
      </c>
      <c r="CH330" s="295">
        <v>0</v>
      </c>
      <c r="CI330" s="295">
        <v>0</v>
      </c>
      <c r="CJ330" s="295">
        <v>0</v>
      </c>
      <c r="CK330" s="227">
        <v>0</v>
      </c>
      <c r="CL330" s="227">
        <v>0</v>
      </c>
      <c r="CM330" s="326"/>
      <c r="CZ330" s="325">
        <f t="shared" si="5"/>
        <v>0</v>
      </c>
      <c r="DA330" s="313" t="s">
        <v>301</v>
      </c>
      <c r="DB330" s="310" t="s">
        <v>302</v>
      </c>
      <c r="DC330" s="310" t="s">
        <v>2296</v>
      </c>
    </row>
    <row r="331" spans="1:107" ht="13.2" customHeight="1" x14ac:dyDescent="0.25">
      <c r="A331" s="293" t="s">
        <v>1123</v>
      </c>
      <c r="B331" s="294" t="s">
        <v>1124</v>
      </c>
      <c r="C331" s="227">
        <v>0</v>
      </c>
      <c r="D331" s="227">
        <v>0</v>
      </c>
      <c r="E331" s="227">
        <v>0</v>
      </c>
      <c r="F331" s="227">
        <v>0</v>
      </c>
      <c r="G331" s="227">
        <v>0</v>
      </c>
      <c r="H331" s="227">
        <v>0</v>
      </c>
      <c r="I331" s="227">
        <v>0</v>
      </c>
      <c r="J331" s="227">
        <v>0</v>
      </c>
      <c r="K331" s="227">
        <v>0</v>
      </c>
      <c r="L331" s="227">
        <v>0</v>
      </c>
      <c r="M331" s="227">
        <v>0</v>
      </c>
      <c r="N331" s="227">
        <v>0</v>
      </c>
      <c r="O331" s="227">
        <v>0</v>
      </c>
      <c r="P331" s="227">
        <v>0</v>
      </c>
      <c r="Q331" s="227">
        <v>0</v>
      </c>
      <c r="R331" s="227">
        <v>0</v>
      </c>
      <c r="S331" s="227">
        <v>0</v>
      </c>
      <c r="T331" s="227">
        <v>0</v>
      </c>
      <c r="U331" s="227">
        <v>0</v>
      </c>
      <c r="V331" s="227">
        <v>0</v>
      </c>
      <c r="W331" s="227">
        <v>0</v>
      </c>
      <c r="X331" s="227">
        <v>0</v>
      </c>
      <c r="Y331" s="227">
        <v>0</v>
      </c>
      <c r="Z331" s="227">
        <v>0</v>
      </c>
      <c r="AA331" s="227">
        <v>0</v>
      </c>
      <c r="AB331" s="227">
        <v>0</v>
      </c>
      <c r="AC331" s="227">
        <v>0</v>
      </c>
      <c r="AD331" s="227">
        <v>0</v>
      </c>
      <c r="AE331" s="227">
        <v>0</v>
      </c>
      <c r="AF331" s="227">
        <v>0</v>
      </c>
      <c r="AG331" s="227">
        <v>0</v>
      </c>
      <c r="AH331" s="227">
        <v>0</v>
      </c>
      <c r="AI331" s="227">
        <v>0</v>
      </c>
      <c r="AJ331" s="227">
        <v>0</v>
      </c>
      <c r="AK331" s="227">
        <v>0</v>
      </c>
      <c r="AL331" s="227">
        <v>0</v>
      </c>
      <c r="AM331" s="227">
        <v>0</v>
      </c>
      <c r="AN331" s="227">
        <v>0</v>
      </c>
      <c r="AO331" s="227">
        <v>0</v>
      </c>
      <c r="AP331" s="227">
        <v>0</v>
      </c>
      <c r="AQ331" s="227">
        <v>0</v>
      </c>
      <c r="AR331" s="227">
        <v>0</v>
      </c>
      <c r="AS331" s="227">
        <v>0</v>
      </c>
      <c r="AT331" s="227">
        <v>0</v>
      </c>
      <c r="AU331" s="227">
        <v>0</v>
      </c>
      <c r="AV331" s="227">
        <v>0</v>
      </c>
      <c r="AW331" s="227">
        <v>0</v>
      </c>
      <c r="AX331" s="227">
        <v>0</v>
      </c>
      <c r="AY331" s="227">
        <v>0</v>
      </c>
      <c r="AZ331" s="227">
        <v>0</v>
      </c>
      <c r="BA331" s="227">
        <v>0</v>
      </c>
      <c r="BB331" s="227">
        <v>0</v>
      </c>
      <c r="BC331" s="227">
        <v>0</v>
      </c>
      <c r="BD331" s="227">
        <v>0</v>
      </c>
      <c r="BE331" s="227">
        <v>0</v>
      </c>
      <c r="BF331" s="227">
        <v>0</v>
      </c>
      <c r="BG331" s="227">
        <v>0</v>
      </c>
      <c r="BH331" s="227">
        <v>0</v>
      </c>
      <c r="BI331" s="227">
        <v>0</v>
      </c>
      <c r="BJ331" s="227">
        <v>0</v>
      </c>
      <c r="BK331" s="227">
        <v>0</v>
      </c>
      <c r="BL331" s="227">
        <v>0</v>
      </c>
      <c r="BM331" s="227">
        <v>0</v>
      </c>
      <c r="BN331" s="227">
        <v>0</v>
      </c>
      <c r="BO331" s="227">
        <v>0</v>
      </c>
      <c r="BP331" s="227">
        <v>0</v>
      </c>
      <c r="BQ331" s="227">
        <v>0</v>
      </c>
      <c r="BR331" s="295">
        <v>0</v>
      </c>
      <c r="BS331" s="227">
        <v>0</v>
      </c>
      <c r="BT331" s="227">
        <v>0</v>
      </c>
      <c r="BU331" s="295">
        <v>0</v>
      </c>
      <c r="BV331" s="227">
        <v>0</v>
      </c>
      <c r="BW331" s="295">
        <v>0</v>
      </c>
      <c r="BX331" s="295">
        <v>0</v>
      </c>
      <c r="BY331" s="295">
        <v>0</v>
      </c>
      <c r="BZ331" s="227">
        <v>0</v>
      </c>
      <c r="CA331" s="295">
        <v>0</v>
      </c>
      <c r="CB331" s="295">
        <v>0</v>
      </c>
      <c r="CC331" s="295">
        <v>0</v>
      </c>
      <c r="CD331" s="295">
        <v>0</v>
      </c>
      <c r="CE331" s="295">
        <v>0</v>
      </c>
      <c r="CF331" s="227">
        <v>0</v>
      </c>
      <c r="CG331" s="295">
        <v>0</v>
      </c>
      <c r="CH331" s="295">
        <v>0</v>
      </c>
      <c r="CI331" s="295">
        <v>0</v>
      </c>
      <c r="CJ331" s="295">
        <v>0</v>
      </c>
      <c r="CK331" s="295">
        <v>0</v>
      </c>
      <c r="CL331" s="295">
        <v>0</v>
      </c>
      <c r="CM331" s="326"/>
      <c r="CZ331" s="325">
        <f t="shared" si="5"/>
        <v>0</v>
      </c>
      <c r="DA331" s="313" t="s">
        <v>1123</v>
      </c>
      <c r="DB331" s="310" t="s">
        <v>1124</v>
      </c>
      <c r="DC331" s="310" t="s">
        <v>2296</v>
      </c>
    </row>
    <row r="332" spans="1:107" ht="13.2" customHeight="1" x14ac:dyDescent="0.25">
      <c r="A332" s="293" t="s">
        <v>303</v>
      </c>
      <c r="B332" s="294" t="s">
        <v>304</v>
      </c>
      <c r="C332" s="227">
        <v>900</v>
      </c>
      <c r="D332" s="227">
        <v>0</v>
      </c>
      <c r="E332" s="227">
        <v>0</v>
      </c>
      <c r="F332" s="227">
        <v>0</v>
      </c>
      <c r="G332" s="227">
        <v>0</v>
      </c>
      <c r="H332" s="227">
        <v>0</v>
      </c>
      <c r="I332" s="227">
        <v>0</v>
      </c>
      <c r="J332" s="227">
        <v>0</v>
      </c>
      <c r="K332" s="227">
        <v>0</v>
      </c>
      <c r="L332" s="227">
        <v>0</v>
      </c>
      <c r="M332" s="227">
        <v>0</v>
      </c>
      <c r="N332" s="227">
        <v>0</v>
      </c>
      <c r="O332" s="227">
        <v>0</v>
      </c>
      <c r="P332" s="227">
        <v>0</v>
      </c>
      <c r="Q332" s="227">
        <v>0</v>
      </c>
      <c r="R332" s="227">
        <v>0</v>
      </c>
      <c r="S332" s="227">
        <v>0</v>
      </c>
      <c r="T332" s="227">
        <v>0</v>
      </c>
      <c r="U332" s="227">
        <v>0</v>
      </c>
      <c r="V332" s="227">
        <v>0</v>
      </c>
      <c r="W332" s="227">
        <v>0</v>
      </c>
      <c r="X332" s="227">
        <v>0</v>
      </c>
      <c r="Y332" s="227">
        <v>0</v>
      </c>
      <c r="Z332" s="227">
        <v>0</v>
      </c>
      <c r="AA332" s="227">
        <v>0</v>
      </c>
      <c r="AB332" s="227">
        <v>0</v>
      </c>
      <c r="AC332" s="227">
        <v>0</v>
      </c>
      <c r="AD332" s="227">
        <v>0</v>
      </c>
      <c r="AE332" s="227">
        <v>0</v>
      </c>
      <c r="AF332" s="227">
        <v>0</v>
      </c>
      <c r="AG332" s="227">
        <v>0</v>
      </c>
      <c r="AH332" s="227">
        <v>0</v>
      </c>
      <c r="AI332" s="227">
        <v>0</v>
      </c>
      <c r="AJ332" s="227">
        <v>0</v>
      </c>
      <c r="AK332" s="227">
        <v>0</v>
      </c>
      <c r="AL332" s="227">
        <v>0</v>
      </c>
      <c r="AM332" s="227">
        <v>0</v>
      </c>
      <c r="AN332" s="227">
        <v>0</v>
      </c>
      <c r="AO332" s="227">
        <v>0</v>
      </c>
      <c r="AP332" s="227">
        <v>0</v>
      </c>
      <c r="AQ332" s="227">
        <v>0</v>
      </c>
      <c r="AR332" s="227">
        <v>0</v>
      </c>
      <c r="AS332" s="227">
        <v>0</v>
      </c>
      <c r="AT332" s="227">
        <v>0</v>
      </c>
      <c r="AU332" s="227">
        <v>0</v>
      </c>
      <c r="AV332" s="227">
        <v>0</v>
      </c>
      <c r="AW332" s="227">
        <v>0</v>
      </c>
      <c r="AX332" s="227">
        <v>0</v>
      </c>
      <c r="AY332" s="227">
        <v>0</v>
      </c>
      <c r="AZ332" s="227">
        <v>0</v>
      </c>
      <c r="BA332" s="227">
        <v>0</v>
      </c>
      <c r="BB332" s="227">
        <v>0</v>
      </c>
      <c r="BC332" s="227">
        <v>0</v>
      </c>
      <c r="BD332" s="227">
        <v>0</v>
      </c>
      <c r="BE332" s="227">
        <v>0</v>
      </c>
      <c r="BF332" s="227">
        <v>0</v>
      </c>
      <c r="BG332" s="227">
        <v>0</v>
      </c>
      <c r="BH332" s="227">
        <v>0</v>
      </c>
      <c r="BI332" s="227">
        <v>0</v>
      </c>
      <c r="BJ332" s="227">
        <v>0</v>
      </c>
      <c r="BK332" s="227">
        <v>0</v>
      </c>
      <c r="BL332" s="227">
        <v>0</v>
      </c>
      <c r="BM332" s="227">
        <v>0</v>
      </c>
      <c r="BN332" s="227">
        <v>0</v>
      </c>
      <c r="BO332" s="227">
        <v>0</v>
      </c>
      <c r="BP332" s="227">
        <v>0</v>
      </c>
      <c r="BQ332" s="227">
        <v>0</v>
      </c>
      <c r="BR332" s="295">
        <v>0</v>
      </c>
      <c r="BS332" s="295">
        <v>0</v>
      </c>
      <c r="BT332" s="227">
        <v>0</v>
      </c>
      <c r="BU332" s="295">
        <v>0</v>
      </c>
      <c r="BV332" s="227">
        <v>0</v>
      </c>
      <c r="BW332" s="295">
        <v>0</v>
      </c>
      <c r="BX332" s="227">
        <v>0</v>
      </c>
      <c r="BY332" s="227">
        <v>0</v>
      </c>
      <c r="BZ332" s="227">
        <v>0</v>
      </c>
      <c r="CA332" s="295">
        <v>0</v>
      </c>
      <c r="CB332" s="227">
        <v>0</v>
      </c>
      <c r="CC332" s="227">
        <v>0</v>
      </c>
      <c r="CD332" s="227">
        <v>0</v>
      </c>
      <c r="CE332" s="227">
        <v>0</v>
      </c>
      <c r="CF332" s="227">
        <v>0</v>
      </c>
      <c r="CG332" s="295">
        <v>0</v>
      </c>
      <c r="CH332" s="227">
        <v>0</v>
      </c>
      <c r="CI332" s="227">
        <v>0</v>
      </c>
      <c r="CJ332" s="227">
        <v>0</v>
      </c>
      <c r="CK332" s="227">
        <v>0</v>
      </c>
      <c r="CL332" s="227">
        <v>0</v>
      </c>
      <c r="CM332" s="326"/>
      <c r="CZ332" s="325">
        <f t="shared" si="5"/>
        <v>0</v>
      </c>
      <c r="DA332" s="313" t="s">
        <v>303</v>
      </c>
      <c r="DB332" s="310" t="s">
        <v>304</v>
      </c>
      <c r="DC332" s="310" t="s">
        <v>2296</v>
      </c>
    </row>
    <row r="333" spans="1:107" ht="13.2" customHeight="1" x14ac:dyDescent="0.25">
      <c r="A333" s="293" t="s">
        <v>305</v>
      </c>
      <c r="B333" s="294" t="s">
        <v>306</v>
      </c>
      <c r="C333" s="227">
        <v>968213.49</v>
      </c>
      <c r="D333" s="227">
        <v>0</v>
      </c>
      <c r="E333" s="227">
        <v>0</v>
      </c>
      <c r="F333" s="227">
        <v>0</v>
      </c>
      <c r="G333" s="227">
        <v>0</v>
      </c>
      <c r="H333" s="227">
        <v>0</v>
      </c>
      <c r="I333" s="227">
        <v>0</v>
      </c>
      <c r="J333" s="227">
        <v>0</v>
      </c>
      <c r="K333" s="227">
        <v>0</v>
      </c>
      <c r="L333" s="227">
        <v>0</v>
      </c>
      <c r="M333" s="227">
        <v>0</v>
      </c>
      <c r="N333" s="227">
        <v>0</v>
      </c>
      <c r="O333" s="227">
        <v>0</v>
      </c>
      <c r="P333" s="227">
        <v>0</v>
      </c>
      <c r="Q333" s="227">
        <v>0</v>
      </c>
      <c r="R333" s="227">
        <v>0</v>
      </c>
      <c r="S333" s="227">
        <v>0</v>
      </c>
      <c r="T333" s="227">
        <v>0</v>
      </c>
      <c r="U333" s="227">
        <v>0</v>
      </c>
      <c r="V333" s="227">
        <v>0</v>
      </c>
      <c r="W333" s="227">
        <v>0</v>
      </c>
      <c r="X333" s="227">
        <v>0</v>
      </c>
      <c r="Y333" s="227">
        <v>0</v>
      </c>
      <c r="Z333" s="227">
        <v>0</v>
      </c>
      <c r="AA333" s="227">
        <v>0</v>
      </c>
      <c r="AB333" s="227">
        <v>0</v>
      </c>
      <c r="AC333" s="227">
        <v>0</v>
      </c>
      <c r="AD333" s="227">
        <v>0</v>
      </c>
      <c r="AE333" s="227">
        <v>0</v>
      </c>
      <c r="AF333" s="227">
        <v>0</v>
      </c>
      <c r="AG333" s="227">
        <v>0</v>
      </c>
      <c r="AH333" s="227">
        <v>0</v>
      </c>
      <c r="AI333" s="227">
        <v>0</v>
      </c>
      <c r="AJ333" s="227">
        <v>0</v>
      </c>
      <c r="AK333" s="227">
        <v>0</v>
      </c>
      <c r="AL333" s="227">
        <v>0</v>
      </c>
      <c r="AM333" s="227">
        <v>0</v>
      </c>
      <c r="AN333" s="227">
        <v>0</v>
      </c>
      <c r="AO333" s="227">
        <v>0</v>
      </c>
      <c r="AP333" s="227">
        <v>0</v>
      </c>
      <c r="AQ333" s="227">
        <v>0</v>
      </c>
      <c r="AR333" s="227">
        <v>0</v>
      </c>
      <c r="AS333" s="227">
        <v>0</v>
      </c>
      <c r="AT333" s="227">
        <v>0</v>
      </c>
      <c r="AU333" s="227">
        <v>0</v>
      </c>
      <c r="AV333" s="227">
        <v>0</v>
      </c>
      <c r="AW333" s="227">
        <v>0</v>
      </c>
      <c r="AX333" s="227">
        <v>0</v>
      </c>
      <c r="AY333" s="227">
        <v>0</v>
      </c>
      <c r="AZ333" s="227">
        <v>0</v>
      </c>
      <c r="BA333" s="227">
        <v>0</v>
      </c>
      <c r="BB333" s="227">
        <v>0</v>
      </c>
      <c r="BC333" s="227">
        <v>0</v>
      </c>
      <c r="BD333" s="227">
        <v>0</v>
      </c>
      <c r="BE333" s="227">
        <v>0</v>
      </c>
      <c r="BF333" s="227">
        <v>0</v>
      </c>
      <c r="BG333" s="227">
        <v>0</v>
      </c>
      <c r="BH333" s="227">
        <v>0</v>
      </c>
      <c r="BI333" s="227">
        <v>0</v>
      </c>
      <c r="BJ333" s="227">
        <v>0</v>
      </c>
      <c r="BK333" s="227">
        <v>0</v>
      </c>
      <c r="BL333" s="227">
        <v>0</v>
      </c>
      <c r="BM333" s="227">
        <v>0</v>
      </c>
      <c r="BN333" s="227">
        <v>0</v>
      </c>
      <c r="BO333" s="227">
        <v>0</v>
      </c>
      <c r="BP333" s="227">
        <v>0</v>
      </c>
      <c r="BQ333" s="227">
        <v>0</v>
      </c>
      <c r="BR333" s="227">
        <v>0</v>
      </c>
      <c r="BS333" s="227">
        <v>0</v>
      </c>
      <c r="BT333" s="227">
        <v>0</v>
      </c>
      <c r="BU333" s="227">
        <v>0</v>
      </c>
      <c r="BV333" s="227">
        <v>0</v>
      </c>
      <c r="BW333" s="227">
        <v>0</v>
      </c>
      <c r="BX333" s="227">
        <v>0</v>
      </c>
      <c r="BY333" s="227">
        <v>0</v>
      </c>
      <c r="BZ333" s="227">
        <v>0</v>
      </c>
      <c r="CA333" s="227">
        <v>0</v>
      </c>
      <c r="CB333" s="227">
        <v>0</v>
      </c>
      <c r="CC333" s="227">
        <v>0</v>
      </c>
      <c r="CD333" s="227">
        <v>0</v>
      </c>
      <c r="CE333" s="227">
        <v>0</v>
      </c>
      <c r="CF333" s="227">
        <v>0</v>
      </c>
      <c r="CG333" s="295">
        <v>0</v>
      </c>
      <c r="CH333" s="227">
        <v>0</v>
      </c>
      <c r="CI333" s="227">
        <v>0</v>
      </c>
      <c r="CJ333" s="295">
        <v>0</v>
      </c>
      <c r="CK333" s="227">
        <v>0</v>
      </c>
      <c r="CL333" s="227">
        <v>0</v>
      </c>
      <c r="CM333" s="326"/>
      <c r="CZ333" s="325">
        <f t="shared" si="5"/>
        <v>0</v>
      </c>
      <c r="DA333" s="313" t="s">
        <v>305</v>
      </c>
      <c r="DB333" s="310" t="s">
        <v>306</v>
      </c>
      <c r="DC333" s="310" t="s">
        <v>2296</v>
      </c>
    </row>
    <row r="334" spans="1:107" ht="13.2" customHeight="1" x14ac:dyDescent="0.25">
      <c r="A334" s="293" t="s">
        <v>1910</v>
      </c>
      <c r="B334" s="294" t="s">
        <v>1911</v>
      </c>
      <c r="C334" s="227">
        <v>19885</v>
      </c>
      <c r="D334" s="227">
        <v>0</v>
      </c>
      <c r="E334" s="227">
        <v>0</v>
      </c>
      <c r="F334" s="227">
        <v>0</v>
      </c>
      <c r="G334" s="227">
        <v>0</v>
      </c>
      <c r="H334" s="227">
        <v>279387.74</v>
      </c>
      <c r="I334" s="227">
        <v>0</v>
      </c>
      <c r="J334" s="227">
        <v>0</v>
      </c>
      <c r="K334" s="227">
        <v>0</v>
      </c>
      <c r="L334" s="227">
        <v>0</v>
      </c>
      <c r="M334" s="227">
        <v>0</v>
      </c>
      <c r="N334" s="227">
        <v>0</v>
      </c>
      <c r="O334" s="227">
        <v>0</v>
      </c>
      <c r="P334" s="227">
        <v>0</v>
      </c>
      <c r="Q334" s="227">
        <v>0</v>
      </c>
      <c r="R334" s="227">
        <v>0</v>
      </c>
      <c r="S334" s="227">
        <v>0</v>
      </c>
      <c r="T334" s="227">
        <v>0</v>
      </c>
      <c r="U334" s="227">
        <v>0</v>
      </c>
      <c r="V334" s="227">
        <v>0</v>
      </c>
      <c r="W334" s="227">
        <v>0</v>
      </c>
      <c r="X334" s="227">
        <v>0</v>
      </c>
      <c r="Y334" s="227">
        <v>37320</v>
      </c>
      <c r="Z334" s="227">
        <v>0</v>
      </c>
      <c r="AA334" s="227">
        <v>0</v>
      </c>
      <c r="AB334" s="227">
        <v>0</v>
      </c>
      <c r="AC334" s="227">
        <v>0</v>
      </c>
      <c r="AD334" s="227">
        <v>0</v>
      </c>
      <c r="AE334" s="227">
        <v>0</v>
      </c>
      <c r="AF334" s="227">
        <v>0</v>
      </c>
      <c r="AG334" s="227">
        <v>0</v>
      </c>
      <c r="AH334" s="227">
        <v>0</v>
      </c>
      <c r="AI334" s="227">
        <v>0</v>
      </c>
      <c r="AJ334" s="227">
        <v>0</v>
      </c>
      <c r="AK334" s="227">
        <v>0</v>
      </c>
      <c r="AL334" s="227">
        <v>0</v>
      </c>
      <c r="AM334" s="227">
        <v>0</v>
      </c>
      <c r="AN334" s="227">
        <v>0</v>
      </c>
      <c r="AO334" s="227">
        <v>0</v>
      </c>
      <c r="AP334" s="227">
        <v>0</v>
      </c>
      <c r="AQ334" s="227">
        <v>0</v>
      </c>
      <c r="AR334" s="227">
        <v>0</v>
      </c>
      <c r="AS334" s="227">
        <v>0</v>
      </c>
      <c r="AT334" s="227">
        <v>0</v>
      </c>
      <c r="AU334" s="227">
        <v>0</v>
      </c>
      <c r="AV334" s="227">
        <v>0</v>
      </c>
      <c r="AW334" s="227">
        <v>0</v>
      </c>
      <c r="AX334" s="227">
        <v>0</v>
      </c>
      <c r="AY334" s="227">
        <v>0</v>
      </c>
      <c r="AZ334" s="227">
        <v>0</v>
      </c>
      <c r="BA334" s="227">
        <v>0</v>
      </c>
      <c r="BB334" s="227">
        <v>0</v>
      </c>
      <c r="BC334" s="227">
        <v>0</v>
      </c>
      <c r="BD334" s="227">
        <v>0</v>
      </c>
      <c r="BE334" s="227">
        <v>0</v>
      </c>
      <c r="BF334" s="227">
        <v>0</v>
      </c>
      <c r="BG334" s="227">
        <v>0</v>
      </c>
      <c r="BH334" s="227">
        <v>0</v>
      </c>
      <c r="BI334" s="227">
        <v>0</v>
      </c>
      <c r="BJ334" s="227">
        <v>3180</v>
      </c>
      <c r="BK334" s="227">
        <v>0</v>
      </c>
      <c r="BL334" s="227">
        <v>0</v>
      </c>
      <c r="BM334" s="227">
        <v>0</v>
      </c>
      <c r="BN334" s="227">
        <v>0</v>
      </c>
      <c r="BO334" s="227">
        <v>0</v>
      </c>
      <c r="BP334" s="227">
        <v>0</v>
      </c>
      <c r="BQ334" s="227">
        <v>0</v>
      </c>
      <c r="BR334" s="295">
        <v>0</v>
      </c>
      <c r="BS334" s="295">
        <v>0</v>
      </c>
      <c r="BT334" s="295">
        <v>0</v>
      </c>
      <c r="BU334" s="295">
        <v>0</v>
      </c>
      <c r="BV334" s="295">
        <v>0</v>
      </c>
      <c r="BW334" s="295">
        <v>0</v>
      </c>
      <c r="BX334" s="295">
        <v>0</v>
      </c>
      <c r="BY334" s="295">
        <v>0</v>
      </c>
      <c r="BZ334" s="295">
        <v>0</v>
      </c>
      <c r="CA334" s="295">
        <v>0</v>
      </c>
      <c r="CB334" s="295">
        <v>0</v>
      </c>
      <c r="CC334" s="295">
        <v>0</v>
      </c>
      <c r="CD334" s="295">
        <v>0</v>
      </c>
      <c r="CE334" s="295">
        <v>0</v>
      </c>
      <c r="CF334" s="295">
        <v>0</v>
      </c>
      <c r="CG334" s="295">
        <v>0</v>
      </c>
      <c r="CH334" s="295">
        <v>0</v>
      </c>
      <c r="CI334" s="295">
        <v>0</v>
      </c>
      <c r="CJ334" s="295">
        <v>0</v>
      </c>
      <c r="CK334" s="295">
        <v>0</v>
      </c>
      <c r="CL334" s="295">
        <v>0</v>
      </c>
      <c r="CM334" s="326"/>
      <c r="CZ334" s="325">
        <f t="shared" si="5"/>
        <v>0</v>
      </c>
      <c r="DA334" s="313" t="s">
        <v>1910</v>
      </c>
      <c r="DB334" s="310" t="s">
        <v>1911</v>
      </c>
      <c r="DC334" s="310" t="s">
        <v>2296</v>
      </c>
    </row>
    <row r="335" spans="1:107" ht="13.2" customHeight="1" x14ac:dyDescent="0.25">
      <c r="A335" s="293" t="s">
        <v>1912</v>
      </c>
      <c r="B335" s="294" t="s">
        <v>313</v>
      </c>
      <c r="C335" s="227">
        <v>63666.91</v>
      </c>
      <c r="D335" s="227">
        <v>0</v>
      </c>
      <c r="E335" s="227">
        <v>0</v>
      </c>
      <c r="F335" s="227">
        <v>0</v>
      </c>
      <c r="G335" s="227">
        <v>0</v>
      </c>
      <c r="H335" s="227">
        <v>0</v>
      </c>
      <c r="I335" s="227">
        <v>0</v>
      </c>
      <c r="J335" s="227">
        <v>0</v>
      </c>
      <c r="K335" s="227">
        <v>0</v>
      </c>
      <c r="L335" s="227">
        <v>0</v>
      </c>
      <c r="M335" s="227">
        <v>0</v>
      </c>
      <c r="N335" s="227">
        <v>0</v>
      </c>
      <c r="O335" s="227">
        <v>1126472</v>
      </c>
      <c r="P335" s="227">
        <v>0</v>
      </c>
      <c r="Q335" s="227">
        <v>0</v>
      </c>
      <c r="R335" s="227">
        <v>0</v>
      </c>
      <c r="S335" s="227">
        <v>0</v>
      </c>
      <c r="T335" s="227">
        <v>0</v>
      </c>
      <c r="U335" s="227">
        <v>0</v>
      </c>
      <c r="V335" s="227">
        <v>0</v>
      </c>
      <c r="W335" s="227">
        <v>0</v>
      </c>
      <c r="X335" s="227">
        <v>90736</v>
      </c>
      <c r="Y335" s="227">
        <v>410015</v>
      </c>
      <c r="Z335" s="227">
        <v>313256</v>
      </c>
      <c r="AA335" s="227">
        <v>139510</v>
      </c>
      <c r="AB335" s="227">
        <v>0</v>
      </c>
      <c r="AC335" s="227">
        <v>0</v>
      </c>
      <c r="AD335" s="227">
        <v>401710</v>
      </c>
      <c r="AE335" s="227">
        <v>166340</v>
      </c>
      <c r="AF335" s="227">
        <v>0</v>
      </c>
      <c r="AG335" s="227">
        <v>0</v>
      </c>
      <c r="AH335" s="227">
        <v>316728</v>
      </c>
      <c r="AI335" s="227">
        <v>0</v>
      </c>
      <c r="AJ335" s="227">
        <v>44800</v>
      </c>
      <c r="AK335" s="227">
        <v>0</v>
      </c>
      <c r="AL335" s="227">
        <v>0</v>
      </c>
      <c r="AM335" s="227">
        <v>0</v>
      </c>
      <c r="AN335" s="227">
        <v>0</v>
      </c>
      <c r="AO335" s="227">
        <v>0</v>
      </c>
      <c r="AP335" s="227">
        <v>0</v>
      </c>
      <c r="AQ335" s="227">
        <v>0</v>
      </c>
      <c r="AR335" s="227">
        <v>0</v>
      </c>
      <c r="AS335" s="227">
        <v>0</v>
      </c>
      <c r="AT335" s="227">
        <v>0</v>
      </c>
      <c r="AU335" s="227">
        <v>0</v>
      </c>
      <c r="AV335" s="227">
        <v>0</v>
      </c>
      <c r="AW335" s="227">
        <v>19200</v>
      </c>
      <c r="AX335" s="227">
        <v>0</v>
      </c>
      <c r="AY335" s="227">
        <v>38660</v>
      </c>
      <c r="AZ335" s="227">
        <v>0</v>
      </c>
      <c r="BA335" s="227">
        <v>0</v>
      </c>
      <c r="BB335" s="227">
        <v>0</v>
      </c>
      <c r="BC335" s="227">
        <v>1450000</v>
      </c>
      <c r="BD335" s="227">
        <v>391650</v>
      </c>
      <c r="BE335" s="227">
        <v>0</v>
      </c>
      <c r="BF335" s="227">
        <v>40910</v>
      </c>
      <c r="BG335" s="227">
        <v>0</v>
      </c>
      <c r="BH335" s="227">
        <v>0</v>
      </c>
      <c r="BI335" s="227">
        <v>0</v>
      </c>
      <c r="BJ335" s="227">
        <v>0</v>
      </c>
      <c r="BK335" s="227">
        <v>0</v>
      </c>
      <c r="BL335" s="227">
        <v>0</v>
      </c>
      <c r="BM335" s="227">
        <v>0</v>
      </c>
      <c r="BN335" s="227">
        <v>70795</v>
      </c>
      <c r="BO335" s="227">
        <v>87280</v>
      </c>
      <c r="BP335" s="227">
        <v>0</v>
      </c>
      <c r="BQ335" s="227">
        <v>0</v>
      </c>
      <c r="BR335" s="227">
        <v>1420030</v>
      </c>
      <c r="BS335" s="295">
        <v>0</v>
      </c>
      <c r="BT335" s="227">
        <v>0</v>
      </c>
      <c r="BU335" s="227">
        <v>0</v>
      </c>
      <c r="BV335" s="227">
        <v>0</v>
      </c>
      <c r="BW335" s="295">
        <v>0</v>
      </c>
      <c r="BX335" s="295">
        <v>0</v>
      </c>
      <c r="BY335" s="295">
        <v>0</v>
      </c>
      <c r="BZ335" s="227">
        <v>0</v>
      </c>
      <c r="CA335" s="295">
        <v>170809</v>
      </c>
      <c r="CB335" s="227">
        <v>0</v>
      </c>
      <c r="CC335" s="227">
        <v>0</v>
      </c>
      <c r="CD335" s="295">
        <v>126863</v>
      </c>
      <c r="CE335" s="227">
        <v>246020</v>
      </c>
      <c r="CF335" s="227">
        <v>0</v>
      </c>
      <c r="CG335" s="295">
        <v>0</v>
      </c>
      <c r="CH335" s="227">
        <v>0</v>
      </c>
      <c r="CI335" s="227">
        <v>0</v>
      </c>
      <c r="CJ335" s="227">
        <v>0</v>
      </c>
      <c r="CK335" s="227">
        <v>0</v>
      </c>
      <c r="CL335" s="227">
        <v>0</v>
      </c>
      <c r="CM335" s="326"/>
      <c r="CZ335" s="325">
        <f t="shared" si="5"/>
        <v>0</v>
      </c>
      <c r="DA335" s="313" t="s">
        <v>1912</v>
      </c>
      <c r="DB335" s="310" t="s">
        <v>313</v>
      </c>
      <c r="DC335" s="310" t="s">
        <v>2296</v>
      </c>
    </row>
    <row r="336" spans="1:107" ht="13.2" customHeight="1" x14ac:dyDescent="0.25">
      <c r="A336" s="293" t="s">
        <v>1913</v>
      </c>
      <c r="B336" s="294" t="s">
        <v>314</v>
      </c>
      <c r="C336" s="227">
        <v>24890</v>
      </c>
      <c r="D336" s="227">
        <v>0</v>
      </c>
      <c r="E336" s="227">
        <v>0</v>
      </c>
      <c r="F336" s="227">
        <v>0</v>
      </c>
      <c r="G336" s="227">
        <v>0</v>
      </c>
      <c r="H336" s="227">
        <v>0</v>
      </c>
      <c r="I336" s="227">
        <v>0</v>
      </c>
      <c r="J336" s="227">
        <v>0</v>
      </c>
      <c r="K336" s="227">
        <v>0</v>
      </c>
      <c r="L336" s="227">
        <v>0</v>
      </c>
      <c r="M336" s="227">
        <v>0</v>
      </c>
      <c r="N336" s="227">
        <v>0</v>
      </c>
      <c r="O336" s="227">
        <v>375837</v>
      </c>
      <c r="P336" s="227">
        <v>0</v>
      </c>
      <c r="Q336" s="227">
        <v>0</v>
      </c>
      <c r="R336" s="227">
        <v>0</v>
      </c>
      <c r="S336" s="227">
        <v>0</v>
      </c>
      <c r="T336" s="227">
        <v>0</v>
      </c>
      <c r="U336" s="227">
        <v>0</v>
      </c>
      <c r="V336" s="227">
        <v>0</v>
      </c>
      <c r="W336" s="227">
        <v>0</v>
      </c>
      <c r="X336" s="227">
        <v>40240</v>
      </c>
      <c r="Y336" s="227">
        <v>35917.5</v>
      </c>
      <c r="Z336" s="227">
        <v>29190</v>
      </c>
      <c r="AA336" s="227">
        <v>0</v>
      </c>
      <c r="AB336" s="227">
        <v>0</v>
      </c>
      <c r="AC336" s="227">
        <v>0</v>
      </c>
      <c r="AD336" s="227">
        <v>0</v>
      </c>
      <c r="AE336" s="227">
        <v>0</v>
      </c>
      <c r="AF336" s="227">
        <v>4225</v>
      </c>
      <c r="AG336" s="227">
        <v>287701</v>
      </c>
      <c r="AH336" s="227">
        <v>42100</v>
      </c>
      <c r="AI336" s="227">
        <v>0</v>
      </c>
      <c r="AJ336" s="227">
        <v>133496</v>
      </c>
      <c r="AK336" s="227">
        <v>0</v>
      </c>
      <c r="AL336" s="227">
        <v>0</v>
      </c>
      <c r="AM336" s="227">
        <v>0</v>
      </c>
      <c r="AN336" s="227">
        <v>0</v>
      </c>
      <c r="AO336" s="227">
        <v>0</v>
      </c>
      <c r="AP336" s="227">
        <v>0</v>
      </c>
      <c r="AQ336" s="227">
        <v>0</v>
      </c>
      <c r="AR336" s="227">
        <v>0</v>
      </c>
      <c r="AS336" s="227">
        <v>0</v>
      </c>
      <c r="AT336" s="227">
        <v>0</v>
      </c>
      <c r="AU336" s="227">
        <v>0</v>
      </c>
      <c r="AV336" s="227">
        <v>0</v>
      </c>
      <c r="AW336" s="227">
        <v>12000</v>
      </c>
      <c r="AX336" s="227">
        <v>0</v>
      </c>
      <c r="AY336" s="227">
        <v>40240</v>
      </c>
      <c r="AZ336" s="227">
        <v>0</v>
      </c>
      <c r="BA336" s="227">
        <v>0</v>
      </c>
      <c r="BB336" s="227">
        <v>0</v>
      </c>
      <c r="BC336" s="227">
        <v>191312</v>
      </c>
      <c r="BD336" s="227">
        <v>8460</v>
      </c>
      <c r="BE336" s="227">
        <v>0</v>
      </c>
      <c r="BF336" s="227">
        <v>222930</v>
      </c>
      <c r="BG336" s="227">
        <v>0</v>
      </c>
      <c r="BH336" s="227">
        <v>0</v>
      </c>
      <c r="BI336" s="227">
        <v>0</v>
      </c>
      <c r="BJ336" s="227">
        <v>0</v>
      </c>
      <c r="BK336" s="227">
        <v>0</v>
      </c>
      <c r="BL336" s="227">
        <v>0</v>
      </c>
      <c r="BM336" s="227">
        <v>0</v>
      </c>
      <c r="BN336" s="227">
        <v>8732</v>
      </c>
      <c r="BO336" s="227">
        <v>7000</v>
      </c>
      <c r="BP336" s="227">
        <v>0</v>
      </c>
      <c r="BQ336" s="227">
        <v>0</v>
      </c>
      <c r="BR336" s="295">
        <v>0</v>
      </c>
      <c r="BS336" s="295">
        <v>0</v>
      </c>
      <c r="BT336" s="295">
        <v>0</v>
      </c>
      <c r="BU336" s="295">
        <v>0</v>
      </c>
      <c r="BV336" s="295">
        <v>0</v>
      </c>
      <c r="BW336" s="295">
        <v>0</v>
      </c>
      <c r="BX336" s="295">
        <v>0</v>
      </c>
      <c r="BY336" s="295">
        <v>0</v>
      </c>
      <c r="BZ336" s="295">
        <v>0</v>
      </c>
      <c r="CA336" s="295">
        <v>82162.5</v>
      </c>
      <c r="CB336" s="295">
        <v>0</v>
      </c>
      <c r="CC336" s="295">
        <v>0</v>
      </c>
      <c r="CD336" s="295">
        <v>16347</v>
      </c>
      <c r="CE336" s="295">
        <v>123200</v>
      </c>
      <c r="CF336" s="295">
        <v>0</v>
      </c>
      <c r="CG336" s="295">
        <v>0</v>
      </c>
      <c r="CH336" s="295">
        <v>0</v>
      </c>
      <c r="CI336" s="295">
        <v>0</v>
      </c>
      <c r="CJ336" s="295">
        <v>0</v>
      </c>
      <c r="CK336" s="295">
        <v>0</v>
      </c>
      <c r="CL336" s="295">
        <v>0</v>
      </c>
      <c r="CM336" s="326"/>
      <c r="CZ336" s="325">
        <f t="shared" si="5"/>
        <v>0</v>
      </c>
      <c r="DA336" s="313" t="s">
        <v>1913</v>
      </c>
      <c r="DB336" s="310" t="s">
        <v>314</v>
      </c>
      <c r="DC336" s="310" t="s">
        <v>2296</v>
      </c>
    </row>
    <row r="337" spans="1:107" ht="13.2" customHeight="1" x14ac:dyDescent="0.25">
      <c r="A337" s="293" t="s">
        <v>1914</v>
      </c>
      <c r="B337" s="294" t="s">
        <v>315</v>
      </c>
      <c r="C337" s="227">
        <v>0</v>
      </c>
      <c r="D337" s="227">
        <v>0</v>
      </c>
      <c r="E337" s="227">
        <v>0</v>
      </c>
      <c r="F337" s="227">
        <v>0</v>
      </c>
      <c r="G337" s="227">
        <v>0</v>
      </c>
      <c r="H337" s="227">
        <v>0</v>
      </c>
      <c r="I337" s="227">
        <v>0</v>
      </c>
      <c r="J337" s="227">
        <v>0</v>
      </c>
      <c r="K337" s="227">
        <v>0</v>
      </c>
      <c r="L337" s="227">
        <v>0</v>
      </c>
      <c r="M337" s="227">
        <v>0</v>
      </c>
      <c r="N337" s="227">
        <v>0</v>
      </c>
      <c r="O337" s="227">
        <v>0</v>
      </c>
      <c r="P337" s="227">
        <v>0</v>
      </c>
      <c r="Q337" s="227">
        <v>0</v>
      </c>
      <c r="R337" s="227">
        <v>0</v>
      </c>
      <c r="S337" s="227">
        <v>0</v>
      </c>
      <c r="T337" s="227">
        <v>0</v>
      </c>
      <c r="U337" s="227">
        <v>0</v>
      </c>
      <c r="V337" s="227">
        <v>0</v>
      </c>
      <c r="W337" s="227">
        <v>0</v>
      </c>
      <c r="X337" s="227">
        <v>0</v>
      </c>
      <c r="Y337" s="227">
        <v>0</v>
      </c>
      <c r="Z337" s="227">
        <v>0</v>
      </c>
      <c r="AA337" s="227">
        <v>0</v>
      </c>
      <c r="AB337" s="227">
        <v>0</v>
      </c>
      <c r="AC337" s="227">
        <v>172840</v>
      </c>
      <c r="AD337" s="227">
        <v>0</v>
      </c>
      <c r="AE337" s="227">
        <v>0</v>
      </c>
      <c r="AF337" s="227">
        <v>0</v>
      </c>
      <c r="AG337" s="227">
        <v>0</v>
      </c>
      <c r="AH337" s="227">
        <v>0</v>
      </c>
      <c r="AI337" s="227">
        <v>0</v>
      </c>
      <c r="AJ337" s="227">
        <v>0</v>
      </c>
      <c r="AK337" s="227">
        <v>0</v>
      </c>
      <c r="AL337" s="227">
        <v>0</v>
      </c>
      <c r="AM337" s="227">
        <v>0</v>
      </c>
      <c r="AN337" s="227">
        <v>0</v>
      </c>
      <c r="AO337" s="227">
        <v>0</v>
      </c>
      <c r="AP337" s="227">
        <v>0</v>
      </c>
      <c r="AQ337" s="227">
        <v>0</v>
      </c>
      <c r="AR337" s="227">
        <v>0</v>
      </c>
      <c r="AS337" s="227">
        <v>0</v>
      </c>
      <c r="AT337" s="227">
        <v>0</v>
      </c>
      <c r="AU337" s="227">
        <v>0</v>
      </c>
      <c r="AV337" s="227">
        <v>0</v>
      </c>
      <c r="AW337" s="227">
        <v>0</v>
      </c>
      <c r="AX337" s="227">
        <v>0</v>
      </c>
      <c r="AY337" s="227">
        <v>0</v>
      </c>
      <c r="AZ337" s="227">
        <v>0</v>
      </c>
      <c r="BA337" s="227">
        <v>0</v>
      </c>
      <c r="BB337" s="227">
        <v>0</v>
      </c>
      <c r="BC337" s="227">
        <v>0</v>
      </c>
      <c r="BD337" s="227">
        <v>0</v>
      </c>
      <c r="BE337" s="227">
        <v>0</v>
      </c>
      <c r="BF337" s="227">
        <v>0</v>
      </c>
      <c r="BG337" s="227">
        <v>0</v>
      </c>
      <c r="BH337" s="227">
        <v>0</v>
      </c>
      <c r="BI337" s="227">
        <v>0</v>
      </c>
      <c r="BJ337" s="227">
        <v>0</v>
      </c>
      <c r="BK337" s="227">
        <v>0</v>
      </c>
      <c r="BL337" s="227">
        <v>0</v>
      </c>
      <c r="BM337" s="227">
        <v>0</v>
      </c>
      <c r="BN337" s="227">
        <v>0</v>
      </c>
      <c r="BO337" s="227">
        <v>0</v>
      </c>
      <c r="BP337" s="227">
        <v>0</v>
      </c>
      <c r="BQ337" s="227">
        <v>0</v>
      </c>
      <c r="BR337" s="295">
        <v>0</v>
      </c>
      <c r="BS337" s="295">
        <v>0</v>
      </c>
      <c r="BT337" s="227">
        <v>0</v>
      </c>
      <c r="BU337" s="227">
        <v>0</v>
      </c>
      <c r="BV337" s="295">
        <v>0</v>
      </c>
      <c r="BW337" s="227">
        <v>0</v>
      </c>
      <c r="BX337" s="295">
        <v>0</v>
      </c>
      <c r="BY337" s="295">
        <v>0</v>
      </c>
      <c r="BZ337" s="227">
        <v>0</v>
      </c>
      <c r="CA337" s="295">
        <v>0</v>
      </c>
      <c r="CB337" s="295">
        <v>0</v>
      </c>
      <c r="CC337" s="227">
        <v>0</v>
      </c>
      <c r="CD337" s="227">
        <v>0</v>
      </c>
      <c r="CE337" s="227">
        <v>0</v>
      </c>
      <c r="CF337" s="227">
        <v>0</v>
      </c>
      <c r="CG337" s="295">
        <v>0</v>
      </c>
      <c r="CH337" s="227">
        <v>0</v>
      </c>
      <c r="CI337" s="227">
        <v>0</v>
      </c>
      <c r="CJ337" s="295">
        <v>0</v>
      </c>
      <c r="CK337" s="295">
        <v>0</v>
      </c>
      <c r="CL337" s="295">
        <v>0</v>
      </c>
      <c r="CM337" s="326"/>
      <c r="CZ337" s="325">
        <f t="shared" si="5"/>
        <v>0</v>
      </c>
      <c r="DA337" s="313" t="s">
        <v>1914</v>
      </c>
      <c r="DB337" s="310" t="s">
        <v>315</v>
      </c>
      <c r="DC337" s="310" t="s">
        <v>2296</v>
      </c>
    </row>
    <row r="338" spans="1:107" ht="13.2" customHeight="1" x14ac:dyDescent="0.25">
      <c r="A338" s="293" t="s">
        <v>1915</v>
      </c>
      <c r="B338" s="294" t="s">
        <v>316</v>
      </c>
      <c r="C338" s="227">
        <v>0</v>
      </c>
      <c r="D338" s="227">
        <v>0</v>
      </c>
      <c r="E338" s="227">
        <v>0</v>
      </c>
      <c r="F338" s="227">
        <v>0</v>
      </c>
      <c r="G338" s="227">
        <v>0</v>
      </c>
      <c r="H338" s="227">
        <v>0</v>
      </c>
      <c r="I338" s="227">
        <v>0</v>
      </c>
      <c r="J338" s="227">
        <v>0</v>
      </c>
      <c r="K338" s="227">
        <v>0</v>
      </c>
      <c r="L338" s="227">
        <v>0</v>
      </c>
      <c r="M338" s="227">
        <v>0</v>
      </c>
      <c r="N338" s="227">
        <v>0</v>
      </c>
      <c r="O338" s="227">
        <v>0</v>
      </c>
      <c r="P338" s="227">
        <v>0</v>
      </c>
      <c r="Q338" s="227">
        <v>0</v>
      </c>
      <c r="R338" s="227">
        <v>0</v>
      </c>
      <c r="S338" s="227">
        <v>0</v>
      </c>
      <c r="T338" s="227">
        <v>0</v>
      </c>
      <c r="U338" s="227">
        <v>0</v>
      </c>
      <c r="V338" s="227">
        <v>0</v>
      </c>
      <c r="W338" s="227">
        <v>0</v>
      </c>
      <c r="X338" s="227">
        <v>0</v>
      </c>
      <c r="Y338" s="227">
        <v>0</v>
      </c>
      <c r="Z338" s="227">
        <v>0</v>
      </c>
      <c r="AA338" s="227">
        <v>0</v>
      </c>
      <c r="AB338" s="227">
        <v>0</v>
      </c>
      <c r="AC338" s="227">
        <v>0</v>
      </c>
      <c r="AD338" s="227">
        <v>0</v>
      </c>
      <c r="AE338" s="227">
        <v>0</v>
      </c>
      <c r="AF338" s="227">
        <v>0</v>
      </c>
      <c r="AG338" s="227">
        <v>0</v>
      </c>
      <c r="AH338" s="227">
        <v>0</v>
      </c>
      <c r="AI338" s="227">
        <v>0</v>
      </c>
      <c r="AJ338" s="227">
        <v>0</v>
      </c>
      <c r="AK338" s="227">
        <v>0</v>
      </c>
      <c r="AL338" s="227">
        <v>0</v>
      </c>
      <c r="AM338" s="227">
        <v>0</v>
      </c>
      <c r="AN338" s="227">
        <v>0</v>
      </c>
      <c r="AO338" s="227">
        <v>0</v>
      </c>
      <c r="AP338" s="227">
        <v>0</v>
      </c>
      <c r="AQ338" s="227">
        <v>0</v>
      </c>
      <c r="AR338" s="227">
        <v>0</v>
      </c>
      <c r="AS338" s="227">
        <v>0</v>
      </c>
      <c r="AT338" s="227">
        <v>0</v>
      </c>
      <c r="AU338" s="227">
        <v>0</v>
      </c>
      <c r="AV338" s="227">
        <v>0</v>
      </c>
      <c r="AW338" s="227">
        <v>0</v>
      </c>
      <c r="AX338" s="227">
        <v>0</v>
      </c>
      <c r="AY338" s="227">
        <v>0</v>
      </c>
      <c r="AZ338" s="227">
        <v>0</v>
      </c>
      <c r="BA338" s="227">
        <v>0</v>
      </c>
      <c r="BB338" s="227">
        <v>0</v>
      </c>
      <c r="BC338" s="227">
        <v>0</v>
      </c>
      <c r="BD338" s="227">
        <v>0</v>
      </c>
      <c r="BE338" s="227">
        <v>0</v>
      </c>
      <c r="BF338" s="227">
        <v>0</v>
      </c>
      <c r="BG338" s="227">
        <v>0</v>
      </c>
      <c r="BH338" s="227">
        <v>0</v>
      </c>
      <c r="BI338" s="227">
        <v>0</v>
      </c>
      <c r="BJ338" s="227">
        <v>0</v>
      </c>
      <c r="BK338" s="227">
        <v>0</v>
      </c>
      <c r="BL338" s="227">
        <v>0</v>
      </c>
      <c r="BM338" s="227">
        <v>0</v>
      </c>
      <c r="BN338" s="227">
        <v>0</v>
      </c>
      <c r="BO338" s="227">
        <v>0</v>
      </c>
      <c r="BP338" s="227">
        <v>0</v>
      </c>
      <c r="BQ338" s="227">
        <v>0</v>
      </c>
      <c r="BR338" s="295">
        <v>0</v>
      </c>
      <c r="BS338" s="227">
        <v>0</v>
      </c>
      <c r="BT338" s="227">
        <v>0</v>
      </c>
      <c r="BU338" s="295">
        <v>0</v>
      </c>
      <c r="BV338" s="227">
        <v>0</v>
      </c>
      <c r="BW338" s="227">
        <v>0</v>
      </c>
      <c r="BX338" s="227">
        <v>0</v>
      </c>
      <c r="BY338" s="227">
        <v>0</v>
      </c>
      <c r="BZ338" s="227">
        <v>0</v>
      </c>
      <c r="CA338" s="227">
        <v>0</v>
      </c>
      <c r="CB338" s="227">
        <v>0</v>
      </c>
      <c r="CC338" s="227">
        <v>0</v>
      </c>
      <c r="CD338" s="227">
        <v>0</v>
      </c>
      <c r="CE338" s="227">
        <v>0</v>
      </c>
      <c r="CF338" s="227">
        <v>0</v>
      </c>
      <c r="CG338" s="227">
        <v>0</v>
      </c>
      <c r="CH338" s="227">
        <v>0</v>
      </c>
      <c r="CI338" s="227">
        <v>0</v>
      </c>
      <c r="CJ338" s="227">
        <v>0</v>
      </c>
      <c r="CK338" s="227">
        <v>0</v>
      </c>
      <c r="CL338" s="227">
        <v>0</v>
      </c>
      <c r="CM338" s="326"/>
      <c r="CZ338" s="325">
        <f t="shared" si="5"/>
        <v>0</v>
      </c>
      <c r="DA338" s="313" t="s">
        <v>1915</v>
      </c>
      <c r="DB338" s="310" t="s">
        <v>316</v>
      </c>
      <c r="DC338" s="310" t="s">
        <v>2296</v>
      </c>
    </row>
    <row r="339" spans="1:107" ht="13.2" customHeight="1" x14ac:dyDescent="0.25">
      <c r="A339" s="293" t="s">
        <v>1916</v>
      </c>
      <c r="B339" s="294" t="s">
        <v>317</v>
      </c>
      <c r="C339" s="227">
        <v>0</v>
      </c>
      <c r="D339" s="227">
        <v>0</v>
      </c>
      <c r="E339" s="227">
        <v>0</v>
      </c>
      <c r="F339" s="227">
        <v>0</v>
      </c>
      <c r="G339" s="227">
        <v>55000</v>
      </c>
      <c r="H339" s="227">
        <v>25000</v>
      </c>
      <c r="I339" s="227">
        <v>65000</v>
      </c>
      <c r="J339" s="227">
        <v>120000</v>
      </c>
      <c r="K339" s="227">
        <v>70000</v>
      </c>
      <c r="L339" s="227">
        <v>115000</v>
      </c>
      <c r="M339" s="227">
        <v>145000</v>
      </c>
      <c r="N339" s="227">
        <v>70000</v>
      </c>
      <c r="O339" s="227">
        <v>0</v>
      </c>
      <c r="P339" s="227">
        <v>0</v>
      </c>
      <c r="Q339" s="227">
        <v>100000</v>
      </c>
      <c r="R339" s="227">
        <v>0</v>
      </c>
      <c r="S339" s="227">
        <v>80000</v>
      </c>
      <c r="T339" s="227">
        <v>0</v>
      </c>
      <c r="U339" s="227">
        <v>0</v>
      </c>
      <c r="V339" s="227">
        <v>0</v>
      </c>
      <c r="W339" s="227">
        <v>0</v>
      </c>
      <c r="X339" s="227">
        <v>0</v>
      </c>
      <c r="Y339" s="227">
        <v>225000</v>
      </c>
      <c r="Z339" s="227">
        <v>95000</v>
      </c>
      <c r="AA339" s="227">
        <v>45000</v>
      </c>
      <c r="AB339" s="227">
        <v>40000</v>
      </c>
      <c r="AC339" s="227">
        <v>80000</v>
      </c>
      <c r="AD339" s="227">
        <v>170000</v>
      </c>
      <c r="AE339" s="227">
        <v>0</v>
      </c>
      <c r="AF339" s="227">
        <v>55000</v>
      </c>
      <c r="AG339" s="227">
        <v>0</v>
      </c>
      <c r="AH339" s="227">
        <v>170000</v>
      </c>
      <c r="AI339" s="227">
        <v>80000</v>
      </c>
      <c r="AJ339" s="227">
        <v>0</v>
      </c>
      <c r="AK339" s="227">
        <v>1025000</v>
      </c>
      <c r="AL339" s="227">
        <v>75000</v>
      </c>
      <c r="AM339" s="227">
        <v>109885</v>
      </c>
      <c r="AN339" s="227">
        <v>125000</v>
      </c>
      <c r="AO339" s="227">
        <v>0</v>
      </c>
      <c r="AP339" s="227">
        <v>80000</v>
      </c>
      <c r="AQ339" s="227">
        <v>40000</v>
      </c>
      <c r="AR339" s="227">
        <v>295000</v>
      </c>
      <c r="AS339" s="227">
        <v>80000</v>
      </c>
      <c r="AT339" s="227">
        <v>140000</v>
      </c>
      <c r="AU339" s="227">
        <v>140000</v>
      </c>
      <c r="AV339" s="227">
        <v>70000</v>
      </c>
      <c r="AW339" s="227">
        <v>60000</v>
      </c>
      <c r="AX339" s="227">
        <v>50000</v>
      </c>
      <c r="AY339" s="227">
        <v>80000</v>
      </c>
      <c r="AZ339" s="227">
        <v>35000</v>
      </c>
      <c r="BA339" s="227">
        <v>315000</v>
      </c>
      <c r="BB339" s="227">
        <v>55000</v>
      </c>
      <c r="BC339" s="227">
        <v>350000</v>
      </c>
      <c r="BD339" s="227">
        <v>0</v>
      </c>
      <c r="BE339" s="227">
        <v>0</v>
      </c>
      <c r="BF339" s="227">
        <v>90000</v>
      </c>
      <c r="BG339" s="227">
        <v>0</v>
      </c>
      <c r="BH339" s="227">
        <v>55000</v>
      </c>
      <c r="BI339" s="227">
        <v>55000</v>
      </c>
      <c r="BJ339" s="227">
        <v>65000</v>
      </c>
      <c r="BK339" s="227">
        <v>70000</v>
      </c>
      <c r="BL339" s="227">
        <v>459920</v>
      </c>
      <c r="BM339" s="227">
        <v>135000</v>
      </c>
      <c r="BN339" s="227">
        <v>70000</v>
      </c>
      <c r="BO339" s="227">
        <v>75000</v>
      </c>
      <c r="BP339" s="227">
        <v>120000</v>
      </c>
      <c r="BQ339" s="227">
        <v>0</v>
      </c>
      <c r="BR339" s="295">
        <v>0</v>
      </c>
      <c r="BS339" s="295">
        <v>90000</v>
      </c>
      <c r="BT339" s="295">
        <v>105000</v>
      </c>
      <c r="BU339" s="295">
        <v>340000</v>
      </c>
      <c r="BV339" s="295">
        <v>25000</v>
      </c>
      <c r="BW339" s="295">
        <v>0</v>
      </c>
      <c r="BX339" s="295">
        <v>190000</v>
      </c>
      <c r="BY339" s="295">
        <v>0</v>
      </c>
      <c r="BZ339" s="295">
        <v>200000</v>
      </c>
      <c r="CA339" s="295">
        <v>70000</v>
      </c>
      <c r="CB339" s="295">
        <v>0</v>
      </c>
      <c r="CC339" s="295">
        <v>0</v>
      </c>
      <c r="CD339" s="295">
        <v>45000</v>
      </c>
      <c r="CE339" s="295">
        <v>0</v>
      </c>
      <c r="CF339" s="295">
        <v>50000</v>
      </c>
      <c r="CG339" s="295">
        <v>0</v>
      </c>
      <c r="CH339" s="295">
        <v>65000</v>
      </c>
      <c r="CI339" s="295">
        <v>40000</v>
      </c>
      <c r="CJ339" s="295">
        <v>0</v>
      </c>
      <c r="CK339" s="295">
        <v>0</v>
      </c>
      <c r="CL339" s="295">
        <v>100000</v>
      </c>
      <c r="CM339" s="326"/>
      <c r="CZ339" s="325">
        <f t="shared" si="5"/>
        <v>0</v>
      </c>
      <c r="DA339" s="313" t="s">
        <v>1916</v>
      </c>
      <c r="DB339" s="310" t="s">
        <v>317</v>
      </c>
      <c r="DC339" s="310" t="s">
        <v>2296</v>
      </c>
    </row>
    <row r="340" spans="1:107" ht="13.2" customHeight="1" x14ac:dyDescent="0.25">
      <c r="A340" s="293" t="s">
        <v>1917</v>
      </c>
      <c r="B340" s="294" t="s">
        <v>1918</v>
      </c>
      <c r="C340" s="227">
        <v>0</v>
      </c>
      <c r="D340" s="227">
        <v>767560</v>
      </c>
      <c r="E340" s="227">
        <v>1137225</v>
      </c>
      <c r="F340" s="227">
        <v>497950</v>
      </c>
      <c r="G340" s="227">
        <v>597195</v>
      </c>
      <c r="H340" s="227">
        <v>794380</v>
      </c>
      <c r="I340" s="227">
        <v>1491680</v>
      </c>
      <c r="J340" s="227">
        <v>1424500</v>
      </c>
      <c r="K340" s="227">
        <v>818117.5</v>
      </c>
      <c r="L340" s="227">
        <v>800000</v>
      </c>
      <c r="M340" s="227">
        <v>2515140</v>
      </c>
      <c r="N340" s="227">
        <v>483380</v>
      </c>
      <c r="O340" s="227">
        <v>4662788.4400000004</v>
      </c>
      <c r="P340" s="227">
        <v>809075</v>
      </c>
      <c r="Q340" s="227">
        <v>2471060</v>
      </c>
      <c r="R340" s="227">
        <v>1743222</v>
      </c>
      <c r="S340" s="227">
        <v>812948.5</v>
      </c>
      <c r="T340" s="227">
        <v>901309.7</v>
      </c>
      <c r="U340" s="227">
        <v>1247433.5</v>
      </c>
      <c r="V340" s="227">
        <v>855000</v>
      </c>
      <c r="W340" s="227">
        <v>7718790</v>
      </c>
      <c r="X340" s="227">
        <v>681977.5</v>
      </c>
      <c r="Y340" s="227">
        <v>294922.5</v>
      </c>
      <c r="Z340" s="227">
        <v>1218766.25</v>
      </c>
      <c r="AA340" s="227">
        <v>537297.5</v>
      </c>
      <c r="AB340" s="227">
        <v>657800</v>
      </c>
      <c r="AC340" s="227">
        <v>627460</v>
      </c>
      <c r="AD340" s="227">
        <v>2163535</v>
      </c>
      <c r="AE340" s="227">
        <v>873525</v>
      </c>
      <c r="AF340" s="227">
        <v>794586</v>
      </c>
      <c r="AG340" s="227">
        <v>1042070</v>
      </c>
      <c r="AH340" s="227">
        <v>1010860</v>
      </c>
      <c r="AI340" s="227">
        <v>1303357.5</v>
      </c>
      <c r="AJ340" s="227">
        <v>498595</v>
      </c>
      <c r="AK340" s="227">
        <v>17656621.949999999</v>
      </c>
      <c r="AL340" s="227">
        <v>653870</v>
      </c>
      <c r="AM340" s="227">
        <v>686300</v>
      </c>
      <c r="AN340" s="227">
        <v>1038270</v>
      </c>
      <c r="AO340" s="227">
        <v>1292980</v>
      </c>
      <c r="AP340" s="227">
        <v>763480</v>
      </c>
      <c r="AQ340" s="227">
        <v>400485</v>
      </c>
      <c r="AR340" s="227">
        <v>2794573.5</v>
      </c>
      <c r="AS340" s="227">
        <v>583611.25</v>
      </c>
      <c r="AT340" s="227">
        <v>1119095</v>
      </c>
      <c r="AU340" s="227">
        <v>1009027.5</v>
      </c>
      <c r="AV340" s="227">
        <v>682900</v>
      </c>
      <c r="AW340" s="227">
        <v>503926.25</v>
      </c>
      <c r="AX340" s="227">
        <v>704220</v>
      </c>
      <c r="AY340" s="227">
        <v>548970</v>
      </c>
      <c r="AZ340" s="227">
        <v>670754.5</v>
      </c>
      <c r="BA340" s="227">
        <v>3566750</v>
      </c>
      <c r="BB340" s="227">
        <v>723940</v>
      </c>
      <c r="BC340" s="227">
        <v>5819391.6699999999</v>
      </c>
      <c r="BD340" s="227">
        <v>2289187.5</v>
      </c>
      <c r="BE340" s="227">
        <v>748500</v>
      </c>
      <c r="BF340" s="227">
        <v>550000</v>
      </c>
      <c r="BG340" s="227">
        <v>1595000</v>
      </c>
      <c r="BH340" s="227">
        <v>298175</v>
      </c>
      <c r="BI340" s="227">
        <v>700000</v>
      </c>
      <c r="BJ340" s="227">
        <v>788876</v>
      </c>
      <c r="BK340" s="227">
        <v>1295533</v>
      </c>
      <c r="BL340" s="227">
        <v>6282207.5</v>
      </c>
      <c r="BM340" s="227">
        <v>1300000</v>
      </c>
      <c r="BN340" s="227">
        <v>1020828</v>
      </c>
      <c r="BO340" s="227">
        <v>1575031</v>
      </c>
      <c r="BP340" s="227">
        <v>977752</v>
      </c>
      <c r="BQ340" s="227">
        <v>855415</v>
      </c>
      <c r="BR340" s="295">
        <v>18000000</v>
      </c>
      <c r="BS340" s="227">
        <v>723462.5</v>
      </c>
      <c r="BT340" s="295">
        <v>1222875</v>
      </c>
      <c r="BU340" s="227">
        <v>5170343.5</v>
      </c>
      <c r="BV340" s="227">
        <v>203135</v>
      </c>
      <c r="BW340" s="227">
        <v>700615</v>
      </c>
      <c r="BX340" s="295">
        <v>2072000</v>
      </c>
      <c r="BY340" s="295">
        <v>541107.5</v>
      </c>
      <c r="BZ340" s="227">
        <v>672925</v>
      </c>
      <c r="CA340" s="295">
        <v>927448.75</v>
      </c>
      <c r="CB340" s="295">
        <v>1202680.5</v>
      </c>
      <c r="CC340" s="295">
        <v>2311867</v>
      </c>
      <c r="CD340" s="295">
        <v>842200</v>
      </c>
      <c r="CE340" s="295">
        <v>1780386.5</v>
      </c>
      <c r="CF340" s="295">
        <v>731855</v>
      </c>
      <c r="CG340" s="295">
        <v>548469</v>
      </c>
      <c r="CH340" s="295">
        <v>585310</v>
      </c>
      <c r="CI340" s="295">
        <v>519362.5</v>
      </c>
      <c r="CJ340" s="295">
        <v>4518347.5</v>
      </c>
      <c r="CK340" s="295">
        <v>539254</v>
      </c>
      <c r="CL340" s="295">
        <v>394225</v>
      </c>
      <c r="CM340" s="326"/>
      <c r="CZ340" s="325">
        <f t="shared" si="5"/>
        <v>0</v>
      </c>
      <c r="DA340" s="313" t="s">
        <v>1917</v>
      </c>
      <c r="DB340" s="310" t="s">
        <v>1918</v>
      </c>
      <c r="DC340" s="310" t="s">
        <v>2296</v>
      </c>
    </row>
    <row r="341" spans="1:107" ht="13.2" customHeight="1" x14ac:dyDescent="0.25">
      <c r="A341" s="293" t="s">
        <v>1919</v>
      </c>
      <c r="B341" s="294" t="s">
        <v>318</v>
      </c>
      <c r="C341" s="227">
        <v>0</v>
      </c>
      <c r="D341" s="227">
        <v>112220</v>
      </c>
      <c r="E341" s="227">
        <v>184937.5</v>
      </c>
      <c r="F341" s="227">
        <v>60000</v>
      </c>
      <c r="G341" s="227">
        <v>20680</v>
      </c>
      <c r="H341" s="227">
        <v>33540</v>
      </c>
      <c r="I341" s="227">
        <v>110860</v>
      </c>
      <c r="J341" s="227">
        <v>15000</v>
      </c>
      <c r="K341" s="227">
        <v>109140</v>
      </c>
      <c r="L341" s="227">
        <v>200000</v>
      </c>
      <c r="M341" s="227">
        <v>52980</v>
      </c>
      <c r="N341" s="227">
        <v>0</v>
      </c>
      <c r="O341" s="227">
        <v>468185</v>
      </c>
      <c r="P341" s="227">
        <v>56680</v>
      </c>
      <c r="Q341" s="227">
        <v>423495</v>
      </c>
      <c r="R341" s="227">
        <v>196886</v>
      </c>
      <c r="S341" s="227">
        <v>140072</v>
      </c>
      <c r="T341" s="227">
        <v>59473.75</v>
      </c>
      <c r="U341" s="227">
        <v>75002.5</v>
      </c>
      <c r="V341" s="227">
        <v>80000</v>
      </c>
      <c r="W341" s="227">
        <v>586422.5</v>
      </c>
      <c r="X341" s="227">
        <v>99255</v>
      </c>
      <c r="Y341" s="227">
        <v>127840</v>
      </c>
      <c r="Z341" s="227">
        <v>45000</v>
      </c>
      <c r="AA341" s="227">
        <v>0</v>
      </c>
      <c r="AB341" s="227">
        <v>8280</v>
      </c>
      <c r="AC341" s="227">
        <v>0</v>
      </c>
      <c r="AD341" s="227">
        <v>94785</v>
      </c>
      <c r="AE341" s="227">
        <v>86190</v>
      </c>
      <c r="AF341" s="227">
        <v>19260</v>
      </c>
      <c r="AG341" s="227">
        <v>303280</v>
      </c>
      <c r="AH341" s="227">
        <v>54820</v>
      </c>
      <c r="AI341" s="227">
        <v>0</v>
      </c>
      <c r="AJ341" s="227">
        <v>95100</v>
      </c>
      <c r="AK341" s="227">
        <v>1260063</v>
      </c>
      <c r="AL341" s="227">
        <v>136740</v>
      </c>
      <c r="AM341" s="227">
        <v>0</v>
      </c>
      <c r="AN341" s="227">
        <v>286387.5</v>
      </c>
      <c r="AO341" s="227">
        <v>0</v>
      </c>
      <c r="AP341" s="227">
        <v>0</v>
      </c>
      <c r="AQ341" s="227">
        <v>44860</v>
      </c>
      <c r="AR341" s="227">
        <v>268320</v>
      </c>
      <c r="AS341" s="227">
        <v>106592.5</v>
      </c>
      <c r="AT341" s="227">
        <v>191010</v>
      </c>
      <c r="AU341" s="227">
        <v>17380</v>
      </c>
      <c r="AV341" s="227">
        <v>25190</v>
      </c>
      <c r="AW341" s="227">
        <v>49450</v>
      </c>
      <c r="AX341" s="227">
        <v>36260</v>
      </c>
      <c r="AY341" s="227">
        <v>53060</v>
      </c>
      <c r="AZ341" s="227">
        <v>95267.5</v>
      </c>
      <c r="BA341" s="227">
        <v>302360</v>
      </c>
      <c r="BB341" s="227">
        <v>33080</v>
      </c>
      <c r="BC341" s="227">
        <v>1800000</v>
      </c>
      <c r="BD341" s="227">
        <v>114330</v>
      </c>
      <c r="BE341" s="227">
        <v>30000</v>
      </c>
      <c r="BF341" s="227">
        <v>30000</v>
      </c>
      <c r="BG341" s="227">
        <v>100000</v>
      </c>
      <c r="BH341" s="227">
        <v>38710</v>
      </c>
      <c r="BI341" s="227">
        <v>90000</v>
      </c>
      <c r="BJ341" s="227">
        <v>149330</v>
      </c>
      <c r="BK341" s="227">
        <v>163661</v>
      </c>
      <c r="BL341" s="227">
        <v>749860</v>
      </c>
      <c r="BM341" s="227">
        <v>220000</v>
      </c>
      <c r="BN341" s="227">
        <v>143570</v>
      </c>
      <c r="BO341" s="227">
        <v>224410</v>
      </c>
      <c r="BP341" s="227">
        <v>87870</v>
      </c>
      <c r="BQ341" s="227">
        <v>64220</v>
      </c>
      <c r="BR341" s="295">
        <v>3000000</v>
      </c>
      <c r="BS341" s="227">
        <v>420205</v>
      </c>
      <c r="BT341" s="227">
        <v>67140</v>
      </c>
      <c r="BU341" s="227">
        <v>461940</v>
      </c>
      <c r="BV341" s="227">
        <v>29731</v>
      </c>
      <c r="BW341" s="227">
        <v>71210</v>
      </c>
      <c r="BX341" s="227">
        <v>350000</v>
      </c>
      <c r="BY341" s="295">
        <v>125980</v>
      </c>
      <c r="BZ341" s="295">
        <v>61700</v>
      </c>
      <c r="CA341" s="227">
        <v>32540</v>
      </c>
      <c r="CB341" s="227">
        <v>0</v>
      </c>
      <c r="CC341" s="227">
        <v>338830</v>
      </c>
      <c r="CD341" s="295">
        <v>104850</v>
      </c>
      <c r="CE341" s="227">
        <v>248900</v>
      </c>
      <c r="CF341" s="295">
        <v>27230</v>
      </c>
      <c r="CG341" s="227">
        <v>81780</v>
      </c>
      <c r="CH341" s="227">
        <v>91221.5</v>
      </c>
      <c r="CI341" s="227">
        <v>102135</v>
      </c>
      <c r="CJ341" s="227">
        <v>94790</v>
      </c>
      <c r="CK341" s="227">
        <v>99386</v>
      </c>
      <c r="CL341" s="227">
        <v>66230</v>
      </c>
      <c r="CM341" s="326"/>
      <c r="CZ341" s="325">
        <f t="shared" si="5"/>
        <v>0</v>
      </c>
      <c r="DA341" s="313" t="s">
        <v>1919</v>
      </c>
      <c r="DB341" s="310" t="s">
        <v>318</v>
      </c>
      <c r="DC341" s="310" t="s">
        <v>2296</v>
      </c>
    </row>
    <row r="342" spans="1:107" ht="13.2" customHeight="1" x14ac:dyDescent="0.25">
      <c r="A342" s="293" t="s">
        <v>1920</v>
      </c>
      <c r="B342" s="294" t="s">
        <v>1921</v>
      </c>
      <c r="C342" s="227">
        <v>0</v>
      </c>
      <c r="D342" s="227">
        <v>8000</v>
      </c>
      <c r="E342" s="227">
        <v>0</v>
      </c>
      <c r="F342" s="227">
        <v>0</v>
      </c>
      <c r="G342" s="227">
        <v>6000</v>
      </c>
      <c r="H342" s="227">
        <v>7000</v>
      </c>
      <c r="I342" s="227">
        <v>17000</v>
      </c>
      <c r="J342" s="227">
        <v>30000</v>
      </c>
      <c r="K342" s="227">
        <v>8500</v>
      </c>
      <c r="L342" s="227">
        <v>18000</v>
      </c>
      <c r="M342" s="227">
        <v>0</v>
      </c>
      <c r="N342" s="227">
        <v>0</v>
      </c>
      <c r="O342" s="227">
        <v>0</v>
      </c>
      <c r="P342" s="227">
        <v>0</v>
      </c>
      <c r="Q342" s="227">
        <v>14000</v>
      </c>
      <c r="R342" s="227">
        <v>0</v>
      </c>
      <c r="S342" s="227">
        <v>6000</v>
      </c>
      <c r="T342" s="227">
        <v>0</v>
      </c>
      <c r="U342" s="227">
        <v>0</v>
      </c>
      <c r="V342" s="227">
        <v>0</v>
      </c>
      <c r="W342" s="227">
        <v>0</v>
      </c>
      <c r="X342" s="227">
        <v>0</v>
      </c>
      <c r="Y342" s="227">
        <v>147500</v>
      </c>
      <c r="Z342" s="227">
        <v>21500</v>
      </c>
      <c r="AA342" s="227">
        <v>10500</v>
      </c>
      <c r="AB342" s="227">
        <v>0</v>
      </c>
      <c r="AC342" s="227">
        <v>4500</v>
      </c>
      <c r="AD342" s="227">
        <v>3500</v>
      </c>
      <c r="AE342" s="227">
        <v>0</v>
      </c>
      <c r="AF342" s="227">
        <v>0</v>
      </c>
      <c r="AG342" s="227">
        <v>0</v>
      </c>
      <c r="AH342" s="227">
        <v>38500</v>
      </c>
      <c r="AI342" s="227">
        <v>11000</v>
      </c>
      <c r="AJ342" s="227">
        <v>6000</v>
      </c>
      <c r="AK342" s="227">
        <v>0</v>
      </c>
      <c r="AL342" s="227">
        <v>0</v>
      </c>
      <c r="AM342" s="227">
        <v>3000</v>
      </c>
      <c r="AN342" s="227">
        <v>0</v>
      </c>
      <c r="AO342" s="227">
        <v>0</v>
      </c>
      <c r="AP342" s="227">
        <v>0</v>
      </c>
      <c r="AQ342" s="227">
        <v>0</v>
      </c>
      <c r="AR342" s="227">
        <v>0</v>
      </c>
      <c r="AS342" s="227">
        <v>7500</v>
      </c>
      <c r="AT342" s="227">
        <v>14500</v>
      </c>
      <c r="AU342" s="227">
        <v>0</v>
      </c>
      <c r="AV342" s="227">
        <v>0</v>
      </c>
      <c r="AW342" s="227">
        <v>3000</v>
      </c>
      <c r="AX342" s="227">
        <v>0</v>
      </c>
      <c r="AY342" s="227">
        <v>13500</v>
      </c>
      <c r="AZ342" s="227">
        <v>5500</v>
      </c>
      <c r="BA342" s="227">
        <v>60332</v>
      </c>
      <c r="BB342" s="227">
        <v>0</v>
      </c>
      <c r="BC342" s="227">
        <v>90000</v>
      </c>
      <c r="BD342" s="227">
        <v>0</v>
      </c>
      <c r="BE342" s="227">
        <v>0</v>
      </c>
      <c r="BF342" s="227">
        <v>14000</v>
      </c>
      <c r="BG342" s="227">
        <v>0</v>
      </c>
      <c r="BH342" s="227">
        <v>0</v>
      </c>
      <c r="BI342" s="227">
        <v>0</v>
      </c>
      <c r="BJ342" s="227">
        <v>0</v>
      </c>
      <c r="BK342" s="227">
        <v>0</v>
      </c>
      <c r="BL342" s="227">
        <v>5677.42</v>
      </c>
      <c r="BM342" s="227">
        <v>0</v>
      </c>
      <c r="BN342" s="227">
        <v>0</v>
      </c>
      <c r="BO342" s="227">
        <v>0</v>
      </c>
      <c r="BP342" s="227">
        <v>0</v>
      </c>
      <c r="BQ342" s="227">
        <v>0</v>
      </c>
      <c r="BR342" s="295">
        <v>257194</v>
      </c>
      <c r="BS342" s="227">
        <v>0</v>
      </c>
      <c r="BT342" s="227">
        <v>0</v>
      </c>
      <c r="BU342" s="295">
        <v>2000</v>
      </c>
      <c r="BV342" s="227">
        <v>0</v>
      </c>
      <c r="BW342" s="295">
        <v>0</v>
      </c>
      <c r="BX342" s="295">
        <v>29000</v>
      </c>
      <c r="BY342" s="295">
        <v>0</v>
      </c>
      <c r="BZ342" s="227">
        <v>0</v>
      </c>
      <c r="CA342" s="295">
        <v>5000</v>
      </c>
      <c r="CB342" s="295">
        <v>0</v>
      </c>
      <c r="CC342" s="295">
        <v>0</v>
      </c>
      <c r="CD342" s="227">
        <v>0</v>
      </c>
      <c r="CE342" s="295">
        <v>29000</v>
      </c>
      <c r="CF342" s="295">
        <v>0</v>
      </c>
      <c r="CG342" s="295">
        <v>0</v>
      </c>
      <c r="CH342" s="295">
        <v>6500</v>
      </c>
      <c r="CI342" s="295">
        <v>2000</v>
      </c>
      <c r="CJ342" s="295">
        <v>0</v>
      </c>
      <c r="CK342" s="295">
        <v>0</v>
      </c>
      <c r="CL342" s="227">
        <v>13500</v>
      </c>
      <c r="CM342" s="326"/>
      <c r="CZ342" s="325">
        <f t="shared" si="5"/>
        <v>0</v>
      </c>
      <c r="DA342" s="313" t="s">
        <v>1920</v>
      </c>
      <c r="DB342" s="310" t="s">
        <v>1921</v>
      </c>
      <c r="DC342" s="310" t="s">
        <v>2296</v>
      </c>
    </row>
    <row r="343" spans="1:107" ht="13.2" customHeight="1" x14ac:dyDescent="0.25">
      <c r="A343" s="293" t="s">
        <v>1922</v>
      </c>
      <c r="B343" s="294" t="s">
        <v>319</v>
      </c>
      <c r="C343" s="227">
        <v>2000000</v>
      </c>
      <c r="D343" s="227">
        <v>0</v>
      </c>
      <c r="E343" s="227">
        <v>0</v>
      </c>
      <c r="F343" s="227">
        <v>0</v>
      </c>
      <c r="G343" s="227">
        <v>0</v>
      </c>
      <c r="H343" s="227">
        <v>0</v>
      </c>
      <c r="I343" s="227">
        <v>0</v>
      </c>
      <c r="J343" s="227">
        <v>0</v>
      </c>
      <c r="K343" s="227">
        <v>0</v>
      </c>
      <c r="L343" s="227">
        <v>0</v>
      </c>
      <c r="M343" s="227">
        <v>0</v>
      </c>
      <c r="N343" s="227">
        <v>0</v>
      </c>
      <c r="O343" s="227">
        <v>465604.9</v>
      </c>
      <c r="P343" s="227">
        <v>53500</v>
      </c>
      <c r="Q343" s="227">
        <v>62600</v>
      </c>
      <c r="R343" s="227">
        <v>0</v>
      </c>
      <c r="S343" s="227">
        <v>36900</v>
      </c>
      <c r="T343" s="227">
        <v>46500</v>
      </c>
      <c r="U343" s="227">
        <v>30000</v>
      </c>
      <c r="V343" s="227">
        <v>0</v>
      </c>
      <c r="W343" s="227">
        <v>1892289</v>
      </c>
      <c r="X343" s="227">
        <v>0</v>
      </c>
      <c r="Y343" s="227">
        <v>0</v>
      </c>
      <c r="Z343" s="227">
        <v>0</v>
      </c>
      <c r="AA343" s="227">
        <v>0</v>
      </c>
      <c r="AB343" s="227">
        <v>0</v>
      </c>
      <c r="AC343" s="227">
        <v>0</v>
      </c>
      <c r="AD343" s="227">
        <v>0</v>
      </c>
      <c r="AE343" s="227">
        <v>0</v>
      </c>
      <c r="AF343" s="227">
        <v>0</v>
      </c>
      <c r="AG343" s="227">
        <v>0</v>
      </c>
      <c r="AH343" s="227">
        <v>0</v>
      </c>
      <c r="AI343" s="227">
        <v>0</v>
      </c>
      <c r="AJ343" s="227">
        <v>0</v>
      </c>
      <c r="AK343" s="227">
        <v>1436199</v>
      </c>
      <c r="AL343" s="227">
        <v>0</v>
      </c>
      <c r="AM343" s="227">
        <v>0</v>
      </c>
      <c r="AN343" s="227">
        <v>0</v>
      </c>
      <c r="AO343" s="227">
        <v>0</v>
      </c>
      <c r="AP343" s="227">
        <v>0</v>
      </c>
      <c r="AQ343" s="227">
        <v>0</v>
      </c>
      <c r="AR343" s="227">
        <v>0</v>
      </c>
      <c r="AS343" s="227">
        <v>0</v>
      </c>
      <c r="AT343" s="227">
        <v>0</v>
      </c>
      <c r="AU343" s="227">
        <v>0</v>
      </c>
      <c r="AV343" s="227">
        <v>0</v>
      </c>
      <c r="AW343" s="227">
        <v>0</v>
      </c>
      <c r="AX343" s="227">
        <v>0</v>
      </c>
      <c r="AY343" s="227">
        <v>0</v>
      </c>
      <c r="AZ343" s="227">
        <v>0</v>
      </c>
      <c r="BA343" s="227">
        <v>0</v>
      </c>
      <c r="BB343" s="227">
        <v>0</v>
      </c>
      <c r="BC343" s="227">
        <v>6178214.6399999997</v>
      </c>
      <c r="BD343" s="227">
        <v>300000</v>
      </c>
      <c r="BE343" s="227">
        <v>0</v>
      </c>
      <c r="BF343" s="227">
        <v>0</v>
      </c>
      <c r="BG343" s="227">
        <v>0</v>
      </c>
      <c r="BH343" s="227">
        <v>0</v>
      </c>
      <c r="BI343" s="227">
        <v>0</v>
      </c>
      <c r="BJ343" s="227">
        <v>0</v>
      </c>
      <c r="BK343" s="227">
        <v>0</v>
      </c>
      <c r="BL343" s="227">
        <v>4136262.5</v>
      </c>
      <c r="BM343" s="227">
        <v>0</v>
      </c>
      <c r="BN343" s="227">
        <v>0</v>
      </c>
      <c r="BO343" s="227">
        <v>0</v>
      </c>
      <c r="BP343" s="227">
        <v>0</v>
      </c>
      <c r="BQ343" s="227">
        <v>0</v>
      </c>
      <c r="BR343" s="227">
        <v>15405348</v>
      </c>
      <c r="BS343" s="227">
        <v>0</v>
      </c>
      <c r="BT343" s="227">
        <v>0</v>
      </c>
      <c r="BU343" s="227">
        <v>0</v>
      </c>
      <c r="BV343" s="227">
        <v>0</v>
      </c>
      <c r="BW343" s="227">
        <v>0</v>
      </c>
      <c r="BX343" s="227">
        <v>120000</v>
      </c>
      <c r="BY343" s="227">
        <v>0</v>
      </c>
      <c r="BZ343" s="227">
        <v>0</v>
      </c>
      <c r="CA343" s="227">
        <v>0</v>
      </c>
      <c r="CB343" s="295">
        <v>0</v>
      </c>
      <c r="CC343" s="227">
        <v>0</v>
      </c>
      <c r="CD343" s="295">
        <v>0</v>
      </c>
      <c r="CE343" s="227">
        <v>0</v>
      </c>
      <c r="CF343" s="227">
        <v>0</v>
      </c>
      <c r="CG343" s="227">
        <v>0</v>
      </c>
      <c r="CH343" s="227">
        <v>0</v>
      </c>
      <c r="CI343" s="227">
        <v>0</v>
      </c>
      <c r="CJ343" s="227">
        <v>423460</v>
      </c>
      <c r="CK343" s="227">
        <v>0</v>
      </c>
      <c r="CL343" s="227">
        <v>0</v>
      </c>
      <c r="CM343" s="326"/>
      <c r="CZ343" s="325">
        <f t="shared" si="5"/>
        <v>0</v>
      </c>
      <c r="DA343" s="313" t="s">
        <v>1922</v>
      </c>
      <c r="DB343" s="310" t="s">
        <v>319</v>
      </c>
      <c r="DC343" s="310" t="s">
        <v>2296</v>
      </c>
    </row>
    <row r="344" spans="1:107" ht="13.2" customHeight="1" x14ac:dyDescent="0.25">
      <c r="A344" s="293" t="s">
        <v>1923</v>
      </c>
      <c r="B344" s="294" t="s">
        <v>320</v>
      </c>
      <c r="C344" s="227">
        <v>0</v>
      </c>
      <c r="D344" s="227">
        <v>307500</v>
      </c>
      <c r="E344" s="227">
        <v>206800</v>
      </c>
      <c r="F344" s="227">
        <v>406700</v>
      </c>
      <c r="G344" s="227">
        <v>75100</v>
      </c>
      <c r="H344" s="227">
        <v>608100</v>
      </c>
      <c r="I344" s="227">
        <v>330400</v>
      </c>
      <c r="J344" s="227">
        <v>1805100</v>
      </c>
      <c r="K344" s="227">
        <v>21000</v>
      </c>
      <c r="L344" s="227">
        <v>504000</v>
      </c>
      <c r="M344" s="227">
        <v>1068000</v>
      </c>
      <c r="N344" s="227">
        <v>2500</v>
      </c>
      <c r="O344" s="227">
        <v>3315900</v>
      </c>
      <c r="P344" s="227">
        <v>0</v>
      </c>
      <c r="Q344" s="227">
        <v>391400</v>
      </c>
      <c r="R344" s="227">
        <v>1306086.3999999999</v>
      </c>
      <c r="S344" s="227">
        <v>91400</v>
      </c>
      <c r="T344" s="227">
        <v>507500</v>
      </c>
      <c r="U344" s="227">
        <v>0</v>
      </c>
      <c r="V344" s="227">
        <v>1991200</v>
      </c>
      <c r="W344" s="227">
        <v>0</v>
      </c>
      <c r="X344" s="227">
        <v>1436900</v>
      </c>
      <c r="Y344" s="227">
        <v>2932900</v>
      </c>
      <c r="Z344" s="227">
        <v>2638650</v>
      </c>
      <c r="AA344" s="227">
        <v>2374800</v>
      </c>
      <c r="AB344" s="227">
        <v>1633500</v>
      </c>
      <c r="AC344" s="227">
        <v>416100</v>
      </c>
      <c r="AD344" s="227">
        <v>6455017</v>
      </c>
      <c r="AE344" s="227">
        <v>1715000</v>
      </c>
      <c r="AF344" s="227">
        <v>2110700</v>
      </c>
      <c r="AG344" s="227">
        <v>3246200</v>
      </c>
      <c r="AH344" s="227">
        <v>7063200</v>
      </c>
      <c r="AI344" s="227">
        <v>871547</v>
      </c>
      <c r="AJ344" s="227">
        <v>1181860</v>
      </c>
      <c r="AK344" s="227">
        <v>0</v>
      </c>
      <c r="AL344" s="227">
        <v>521900</v>
      </c>
      <c r="AM344" s="227">
        <v>1404800</v>
      </c>
      <c r="AN344" s="227">
        <v>386688</v>
      </c>
      <c r="AO344" s="227">
        <v>1045300</v>
      </c>
      <c r="AP344" s="227">
        <v>616200</v>
      </c>
      <c r="AQ344" s="227">
        <v>2160600</v>
      </c>
      <c r="AR344" s="227">
        <v>974521</v>
      </c>
      <c r="AS344" s="227">
        <v>509700</v>
      </c>
      <c r="AT344" s="227">
        <v>717000</v>
      </c>
      <c r="AU344" s="227">
        <v>943682</v>
      </c>
      <c r="AV344" s="227">
        <v>1683900</v>
      </c>
      <c r="AW344" s="227">
        <v>1576900</v>
      </c>
      <c r="AX344" s="227">
        <v>1956550</v>
      </c>
      <c r="AY344" s="227">
        <v>483100</v>
      </c>
      <c r="AZ344" s="227">
        <v>392400</v>
      </c>
      <c r="BA344" s="227">
        <v>3103200</v>
      </c>
      <c r="BB344" s="227">
        <v>1793516</v>
      </c>
      <c r="BC344" s="227">
        <v>0</v>
      </c>
      <c r="BD344" s="227">
        <v>0</v>
      </c>
      <c r="BE344" s="227">
        <v>1748800</v>
      </c>
      <c r="BF344" s="227">
        <v>1771300</v>
      </c>
      <c r="BG344" s="227">
        <v>1000000</v>
      </c>
      <c r="BH344" s="227">
        <v>232600</v>
      </c>
      <c r="BI344" s="227">
        <v>1364500</v>
      </c>
      <c r="BJ344" s="227">
        <v>600100</v>
      </c>
      <c r="BK344" s="227">
        <v>479400</v>
      </c>
      <c r="BL344" s="227">
        <v>0</v>
      </c>
      <c r="BM344" s="227">
        <v>1514200</v>
      </c>
      <c r="BN344" s="227">
        <v>623100</v>
      </c>
      <c r="BO344" s="227">
        <v>1100000</v>
      </c>
      <c r="BP344" s="227">
        <v>1769100</v>
      </c>
      <c r="BQ344" s="227">
        <v>1442200</v>
      </c>
      <c r="BR344" s="295">
        <v>0</v>
      </c>
      <c r="BS344" s="227">
        <v>958300</v>
      </c>
      <c r="BT344" s="227">
        <v>585700</v>
      </c>
      <c r="BU344" s="227">
        <v>1887700</v>
      </c>
      <c r="BV344" s="227">
        <v>253784</v>
      </c>
      <c r="BW344" s="227">
        <v>1997590</v>
      </c>
      <c r="BX344" s="227">
        <v>2551600</v>
      </c>
      <c r="BY344" s="227">
        <v>1158200</v>
      </c>
      <c r="BZ344" s="227">
        <v>80000</v>
      </c>
      <c r="CA344" s="295">
        <v>2228100</v>
      </c>
      <c r="CB344" s="295">
        <v>1090320</v>
      </c>
      <c r="CC344" s="295">
        <v>8141564</v>
      </c>
      <c r="CD344" s="295">
        <v>1015300</v>
      </c>
      <c r="CE344" s="295">
        <v>2040400</v>
      </c>
      <c r="CF344" s="295">
        <v>839400</v>
      </c>
      <c r="CG344" s="295">
        <v>473000</v>
      </c>
      <c r="CH344" s="295">
        <v>1141493</v>
      </c>
      <c r="CI344" s="295">
        <v>438000</v>
      </c>
      <c r="CJ344" s="295">
        <v>4324300</v>
      </c>
      <c r="CK344" s="295">
        <v>585900</v>
      </c>
      <c r="CL344" s="295">
        <v>1108600</v>
      </c>
      <c r="CM344" s="326"/>
      <c r="CZ344" s="325">
        <f t="shared" si="5"/>
        <v>0</v>
      </c>
      <c r="DA344" s="313" t="s">
        <v>1923</v>
      </c>
      <c r="DB344" s="310" t="s">
        <v>320</v>
      </c>
      <c r="DC344" s="310" t="s">
        <v>2296</v>
      </c>
    </row>
    <row r="345" spans="1:107" ht="13.2" customHeight="1" x14ac:dyDescent="0.25">
      <c r="A345" s="293" t="s">
        <v>1924</v>
      </c>
      <c r="B345" s="294" t="s">
        <v>321</v>
      </c>
      <c r="C345" s="227">
        <v>0</v>
      </c>
      <c r="D345" s="227">
        <v>20000</v>
      </c>
      <c r="E345" s="227">
        <v>0</v>
      </c>
      <c r="F345" s="227">
        <v>0</v>
      </c>
      <c r="G345" s="227">
        <v>0</v>
      </c>
      <c r="H345" s="227">
        <v>0</v>
      </c>
      <c r="I345" s="227">
        <v>0</v>
      </c>
      <c r="J345" s="227">
        <v>0</v>
      </c>
      <c r="K345" s="227">
        <v>0</v>
      </c>
      <c r="L345" s="227">
        <v>0</v>
      </c>
      <c r="M345" s="227">
        <v>0</v>
      </c>
      <c r="N345" s="227">
        <v>0</v>
      </c>
      <c r="O345" s="227">
        <v>0</v>
      </c>
      <c r="P345" s="227">
        <v>0</v>
      </c>
      <c r="Q345" s="227">
        <v>0</v>
      </c>
      <c r="R345" s="227">
        <v>0</v>
      </c>
      <c r="S345" s="227">
        <v>5000</v>
      </c>
      <c r="T345" s="227">
        <v>0</v>
      </c>
      <c r="U345" s="227">
        <v>0</v>
      </c>
      <c r="V345" s="227">
        <v>0</v>
      </c>
      <c r="W345" s="227">
        <v>0</v>
      </c>
      <c r="X345" s="227">
        <v>10950</v>
      </c>
      <c r="Y345" s="227">
        <v>0</v>
      </c>
      <c r="Z345" s="227">
        <v>0</v>
      </c>
      <c r="AA345" s="227">
        <v>3080</v>
      </c>
      <c r="AB345" s="227">
        <v>8820</v>
      </c>
      <c r="AC345" s="227">
        <v>0</v>
      </c>
      <c r="AD345" s="227">
        <v>223220</v>
      </c>
      <c r="AE345" s="227">
        <v>0</v>
      </c>
      <c r="AF345" s="227">
        <v>68300</v>
      </c>
      <c r="AG345" s="227">
        <v>0</v>
      </c>
      <c r="AH345" s="227">
        <v>0</v>
      </c>
      <c r="AI345" s="227">
        <v>53190</v>
      </c>
      <c r="AJ345" s="227">
        <v>90500</v>
      </c>
      <c r="AK345" s="227">
        <v>90000</v>
      </c>
      <c r="AL345" s="227">
        <v>0</v>
      </c>
      <c r="AM345" s="227">
        <v>0</v>
      </c>
      <c r="AN345" s="227">
        <v>0</v>
      </c>
      <c r="AO345" s="227">
        <v>0</v>
      </c>
      <c r="AP345" s="227">
        <v>0</v>
      </c>
      <c r="AQ345" s="227">
        <v>0</v>
      </c>
      <c r="AR345" s="227">
        <v>0</v>
      </c>
      <c r="AS345" s="227">
        <v>0</v>
      </c>
      <c r="AT345" s="227">
        <v>0</v>
      </c>
      <c r="AU345" s="227">
        <v>0</v>
      </c>
      <c r="AV345" s="227">
        <v>0</v>
      </c>
      <c r="AW345" s="227">
        <v>0</v>
      </c>
      <c r="AX345" s="227">
        <v>0</v>
      </c>
      <c r="AY345" s="227">
        <v>0</v>
      </c>
      <c r="AZ345" s="227">
        <v>0</v>
      </c>
      <c r="BA345" s="227">
        <v>0</v>
      </c>
      <c r="BB345" s="227">
        <v>0</v>
      </c>
      <c r="BC345" s="227">
        <v>0</v>
      </c>
      <c r="BD345" s="227">
        <v>0</v>
      </c>
      <c r="BE345" s="227">
        <v>0</v>
      </c>
      <c r="BF345" s="227">
        <v>0</v>
      </c>
      <c r="BG345" s="227">
        <v>2282441</v>
      </c>
      <c r="BH345" s="227">
        <v>0</v>
      </c>
      <c r="BI345" s="227">
        <v>0</v>
      </c>
      <c r="BJ345" s="227">
        <v>2805316.63</v>
      </c>
      <c r="BK345" s="227">
        <v>0</v>
      </c>
      <c r="BL345" s="227">
        <v>0</v>
      </c>
      <c r="BM345" s="227">
        <v>0</v>
      </c>
      <c r="BN345" s="227">
        <v>0</v>
      </c>
      <c r="BO345" s="227">
        <v>0</v>
      </c>
      <c r="BP345" s="227">
        <v>0</v>
      </c>
      <c r="BQ345" s="227">
        <v>693500</v>
      </c>
      <c r="BR345" s="295">
        <v>0</v>
      </c>
      <c r="BS345" s="227">
        <v>0</v>
      </c>
      <c r="BT345" s="227">
        <v>0</v>
      </c>
      <c r="BU345" s="227">
        <v>0</v>
      </c>
      <c r="BV345" s="227">
        <v>0</v>
      </c>
      <c r="BW345" s="227">
        <v>0</v>
      </c>
      <c r="BX345" s="227">
        <v>35000</v>
      </c>
      <c r="BY345" s="227">
        <v>0</v>
      </c>
      <c r="BZ345" s="227">
        <v>0</v>
      </c>
      <c r="CA345" s="227">
        <v>0</v>
      </c>
      <c r="CB345" s="227">
        <v>0</v>
      </c>
      <c r="CC345" s="227">
        <v>0</v>
      </c>
      <c r="CD345" s="227">
        <v>0</v>
      </c>
      <c r="CE345" s="227">
        <v>0</v>
      </c>
      <c r="CF345" s="227">
        <v>0</v>
      </c>
      <c r="CG345" s="227">
        <v>274020</v>
      </c>
      <c r="CH345" s="227">
        <v>0</v>
      </c>
      <c r="CI345" s="227">
        <v>1446500</v>
      </c>
      <c r="CJ345" s="227">
        <v>0</v>
      </c>
      <c r="CK345" s="227">
        <v>5000</v>
      </c>
      <c r="CL345" s="227">
        <v>0</v>
      </c>
      <c r="CM345" s="326"/>
      <c r="CZ345" s="325">
        <f t="shared" si="5"/>
        <v>0</v>
      </c>
      <c r="DA345" s="313" t="s">
        <v>1924</v>
      </c>
      <c r="DB345" s="310" t="s">
        <v>321</v>
      </c>
      <c r="DC345" s="310" t="s">
        <v>2296</v>
      </c>
    </row>
    <row r="346" spans="1:107" ht="13.2" customHeight="1" x14ac:dyDescent="0.25">
      <c r="A346" s="293" t="s">
        <v>1925</v>
      </c>
      <c r="B346" s="294" t="s">
        <v>300</v>
      </c>
      <c r="C346" s="227">
        <v>5362473.4800000004</v>
      </c>
      <c r="D346" s="227">
        <v>285580.92</v>
      </c>
      <c r="E346" s="227">
        <v>262399.46000000002</v>
      </c>
      <c r="F346" s="227">
        <v>189285.32</v>
      </c>
      <c r="G346" s="227">
        <v>152240.74</v>
      </c>
      <c r="H346" s="227">
        <v>0</v>
      </c>
      <c r="I346" s="227">
        <v>9416</v>
      </c>
      <c r="J346" s="227">
        <v>553908.23</v>
      </c>
      <c r="K346" s="227">
        <v>219690.28</v>
      </c>
      <c r="L346" s="227">
        <v>220855.83</v>
      </c>
      <c r="M346" s="227">
        <v>763380.36</v>
      </c>
      <c r="N346" s="227">
        <v>110776.16</v>
      </c>
      <c r="O346" s="227">
        <v>1441355.55</v>
      </c>
      <c r="P346" s="227">
        <v>334652.34000000003</v>
      </c>
      <c r="Q346" s="227">
        <v>329285.58</v>
      </c>
      <c r="R346" s="227">
        <v>940224.6</v>
      </c>
      <c r="S346" s="227">
        <v>253214.12</v>
      </c>
      <c r="T346" s="227">
        <v>217517.75</v>
      </c>
      <c r="U346" s="227">
        <v>217916.25</v>
      </c>
      <c r="V346" s="227">
        <v>119095.53</v>
      </c>
      <c r="W346" s="227">
        <v>2332000</v>
      </c>
      <c r="X346" s="227">
        <v>180423.04000000001</v>
      </c>
      <c r="Y346" s="227">
        <v>386383.45</v>
      </c>
      <c r="Z346" s="227">
        <v>697059.08</v>
      </c>
      <c r="AA346" s="227">
        <v>109259.75</v>
      </c>
      <c r="AB346" s="227">
        <v>119709.78</v>
      </c>
      <c r="AC346" s="227">
        <v>204800</v>
      </c>
      <c r="AD346" s="227">
        <v>599646.31999999995</v>
      </c>
      <c r="AE346" s="227">
        <v>176254.1</v>
      </c>
      <c r="AF346" s="227">
        <v>24074.880000000001</v>
      </c>
      <c r="AG346" s="227">
        <v>545260.55000000005</v>
      </c>
      <c r="AH346" s="227">
        <v>426871.05</v>
      </c>
      <c r="AI346" s="227">
        <v>264677.87</v>
      </c>
      <c r="AJ346" s="227">
        <v>134646.70000000001</v>
      </c>
      <c r="AK346" s="227">
        <v>9462563.5399999991</v>
      </c>
      <c r="AL346" s="227">
        <v>527487</v>
      </c>
      <c r="AM346" s="227">
        <v>371071.37</v>
      </c>
      <c r="AN346" s="227">
        <v>535884.16</v>
      </c>
      <c r="AO346" s="227">
        <v>412744.75</v>
      </c>
      <c r="AP346" s="227">
        <v>304432.5</v>
      </c>
      <c r="AQ346" s="227">
        <v>112589.19</v>
      </c>
      <c r="AR346" s="227">
        <v>1075644.2</v>
      </c>
      <c r="AS346" s="227">
        <v>236071.16</v>
      </c>
      <c r="AT346" s="227">
        <v>501663.42</v>
      </c>
      <c r="AU346" s="227">
        <v>865150.4</v>
      </c>
      <c r="AV346" s="227">
        <v>195550.11</v>
      </c>
      <c r="AW346" s="227">
        <v>163872.48000000001</v>
      </c>
      <c r="AX346" s="227">
        <v>254404.43</v>
      </c>
      <c r="AY346" s="227">
        <v>193797.4</v>
      </c>
      <c r="AZ346" s="227">
        <v>244885.42</v>
      </c>
      <c r="BA346" s="227">
        <v>0</v>
      </c>
      <c r="BB346" s="227">
        <v>413009.93</v>
      </c>
      <c r="BC346" s="227">
        <v>1995465.43</v>
      </c>
      <c r="BD346" s="227">
        <v>609929.97</v>
      </c>
      <c r="BE346" s="227">
        <v>267205.15000000002</v>
      </c>
      <c r="BF346" s="227">
        <v>444730.7</v>
      </c>
      <c r="BG346" s="227">
        <v>4296579.04</v>
      </c>
      <c r="BH346" s="227">
        <v>9279.11</v>
      </c>
      <c r="BI346" s="227">
        <v>64337.72</v>
      </c>
      <c r="BJ346" s="227">
        <v>371529.3</v>
      </c>
      <c r="BK346" s="227">
        <v>172488.65</v>
      </c>
      <c r="BL346" s="227">
        <v>5258489.32</v>
      </c>
      <c r="BM346" s="227">
        <v>506486.88</v>
      </c>
      <c r="BN346" s="227">
        <v>329413.3</v>
      </c>
      <c r="BO346" s="227">
        <v>785713.14</v>
      </c>
      <c r="BP346" s="227">
        <v>547689.23</v>
      </c>
      <c r="BQ346" s="227">
        <v>278621.90000000002</v>
      </c>
      <c r="BR346" s="295">
        <v>8656742.3800000008</v>
      </c>
      <c r="BS346" s="227">
        <v>813766.19</v>
      </c>
      <c r="BT346" s="227">
        <v>298621.44</v>
      </c>
      <c r="BU346" s="227">
        <v>1761415.23</v>
      </c>
      <c r="BV346" s="227">
        <v>339299.48</v>
      </c>
      <c r="BW346" s="227">
        <v>554946.56000000006</v>
      </c>
      <c r="BX346" s="227">
        <v>1622537.58</v>
      </c>
      <c r="BY346" s="227">
        <v>419243.15</v>
      </c>
      <c r="BZ346" s="227">
        <v>382075.82</v>
      </c>
      <c r="CA346" s="227">
        <v>244887.13</v>
      </c>
      <c r="CB346" s="227">
        <v>515112.69</v>
      </c>
      <c r="CC346" s="227">
        <v>1309455.3899999999</v>
      </c>
      <c r="CD346" s="227">
        <v>48394.73</v>
      </c>
      <c r="CE346" s="227">
        <v>751446.53</v>
      </c>
      <c r="CF346" s="227">
        <v>444746.4</v>
      </c>
      <c r="CG346" s="227">
        <v>247584.45</v>
      </c>
      <c r="CH346" s="227">
        <v>542415.15</v>
      </c>
      <c r="CI346" s="227">
        <v>399107.51</v>
      </c>
      <c r="CJ346" s="227">
        <v>863151.62</v>
      </c>
      <c r="CK346" s="227">
        <v>88585.71</v>
      </c>
      <c r="CL346" s="227">
        <v>294675.07</v>
      </c>
      <c r="CM346" s="326"/>
      <c r="CZ346" s="325">
        <f t="shared" si="5"/>
        <v>0</v>
      </c>
      <c r="DA346" s="313" t="s">
        <v>1925</v>
      </c>
      <c r="DB346" s="310" t="s">
        <v>300</v>
      </c>
      <c r="DC346" s="310" t="s">
        <v>2296</v>
      </c>
    </row>
    <row r="347" spans="1:107" ht="13.2" customHeight="1" x14ac:dyDescent="0.25">
      <c r="A347" s="293" t="s">
        <v>1926</v>
      </c>
      <c r="B347" s="294" t="s">
        <v>1927</v>
      </c>
      <c r="C347" s="227">
        <v>0</v>
      </c>
      <c r="D347" s="227">
        <v>0</v>
      </c>
      <c r="E347" s="227">
        <v>0</v>
      </c>
      <c r="F347" s="227">
        <v>0</v>
      </c>
      <c r="G347" s="227">
        <v>0</v>
      </c>
      <c r="H347" s="227">
        <v>0</v>
      </c>
      <c r="I347" s="227">
        <v>0</v>
      </c>
      <c r="J347" s="227">
        <v>0</v>
      </c>
      <c r="K347" s="227">
        <v>0</v>
      </c>
      <c r="L347" s="227">
        <v>0</v>
      </c>
      <c r="M347" s="227">
        <v>0</v>
      </c>
      <c r="N347" s="227">
        <v>0</v>
      </c>
      <c r="O347" s="227">
        <v>0</v>
      </c>
      <c r="P347" s="227">
        <v>0</v>
      </c>
      <c r="Q347" s="227">
        <v>31350</v>
      </c>
      <c r="R347" s="227">
        <v>0</v>
      </c>
      <c r="S347" s="227">
        <v>0</v>
      </c>
      <c r="T347" s="227">
        <v>0</v>
      </c>
      <c r="U347" s="227">
        <v>1015012.5</v>
      </c>
      <c r="V347" s="227">
        <v>0</v>
      </c>
      <c r="W347" s="227">
        <v>0</v>
      </c>
      <c r="X347" s="227">
        <v>25500</v>
      </c>
      <c r="Y347" s="227">
        <v>142900</v>
      </c>
      <c r="Z347" s="227">
        <v>0</v>
      </c>
      <c r="AA347" s="227">
        <v>0</v>
      </c>
      <c r="AB347" s="227">
        <v>0</v>
      </c>
      <c r="AC347" s="227">
        <v>0</v>
      </c>
      <c r="AD347" s="227">
        <v>0</v>
      </c>
      <c r="AE347" s="227">
        <v>0</v>
      </c>
      <c r="AF347" s="227">
        <v>0</v>
      </c>
      <c r="AG347" s="227">
        <v>0</v>
      </c>
      <c r="AH347" s="227">
        <v>0</v>
      </c>
      <c r="AI347" s="227">
        <v>0</v>
      </c>
      <c r="AJ347" s="227">
        <v>0</v>
      </c>
      <c r="AK347" s="227">
        <v>0</v>
      </c>
      <c r="AL347" s="227">
        <v>0</v>
      </c>
      <c r="AM347" s="227">
        <v>0</v>
      </c>
      <c r="AN347" s="227">
        <v>0</v>
      </c>
      <c r="AO347" s="227">
        <v>0</v>
      </c>
      <c r="AP347" s="227">
        <v>0</v>
      </c>
      <c r="AQ347" s="227">
        <v>0</v>
      </c>
      <c r="AR347" s="227">
        <v>0</v>
      </c>
      <c r="AS347" s="227">
        <v>0</v>
      </c>
      <c r="AT347" s="227">
        <v>0</v>
      </c>
      <c r="AU347" s="227">
        <v>0</v>
      </c>
      <c r="AV347" s="227">
        <v>0</v>
      </c>
      <c r="AW347" s="227">
        <v>0</v>
      </c>
      <c r="AX347" s="227">
        <v>0</v>
      </c>
      <c r="AY347" s="227">
        <v>0</v>
      </c>
      <c r="AZ347" s="227">
        <v>0</v>
      </c>
      <c r="BA347" s="227">
        <v>0</v>
      </c>
      <c r="BB347" s="227">
        <v>0</v>
      </c>
      <c r="BC347" s="227">
        <v>0</v>
      </c>
      <c r="BD347" s="227">
        <v>0</v>
      </c>
      <c r="BE347" s="227">
        <v>0</v>
      </c>
      <c r="BF347" s="227">
        <v>0</v>
      </c>
      <c r="BG347" s="227">
        <v>0</v>
      </c>
      <c r="BH347" s="227">
        <v>0</v>
      </c>
      <c r="BI347" s="227">
        <v>0</v>
      </c>
      <c r="BJ347" s="227">
        <v>0</v>
      </c>
      <c r="BK347" s="227">
        <v>0</v>
      </c>
      <c r="BL347" s="227">
        <v>0</v>
      </c>
      <c r="BM347" s="227">
        <v>0</v>
      </c>
      <c r="BN347" s="227">
        <v>0</v>
      </c>
      <c r="BO347" s="227">
        <v>0</v>
      </c>
      <c r="BP347" s="227">
        <v>0</v>
      </c>
      <c r="BQ347" s="227">
        <v>0</v>
      </c>
      <c r="BR347" s="295">
        <v>153250</v>
      </c>
      <c r="BS347" s="295">
        <v>0</v>
      </c>
      <c r="BT347" s="227">
        <v>0</v>
      </c>
      <c r="BU347" s="295">
        <v>0</v>
      </c>
      <c r="BV347" s="227">
        <v>0</v>
      </c>
      <c r="BW347" s="227">
        <v>0</v>
      </c>
      <c r="BX347" s="295">
        <v>0</v>
      </c>
      <c r="BY347" s="227">
        <v>16935</v>
      </c>
      <c r="BZ347" s="227">
        <v>0</v>
      </c>
      <c r="CA347" s="295">
        <v>0</v>
      </c>
      <c r="CB347" s="295">
        <v>0</v>
      </c>
      <c r="CC347" s="295">
        <v>0</v>
      </c>
      <c r="CD347" s="295">
        <v>36470</v>
      </c>
      <c r="CE347" s="295">
        <v>0</v>
      </c>
      <c r="CF347" s="227">
        <v>0</v>
      </c>
      <c r="CG347" s="295">
        <v>0</v>
      </c>
      <c r="CH347" s="295">
        <v>17000</v>
      </c>
      <c r="CI347" s="227">
        <v>0</v>
      </c>
      <c r="CJ347" s="295">
        <v>0</v>
      </c>
      <c r="CK347" s="295">
        <v>0</v>
      </c>
      <c r="CL347" s="227">
        <v>300000</v>
      </c>
      <c r="CM347" s="326"/>
      <c r="CZ347" s="325">
        <f t="shared" si="5"/>
        <v>0</v>
      </c>
      <c r="DA347" s="313" t="s">
        <v>1926</v>
      </c>
      <c r="DB347" s="310" t="s">
        <v>1927</v>
      </c>
      <c r="DC347" s="310" t="s">
        <v>2296</v>
      </c>
    </row>
    <row r="348" spans="1:107" ht="13.2" customHeight="1" x14ac:dyDescent="0.25">
      <c r="A348" s="293" t="s">
        <v>1928</v>
      </c>
      <c r="B348" s="294" t="s">
        <v>1929</v>
      </c>
      <c r="C348" s="227">
        <v>0</v>
      </c>
      <c r="D348" s="227">
        <v>0</v>
      </c>
      <c r="E348" s="227">
        <v>0</v>
      </c>
      <c r="F348" s="227">
        <v>0</v>
      </c>
      <c r="G348" s="227">
        <v>0</v>
      </c>
      <c r="H348" s="227">
        <v>0</v>
      </c>
      <c r="I348" s="227">
        <v>0</v>
      </c>
      <c r="J348" s="227">
        <v>0</v>
      </c>
      <c r="K348" s="227">
        <v>0</v>
      </c>
      <c r="L348" s="227">
        <v>0</v>
      </c>
      <c r="M348" s="227">
        <v>0</v>
      </c>
      <c r="N348" s="227">
        <v>0</v>
      </c>
      <c r="O348" s="227">
        <v>0</v>
      </c>
      <c r="P348" s="227">
        <v>0</v>
      </c>
      <c r="Q348" s="227">
        <v>0</v>
      </c>
      <c r="R348" s="227">
        <v>0</v>
      </c>
      <c r="S348" s="227">
        <v>0</v>
      </c>
      <c r="T348" s="227">
        <v>0</v>
      </c>
      <c r="U348" s="227">
        <v>0</v>
      </c>
      <c r="V348" s="227">
        <v>0</v>
      </c>
      <c r="W348" s="227">
        <v>0</v>
      </c>
      <c r="X348" s="227">
        <v>0</v>
      </c>
      <c r="Y348" s="227">
        <v>0</v>
      </c>
      <c r="Z348" s="227">
        <v>0</v>
      </c>
      <c r="AA348" s="227">
        <v>0</v>
      </c>
      <c r="AB348" s="227">
        <v>0</v>
      </c>
      <c r="AC348" s="227">
        <v>0</v>
      </c>
      <c r="AD348" s="227">
        <v>0</v>
      </c>
      <c r="AE348" s="227">
        <v>0</v>
      </c>
      <c r="AF348" s="227">
        <v>0</v>
      </c>
      <c r="AG348" s="227">
        <v>0</v>
      </c>
      <c r="AH348" s="227">
        <v>0</v>
      </c>
      <c r="AI348" s="227">
        <v>0</v>
      </c>
      <c r="AJ348" s="227">
        <v>0</v>
      </c>
      <c r="AK348" s="227">
        <v>122990</v>
      </c>
      <c r="AL348" s="227">
        <v>10110</v>
      </c>
      <c r="AM348" s="227">
        <v>0</v>
      </c>
      <c r="AN348" s="227">
        <v>0</v>
      </c>
      <c r="AO348" s="227">
        <v>0</v>
      </c>
      <c r="AP348" s="227">
        <v>0</v>
      </c>
      <c r="AQ348" s="227">
        <v>0</v>
      </c>
      <c r="AR348" s="227">
        <v>0</v>
      </c>
      <c r="AS348" s="227">
        <v>0</v>
      </c>
      <c r="AT348" s="227">
        <v>0</v>
      </c>
      <c r="AU348" s="227">
        <v>0</v>
      </c>
      <c r="AV348" s="227">
        <v>0</v>
      </c>
      <c r="AW348" s="227">
        <v>62000</v>
      </c>
      <c r="AX348" s="227">
        <v>0</v>
      </c>
      <c r="AY348" s="227">
        <v>0</v>
      </c>
      <c r="AZ348" s="227">
        <v>0</v>
      </c>
      <c r="BA348" s="227">
        <v>0</v>
      </c>
      <c r="BB348" s="227">
        <v>0</v>
      </c>
      <c r="BC348" s="227">
        <v>0</v>
      </c>
      <c r="BD348" s="227">
        <v>0</v>
      </c>
      <c r="BE348" s="227">
        <v>0</v>
      </c>
      <c r="BF348" s="227">
        <v>0</v>
      </c>
      <c r="BG348" s="227">
        <v>0</v>
      </c>
      <c r="BH348" s="227">
        <v>0</v>
      </c>
      <c r="BI348" s="227">
        <v>0</v>
      </c>
      <c r="BJ348" s="227">
        <v>0</v>
      </c>
      <c r="BK348" s="227">
        <v>0</v>
      </c>
      <c r="BL348" s="227">
        <v>0</v>
      </c>
      <c r="BM348" s="227">
        <v>0</v>
      </c>
      <c r="BN348" s="227">
        <v>0</v>
      </c>
      <c r="BO348" s="227">
        <v>0</v>
      </c>
      <c r="BP348" s="227">
        <v>0</v>
      </c>
      <c r="BQ348" s="227">
        <v>0</v>
      </c>
      <c r="BR348" s="295">
        <v>0</v>
      </c>
      <c r="BS348" s="227">
        <v>0</v>
      </c>
      <c r="BT348" s="227">
        <v>0</v>
      </c>
      <c r="BU348" s="295">
        <v>0</v>
      </c>
      <c r="BV348" s="227">
        <v>0</v>
      </c>
      <c r="BW348" s="227">
        <v>0</v>
      </c>
      <c r="BX348" s="295">
        <v>0</v>
      </c>
      <c r="BY348" s="227">
        <v>0</v>
      </c>
      <c r="BZ348" s="227">
        <v>0</v>
      </c>
      <c r="CA348" s="227">
        <v>0</v>
      </c>
      <c r="CB348" s="295">
        <v>0</v>
      </c>
      <c r="CC348" s="295">
        <v>0</v>
      </c>
      <c r="CD348" s="295">
        <v>20500</v>
      </c>
      <c r="CE348" s="295">
        <v>0</v>
      </c>
      <c r="CF348" s="227">
        <v>0</v>
      </c>
      <c r="CG348" s="227">
        <v>0</v>
      </c>
      <c r="CH348" s="227">
        <v>0</v>
      </c>
      <c r="CI348" s="227">
        <v>0</v>
      </c>
      <c r="CJ348" s="295">
        <v>0</v>
      </c>
      <c r="CK348" s="295">
        <v>0</v>
      </c>
      <c r="CL348" s="227">
        <v>0</v>
      </c>
      <c r="CM348" s="326"/>
      <c r="CZ348" s="325">
        <f t="shared" si="5"/>
        <v>0</v>
      </c>
      <c r="DA348" s="313" t="s">
        <v>1928</v>
      </c>
      <c r="DB348" s="310" t="s">
        <v>1929</v>
      </c>
      <c r="DC348" s="310" t="s">
        <v>2296</v>
      </c>
    </row>
    <row r="349" spans="1:107" ht="13.2" customHeight="1" x14ac:dyDescent="0.25">
      <c r="A349" s="293" t="s">
        <v>307</v>
      </c>
      <c r="B349" s="294" t="s">
        <v>308</v>
      </c>
      <c r="C349" s="227">
        <v>0</v>
      </c>
      <c r="D349" s="227">
        <v>0</v>
      </c>
      <c r="E349" s="227">
        <v>0</v>
      </c>
      <c r="F349" s="227">
        <v>0</v>
      </c>
      <c r="G349" s="227">
        <v>0</v>
      </c>
      <c r="H349" s="227">
        <v>0</v>
      </c>
      <c r="I349" s="227">
        <v>0</v>
      </c>
      <c r="J349" s="227">
        <v>0</v>
      </c>
      <c r="K349" s="227">
        <v>0</v>
      </c>
      <c r="L349" s="227">
        <v>0</v>
      </c>
      <c r="M349" s="227">
        <v>0</v>
      </c>
      <c r="N349" s="227">
        <v>0</v>
      </c>
      <c r="O349" s="227">
        <v>0</v>
      </c>
      <c r="P349" s="227">
        <v>0</v>
      </c>
      <c r="Q349" s="227">
        <v>0</v>
      </c>
      <c r="R349" s="227">
        <v>93739.31</v>
      </c>
      <c r="S349" s="227">
        <v>0</v>
      </c>
      <c r="T349" s="227">
        <v>0</v>
      </c>
      <c r="U349" s="227">
        <v>0</v>
      </c>
      <c r="V349" s="227">
        <v>0</v>
      </c>
      <c r="W349" s="227">
        <v>0</v>
      </c>
      <c r="X349" s="227">
        <v>0</v>
      </c>
      <c r="Y349" s="227">
        <v>0</v>
      </c>
      <c r="Z349" s="227">
        <v>0</v>
      </c>
      <c r="AA349" s="227">
        <v>0</v>
      </c>
      <c r="AB349" s="227">
        <v>0</v>
      </c>
      <c r="AC349" s="227">
        <v>0</v>
      </c>
      <c r="AD349" s="227">
        <v>0</v>
      </c>
      <c r="AE349" s="227">
        <v>0</v>
      </c>
      <c r="AF349" s="227">
        <v>0</v>
      </c>
      <c r="AG349" s="227">
        <v>0</v>
      </c>
      <c r="AH349" s="227">
        <v>0</v>
      </c>
      <c r="AI349" s="227">
        <v>0</v>
      </c>
      <c r="AJ349" s="227">
        <v>0</v>
      </c>
      <c r="AK349" s="227">
        <v>0</v>
      </c>
      <c r="AL349" s="227">
        <v>0</v>
      </c>
      <c r="AM349" s="227">
        <v>0</v>
      </c>
      <c r="AN349" s="227">
        <v>0</v>
      </c>
      <c r="AO349" s="227">
        <v>0</v>
      </c>
      <c r="AP349" s="227">
        <v>0</v>
      </c>
      <c r="AQ349" s="227">
        <v>0</v>
      </c>
      <c r="AR349" s="227">
        <v>0</v>
      </c>
      <c r="AS349" s="227">
        <v>0</v>
      </c>
      <c r="AT349" s="227">
        <v>0</v>
      </c>
      <c r="AU349" s="227">
        <v>0</v>
      </c>
      <c r="AV349" s="227">
        <v>0</v>
      </c>
      <c r="AW349" s="227">
        <v>0</v>
      </c>
      <c r="AX349" s="227">
        <v>0</v>
      </c>
      <c r="AY349" s="227">
        <v>0</v>
      </c>
      <c r="AZ349" s="227">
        <v>0</v>
      </c>
      <c r="BA349" s="227">
        <v>0</v>
      </c>
      <c r="BB349" s="227">
        <v>0</v>
      </c>
      <c r="BC349" s="227">
        <v>217727.14</v>
      </c>
      <c r="BD349" s="227">
        <v>0</v>
      </c>
      <c r="BE349" s="227">
        <v>0</v>
      </c>
      <c r="BF349" s="227">
        <v>0</v>
      </c>
      <c r="BG349" s="227">
        <v>305325.2</v>
      </c>
      <c r="BH349" s="227">
        <v>0</v>
      </c>
      <c r="BI349" s="227">
        <v>0</v>
      </c>
      <c r="BJ349" s="227">
        <v>0</v>
      </c>
      <c r="BK349" s="227">
        <v>0</v>
      </c>
      <c r="BL349" s="227">
        <v>0</v>
      </c>
      <c r="BM349" s="227">
        <v>0</v>
      </c>
      <c r="BN349" s="227">
        <v>0</v>
      </c>
      <c r="BO349" s="227">
        <v>0</v>
      </c>
      <c r="BP349" s="227">
        <v>0</v>
      </c>
      <c r="BQ349" s="227">
        <v>0</v>
      </c>
      <c r="BR349" s="295">
        <v>0</v>
      </c>
      <c r="BS349" s="295">
        <v>10705</v>
      </c>
      <c r="BT349" s="227">
        <v>0</v>
      </c>
      <c r="BU349" s="295">
        <v>0</v>
      </c>
      <c r="BV349" s="227">
        <v>0</v>
      </c>
      <c r="BW349" s="227">
        <v>0</v>
      </c>
      <c r="BX349" s="295">
        <v>0</v>
      </c>
      <c r="BY349" s="227">
        <v>19900</v>
      </c>
      <c r="BZ349" s="227">
        <v>0</v>
      </c>
      <c r="CA349" s="295">
        <v>0</v>
      </c>
      <c r="CB349" s="295">
        <v>159645.45000000001</v>
      </c>
      <c r="CC349" s="295">
        <v>17948</v>
      </c>
      <c r="CD349" s="295">
        <v>38192</v>
      </c>
      <c r="CE349" s="295">
        <v>19261</v>
      </c>
      <c r="CF349" s="227">
        <v>0</v>
      </c>
      <c r="CG349" s="295">
        <v>129615.56</v>
      </c>
      <c r="CH349" s="295">
        <v>0</v>
      </c>
      <c r="CI349" s="227">
        <v>0</v>
      </c>
      <c r="CJ349" s="295">
        <v>0</v>
      </c>
      <c r="CK349" s="295">
        <v>2577</v>
      </c>
      <c r="CL349" s="227">
        <v>0</v>
      </c>
      <c r="CM349" s="326"/>
      <c r="CZ349" s="325">
        <f t="shared" si="5"/>
        <v>0</v>
      </c>
      <c r="DA349" s="313" t="s">
        <v>307</v>
      </c>
      <c r="DB349" s="310" t="s">
        <v>308</v>
      </c>
      <c r="DC349" s="310" t="s">
        <v>2296</v>
      </c>
    </row>
    <row r="350" spans="1:107" ht="13.2" customHeight="1" x14ac:dyDescent="0.25">
      <c r="A350" s="293" t="s">
        <v>309</v>
      </c>
      <c r="B350" s="294" t="s">
        <v>310</v>
      </c>
      <c r="C350" s="227">
        <v>0</v>
      </c>
      <c r="D350" s="227">
        <v>0</v>
      </c>
      <c r="E350" s="227">
        <v>0</v>
      </c>
      <c r="F350" s="227">
        <v>0</v>
      </c>
      <c r="G350" s="227">
        <v>0</v>
      </c>
      <c r="H350" s="227">
        <v>0</v>
      </c>
      <c r="I350" s="227">
        <v>0</v>
      </c>
      <c r="J350" s="227">
        <v>0</v>
      </c>
      <c r="K350" s="227">
        <v>0</v>
      </c>
      <c r="L350" s="227">
        <v>0</v>
      </c>
      <c r="M350" s="227">
        <v>142918.39999999999</v>
      </c>
      <c r="N350" s="227">
        <v>0</v>
      </c>
      <c r="O350" s="227">
        <v>34750</v>
      </c>
      <c r="P350" s="227">
        <v>0</v>
      </c>
      <c r="Q350" s="227">
        <v>13.3</v>
      </c>
      <c r="R350" s="227">
        <v>1883811.71</v>
      </c>
      <c r="S350" s="227">
        <v>0</v>
      </c>
      <c r="T350" s="227">
        <v>0</v>
      </c>
      <c r="U350" s="227">
        <v>0</v>
      </c>
      <c r="V350" s="227">
        <v>0</v>
      </c>
      <c r="W350" s="227">
        <v>0</v>
      </c>
      <c r="X350" s="227">
        <v>0</v>
      </c>
      <c r="Y350" s="227">
        <v>0</v>
      </c>
      <c r="Z350" s="227">
        <v>0</v>
      </c>
      <c r="AA350" s="227">
        <v>0</v>
      </c>
      <c r="AB350" s="227">
        <v>0</v>
      </c>
      <c r="AC350" s="227">
        <v>0</v>
      </c>
      <c r="AD350" s="227">
        <v>0</v>
      </c>
      <c r="AE350" s="227">
        <v>0</v>
      </c>
      <c r="AF350" s="227">
        <v>0</v>
      </c>
      <c r="AG350" s="227">
        <v>0</v>
      </c>
      <c r="AH350" s="227">
        <v>0</v>
      </c>
      <c r="AI350" s="227">
        <v>0</v>
      </c>
      <c r="AJ350" s="227">
        <v>0</v>
      </c>
      <c r="AK350" s="227">
        <v>0</v>
      </c>
      <c r="AL350" s="227">
        <v>0</v>
      </c>
      <c r="AM350" s="227">
        <v>0</v>
      </c>
      <c r="AN350" s="227">
        <v>0</v>
      </c>
      <c r="AO350" s="227">
        <v>82566.5</v>
      </c>
      <c r="AP350" s="227">
        <v>0</v>
      </c>
      <c r="AQ350" s="227">
        <v>0</v>
      </c>
      <c r="AR350" s="227">
        <v>0</v>
      </c>
      <c r="AS350" s="227">
        <v>0</v>
      </c>
      <c r="AT350" s="227">
        <v>26599.919999999998</v>
      </c>
      <c r="AU350" s="227">
        <v>0</v>
      </c>
      <c r="AV350" s="227">
        <v>610145</v>
      </c>
      <c r="AW350" s="227">
        <v>12000</v>
      </c>
      <c r="AX350" s="227">
        <v>0</v>
      </c>
      <c r="AY350" s="227">
        <v>0</v>
      </c>
      <c r="AZ350" s="227">
        <v>1240</v>
      </c>
      <c r="BA350" s="227">
        <v>0</v>
      </c>
      <c r="BB350" s="227">
        <v>0</v>
      </c>
      <c r="BC350" s="227">
        <v>0</v>
      </c>
      <c r="BD350" s="227">
        <v>15101</v>
      </c>
      <c r="BE350" s="227">
        <v>0</v>
      </c>
      <c r="BF350" s="227">
        <v>0</v>
      </c>
      <c r="BG350" s="227">
        <v>0</v>
      </c>
      <c r="BH350" s="227">
        <v>0</v>
      </c>
      <c r="BI350" s="227">
        <v>0</v>
      </c>
      <c r="BJ350" s="227">
        <v>865437.5</v>
      </c>
      <c r="BK350" s="227">
        <v>45840</v>
      </c>
      <c r="BL350" s="227">
        <v>0</v>
      </c>
      <c r="BM350" s="227">
        <v>0</v>
      </c>
      <c r="BN350" s="227">
        <v>0</v>
      </c>
      <c r="BO350" s="227">
        <v>0</v>
      </c>
      <c r="BP350" s="227">
        <v>0</v>
      </c>
      <c r="BQ350" s="227">
        <v>0</v>
      </c>
      <c r="BR350" s="295">
        <v>0</v>
      </c>
      <c r="BS350" s="227">
        <v>0</v>
      </c>
      <c r="BT350" s="227">
        <v>0</v>
      </c>
      <c r="BU350" s="227">
        <v>63399.75</v>
      </c>
      <c r="BV350" s="227">
        <v>0</v>
      </c>
      <c r="BW350" s="227">
        <v>0</v>
      </c>
      <c r="BX350" s="227">
        <v>0</v>
      </c>
      <c r="BY350" s="227">
        <v>0</v>
      </c>
      <c r="BZ350" s="227">
        <v>0</v>
      </c>
      <c r="CA350" s="227">
        <v>0</v>
      </c>
      <c r="CB350" s="227">
        <v>66650.350000000006</v>
      </c>
      <c r="CC350" s="227">
        <v>0</v>
      </c>
      <c r="CD350" s="227">
        <v>0</v>
      </c>
      <c r="CE350" s="227">
        <v>0</v>
      </c>
      <c r="CF350" s="227">
        <v>0</v>
      </c>
      <c r="CG350" s="227">
        <v>7475</v>
      </c>
      <c r="CH350" s="227">
        <v>0</v>
      </c>
      <c r="CI350" s="227">
        <v>0</v>
      </c>
      <c r="CJ350" s="227">
        <v>26464</v>
      </c>
      <c r="CK350" s="227">
        <v>0</v>
      </c>
      <c r="CL350" s="227">
        <v>0</v>
      </c>
      <c r="CM350" s="326"/>
      <c r="CZ350" s="325">
        <f t="shared" si="5"/>
        <v>0</v>
      </c>
      <c r="DA350" s="313" t="s">
        <v>309</v>
      </c>
      <c r="DB350" s="310" t="s">
        <v>310</v>
      </c>
      <c r="DC350" s="310" t="s">
        <v>2296</v>
      </c>
    </row>
    <row r="351" spans="1:107" ht="13.2" customHeight="1" x14ac:dyDescent="0.25">
      <c r="A351" s="293" t="s">
        <v>311</v>
      </c>
      <c r="B351" s="294" t="s">
        <v>312</v>
      </c>
      <c r="C351" s="227">
        <v>0</v>
      </c>
      <c r="D351" s="227">
        <v>0</v>
      </c>
      <c r="E351" s="227">
        <v>0</v>
      </c>
      <c r="F351" s="227">
        <v>769000</v>
      </c>
      <c r="G351" s="227">
        <v>0</v>
      </c>
      <c r="H351" s="227">
        <v>0</v>
      </c>
      <c r="I351" s="227">
        <v>606805</v>
      </c>
      <c r="J351" s="227">
        <v>825500</v>
      </c>
      <c r="K351" s="227">
        <v>1109300</v>
      </c>
      <c r="L351" s="227">
        <v>0</v>
      </c>
      <c r="M351" s="227">
        <v>801800</v>
      </c>
      <c r="N351" s="227">
        <v>0</v>
      </c>
      <c r="O351" s="227">
        <v>0</v>
      </c>
      <c r="P351" s="227">
        <v>17700</v>
      </c>
      <c r="Q351" s="227">
        <v>0</v>
      </c>
      <c r="R351" s="227">
        <v>21171.75</v>
      </c>
      <c r="S351" s="227">
        <v>0</v>
      </c>
      <c r="T351" s="227">
        <v>0</v>
      </c>
      <c r="U351" s="227">
        <v>283522.67</v>
      </c>
      <c r="V351" s="227">
        <v>0</v>
      </c>
      <c r="W351" s="227">
        <v>0</v>
      </c>
      <c r="X351" s="227">
        <v>0</v>
      </c>
      <c r="Y351" s="227">
        <v>3183600</v>
      </c>
      <c r="Z351" s="227">
        <v>0</v>
      </c>
      <c r="AA351" s="227">
        <v>0</v>
      </c>
      <c r="AB351" s="227">
        <v>0</v>
      </c>
      <c r="AC351" s="227">
        <v>0</v>
      </c>
      <c r="AD351" s="227">
        <v>0</v>
      </c>
      <c r="AE351" s="227">
        <v>0</v>
      </c>
      <c r="AF351" s="227">
        <v>0</v>
      </c>
      <c r="AG351" s="227">
        <v>0</v>
      </c>
      <c r="AH351" s="227">
        <v>0</v>
      </c>
      <c r="AI351" s="227">
        <v>0</v>
      </c>
      <c r="AJ351" s="227">
        <v>0</v>
      </c>
      <c r="AK351" s="227">
        <v>0</v>
      </c>
      <c r="AL351" s="227">
        <v>6500</v>
      </c>
      <c r="AM351" s="227">
        <v>0</v>
      </c>
      <c r="AN351" s="227">
        <v>2725366</v>
      </c>
      <c r="AO351" s="227">
        <v>0</v>
      </c>
      <c r="AP351" s="227">
        <v>78724</v>
      </c>
      <c r="AQ351" s="227">
        <v>0</v>
      </c>
      <c r="AR351" s="227">
        <v>1709896</v>
      </c>
      <c r="AS351" s="227">
        <v>629336</v>
      </c>
      <c r="AT351" s="227">
        <v>47190</v>
      </c>
      <c r="AU351" s="227">
        <v>925018</v>
      </c>
      <c r="AV351" s="227">
        <v>148000</v>
      </c>
      <c r="AW351" s="227">
        <v>390567</v>
      </c>
      <c r="AX351" s="227">
        <v>0</v>
      </c>
      <c r="AY351" s="227">
        <v>2569931</v>
      </c>
      <c r="AZ351" s="227">
        <v>0</v>
      </c>
      <c r="BA351" s="227">
        <v>0</v>
      </c>
      <c r="BB351" s="227">
        <v>0</v>
      </c>
      <c r="BC351" s="227">
        <v>0</v>
      </c>
      <c r="BD351" s="227">
        <v>0</v>
      </c>
      <c r="BE351" s="227">
        <v>0</v>
      </c>
      <c r="BF351" s="227">
        <v>0</v>
      </c>
      <c r="BG351" s="227">
        <v>15220904.49</v>
      </c>
      <c r="BH351" s="227">
        <v>5066406.6100000003</v>
      </c>
      <c r="BI351" s="227">
        <v>0</v>
      </c>
      <c r="BJ351" s="227">
        <v>4406</v>
      </c>
      <c r="BK351" s="227">
        <v>1131144.3899999999</v>
      </c>
      <c r="BL351" s="227">
        <v>0</v>
      </c>
      <c r="BM351" s="227">
        <v>0</v>
      </c>
      <c r="BN351" s="227">
        <v>0</v>
      </c>
      <c r="BO351" s="227">
        <v>0</v>
      </c>
      <c r="BP351" s="227">
        <v>0</v>
      </c>
      <c r="BQ351" s="227">
        <v>0</v>
      </c>
      <c r="BR351" s="227">
        <v>0</v>
      </c>
      <c r="BS351" s="227">
        <v>0</v>
      </c>
      <c r="BT351" s="227">
        <v>0</v>
      </c>
      <c r="BU351" s="227">
        <v>0</v>
      </c>
      <c r="BV351" s="227">
        <v>0</v>
      </c>
      <c r="BW351" s="227">
        <v>0</v>
      </c>
      <c r="BX351" s="227">
        <v>0</v>
      </c>
      <c r="BY351" s="227">
        <v>553000</v>
      </c>
      <c r="BZ351" s="227">
        <v>0</v>
      </c>
      <c r="CA351" s="227">
        <v>0</v>
      </c>
      <c r="CB351" s="227">
        <v>0</v>
      </c>
      <c r="CC351" s="227">
        <v>0</v>
      </c>
      <c r="CD351" s="227">
        <v>3192900</v>
      </c>
      <c r="CE351" s="227">
        <v>0</v>
      </c>
      <c r="CF351" s="227">
        <v>0</v>
      </c>
      <c r="CG351" s="227">
        <v>0</v>
      </c>
      <c r="CH351" s="227">
        <v>0</v>
      </c>
      <c r="CI351" s="227">
        <v>178040.6</v>
      </c>
      <c r="CJ351" s="227">
        <v>0</v>
      </c>
      <c r="CK351" s="227">
        <v>0</v>
      </c>
      <c r="CL351" s="227">
        <v>0</v>
      </c>
      <c r="CM351" s="326"/>
      <c r="CZ351" s="325">
        <f t="shared" si="5"/>
        <v>0</v>
      </c>
      <c r="DA351" s="313" t="s">
        <v>311</v>
      </c>
      <c r="DB351" s="310" t="s">
        <v>312</v>
      </c>
      <c r="DC351" s="310" t="s">
        <v>2296</v>
      </c>
    </row>
    <row r="352" spans="1:107" ht="13.2" customHeight="1" x14ac:dyDescent="0.25">
      <c r="A352" s="293" t="s">
        <v>1125</v>
      </c>
      <c r="B352" s="294" t="s">
        <v>1126</v>
      </c>
      <c r="C352" s="227">
        <v>44300</v>
      </c>
      <c r="D352" s="227">
        <v>0</v>
      </c>
      <c r="E352" s="227">
        <v>0</v>
      </c>
      <c r="F352" s="227">
        <v>0</v>
      </c>
      <c r="G352" s="227">
        <v>0</v>
      </c>
      <c r="H352" s="227">
        <v>0</v>
      </c>
      <c r="I352" s="227">
        <v>0</v>
      </c>
      <c r="J352" s="227">
        <v>0</v>
      </c>
      <c r="K352" s="227">
        <v>0</v>
      </c>
      <c r="L352" s="227">
        <v>0</v>
      </c>
      <c r="M352" s="227">
        <v>0</v>
      </c>
      <c r="N352" s="227">
        <v>0</v>
      </c>
      <c r="O352" s="227">
        <v>0</v>
      </c>
      <c r="P352" s="227">
        <v>0</v>
      </c>
      <c r="Q352" s="227">
        <v>0</v>
      </c>
      <c r="R352" s="227">
        <v>0</v>
      </c>
      <c r="S352" s="227">
        <v>0</v>
      </c>
      <c r="T352" s="227">
        <v>0</v>
      </c>
      <c r="U352" s="227">
        <v>0</v>
      </c>
      <c r="V352" s="227">
        <v>0</v>
      </c>
      <c r="W352" s="227">
        <v>0</v>
      </c>
      <c r="X352" s="227">
        <v>0</v>
      </c>
      <c r="Y352" s="227">
        <v>0</v>
      </c>
      <c r="Z352" s="227">
        <v>0</v>
      </c>
      <c r="AA352" s="227">
        <v>0</v>
      </c>
      <c r="AB352" s="227">
        <v>0</v>
      </c>
      <c r="AC352" s="227">
        <v>0</v>
      </c>
      <c r="AD352" s="227">
        <v>0</v>
      </c>
      <c r="AE352" s="227">
        <v>0</v>
      </c>
      <c r="AF352" s="227">
        <v>0</v>
      </c>
      <c r="AG352" s="227">
        <v>0</v>
      </c>
      <c r="AH352" s="227">
        <v>0</v>
      </c>
      <c r="AI352" s="227">
        <v>0</v>
      </c>
      <c r="AJ352" s="227">
        <v>0</v>
      </c>
      <c r="AK352" s="227">
        <v>54000</v>
      </c>
      <c r="AL352" s="227">
        <v>0</v>
      </c>
      <c r="AM352" s="227">
        <v>0</v>
      </c>
      <c r="AN352" s="227">
        <v>0</v>
      </c>
      <c r="AO352" s="227">
        <v>0</v>
      </c>
      <c r="AP352" s="227">
        <v>0</v>
      </c>
      <c r="AQ352" s="227">
        <v>0</v>
      </c>
      <c r="AR352" s="227">
        <v>24751</v>
      </c>
      <c r="AS352" s="227">
        <v>0</v>
      </c>
      <c r="AT352" s="227">
        <v>0</v>
      </c>
      <c r="AU352" s="227">
        <v>0</v>
      </c>
      <c r="AV352" s="227">
        <v>0</v>
      </c>
      <c r="AW352" s="227">
        <v>0</v>
      </c>
      <c r="AX352" s="227">
        <v>0</v>
      </c>
      <c r="AY352" s="227">
        <v>15000</v>
      </c>
      <c r="AZ352" s="227">
        <v>0</v>
      </c>
      <c r="BA352" s="227">
        <v>0</v>
      </c>
      <c r="BB352" s="227">
        <v>0</v>
      </c>
      <c r="BC352" s="227">
        <v>0</v>
      </c>
      <c r="BD352" s="227">
        <v>0</v>
      </c>
      <c r="BE352" s="227">
        <v>0</v>
      </c>
      <c r="BF352" s="227">
        <v>0</v>
      </c>
      <c r="BG352" s="227">
        <v>103052.87</v>
      </c>
      <c r="BH352" s="227">
        <v>0</v>
      </c>
      <c r="BI352" s="227">
        <v>0</v>
      </c>
      <c r="BJ352" s="227">
        <v>0</v>
      </c>
      <c r="BK352" s="227">
        <v>0</v>
      </c>
      <c r="BL352" s="227">
        <v>0</v>
      </c>
      <c r="BM352" s="227">
        <v>0</v>
      </c>
      <c r="BN352" s="227">
        <v>0</v>
      </c>
      <c r="BO352" s="227">
        <v>0</v>
      </c>
      <c r="BP352" s="227">
        <v>0</v>
      </c>
      <c r="BQ352" s="227">
        <v>0</v>
      </c>
      <c r="BR352" s="227">
        <v>0</v>
      </c>
      <c r="BS352" s="227">
        <v>0</v>
      </c>
      <c r="BT352" s="227">
        <v>0</v>
      </c>
      <c r="BU352" s="227">
        <v>0</v>
      </c>
      <c r="BV352" s="227">
        <v>0</v>
      </c>
      <c r="BW352" s="227">
        <v>0</v>
      </c>
      <c r="BX352" s="227">
        <v>0</v>
      </c>
      <c r="BY352" s="227">
        <v>0</v>
      </c>
      <c r="BZ352" s="227">
        <v>0</v>
      </c>
      <c r="CA352" s="227">
        <v>0</v>
      </c>
      <c r="CB352" s="227">
        <v>0</v>
      </c>
      <c r="CC352" s="227">
        <v>0</v>
      </c>
      <c r="CD352" s="227">
        <v>0</v>
      </c>
      <c r="CE352" s="227">
        <v>0</v>
      </c>
      <c r="CF352" s="227">
        <v>0</v>
      </c>
      <c r="CG352" s="227">
        <v>0</v>
      </c>
      <c r="CH352" s="227">
        <v>0</v>
      </c>
      <c r="CI352" s="227">
        <v>0</v>
      </c>
      <c r="CJ352" s="227">
        <v>0</v>
      </c>
      <c r="CK352" s="227">
        <v>0</v>
      </c>
      <c r="CL352" s="227">
        <v>0</v>
      </c>
      <c r="CM352" s="326"/>
      <c r="CZ352" s="325">
        <f t="shared" si="5"/>
        <v>0</v>
      </c>
      <c r="DA352" s="313" t="s">
        <v>1125</v>
      </c>
      <c r="DB352" s="310" t="s">
        <v>1126</v>
      </c>
      <c r="DC352" s="310" t="s">
        <v>2296</v>
      </c>
    </row>
    <row r="353" spans="1:107" ht="13.2" customHeight="1" x14ac:dyDescent="0.25">
      <c r="A353" s="293" t="s">
        <v>322</v>
      </c>
      <c r="B353" s="294" t="s">
        <v>323</v>
      </c>
      <c r="C353" s="227">
        <v>519170.25</v>
      </c>
      <c r="D353" s="227">
        <v>0</v>
      </c>
      <c r="E353" s="227">
        <v>0</v>
      </c>
      <c r="F353" s="227">
        <v>0</v>
      </c>
      <c r="G353" s="227">
        <v>40500.050000000003</v>
      </c>
      <c r="H353" s="227">
        <v>0</v>
      </c>
      <c r="I353" s="227">
        <v>71078.820000000007</v>
      </c>
      <c r="J353" s="227">
        <v>910569.68</v>
      </c>
      <c r="K353" s="227">
        <v>32446.63</v>
      </c>
      <c r="L353" s="227">
        <v>0</v>
      </c>
      <c r="M353" s="227">
        <v>27041.84</v>
      </c>
      <c r="N353" s="227">
        <v>16259</v>
      </c>
      <c r="O353" s="227">
        <v>295324.81</v>
      </c>
      <c r="P353" s="227">
        <v>98417.58</v>
      </c>
      <c r="Q353" s="227">
        <v>22.5</v>
      </c>
      <c r="R353" s="227">
        <v>61325.15</v>
      </c>
      <c r="S353" s="227">
        <v>73498.92</v>
      </c>
      <c r="T353" s="227">
        <v>36798.69</v>
      </c>
      <c r="U353" s="227">
        <v>105598.12</v>
      </c>
      <c r="V353" s="227">
        <v>47326.78</v>
      </c>
      <c r="W353" s="227">
        <v>628655.18999999994</v>
      </c>
      <c r="X353" s="227">
        <v>24905.35</v>
      </c>
      <c r="Y353" s="227">
        <v>604928</v>
      </c>
      <c r="Z353" s="227">
        <v>152762.63</v>
      </c>
      <c r="AA353" s="227">
        <v>2208.94</v>
      </c>
      <c r="AB353" s="227">
        <v>139869.04</v>
      </c>
      <c r="AC353" s="227">
        <v>0</v>
      </c>
      <c r="AD353" s="227">
        <v>7312</v>
      </c>
      <c r="AE353" s="227">
        <v>9109.19</v>
      </c>
      <c r="AF353" s="227">
        <v>52846</v>
      </c>
      <c r="AG353" s="227">
        <v>28563.5</v>
      </c>
      <c r="AH353" s="227">
        <v>140417.29999999999</v>
      </c>
      <c r="AI353" s="227">
        <v>60607.68</v>
      </c>
      <c r="AJ353" s="227">
        <v>33970.42</v>
      </c>
      <c r="AK353" s="227">
        <v>161498.92000000001</v>
      </c>
      <c r="AL353" s="227">
        <v>31077.18</v>
      </c>
      <c r="AM353" s="227">
        <v>0</v>
      </c>
      <c r="AN353" s="227">
        <v>41694.839999999997</v>
      </c>
      <c r="AO353" s="227">
        <v>47088.89</v>
      </c>
      <c r="AP353" s="227">
        <v>18802.599999999999</v>
      </c>
      <c r="AQ353" s="227">
        <v>11378.31</v>
      </c>
      <c r="AR353" s="227">
        <v>97495.92</v>
      </c>
      <c r="AS353" s="227">
        <v>19682.849999999999</v>
      </c>
      <c r="AT353" s="227">
        <v>21607</v>
      </c>
      <c r="AU353" s="227">
        <v>186460.86</v>
      </c>
      <c r="AV353" s="227">
        <v>8633</v>
      </c>
      <c r="AW353" s="227">
        <v>17298.66</v>
      </c>
      <c r="AX353" s="227">
        <v>10175.049999999999</v>
      </c>
      <c r="AY353" s="227">
        <v>16913</v>
      </c>
      <c r="AZ353" s="227">
        <v>24435.99</v>
      </c>
      <c r="BA353" s="227">
        <v>224905.16</v>
      </c>
      <c r="BB353" s="227">
        <v>6082.22</v>
      </c>
      <c r="BC353" s="227">
        <v>84891.46</v>
      </c>
      <c r="BD353" s="227">
        <v>172405.44</v>
      </c>
      <c r="BE353" s="227">
        <v>0</v>
      </c>
      <c r="BF353" s="227">
        <v>194727.59</v>
      </c>
      <c r="BG353" s="227">
        <v>97934.9</v>
      </c>
      <c r="BH353" s="227">
        <v>0</v>
      </c>
      <c r="BI353" s="227">
        <v>0</v>
      </c>
      <c r="BJ353" s="227">
        <v>0</v>
      </c>
      <c r="BK353" s="227">
        <v>0</v>
      </c>
      <c r="BL353" s="227">
        <v>80532.41</v>
      </c>
      <c r="BM353" s="227">
        <v>55973.95</v>
      </c>
      <c r="BN353" s="227">
        <v>18051.5</v>
      </c>
      <c r="BO353" s="227">
        <v>12823</v>
      </c>
      <c r="BP353" s="227">
        <v>18920.400000000001</v>
      </c>
      <c r="BQ353" s="227">
        <v>45711.21</v>
      </c>
      <c r="BR353" s="227">
        <v>0</v>
      </c>
      <c r="BS353" s="295">
        <v>21260</v>
      </c>
      <c r="BT353" s="227">
        <v>0</v>
      </c>
      <c r="BU353" s="295">
        <v>106117.14</v>
      </c>
      <c r="BV353" s="227">
        <v>1485</v>
      </c>
      <c r="BW353" s="295">
        <v>0</v>
      </c>
      <c r="BX353" s="295">
        <v>55659.14</v>
      </c>
      <c r="BY353" s="227">
        <v>4191</v>
      </c>
      <c r="BZ353" s="295">
        <v>0</v>
      </c>
      <c r="CA353" s="295">
        <v>16513.490000000002</v>
      </c>
      <c r="CB353" s="227">
        <v>36560</v>
      </c>
      <c r="CC353" s="227">
        <v>77432.509999999995</v>
      </c>
      <c r="CD353" s="295">
        <v>0</v>
      </c>
      <c r="CE353" s="227">
        <v>67424.38</v>
      </c>
      <c r="CF353" s="295">
        <v>0</v>
      </c>
      <c r="CG353" s="295">
        <v>6474.17</v>
      </c>
      <c r="CH353" s="227">
        <v>22597.759999999998</v>
      </c>
      <c r="CI353" s="295">
        <v>3522</v>
      </c>
      <c r="CJ353" s="295">
        <v>37662.92</v>
      </c>
      <c r="CK353" s="295">
        <v>0</v>
      </c>
      <c r="CL353" s="295">
        <v>13021.84</v>
      </c>
      <c r="CM353" s="326"/>
      <c r="CZ353" s="325">
        <f t="shared" si="5"/>
        <v>0</v>
      </c>
      <c r="DA353" s="313" t="s">
        <v>322</v>
      </c>
      <c r="DB353" s="310" t="s">
        <v>323</v>
      </c>
      <c r="DC353" s="310" t="s">
        <v>2296</v>
      </c>
    </row>
    <row r="354" spans="1:107" ht="13.2" customHeight="1" x14ac:dyDescent="0.25">
      <c r="A354" s="293" t="s">
        <v>324</v>
      </c>
      <c r="B354" s="294" t="s">
        <v>325</v>
      </c>
      <c r="C354" s="227">
        <v>201000</v>
      </c>
      <c r="D354" s="227">
        <v>0</v>
      </c>
      <c r="E354" s="227">
        <v>0</v>
      </c>
      <c r="F354" s="227">
        <v>0</v>
      </c>
      <c r="G354" s="227">
        <v>0</v>
      </c>
      <c r="H354" s="227">
        <v>0</v>
      </c>
      <c r="I354" s="227">
        <v>0</v>
      </c>
      <c r="J354" s="227">
        <v>0</v>
      </c>
      <c r="K354" s="227">
        <v>0</v>
      </c>
      <c r="L354" s="227">
        <v>0</v>
      </c>
      <c r="M354" s="227">
        <v>0</v>
      </c>
      <c r="N354" s="227">
        <v>0</v>
      </c>
      <c r="O354" s="227">
        <v>0</v>
      </c>
      <c r="P354" s="227">
        <v>0</v>
      </c>
      <c r="Q354" s="227">
        <v>0</v>
      </c>
      <c r="R354" s="227">
        <v>0</v>
      </c>
      <c r="S354" s="227">
        <v>0</v>
      </c>
      <c r="T354" s="227">
        <v>0</v>
      </c>
      <c r="U354" s="227">
        <v>0</v>
      </c>
      <c r="V354" s="227">
        <v>0</v>
      </c>
      <c r="W354" s="227">
        <v>0</v>
      </c>
      <c r="X354" s="227">
        <v>0</v>
      </c>
      <c r="Y354" s="227">
        <v>0</v>
      </c>
      <c r="Z354" s="227">
        <v>0</v>
      </c>
      <c r="AA354" s="227">
        <v>0</v>
      </c>
      <c r="AB354" s="227">
        <v>0</v>
      </c>
      <c r="AC354" s="227">
        <v>0</v>
      </c>
      <c r="AD354" s="227">
        <v>0</v>
      </c>
      <c r="AE354" s="227">
        <v>0</v>
      </c>
      <c r="AF354" s="227">
        <v>0</v>
      </c>
      <c r="AG354" s="227">
        <v>0</v>
      </c>
      <c r="AH354" s="227">
        <v>0</v>
      </c>
      <c r="AI354" s="227">
        <v>0</v>
      </c>
      <c r="AJ354" s="227">
        <v>0</v>
      </c>
      <c r="AK354" s="227">
        <v>0</v>
      </c>
      <c r="AL354" s="227">
        <v>0</v>
      </c>
      <c r="AM354" s="227">
        <v>0</v>
      </c>
      <c r="AN354" s="227">
        <v>0</v>
      </c>
      <c r="AO354" s="227">
        <v>0</v>
      </c>
      <c r="AP354" s="227">
        <v>0</v>
      </c>
      <c r="AQ354" s="227">
        <v>0</v>
      </c>
      <c r="AR354" s="227">
        <v>0</v>
      </c>
      <c r="AS354" s="227">
        <v>0</v>
      </c>
      <c r="AT354" s="227">
        <v>0</v>
      </c>
      <c r="AU354" s="227">
        <v>0</v>
      </c>
      <c r="AV354" s="227">
        <v>0</v>
      </c>
      <c r="AW354" s="227">
        <v>0</v>
      </c>
      <c r="AX354" s="227">
        <v>0</v>
      </c>
      <c r="AY354" s="227">
        <v>0</v>
      </c>
      <c r="AZ354" s="227">
        <v>0</v>
      </c>
      <c r="BA354" s="227">
        <v>0</v>
      </c>
      <c r="BB354" s="227">
        <v>0</v>
      </c>
      <c r="BC354" s="227">
        <v>0</v>
      </c>
      <c r="BD354" s="227">
        <v>0</v>
      </c>
      <c r="BE354" s="227">
        <v>0</v>
      </c>
      <c r="BF354" s="227">
        <v>0</v>
      </c>
      <c r="BG354" s="227">
        <v>0</v>
      </c>
      <c r="BH354" s="227">
        <v>0</v>
      </c>
      <c r="BI354" s="227">
        <v>0</v>
      </c>
      <c r="BJ354" s="227">
        <v>0</v>
      </c>
      <c r="BK354" s="227">
        <v>0</v>
      </c>
      <c r="BL354" s="227">
        <v>0</v>
      </c>
      <c r="BM354" s="227">
        <v>0</v>
      </c>
      <c r="BN354" s="227">
        <v>0</v>
      </c>
      <c r="BO354" s="227">
        <v>0</v>
      </c>
      <c r="BP354" s="227">
        <v>0</v>
      </c>
      <c r="BQ354" s="227">
        <v>0</v>
      </c>
      <c r="BR354" s="227">
        <v>0</v>
      </c>
      <c r="BS354" s="227">
        <v>0</v>
      </c>
      <c r="BT354" s="227">
        <v>0</v>
      </c>
      <c r="BU354" s="227">
        <v>0</v>
      </c>
      <c r="BV354" s="227">
        <v>0</v>
      </c>
      <c r="BW354" s="227">
        <v>0</v>
      </c>
      <c r="BX354" s="227">
        <v>0</v>
      </c>
      <c r="BY354" s="227">
        <v>0</v>
      </c>
      <c r="BZ354" s="227">
        <v>0</v>
      </c>
      <c r="CA354" s="227">
        <v>0</v>
      </c>
      <c r="CB354" s="227">
        <v>0</v>
      </c>
      <c r="CC354" s="227">
        <v>0</v>
      </c>
      <c r="CD354" s="227">
        <v>0</v>
      </c>
      <c r="CE354" s="227">
        <v>0</v>
      </c>
      <c r="CF354" s="227">
        <v>0</v>
      </c>
      <c r="CG354" s="227">
        <v>0</v>
      </c>
      <c r="CH354" s="227">
        <v>0</v>
      </c>
      <c r="CI354" s="227">
        <v>0</v>
      </c>
      <c r="CJ354" s="227">
        <v>0</v>
      </c>
      <c r="CK354" s="227">
        <v>0</v>
      </c>
      <c r="CL354" s="227">
        <v>0</v>
      </c>
      <c r="CM354" s="326"/>
      <c r="CZ354" s="325">
        <f t="shared" si="5"/>
        <v>0</v>
      </c>
      <c r="DA354" s="313" t="s">
        <v>324</v>
      </c>
      <c r="DB354" s="310" t="s">
        <v>325</v>
      </c>
      <c r="DC354" s="310" t="s">
        <v>2296</v>
      </c>
    </row>
    <row r="355" spans="1:107" ht="13.2" customHeight="1" x14ac:dyDescent="0.25">
      <c r="A355" s="293" t="s">
        <v>326</v>
      </c>
      <c r="B355" s="294" t="s">
        <v>327</v>
      </c>
      <c r="C355" s="227">
        <v>0</v>
      </c>
      <c r="D355" s="227">
        <v>390970</v>
      </c>
      <c r="E355" s="227">
        <v>263800</v>
      </c>
      <c r="F355" s="227">
        <v>180695</v>
      </c>
      <c r="G355" s="227">
        <v>134300</v>
      </c>
      <c r="H355" s="227">
        <v>718120.91</v>
      </c>
      <c r="I355" s="227">
        <v>342200</v>
      </c>
      <c r="J355" s="227">
        <v>76125</v>
      </c>
      <c r="K355" s="227">
        <v>223525</v>
      </c>
      <c r="L355" s="227">
        <v>263300</v>
      </c>
      <c r="M355" s="227">
        <v>33170</v>
      </c>
      <c r="N355" s="227">
        <v>80700</v>
      </c>
      <c r="O355" s="227">
        <v>94400</v>
      </c>
      <c r="P355" s="227">
        <v>66870</v>
      </c>
      <c r="Q355" s="227">
        <v>735868</v>
      </c>
      <c r="R355" s="227">
        <v>0</v>
      </c>
      <c r="S355" s="227">
        <v>575091</v>
      </c>
      <c r="T355" s="227">
        <v>217800</v>
      </c>
      <c r="U355" s="227">
        <v>1193273</v>
      </c>
      <c r="V355" s="227">
        <v>0</v>
      </c>
      <c r="W355" s="227">
        <v>0</v>
      </c>
      <c r="X355" s="227">
        <v>226825</v>
      </c>
      <c r="Y355" s="227">
        <v>55132.15</v>
      </c>
      <c r="Z355" s="227">
        <v>62449</v>
      </c>
      <c r="AA355" s="227">
        <v>88300</v>
      </c>
      <c r="AB355" s="227">
        <v>113136</v>
      </c>
      <c r="AC355" s="227">
        <v>0</v>
      </c>
      <c r="AD355" s="227">
        <v>68300</v>
      </c>
      <c r="AE355" s="227">
        <v>0</v>
      </c>
      <c r="AF355" s="227">
        <v>215000</v>
      </c>
      <c r="AG355" s="227">
        <v>52000</v>
      </c>
      <c r="AH355" s="227">
        <v>493306.36</v>
      </c>
      <c r="AI355" s="227">
        <v>262132.16</v>
      </c>
      <c r="AJ355" s="227">
        <v>25856.639999999999</v>
      </c>
      <c r="AK355" s="227">
        <v>0</v>
      </c>
      <c r="AL355" s="227">
        <v>992.59</v>
      </c>
      <c r="AM355" s="227">
        <v>0</v>
      </c>
      <c r="AN355" s="227">
        <v>534070</v>
      </c>
      <c r="AO355" s="227">
        <v>253585.13</v>
      </c>
      <c r="AP355" s="227">
        <v>8850</v>
      </c>
      <c r="AQ355" s="227">
        <v>53076</v>
      </c>
      <c r="AR355" s="227">
        <v>1610034.41</v>
      </c>
      <c r="AS355" s="227">
        <v>160182.70000000001</v>
      </c>
      <c r="AT355" s="227">
        <v>382835</v>
      </c>
      <c r="AU355" s="227">
        <v>111400</v>
      </c>
      <c r="AV355" s="227">
        <v>896150</v>
      </c>
      <c r="AW355" s="227">
        <v>52650</v>
      </c>
      <c r="AX355" s="227">
        <v>0</v>
      </c>
      <c r="AY355" s="227">
        <v>273120</v>
      </c>
      <c r="AZ355" s="227">
        <v>111500</v>
      </c>
      <c r="BA355" s="227">
        <v>1656434.65</v>
      </c>
      <c r="BB355" s="227">
        <v>25200</v>
      </c>
      <c r="BC355" s="227">
        <v>0</v>
      </c>
      <c r="BD355" s="227">
        <v>1001681.32</v>
      </c>
      <c r="BE355" s="227">
        <v>358848</v>
      </c>
      <c r="BF355" s="227">
        <v>1034680</v>
      </c>
      <c r="BG355" s="227">
        <v>759375</v>
      </c>
      <c r="BH355" s="227">
        <v>0</v>
      </c>
      <c r="BI355" s="227">
        <v>184085</v>
      </c>
      <c r="BJ355" s="227">
        <v>1544</v>
      </c>
      <c r="BK355" s="227">
        <v>0</v>
      </c>
      <c r="BL355" s="227">
        <v>755750</v>
      </c>
      <c r="BM355" s="227">
        <v>731094</v>
      </c>
      <c r="BN355" s="227">
        <v>68700</v>
      </c>
      <c r="BO355" s="227">
        <v>75300</v>
      </c>
      <c r="BP355" s="227">
        <v>251460</v>
      </c>
      <c r="BQ355" s="227">
        <v>488568.5</v>
      </c>
      <c r="BR355" s="227">
        <v>1025655.78</v>
      </c>
      <c r="BS355" s="227">
        <v>139609.54</v>
      </c>
      <c r="BT355" s="227">
        <v>0</v>
      </c>
      <c r="BU355" s="227">
        <v>159692.48000000001</v>
      </c>
      <c r="BV355" s="227">
        <v>0</v>
      </c>
      <c r="BW355" s="227">
        <v>205842.34</v>
      </c>
      <c r="BX355" s="227">
        <v>5039420</v>
      </c>
      <c r="BY355" s="227">
        <v>169958.55</v>
      </c>
      <c r="BZ355" s="227">
        <v>28000</v>
      </c>
      <c r="CA355" s="227">
        <v>482998</v>
      </c>
      <c r="CB355" s="227">
        <v>312662</v>
      </c>
      <c r="CC355" s="227">
        <v>200625</v>
      </c>
      <c r="CD355" s="227">
        <v>1132080</v>
      </c>
      <c r="CE355" s="227">
        <v>110450</v>
      </c>
      <c r="CF355" s="227">
        <v>0</v>
      </c>
      <c r="CG355" s="227">
        <v>336500</v>
      </c>
      <c r="CH355" s="227">
        <v>183960</v>
      </c>
      <c r="CI355" s="227">
        <v>1120000</v>
      </c>
      <c r="CJ355" s="227">
        <v>1023525</v>
      </c>
      <c r="CK355" s="227">
        <v>0</v>
      </c>
      <c r="CL355" s="227">
        <v>0</v>
      </c>
      <c r="CM355" s="326"/>
      <c r="CZ355" s="325">
        <f t="shared" si="5"/>
        <v>0</v>
      </c>
      <c r="DA355" s="313" t="s">
        <v>326</v>
      </c>
      <c r="DB355" s="310" t="s">
        <v>327</v>
      </c>
      <c r="DC355" s="310" t="s">
        <v>2296</v>
      </c>
    </row>
    <row r="356" spans="1:107" ht="13.2" customHeight="1" x14ac:dyDescent="0.25">
      <c r="A356" s="293" t="s">
        <v>328</v>
      </c>
      <c r="B356" s="294" t="s">
        <v>1218</v>
      </c>
      <c r="C356" s="227">
        <v>0</v>
      </c>
      <c r="D356" s="227">
        <v>0</v>
      </c>
      <c r="E356" s="227">
        <v>101230</v>
      </c>
      <c r="F356" s="227">
        <v>0</v>
      </c>
      <c r="G356" s="227">
        <v>0</v>
      </c>
      <c r="H356" s="227">
        <v>497750</v>
      </c>
      <c r="I356" s="227">
        <v>526250</v>
      </c>
      <c r="J356" s="227">
        <v>848700</v>
      </c>
      <c r="K356" s="227">
        <v>0</v>
      </c>
      <c r="L356" s="227">
        <v>0</v>
      </c>
      <c r="M356" s="227">
        <v>51000</v>
      </c>
      <c r="N356" s="227">
        <v>0</v>
      </c>
      <c r="O356" s="227">
        <v>0</v>
      </c>
      <c r="P356" s="227">
        <v>501165.2</v>
      </c>
      <c r="Q356" s="227">
        <v>81875</v>
      </c>
      <c r="R356" s="227">
        <v>1741622.97</v>
      </c>
      <c r="S356" s="227">
        <v>0</v>
      </c>
      <c r="T356" s="227">
        <v>439541.06</v>
      </c>
      <c r="U356" s="227">
        <v>167325</v>
      </c>
      <c r="V356" s="227">
        <v>0</v>
      </c>
      <c r="W356" s="227">
        <v>385240</v>
      </c>
      <c r="X356" s="227">
        <v>0</v>
      </c>
      <c r="Y356" s="227">
        <v>110989.61</v>
      </c>
      <c r="Z356" s="227">
        <v>412880.34</v>
      </c>
      <c r="AA356" s="227">
        <v>0</v>
      </c>
      <c r="AB356" s="227">
        <v>0</v>
      </c>
      <c r="AC356" s="227">
        <v>0</v>
      </c>
      <c r="AD356" s="227">
        <v>169370</v>
      </c>
      <c r="AE356" s="227">
        <v>0</v>
      </c>
      <c r="AF356" s="227">
        <v>542000</v>
      </c>
      <c r="AG356" s="227">
        <v>0</v>
      </c>
      <c r="AH356" s="227">
        <v>0</v>
      </c>
      <c r="AI356" s="227">
        <v>302908</v>
      </c>
      <c r="AJ356" s="227">
        <v>0</v>
      </c>
      <c r="AK356" s="227">
        <v>0</v>
      </c>
      <c r="AL356" s="227">
        <v>54800</v>
      </c>
      <c r="AM356" s="227">
        <v>222150</v>
      </c>
      <c r="AN356" s="227">
        <v>99900</v>
      </c>
      <c r="AO356" s="227">
        <v>0</v>
      </c>
      <c r="AP356" s="227">
        <v>146735.60999999999</v>
      </c>
      <c r="AQ356" s="227">
        <v>0</v>
      </c>
      <c r="AR356" s="227">
        <v>568864.28</v>
      </c>
      <c r="AS356" s="227">
        <v>0</v>
      </c>
      <c r="AT356" s="227">
        <v>56302</v>
      </c>
      <c r="AU356" s="227">
        <v>0</v>
      </c>
      <c r="AV356" s="227">
        <v>0</v>
      </c>
      <c r="AW356" s="227">
        <v>0</v>
      </c>
      <c r="AX356" s="227">
        <v>0</v>
      </c>
      <c r="AY356" s="227">
        <v>45550</v>
      </c>
      <c r="AZ356" s="227">
        <v>0</v>
      </c>
      <c r="BA356" s="227">
        <v>49500</v>
      </c>
      <c r="BB356" s="227">
        <v>0</v>
      </c>
      <c r="BC356" s="227">
        <v>370500</v>
      </c>
      <c r="BD356" s="227">
        <v>100000</v>
      </c>
      <c r="BE356" s="227">
        <v>0</v>
      </c>
      <c r="BF356" s="227">
        <v>0</v>
      </c>
      <c r="BG356" s="227">
        <v>0</v>
      </c>
      <c r="BH356" s="227">
        <v>0</v>
      </c>
      <c r="BI356" s="227">
        <v>223000</v>
      </c>
      <c r="BJ356" s="227">
        <v>0</v>
      </c>
      <c r="BK356" s="227">
        <v>0</v>
      </c>
      <c r="BL356" s="227">
        <v>400500</v>
      </c>
      <c r="BM356" s="227">
        <v>39800</v>
      </c>
      <c r="BN356" s="227">
        <v>0</v>
      </c>
      <c r="BO356" s="227">
        <v>0</v>
      </c>
      <c r="BP356" s="227">
        <v>9000</v>
      </c>
      <c r="BQ356" s="227">
        <v>420829.9</v>
      </c>
      <c r="BR356" s="227">
        <v>14335868.51</v>
      </c>
      <c r="BS356" s="227">
        <v>0</v>
      </c>
      <c r="BT356" s="227">
        <v>0</v>
      </c>
      <c r="BU356" s="227">
        <v>754830</v>
      </c>
      <c r="BV356" s="227">
        <v>0</v>
      </c>
      <c r="BW356" s="227">
        <v>276802.2</v>
      </c>
      <c r="BX356" s="227">
        <v>1502335.1</v>
      </c>
      <c r="BY356" s="227">
        <v>19467</v>
      </c>
      <c r="BZ356" s="227">
        <v>0</v>
      </c>
      <c r="CA356" s="227">
        <v>352936.92</v>
      </c>
      <c r="CB356" s="227">
        <v>324440</v>
      </c>
      <c r="CC356" s="227">
        <v>180580</v>
      </c>
      <c r="CD356" s="227">
        <v>0</v>
      </c>
      <c r="CE356" s="227">
        <v>166934.59</v>
      </c>
      <c r="CF356" s="227">
        <v>0</v>
      </c>
      <c r="CG356" s="227">
        <v>824832.98</v>
      </c>
      <c r="CH356" s="227">
        <v>198706</v>
      </c>
      <c r="CI356" s="227">
        <v>312499.34999999998</v>
      </c>
      <c r="CJ356" s="227">
        <v>771537</v>
      </c>
      <c r="CK356" s="227">
        <v>331003.56</v>
      </c>
      <c r="CL356" s="227">
        <v>27120</v>
      </c>
      <c r="CM356" s="326"/>
      <c r="CZ356" s="325">
        <f t="shared" si="5"/>
        <v>0</v>
      </c>
      <c r="DA356" s="313" t="s">
        <v>328</v>
      </c>
      <c r="DB356" s="310" t="s">
        <v>1218</v>
      </c>
      <c r="DC356" s="310" t="s">
        <v>2296</v>
      </c>
    </row>
    <row r="357" spans="1:107" ht="13.2" customHeight="1" x14ac:dyDescent="0.25">
      <c r="A357" s="293" t="s">
        <v>329</v>
      </c>
      <c r="B357" s="294" t="s">
        <v>330</v>
      </c>
      <c r="C357" s="227">
        <v>7681847.7999999998</v>
      </c>
      <c r="D357" s="227">
        <v>0</v>
      </c>
      <c r="E357" s="227">
        <v>127899.99</v>
      </c>
      <c r="F357" s="227">
        <v>0</v>
      </c>
      <c r="G357" s="227">
        <v>0</v>
      </c>
      <c r="H357" s="227">
        <v>17291.93</v>
      </c>
      <c r="I357" s="227">
        <v>82825.3</v>
      </c>
      <c r="J357" s="227">
        <v>0</v>
      </c>
      <c r="K357" s="227">
        <v>86878.56</v>
      </c>
      <c r="L357" s="227">
        <v>0</v>
      </c>
      <c r="M357" s="227">
        <v>59437.08</v>
      </c>
      <c r="N357" s="227">
        <v>0</v>
      </c>
      <c r="O357" s="227">
        <v>72055.789999999994</v>
      </c>
      <c r="P357" s="227">
        <v>29987.54</v>
      </c>
      <c r="Q357" s="227">
        <v>0</v>
      </c>
      <c r="R357" s="227">
        <v>6186.07</v>
      </c>
      <c r="S357" s="227">
        <v>549693.63</v>
      </c>
      <c r="T357" s="227">
        <v>20755.8</v>
      </c>
      <c r="U357" s="227">
        <v>28624.28</v>
      </c>
      <c r="V357" s="227">
        <v>61508.05</v>
      </c>
      <c r="W357" s="227">
        <v>287215.45</v>
      </c>
      <c r="X357" s="227">
        <v>20126.830000000002</v>
      </c>
      <c r="Y357" s="227">
        <v>0</v>
      </c>
      <c r="Z357" s="227">
        <v>924695.64</v>
      </c>
      <c r="AA357" s="227">
        <v>0</v>
      </c>
      <c r="AB357" s="227">
        <v>25315.78</v>
      </c>
      <c r="AC357" s="227">
        <v>0</v>
      </c>
      <c r="AD357" s="227">
        <v>0</v>
      </c>
      <c r="AE357" s="227">
        <v>32424.84</v>
      </c>
      <c r="AF357" s="227">
        <v>8312.5400000000009</v>
      </c>
      <c r="AG357" s="227">
        <v>6678.04</v>
      </c>
      <c r="AH357" s="227">
        <v>66370.91</v>
      </c>
      <c r="AI357" s="227">
        <v>42314.53</v>
      </c>
      <c r="AJ357" s="227">
        <v>0</v>
      </c>
      <c r="AK357" s="227">
        <v>311336.21000000002</v>
      </c>
      <c r="AL357" s="227">
        <v>42430.3</v>
      </c>
      <c r="AM357" s="227">
        <v>0</v>
      </c>
      <c r="AN357" s="227">
        <v>14547.71</v>
      </c>
      <c r="AO357" s="227">
        <v>361663</v>
      </c>
      <c r="AP357" s="227">
        <v>14599.69</v>
      </c>
      <c r="AQ357" s="227">
        <v>519.74</v>
      </c>
      <c r="AR357" s="227">
        <v>13188.96</v>
      </c>
      <c r="AS357" s="227">
        <v>19093.62</v>
      </c>
      <c r="AT357" s="227">
        <v>47274.97</v>
      </c>
      <c r="AU357" s="227">
        <v>3669.37</v>
      </c>
      <c r="AV357" s="227">
        <v>0</v>
      </c>
      <c r="AW357" s="227">
        <v>1028.44</v>
      </c>
      <c r="AX357" s="227">
        <v>0</v>
      </c>
      <c r="AY357" s="227">
        <v>0</v>
      </c>
      <c r="AZ357" s="227">
        <v>0</v>
      </c>
      <c r="BA357" s="227">
        <v>136434.48000000001</v>
      </c>
      <c r="BB357" s="227">
        <v>34019.08</v>
      </c>
      <c r="BC357" s="227">
        <v>880586.82</v>
      </c>
      <c r="BD357" s="227">
        <v>158329.03</v>
      </c>
      <c r="BE357" s="227">
        <v>106461.24</v>
      </c>
      <c r="BF357" s="227">
        <v>80990.37</v>
      </c>
      <c r="BG357" s="227">
        <v>677175.43</v>
      </c>
      <c r="BH357" s="227">
        <v>0</v>
      </c>
      <c r="BI357" s="227">
        <v>0</v>
      </c>
      <c r="BJ357" s="227">
        <v>0</v>
      </c>
      <c r="BK357" s="227">
        <v>0</v>
      </c>
      <c r="BL357" s="227">
        <v>107967.63</v>
      </c>
      <c r="BM357" s="227">
        <v>14102.99</v>
      </c>
      <c r="BN357" s="227">
        <v>1967.3</v>
      </c>
      <c r="BO357" s="227">
        <v>21932.37</v>
      </c>
      <c r="BP357" s="227">
        <v>2596.3200000000002</v>
      </c>
      <c r="BQ357" s="227">
        <v>7794.99</v>
      </c>
      <c r="BR357" s="227">
        <v>1285211.52</v>
      </c>
      <c r="BS357" s="227">
        <v>7663.4</v>
      </c>
      <c r="BT357" s="227">
        <v>0</v>
      </c>
      <c r="BU357" s="227">
        <v>68774.03</v>
      </c>
      <c r="BV357" s="227">
        <v>0</v>
      </c>
      <c r="BW357" s="227">
        <v>11274.31</v>
      </c>
      <c r="BX357" s="227">
        <v>11126.02</v>
      </c>
      <c r="BY357" s="227">
        <v>0</v>
      </c>
      <c r="BZ357" s="227">
        <v>0</v>
      </c>
      <c r="CA357" s="227">
        <v>14661.64</v>
      </c>
      <c r="CB357" s="227">
        <v>0</v>
      </c>
      <c r="CC357" s="295">
        <v>18523.580000000002</v>
      </c>
      <c r="CD357" s="227">
        <v>0</v>
      </c>
      <c r="CE357" s="295">
        <v>32005.26</v>
      </c>
      <c r="CF357" s="295">
        <v>0</v>
      </c>
      <c r="CG357" s="227">
        <v>286815.99</v>
      </c>
      <c r="CH357" s="227">
        <v>0</v>
      </c>
      <c r="CI357" s="227">
        <v>0</v>
      </c>
      <c r="CJ357" s="227">
        <v>12365.44</v>
      </c>
      <c r="CK357" s="227">
        <v>0</v>
      </c>
      <c r="CL357" s="227">
        <v>0</v>
      </c>
      <c r="CM357" s="326"/>
      <c r="CZ357" s="325">
        <f t="shared" si="5"/>
        <v>0</v>
      </c>
      <c r="DA357" s="313" t="s">
        <v>329</v>
      </c>
      <c r="DB357" s="310" t="s">
        <v>330</v>
      </c>
      <c r="DC357" s="310" t="s">
        <v>2296</v>
      </c>
    </row>
    <row r="358" spans="1:107" ht="13.2" customHeight="1" x14ac:dyDescent="0.25">
      <c r="A358" s="293" t="s">
        <v>331</v>
      </c>
      <c r="B358" s="294" t="s">
        <v>332</v>
      </c>
      <c r="C358" s="227">
        <v>0</v>
      </c>
      <c r="D358" s="227">
        <v>0</v>
      </c>
      <c r="E358" s="227">
        <v>0</v>
      </c>
      <c r="F358" s="227">
        <v>0</v>
      </c>
      <c r="G358" s="227">
        <v>0</v>
      </c>
      <c r="H358" s="227">
        <v>0</v>
      </c>
      <c r="I358" s="227">
        <v>0</v>
      </c>
      <c r="J358" s="227">
        <v>0</v>
      </c>
      <c r="K358" s="227">
        <v>0</v>
      </c>
      <c r="L358" s="227">
        <v>0</v>
      </c>
      <c r="M358" s="227">
        <v>0</v>
      </c>
      <c r="N358" s="227">
        <v>0</v>
      </c>
      <c r="O358" s="227">
        <v>0</v>
      </c>
      <c r="P358" s="227">
        <v>236.16</v>
      </c>
      <c r="Q358" s="227">
        <v>39.729999999999997</v>
      </c>
      <c r="R358" s="227">
        <v>492910.35</v>
      </c>
      <c r="S358" s="227">
        <v>3210</v>
      </c>
      <c r="T358" s="227">
        <v>200</v>
      </c>
      <c r="U358" s="227">
        <v>13896.23</v>
      </c>
      <c r="V358" s="227">
        <v>50</v>
      </c>
      <c r="W358" s="227">
        <v>0</v>
      </c>
      <c r="X358" s="227">
        <v>90.06</v>
      </c>
      <c r="Y358" s="227">
        <v>0</v>
      </c>
      <c r="Z358" s="227">
        <v>1934.7</v>
      </c>
      <c r="AA358" s="227">
        <v>28.08</v>
      </c>
      <c r="AB358" s="227">
        <v>0</v>
      </c>
      <c r="AC358" s="227">
        <v>0</v>
      </c>
      <c r="AD358" s="227">
        <v>0</v>
      </c>
      <c r="AE358" s="227">
        <v>0</v>
      </c>
      <c r="AF358" s="227">
        <v>0</v>
      </c>
      <c r="AG358" s="227">
        <v>12.67</v>
      </c>
      <c r="AH358" s="227">
        <v>0</v>
      </c>
      <c r="AI358" s="227">
        <v>0</v>
      </c>
      <c r="AJ358" s="227">
        <v>0</v>
      </c>
      <c r="AK358" s="227">
        <v>0</v>
      </c>
      <c r="AL358" s="227">
        <v>0</v>
      </c>
      <c r="AM358" s="227">
        <v>0</v>
      </c>
      <c r="AN358" s="227">
        <v>290.98</v>
      </c>
      <c r="AO358" s="227">
        <v>1062.9000000000001</v>
      </c>
      <c r="AP358" s="227">
        <v>219.09</v>
      </c>
      <c r="AQ358" s="227">
        <v>373.82</v>
      </c>
      <c r="AR358" s="227">
        <v>0</v>
      </c>
      <c r="AS358" s="227">
        <v>1115.72</v>
      </c>
      <c r="AT358" s="227">
        <v>0</v>
      </c>
      <c r="AU358" s="227">
        <v>0</v>
      </c>
      <c r="AV358" s="227">
        <v>282.97000000000003</v>
      </c>
      <c r="AW358" s="227">
        <v>13.49</v>
      </c>
      <c r="AX358" s="227">
        <v>0</v>
      </c>
      <c r="AY358" s="227">
        <v>0</v>
      </c>
      <c r="AZ358" s="227">
        <v>0</v>
      </c>
      <c r="BA358" s="227">
        <v>0</v>
      </c>
      <c r="BB358" s="227">
        <v>1213.1199999999999</v>
      </c>
      <c r="BC358" s="227">
        <v>0</v>
      </c>
      <c r="BD358" s="227">
        <v>0</v>
      </c>
      <c r="BE358" s="227">
        <v>0</v>
      </c>
      <c r="BF358" s="227">
        <v>0</v>
      </c>
      <c r="BG358" s="227">
        <v>4950</v>
      </c>
      <c r="BH358" s="227">
        <v>9798.86</v>
      </c>
      <c r="BI358" s="227">
        <v>0</v>
      </c>
      <c r="BJ358" s="227">
        <v>0</v>
      </c>
      <c r="BK358" s="227">
        <v>0</v>
      </c>
      <c r="BL358" s="227">
        <v>0</v>
      </c>
      <c r="BM358" s="227">
        <v>0</v>
      </c>
      <c r="BN358" s="227">
        <v>0</v>
      </c>
      <c r="BO358" s="227">
        <v>56.73</v>
      </c>
      <c r="BP358" s="227">
        <v>0</v>
      </c>
      <c r="BQ358" s="227">
        <v>59.78</v>
      </c>
      <c r="BR358" s="227">
        <v>0</v>
      </c>
      <c r="BS358" s="227">
        <v>8.48</v>
      </c>
      <c r="BT358" s="227">
        <v>0</v>
      </c>
      <c r="BU358" s="227">
        <v>1839.63</v>
      </c>
      <c r="BV358" s="227">
        <v>0</v>
      </c>
      <c r="BW358" s="227">
        <v>0</v>
      </c>
      <c r="BX358" s="227">
        <v>0</v>
      </c>
      <c r="BY358" s="227">
        <v>0</v>
      </c>
      <c r="BZ358" s="227">
        <v>0</v>
      </c>
      <c r="CA358" s="227">
        <v>0</v>
      </c>
      <c r="CB358" s="227">
        <v>0</v>
      </c>
      <c r="CC358" s="227">
        <v>84.11</v>
      </c>
      <c r="CD358" s="227">
        <v>0</v>
      </c>
      <c r="CE358" s="227">
        <v>90.2</v>
      </c>
      <c r="CF358" s="227">
        <v>0</v>
      </c>
      <c r="CG358" s="227">
        <v>368.53</v>
      </c>
      <c r="CH358" s="227">
        <v>0</v>
      </c>
      <c r="CI358" s="227">
        <v>0</v>
      </c>
      <c r="CJ358" s="227">
        <v>0</v>
      </c>
      <c r="CK358" s="227">
        <v>0</v>
      </c>
      <c r="CL358" s="227">
        <v>0</v>
      </c>
      <c r="CM358" s="326"/>
      <c r="CZ358" s="325">
        <f t="shared" si="5"/>
        <v>0</v>
      </c>
      <c r="DA358" s="313" t="s">
        <v>331</v>
      </c>
      <c r="DB358" s="310" t="s">
        <v>332</v>
      </c>
      <c r="DC358" s="310" t="s">
        <v>2296</v>
      </c>
    </row>
    <row r="359" spans="1:107" ht="13.2" customHeight="1" x14ac:dyDescent="0.25">
      <c r="A359" s="293" t="s">
        <v>333</v>
      </c>
      <c r="B359" s="294" t="s">
        <v>334</v>
      </c>
      <c r="C359" s="227">
        <v>413973.66</v>
      </c>
      <c r="D359" s="227">
        <v>0</v>
      </c>
      <c r="E359" s="227">
        <v>0</v>
      </c>
      <c r="F359" s="227">
        <v>80000</v>
      </c>
      <c r="G359" s="227">
        <v>0</v>
      </c>
      <c r="H359" s="227">
        <v>0</v>
      </c>
      <c r="I359" s="227">
        <v>117400</v>
      </c>
      <c r="J359" s="227">
        <v>2200</v>
      </c>
      <c r="K359" s="227">
        <v>50000</v>
      </c>
      <c r="L359" s="227">
        <v>0</v>
      </c>
      <c r="M359" s="227">
        <v>251113.78</v>
      </c>
      <c r="N359" s="227">
        <v>0</v>
      </c>
      <c r="O359" s="227">
        <v>71743</v>
      </c>
      <c r="P359" s="227">
        <v>0</v>
      </c>
      <c r="Q359" s="227">
        <v>0</v>
      </c>
      <c r="R359" s="227">
        <v>12500</v>
      </c>
      <c r="S359" s="227">
        <v>0</v>
      </c>
      <c r="T359" s="227">
        <v>22500</v>
      </c>
      <c r="U359" s="227">
        <v>75262</v>
      </c>
      <c r="V359" s="227">
        <v>0</v>
      </c>
      <c r="W359" s="227">
        <v>49051</v>
      </c>
      <c r="X359" s="227">
        <v>10000</v>
      </c>
      <c r="Y359" s="227">
        <v>120000</v>
      </c>
      <c r="Z359" s="227">
        <v>181795.25</v>
      </c>
      <c r="AA359" s="227">
        <v>0</v>
      </c>
      <c r="AB359" s="227">
        <v>0</v>
      </c>
      <c r="AC359" s="227">
        <v>0</v>
      </c>
      <c r="AD359" s="227">
        <v>0</v>
      </c>
      <c r="AE359" s="227">
        <v>0</v>
      </c>
      <c r="AF359" s="227">
        <v>10000</v>
      </c>
      <c r="AG359" s="227">
        <v>0</v>
      </c>
      <c r="AH359" s="227">
        <v>0</v>
      </c>
      <c r="AI359" s="227">
        <v>0</v>
      </c>
      <c r="AJ359" s="227">
        <v>0</v>
      </c>
      <c r="AK359" s="227">
        <v>3029531.39</v>
      </c>
      <c r="AL359" s="227">
        <v>0</v>
      </c>
      <c r="AM359" s="227">
        <v>0</v>
      </c>
      <c r="AN359" s="227">
        <v>0</v>
      </c>
      <c r="AO359" s="227">
        <v>0</v>
      </c>
      <c r="AP359" s="227">
        <v>0</v>
      </c>
      <c r="AQ359" s="227">
        <v>12500</v>
      </c>
      <c r="AR359" s="227">
        <v>2770.12</v>
      </c>
      <c r="AS359" s="227">
        <v>12800</v>
      </c>
      <c r="AT359" s="227">
        <v>571.07000000000005</v>
      </c>
      <c r="AU359" s="227">
        <v>0</v>
      </c>
      <c r="AV359" s="227">
        <v>0</v>
      </c>
      <c r="AW359" s="227">
        <v>0</v>
      </c>
      <c r="AX359" s="227">
        <v>0</v>
      </c>
      <c r="AY359" s="227">
        <v>0</v>
      </c>
      <c r="AZ359" s="227">
        <v>0</v>
      </c>
      <c r="BA359" s="227">
        <v>0</v>
      </c>
      <c r="BB359" s="227">
        <v>2400</v>
      </c>
      <c r="BC359" s="227">
        <v>12500</v>
      </c>
      <c r="BD359" s="227">
        <v>0</v>
      </c>
      <c r="BE359" s="227">
        <v>0</v>
      </c>
      <c r="BF359" s="227">
        <v>0</v>
      </c>
      <c r="BG359" s="227">
        <v>17855</v>
      </c>
      <c r="BH359" s="227">
        <v>0</v>
      </c>
      <c r="BI359" s="227">
        <v>0</v>
      </c>
      <c r="BJ359" s="227">
        <v>0</v>
      </c>
      <c r="BK359" s="227">
        <v>0</v>
      </c>
      <c r="BL359" s="227">
        <v>217000</v>
      </c>
      <c r="BM359" s="227">
        <v>291784</v>
      </c>
      <c r="BN359" s="227">
        <v>24895</v>
      </c>
      <c r="BO359" s="227">
        <v>0</v>
      </c>
      <c r="BP359" s="227">
        <v>18550</v>
      </c>
      <c r="BQ359" s="227">
        <v>282605.09999999998</v>
      </c>
      <c r="BR359" s="227">
        <v>10644729.23</v>
      </c>
      <c r="BS359" s="227">
        <v>0</v>
      </c>
      <c r="BT359" s="227">
        <v>0</v>
      </c>
      <c r="BU359" s="227">
        <v>29890</v>
      </c>
      <c r="BV359" s="227">
        <v>0</v>
      </c>
      <c r="BW359" s="227">
        <v>7166</v>
      </c>
      <c r="BX359" s="227">
        <v>437360.46</v>
      </c>
      <c r="BY359" s="227">
        <v>23440</v>
      </c>
      <c r="BZ359" s="227">
        <v>0</v>
      </c>
      <c r="CA359" s="227">
        <v>0</v>
      </c>
      <c r="CB359" s="227">
        <v>457320.24</v>
      </c>
      <c r="CC359" s="227">
        <v>0</v>
      </c>
      <c r="CD359" s="227">
        <v>20000</v>
      </c>
      <c r="CE359" s="227">
        <v>88505.94</v>
      </c>
      <c r="CF359" s="227">
        <v>131068</v>
      </c>
      <c r="CG359" s="227">
        <v>0</v>
      </c>
      <c r="CH359" s="227">
        <v>95177.42</v>
      </c>
      <c r="CI359" s="227">
        <v>0</v>
      </c>
      <c r="CJ359" s="227">
        <v>6535.57</v>
      </c>
      <c r="CK359" s="227">
        <v>0</v>
      </c>
      <c r="CL359" s="227">
        <v>16900</v>
      </c>
      <c r="CM359" s="326"/>
      <c r="CZ359" s="325">
        <f t="shared" si="5"/>
        <v>0</v>
      </c>
      <c r="DA359" s="313" t="s">
        <v>333</v>
      </c>
      <c r="DB359" s="310" t="s">
        <v>334</v>
      </c>
      <c r="DC359" s="310" t="s">
        <v>2296</v>
      </c>
    </row>
    <row r="360" spans="1:107" ht="13.2" customHeight="1" x14ac:dyDescent="0.25">
      <c r="A360" s="293" t="s">
        <v>335</v>
      </c>
      <c r="B360" s="294" t="s">
        <v>336</v>
      </c>
      <c r="C360" s="227">
        <v>50000</v>
      </c>
      <c r="D360" s="227">
        <v>0</v>
      </c>
      <c r="E360" s="227">
        <v>0</v>
      </c>
      <c r="F360" s="227">
        <v>0</v>
      </c>
      <c r="G360" s="227">
        <v>0</v>
      </c>
      <c r="H360" s="227">
        <v>0</v>
      </c>
      <c r="I360" s="227">
        <v>0</v>
      </c>
      <c r="J360" s="227">
        <v>0</v>
      </c>
      <c r="K360" s="227">
        <v>0</v>
      </c>
      <c r="L360" s="227">
        <v>40200</v>
      </c>
      <c r="M360" s="227">
        <v>0</v>
      </c>
      <c r="N360" s="227">
        <v>0</v>
      </c>
      <c r="O360" s="227">
        <v>67000</v>
      </c>
      <c r="P360" s="227">
        <v>0</v>
      </c>
      <c r="Q360" s="227">
        <v>0</v>
      </c>
      <c r="R360" s="227">
        <v>0</v>
      </c>
      <c r="S360" s="227">
        <v>0</v>
      </c>
      <c r="T360" s="227">
        <v>0</v>
      </c>
      <c r="U360" s="227">
        <v>0</v>
      </c>
      <c r="V360" s="227">
        <v>0</v>
      </c>
      <c r="W360" s="227">
        <v>0</v>
      </c>
      <c r="X360" s="227">
        <v>0</v>
      </c>
      <c r="Y360" s="227">
        <v>0</v>
      </c>
      <c r="Z360" s="227">
        <v>0</v>
      </c>
      <c r="AA360" s="227">
        <v>0</v>
      </c>
      <c r="AB360" s="227">
        <v>0</v>
      </c>
      <c r="AC360" s="227">
        <v>0</v>
      </c>
      <c r="AD360" s="227">
        <v>0</v>
      </c>
      <c r="AE360" s="227">
        <v>0</v>
      </c>
      <c r="AF360" s="227">
        <v>0</v>
      </c>
      <c r="AG360" s="227">
        <v>0</v>
      </c>
      <c r="AH360" s="227">
        <v>0</v>
      </c>
      <c r="AI360" s="227">
        <v>0</v>
      </c>
      <c r="AJ360" s="227">
        <v>0</v>
      </c>
      <c r="AK360" s="227">
        <v>12000</v>
      </c>
      <c r="AL360" s="227">
        <v>0</v>
      </c>
      <c r="AM360" s="227">
        <v>0</v>
      </c>
      <c r="AN360" s="227">
        <v>0</v>
      </c>
      <c r="AO360" s="227">
        <v>0</v>
      </c>
      <c r="AP360" s="227">
        <v>0</v>
      </c>
      <c r="AQ360" s="227">
        <v>0</v>
      </c>
      <c r="AR360" s="227">
        <v>0</v>
      </c>
      <c r="AS360" s="227">
        <v>0</v>
      </c>
      <c r="AT360" s="227">
        <v>0</v>
      </c>
      <c r="AU360" s="227">
        <v>63191</v>
      </c>
      <c r="AV360" s="227">
        <v>0</v>
      </c>
      <c r="AW360" s="227">
        <v>0</v>
      </c>
      <c r="AX360" s="227">
        <v>19500</v>
      </c>
      <c r="AY360" s="227">
        <v>0</v>
      </c>
      <c r="AZ360" s="227">
        <v>0</v>
      </c>
      <c r="BA360" s="227">
        <v>0</v>
      </c>
      <c r="BB360" s="227">
        <v>0</v>
      </c>
      <c r="BC360" s="227">
        <v>0</v>
      </c>
      <c r="BD360" s="227">
        <v>0</v>
      </c>
      <c r="BE360" s="227">
        <v>0</v>
      </c>
      <c r="BF360" s="227">
        <v>0</v>
      </c>
      <c r="BG360" s="227">
        <v>215375</v>
      </c>
      <c r="BH360" s="227">
        <v>0</v>
      </c>
      <c r="BI360" s="227">
        <v>0</v>
      </c>
      <c r="BJ360" s="227">
        <v>6400</v>
      </c>
      <c r="BK360" s="227">
        <v>0</v>
      </c>
      <c r="BL360" s="227">
        <v>0</v>
      </c>
      <c r="BM360" s="227">
        <v>0</v>
      </c>
      <c r="BN360" s="227">
        <v>0</v>
      </c>
      <c r="BO360" s="227">
        <v>0</v>
      </c>
      <c r="BP360" s="227">
        <v>0</v>
      </c>
      <c r="BQ360" s="227">
        <v>0</v>
      </c>
      <c r="BR360" s="227">
        <v>0</v>
      </c>
      <c r="BS360" s="227">
        <v>8280</v>
      </c>
      <c r="BT360" s="227">
        <v>0</v>
      </c>
      <c r="BU360" s="227">
        <v>0</v>
      </c>
      <c r="BV360" s="227">
        <v>0</v>
      </c>
      <c r="BW360" s="227">
        <v>11535</v>
      </c>
      <c r="BX360" s="227">
        <v>32874</v>
      </c>
      <c r="BY360" s="227">
        <v>12000</v>
      </c>
      <c r="BZ360" s="227">
        <v>0</v>
      </c>
      <c r="CA360" s="227">
        <v>47950</v>
      </c>
      <c r="CB360" s="227">
        <v>0</v>
      </c>
      <c r="CC360" s="227">
        <v>0</v>
      </c>
      <c r="CD360" s="227">
        <v>58870</v>
      </c>
      <c r="CE360" s="227">
        <v>0</v>
      </c>
      <c r="CF360" s="227">
        <v>0</v>
      </c>
      <c r="CG360" s="227">
        <v>24267</v>
      </c>
      <c r="CH360" s="227">
        <v>0</v>
      </c>
      <c r="CI360" s="227">
        <v>0</v>
      </c>
      <c r="CJ360" s="227">
        <v>0</v>
      </c>
      <c r="CK360" s="227">
        <v>0</v>
      </c>
      <c r="CL360" s="227">
        <v>0</v>
      </c>
      <c r="CM360" s="326"/>
      <c r="CZ360" s="325">
        <f t="shared" si="5"/>
        <v>0</v>
      </c>
      <c r="DA360" s="313" t="s">
        <v>335</v>
      </c>
      <c r="DB360" s="310" t="s">
        <v>336</v>
      </c>
      <c r="DC360" s="310" t="s">
        <v>2296</v>
      </c>
    </row>
    <row r="361" spans="1:107" ht="13.2" customHeight="1" x14ac:dyDescent="0.25">
      <c r="A361" s="293" t="s">
        <v>337</v>
      </c>
      <c r="B361" s="294" t="s">
        <v>338</v>
      </c>
      <c r="C361" s="227">
        <v>780227.1</v>
      </c>
      <c r="D361" s="227">
        <v>44492.04</v>
      </c>
      <c r="E361" s="227">
        <v>35145.699999999997</v>
      </c>
      <c r="F361" s="227">
        <v>39630.300000000003</v>
      </c>
      <c r="G361" s="227">
        <v>7254.51</v>
      </c>
      <c r="H361" s="227">
        <v>46320.95</v>
      </c>
      <c r="I361" s="227">
        <v>82250.710000000006</v>
      </c>
      <c r="J361" s="227">
        <v>110132.82</v>
      </c>
      <c r="K361" s="227">
        <v>24606.81</v>
      </c>
      <c r="L361" s="227">
        <v>32106.33</v>
      </c>
      <c r="M361" s="227">
        <v>36603.32</v>
      </c>
      <c r="N361" s="227">
        <v>2258.06</v>
      </c>
      <c r="O361" s="227">
        <v>171563.92</v>
      </c>
      <c r="P361" s="227">
        <v>6947.17</v>
      </c>
      <c r="Q361" s="227">
        <v>46729.61</v>
      </c>
      <c r="R361" s="227">
        <v>33623.03</v>
      </c>
      <c r="S361" s="227">
        <v>56252.77</v>
      </c>
      <c r="T361" s="227">
        <v>48263.03</v>
      </c>
      <c r="U361" s="227">
        <v>39780.400000000001</v>
      </c>
      <c r="V361" s="227">
        <v>29.58</v>
      </c>
      <c r="W361" s="227">
        <v>313327.53000000003</v>
      </c>
      <c r="X361" s="227">
        <v>54400.87</v>
      </c>
      <c r="Y361" s="227">
        <v>31965.09</v>
      </c>
      <c r="Z361" s="227">
        <v>22711.26</v>
      </c>
      <c r="AA361" s="227">
        <v>22076.99</v>
      </c>
      <c r="AB361" s="227">
        <v>33576.86</v>
      </c>
      <c r="AC361" s="227">
        <v>12682.49</v>
      </c>
      <c r="AD361" s="227">
        <v>82584.289999999994</v>
      </c>
      <c r="AE361" s="227">
        <v>65755.350000000006</v>
      </c>
      <c r="AF361" s="227">
        <v>8092.58</v>
      </c>
      <c r="AG361" s="227">
        <v>23766.78</v>
      </c>
      <c r="AH361" s="227">
        <v>36867.06</v>
      </c>
      <c r="AI361" s="227">
        <v>21055.15</v>
      </c>
      <c r="AJ361" s="227">
        <v>11197.83</v>
      </c>
      <c r="AK361" s="227">
        <v>873681.54</v>
      </c>
      <c r="AL361" s="227">
        <v>45585.59</v>
      </c>
      <c r="AM361" s="227">
        <v>30922.74</v>
      </c>
      <c r="AN361" s="227">
        <v>66052.479999999996</v>
      </c>
      <c r="AO361" s="227">
        <v>48796.12</v>
      </c>
      <c r="AP361" s="227">
        <v>20444.78</v>
      </c>
      <c r="AQ361" s="227">
        <v>36257.160000000003</v>
      </c>
      <c r="AR361" s="227">
        <v>158400.03</v>
      </c>
      <c r="AS361" s="227">
        <v>25770.03</v>
      </c>
      <c r="AT361" s="227">
        <v>69523.460000000006</v>
      </c>
      <c r="AU361" s="227">
        <v>69112.67</v>
      </c>
      <c r="AV361" s="227">
        <v>60527.48</v>
      </c>
      <c r="AW361" s="227">
        <v>2672.47</v>
      </c>
      <c r="AX361" s="227">
        <v>60582.22</v>
      </c>
      <c r="AY361" s="227">
        <v>6605.25</v>
      </c>
      <c r="AZ361" s="227">
        <v>20605.36</v>
      </c>
      <c r="BA361" s="227">
        <v>277315.69</v>
      </c>
      <c r="BB361" s="227">
        <v>20023.689999999999</v>
      </c>
      <c r="BC361" s="227">
        <v>714669.61</v>
      </c>
      <c r="BD361" s="227">
        <v>50545.49</v>
      </c>
      <c r="BE361" s="227">
        <v>31973.919999999998</v>
      </c>
      <c r="BF361" s="227">
        <v>51711.59</v>
      </c>
      <c r="BG361" s="227">
        <v>539350.82999999996</v>
      </c>
      <c r="BH361" s="227">
        <v>21749.75</v>
      </c>
      <c r="BI361" s="227">
        <v>18399.57</v>
      </c>
      <c r="BJ361" s="227">
        <v>21525.03</v>
      </c>
      <c r="BK361" s="227">
        <v>48405.46</v>
      </c>
      <c r="BL361" s="227">
        <v>369958.29</v>
      </c>
      <c r="BM361" s="227">
        <v>33563.46</v>
      </c>
      <c r="BN361" s="227">
        <v>41841.42</v>
      </c>
      <c r="BO361" s="227">
        <v>0</v>
      </c>
      <c r="BP361" s="227">
        <v>21658.98</v>
      </c>
      <c r="BQ361" s="227">
        <v>61784.08</v>
      </c>
      <c r="BR361" s="227">
        <v>1318392.75</v>
      </c>
      <c r="BS361" s="227">
        <v>27371.47</v>
      </c>
      <c r="BT361" s="227">
        <v>41363.980000000003</v>
      </c>
      <c r="BU361" s="227">
        <v>222925.7</v>
      </c>
      <c r="BV361" s="227">
        <v>8432.2800000000007</v>
      </c>
      <c r="BW361" s="227">
        <v>28701.15</v>
      </c>
      <c r="BX361" s="227">
        <v>79966.990000000005</v>
      </c>
      <c r="BY361" s="227">
        <v>15599.08</v>
      </c>
      <c r="BZ361" s="227">
        <v>18362.330000000002</v>
      </c>
      <c r="CA361" s="227">
        <v>44238.43</v>
      </c>
      <c r="CB361" s="227">
        <v>51921.73</v>
      </c>
      <c r="CC361" s="227">
        <v>92384.97</v>
      </c>
      <c r="CD361" s="227">
        <v>27657.07</v>
      </c>
      <c r="CE361" s="227">
        <v>70948.929999999993</v>
      </c>
      <c r="CF361" s="227">
        <v>26252.32</v>
      </c>
      <c r="CG361" s="227">
        <v>27425.8</v>
      </c>
      <c r="CH361" s="227">
        <v>1104.29</v>
      </c>
      <c r="CI361" s="227">
        <v>14386.96</v>
      </c>
      <c r="CJ361" s="227">
        <v>84076</v>
      </c>
      <c r="CK361" s="227">
        <v>7275.14</v>
      </c>
      <c r="CL361" s="227">
        <v>21442.37</v>
      </c>
      <c r="CM361" s="326"/>
      <c r="CZ361" s="325">
        <f t="shared" si="5"/>
        <v>0</v>
      </c>
      <c r="DA361" s="313" t="s">
        <v>337</v>
      </c>
      <c r="DB361" s="310" t="s">
        <v>338</v>
      </c>
      <c r="DC361" s="310" t="s">
        <v>2296</v>
      </c>
    </row>
    <row r="362" spans="1:107" ht="13.2" customHeight="1" x14ac:dyDescent="0.25">
      <c r="A362" s="293" t="s">
        <v>339</v>
      </c>
      <c r="B362" s="294" t="s">
        <v>1930</v>
      </c>
      <c r="C362" s="227">
        <v>0</v>
      </c>
      <c r="D362" s="227">
        <v>3000</v>
      </c>
      <c r="E362" s="227">
        <v>0</v>
      </c>
      <c r="F362" s="227">
        <v>20073.8</v>
      </c>
      <c r="G362" s="227">
        <v>0</v>
      </c>
      <c r="H362" s="227">
        <v>0</v>
      </c>
      <c r="I362" s="227">
        <v>0</v>
      </c>
      <c r="J362" s="227">
        <v>0</v>
      </c>
      <c r="K362" s="227">
        <v>0</v>
      </c>
      <c r="L362" s="227">
        <v>0</v>
      </c>
      <c r="M362" s="227">
        <v>0</v>
      </c>
      <c r="N362" s="227">
        <v>0</v>
      </c>
      <c r="O362" s="227">
        <v>0</v>
      </c>
      <c r="P362" s="227">
        <v>0</v>
      </c>
      <c r="Q362" s="227">
        <v>0</v>
      </c>
      <c r="R362" s="227">
        <v>25234.6</v>
      </c>
      <c r="S362" s="227">
        <v>0</v>
      </c>
      <c r="T362" s="227">
        <v>6496</v>
      </c>
      <c r="U362" s="227">
        <v>0</v>
      </c>
      <c r="V362" s="227">
        <v>0</v>
      </c>
      <c r="W362" s="227">
        <v>0</v>
      </c>
      <c r="X362" s="227">
        <v>20449</v>
      </c>
      <c r="Y362" s="227">
        <v>0</v>
      </c>
      <c r="Z362" s="227">
        <v>0</v>
      </c>
      <c r="AA362" s="227">
        <v>0</v>
      </c>
      <c r="AB362" s="227">
        <v>0</v>
      </c>
      <c r="AC362" s="227">
        <v>0</v>
      </c>
      <c r="AD362" s="227">
        <v>6257</v>
      </c>
      <c r="AE362" s="227">
        <v>0</v>
      </c>
      <c r="AF362" s="227">
        <v>0</v>
      </c>
      <c r="AG362" s="227">
        <v>0</v>
      </c>
      <c r="AH362" s="227">
        <v>0</v>
      </c>
      <c r="AI362" s="227">
        <v>0</v>
      </c>
      <c r="AJ362" s="227">
        <v>270</v>
      </c>
      <c r="AK362" s="227">
        <v>0</v>
      </c>
      <c r="AL362" s="227">
        <v>0</v>
      </c>
      <c r="AM362" s="227">
        <v>0</v>
      </c>
      <c r="AN362" s="227">
        <v>0</v>
      </c>
      <c r="AO362" s="227">
        <v>0</v>
      </c>
      <c r="AP362" s="227">
        <v>0</v>
      </c>
      <c r="AQ362" s="227">
        <v>0</v>
      </c>
      <c r="AR362" s="227">
        <v>0</v>
      </c>
      <c r="AS362" s="227">
        <v>0</v>
      </c>
      <c r="AT362" s="227">
        <v>0</v>
      </c>
      <c r="AU362" s="227">
        <v>0</v>
      </c>
      <c r="AV362" s="227">
        <v>0</v>
      </c>
      <c r="AW362" s="227">
        <v>0</v>
      </c>
      <c r="AX362" s="227">
        <v>0</v>
      </c>
      <c r="AY362" s="227">
        <v>0</v>
      </c>
      <c r="AZ362" s="227">
        <v>0</v>
      </c>
      <c r="BA362" s="227">
        <v>0</v>
      </c>
      <c r="BB362" s="227">
        <v>0</v>
      </c>
      <c r="BC362" s="227">
        <v>0</v>
      </c>
      <c r="BD362" s="227">
        <v>0</v>
      </c>
      <c r="BE362" s="227">
        <v>0</v>
      </c>
      <c r="BF362" s="227">
        <v>0</v>
      </c>
      <c r="BG362" s="227">
        <v>0</v>
      </c>
      <c r="BH362" s="227">
        <v>0</v>
      </c>
      <c r="BI362" s="227">
        <v>0</v>
      </c>
      <c r="BJ362" s="227">
        <v>0</v>
      </c>
      <c r="BK362" s="227">
        <v>451.28</v>
      </c>
      <c r="BL362" s="227">
        <v>0</v>
      </c>
      <c r="BM362" s="227">
        <v>0</v>
      </c>
      <c r="BN362" s="227">
        <v>0</v>
      </c>
      <c r="BO362" s="227">
        <v>0</v>
      </c>
      <c r="BP362" s="227">
        <v>0</v>
      </c>
      <c r="BQ362" s="227">
        <v>0</v>
      </c>
      <c r="BR362" s="227">
        <v>0</v>
      </c>
      <c r="BS362" s="227">
        <v>0</v>
      </c>
      <c r="BT362" s="227">
        <v>0</v>
      </c>
      <c r="BU362" s="227">
        <v>0</v>
      </c>
      <c r="BV362" s="227">
        <v>0</v>
      </c>
      <c r="BW362" s="227">
        <v>0</v>
      </c>
      <c r="BX362" s="227">
        <v>0</v>
      </c>
      <c r="BY362" s="227">
        <v>0</v>
      </c>
      <c r="BZ362" s="227">
        <v>0</v>
      </c>
      <c r="CA362" s="227">
        <v>0</v>
      </c>
      <c r="CB362" s="227">
        <v>66740.070000000007</v>
      </c>
      <c r="CC362" s="227">
        <v>0</v>
      </c>
      <c r="CD362" s="227">
        <v>7998</v>
      </c>
      <c r="CE362" s="227">
        <v>0</v>
      </c>
      <c r="CF362" s="227">
        <v>0</v>
      </c>
      <c r="CG362" s="227">
        <v>0</v>
      </c>
      <c r="CH362" s="227">
        <v>0</v>
      </c>
      <c r="CI362" s="227">
        <v>0</v>
      </c>
      <c r="CJ362" s="227">
        <v>0</v>
      </c>
      <c r="CK362" s="227">
        <v>2530</v>
      </c>
      <c r="CL362" s="227">
        <v>0</v>
      </c>
      <c r="CM362" s="326"/>
      <c r="CZ362" s="325">
        <f t="shared" si="5"/>
        <v>0</v>
      </c>
      <c r="DA362" s="313" t="s">
        <v>339</v>
      </c>
      <c r="DB362" s="310" t="s">
        <v>1930</v>
      </c>
      <c r="DC362" s="310" t="s">
        <v>2296</v>
      </c>
    </row>
    <row r="363" spans="1:107" ht="13.2" customHeight="1" x14ac:dyDescent="0.25">
      <c r="A363" s="293" t="s">
        <v>1219</v>
      </c>
      <c r="B363" s="294" t="s">
        <v>1931</v>
      </c>
      <c r="C363" s="227">
        <v>1104</v>
      </c>
      <c r="D363" s="227">
        <v>0</v>
      </c>
      <c r="E363" s="227">
        <v>0</v>
      </c>
      <c r="F363" s="227">
        <v>0</v>
      </c>
      <c r="G363" s="227">
        <v>0</v>
      </c>
      <c r="H363" s="227">
        <v>0</v>
      </c>
      <c r="I363" s="227">
        <v>0</v>
      </c>
      <c r="J363" s="227">
        <v>0</v>
      </c>
      <c r="K363" s="227">
        <v>0</v>
      </c>
      <c r="L363" s="227">
        <v>0</v>
      </c>
      <c r="M363" s="227">
        <v>-394</v>
      </c>
      <c r="N363" s="227">
        <v>0</v>
      </c>
      <c r="O363" s="227">
        <v>0</v>
      </c>
      <c r="P363" s="227">
        <v>0</v>
      </c>
      <c r="Q363" s="227">
        <v>0</v>
      </c>
      <c r="R363" s="227">
        <v>0</v>
      </c>
      <c r="S363" s="227">
        <v>0</v>
      </c>
      <c r="T363" s="227">
        <v>0</v>
      </c>
      <c r="U363" s="227">
        <v>0</v>
      </c>
      <c r="V363" s="227">
        <v>0</v>
      </c>
      <c r="W363" s="227">
        <v>0</v>
      </c>
      <c r="X363" s="227">
        <v>0</v>
      </c>
      <c r="Y363" s="227">
        <v>0</v>
      </c>
      <c r="Z363" s="227">
        <v>0</v>
      </c>
      <c r="AA363" s="227">
        <v>0</v>
      </c>
      <c r="AB363" s="227">
        <v>0</v>
      </c>
      <c r="AC363" s="227">
        <v>0</v>
      </c>
      <c r="AD363" s="227">
        <v>0</v>
      </c>
      <c r="AE363" s="227">
        <v>0</v>
      </c>
      <c r="AF363" s="227">
        <v>0</v>
      </c>
      <c r="AG363" s="227">
        <v>0</v>
      </c>
      <c r="AH363" s="227">
        <v>0</v>
      </c>
      <c r="AI363" s="227">
        <v>0</v>
      </c>
      <c r="AJ363" s="227">
        <v>0</v>
      </c>
      <c r="AK363" s="227">
        <v>0</v>
      </c>
      <c r="AL363" s="227">
        <v>0</v>
      </c>
      <c r="AM363" s="227">
        <v>0</v>
      </c>
      <c r="AN363" s="227">
        <v>0</v>
      </c>
      <c r="AO363" s="227">
        <v>0</v>
      </c>
      <c r="AP363" s="227">
        <v>0</v>
      </c>
      <c r="AQ363" s="227">
        <v>0</v>
      </c>
      <c r="AR363" s="227">
        <v>4500</v>
      </c>
      <c r="AS363" s="227">
        <v>0</v>
      </c>
      <c r="AT363" s="227">
        <v>0</v>
      </c>
      <c r="AU363" s="227">
        <v>0</v>
      </c>
      <c r="AV363" s="227">
        <v>0</v>
      </c>
      <c r="AW363" s="227">
        <v>0</v>
      </c>
      <c r="AX363" s="227">
        <v>0</v>
      </c>
      <c r="AY363" s="227">
        <v>0</v>
      </c>
      <c r="AZ363" s="227">
        <v>0</v>
      </c>
      <c r="BA363" s="227">
        <v>0</v>
      </c>
      <c r="BB363" s="227">
        <v>0</v>
      </c>
      <c r="BC363" s="227">
        <v>0</v>
      </c>
      <c r="BD363" s="227">
        <v>0</v>
      </c>
      <c r="BE363" s="227">
        <v>0</v>
      </c>
      <c r="BF363" s="227">
        <v>0</v>
      </c>
      <c r="BG363" s="227">
        <v>0</v>
      </c>
      <c r="BH363" s="227">
        <v>0</v>
      </c>
      <c r="BI363" s="227">
        <v>0</v>
      </c>
      <c r="BJ363" s="227">
        <v>0</v>
      </c>
      <c r="BK363" s="227">
        <v>0</v>
      </c>
      <c r="BL363" s="227">
        <v>0</v>
      </c>
      <c r="BM363" s="227">
        <v>0</v>
      </c>
      <c r="BN363" s="227">
        <v>0</v>
      </c>
      <c r="BO363" s="227">
        <v>0</v>
      </c>
      <c r="BP363" s="227">
        <v>0</v>
      </c>
      <c r="BQ363" s="227">
        <v>0</v>
      </c>
      <c r="BR363" s="295">
        <v>0</v>
      </c>
      <c r="BS363" s="295">
        <v>0</v>
      </c>
      <c r="BT363" s="227">
        <v>0</v>
      </c>
      <c r="BU363" s="295">
        <v>0</v>
      </c>
      <c r="BV363" s="227">
        <v>0</v>
      </c>
      <c r="BW363" s="227">
        <v>0</v>
      </c>
      <c r="BX363" s="295">
        <v>0</v>
      </c>
      <c r="BY363" s="295">
        <v>0</v>
      </c>
      <c r="BZ363" s="227">
        <v>0</v>
      </c>
      <c r="CA363" s="227">
        <v>0</v>
      </c>
      <c r="CB363" s="295">
        <v>0</v>
      </c>
      <c r="CC363" s="227">
        <v>0</v>
      </c>
      <c r="CD363" s="227">
        <v>0</v>
      </c>
      <c r="CE363" s="295">
        <v>0</v>
      </c>
      <c r="CF363" s="227">
        <v>0</v>
      </c>
      <c r="CG363" s="227">
        <v>0</v>
      </c>
      <c r="CH363" s="295">
        <v>0</v>
      </c>
      <c r="CI363" s="227">
        <v>0</v>
      </c>
      <c r="CJ363" s="295">
        <v>0</v>
      </c>
      <c r="CK363" s="227">
        <v>0</v>
      </c>
      <c r="CL363" s="295">
        <v>0</v>
      </c>
      <c r="CM363" s="326"/>
      <c r="CZ363" s="325">
        <f t="shared" si="5"/>
        <v>0</v>
      </c>
      <c r="DA363" s="313" t="s">
        <v>1219</v>
      </c>
      <c r="DB363" s="310" t="s">
        <v>1931</v>
      </c>
      <c r="DC363" s="310" t="s">
        <v>2296</v>
      </c>
    </row>
    <row r="364" spans="1:107" ht="13.2" customHeight="1" x14ac:dyDescent="0.25">
      <c r="A364" s="293" t="s">
        <v>1220</v>
      </c>
      <c r="B364" s="294" t="s">
        <v>1932</v>
      </c>
      <c r="C364" s="227">
        <v>59688</v>
      </c>
      <c r="D364" s="227">
        <v>9051</v>
      </c>
      <c r="E364" s="227">
        <v>6337</v>
      </c>
      <c r="F364" s="227">
        <v>2607.6</v>
      </c>
      <c r="G364" s="227">
        <v>5251</v>
      </c>
      <c r="H364" s="227">
        <v>8529</v>
      </c>
      <c r="I364" s="227">
        <v>6552</v>
      </c>
      <c r="J364" s="227">
        <v>66630</v>
      </c>
      <c r="K364" s="227">
        <v>81</v>
      </c>
      <c r="L364" s="227">
        <v>10617</v>
      </c>
      <c r="M364" s="227">
        <v>14423</v>
      </c>
      <c r="N364" s="227">
        <v>0</v>
      </c>
      <c r="O364" s="227">
        <v>0</v>
      </c>
      <c r="P364" s="227">
        <v>9050</v>
      </c>
      <c r="Q364" s="227">
        <v>9414</v>
      </c>
      <c r="R364" s="227">
        <v>2119</v>
      </c>
      <c r="S364" s="227">
        <v>8966</v>
      </c>
      <c r="T364" s="227">
        <v>7681</v>
      </c>
      <c r="U364" s="227">
        <v>6535</v>
      </c>
      <c r="V364" s="227">
        <v>4812</v>
      </c>
      <c r="W364" s="227">
        <v>0</v>
      </c>
      <c r="X364" s="227">
        <v>5459</v>
      </c>
      <c r="Y364" s="227">
        <v>29510</v>
      </c>
      <c r="Z364" s="227">
        <v>6967</v>
      </c>
      <c r="AA364" s="227">
        <v>3794</v>
      </c>
      <c r="AB364" s="227">
        <v>0</v>
      </c>
      <c r="AC364" s="227">
        <v>0</v>
      </c>
      <c r="AD364" s="227">
        <v>17577</v>
      </c>
      <c r="AE364" s="227">
        <v>0</v>
      </c>
      <c r="AF364" s="227">
        <v>6659</v>
      </c>
      <c r="AG364" s="227">
        <v>7903</v>
      </c>
      <c r="AH364" s="227">
        <v>11137</v>
      </c>
      <c r="AI364" s="227">
        <v>7059</v>
      </c>
      <c r="AJ364" s="227">
        <v>0</v>
      </c>
      <c r="AK364" s="227">
        <v>0</v>
      </c>
      <c r="AL364" s="227">
        <v>0</v>
      </c>
      <c r="AM364" s="227">
        <v>0</v>
      </c>
      <c r="AN364" s="227">
        <v>0</v>
      </c>
      <c r="AO364" s="227">
        <v>13942</v>
      </c>
      <c r="AP364" s="227">
        <v>0</v>
      </c>
      <c r="AQ364" s="227">
        <v>0</v>
      </c>
      <c r="AR364" s="227">
        <v>13292</v>
      </c>
      <c r="AS364" s="227">
        <v>10488</v>
      </c>
      <c r="AT364" s="227">
        <v>21715</v>
      </c>
      <c r="AU364" s="227">
        <v>16598</v>
      </c>
      <c r="AV364" s="227">
        <v>0</v>
      </c>
      <c r="AW364" s="227">
        <v>5165</v>
      </c>
      <c r="AX364" s="227">
        <v>0</v>
      </c>
      <c r="AY364" s="227">
        <v>0</v>
      </c>
      <c r="AZ364" s="227">
        <v>0</v>
      </c>
      <c r="BA364" s="227">
        <v>0</v>
      </c>
      <c r="BB364" s="227">
        <v>0</v>
      </c>
      <c r="BC364" s="227">
        <v>165</v>
      </c>
      <c r="BD364" s="227">
        <v>11797</v>
      </c>
      <c r="BE364" s="227">
        <v>5790</v>
      </c>
      <c r="BF364" s="227">
        <v>6681</v>
      </c>
      <c r="BG364" s="227">
        <v>87613</v>
      </c>
      <c r="BH364" s="227">
        <v>9387</v>
      </c>
      <c r="BI364" s="227">
        <v>0</v>
      </c>
      <c r="BJ364" s="227">
        <v>11410</v>
      </c>
      <c r="BK364" s="227">
        <v>0</v>
      </c>
      <c r="BL364" s="227">
        <v>0</v>
      </c>
      <c r="BM364" s="227">
        <v>11050</v>
      </c>
      <c r="BN364" s="227">
        <v>8029</v>
      </c>
      <c r="BO364" s="227">
        <v>49850.58</v>
      </c>
      <c r="BP364" s="227">
        <v>0</v>
      </c>
      <c r="BQ364" s="227">
        <v>25642.45</v>
      </c>
      <c r="BR364" s="295">
        <v>0</v>
      </c>
      <c r="BS364" s="295">
        <v>11206</v>
      </c>
      <c r="BT364" s="227">
        <v>0</v>
      </c>
      <c r="BU364" s="295">
        <v>37174</v>
      </c>
      <c r="BV364" s="227">
        <v>0</v>
      </c>
      <c r="BW364" s="227">
        <v>9250</v>
      </c>
      <c r="BX364" s="295">
        <v>3150</v>
      </c>
      <c r="BY364" s="295">
        <v>0</v>
      </c>
      <c r="BZ364" s="227">
        <v>0</v>
      </c>
      <c r="CA364" s="295">
        <v>0</v>
      </c>
      <c r="CB364" s="295">
        <v>4253</v>
      </c>
      <c r="CC364" s="227">
        <v>17948</v>
      </c>
      <c r="CD364" s="295">
        <v>28541</v>
      </c>
      <c r="CE364" s="295">
        <v>19261</v>
      </c>
      <c r="CF364" s="227">
        <v>10345</v>
      </c>
      <c r="CG364" s="227">
        <v>7475</v>
      </c>
      <c r="CH364" s="295">
        <v>63</v>
      </c>
      <c r="CI364" s="227">
        <v>0</v>
      </c>
      <c r="CJ364" s="295">
        <v>26464</v>
      </c>
      <c r="CK364" s="295">
        <v>7401</v>
      </c>
      <c r="CL364" s="295">
        <v>0</v>
      </c>
      <c r="CM364" s="326"/>
      <c r="CZ364" s="325">
        <f t="shared" si="5"/>
        <v>0</v>
      </c>
      <c r="DA364" s="313" t="s">
        <v>1220</v>
      </c>
      <c r="DB364" s="310" t="s">
        <v>1932</v>
      </c>
      <c r="DC364" s="310" t="s">
        <v>2296</v>
      </c>
    </row>
    <row r="365" spans="1:107" ht="13.2" customHeight="1" x14ac:dyDescent="0.25">
      <c r="A365" s="293" t="s">
        <v>340</v>
      </c>
      <c r="B365" s="294" t="s">
        <v>341</v>
      </c>
      <c r="C365" s="227">
        <v>15216557.49</v>
      </c>
      <c r="D365" s="227">
        <v>0</v>
      </c>
      <c r="E365" s="227">
        <v>0</v>
      </c>
      <c r="F365" s="227">
        <v>0</v>
      </c>
      <c r="G365" s="227">
        <v>147328.76</v>
      </c>
      <c r="H365" s="227">
        <v>640280.81000000006</v>
      </c>
      <c r="I365" s="227">
        <v>0</v>
      </c>
      <c r="J365" s="227">
        <v>0</v>
      </c>
      <c r="K365" s="227">
        <v>0</v>
      </c>
      <c r="L365" s="227">
        <v>0</v>
      </c>
      <c r="M365" s="227">
        <v>0</v>
      </c>
      <c r="N365" s="227">
        <v>0</v>
      </c>
      <c r="O365" s="227">
        <v>172753.69</v>
      </c>
      <c r="P365" s="227">
        <v>76360</v>
      </c>
      <c r="Q365" s="227">
        <v>115419.62</v>
      </c>
      <c r="R365" s="227">
        <v>6131644.6200000001</v>
      </c>
      <c r="S365" s="227">
        <v>0</v>
      </c>
      <c r="T365" s="227">
        <v>850700</v>
      </c>
      <c r="U365" s="227">
        <v>2697249.2</v>
      </c>
      <c r="V365" s="227">
        <v>267347.77</v>
      </c>
      <c r="W365" s="227">
        <v>0</v>
      </c>
      <c r="X365" s="227">
        <v>0</v>
      </c>
      <c r="Y365" s="227">
        <v>940683.33</v>
      </c>
      <c r="Z365" s="227">
        <v>0</v>
      </c>
      <c r="AA365" s="227">
        <v>0</v>
      </c>
      <c r="AB365" s="227">
        <v>0</v>
      </c>
      <c r="AC365" s="227">
        <v>0</v>
      </c>
      <c r="AD365" s="227">
        <v>0</v>
      </c>
      <c r="AE365" s="227">
        <v>10000</v>
      </c>
      <c r="AF365" s="227">
        <v>0</v>
      </c>
      <c r="AG365" s="227">
        <v>0</v>
      </c>
      <c r="AH365" s="227">
        <v>0</v>
      </c>
      <c r="AI365" s="227">
        <v>0</v>
      </c>
      <c r="AJ365" s="227">
        <v>0</v>
      </c>
      <c r="AK365" s="227">
        <v>0</v>
      </c>
      <c r="AL365" s="227">
        <v>0</v>
      </c>
      <c r="AM365" s="227">
        <v>0</v>
      </c>
      <c r="AN365" s="227">
        <v>0</v>
      </c>
      <c r="AO365" s="227">
        <v>0</v>
      </c>
      <c r="AP365" s="227">
        <v>0</v>
      </c>
      <c r="AQ365" s="227">
        <v>0</v>
      </c>
      <c r="AR365" s="227">
        <v>0</v>
      </c>
      <c r="AS365" s="227">
        <v>0</v>
      </c>
      <c r="AT365" s="227">
        <v>0</v>
      </c>
      <c r="AU365" s="227">
        <v>0</v>
      </c>
      <c r="AV365" s="227">
        <v>0</v>
      </c>
      <c r="AW365" s="227">
        <v>0</v>
      </c>
      <c r="AX365" s="227">
        <v>0</v>
      </c>
      <c r="AY365" s="227">
        <v>0</v>
      </c>
      <c r="AZ365" s="227">
        <v>0</v>
      </c>
      <c r="BA365" s="227">
        <v>0</v>
      </c>
      <c r="BB365" s="227">
        <v>0</v>
      </c>
      <c r="BC365" s="227">
        <v>0</v>
      </c>
      <c r="BD365" s="227">
        <v>1184376.53</v>
      </c>
      <c r="BE365" s="227">
        <v>0</v>
      </c>
      <c r="BF365" s="227">
        <v>0</v>
      </c>
      <c r="BG365" s="227">
        <v>2068843.3</v>
      </c>
      <c r="BH365" s="227">
        <v>329750.02</v>
      </c>
      <c r="BI365" s="227">
        <v>0</v>
      </c>
      <c r="BJ365" s="227">
        <v>96239.98</v>
      </c>
      <c r="BK365" s="227">
        <v>0</v>
      </c>
      <c r="BL365" s="227">
        <v>0</v>
      </c>
      <c r="BM365" s="227">
        <v>0</v>
      </c>
      <c r="BN365" s="227">
        <v>0</v>
      </c>
      <c r="BO365" s="227">
        <v>0</v>
      </c>
      <c r="BP365" s="227">
        <v>0</v>
      </c>
      <c r="BQ365" s="227">
        <v>0</v>
      </c>
      <c r="BR365" s="227">
        <v>11344726.720000001</v>
      </c>
      <c r="BS365" s="227">
        <v>1157920.06</v>
      </c>
      <c r="BT365" s="227">
        <v>0</v>
      </c>
      <c r="BU365" s="227">
        <v>0</v>
      </c>
      <c r="BV365" s="227">
        <v>0</v>
      </c>
      <c r="BW365" s="227">
        <v>0</v>
      </c>
      <c r="BX365" s="227">
        <v>2990536.18</v>
      </c>
      <c r="BY365" s="227">
        <v>0</v>
      </c>
      <c r="BZ365" s="227">
        <v>0</v>
      </c>
      <c r="CA365" s="227">
        <v>1285517.8600000001</v>
      </c>
      <c r="CB365" s="227">
        <v>0</v>
      </c>
      <c r="CC365" s="227">
        <v>8988328.3200000003</v>
      </c>
      <c r="CD365" s="227">
        <v>1910906.77</v>
      </c>
      <c r="CE365" s="227">
        <v>13405476.869999999</v>
      </c>
      <c r="CF365" s="227">
        <v>780415.48</v>
      </c>
      <c r="CG365" s="227">
        <v>0</v>
      </c>
      <c r="CH365" s="227">
        <v>805928.47</v>
      </c>
      <c r="CI365" s="227">
        <v>432417.5</v>
      </c>
      <c r="CJ365" s="227">
        <v>2010560</v>
      </c>
      <c r="CK365" s="227">
        <v>0</v>
      </c>
      <c r="CL365" s="227">
        <v>0</v>
      </c>
      <c r="CM365" s="326"/>
      <c r="CZ365" s="325">
        <f t="shared" si="5"/>
        <v>0</v>
      </c>
      <c r="DA365" s="313" t="s">
        <v>340</v>
      </c>
      <c r="DB365" s="310" t="s">
        <v>341</v>
      </c>
      <c r="DC365" s="310" t="s">
        <v>2296</v>
      </c>
    </row>
    <row r="366" spans="1:107" s="323" customFormat="1" ht="13.2" customHeight="1" x14ac:dyDescent="0.25">
      <c r="A366" s="289" t="s">
        <v>342</v>
      </c>
      <c r="B366" s="290" t="s">
        <v>343</v>
      </c>
      <c r="C366" s="291">
        <v>914464.63</v>
      </c>
      <c r="D366" s="291">
        <v>0</v>
      </c>
      <c r="E366" s="291">
        <v>0</v>
      </c>
      <c r="F366" s="291">
        <v>790668.68</v>
      </c>
      <c r="G366" s="291">
        <v>0</v>
      </c>
      <c r="H366" s="291">
        <v>0</v>
      </c>
      <c r="I366" s="291">
        <v>0</v>
      </c>
      <c r="J366" s="291">
        <v>0</v>
      </c>
      <c r="K366" s="291">
        <v>580000</v>
      </c>
      <c r="L366" s="291">
        <v>1205678.97</v>
      </c>
      <c r="M366" s="291">
        <v>49507</v>
      </c>
      <c r="N366" s="291">
        <v>0</v>
      </c>
      <c r="O366" s="291">
        <v>739000</v>
      </c>
      <c r="P366" s="291">
        <v>132200</v>
      </c>
      <c r="Q366" s="291">
        <v>0</v>
      </c>
      <c r="R366" s="291">
        <v>2725400</v>
      </c>
      <c r="S366" s="291">
        <v>0</v>
      </c>
      <c r="T366" s="291">
        <v>0</v>
      </c>
      <c r="U366" s="291">
        <v>63000</v>
      </c>
      <c r="V366" s="291">
        <v>0</v>
      </c>
      <c r="W366" s="291">
        <v>50000</v>
      </c>
      <c r="X366" s="291">
        <v>0</v>
      </c>
      <c r="Y366" s="291">
        <v>0</v>
      </c>
      <c r="Z366" s="291">
        <v>0</v>
      </c>
      <c r="AA366" s="291">
        <v>0</v>
      </c>
      <c r="AB366" s="291">
        <v>0</v>
      </c>
      <c r="AC366" s="291">
        <v>0</v>
      </c>
      <c r="AD366" s="291">
        <v>0</v>
      </c>
      <c r="AE366" s="291">
        <v>0</v>
      </c>
      <c r="AF366" s="291">
        <v>64000</v>
      </c>
      <c r="AG366" s="291">
        <v>0</v>
      </c>
      <c r="AH366" s="291">
        <v>0</v>
      </c>
      <c r="AI366" s="291">
        <v>0</v>
      </c>
      <c r="AJ366" s="291">
        <v>0</v>
      </c>
      <c r="AK366" s="291">
        <v>3341434.5</v>
      </c>
      <c r="AL366" s="291">
        <v>0</v>
      </c>
      <c r="AM366" s="291">
        <v>232800</v>
      </c>
      <c r="AN366" s="291">
        <v>979800</v>
      </c>
      <c r="AO366" s="291">
        <v>464293.99</v>
      </c>
      <c r="AP366" s="291">
        <v>0</v>
      </c>
      <c r="AQ366" s="291">
        <v>0</v>
      </c>
      <c r="AR366" s="291">
        <v>803579.05</v>
      </c>
      <c r="AS366" s="291">
        <v>749539.9</v>
      </c>
      <c r="AT366" s="291">
        <v>9426.52</v>
      </c>
      <c r="AU366" s="291">
        <v>0</v>
      </c>
      <c r="AV366" s="291">
        <v>2092.59</v>
      </c>
      <c r="AW366" s="291">
        <v>15866.68</v>
      </c>
      <c r="AX366" s="291">
        <v>0</v>
      </c>
      <c r="AY366" s="291">
        <v>3177</v>
      </c>
      <c r="AZ366" s="291">
        <v>4500</v>
      </c>
      <c r="BA366" s="291">
        <v>1802400</v>
      </c>
      <c r="BB366" s="291">
        <v>648003.68000000005</v>
      </c>
      <c r="BC366" s="291">
        <v>0</v>
      </c>
      <c r="BD366" s="291">
        <v>0</v>
      </c>
      <c r="BE366" s="291">
        <v>0</v>
      </c>
      <c r="BF366" s="291">
        <v>0</v>
      </c>
      <c r="BG366" s="291">
        <v>0</v>
      </c>
      <c r="BH366" s="291">
        <v>0</v>
      </c>
      <c r="BI366" s="291">
        <v>0</v>
      </c>
      <c r="BJ366" s="291">
        <v>138000</v>
      </c>
      <c r="BK366" s="291">
        <v>0</v>
      </c>
      <c r="BL366" s="291">
        <v>3268776.04</v>
      </c>
      <c r="BM366" s="291">
        <v>6762.92</v>
      </c>
      <c r="BN366" s="291">
        <v>1430000</v>
      </c>
      <c r="BO366" s="291">
        <v>0</v>
      </c>
      <c r="BP366" s="291">
        <v>9500</v>
      </c>
      <c r="BQ366" s="291">
        <v>1427095.5</v>
      </c>
      <c r="BR366" s="291">
        <v>4574062.82</v>
      </c>
      <c r="BS366" s="291">
        <v>14800</v>
      </c>
      <c r="BT366" s="291">
        <v>3700</v>
      </c>
      <c r="BU366" s="292">
        <v>2242200</v>
      </c>
      <c r="BV366" s="291">
        <v>0</v>
      </c>
      <c r="BW366" s="291">
        <v>0</v>
      </c>
      <c r="BX366" s="291">
        <v>0</v>
      </c>
      <c r="BY366" s="291">
        <v>0</v>
      </c>
      <c r="BZ366" s="291">
        <v>0</v>
      </c>
      <c r="CA366" s="291">
        <v>0</v>
      </c>
      <c r="CB366" s="292">
        <v>0</v>
      </c>
      <c r="CC366" s="291">
        <v>0</v>
      </c>
      <c r="CD366" s="291">
        <v>43743.63</v>
      </c>
      <c r="CE366" s="291">
        <v>0</v>
      </c>
      <c r="CF366" s="291">
        <v>35300.04</v>
      </c>
      <c r="CG366" s="291">
        <v>0</v>
      </c>
      <c r="CH366" s="291">
        <v>0</v>
      </c>
      <c r="CI366" s="291">
        <v>0</v>
      </c>
      <c r="CJ366" s="291">
        <v>0</v>
      </c>
      <c r="CK366" s="291">
        <v>0</v>
      </c>
      <c r="CL366" s="291">
        <v>0</v>
      </c>
      <c r="CM366" s="321"/>
      <c r="CN366" s="322"/>
      <c r="CO366" s="322"/>
      <c r="CW366" s="324"/>
      <c r="CZ366" s="325">
        <f t="shared" si="5"/>
        <v>0</v>
      </c>
      <c r="DA366" s="325" t="s">
        <v>342</v>
      </c>
      <c r="DB366" s="323" t="s">
        <v>343</v>
      </c>
      <c r="DC366" s="323" t="s">
        <v>2296</v>
      </c>
    </row>
    <row r="367" spans="1:107" ht="13.2" customHeight="1" x14ac:dyDescent="0.25">
      <c r="A367" s="293" t="s">
        <v>344</v>
      </c>
      <c r="B367" s="294" t="s">
        <v>345</v>
      </c>
      <c r="C367" s="227">
        <v>9269069.6099999994</v>
      </c>
      <c r="D367" s="227">
        <v>0</v>
      </c>
      <c r="E367" s="227">
        <v>1193480.3400000001</v>
      </c>
      <c r="F367" s="227">
        <v>217747.99</v>
      </c>
      <c r="G367" s="227">
        <v>0</v>
      </c>
      <c r="H367" s="227">
        <v>421639.16</v>
      </c>
      <c r="I367" s="227">
        <v>884269.56</v>
      </c>
      <c r="J367" s="227">
        <v>469065.52</v>
      </c>
      <c r="K367" s="227">
        <v>661432.55000000005</v>
      </c>
      <c r="L367" s="227">
        <v>223825.1</v>
      </c>
      <c r="M367" s="227">
        <v>1202539.05</v>
      </c>
      <c r="N367" s="227">
        <v>0</v>
      </c>
      <c r="O367" s="227">
        <v>662594.02</v>
      </c>
      <c r="P367" s="227">
        <v>442658.46</v>
      </c>
      <c r="Q367" s="227">
        <v>363092.1</v>
      </c>
      <c r="R367" s="227">
        <v>1236914.8700000001</v>
      </c>
      <c r="S367" s="227">
        <v>318003.58</v>
      </c>
      <c r="T367" s="227">
        <v>207440.25</v>
      </c>
      <c r="U367" s="227">
        <v>222582.29</v>
      </c>
      <c r="V367" s="227">
        <v>51025.45</v>
      </c>
      <c r="W367" s="227">
        <v>1099264.53</v>
      </c>
      <c r="X367" s="227">
        <v>62932.94</v>
      </c>
      <c r="Y367" s="227">
        <v>921057.52</v>
      </c>
      <c r="Z367" s="227">
        <v>355425.42</v>
      </c>
      <c r="AA367" s="227">
        <v>459977.09</v>
      </c>
      <c r="AB367" s="227">
        <v>101843.05</v>
      </c>
      <c r="AC367" s="227">
        <v>78917.91</v>
      </c>
      <c r="AD367" s="227">
        <v>478062.99</v>
      </c>
      <c r="AE367" s="227">
        <v>564092.72</v>
      </c>
      <c r="AF367" s="227">
        <v>371239.73</v>
      </c>
      <c r="AG367" s="227">
        <v>263061.67</v>
      </c>
      <c r="AH367" s="227">
        <v>1001966.41</v>
      </c>
      <c r="AI367" s="227">
        <v>148779.70000000001</v>
      </c>
      <c r="AJ367" s="227">
        <v>397973.61</v>
      </c>
      <c r="AK367" s="227">
        <v>0</v>
      </c>
      <c r="AL367" s="227">
        <v>0</v>
      </c>
      <c r="AM367" s="227">
        <v>557667.6</v>
      </c>
      <c r="AN367" s="227">
        <v>89525.28</v>
      </c>
      <c r="AO367" s="227">
        <v>793109.44</v>
      </c>
      <c r="AP367" s="227">
        <v>0</v>
      </c>
      <c r="AQ367" s="227">
        <v>390114.41</v>
      </c>
      <c r="AR367" s="227">
        <v>1718094.96</v>
      </c>
      <c r="AS367" s="227">
        <v>517258.34</v>
      </c>
      <c r="AT367" s="227">
        <v>627953.21</v>
      </c>
      <c r="AU367" s="227">
        <v>527118.56000000006</v>
      </c>
      <c r="AV367" s="227">
        <v>388294.67</v>
      </c>
      <c r="AW367" s="227">
        <v>107827.6</v>
      </c>
      <c r="AX367" s="227">
        <v>39257.24</v>
      </c>
      <c r="AY367" s="227">
        <v>281734.26</v>
      </c>
      <c r="AZ367" s="227">
        <v>4531.1400000000003</v>
      </c>
      <c r="BA367" s="227">
        <v>2156759.8199999998</v>
      </c>
      <c r="BB367" s="227">
        <v>603141.31000000006</v>
      </c>
      <c r="BC367" s="227">
        <v>430806.01</v>
      </c>
      <c r="BD367" s="227">
        <v>1685471.44</v>
      </c>
      <c r="BE367" s="227">
        <v>0</v>
      </c>
      <c r="BF367" s="227">
        <v>223731.32</v>
      </c>
      <c r="BG367" s="227">
        <v>1912986.75</v>
      </c>
      <c r="BH367" s="227">
        <v>779432.91</v>
      </c>
      <c r="BI367" s="227">
        <v>26540.959999999999</v>
      </c>
      <c r="BJ367" s="227">
        <v>270675.92</v>
      </c>
      <c r="BK367" s="227">
        <v>0</v>
      </c>
      <c r="BL367" s="227">
        <v>390404.82</v>
      </c>
      <c r="BM367" s="227">
        <v>373882.8</v>
      </c>
      <c r="BN367" s="227">
        <v>333773.02</v>
      </c>
      <c r="BO367" s="227">
        <v>976888.3</v>
      </c>
      <c r="BP367" s="227">
        <v>1138987.76</v>
      </c>
      <c r="BQ367" s="227">
        <v>404884.25</v>
      </c>
      <c r="BR367" s="227">
        <v>2145050.61</v>
      </c>
      <c r="BS367" s="295">
        <v>1142863.79</v>
      </c>
      <c r="BT367" s="295">
        <v>821034.02</v>
      </c>
      <c r="BU367" s="295">
        <v>7741190.75</v>
      </c>
      <c r="BV367" s="295">
        <v>0</v>
      </c>
      <c r="BW367" s="295">
        <v>806681.3</v>
      </c>
      <c r="BX367" s="295">
        <v>2927111.1</v>
      </c>
      <c r="BY367" s="295">
        <v>555507.5</v>
      </c>
      <c r="BZ367" s="295">
        <v>0</v>
      </c>
      <c r="CA367" s="295">
        <v>1343185.25</v>
      </c>
      <c r="CB367" s="227">
        <v>0</v>
      </c>
      <c r="CC367" s="295">
        <v>1942383.97</v>
      </c>
      <c r="CD367" s="295">
        <v>0</v>
      </c>
      <c r="CE367" s="295">
        <v>2374507.4300000002</v>
      </c>
      <c r="CF367" s="295">
        <v>1712009.5</v>
      </c>
      <c r="CG367" s="295">
        <v>416296.36</v>
      </c>
      <c r="CH367" s="295">
        <v>744153.78</v>
      </c>
      <c r="CI367" s="227">
        <v>302919.3</v>
      </c>
      <c r="CJ367" s="295">
        <v>6669249.8899999997</v>
      </c>
      <c r="CK367" s="295">
        <v>0</v>
      </c>
      <c r="CL367" s="295">
        <v>1005746.26</v>
      </c>
      <c r="CM367" s="326"/>
      <c r="CZ367" s="325">
        <f t="shared" si="5"/>
        <v>0</v>
      </c>
      <c r="DA367" s="313" t="s">
        <v>344</v>
      </c>
      <c r="DB367" s="310" t="s">
        <v>345</v>
      </c>
      <c r="DC367" s="310" t="s">
        <v>2296</v>
      </c>
    </row>
    <row r="368" spans="1:107" ht="13.2" customHeight="1" x14ac:dyDescent="0.25">
      <c r="A368" s="293" t="s">
        <v>346</v>
      </c>
      <c r="B368" s="294" t="s">
        <v>347</v>
      </c>
      <c r="C368" s="227">
        <v>3720085.01</v>
      </c>
      <c r="D368" s="227">
        <v>0</v>
      </c>
      <c r="E368" s="227">
        <v>2072500</v>
      </c>
      <c r="F368" s="227">
        <v>0</v>
      </c>
      <c r="G368" s="227">
        <v>0</v>
      </c>
      <c r="H368" s="227">
        <v>0</v>
      </c>
      <c r="I368" s="227">
        <v>0</v>
      </c>
      <c r="J368" s="227">
        <v>0</v>
      </c>
      <c r="K368" s="227">
        <v>1690000</v>
      </c>
      <c r="L368" s="227">
        <v>0</v>
      </c>
      <c r="M368" s="227">
        <v>1830000</v>
      </c>
      <c r="N368" s="227">
        <v>0</v>
      </c>
      <c r="O368" s="227">
        <v>0</v>
      </c>
      <c r="P368" s="227">
        <v>0</v>
      </c>
      <c r="Q368" s="227">
        <v>0</v>
      </c>
      <c r="R368" s="227">
        <v>1121400</v>
      </c>
      <c r="S368" s="227">
        <v>0</v>
      </c>
      <c r="T368" s="227">
        <v>0</v>
      </c>
      <c r="U368" s="227">
        <v>0</v>
      </c>
      <c r="V368" s="227">
        <v>5000</v>
      </c>
      <c r="W368" s="227">
        <v>1199973.68</v>
      </c>
      <c r="X368" s="227">
        <v>104040</v>
      </c>
      <c r="Y368" s="227">
        <v>99654.399999999994</v>
      </c>
      <c r="Z368" s="227">
        <v>3111001.3</v>
      </c>
      <c r="AA368" s="227">
        <v>40450</v>
      </c>
      <c r="AB368" s="227">
        <v>489090</v>
      </c>
      <c r="AC368" s="227">
        <v>0</v>
      </c>
      <c r="AD368" s="227">
        <v>0</v>
      </c>
      <c r="AE368" s="227">
        <v>0</v>
      </c>
      <c r="AF368" s="227">
        <v>1444132</v>
      </c>
      <c r="AG368" s="227">
        <v>1302963</v>
      </c>
      <c r="AH368" s="227">
        <v>570830</v>
      </c>
      <c r="AI368" s="227">
        <v>0</v>
      </c>
      <c r="AJ368" s="227">
        <v>13023.05</v>
      </c>
      <c r="AK368" s="227">
        <v>0</v>
      </c>
      <c r="AL368" s="227">
        <v>579698</v>
      </c>
      <c r="AM368" s="227">
        <v>1384890.5</v>
      </c>
      <c r="AN368" s="227">
        <v>2527834.7599999998</v>
      </c>
      <c r="AO368" s="227">
        <v>919020</v>
      </c>
      <c r="AP368" s="227">
        <v>3916662.6</v>
      </c>
      <c r="AQ368" s="227">
        <v>0</v>
      </c>
      <c r="AR368" s="227">
        <v>3425964</v>
      </c>
      <c r="AS368" s="227">
        <v>0</v>
      </c>
      <c r="AT368" s="227">
        <v>0</v>
      </c>
      <c r="AU368" s="227">
        <v>0</v>
      </c>
      <c r="AV368" s="227">
        <v>0</v>
      </c>
      <c r="AW368" s="227">
        <v>0</v>
      </c>
      <c r="AX368" s="227">
        <v>0</v>
      </c>
      <c r="AY368" s="227">
        <v>630391.5</v>
      </c>
      <c r="AZ368" s="227">
        <v>0</v>
      </c>
      <c r="BA368" s="227">
        <v>0</v>
      </c>
      <c r="BB368" s="227">
        <v>0</v>
      </c>
      <c r="BC368" s="227">
        <v>0</v>
      </c>
      <c r="BD368" s="227">
        <v>0</v>
      </c>
      <c r="BE368" s="227">
        <v>356000</v>
      </c>
      <c r="BF368" s="227">
        <v>805840</v>
      </c>
      <c r="BG368" s="227">
        <v>0</v>
      </c>
      <c r="BH368" s="227">
        <v>552160</v>
      </c>
      <c r="BI368" s="227">
        <v>0</v>
      </c>
      <c r="BJ368" s="227">
        <v>0</v>
      </c>
      <c r="BK368" s="227">
        <v>0</v>
      </c>
      <c r="BL368" s="227">
        <v>445250</v>
      </c>
      <c r="BM368" s="227">
        <v>0</v>
      </c>
      <c r="BN368" s="227">
        <v>1077891</v>
      </c>
      <c r="BO368" s="227">
        <v>643655</v>
      </c>
      <c r="BP368" s="227">
        <v>0</v>
      </c>
      <c r="BQ368" s="227">
        <v>63002.12</v>
      </c>
      <c r="BR368" s="295">
        <v>0</v>
      </c>
      <c r="BS368" s="295">
        <v>0</v>
      </c>
      <c r="BT368" s="295">
        <v>0</v>
      </c>
      <c r="BU368" s="295">
        <v>0</v>
      </c>
      <c r="BV368" s="295">
        <v>0</v>
      </c>
      <c r="BW368" s="295">
        <v>0</v>
      </c>
      <c r="BX368" s="295">
        <v>0</v>
      </c>
      <c r="BY368" s="295">
        <v>0</v>
      </c>
      <c r="BZ368" s="295">
        <v>0</v>
      </c>
      <c r="CA368" s="295">
        <v>0</v>
      </c>
      <c r="CB368" s="295">
        <v>946800</v>
      </c>
      <c r="CC368" s="295">
        <v>0</v>
      </c>
      <c r="CD368" s="295">
        <v>2821537</v>
      </c>
      <c r="CE368" s="295">
        <v>0</v>
      </c>
      <c r="CF368" s="295">
        <v>0</v>
      </c>
      <c r="CG368" s="295">
        <v>0</v>
      </c>
      <c r="CH368" s="295">
        <v>0</v>
      </c>
      <c r="CI368" s="295">
        <v>0</v>
      </c>
      <c r="CJ368" s="295">
        <v>442050.79</v>
      </c>
      <c r="CK368" s="295">
        <v>0</v>
      </c>
      <c r="CL368" s="295">
        <v>261336</v>
      </c>
      <c r="CM368" s="326"/>
      <c r="CZ368" s="325">
        <f t="shared" si="5"/>
        <v>0</v>
      </c>
      <c r="DA368" s="313" t="s">
        <v>346</v>
      </c>
      <c r="DB368" s="310" t="s">
        <v>347</v>
      </c>
      <c r="DC368" s="310" t="s">
        <v>2296</v>
      </c>
    </row>
    <row r="369" spans="1:107" ht="13.2" customHeight="1" x14ac:dyDescent="0.25">
      <c r="A369" s="293" t="s">
        <v>348</v>
      </c>
      <c r="B369" s="294" t="s">
        <v>349</v>
      </c>
      <c r="C369" s="227">
        <v>0</v>
      </c>
      <c r="D369" s="227">
        <v>0</v>
      </c>
      <c r="E369" s="227">
        <v>10690.25</v>
      </c>
      <c r="F369" s="227">
        <v>0</v>
      </c>
      <c r="G369" s="227">
        <v>0</v>
      </c>
      <c r="H369" s="227">
        <v>0</v>
      </c>
      <c r="I369" s="227">
        <v>60000</v>
      </c>
      <c r="J369" s="227">
        <v>0</v>
      </c>
      <c r="K369" s="227">
        <v>694335.55</v>
      </c>
      <c r="L369" s="227">
        <v>0</v>
      </c>
      <c r="M369" s="227">
        <v>1897600.97</v>
      </c>
      <c r="N369" s="227">
        <v>0</v>
      </c>
      <c r="O369" s="227">
        <v>1118387.1299999999</v>
      </c>
      <c r="P369" s="227">
        <v>792800</v>
      </c>
      <c r="Q369" s="227">
        <v>0</v>
      </c>
      <c r="R369" s="227">
        <v>26144.32</v>
      </c>
      <c r="S369" s="227">
        <v>0</v>
      </c>
      <c r="T369" s="227">
        <v>0</v>
      </c>
      <c r="U369" s="227">
        <v>1488046.16</v>
      </c>
      <c r="V369" s="227">
        <v>9050</v>
      </c>
      <c r="W369" s="227">
        <v>0</v>
      </c>
      <c r="X369" s="227">
        <v>0</v>
      </c>
      <c r="Y369" s="227">
        <v>22672.5</v>
      </c>
      <c r="Z369" s="227">
        <v>0</v>
      </c>
      <c r="AA369" s="227">
        <v>0</v>
      </c>
      <c r="AB369" s="227">
        <v>0</v>
      </c>
      <c r="AC369" s="227">
        <v>0</v>
      </c>
      <c r="AD369" s="227">
        <v>0</v>
      </c>
      <c r="AE369" s="227">
        <v>0</v>
      </c>
      <c r="AF369" s="227">
        <v>0</v>
      </c>
      <c r="AG369" s="227">
        <v>0</v>
      </c>
      <c r="AH369" s="227">
        <v>0</v>
      </c>
      <c r="AI369" s="227">
        <v>0</v>
      </c>
      <c r="AJ369" s="227">
        <v>91160.4</v>
      </c>
      <c r="AK369" s="227">
        <v>0</v>
      </c>
      <c r="AL369" s="227">
        <v>0</v>
      </c>
      <c r="AM369" s="227">
        <v>197903.88</v>
      </c>
      <c r="AN369" s="227">
        <v>0</v>
      </c>
      <c r="AO369" s="227">
        <v>587713.1</v>
      </c>
      <c r="AP369" s="227">
        <v>0</v>
      </c>
      <c r="AQ369" s="227">
        <v>28357.48</v>
      </c>
      <c r="AR369" s="227">
        <v>0</v>
      </c>
      <c r="AS369" s="227">
        <v>1293800</v>
      </c>
      <c r="AT369" s="227">
        <v>0</v>
      </c>
      <c r="AU369" s="227">
        <v>0</v>
      </c>
      <c r="AV369" s="227">
        <v>1019631.5</v>
      </c>
      <c r="AW369" s="227">
        <v>2216261.21</v>
      </c>
      <c r="AX369" s="227">
        <v>0</v>
      </c>
      <c r="AY369" s="227">
        <v>877750</v>
      </c>
      <c r="AZ369" s="227">
        <v>248553</v>
      </c>
      <c r="BA369" s="227">
        <v>467511.03</v>
      </c>
      <c r="BB369" s="227">
        <v>90800</v>
      </c>
      <c r="BC369" s="227">
        <v>1495365.1</v>
      </c>
      <c r="BD369" s="227">
        <v>69060.28</v>
      </c>
      <c r="BE369" s="227">
        <v>402760</v>
      </c>
      <c r="BF369" s="227">
        <v>99708.800000000003</v>
      </c>
      <c r="BG369" s="227">
        <v>561959.62</v>
      </c>
      <c r="BH369" s="227">
        <v>0</v>
      </c>
      <c r="BI369" s="227">
        <v>34974.35</v>
      </c>
      <c r="BJ369" s="227">
        <v>1798416.81</v>
      </c>
      <c r="BK369" s="227">
        <v>0</v>
      </c>
      <c r="BL369" s="227">
        <v>707980.2</v>
      </c>
      <c r="BM369" s="227">
        <v>0</v>
      </c>
      <c r="BN369" s="227">
        <v>1801968.58</v>
      </c>
      <c r="BO369" s="227">
        <v>0</v>
      </c>
      <c r="BP369" s="227">
        <v>0</v>
      </c>
      <c r="BQ369" s="227">
        <v>2882992.79</v>
      </c>
      <c r="BR369" s="295">
        <v>3641820</v>
      </c>
      <c r="BS369" s="295">
        <v>908790.24</v>
      </c>
      <c r="BT369" s="295">
        <v>0</v>
      </c>
      <c r="BU369" s="295">
        <v>0</v>
      </c>
      <c r="BV369" s="295">
        <v>5260</v>
      </c>
      <c r="BW369" s="295">
        <v>0</v>
      </c>
      <c r="BX369" s="295">
        <v>1051023.52</v>
      </c>
      <c r="BY369" s="295">
        <v>834342.87</v>
      </c>
      <c r="BZ369" s="295">
        <v>0</v>
      </c>
      <c r="CA369" s="295">
        <v>1551328.51</v>
      </c>
      <c r="CB369" s="295">
        <v>0</v>
      </c>
      <c r="CC369" s="295">
        <v>0</v>
      </c>
      <c r="CD369" s="295">
        <v>0</v>
      </c>
      <c r="CE369" s="295">
        <v>0</v>
      </c>
      <c r="CF369" s="295">
        <v>4945705.71</v>
      </c>
      <c r="CG369" s="295">
        <v>806125</v>
      </c>
      <c r="CH369" s="295">
        <v>3173934.01</v>
      </c>
      <c r="CI369" s="295">
        <v>0</v>
      </c>
      <c r="CJ369" s="295">
        <v>139489.5</v>
      </c>
      <c r="CK369" s="295">
        <v>0</v>
      </c>
      <c r="CL369" s="295">
        <v>786740</v>
      </c>
      <c r="CM369" s="326"/>
      <c r="CZ369" s="325">
        <f t="shared" si="5"/>
        <v>0</v>
      </c>
      <c r="DA369" s="313" t="s">
        <v>348</v>
      </c>
      <c r="DB369" s="310" t="s">
        <v>349</v>
      </c>
      <c r="DC369" s="310" t="s">
        <v>2296</v>
      </c>
    </row>
    <row r="370" spans="1:107" ht="13.2" customHeight="1" x14ac:dyDescent="0.25">
      <c r="A370" s="293" t="s">
        <v>350</v>
      </c>
      <c r="B370" s="294" t="s">
        <v>351</v>
      </c>
      <c r="C370" s="227">
        <v>1522842.39</v>
      </c>
      <c r="D370" s="227">
        <v>0</v>
      </c>
      <c r="E370" s="227">
        <v>0</v>
      </c>
      <c r="F370" s="227">
        <v>0</v>
      </c>
      <c r="G370" s="227">
        <v>0</v>
      </c>
      <c r="H370" s="227">
        <v>0</v>
      </c>
      <c r="I370" s="227">
        <v>0</v>
      </c>
      <c r="J370" s="227">
        <v>0</v>
      </c>
      <c r="K370" s="227">
        <v>0</v>
      </c>
      <c r="L370" s="227">
        <v>0</v>
      </c>
      <c r="M370" s="227">
        <v>0</v>
      </c>
      <c r="N370" s="227">
        <v>0</v>
      </c>
      <c r="O370" s="227">
        <v>5014713.84</v>
      </c>
      <c r="P370" s="227">
        <v>0</v>
      </c>
      <c r="Q370" s="227">
        <v>0</v>
      </c>
      <c r="R370" s="227">
        <v>0</v>
      </c>
      <c r="S370" s="227">
        <v>0</v>
      </c>
      <c r="T370" s="227">
        <v>0</v>
      </c>
      <c r="U370" s="227">
        <v>0</v>
      </c>
      <c r="V370" s="227">
        <v>0</v>
      </c>
      <c r="W370" s="227">
        <v>11292863.49</v>
      </c>
      <c r="X370" s="227">
        <v>0</v>
      </c>
      <c r="Y370" s="227">
        <v>0</v>
      </c>
      <c r="Z370" s="227">
        <v>0</v>
      </c>
      <c r="AA370" s="227">
        <v>0</v>
      </c>
      <c r="AB370" s="227">
        <v>0</v>
      </c>
      <c r="AC370" s="227">
        <v>0</v>
      </c>
      <c r="AD370" s="227">
        <v>0</v>
      </c>
      <c r="AE370" s="227">
        <v>0</v>
      </c>
      <c r="AF370" s="227">
        <v>0</v>
      </c>
      <c r="AG370" s="227">
        <v>0</v>
      </c>
      <c r="AH370" s="227">
        <v>0</v>
      </c>
      <c r="AI370" s="227">
        <v>0</v>
      </c>
      <c r="AJ370" s="227">
        <v>0</v>
      </c>
      <c r="AK370" s="227">
        <v>20574747.260000002</v>
      </c>
      <c r="AL370" s="227">
        <v>0</v>
      </c>
      <c r="AM370" s="227">
        <v>0</v>
      </c>
      <c r="AN370" s="227">
        <v>73200</v>
      </c>
      <c r="AO370" s="227">
        <v>0</v>
      </c>
      <c r="AP370" s="227">
        <v>0</v>
      </c>
      <c r="AQ370" s="227">
        <v>0</v>
      </c>
      <c r="AR370" s="227">
        <v>0</v>
      </c>
      <c r="AS370" s="227">
        <v>0</v>
      </c>
      <c r="AT370" s="227">
        <v>0</v>
      </c>
      <c r="AU370" s="227">
        <v>0</v>
      </c>
      <c r="AV370" s="227">
        <v>0</v>
      </c>
      <c r="AW370" s="227">
        <v>0</v>
      </c>
      <c r="AX370" s="227">
        <v>0</v>
      </c>
      <c r="AY370" s="227">
        <v>0</v>
      </c>
      <c r="AZ370" s="227">
        <v>0</v>
      </c>
      <c r="BA370" s="227">
        <v>8256439.4000000004</v>
      </c>
      <c r="BB370" s="227">
        <v>0</v>
      </c>
      <c r="BC370" s="227">
        <v>2426109.9300000002</v>
      </c>
      <c r="BD370" s="227">
        <v>0</v>
      </c>
      <c r="BE370" s="227">
        <v>0</v>
      </c>
      <c r="BF370" s="227">
        <v>0</v>
      </c>
      <c r="BG370" s="227">
        <v>5382928.3399999999</v>
      </c>
      <c r="BH370" s="227">
        <v>0</v>
      </c>
      <c r="BI370" s="227">
        <v>0</v>
      </c>
      <c r="BJ370" s="227">
        <v>0</v>
      </c>
      <c r="BK370" s="227">
        <v>0</v>
      </c>
      <c r="BL370" s="227">
        <v>7768817.3499999996</v>
      </c>
      <c r="BM370" s="227">
        <v>0</v>
      </c>
      <c r="BN370" s="227">
        <v>0</v>
      </c>
      <c r="BO370" s="227">
        <v>0</v>
      </c>
      <c r="BP370" s="227">
        <v>0</v>
      </c>
      <c r="BQ370" s="227">
        <v>0</v>
      </c>
      <c r="BR370" s="295">
        <v>75063648.620000005</v>
      </c>
      <c r="BS370" s="295">
        <v>0</v>
      </c>
      <c r="BT370" s="227">
        <v>0</v>
      </c>
      <c r="BU370" s="295">
        <v>0</v>
      </c>
      <c r="BV370" s="227">
        <v>0</v>
      </c>
      <c r="BW370" s="227">
        <v>0</v>
      </c>
      <c r="BX370" s="227">
        <v>0</v>
      </c>
      <c r="BY370" s="295">
        <v>0</v>
      </c>
      <c r="BZ370" s="295">
        <v>0</v>
      </c>
      <c r="CA370" s="295">
        <v>0</v>
      </c>
      <c r="CB370" s="295">
        <v>0</v>
      </c>
      <c r="CC370" s="227">
        <v>0</v>
      </c>
      <c r="CD370" s="227">
        <v>0</v>
      </c>
      <c r="CE370" s="295">
        <v>0</v>
      </c>
      <c r="CF370" s="295">
        <v>0</v>
      </c>
      <c r="CG370" s="295">
        <v>0</v>
      </c>
      <c r="CH370" s="295">
        <v>0</v>
      </c>
      <c r="CI370" s="295">
        <v>0</v>
      </c>
      <c r="CJ370" s="295">
        <v>3178020.76</v>
      </c>
      <c r="CK370" s="227">
        <v>0</v>
      </c>
      <c r="CL370" s="295">
        <v>0</v>
      </c>
      <c r="CM370" s="326"/>
      <c r="CZ370" s="325">
        <f t="shared" si="5"/>
        <v>0</v>
      </c>
      <c r="DA370" s="313" t="s">
        <v>350</v>
      </c>
      <c r="DB370" s="310" t="s">
        <v>351</v>
      </c>
      <c r="DC370" s="310" t="s">
        <v>2296</v>
      </c>
    </row>
    <row r="371" spans="1:107" ht="13.2" customHeight="1" x14ac:dyDescent="0.25">
      <c r="A371" s="293" t="s">
        <v>352</v>
      </c>
      <c r="B371" s="294" t="s">
        <v>353</v>
      </c>
      <c r="C371" s="227">
        <v>5336216.25</v>
      </c>
      <c r="D371" s="227">
        <v>0</v>
      </c>
      <c r="E371" s="227">
        <v>0</v>
      </c>
      <c r="F371" s="227">
        <v>0</v>
      </c>
      <c r="G371" s="227">
        <v>0</v>
      </c>
      <c r="H371" s="227">
        <v>0</v>
      </c>
      <c r="I371" s="227">
        <v>0</v>
      </c>
      <c r="J371" s="227">
        <v>0</v>
      </c>
      <c r="K371" s="227">
        <v>0</v>
      </c>
      <c r="L371" s="227">
        <v>0</v>
      </c>
      <c r="M371" s="227">
        <v>0</v>
      </c>
      <c r="N371" s="227">
        <v>0</v>
      </c>
      <c r="O371" s="227">
        <v>3073848.78</v>
      </c>
      <c r="P371" s="227">
        <v>0</v>
      </c>
      <c r="Q371" s="227">
        <v>0</v>
      </c>
      <c r="R371" s="227">
        <v>0</v>
      </c>
      <c r="S371" s="227">
        <v>0</v>
      </c>
      <c r="T371" s="227">
        <v>0</v>
      </c>
      <c r="U371" s="227">
        <v>0</v>
      </c>
      <c r="V371" s="227">
        <v>0</v>
      </c>
      <c r="W371" s="227">
        <v>3603843.31</v>
      </c>
      <c r="X371" s="227">
        <v>0</v>
      </c>
      <c r="Y371" s="227">
        <v>0</v>
      </c>
      <c r="Z371" s="227">
        <v>0</v>
      </c>
      <c r="AA371" s="227">
        <v>0</v>
      </c>
      <c r="AB371" s="227">
        <v>0</v>
      </c>
      <c r="AC371" s="227">
        <v>0</v>
      </c>
      <c r="AD371" s="227">
        <v>0</v>
      </c>
      <c r="AE371" s="227">
        <v>0</v>
      </c>
      <c r="AF371" s="227">
        <v>0</v>
      </c>
      <c r="AG371" s="227">
        <v>0</v>
      </c>
      <c r="AH371" s="227">
        <v>0</v>
      </c>
      <c r="AI371" s="227">
        <v>0</v>
      </c>
      <c r="AJ371" s="227">
        <v>0</v>
      </c>
      <c r="AK371" s="227">
        <v>6644260.1500000004</v>
      </c>
      <c r="AL371" s="227">
        <v>0</v>
      </c>
      <c r="AM371" s="227">
        <v>0</v>
      </c>
      <c r="AN371" s="227">
        <v>0</v>
      </c>
      <c r="AO371" s="227">
        <v>0</v>
      </c>
      <c r="AP371" s="227">
        <v>0</v>
      </c>
      <c r="AQ371" s="227">
        <v>0</v>
      </c>
      <c r="AR371" s="227">
        <v>0</v>
      </c>
      <c r="AS371" s="227">
        <v>0</v>
      </c>
      <c r="AT371" s="227">
        <v>0</v>
      </c>
      <c r="AU371" s="227">
        <v>0</v>
      </c>
      <c r="AV371" s="227">
        <v>0</v>
      </c>
      <c r="AW371" s="227">
        <v>0</v>
      </c>
      <c r="AX371" s="227">
        <v>0</v>
      </c>
      <c r="AY371" s="227">
        <v>0</v>
      </c>
      <c r="AZ371" s="227">
        <v>0</v>
      </c>
      <c r="BA371" s="227">
        <v>3701640.16</v>
      </c>
      <c r="BB371" s="227">
        <v>0</v>
      </c>
      <c r="BC371" s="227">
        <v>1925418.5</v>
      </c>
      <c r="BD371" s="227">
        <v>0</v>
      </c>
      <c r="BE371" s="227">
        <v>0</v>
      </c>
      <c r="BF371" s="227">
        <v>0</v>
      </c>
      <c r="BG371" s="227">
        <v>2805542.96</v>
      </c>
      <c r="BH371" s="227">
        <v>0</v>
      </c>
      <c r="BI371" s="227">
        <v>0</v>
      </c>
      <c r="BJ371" s="227">
        <v>0</v>
      </c>
      <c r="BK371" s="227">
        <v>0</v>
      </c>
      <c r="BL371" s="227">
        <v>0</v>
      </c>
      <c r="BM371" s="227">
        <v>0</v>
      </c>
      <c r="BN371" s="227">
        <v>0</v>
      </c>
      <c r="BO371" s="227">
        <v>0</v>
      </c>
      <c r="BP371" s="227">
        <v>0</v>
      </c>
      <c r="BQ371" s="227">
        <v>0</v>
      </c>
      <c r="BR371" s="295">
        <v>0</v>
      </c>
      <c r="BS371" s="295">
        <v>0</v>
      </c>
      <c r="BT371" s="295">
        <v>0</v>
      </c>
      <c r="BU371" s="295">
        <v>0</v>
      </c>
      <c r="BV371" s="295">
        <v>0</v>
      </c>
      <c r="BW371" s="295">
        <v>0</v>
      </c>
      <c r="BX371" s="295">
        <v>0</v>
      </c>
      <c r="BY371" s="295">
        <v>0</v>
      </c>
      <c r="BZ371" s="227">
        <v>0</v>
      </c>
      <c r="CA371" s="295">
        <v>0</v>
      </c>
      <c r="CB371" s="295">
        <v>0</v>
      </c>
      <c r="CC371" s="295">
        <v>0</v>
      </c>
      <c r="CD371" s="295">
        <v>0</v>
      </c>
      <c r="CE371" s="295">
        <v>0</v>
      </c>
      <c r="CF371" s="295">
        <v>0</v>
      </c>
      <c r="CG371" s="295">
        <v>0</v>
      </c>
      <c r="CH371" s="295">
        <v>0</v>
      </c>
      <c r="CI371" s="295">
        <v>0</v>
      </c>
      <c r="CJ371" s="295">
        <v>288601.26</v>
      </c>
      <c r="CK371" s="295">
        <v>0</v>
      </c>
      <c r="CL371" s="295">
        <v>0</v>
      </c>
      <c r="CM371" s="326"/>
      <c r="CZ371" s="325">
        <f t="shared" si="5"/>
        <v>0</v>
      </c>
      <c r="DA371" s="313" t="s">
        <v>352</v>
      </c>
      <c r="DB371" s="310" t="s">
        <v>353</v>
      </c>
      <c r="DC371" s="310" t="s">
        <v>2296</v>
      </c>
    </row>
    <row r="372" spans="1:107" ht="13.2" customHeight="1" x14ac:dyDescent="0.25">
      <c r="A372" s="293" t="s">
        <v>354</v>
      </c>
      <c r="B372" s="294" t="s">
        <v>2286</v>
      </c>
      <c r="C372" s="227">
        <v>233766</v>
      </c>
      <c r="D372" s="227">
        <v>0</v>
      </c>
      <c r="E372" s="227">
        <v>148166</v>
      </c>
      <c r="F372" s="227">
        <v>35321</v>
      </c>
      <c r="G372" s="227">
        <v>28033</v>
      </c>
      <c r="H372" s="227">
        <v>164970</v>
      </c>
      <c r="I372" s="227">
        <v>59329</v>
      </c>
      <c r="J372" s="227">
        <v>101500</v>
      </c>
      <c r="K372" s="227">
        <v>8060</v>
      </c>
      <c r="L372" s="227">
        <v>3590</v>
      </c>
      <c r="M372" s="227">
        <v>17862</v>
      </c>
      <c r="N372" s="227">
        <v>1690</v>
      </c>
      <c r="O372" s="227">
        <v>480</v>
      </c>
      <c r="P372" s="227">
        <v>0</v>
      </c>
      <c r="Q372" s="227">
        <v>0</v>
      </c>
      <c r="R372" s="227">
        <v>7832</v>
      </c>
      <c r="S372" s="227">
        <v>0</v>
      </c>
      <c r="T372" s="227">
        <v>390</v>
      </c>
      <c r="U372" s="227">
        <v>24365</v>
      </c>
      <c r="V372" s="227">
        <v>37102</v>
      </c>
      <c r="W372" s="227">
        <v>67984</v>
      </c>
      <c r="X372" s="227">
        <v>0</v>
      </c>
      <c r="Y372" s="227">
        <v>35146</v>
      </c>
      <c r="Z372" s="227">
        <v>46344</v>
      </c>
      <c r="AA372" s="227">
        <v>1190</v>
      </c>
      <c r="AB372" s="227">
        <v>20209</v>
      </c>
      <c r="AC372" s="227">
        <v>0</v>
      </c>
      <c r="AD372" s="227">
        <v>54586</v>
      </c>
      <c r="AE372" s="227">
        <v>0</v>
      </c>
      <c r="AF372" s="227">
        <v>9100</v>
      </c>
      <c r="AG372" s="227">
        <v>650</v>
      </c>
      <c r="AH372" s="227">
        <v>1560</v>
      </c>
      <c r="AI372" s="227">
        <v>520</v>
      </c>
      <c r="AJ372" s="227">
        <v>3452</v>
      </c>
      <c r="AK372" s="227">
        <v>1732</v>
      </c>
      <c r="AL372" s="227">
        <v>37</v>
      </c>
      <c r="AM372" s="227">
        <v>130</v>
      </c>
      <c r="AN372" s="227">
        <v>2900</v>
      </c>
      <c r="AO372" s="227">
        <v>15908</v>
      </c>
      <c r="AP372" s="227">
        <v>15085</v>
      </c>
      <c r="AQ372" s="227">
        <v>130</v>
      </c>
      <c r="AR372" s="227">
        <v>26088</v>
      </c>
      <c r="AS372" s="227">
        <v>2210</v>
      </c>
      <c r="AT372" s="227">
        <v>8884</v>
      </c>
      <c r="AU372" s="227">
        <v>520</v>
      </c>
      <c r="AV372" s="227">
        <v>0</v>
      </c>
      <c r="AW372" s="227">
        <v>650</v>
      </c>
      <c r="AX372" s="227">
        <v>1082</v>
      </c>
      <c r="AY372" s="227">
        <v>2726</v>
      </c>
      <c r="AZ372" s="227">
        <v>0</v>
      </c>
      <c r="BA372" s="227">
        <v>62549</v>
      </c>
      <c r="BB372" s="227">
        <v>120</v>
      </c>
      <c r="BC372" s="227">
        <v>15682</v>
      </c>
      <c r="BD372" s="227">
        <v>1644</v>
      </c>
      <c r="BE372" s="227">
        <v>32061.45</v>
      </c>
      <c r="BF372" s="227">
        <v>34150</v>
      </c>
      <c r="BG372" s="227">
        <v>1710</v>
      </c>
      <c r="BH372" s="227">
        <v>0</v>
      </c>
      <c r="BI372" s="227">
        <v>0</v>
      </c>
      <c r="BJ372" s="227">
        <v>0</v>
      </c>
      <c r="BK372" s="227">
        <v>0</v>
      </c>
      <c r="BL372" s="227">
        <v>19247.84</v>
      </c>
      <c r="BM372" s="227">
        <v>25490</v>
      </c>
      <c r="BN372" s="227">
        <v>7830</v>
      </c>
      <c r="BO372" s="227">
        <v>6716</v>
      </c>
      <c r="BP372" s="227">
        <v>6871</v>
      </c>
      <c r="BQ372" s="227">
        <v>91116</v>
      </c>
      <c r="BR372" s="227">
        <v>578531</v>
      </c>
      <c r="BS372" s="227">
        <v>4840</v>
      </c>
      <c r="BT372" s="227">
        <v>0</v>
      </c>
      <c r="BU372" s="227">
        <v>213477.94</v>
      </c>
      <c r="BV372" s="227">
        <v>240</v>
      </c>
      <c r="BW372" s="227">
        <v>0</v>
      </c>
      <c r="BX372" s="227">
        <v>144789</v>
      </c>
      <c r="BY372" s="227">
        <v>0</v>
      </c>
      <c r="BZ372" s="227">
        <v>0</v>
      </c>
      <c r="CA372" s="227">
        <v>720</v>
      </c>
      <c r="CB372" s="227">
        <v>1040</v>
      </c>
      <c r="CC372" s="227">
        <v>520</v>
      </c>
      <c r="CD372" s="227">
        <v>47785</v>
      </c>
      <c r="CE372" s="227">
        <v>260</v>
      </c>
      <c r="CF372" s="227">
        <v>0</v>
      </c>
      <c r="CG372" s="227">
        <v>0</v>
      </c>
      <c r="CH372" s="227">
        <v>2420</v>
      </c>
      <c r="CI372" s="227">
        <v>130</v>
      </c>
      <c r="CJ372" s="227">
        <v>780</v>
      </c>
      <c r="CK372" s="227">
        <v>4340</v>
      </c>
      <c r="CL372" s="227">
        <v>0</v>
      </c>
      <c r="CM372" s="326"/>
      <c r="CZ372" s="325">
        <f t="shared" si="5"/>
        <v>0</v>
      </c>
      <c r="DA372" s="313" t="s">
        <v>354</v>
      </c>
      <c r="DB372" s="310" t="s">
        <v>2286</v>
      </c>
      <c r="DC372" s="310" t="s">
        <v>2296</v>
      </c>
    </row>
    <row r="373" spans="1:107" ht="13.2" customHeight="1" x14ac:dyDescent="0.25">
      <c r="A373" s="293" t="s">
        <v>355</v>
      </c>
      <c r="B373" s="294" t="s">
        <v>356</v>
      </c>
      <c r="C373" s="227">
        <v>488906.1</v>
      </c>
      <c r="D373" s="227">
        <v>0</v>
      </c>
      <c r="E373" s="227">
        <v>3276.33</v>
      </c>
      <c r="F373" s="227">
        <v>31057</v>
      </c>
      <c r="G373" s="227">
        <v>5959</v>
      </c>
      <c r="H373" s="227">
        <v>136795</v>
      </c>
      <c r="I373" s="227">
        <v>7885</v>
      </c>
      <c r="J373" s="227">
        <v>269304</v>
      </c>
      <c r="K373" s="227">
        <v>21700</v>
      </c>
      <c r="L373" s="227">
        <v>3150</v>
      </c>
      <c r="M373" s="227">
        <v>47921</v>
      </c>
      <c r="N373" s="227">
        <v>302</v>
      </c>
      <c r="O373" s="227">
        <v>0</v>
      </c>
      <c r="P373" s="227">
        <v>0</v>
      </c>
      <c r="Q373" s="227">
        <v>0</v>
      </c>
      <c r="R373" s="227">
        <v>45004</v>
      </c>
      <c r="S373" s="227">
        <v>0</v>
      </c>
      <c r="T373" s="227">
        <v>1050</v>
      </c>
      <c r="U373" s="227">
        <v>0</v>
      </c>
      <c r="V373" s="227">
        <v>7000</v>
      </c>
      <c r="W373" s="227">
        <v>32626</v>
      </c>
      <c r="X373" s="227">
        <v>0</v>
      </c>
      <c r="Y373" s="227">
        <v>39086</v>
      </c>
      <c r="Z373" s="227">
        <v>124306</v>
      </c>
      <c r="AA373" s="227">
        <v>1710</v>
      </c>
      <c r="AB373" s="227">
        <v>10850</v>
      </c>
      <c r="AC373" s="227">
        <v>0</v>
      </c>
      <c r="AD373" s="227">
        <v>2100</v>
      </c>
      <c r="AE373" s="227">
        <v>0</v>
      </c>
      <c r="AF373" s="227">
        <v>24500</v>
      </c>
      <c r="AG373" s="227">
        <v>1750</v>
      </c>
      <c r="AH373" s="227">
        <v>4200</v>
      </c>
      <c r="AI373" s="227">
        <v>1400</v>
      </c>
      <c r="AJ373" s="227">
        <v>9128</v>
      </c>
      <c r="AK373" s="227">
        <v>4657</v>
      </c>
      <c r="AL373" s="227">
        <v>112</v>
      </c>
      <c r="AM373" s="227">
        <v>350</v>
      </c>
      <c r="AN373" s="227">
        <v>7640</v>
      </c>
      <c r="AO373" s="227">
        <v>0</v>
      </c>
      <c r="AP373" s="227">
        <v>4628</v>
      </c>
      <c r="AQ373" s="227">
        <v>350</v>
      </c>
      <c r="AR373" s="227">
        <v>23778.560000000001</v>
      </c>
      <c r="AS373" s="227">
        <v>6636</v>
      </c>
      <c r="AT373" s="227">
        <v>12105</v>
      </c>
      <c r="AU373" s="227">
        <v>1400</v>
      </c>
      <c r="AV373" s="227">
        <v>0</v>
      </c>
      <c r="AW373" s="227">
        <v>1750</v>
      </c>
      <c r="AX373" s="227">
        <v>2907</v>
      </c>
      <c r="AY373" s="227">
        <v>7321</v>
      </c>
      <c r="AZ373" s="227">
        <v>0</v>
      </c>
      <c r="BA373" s="227">
        <v>5130</v>
      </c>
      <c r="BB373" s="227">
        <v>0</v>
      </c>
      <c r="BC373" s="227">
        <v>25357</v>
      </c>
      <c r="BD373" s="227">
        <v>4414</v>
      </c>
      <c r="BE373" s="227">
        <v>11632</v>
      </c>
      <c r="BF373" s="227">
        <v>18650</v>
      </c>
      <c r="BG373" s="227">
        <v>4349</v>
      </c>
      <c r="BH373" s="227">
        <v>0</v>
      </c>
      <c r="BI373" s="227">
        <v>0</v>
      </c>
      <c r="BJ373" s="227">
        <v>0</v>
      </c>
      <c r="BK373" s="227">
        <v>0</v>
      </c>
      <c r="BL373" s="227">
        <v>38874.800000000003</v>
      </c>
      <c r="BM373" s="227">
        <v>8157</v>
      </c>
      <c r="BN373" s="227">
        <v>17850</v>
      </c>
      <c r="BO373" s="227">
        <v>0</v>
      </c>
      <c r="BP373" s="227">
        <v>9007</v>
      </c>
      <c r="BQ373" s="227">
        <v>53483</v>
      </c>
      <c r="BR373" s="227">
        <v>188565</v>
      </c>
      <c r="BS373" s="227">
        <v>700</v>
      </c>
      <c r="BT373" s="227">
        <v>0</v>
      </c>
      <c r="BU373" s="227">
        <v>92663</v>
      </c>
      <c r="BV373" s="227">
        <v>0</v>
      </c>
      <c r="BW373" s="227">
        <v>0</v>
      </c>
      <c r="BX373" s="227">
        <v>8018</v>
      </c>
      <c r="BY373" s="227">
        <v>0</v>
      </c>
      <c r="BZ373" s="227">
        <v>0</v>
      </c>
      <c r="CA373" s="227">
        <v>0</v>
      </c>
      <c r="CB373" s="227">
        <v>2800</v>
      </c>
      <c r="CC373" s="227">
        <v>1400</v>
      </c>
      <c r="CD373" s="227">
        <v>46696</v>
      </c>
      <c r="CE373" s="227">
        <v>700</v>
      </c>
      <c r="CF373" s="227">
        <v>0</v>
      </c>
      <c r="CG373" s="227">
        <v>0</v>
      </c>
      <c r="CH373" s="227">
        <v>700</v>
      </c>
      <c r="CI373" s="227">
        <v>350</v>
      </c>
      <c r="CJ373" s="227">
        <v>2100</v>
      </c>
      <c r="CK373" s="227">
        <v>326</v>
      </c>
      <c r="CL373" s="227">
        <v>0</v>
      </c>
      <c r="CM373" s="326"/>
      <c r="CN373" s="310"/>
      <c r="CO373" s="310"/>
      <c r="CZ373" s="325">
        <f t="shared" si="5"/>
        <v>0</v>
      </c>
      <c r="DA373" s="313" t="s">
        <v>355</v>
      </c>
      <c r="DB373" s="310" t="s">
        <v>356</v>
      </c>
      <c r="DC373" s="310" t="s">
        <v>2296</v>
      </c>
    </row>
    <row r="374" spans="1:107" ht="13.2" customHeight="1" x14ac:dyDescent="0.25">
      <c r="A374" s="293" t="s">
        <v>357</v>
      </c>
      <c r="B374" s="294" t="s">
        <v>358</v>
      </c>
      <c r="C374" s="227">
        <v>472552</v>
      </c>
      <c r="D374" s="227">
        <v>0</v>
      </c>
      <c r="E374" s="227">
        <v>178221.4</v>
      </c>
      <c r="F374" s="227">
        <v>81282</v>
      </c>
      <c r="G374" s="227">
        <v>34230</v>
      </c>
      <c r="H374" s="227">
        <v>55900</v>
      </c>
      <c r="I374" s="227">
        <v>97351</v>
      </c>
      <c r="J374" s="227">
        <v>213485</v>
      </c>
      <c r="K374" s="227">
        <v>12772</v>
      </c>
      <c r="L374" s="227">
        <v>8450</v>
      </c>
      <c r="M374" s="227">
        <v>91567</v>
      </c>
      <c r="N374" s="227">
        <v>4836</v>
      </c>
      <c r="O374" s="227">
        <v>770</v>
      </c>
      <c r="P374" s="227">
        <v>0</v>
      </c>
      <c r="Q374" s="227">
        <v>0</v>
      </c>
      <c r="R374" s="227">
        <v>4475</v>
      </c>
      <c r="S374" s="227">
        <v>0</v>
      </c>
      <c r="T374" s="227">
        <v>618</v>
      </c>
      <c r="U374" s="227">
        <v>41923</v>
      </c>
      <c r="V374" s="227">
        <v>66976</v>
      </c>
      <c r="W374" s="227">
        <v>128565</v>
      </c>
      <c r="X374" s="227">
        <v>0</v>
      </c>
      <c r="Y374" s="227">
        <v>136480</v>
      </c>
      <c r="Z374" s="227">
        <v>73405</v>
      </c>
      <c r="AA374" s="227">
        <v>0</v>
      </c>
      <c r="AB374" s="227">
        <v>34164</v>
      </c>
      <c r="AC374" s="227">
        <v>0</v>
      </c>
      <c r="AD374" s="227">
        <v>93680</v>
      </c>
      <c r="AE374" s="227">
        <v>0</v>
      </c>
      <c r="AF374" s="227">
        <v>14420</v>
      </c>
      <c r="AG374" s="227">
        <v>1030</v>
      </c>
      <c r="AH374" s="227">
        <v>2472</v>
      </c>
      <c r="AI374" s="227">
        <v>824</v>
      </c>
      <c r="AJ374" s="227">
        <v>5472</v>
      </c>
      <c r="AK374" s="227">
        <v>2743</v>
      </c>
      <c r="AL374" s="227">
        <v>65</v>
      </c>
      <c r="AM374" s="227">
        <v>206</v>
      </c>
      <c r="AN374" s="227">
        <v>4532</v>
      </c>
      <c r="AO374" s="227">
        <v>26964</v>
      </c>
      <c r="AP374" s="227">
        <v>25951</v>
      </c>
      <c r="AQ374" s="227">
        <v>206</v>
      </c>
      <c r="AR374" s="227">
        <v>42478</v>
      </c>
      <c r="AS374" s="227">
        <v>3502</v>
      </c>
      <c r="AT374" s="227">
        <v>12985</v>
      </c>
      <c r="AU374" s="227">
        <v>824</v>
      </c>
      <c r="AV374" s="227">
        <v>0</v>
      </c>
      <c r="AW374" s="227">
        <v>1030</v>
      </c>
      <c r="AX374" s="227">
        <v>1713</v>
      </c>
      <c r="AY374" s="227">
        <v>4315</v>
      </c>
      <c r="AZ374" s="227">
        <v>0</v>
      </c>
      <c r="BA374" s="227">
        <v>108017</v>
      </c>
      <c r="BB374" s="227">
        <v>206</v>
      </c>
      <c r="BC374" s="227">
        <v>18063</v>
      </c>
      <c r="BD374" s="227">
        <v>2602</v>
      </c>
      <c r="BE374" s="227">
        <v>27398</v>
      </c>
      <c r="BF374" s="227">
        <v>72718</v>
      </c>
      <c r="BG374" s="227">
        <v>2711</v>
      </c>
      <c r="BH374" s="227">
        <v>0</v>
      </c>
      <c r="BI374" s="227">
        <v>0</v>
      </c>
      <c r="BJ374" s="227">
        <v>0</v>
      </c>
      <c r="BK374" s="227">
        <v>0</v>
      </c>
      <c r="BL374" s="227">
        <v>26368</v>
      </c>
      <c r="BM374" s="227">
        <v>70423</v>
      </c>
      <c r="BN374" s="227">
        <v>12566</v>
      </c>
      <c r="BO374" s="227">
        <v>16518</v>
      </c>
      <c r="BP374" s="227">
        <v>6502</v>
      </c>
      <c r="BQ374" s="227">
        <v>31517</v>
      </c>
      <c r="BR374" s="227">
        <v>565854</v>
      </c>
      <c r="BS374" s="227">
        <v>11806</v>
      </c>
      <c r="BT374" s="227">
        <v>0</v>
      </c>
      <c r="BU374" s="227">
        <v>49234</v>
      </c>
      <c r="BV374" s="227">
        <v>412</v>
      </c>
      <c r="BW374" s="227">
        <v>0</v>
      </c>
      <c r="BX374" s="227">
        <v>3708</v>
      </c>
      <c r="BY374" s="227">
        <v>0</v>
      </c>
      <c r="BZ374" s="227">
        <v>0</v>
      </c>
      <c r="CA374" s="227">
        <v>1106</v>
      </c>
      <c r="CB374" s="227">
        <v>1648</v>
      </c>
      <c r="CC374" s="227">
        <v>824</v>
      </c>
      <c r="CD374" s="227">
        <v>20922</v>
      </c>
      <c r="CE374" s="227">
        <v>412</v>
      </c>
      <c r="CF374" s="227">
        <v>0</v>
      </c>
      <c r="CG374" s="227">
        <v>0</v>
      </c>
      <c r="CH374" s="227">
        <v>4120</v>
      </c>
      <c r="CI374" s="227">
        <v>206</v>
      </c>
      <c r="CJ374" s="227">
        <v>1236</v>
      </c>
      <c r="CK374" s="227">
        <v>1854</v>
      </c>
      <c r="CL374" s="227">
        <v>0</v>
      </c>
      <c r="CM374" s="326"/>
      <c r="CN374" s="310"/>
      <c r="CO374" s="310"/>
      <c r="CZ374" s="325">
        <f t="shared" si="5"/>
        <v>0</v>
      </c>
      <c r="DA374" s="313" t="s">
        <v>357</v>
      </c>
      <c r="DB374" s="310" t="s">
        <v>358</v>
      </c>
      <c r="DC374" s="310" t="s">
        <v>2296</v>
      </c>
    </row>
    <row r="375" spans="1:107" ht="13.2" customHeight="1" x14ac:dyDescent="0.25">
      <c r="A375" s="293" t="s">
        <v>359</v>
      </c>
      <c r="B375" s="294" t="s">
        <v>360</v>
      </c>
      <c r="C375" s="227">
        <v>0</v>
      </c>
      <c r="D375" s="227">
        <v>0</v>
      </c>
      <c r="E375" s="227">
        <v>0</v>
      </c>
      <c r="F375" s="227">
        <v>0</v>
      </c>
      <c r="G375" s="227">
        <v>0</v>
      </c>
      <c r="H375" s="227">
        <v>0</v>
      </c>
      <c r="I375" s="227">
        <v>0</v>
      </c>
      <c r="J375" s="227">
        <v>0</v>
      </c>
      <c r="K375" s="227">
        <v>0</v>
      </c>
      <c r="L375" s="227">
        <v>0</v>
      </c>
      <c r="M375" s="227">
        <v>0</v>
      </c>
      <c r="N375" s="227">
        <v>0</v>
      </c>
      <c r="O375" s="227">
        <v>0</v>
      </c>
      <c r="P375" s="227">
        <v>0</v>
      </c>
      <c r="Q375" s="227">
        <v>0</v>
      </c>
      <c r="R375" s="227">
        <v>0</v>
      </c>
      <c r="S375" s="227">
        <v>0</v>
      </c>
      <c r="T375" s="227">
        <v>0</v>
      </c>
      <c r="U375" s="227">
        <v>0</v>
      </c>
      <c r="V375" s="227">
        <v>0</v>
      </c>
      <c r="W375" s="227">
        <v>0</v>
      </c>
      <c r="X375" s="227">
        <v>0</v>
      </c>
      <c r="Y375" s="227">
        <v>0</v>
      </c>
      <c r="Z375" s="227">
        <v>0</v>
      </c>
      <c r="AA375" s="227">
        <v>0</v>
      </c>
      <c r="AB375" s="227">
        <v>0</v>
      </c>
      <c r="AC375" s="227">
        <v>0</v>
      </c>
      <c r="AD375" s="227">
        <v>0</v>
      </c>
      <c r="AE375" s="227">
        <v>0</v>
      </c>
      <c r="AF375" s="227">
        <v>0</v>
      </c>
      <c r="AG375" s="227">
        <v>0</v>
      </c>
      <c r="AH375" s="227">
        <v>0</v>
      </c>
      <c r="AI375" s="227">
        <v>0</v>
      </c>
      <c r="AJ375" s="227">
        <v>0</v>
      </c>
      <c r="AK375" s="227">
        <v>5182263.1100000003</v>
      </c>
      <c r="AL375" s="227">
        <v>0</v>
      </c>
      <c r="AM375" s="227">
        <v>0</v>
      </c>
      <c r="AN375" s="227">
        <v>0</v>
      </c>
      <c r="AO375" s="227">
        <v>0</v>
      </c>
      <c r="AP375" s="227">
        <v>0</v>
      </c>
      <c r="AQ375" s="227">
        <v>0</v>
      </c>
      <c r="AR375" s="227">
        <v>0</v>
      </c>
      <c r="AS375" s="227">
        <v>0</v>
      </c>
      <c r="AT375" s="227">
        <v>0</v>
      </c>
      <c r="AU375" s="227">
        <v>0</v>
      </c>
      <c r="AV375" s="227">
        <v>0</v>
      </c>
      <c r="AW375" s="227">
        <v>0</v>
      </c>
      <c r="AX375" s="227">
        <v>0</v>
      </c>
      <c r="AY375" s="227">
        <v>0</v>
      </c>
      <c r="AZ375" s="227">
        <v>0</v>
      </c>
      <c r="BA375" s="227">
        <v>0</v>
      </c>
      <c r="BB375" s="227">
        <v>0</v>
      </c>
      <c r="BC375" s="227">
        <v>0</v>
      </c>
      <c r="BD375" s="227">
        <v>0</v>
      </c>
      <c r="BE375" s="227">
        <v>0</v>
      </c>
      <c r="BF375" s="227">
        <v>0</v>
      </c>
      <c r="BG375" s="227">
        <v>0</v>
      </c>
      <c r="BH375" s="227">
        <v>0</v>
      </c>
      <c r="BI375" s="227">
        <v>0</v>
      </c>
      <c r="BJ375" s="227">
        <v>0</v>
      </c>
      <c r="BK375" s="227">
        <v>0</v>
      </c>
      <c r="BL375" s="227">
        <v>0</v>
      </c>
      <c r="BM375" s="227">
        <v>0</v>
      </c>
      <c r="BN375" s="227">
        <v>0</v>
      </c>
      <c r="BO375" s="227">
        <v>0</v>
      </c>
      <c r="BP375" s="227">
        <v>0</v>
      </c>
      <c r="BQ375" s="227">
        <v>0</v>
      </c>
      <c r="BR375" s="295">
        <v>13424201.73</v>
      </c>
      <c r="BS375" s="227">
        <v>0</v>
      </c>
      <c r="BT375" s="227">
        <v>0</v>
      </c>
      <c r="BU375" s="227">
        <v>0</v>
      </c>
      <c r="BV375" s="227">
        <v>0</v>
      </c>
      <c r="BW375" s="227">
        <v>0</v>
      </c>
      <c r="BX375" s="227">
        <v>0</v>
      </c>
      <c r="BY375" s="227">
        <v>0</v>
      </c>
      <c r="BZ375" s="227">
        <v>0</v>
      </c>
      <c r="CA375" s="227">
        <v>0</v>
      </c>
      <c r="CB375" s="227">
        <v>0</v>
      </c>
      <c r="CC375" s="227">
        <v>0</v>
      </c>
      <c r="CD375" s="227">
        <v>0</v>
      </c>
      <c r="CE375" s="227">
        <v>0</v>
      </c>
      <c r="CF375" s="227">
        <v>0</v>
      </c>
      <c r="CG375" s="227">
        <v>0</v>
      </c>
      <c r="CH375" s="227">
        <v>0</v>
      </c>
      <c r="CI375" s="227">
        <v>0</v>
      </c>
      <c r="CJ375" s="227">
        <v>0</v>
      </c>
      <c r="CK375" s="227">
        <v>0</v>
      </c>
      <c r="CL375" s="227">
        <v>0</v>
      </c>
      <c r="CM375" s="326"/>
      <c r="CN375" s="310"/>
      <c r="CO375" s="310"/>
      <c r="CZ375" s="325">
        <f t="shared" si="5"/>
        <v>0</v>
      </c>
      <c r="DA375" s="313" t="s">
        <v>359</v>
      </c>
      <c r="DB375" s="310" t="s">
        <v>360</v>
      </c>
      <c r="DC375" s="310" t="s">
        <v>2296</v>
      </c>
    </row>
    <row r="376" spans="1:107" ht="13.2" customHeight="1" x14ac:dyDescent="0.25">
      <c r="A376" s="293" t="s">
        <v>1127</v>
      </c>
      <c r="B376" s="294" t="s">
        <v>1128</v>
      </c>
      <c r="C376" s="227">
        <v>0</v>
      </c>
      <c r="D376" s="227">
        <v>0</v>
      </c>
      <c r="E376" s="227">
        <v>0</v>
      </c>
      <c r="F376" s="227">
        <v>0</v>
      </c>
      <c r="G376" s="227">
        <v>0</v>
      </c>
      <c r="H376" s="227">
        <v>0</v>
      </c>
      <c r="I376" s="227">
        <v>0</v>
      </c>
      <c r="J376" s="227">
        <v>0</v>
      </c>
      <c r="K376" s="227">
        <v>0</v>
      </c>
      <c r="L376" s="227">
        <v>0</v>
      </c>
      <c r="M376" s="227">
        <v>0</v>
      </c>
      <c r="N376" s="227">
        <v>0</v>
      </c>
      <c r="O376" s="227">
        <v>0</v>
      </c>
      <c r="P376" s="227">
        <v>0</v>
      </c>
      <c r="Q376" s="227">
        <v>0</v>
      </c>
      <c r="R376" s="227">
        <v>0</v>
      </c>
      <c r="S376" s="227">
        <v>0</v>
      </c>
      <c r="T376" s="227">
        <v>0</v>
      </c>
      <c r="U376" s="227">
        <v>0</v>
      </c>
      <c r="V376" s="227">
        <v>0</v>
      </c>
      <c r="W376" s="227">
        <v>0</v>
      </c>
      <c r="X376" s="227">
        <v>0</v>
      </c>
      <c r="Y376" s="227">
        <v>0</v>
      </c>
      <c r="Z376" s="227">
        <v>0</v>
      </c>
      <c r="AA376" s="227">
        <v>0</v>
      </c>
      <c r="AB376" s="227">
        <v>0</v>
      </c>
      <c r="AC376" s="227">
        <v>0</v>
      </c>
      <c r="AD376" s="227">
        <v>0</v>
      </c>
      <c r="AE376" s="227">
        <v>0</v>
      </c>
      <c r="AF376" s="227">
        <v>0</v>
      </c>
      <c r="AG376" s="227">
        <v>0</v>
      </c>
      <c r="AH376" s="227">
        <v>0</v>
      </c>
      <c r="AI376" s="227">
        <v>0</v>
      </c>
      <c r="AJ376" s="227">
        <v>0</v>
      </c>
      <c r="AK376" s="227">
        <v>0</v>
      </c>
      <c r="AL376" s="227">
        <v>0</v>
      </c>
      <c r="AM376" s="227">
        <v>0</v>
      </c>
      <c r="AN376" s="227">
        <v>0</v>
      </c>
      <c r="AO376" s="227">
        <v>0</v>
      </c>
      <c r="AP376" s="227">
        <v>0</v>
      </c>
      <c r="AQ376" s="227">
        <v>0</v>
      </c>
      <c r="AR376" s="227">
        <v>0</v>
      </c>
      <c r="AS376" s="227">
        <v>0</v>
      </c>
      <c r="AT376" s="227">
        <v>0</v>
      </c>
      <c r="AU376" s="227">
        <v>0</v>
      </c>
      <c r="AV376" s="227">
        <v>0</v>
      </c>
      <c r="AW376" s="227">
        <v>0</v>
      </c>
      <c r="AX376" s="227">
        <v>0</v>
      </c>
      <c r="AY376" s="227">
        <v>0</v>
      </c>
      <c r="AZ376" s="227">
        <v>0</v>
      </c>
      <c r="BA376" s="227">
        <v>0</v>
      </c>
      <c r="BB376" s="227">
        <v>0</v>
      </c>
      <c r="BC376" s="227">
        <v>0</v>
      </c>
      <c r="BD376" s="227">
        <v>0</v>
      </c>
      <c r="BE376" s="227">
        <v>0</v>
      </c>
      <c r="BF376" s="227">
        <v>0</v>
      </c>
      <c r="BG376" s="227">
        <v>0</v>
      </c>
      <c r="BH376" s="227">
        <v>0</v>
      </c>
      <c r="BI376" s="227">
        <v>0</v>
      </c>
      <c r="BJ376" s="227">
        <v>0</v>
      </c>
      <c r="BK376" s="227">
        <v>0</v>
      </c>
      <c r="BL376" s="227">
        <v>0</v>
      </c>
      <c r="BM376" s="227">
        <v>0</v>
      </c>
      <c r="BN376" s="227">
        <v>0</v>
      </c>
      <c r="BO376" s="227">
        <v>0</v>
      </c>
      <c r="BP376" s="227">
        <v>0</v>
      </c>
      <c r="BQ376" s="227">
        <v>0</v>
      </c>
      <c r="BR376" s="227">
        <v>0</v>
      </c>
      <c r="BS376" s="227">
        <v>0</v>
      </c>
      <c r="BT376" s="227">
        <v>0</v>
      </c>
      <c r="BU376" s="227">
        <v>0</v>
      </c>
      <c r="BV376" s="227">
        <v>0</v>
      </c>
      <c r="BW376" s="227">
        <v>0</v>
      </c>
      <c r="BX376" s="227">
        <v>0</v>
      </c>
      <c r="BY376" s="227">
        <v>0</v>
      </c>
      <c r="BZ376" s="227">
        <v>0</v>
      </c>
      <c r="CA376" s="227">
        <v>0</v>
      </c>
      <c r="CB376" s="227">
        <v>0</v>
      </c>
      <c r="CC376" s="227">
        <v>0</v>
      </c>
      <c r="CD376" s="227">
        <v>0</v>
      </c>
      <c r="CE376" s="227">
        <v>0</v>
      </c>
      <c r="CF376" s="227">
        <v>0</v>
      </c>
      <c r="CG376" s="227">
        <v>0</v>
      </c>
      <c r="CH376" s="227">
        <v>0</v>
      </c>
      <c r="CI376" s="227">
        <v>0</v>
      </c>
      <c r="CJ376" s="227">
        <v>0</v>
      </c>
      <c r="CK376" s="227">
        <v>0</v>
      </c>
      <c r="CL376" s="227">
        <v>0</v>
      </c>
      <c r="CM376" s="326"/>
      <c r="CN376" s="310"/>
      <c r="CO376" s="310"/>
      <c r="CZ376" s="325">
        <f t="shared" si="5"/>
        <v>0</v>
      </c>
      <c r="DA376" s="313" t="s">
        <v>1127</v>
      </c>
      <c r="DB376" s="310" t="s">
        <v>1128</v>
      </c>
      <c r="DC376" s="310" t="s">
        <v>2296</v>
      </c>
    </row>
    <row r="377" spans="1:107" ht="13.2" customHeight="1" x14ac:dyDescent="0.25">
      <c r="A377" s="293" t="s">
        <v>1129</v>
      </c>
      <c r="B377" s="294" t="s">
        <v>1130</v>
      </c>
      <c r="C377" s="227">
        <v>0</v>
      </c>
      <c r="D377" s="227">
        <v>0</v>
      </c>
      <c r="E377" s="227">
        <v>0</v>
      </c>
      <c r="F377" s="227">
        <v>0</v>
      </c>
      <c r="G377" s="227">
        <v>0</v>
      </c>
      <c r="H377" s="227">
        <v>85527.5</v>
      </c>
      <c r="I377" s="227">
        <v>0</v>
      </c>
      <c r="J377" s="227">
        <v>0</v>
      </c>
      <c r="K377" s="227">
        <v>0</v>
      </c>
      <c r="L377" s="227">
        <v>0</v>
      </c>
      <c r="M377" s="227">
        <v>0</v>
      </c>
      <c r="N377" s="227">
        <v>0</v>
      </c>
      <c r="O377" s="227">
        <v>0</v>
      </c>
      <c r="P377" s="227">
        <v>0</v>
      </c>
      <c r="Q377" s="227">
        <v>0</v>
      </c>
      <c r="R377" s="227">
        <v>0</v>
      </c>
      <c r="S377" s="227">
        <v>0</v>
      </c>
      <c r="T377" s="227">
        <v>0</v>
      </c>
      <c r="U377" s="227">
        <v>0</v>
      </c>
      <c r="V377" s="227">
        <v>0</v>
      </c>
      <c r="W377" s="227">
        <v>0</v>
      </c>
      <c r="X377" s="227">
        <v>0</v>
      </c>
      <c r="Y377" s="227">
        <v>0</v>
      </c>
      <c r="Z377" s="227">
        <v>0</v>
      </c>
      <c r="AA377" s="227">
        <v>0</v>
      </c>
      <c r="AB377" s="227">
        <v>0</v>
      </c>
      <c r="AC377" s="227">
        <v>0</v>
      </c>
      <c r="AD377" s="227">
        <v>0</v>
      </c>
      <c r="AE377" s="227">
        <v>0</v>
      </c>
      <c r="AF377" s="227">
        <v>0</v>
      </c>
      <c r="AG377" s="227">
        <v>0</v>
      </c>
      <c r="AH377" s="227">
        <v>0</v>
      </c>
      <c r="AI377" s="227">
        <v>0</v>
      </c>
      <c r="AJ377" s="227">
        <v>0</v>
      </c>
      <c r="AK377" s="227">
        <v>0</v>
      </c>
      <c r="AL377" s="227">
        <v>0</v>
      </c>
      <c r="AM377" s="227">
        <v>0</v>
      </c>
      <c r="AN377" s="227">
        <v>0</v>
      </c>
      <c r="AO377" s="227">
        <v>0</v>
      </c>
      <c r="AP377" s="227">
        <v>0</v>
      </c>
      <c r="AQ377" s="227">
        <v>1355</v>
      </c>
      <c r="AR377" s="227">
        <v>0</v>
      </c>
      <c r="AS377" s="227">
        <v>0</v>
      </c>
      <c r="AT377" s="227">
        <v>0</v>
      </c>
      <c r="AU377" s="227">
        <v>0</v>
      </c>
      <c r="AV377" s="227">
        <v>0</v>
      </c>
      <c r="AW377" s="227">
        <v>0</v>
      </c>
      <c r="AX377" s="227">
        <v>0</v>
      </c>
      <c r="AY377" s="227">
        <v>0</v>
      </c>
      <c r="AZ377" s="227">
        <v>0</v>
      </c>
      <c r="BA377" s="227">
        <v>0</v>
      </c>
      <c r="BB377" s="227">
        <v>0</v>
      </c>
      <c r="BC377" s="227">
        <v>0</v>
      </c>
      <c r="BD377" s="227">
        <v>0</v>
      </c>
      <c r="BE377" s="227">
        <v>0</v>
      </c>
      <c r="BF377" s="227">
        <v>0</v>
      </c>
      <c r="BG377" s="227">
        <v>0</v>
      </c>
      <c r="BH377" s="227">
        <v>0</v>
      </c>
      <c r="BI377" s="227">
        <v>13000</v>
      </c>
      <c r="BJ377" s="227">
        <v>0</v>
      </c>
      <c r="BK377" s="227">
        <v>0</v>
      </c>
      <c r="BL377" s="227">
        <v>0</v>
      </c>
      <c r="BM377" s="227">
        <v>0</v>
      </c>
      <c r="BN377" s="227">
        <v>0</v>
      </c>
      <c r="BO377" s="227">
        <v>0</v>
      </c>
      <c r="BP377" s="227">
        <v>0</v>
      </c>
      <c r="BQ377" s="227">
        <v>0</v>
      </c>
      <c r="BR377" s="227">
        <v>0</v>
      </c>
      <c r="BS377" s="227">
        <v>0</v>
      </c>
      <c r="BT377" s="227">
        <v>0</v>
      </c>
      <c r="BU377" s="227">
        <v>0</v>
      </c>
      <c r="BV377" s="227">
        <v>0</v>
      </c>
      <c r="BW377" s="227">
        <v>0</v>
      </c>
      <c r="BX377" s="227">
        <v>0</v>
      </c>
      <c r="BY377" s="227">
        <v>0</v>
      </c>
      <c r="BZ377" s="227">
        <v>0</v>
      </c>
      <c r="CA377" s="227">
        <v>0</v>
      </c>
      <c r="CB377" s="227">
        <v>0</v>
      </c>
      <c r="CC377" s="227">
        <v>0</v>
      </c>
      <c r="CD377" s="227">
        <v>0</v>
      </c>
      <c r="CE377" s="227">
        <v>0</v>
      </c>
      <c r="CF377" s="227">
        <v>0</v>
      </c>
      <c r="CG377" s="227">
        <v>0</v>
      </c>
      <c r="CH377" s="227">
        <v>0</v>
      </c>
      <c r="CI377" s="227">
        <v>0</v>
      </c>
      <c r="CJ377" s="227">
        <v>0</v>
      </c>
      <c r="CK377" s="227">
        <v>0</v>
      </c>
      <c r="CL377" s="227">
        <v>0</v>
      </c>
      <c r="CM377" s="326"/>
      <c r="CN377" s="310"/>
      <c r="CO377" s="310"/>
      <c r="CZ377" s="325">
        <f t="shared" si="5"/>
        <v>0</v>
      </c>
      <c r="DA377" s="313" t="s">
        <v>1129</v>
      </c>
      <c r="DB377" s="310" t="s">
        <v>1130</v>
      </c>
      <c r="DC377" s="310" t="s">
        <v>2296</v>
      </c>
    </row>
    <row r="378" spans="1:107" ht="13.2" customHeight="1" x14ac:dyDescent="0.25">
      <c r="A378" s="293" t="s">
        <v>361</v>
      </c>
      <c r="B378" s="294" t="s">
        <v>362</v>
      </c>
      <c r="C378" s="227">
        <v>4487556</v>
      </c>
      <c r="D378" s="227">
        <v>366124</v>
      </c>
      <c r="E378" s="227">
        <v>60400</v>
      </c>
      <c r="F378" s="227">
        <v>0</v>
      </c>
      <c r="G378" s="227">
        <v>0</v>
      </c>
      <c r="H378" s="227">
        <v>0</v>
      </c>
      <c r="I378" s="227">
        <v>0</v>
      </c>
      <c r="J378" s="227">
        <v>40630</v>
      </c>
      <c r="K378" s="227">
        <v>143827</v>
      </c>
      <c r="L378" s="227">
        <v>228294</v>
      </c>
      <c r="M378" s="227">
        <v>412795</v>
      </c>
      <c r="N378" s="227">
        <v>24950</v>
      </c>
      <c r="O378" s="227">
        <v>2214162.2000000002</v>
      </c>
      <c r="P378" s="227">
        <v>327412</v>
      </c>
      <c r="Q378" s="227">
        <v>284201.25</v>
      </c>
      <c r="R378" s="227">
        <v>374694</v>
      </c>
      <c r="S378" s="227">
        <v>428750.61</v>
      </c>
      <c r="T378" s="227">
        <v>294944.45</v>
      </c>
      <c r="U378" s="227">
        <v>108900</v>
      </c>
      <c r="V378" s="227">
        <v>139025</v>
      </c>
      <c r="W378" s="227">
        <v>3923729</v>
      </c>
      <c r="X378" s="227">
        <v>287695</v>
      </c>
      <c r="Y378" s="227">
        <v>331107</v>
      </c>
      <c r="Z378" s="227">
        <v>143075</v>
      </c>
      <c r="AA378" s="227">
        <v>158290</v>
      </c>
      <c r="AB378" s="227">
        <v>95675</v>
      </c>
      <c r="AC378" s="227">
        <v>175345</v>
      </c>
      <c r="AD378" s="227">
        <v>749371</v>
      </c>
      <c r="AE378" s="227">
        <v>126970</v>
      </c>
      <c r="AF378" s="227">
        <v>352655.5</v>
      </c>
      <c r="AG378" s="227">
        <v>212950</v>
      </c>
      <c r="AH378" s="227">
        <v>499101.5</v>
      </c>
      <c r="AI378" s="227">
        <v>135600</v>
      </c>
      <c r="AJ378" s="227">
        <v>124425</v>
      </c>
      <c r="AK378" s="227">
        <v>0</v>
      </c>
      <c r="AL378" s="227">
        <v>102945</v>
      </c>
      <c r="AM378" s="227">
        <v>123208</v>
      </c>
      <c r="AN378" s="227">
        <v>375742</v>
      </c>
      <c r="AO378" s="227">
        <v>129645</v>
      </c>
      <c r="AP378" s="227">
        <v>114060</v>
      </c>
      <c r="AQ378" s="227">
        <v>100548</v>
      </c>
      <c r="AR378" s="227">
        <v>811860</v>
      </c>
      <c r="AS378" s="227">
        <v>215609</v>
      </c>
      <c r="AT378" s="227">
        <v>667688</v>
      </c>
      <c r="AU378" s="227">
        <v>531433</v>
      </c>
      <c r="AV378" s="227">
        <v>38755</v>
      </c>
      <c r="AW378" s="227">
        <v>66410</v>
      </c>
      <c r="AX378" s="227">
        <v>41400</v>
      </c>
      <c r="AY378" s="227">
        <v>248270</v>
      </c>
      <c r="AZ378" s="227">
        <v>353293.5</v>
      </c>
      <c r="BA378" s="227">
        <v>2869525</v>
      </c>
      <c r="BB378" s="227">
        <v>163522</v>
      </c>
      <c r="BC378" s="227">
        <v>3213088.39</v>
      </c>
      <c r="BD378" s="227">
        <v>617537.5</v>
      </c>
      <c r="BE378" s="227">
        <v>15450</v>
      </c>
      <c r="BF378" s="227">
        <v>100240</v>
      </c>
      <c r="BG378" s="227">
        <v>1617879.54</v>
      </c>
      <c r="BH378" s="227">
        <v>181331</v>
      </c>
      <c r="BI378" s="227">
        <v>37875</v>
      </c>
      <c r="BJ378" s="227">
        <v>193845</v>
      </c>
      <c r="BK378" s="227">
        <v>259242.85</v>
      </c>
      <c r="BL378" s="227">
        <v>2470062.46</v>
      </c>
      <c r="BM378" s="227">
        <v>99540</v>
      </c>
      <c r="BN378" s="227">
        <v>336289.15</v>
      </c>
      <c r="BO378" s="227">
        <v>26215.200000000001</v>
      </c>
      <c r="BP378" s="227">
        <v>234826</v>
      </c>
      <c r="BQ378" s="227">
        <v>128586</v>
      </c>
      <c r="BR378" s="227">
        <v>0</v>
      </c>
      <c r="BS378" s="227">
        <v>548000</v>
      </c>
      <c r="BT378" s="227">
        <v>0</v>
      </c>
      <c r="BU378" s="227">
        <v>1198966.8700000001</v>
      </c>
      <c r="BV378" s="227">
        <v>0</v>
      </c>
      <c r="BW378" s="227">
        <v>65332</v>
      </c>
      <c r="BX378" s="227">
        <v>702617</v>
      </c>
      <c r="BY378" s="227">
        <v>70650</v>
      </c>
      <c r="BZ378" s="227">
        <v>656714.9</v>
      </c>
      <c r="CA378" s="227">
        <v>333805</v>
      </c>
      <c r="CB378" s="227">
        <v>296890</v>
      </c>
      <c r="CC378" s="227">
        <v>1241464</v>
      </c>
      <c r="CD378" s="227">
        <v>439108</v>
      </c>
      <c r="CE378" s="227">
        <v>375862.5</v>
      </c>
      <c r="CF378" s="227">
        <v>188971.55</v>
      </c>
      <c r="CG378" s="227">
        <v>99501</v>
      </c>
      <c r="CH378" s="227">
        <v>0</v>
      </c>
      <c r="CI378" s="227">
        <v>143722.5</v>
      </c>
      <c r="CJ378" s="227">
        <v>1030078.6</v>
      </c>
      <c r="CK378" s="227">
        <v>251855</v>
      </c>
      <c r="CL378" s="227">
        <v>231077</v>
      </c>
      <c r="CM378" s="326"/>
      <c r="CN378" s="310"/>
      <c r="CO378" s="310"/>
      <c r="CZ378" s="325">
        <f t="shared" si="5"/>
        <v>0</v>
      </c>
      <c r="DA378" s="313" t="s">
        <v>361</v>
      </c>
      <c r="DB378" s="310" t="s">
        <v>362</v>
      </c>
      <c r="DC378" s="310" t="s">
        <v>2296</v>
      </c>
    </row>
    <row r="379" spans="1:107" ht="13.2" customHeight="1" x14ac:dyDescent="0.25">
      <c r="A379" s="293" t="s">
        <v>363</v>
      </c>
      <c r="B379" s="294" t="s">
        <v>364</v>
      </c>
      <c r="C379" s="227">
        <v>297049</v>
      </c>
      <c r="D379" s="227">
        <v>0</v>
      </c>
      <c r="E379" s="227">
        <v>0</v>
      </c>
      <c r="F379" s="227">
        <v>0</v>
      </c>
      <c r="G379" s="227">
        <v>0</v>
      </c>
      <c r="H379" s="227">
        <v>0</v>
      </c>
      <c r="I379" s="227">
        <v>0</v>
      </c>
      <c r="J379" s="227">
        <v>0</v>
      </c>
      <c r="K379" s="227">
        <v>0</v>
      </c>
      <c r="L379" s="227">
        <v>0</v>
      </c>
      <c r="M379" s="227">
        <v>0</v>
      </c>
      <c r="N379" s="227">
        <v>0</v>
      </c>
      <c r="O379" s="227">
        <v>0</v>
      </c>
      <c r="P379" s="227">
        <v>0</v>
      </c>
      <c r="Q379" s="227">
        <v>0</v>
      </c>
      <c r="R379" s="227">
        <v>0</v>
      </c>
      <c r="S379" s="227">
        <v>0</v>
      </c>
      <c r="T379" s="227">
        <v>0</v>
      </c>
      <c r="U379" s="227">
        <v>0</v>
      </c>
      <c r="V379" s="227">
        <v>0</v>
      </c>
      <c r="W379" s="227">
        <v>0</v>
      </c>
      <c r="X379" s="227">
        <v>0</v>
      </c>
      <c r="Y379" s="227">
        <v>0</v>
      </c>
      <c r="Z379" s="227">
        <v>0</v>
      </c>
      <c r="AA379" s="227">
        <v>0</v>
      </c>
      <c r="AB379" s="227">
        <v>0</v>
      </c>
      <c r="AC379" s="227">
        <v>0</v>
      </c>
      <c r="AD379" s="227">
        <v>0</v>
      </c>
      <c r="AE379" s="227">
        <v>0</v>
      </c>
      <c r="AF379" s="227">
        <v>0</v>
      </c>
      <c r="AG379" s="227">
        <v>0</v>
      </c>
      <c r="AH379" s="227">
        <v>0</v>
      </c>
      <c r="AI379" s="227">
        <v>0</v>
      </c>
      <c r="AJ379" s="227">
        <v>0</v>
      </c>
      <c r="AK379" s="227">
        <v>0</v>
      </c>
      <c r="AL379" s="227">
        <v>0</v>
      </c>
      <c r="AM379" s="227">
        <v>0</v>
      </c>
      <c r="AN379" s="227">
        <v>0</v>
      </c>
      <c r="AO379" s="227">
        <v>0</v>
      </c>
      <c r="AP379" s="227">
        <v>0</v>
      </c>
      <c r="AQ379" s="227">
        <v>0</v>
      </c>
      <c r="AR379" s="227">
        <v>0</v>
      </c>
      <c r="AS379" s="227">
        <v>0</v>
      </c>
      <c r="AT379" s="227">
        <v>0</v>
      </c>
      <c r="AU379" s="227">
        <v>0</v>
      </c>
      <c r="AV379" s="227">
        <v>0</v>
      </c>
      <c r="AW379" s="227">
        <v>0</v>
      </c>
      <c r="AX379" s="227">
        <v>0</v>
      </c>
      <c r="AY379" s="227">
        <v>0</v>
      </c>
      <c r="AZ379" s="227">
        <v>0</v>
      </c>
      <c r="BA379" s="227">
        <v>0</v>
      </c>
      <c r="BB379" s="227">
        <v>0</v>
      </c>
      <c r="BC379" s="227">
        <v>0</v>
      </c>
      <c r="BD379" s="227">
        <v>0</v>
      </c>
      <c r="BE379" s="227">
        <v>0</v>
      </c>
      <c r="BF379" s="227">
        <v>0</v>
      </c>
      <c r="BG379" s="227">
        <v>0</v>
      </c>
      <c r="BH379" s="227">
        <v>0</v>
      </c>
      <c r="BI379" s="227">
        <v>0</v>
      </c>
      <c r="BJ379" s="227">
        <v>0</v>
      </c>
      <c r="BK379" s="227">
        <v>0</v>
      </c>
      <c r="BL379" s="227">
        <v>0</v>
      </c>
      <c r="BM379" s="227">
        <v>0</v>
      </c>
      <c r="BN379" s="227">
        <v>0</v>
      </c>
      <c r="BO379" s="227">
        <v>0</v>
      </c>
      <c r="BP379" s="227">
        <v>0</v>
      </c>
      <c r="BQ379" s="227">
        <v>0</v>
      </c>
      <c r="BR379" s="227">
        <v>0</v>
      </c>
      <c r="BS379" s="227">
        <v>0</v>
      </c>
      <c r="BT379" s="227">
        <v>0</v>
      </c>
      <c r="BU379" s="227">
        <v>0</v>
      </c>
      <c r="BV379" s="227">
        <v>0</v>
      </c>
      <c r="BW379" s="227">
        <v>0</v>
      </c>
      <c r="BX379" s="227">
        <v>0</v>
      </c>
      <c r="BY379" s="227">
        <v>0</v>
      </c>
      <c r="BZ379" s="227">
        <v>0</v>
      </c>
      <c r="CA379" s="227">
        <v>0</v>
      </c>
      <c r="CB379" s="227">
        <v>0</v>
      </c>
      <c r="CC379" s="227">
        <v>0</v>
      </c>
      <c r="CD379" s="227">
        <v>0</v>
      </c>
      <c r="CE379" s="227">
        <v>0</v>
      </c>
      <c r="CF379" s="227">
        <v>0</v>
      </c>
      <c r="CG379" s="227">
        <v>0</v>
      </c>
      <c r="CH379" s="227">
        <v>0</v>
      </c>
      <c r="CI379" s="227">
        <v>0</v>
      </c>
      <c r="CJ379" s="227">
        <v>0</v>
      </c>
      <c r="CK379" s="227">
        <v>0</v>
      </c>
      <c r="CL379" s="227">
        <v>0</v>
      </c>
      <c r="CM379" s="326"/>
      <c r="CN379" s="310"/>
      <c r="CO379" s="310"/>
      <c r="CZ379" s="325">
        <f t="shared" si="5"/>
        <v>0</v>
      </c>
      <c r="DA379" s="313" t="s">
        <v>363</v>
      </c>
      <c r="DB379" s="310" t="s">
        <v>364</v>
      </c>
      <c r="DC379" s="310" t="s">
        <v>2296</v>
      </c>
    </row>
    <row r="380" spans="1:107" ht="13.2" customHeight="1" x14ac:dyDescent="0.25">
      <c r="A380" s="293" t="s">
        <v>365</v>
      </c>
      <c r="B380" s="294" t="s">
        <v>366</v>
      </c>
      <c r="C380" s="227">
        <v>0</v>
      </c>
      <c r="D380" s="227">
        <v>0</v>
      </c>
      <c r="E380" s="227">
        <v>0</v>
      </c>
      <c r="F380" s="227">
        <v>0</v>
      </c>
      <c r="G380" s="227">
        <v>0</v>
      </c>
      <c r="H380" s="227">
        <v>0</v>
      </c>
      <c r="I380" s="227">
        <v>0</v>
      </c>
      <c r="J380" s="227">
        <v>0</v>
      </c>
      <c r="K380" s="227">
        <v>0</v>
      </c>
      <c r="L380" s="227">
        <v>0</v>
      </c>
      <c r="M380" s="227">
        <v>0</v>
      </c>
      <c r="N380" s="227">
        <v>0</v>
      </c>
      <c r="O380" s="227">
        <v>0</v>
      </c>
      <c r="P380" s="227">
        <v>147736.9</v>
      </c>
      <c r="Q380" s="227">
        <v>957133.75</v>
      </c>
      <c r="R380" s="227">
        <v>0</v>
      </c>
      <c r="S380" s="227">
        <v>0</v>
      </c>
      <c r="T380" s="227">
        <v>324742.3</v>
      </c>
      <c r="U380" s="227">
        <v>197513</v>
      </c>
      <c r="V380" s="227">
        <v>77305.100000000006</v>
      </c>
      <c r="W380" s="227">
        <v>0</v>
      </c>
      <c r="X380" s="227">
        <v>0</v>
      </c>
      <c r="Y380" s="227">
        <v>0</v>
      </c>
      <c r="Z380" s="227">
        <v>0</v>
      </c>
      <c r="AA380" s="227">
        <v>0</v>
      </c>
      <c r="AB380" s="227">
        <v>0</v>
      </c>
      <c r="AC380" s="227">
        <v>0</v>
      </c>
      <c r="AD380" s="227">
        <v>0</v>
      </c>
      <c r="AE380" s="227">
        <v>0</v>
      </c>
      <c r="AF380" s="227">
        <v>0</v>
      </c>
      <c r="AG380" s="227">
        <v>0</v>
      </c>
      <c r="AH380" s="227">
        <v>0</v>
      </c>
      <c r="AI380" s="227">
        <v>0</v>
      </c>
      <c r="AJ380" s="227">
        <v>0</v>
      </c>
      <c r="AK380" s="227">
        <v>0</v>
      </c>
      <c r="AL380" s="227">
        <v>0</v>
      </c>
      <c r="AM380" s="227">
        <v>0</v>
      </c>
      <c r="AN380" s="227">
        <v>0</v>
      </c>
      <c r="AO380" s="227">
        <v>0</v>
      </c>
      <c r="AP380" s="227">
        <v>0</v>
      </c>
      <c r="AQ380" s="227">
        <v>0</v>
      </c>
      <c r="AR380" s="227">
        <v>0</v>
      </c>
      <c r="AS380" s="227">
        <v>0</v>
      </c>
      <c r="AT380" s="227">
        <v>0</v>
      </c>
      <c r="AU380" s="227">
        <v>0</v>
      </c>
      <c r="AV380" s="227">
        <v>0</v>
      </c>
      <c r="AW380" s="227">
        <v>0</v>
      </c>
      <c r="AX380" s="227">
        <v>0</v>
      </c>
      <c r="AY380" s="227">
        <v>0</v>
      </c>
      <c r="AZ380" s="227">
        <v>0</v>
      </c>
      <c r="BA380" s="227">
        <v>0</v>
      </c>
      <c r="BB380" s="227">
        <v>0</v>
      </c>
      <c r="BC380" s="227">
        <v>0</v>
      </c>
      <c r="BD380" s="227">
        <v>0</v>
      </c>
      <c r="BE380" s="227">
        <v>0</v>
      </c>
      <c r="BF380" s="227">
        <v>0</v>
      </c>
      <c r="BG380" s="227">
        <v>0</v>
      </c>
      <c r="BH380" s="227">
        <v>0</v>
      </c>
      <c r="BI380" s="227">
        <v>0</v>
      </c>
      <c r="BJ380" s="227">
        <v>0</v>
      </c>
      <c r="BK380" s="227">
        <v>0</v>
      </c>
      <c r="BL380" s="227">
        <v>0</v>
      </c>
      <c r="BM380" s="227">
        <v>0</v>
      </c>
      <c r="BN380" s="227">
        <v>0</v>
      </c>
      <c r="BO380" s="227">
        <v>0</v>
      </c>
      <c r="BP380" s="227">
        <v>0</v>
      </c>
      <c r="BQ380" s="227">
        <v>0</v>
      </c>
      <c r="BR380" s="227">
        <v>0</v>
      </c>
      <c r="BS380" s="227">
        <v>0</v>
      </c>
      <c r="BT380" s="227">
        <v>0</v>
      </c>
      <c r="BU380" s="227">
        <v>0</v>
      </c>
      <c r="BV380" s="227">
        <v>0</v>
      </c>
      <c r="BW380" s="227">
        <v>0</v>
      </c>
      <c r="BX380" s="227">
        <v>0</v>
      </c>
      <c r="BY380" s="227">
        <v>0</v>
      </c>
      <c r="BZ380" s="227">
        <v>0</v>
      </c>
      <c r="CA380" s="227">
        <v>0</v>
      </c>
      <c r="CB380" s="227">
        <v>0</v>
      </c>
      <c r="CC380" s="227">
        <v>0</v>
      </c>
      <c r="CD380" s="227">
        <v>0</v>
      </c>
      <c r="CE380" s="227">
        <v>0</v>
      </c>
      <c r="CF380" s="227">
        <v>0</v>
      </c>
      <c r="CG380" s="227">
        <v>0</v>
      </c>
      <c r="CH380" s="227">
        <v>0</v>
      </c>
      <c r="CI380" s="227">
        <v>0</v>
      </c>
      <c r="CJ380" s="227">
        <v>0</v>
      </c>
      <c r="CK380" s="227">
        <v>0</v>
      </c>
      <c r="CL380" s="227">
        <v>0</v>
      </c>
      <c r="CM380" s="326"/>
      <c r="CN380" s="310"/>
      <c r="CO380" s="310"/>
      <c r="CZ380" s="325">
        <f t="shared" si="5"/>
        <v>0</v>
      </c>
      <c r="DA380" s="313" t="s">
        <v>365</v>
      </c>
      <c r="DB380" s="310" t="s">
        <v>366</v>
      </c>
      <c r="DC380" s="310" t="s">
        <v>2296</v>
      </c>
    </row>
    <row r="381" spans="1:107" ht="13.2" customHeight="1" x14ac:dyDescent="0.25">
      <c r="A381" s="293" t="s">
        <v>367</v>
      </c>
      <c r="B381" s="294" t="s">
        <v>368</v>
      </c>
      <c r="C381" s="227">
        <v>0</v>
      </c>
      <c r="D381" s="227">
        <v>0</v>
      </c>
      <c r="E381" s="227">
        <v>0</v>
      </c>
      <c r="F381" s="227">
        <v>0</v>
      </c>
      <c r="G381" s="227">
        <v>0</v>
      </c>
      <c r="H381" s="227">
        <v>0</v>
      </c>
      <c r="I381" s="227">
        <v>0</v>
      </c>
      <c r="J381" s="227">
        <v>0</v>
      </c>
      <c r="K381" s="227">
        <v>0</v>
      </c>
      <c r="L381" s="227">
        <v>0</v>
      </c>
      <c r="M381" s="227">
        <v>0</v>
      </c>
      <c r="N381" s="227">
        <v>0</v>
      </c>
      <c r="O381" s="227">
        <v>0</v>
      </c>
      <c r="P381" s="227">
        <v>0</v>
      </c>
      <c r="Q381" s="227">
        <v>0</v>
      </c>
      <c r="R381" s="227">
        <v>0</v>
      </c>
      <c r="S381" s="227">
        <v>0</v>
      </c>
      <c r="T381" s="227">
        <v>0</v>
      </c>
      <c r="U381" s="227">
        <v>0</v>
      </c>
      <c r="V381" s="227">
        <v>0</v>
      </c>
      <c r="W381" s="227">
        <v>0</v>
      </c>
      <c r="X381" s="227">
        <v>0</v>
      </c>
      <c r="Y381" s="227">
        <v>0</v>
      </c>
      <c r="Z381" s="227">
        <v>0</v>
      </c>
      <c r="AA381" s="227">
        <v>0</v>
      </c>
      <c r="AB381" s="227">
        <v>0</v>
      </c>
      <c r="AC381" s="227">
        <v>0</v>
      </c>
      <c r="AD381" s="227">
        <v>0</v>
      </c>
      <c r="AE381" s="227">
        <v>0</v>
      </c>
      <c r="AF381" s="227">
        <v>0</v>
      </c>
      <c r="AG381" s="227">
        <v>0</v>
      </c>
      <c r="AH381" s="227">
        <v>0</v>
      </c>
      <c r="AI381" s="227">
        <v>0</v>
      </c>
      <c r="AJ381" s="227">
        <v>0</v>
      </c>
      <c r="AK381" s="227">
        <v>0</v>
      </c>
      <c r="AL381" s="227">
        <v>0</v>
      </c>
      <c r="AM381" s="227">
        <v>0</v>
      </c>
      <c r="AN381" s="227">
        <v>0</v>
      </c>
      <c r="AO381" s="227">
        <v>0</v>
      </c>
      <c r="AP381" s="227">
        <v>0</v>
      </c>
      <c r="AQ381" s="227">
        <v>0</v>
      </c>
      <c r="AR381" s="227">
        <v>0</v>
      </c>
      <c r="AS381" s="227">
        <v>0</v>
      </c>
      <c r="AT381" s="227">
        <v>0</v>
      </c>
      <c r="AU381" s="227">
        <v>0</v>
      </c>
      <c r="AV381" s="227">
        <v>0</v>
      </c>
      <c r="AW381" s="227">
        <v>0</v>
      </c>
      <c r="AX381" s="227">
        <v>0</v>
      </c>
      <c r="AY381" s="227">
        <v>0</v>
      </c>
      <c r="AZ381" s="227">
        <v>0</v>
      </c>
      <c r="BA381" s="227">
        <v>0</v>
      </c>
      <c r="BB381" s="227">
        <v>0</v>
      </c>
      <c r="BC381" s="227">
        <v>0</v>
      </c>
      <c r="BD381" s="227">
        <v>0</v>
      </c>
      <c r="BE381" s="227">
        <v>0</v>
      </c>
      <c r="BF381" s="227">
        <v>0</v>
      </c>
      <c r="BG381" s="227">
        <v>0</v>
      </c>
      <c r="BH381" s="227">
        <v>0</v>
      </c>
      <c r="BI381" s="227">
        <v>0</v>
      </c>
      <c r="BJ381" s="227">
        <v>0</v>
      </c>
      <c r="BK381" s="227">
        <v>0</v>
      </c>
      <c r="BL381" s="227">
        <v>0</v>
      </c>
      <c r="BM381" s="227">
        <v>0</v>
      </c>
      <c r="BN381" s="227">
        <v>0</v>
      </c>
      <c r="BO381" s="227">
        <v>0</v>
      </c>
      <c r="BP381" s="227">
        <v>0</v>
      </c>
      <c r="BQ381" s="227">
        <v>0</v>
      </c>
      <c r="BR381" s="295">
        <v>0</v>
      </c>
      <c r="BS381" s="227">
        <v>0</v>
      </c>
      <c r="BT381" s="227">
        <v>0</v>
      </c>
      <c r="BU381" s="227">
        <v>0</v>
      </c>
      <c r="BV381" s="227">
        <v>0</v>
      </c>
      <c r="BW381" s="227">
        <v>0</v>
      </c>
      <c r="BX381" s="227">
        <v>0</v>
      </c>
      <c r="BY381" s="227">
        <v>0</v>
      </c>
      <c r="BZ381" s="227">
        <v>0</v>
      </c>
      <c r="CA381" s="227">
        <v>0</v>
      </c>
      <c r="CB381" s="227">
        <v>0</v>
      </c>
      <c r="CC381" s="227">
        <v>0</v>
      </c>
      <c r="CD381" s="227">
        <v>0</v>
      </c>
      <c r="CE381" s="227">
        <v>0</v>
      </c>
      <c r="CF381" s="227">
        <v>0</v>
      </c>
      <c r="CG381" s="227">
        <v>0</v>
      </c>
      <c r="CH381" s="227">
        <v>0</v>
      </c>
      <c r="CI381" s="227">
        <v>0</v>
      </c>
      <c r="CJ381" s="227">
        <v>0</v>
      </c>
      <c r="CK381" s="227">
        <v>0</v>
      </c>
      <c r="CL381" s="227">
        <v>0</v>
      </c>
      <c r="CM381" s="326"/>
      <c r="CN381" s="310"/>
      <c r="CO381" s="310"/>
      <c r="CZ381" s="325">
        <f t="shared" si="5"/>
        <v>0</v>
      </c>
      <c r="DA381" s="313" t="s">
        <v>367</v>
      </c>
      <c r="DB381" s="310" t="s">
        <v>368</v>
      </c>
      <c r="DC381" s="310" t="s">
        <v>2296</v>
      </c>
    </row>
    <row r="382" spans="1:107" ht="13.2" customHeight="1" x14ac:dyDescent="0.25">
      <c r="A382" s="293" t="s">
        <v>369</v>
      </c>
      <c r="B382" s="294" t="s">
        <v>370</v>
      </c>
      <c r="C382" s="227">
        <v>632776.88</v>
      </c>
      <c r="D382" s="227">
        <v>0</v>
      </c>
      <c r="E382" s="227">
        <v>0</v>
      </c>
      <c r="F382" s="227">
        <v>0</v>
      </c>
      <c r="G382" s="227">
        <v>0</v>
      </c>
      <c r="H382" s="227">
        <v>0</v>
      </c>
      <c r="I382" s="227">
        <v>0</v>
      </c>
      <c r="J382" s="227">
        <v>18903.689999999999</v>
      </c>
      <c r="K382" s="227">
        <v>0</v>
      </c>
      <c r="L382" s="227">
        <v>0</v>
      </c>
      <c r="M382" s="227">
        <v>0</v>
      </c>
      <c r="N382" s="227">
        <v>0</v>
      </c>
      <c r="O382" s="227">
        <v>0</v>
      </c>
      <c r="P382" s="227">
        <v>0</v>
      </c>
      <c r="Q382" s="227">
        <v>0</v>
      </c>
      <c r="R382" s="227">
        <v>0</v>
      </c>
      <c r="S382" s="227">
        <v>0</v>
      </c>
      <c r="T382" s="227">
        <v>0</v>
      </c>
      <c r="U382" s="227">
        <v>0</v>
      </c>
      <c r="V382" s="227">
        <v>0</v>
      </c>
      <c r="W382" s="227">
        <v>0</v>
      </c>
      <c r="X382" s="227">
        <v>0</v>
      </c>
      <c r="Y382" s="227">
        <v>0</v>
      </c>
      <c r="Z382" s="227">
        <v>0</v>
      </c>
      <c r="AA382" s="227">
        <v>0</v>
      </c>
      <c r="AB382" s="227">
        <v>0</v>
      </c>
      <c r="AC382" s="227">
        <v>0</v>
      </c>
      <c r="AD382" s="227">
        <v>0</v>
      </c>
      <c r="AE382" s="227">
        <v>0</v>
      </c>
      <c r="AF382" s="227">
        <v>0</v>
      </c>
      <c r="AG382" s="227">
        <v>0</v>
      </c>
      <c r="AH382" s="227">
        <v>0</v>
      </c>
      <c r="AI382" s="227">
        <v>0</v>
      </c>
      <c r="AJ382" s="227">
        <v>0</v>
      </c>
      <c r="AK382" s="227">
        <v>0</v>
      </c>
      <c r="AL382" s="227">
        <v>0</v>
      </c>
      <c r="AM382" s="227">
        <v>0</v>
      </c>
      <c r="AN382" s="227">
        <v>838030</v>
      </c>
      <c r="AO382" s="227">
        <v>0</v>
      </c>
      <c r="AP382" s="227">
        <v>0</v>
      </c>
      <c r="AQ382" s="227">
        <v>0</v>
      </c>
      <c r="AR382" s="227">
        <v>0</v>
      </c>
      <c r="AS382" s="227">
        <v>0</v>
      </c>
      <c r="AT382" s="227">
        <v>0</v>
      </c>
      <c r="AU382" s="227">
        <v>0</v>
      </c>
      <c r="AV382" s="227">
        <v>0</v>
      </c>
      <c r="AW382" s="227">
        <v>18000</v>
      </c>
      <c r="AX382" s="227">
        <v>0</v>
      </c>
      <c r="AY382" s="227">
        <v>0</v>
      </c>
      <c r="AZ382" s="227">
        <v>0</v>
      </c>
      <c r="BA382" s="227">
        <v>0</v>
      </c>
      <c r="BB382" s="227">
        <v>0</v>
      </c>
      <c r="BC382" s="227">
        <v>0</v>
      </c>
      <c r="BD382" s="227">
        <v>0</v>
      </c>
      <c r="BE382" s="227">
        <v>0</v>
      </c>
      <c r="BF382" s="227">
        <v>0</v>
      </c>
      <c r="BG382" s="227">
        <v>0</v>
      </c>
      <c r="BH382" s="227">
        <v>0</v>
      </c>
      <c r="BI382" s="227">
        <v>0</v>
      </c>
      <c r="BJ382" s="227">
        <v>4746</v>
      </c>
      <c r="BK382" s="227">
        <v>0</v>
      </c>
      <c r="BL382" s="227">
        <v>0</v>
      </c>
      <c r="BM382" s="227">
        <v>0</v>
      </c>
      <c r="BN382" s="227">
        <v>0</v>
      </c>
      <c r="BO382" s="227">
        <v>0</v>
      </c>
      <c r="BP382" s="227">
        <v>0</v>
      </c>
      <c r="BQ382" s="227">
        <v>0</v>
      </c>
      <c r="BR382" s="227">
        <v>0</v>
      </c>
      <c r="BS382" s="227">
        <v>0</v>
      </c>
      <c r="BT382" s="227">
        <v>0</v>
      </c>
      <c r="BU382" s="227">
        <v>0</v>
      </c>
      <c r="BV382" s="227">
        <v>0</v>
      </c>
      <c r="BW382" s="227">
        <v>0</v>
      </c>
      <c r="BX382" s="227">
        <v>0</v>
      </c>
      <c r="BY382" s="227">
        <v>0</v>
      </c>
      <c r="BZ382" s="227">
        <v>0</v>
      </c>
      <c r="CA382" s="227">
        <v>0</v>
      </c>
      <c r="CB382" s="227">
        <v>0</v>
      </c>
      <c r="CC382" s="227">
        <v>0</v>
      </c>
      <c r="CD382" s="227">
        <v>0</v>
      </c>
      <c r="CE382" s="227">
        <v>0</v>
      </c>
      <c r="CF382" s="227">
        <v>10345</v>
      </c>
      <c r="CG382" s="227">
        <v>0</v>
      </c>
      <c r="CH382" s="227">
        <v>0</v>
      </c>
      <c r="CI382" s="227">
        <v>0</v>
      </c>
      <c r="CJ382" s="227">
        <v>0</v>
      </c>
      <c r="CK382" s="227">
        <v>0</v>
      </c>
      <c r="CL382" s="227">
        <v>0</v>
      </c>
      <c r="CM382" s="326"/>
      <c r="CN382" s="310"/>
      <c r="CO382" s="310"/>
      <c r="CZ382" s="325">
        <f t="shared" si="5"/>
        <v>0</v>
      </c>
      <c r="DA382" s="313" t="s">
        <v>369</v>
      </c>
      <c r="DB382" s="310" t="s">
        <v>370</v>
      </c>
      <c r="DC382" s="310" t="s">
        <v>2296</v>
      </c>
    </row>
    <row r="383" spans="1:107" ht="13.2" customHeight="1" x14ac:dyDescent="0.25">
      <c r="A383" s="293" t="s">
        <v>1131</v>
      </c>
      <c r="B383" s="294" t="s">
        <v>1132</v>
      </c>
      <c r="C383" s="227">
        <v>0</v>
      </c>
      <c r="D383" s="227">
        <v>0</v>
      </c>
      <c r="E383" s="227">
        <v>0</v>
      </c>
      <c r="F383" s="227">
        <v>0</v>
      </c>
      <c r="G383" s="227">
        <v>0</v>
      </c>
      <c r="H383" s="227">
        <v>0</v>
      </c>
      <c r="I383" s="227">
        <v>0</v>
      </c>
      <c r="J383" s="227">
        <v>0</v>
      </c>
      <c r="K383" s="227">
        <v>0</v>
      </c>
      <c r="L383" s="227">
        <v>0</v>
      </c>
      <c r="M383" s="227">
        <v>0</v>
      </c>
      <c r="N383" s="227">
        <v>0</v>
      </c>
      <c r="O383" s="227">
        <v>0</v>
      </c>
      <c r="P383" s="227">
        <v>0</v>
      </c>
      <c r="Q383" s="227">
        <v>0</v>
      </c>
      <c r="R383" s="227">
        <v>0</v>
      </c>
      <c r="S383" s="227">
        <v>0</v>
      </c>
      <c r="T383" s="227">
        <v>0</v>
      </c>
      <c r="U383" s="227">
        <v>0</v>
      </c>
      <c r="V383" s="227">
        <v>0</v>
      </c>
      <c r="W383" s="227">
        <v>0</v>
      </c>
      <c r="X383" s="227">
        <v>0</v>
      </c>
      <c r="Y383" s="227">
        <v>0</v>
      </c>
      <c r="Z383" s="227">
        <v>0</v>
      </c>
      <c r="AA383" s="227">
        <v>0</v>
      </c>
      <c r="AB383" s="227">
        <v>0</v>
      </c>
      <c r="AC383" s="227">
        <v>0</v>
      </c>
      <c r="AD383" s="227">
        <v>0</v>
      </c>
      <c r="AE383" s="227">
        <v>0</v>
      </c>
      <c r="AF383" s="227">
        <v>0</v>
      </c>
      <c r="AG383" s="227">
        <v>0</v>
      </c>
      <c r="AH383" s="227">
        <v>0</v>
      </c>
      <c r="AI383" s="227">
        <v>0</v>
      </c>
      <c r="AJ383" s="227">
        <v>0</v>
      </c>
      <c r="AK383" s="227">
        <v>0</v>
      </c>
      <c r="AL383" s="227">
        <v>0</v>
      </c>
      <c r="AM383" s="227">
        <v>0</v>
      </c>
      <c r="AN383" s="227">
        <v>0</v>
      </c>
      <c r="AO383" s="227">
        <v>0</v>
      </c>
      <c r="AP383" s="227">
        <v>0</v>
      </c>
      <c r="AQ383" s="227">
        <v>0</v>
      </c>
      <c r="AR383" s="227">
        <v>0</v>
      </c>
      <c r="AS383" s="227">
        <v>0</v>
      </c>
      <c r="AT383" s="227">
        <v>0</v>
      </c>
      <c r="AU383" s="227">
        <v>0</v>
      </c>
      <c r="AV383" s="227">
        <v>0</v>
      </c>
      <c r="AW383" s="227">
        <v>0</v>
      </c>
      <c r="AX383" s="227">
        <v>0</v>
      </c>
      <c r="AY383" s="227">
        <v>0</v>
      </c>
      <c r="AZ383" s="227">
        <v>0</v>
      </c>
      <c r="BA383" s="227">
        <v>0</v>
      </c>
      <c r="BB383" s="227">
        <v>0</v>
      </c>
      <c r="BC383" s="227">
        <v>0</v>
      </c>
      <c r="BD383" s="227">
        <v>0</v>
      </c>
      <c r="BE383" s="227">
        <v>0</v>
      </c>
      <c r="BF383" s="227">
        <v>0</v>
      </c>
      <c r="BG383" s="227">
        <v>0</v>
      </c>
      <c r="BH383" s="227">
        <v>0</v>
      </c>
      <c r="BI383" s="227">
        <v>0</v>
      </c>
      <c r="BJ383" s="227">
        <v>0</v>
      </c>
      <c r="BK383" s="227">
        <v>0</v>
      </c>
      <c r="BL383" s="227">
        <v>0</v>
      </c>
      <c r="BM383" s="227">
        <v>0</v>
      </c>
      <c r="BN383" s="227">
        <v>0</v>
      </c>
      <c r="BO383" s="227">
        <v>0</v>
      </c>
      <c r="BP383" s="227">
        <v>0</v>
      </c>
      <c r="BQ383" s="227">
        <v>0</v>
      </c>
      <c r="BR383" s="227">
        <v>0</v>
      </c>
      <c r="BS383" s="227">
        <v>0</v>
      </c>
      <c r="BT383" s="227">
        <v>0</v>
      </c>
      <c r="BU383" s="227">
        <v>0</v>
      </c>
      <c r="BV383" s="227">
        <v>0</v>
      </c>
      <c r="BW383" s="227">
        <v>0</v>
      </c>
      <c r="BX383" s="227">
        <v>0</v>
      </c>
      <c r="BY383" s="227">
        <v>0</v>
      </c>
      <c r="BZ383" s="227">
        <v>0</v>
      </c>
      <c r="CA383" s="227">
        <v>0</v>
      </c>
      <c r="CB383" s="227">
        <v>0</v>
      </c>
      <c r="CC383" s="227">
        <v>0</v>
      </c>
      <c r="CD383" s="227">
        <v>0</v>
      </c>
      <c r="CE383" s="227">
        <v>0</v>
      </c>
      <c r="CF383" s="227">
        <v>0</v>
      </c>
      <c r="CG383" s="227">
        <v>0</v>
      </c>
      <c r="CH383" s="227">
        <v>0</v>
      </c>
      <c r="CI383" s="227">
        <v>0</v>
      </c>
      <c r="CJ383" s="227">
        <v>0</v>
      </c>
      <c r="CK383" s="227">
        <v>0</v>
      </c>
      <c r="CL383" s="227">
        <v>0</v>
      </c>
      <c r="CM383" s="326"/>
      <c r="CN383" s="310"/>
      <c r="CO383" s="310"/>
      <c r="CZ383" s="325">
        <f t="shared" si="5"/>
        <v>0</v>
      </c>
      <c r="DA383" s="313" t="s">
        <v>1131</v>
      </c>
      <c r="DB383" s="310" t="s">
        <v>1132</v>
      </c>
      <c r="DC383" s="310" t="s">
        <v>2296</v>
      </c>
    </row>
    <row r="384" spans="1:107" ht="13.2" customHeight="1" x14ac:dyDescent="0.25">
      <c r="A384" s="293" t="s">
        <v>1933</v>
      </c>
      <c r="B384" s="294" t="s">
        <v>1304</v>
      </c>
      <c r="C384" s="227">
        <v>0</v>
      </c>
      <c r="D384" s="227">
        <v>0</v>
      </c>
      <c r="E384" s="227">
        <v>0</v>
      </c>
      <c r="F384" s="227">
        <v>0</v>
      </c>
      <c r="G384" s="227">
        <v>0</v>
      </c>
      <c r="H384" s="227">
        <v>0</v>
      </c>
      <c r="I384" s="227">
        <v>0</v>
      </c>
      <c r="J384" s="227">
        <v>0</v>
      </c>
      <c r="K384" s="227">
        <v>0</v>
      </c>
      <c r="L384" s="227">
        <v>0</v>
      </c>
      <c r="M384" s="227">
        <v>0</v>
      </c>
      <c r="N384" s="227">
        <v>0</v>
      </c>
      <c r="O384" s="227">
        <v>0</v>
      </c>
      <c r="P384" s="227">
        <v>0</v>
      </c>
      <c r="Q384" s="227">
        <v>0</v>
      </c>
      <c r="R384" s="227">
        <v>0</v>
      </c>
      <c r="S384" s="227">
        <v>0</v>
      </c>
      <c r="T384" s="227">
        <v>0</v>
      </c>
      <c r="U384" s="227">
        <v>0</v>
      </c>
      <c r="V384" s="227">
        <v>0</v>
      </c>
      <c r="W384" s="227">
        <v>0</v>
      </c>
      <c r="X384" s="227">
        <v>0</v>
      </c>
      <c r="Y384" s="227">
        <v>0</v>
      </c>
      <c r="Z384" s="227">
        <v>0</v>
      </c>
      <c r="AA384" s="227">
        <v>0</v>
      </c>
      <c r="AB384" s="227">
        <v>0</v>
      </c>
      <c r="AC384" s="227">
        <v>0</v>
      </c>
      <c r="AD384" s="227">
        <v>0</v>
      </c>
      <c r="AE384" s="227">
        <v>0</v>
      </c>
      <c r="AF384" s="227">
        <v>0</v>
      </c>
      <c r="AG384" s="227">
        <v>0</v>
      </c>
      <c r="AH384" s="227">
        <v>0</v>
      </c>
      <c r="AI384" s="227">
        <v>0</v>
      </c>
      <c r="AJ384" s="227">
        <v>0</v>
      </c>
      <c r="AK384" s="227">
        <v>0</v>
      </c>
      <c r="AL384" s="227">
        <v>0</v>
      </c>
      <c r="AM384" s="227">
        <v>0</v>
      </c>
      <c r="AN384" s="227">
        <v>0</v>
      </c>
      <c r="AO384" s="227">
        <v>0</v>
      </c>
      <c r="AP384" s="227">
        <v>0</v>
      </c>
      <c r="AQ384" s="227">
        <v>0</v>
      </c>
      <c r="AR384" s="227">
        <v>0</v>
      </c>
      <c r="AS384" s="227">
        <v>0</v>
      </c>
      <c r="AT384" s="227">
        <v>0</v>
      </c>
      <c r="AU384" s="227">
        <v>0</v>
      </c>
      <c r="AV384" s="227">
        <v>0</v>
      </c>
      <c r="AW384" s="227">
        <v>0</v>
      </c>
      <c r="AX384" s="227">
        <v>0</v>
      </c>
      <c r="AY384" s="227">
        <v>0</v>
      </c>
      <c r="AZ384" s="227">
        <v>0</v>
      </c>
      <c r="BA384" s="227">
        <v>0</v>
      </c>
      <c r="BB384" s="227">
        <v>0</v>
      </c>
      <c r="BC384" s="227">
        <v>0</v>
      </c>
      <c r="BD384" s="227">
        <v>0</v>
      </c>
      <c r="BE384" s="227">
        <v>0</v>
      </c>
      <c r="BF384" s="227">
        <v>0</v>
      </c>
      <c r="BG384" s="227">
        <v>0</v>
      </c>
      <c r="BH384" s="227">
        <v>0</v>
      </c>
      <c r="BI384" s="227">
        <v>0</v>
      </c>
      <c r="BJ384" s="227">
        <v>0</v>
      </c>
      <c r="BK384" s="227">
        <v>0</v>
      </c>
      <c r="BL384" s="227">
        <v>0</v>
      </c>
      <c r="BM384" s="227">
        <v>0</v>
      </c>
      <c r="BN384" s="227">
        <v>0</v>
      </c>
      <c r="BO384" s="227">
        <v>0</v>
      </c>
      <c r="BP384" s="227">
        <v>0</v>
      </c>
      <c r="BQ384" s="227">
        <v>0</v>
      </c>
      <c r="BR384" s="227">
        <v>0</v>
      </c>
      <c r="BS384" s="227">
        <v>0</v>
      </c>
      <c r="BT384" s="227">
        <v>0</v>
      </c>
      <c r="BU384" s="227">
        <v>0</v>
      </c>
      <c r="BV384" s="227">
        <v>0</v>
      </c>
      <c r="BW384" s="227">
        <v>0</v>
      </c>
      <c r="BX384" s="227">
        <v>0</v>
      </c>
      <c r="BY384" s="227">
        <v>0</v>
      </c>
      <c r="BZ384" s="227">
        <v>0</v>
      </c>
      <c r="CA384" s="227">
        <v>0</v>
      </c>
      <c r="CB384" s="227">
        <v>0</v>
      </c>
      <c r="CC384" s="227">
        <v>0</v>
      </c>
      <c r="CD384" s="227">
        <v>0</v>
      </c>
      <c r="CE384" s="227">
        <v>0</v>
      </c>
      <c r="CF384" s="227">
        <v>0</v>
      </c>
      <c r="CG384" s="227">
        <v>0</v>
      </c>
      <c r="CH384" s="227">
        <v>0</v>
      </c>
      <c r="CI384" s="227">
        <v>0</v>
      </c>
      <c r="CJ384" s="227">
        <v>0</v>
      </c>
      <c r="CK384" s="227">
        <v>0</v>
      </c>
      <c r="CL384" s="227">
        <v>0</v>
      </c>
      <c r="CM384" s="326"/>
      <c r="CN384" s="310"/>
      <c r="CO384" s="310"/>
      <c r="CZ384" s="325">
        <f t="shared" si="5"/>
        <v>0</v>
      </c>
      <c r="DA384" s="313" t="s">
        <v>1933</v>
      </c>
      <c r="DB384" s="310" t="s">
        <v>1304</v>
      </c>
      <c r="DC384" s="310" t="s">
        <v>2296</v>
      </c>
    </row>
    <row r="385" spans="1:107" ht="13.2" customHeight="1" x14ac:dyDescent="0.25">
      <c r="A385" s="293" t="s">
        <v>1934</v>
      </c>
      <c r="B385" s="294" t="s">
        <v>1935</v>
      </c>
      <c r="C385" s="227">
        <v>0</v>
      </c>
      <c r="D385" s="227">
        <v>0</v>
      </c>
      <c r="E385" s="227">
        <v>0</v>
      </c>
      <c r="F385" s="227">
        <v>0</v>
      </c>
      <c r="G385" s="227">
        <v>0</v>
      </c>
      <c r="H385" s="227">
        <v>0</v>
      </c>
      <c r="I385" s="227">
        <v>0</v>
      </c>
      <c r="J385" s="227">
        <v>0</v>
      </c>
      <c r="K385" s="227">
        <v>0</v>
      </c>
      <c r="L385" s="227">
        <v>0</v>
      </c>
      <c r="M385" s="227">
        <v>0</v>
      </c>
      <c r="N385" s="227">
        <v>0</v>
      </c>
      <c r="O385" s="227">
        <v>0</v>
      </c>
      <c r="P385" s="227">
        <v>0</v>
      </c>
      <c r="Q385" s="227">
        <v>0</v>
      </c>
      <c r="R385" s="227">
        <v>0</v>
      </c>
      <c r="S385" s="227">
        <v>0</v>
      </c>
      <c r="T385" s="227">
        <v>0</v>
      </c>
      <c r="U385" s="227">
        <v>0</v>
      </c>
      <c r="V385" s="227">
        <v>0</v>
      </c>
      <c r="W385" s="227">
        <v>0</v>
      </c>
      <c r="X385" s="227">
        <v>0</v>
      </c>
      <c r="Y385" s="227">
        <v>0</v>
      </c>
      <c r="Z385" s="227">
        <v>0</v>
      </c>
      <c r="AA385" s="227">
        <v>0</v>
      </c>
      <c r="AB385" s="227">
        <v>0</v>
      </c>
      <c r="AC385" s="227">
        <v>0</v>
      </c>
      <c r="AD385" s="227">
        <v>0</v>
      </c>
      <c r="AE385" s="227">
        <v>0</v>
      </c>
      <c r="AF385" s="227">
        <v>0</v>
      </c>
      <c r="AG385" s="227">
        <v>0</v>
      </c>
      <c r="AH385" s="227">
        <v>0</v>
      </c>
      <c r="AI385" s="227">
        <v>0</v>
      </c>
      <c r="AJ385" s="227">
        <v>0</v>
      </c>
      <c r="AK385" s="227">
        <v>0</v>
      </c>
      <c r="AL385" s="227">
        <v>0</v>
      </c>
      <c r="AM385" s="227">
        <v>0</v>
      </c>
      <c r="AN385" s="227">
        <v>0</v>
      </c>
      <c r="AO385" s="227">
        <v>0</v>
      </c>
      <c r="AP385" s="227">
        <v>0</v>
      </c>
      <c r="AQ385" s="227">
        <v>0</v>
      </c>
      <c r="AR385" s="227">
        <v>0</v>
      </c>
      <c r="AS385" s="227">
        <v>0</v>
      </c>
      <c r="AT385" s="227">
        <v>0</v>
      </c>
      <c r="AU385" s="227">
        <v>0</v>
      </c>
      <c r="AV385" s="227">
        <v>0</v>
      </c>
      <c r="AW385" s="227">
        <v>0</v>
      </c>
      <c r="AX385" s="227">
        <v>0</v>
      </c>
      <c r="AY385" s="227">
        <v>0</v>
      </c>
      <c r="AZ385" s="227">
        <v>0</v>
      </c>
      <c r="BA385" s="227">
        <v>0</v>
      </c>
      <c r="BB385" s="227">
        <v>0</v>
      </c>
      <c r="BC385" s="227">
        <v>0</v>
      </c>
      <c r="BD385" s="227">
        <v>0</v>
      </c>
      <c r="BE385" s="227">
        <v>0</v>
      </c>
      <c r="BF385" s="227">
        <v>0</v>
      </c>
      <c r="BG385" s="227">
        <v>0</v>
      </c>
      <c r="BH385" s="227">
        <v>0</v>
      </c>
      <c r="BI385" s="227">
        <v>0</v>
      </c>
      <c r="BJ385" s="227">
        <v>0</v>
      </c>
      <c r="BK385" s="227">
        <v>0</v>
      </c>
      <c r="BL385" s="227">
        <v>0</v>
      </c>
      <c r="BM385" s="227">
        <v>0</v>
      </c>
      <c r="BN385" s="227">
        <v>0</v>
      </c>
      <c r="BO385" s="227">
        <v>0</v>
      </c>
      <c r="BP385" s="227">
        <v>0</v>
      </c>
      <c r="BQ385" s="227">
        <v>0</v>
      </c>
      <c r="BR385" s="227">
        <v>0</v>
      </c>
      <c r="BS385" s="227">
        <v>0</v>
      </c>
      <c r="BT385" s="227">
        <v>0</v>
      </c>
      <c r="BU385" s="227">
        <v>0</v>
      </c>
      <c r="BV385" s="227">
        <v>0</v>
      </c>
      <c r="BW385" s="227">
        <v>0</v>
      </c>
      <c r="BX385" s="227">
        <v>0</v>
      </c>
      <c r="BY385" s="227">
        <v>0</v>
      </c>
      <c r="BZ385" s="227">
        <v>0</v>
      </c>
      <c r="CA385" s="227">
        <v>0</v>
      </c>
      <c r="CB385" s="227">
        <v>0</v>
      </c>
      <c r="CC385" s="227">
        <v>0</v>
      </c>
      <c r="CD385" s="227">
        <v>0</v>
      </c>
      <c r="CE385" s="227">
        <v>0</v>
      </c>
      <c r="CF385" s="227">
        <v>0</v>
      </c>
      <c r="CG385" s="227">
        <v>0</v>
      </c>
      <c r="CH385" s="227">
        <v>0</v>
      </c>
      <c r="CI385" s="227">
        <v>0</v>
      </c>
      <c r="CJ385" s="227">
        <v>0</v>
      </c>
      <c r="CK385" s="227">
        <v>0</v>
      </c>
      <c r="CL385" s="227">
        <v>0</v>
      </c>
      <c r="CM385" s="326"/>
      <c r="CN385" s="310"/>
      <c r="CO385" s="310"/>
      <c r="CZ385" s="325">
        <f t="shared" si="5"/>
        <v>0</v>
      </c>
      <c r="DA385" s="313" t="s">
        <v>1934</v>
      </c>
      <c r="DB385" s="310" t="s">
        <v>1935</v>
      </c>
      <c r="DC385" s="310" t="s">
        <v>2296</v>
      </c>
    </row>
    <row r="386" spans="1:107" ht="13.2" customHeight="1" x14ac:dyDescent="0.25">
      <c r="A386" s="293" t="s">
        <v>1936</v>
      </c>
      <c r="B386" s="294" t="s">
        <v>1305</v>
      </c>
      <c r="C386" s="227">
        <v>0</v>
      </c>
      <c r="D386" s="227">
        <v>0</v>
      </c>
      <c r="E386" s="227">
        <v>0</v>
      </c>
      <c r="F386" s="227">
        <v>0</v>
      </c>
      <c r="G386" s="227">
        <v>0</v>
      </c>
      <c r="H386" s="227">
        <v>0</v>
      </c>
      <c r="I386" s="227">
        <v>0</v>
      </c>
      <c r="J386" s="227">
        <v>0</v>
      </c>
      <c r="K386" s="227">
        <v>0</v>
      </c>
      <c r="L386" s="227">
        <v>0</v>
      </c>
      <c r="M386" s="227">
        <v>0</v>
      </c>
      <c r="N386" s="227">
        <v>0</v>
      </c>
      <c r="O386" s="227">
        <v>0</v>
      </c>
      <c r="P386" s="227">
        <v>0</v>
      </c>
      <c r="Q386" s="227">
        <v>0</v>
      </c>
      <c r="R386" s="227">
        <v>0</v>
      </c>
      <c r="S386" s="227">
        <v>0</v>
      </c>
      <c r="T386" s="227">
        <v>0</v>
      </c>
      <c r="U386" s="227">
        <v>0</v>
      </c>
      <c r="V386" s="227">
        <v>0</v>
      </c>
      <c r="W386" s="227">
        <v>0</v>
      </c>
      <c r="X386" s="227">
        <v>0</v>
      </c>
      <c r="Y386" s="227">
        <v>0</v>
      </c>
      <c r="Z386" s="227">
        <v>0</v>
      </c>
      <c r="AA386" s="227">
        <v>0</v>
      </c>
      <c r="AB386" s="227">
        <v>0</v>
      </c>
      <c r="AC386" s="227">
        <v>0</v>
      </c>
      <c r="AD386" s="227">
        <v>0</v>
      </c>
      <c r="AE386" s="227">
        <v>0</v>
      </c>
      <c r="AF386" s="227">
        <v>0</v>
      </c>
      <c r="AG386" s="227">
        <v>0</v>
      </c>
      <c r="AH386" s="227">
        <v>0</v>
      </c>
      <c r="AI386" s="227">
        <v>0</v>
      </c>
      <c r="AJ386" s="227">
        <v>0</v>
      </c>
      <c r="AK386" s="227">
        <v>0</v>
      </c>
      <c r="AL386" s="227">
        <v>0</v>
      </c>
      <c r="AM386" s="227">
        <v>0</v>
      </c>
      <c r="AN386" s="227">
        <v>0</v>
      </c>
      <c r="AO386" s="227">
        <v>0</v>
      </c>
      <c r="AP386" s="227">
        <v>0</v>
      </c>
      <c r="AQ386" s="227">
        <v>0</v>
      </c>
      <c r="AR386" s="227">
        <v>0</v>
      </c>
      <c r="AS386" s="227">
        <v>0</v>
      </c>
      <c r="AT386" s="227">
        <v>0</v>
      </c>
      <c r="AU386" s="227">
        <v>0</v>
      </c>
      <c r="AV386" s="227">
        <v>0</v>
      </c>
      <c r="AW386" s="227">
        <v>0</v>
      </c>
      <c r="AX386" s="227">
        <v>0</v>
      </c>
      <c r="AY386" s="227">
        <v>0</v>
      </c>
      <c r="AZ386" s="227">
        <v>0</v>
      </c>
      <c r="BA386" s="227">
        <v>0</v>
      </c>
      <c r="BB386" s="227">
        <v>0</v>
      </c>
      <c r="BC386" s="227">
        <v>0</v>
      </c>
      <c r="BD386" s="227">
        <v>0</v>
      </c>
      <c r="BE386" s="227">
        <v>0</v>
      </c>
      <c r="BF386" s="227">
        <v>0</v>
      </c>
      <c r="BG386" s="227">
        <v>0</v>
      </c>
      <c r="BH386" s="227">
        <v>0</v>
      </c>
      <c r="BI386" s="227">
        <v>0</v>
      </c>
      <c r="BJ386" s="227">
        <v>0</v>
      </c>
      <c r="BK386" s="227">
        <v>0</v>
      </c>
      <c r="BL386" s="227">
        <v>0</v>
      </c>
      <c r="BM386" s="227">
        <v>0</v>
      </c>
      <c r="BN386" s="227">
        <v>0</v>
      </c>
      <c r="BO386" s="227">
        <v>0</v>
      </c>
      <c r="BP386" s="227">
        <v>0</v>
      </c>
      <c r="BQ386" s="227">
        <v>0</v>
      </c>
      <c r="BR386" s="227">
        <v>0</v>
      </c>
      <c r="BS386" s="227">
        <v>0</v>
      </c>
      <c r="BT386" s="227">
        <v>0</v>
      </c>
      <c r="BU386" s="227">
        <v>0</v>
      </c>
      <c r="BV386" s="295">
        <v>0</v>
      </c>
      <c r="BW386" s="227">
        <v>0</v>
      </c>
      <c r="BX386" s="227">
        <v>0</v>
      </c>
      <c r="BY386" s="227">
        <v>0</v>
      </c>
      <c r="BZ386" s="227">
        <v>0</v>
      </c>
      <c r="CA386" s="227">
        <v>0</v>
      </c>
      <c r="CB386" s="227">
        <v>0</v>
      </c>
      <c r="CC386" s="227">
        <v>0</v>
      </c>
      <c r="CD386" s="227">
        <v>0</v>
      </c>
      <c r="CE386" s="227">
        <v>0</v>
      </c>
      <c r="CF386" s="227">
        <v>0</v>
      </c>
      <c r="CG386" s="227">
        <v>0</v>
      </c>
      <c r="CH386" s="227">
        <v>0</v>
      </c>
      <c r="CI386" s="227">
        <v>0</v>
      </c>
      <c r="CJ386" s="227">
        <v>0</v>
      </c>
      <c r="CK386" s="227">
        <v>0</v>
      </c>
      <c r="CL386" s="227">
        <v>0</v>
      </c>
      <c r="CM386" s="326"/>
      <c r="CN386" s="310"/>
      <c r="CO386" s="310"/>
      <c r="CZ386" s="325">
        <f t="shared" si="5"/>
        <v>0</v>
      </c>
      <c r="DA386" s="313" t="s">
        <v>1936</v>
      </c>
      <c r="DB386" s="310" t="s">
        <v>1305</v>
      </c>
      <c r="DC386" s="310" t="s">
        <v>2296</v>
      </c>
    </row>
    <row r="387" spans="1:107" ht="13.2" customHeight="1" x14ac:dyDescent="0.25">
      <c r="A387" s="293" t="s">
        <v>1937</v>
      </c>
      <c r="B387" s="294" t="s">
        <v>1306</v>
      </c>
      <c r="C387" s="227">
        <v>0</v>
      </c>
      <c r="D387" s="227">
        <v>0</v>
      </c>
      <c r="E387" s="227">
        <v>0</v>
      </c>
      <c r="F387" s="227">
        <v>0</v>
      </c>
      <c r="G387" s="227">
        <v>0</v>
      </c>
      <c r="H387" s="227">
        <v>0</v>
      </c>
      <c r="I387" s="227">
        <v>0</v>
      </c>
      <c r="J387" s="227">
        <v>0</v>
      </c>
      <c r="K387" s="227">
        <v>0</v>
      </c>
      <c r="L387" s="227">
        <v>0</v>
      </c>
      <c r="M387" s="227">
        <v>0</v>
      </c>
      <c r="N387" s="227">
        <v>0</v>
      </c>
      <c r="O387" s="227">
        <v>0</v>
      </c>
      <c r="P387" s="227">
        <v>0</v>
      </c>
      <c r="Q387" s="227">
        <v>0</v>
      </c>
      <c r="R387" s="227">
        <v>0</v>
      </c>
      <c r="S387" s="227">
        <v>0</v>
      </c>
      <c r="T387" s="227">
        <v>0</v>
      </c>
      <c r="U387" s="227">
        <v>0</v>
      </c>
      <c r="V387" s="227">
        <v>0</v>
      </c>
      <c r="W387" s="227">
        <v>0</v>
      </c>
      <c r="X387" s="227">
        <v>0</v>
      </c>
      <c r="Y387" s="227">
        <v>0</v>
      </c>
      <c r="Z387" s="227">
        <v>0</v>
      </c>
      <c r="AA387" s="227">
        <v>0</v>
      </c>
      <c r="AB387" s="227">
        <v>0</v>
      </c>
      <c r="AC387" s="227">
        <v>0</v>
      </c>
      <c r="AD387" s="227">
        <v>0</v>
      </c>
      <c r="AE387" s="227">
        <v>0</v>
      </c>
      <c r="AF387" s="227">
        <v>0</v>
      </c>
      <c r="AG387" s="227">
        <v>0</v>
      </c>
      <c r="AH387" s="227">
        <v>0</v>
      </c>
      <c r="AI387" s="227">
        <v>0</v>
      </c>
      <c r="AJ387" s="227">
        <v>0</v>
      </c>
      <c r="AK387" s="227">
        <v>0</v>
      </c>
      <c r="AL387" s="227">
        <v>0</v>
      </c>
      <c r="AM387" s="227">
        <v>0</v>
      </c>
      <c r="AN387" s="227">
        <v>0</v>
      </c>
      <c r="AO387" s="227">
        <v>0</v>
      </c>
      <c r="AP387" s="227">
        <v>0</v>
      </c>
      <c r="AQ387" s="227">
        <v>0</v>
      </c>
      <c r="AR387" s="227">
        <v>0</v>
      </c>
      <c r="AS387" s="227">
        <v>0</v>
      </c>
      <c r="AT387" s="227">
        <v>0</v>
      </c>
      <c r="AU387" s="227">
        <v>0</v>
      </c>
      <c r="AV387" s="227">
        <v>0</v>
      </c>
      <c r="AW387" s="227">
        <v>0</v>
      </c>
      <c r="AX387" s="227">
        <v>0</v>
      </c>
      <c r="AY387" s="227">
        <v>0</v>
      </c>
      <c r="AZ387" s="227">
        <v>0</v>
      </c>
      <c r="BA387" s="227">
        <v>0</v>
      </c>
      <c r="BB387" s="227">
        <v>0</v>
      </c>
      <c r="BC387" s="227">
        <v>0</v>
      </c>
      <c r="BD387" s="227">
        <v>0</v>
      </c>
      <c r="BE387" s="227">
        <v>0</v>
      </c>
      <c r="BF387" s="227">
        <v>0</v>
      </c>
      <c r="BG387" s="227">
        <v>0</v>
      </c>
      <c r="BH387" s="227">
        <v>0</v>
      </c>
      <c r="BI387" s="227">
        <v>0</v>
      </c>
      <c r="BJ387" s="227">
        <v>0</v>
      </c>
      <c r="BK387" s="227">
        <v>0</v>
      </c>
      <c r="BL387" s="227">
        <v>0</v>
      </c>
      <c r="BM387" s="227">
        <v>0</v>
      </c>
      <c r="BN387" s="227">
        <v>0</v>
      </c>
      <c r="BO387" s="227">
        <v>0</v>
      </c>
      <c r="BP387" s="227">
        <v>0</v>
      </c>
      <c r="BQ387" s="227">
        <v>0</v>
      </c>
      <c r="BR387" s="227">
        <v>0</v>
      </c>
      <c r="BS387" s="227">
        <v>0</v>
      </c>
      <c r="BT387" s="227">
        <v>0</v>
      </c>
      <c r="BU387" s="227">
        <v>0</v>
      </c>
      <c r="BV387" s="227">
        <v>0</v>
      </c>
      <c r="BW387" s="227">
        <v>0</v>
      </c>
      <c r="BX387" s="227">
        <v>0</v>
      </c>
      <c r="BY387" s="227">
        <v>0</v>
      </c>
      <c r="BZ387" s="227">
        <v>0</v>
      </c>
      <c r="CA387" s="227">
        <v>0</v>
      </c>
      <c r="CB387" s="227">
        <v>0</v>
      </c>
      <c r="CC387" s="227">
        <v>0</v>
      </c>
      <c r="CD387" s="227">
        <v>0</v>
      </c>
      <c r="CE387" s="227">
        <v>0</v>
      </c>
      <c r="CF387" s="227">
        <v>0</v>
      </c>
      <c r="CG387" s="227">
        <v>0</v>
      </c>
      <c r="CH387" s="227">
        <v>0</v>
      </c>
      <c r="CI387" s="227">
        <v>0</v>
      </c>
      <c r="CJ387" s="227">
        <v>0</v>
      </c>
      <c r="CK387" s="227">
        <v>0</v>
      </c>
      <c r="CL387" s="227">
        <v>0</v>
      </c>
      <c r="CM387" s="326"/>
      <c r="CN387" s="310"/>
      <c r="CO387" s="310"/>
      <c r="CZ387" s="325">
        <f t="shared" si="5"/>
        <v>0</v>
      </c>
      <c r="DA387" s="313" t="s">
        <v>1937</v>
      </c>
      <c r="DB387" s="310" t="s">
        <v>1306</v>
      </c>
      <c r="DC387" s="310" t="s">
        <v>2296</v>
      </c>
    </row>
    <row r="388" spans="1:107" ht="13.2" customHeight="1" x14ac:dyDescent="0.25">
      <c r="A388" s="293" t="s">
        <v>1938</v>
      </c>
      <c r="B388" s="294" t="s">
        <v>1133</v>
      </c>
      <c r="C388" s="227">
        <v>0</v>
      </c>
      <c r="D388" s="227">
        <v>0</v>
      </c>
      <c r="E388" s="227">
        <v>0</v>
      </c>
      <c r="F388" s="227">
        <v>0</v>
      </c>
      <c r="G388" s="227">
        <v>0</v>
      </c>
      <c r="H388" s="227">
        <v>0</v>
      </c>
      <c r="I388" s="227">
        <v>0</v>
      </c>
      <c r="J388" s="227">
        <v>0</v>
      </c>
      <c r="K388" s="227">
        <v>0</v>
      </c>
      <c r="L388" s="227">
        <v>0</v>
      </c>
      <c r="M388" s="227">
        <v>0</v>
      </c>
      <c r="N388" s="227">
        <v>0</v>
      </c>
      <c r="O388" s="227">
        <v>0</v>
      </c>
      <c r="P388" s="227">
        <v>0</v>
      </c>
      <c r="Q388" s="227">
        <v>0</v>
      </c>
      <c r="R388" s="227">
        <v>0</v>
      </c>
      <c r="S388" s="227">
        <v>0</v>
      </c>
      <c r="T388" s="227">
        <v>0</v>
      </c>
      <c r="U388" s="227">
        <v>0</v>
      </c>
      <c r="V388" s="227">
        <v>0</v>
      </c>
      <c r="W388" s="227">
        <v>0</v>
      </c>
      <c r="X388" s="227">
        <v>0</v>
      </c>
      <c r="Y388" s="227">
        <v>0</v>
      </c>
      <c r="Z388" s="227">
        <v>0</v>
      </c>
      <c r="AA388" s="227">
        <v>0</v>
      </c>
      <c r="AB388" s="227">
        <v>0</v>
      </c>
      <c r="AC388" s="227">
        <v>0</v>
      </c>
      <c r="AD388" s="227">
        <v>0</v>
      </c>
      <c r="AE388" s="227">
        <v>0</v>
      </c>
      <c r="AF388" s="227">
        <v>0</v>
      </c>
      <c r="AG388" s="227">
        <v>0</v>
      </c>
      <c r="AH388" s="227">
        <v>0</v>
      </c>
      <c r="AI388" s="227">
        <v>0</v>
      </c>
      <c r="AJ388" s="227">
        <v>0</v>
      </c>
      <c r="AK388" s="227">
        <v>0</v>
      </c>
      <c r="AL388" s="227">
        <v>0</v>
      </c>
      <c r="AM388" s="227">
        <v>0</v>
      </c>
      <c r="AN388" s="227">
        <v>0</v>
      </c>
      <c r="AO388" s="227">
        <v>0</v>
      </c>
      <c r="AP388" s="227">
        <v>0</v>
      </c>
      <c r="AQ388" s="227">
        <v>0</v>
      </c>
      <c r="AR388" s="227">
        <v>0</v>
      </c>
      <c r="AS388" s="227">
        <v>0</v>
      </c>
      <c r="AT388" s="227">
        <v>0</v>
      </c>
      <c r="AU388" s="227">
        <v>0</v>
      </c>
      <c r="AV388" s="227">
        <v>0</v>
      </c>
      <c r="AW388" s="227">
        <v>0</v>
      </c>
      <c r="AX388" s="227">
        <v>0</v>
      </c>
      <c r="AY388" s="227">
        <v>0</v>
      </c>
      <c r="AZ388" s="227">
        <v>0</v>
      </c>
      <c r="BA388" s="227">
        <v>0</v>
      </c>
      <c r="BB388" s="227">
        <v>0</v>
      </c>
      <c r="BC388" s="227">
        <v>0</v>
      </c>
      <c r="BD388" s="227">
        <v>0</v>
      </c>
      <c r="BE388" s="227">
        <v>0</v>
      </c>
      <c r="BF388" s="227">
        <v>0</v>
      </c>
      <c r="BG388" s="227">
        <v>0</v>
      </c>
      <c r="BH388" s="227">
        <v>0</v>
      </c>
      <c r="BI388" s="227">
        <v>0</v>
      </c>
      <c r="BJ388" s="227">
        <v>0</v>
      </c>
      <c r="BK388" s="227">
        <v>0</v>
      </c>
      <c r="BL388" s="227">
        <v>0</v>
      </c>
      <c r="BM388" s="227">
        <v>0</v>
      </c>
      <c r="BN388" s="227">
        <v>0</v>
      </c>
      <c r="BO388" s="227">
        <v>0</v>
      </c>
      <c r="BP388" s="227">
        <v>0</v>
      </c>
      <c r="BQ388" s="227">
        <v>0</v>
      </c>
      <c r="BR388" s="295">
        <v>0</v>
      </c>
      <c r="BS388" s="227">
        <v>0</v>
      </c>
      <c r="BT388" s="227">
        <v>0</v>
      </c>
      <c r="BU388" s="295">
        <v>0</v>
      </c>
      <c r="BV388" s="227">
        <v>0</v>
      </c>
      <c r="BW388" s="227">
        <v>0</v>
      </c>
      <c r="BX388" s="295">
        <v>0</v>
      </c>
      <c r="BY388" s="227">
        <v>0</v>
      </c>
      <c r="BZ388" s="227">
        <v>0</v>
      </c>
      <c r="CA388" s="227">
        <v>0</v>
      </c>
      <c r="CB388" s="227">
        <v>0</v>
      </c>
      <c r="CC388" s="227">
        <v>0</v>
      </c>
      <c r="CD388" s="295">
        <v>0</v>
      </c>
      <c r="CE388" s="227">
        <v>0</v>
      </c>
      <c r="CF388" s="227">
        <v>0</v>
      </c>
      <c r="CG388" s="227">
        <v>0</v>
      </c>
      <c r="CH388" s="227">
        <v>0</v>
      </c>
      <c r="CI388" s="227">
        <v>0</v>
      </c>
      <c r="CJ388" s="227">
        <v>0</v>
      </c>
      <c r="CK388" s="227">
        <v>0</v>
      </c>
      <c r="CL388" s="227">
        <v>0</v>
      </c>
      <c r="CM388" s="326"/>
      <c r="CN388" s="310"/>
      <c r="CO388" s="310"/>
      <c r="CZ388" s="325">
        <f t="shared" si="5"/>
        <v>0</v>
      </c>
      <c r="DA388" s="313" t="s">
        <v>1938</v>
      </c>
      <c r="DB388" s="310" t="s">
        <v>1133</v>
      </c>
      <c r="DC388" s="310" t="s">
        <v>2296</v>
      </c>
    </row>
    <row r="389" spans="1:107" ht="13.2" customHeight="1" x14ac:dyDescent="0.25">
      <c r="A389" s="293" t="s">
        <v>1939</v>
      </c>
      <c r="B389" s="294" t="s">
        <v>371</v>
      </c>
      <c r="C389" s="227">
        <v>0</v>
      </c>
      <c r="D389" s="227">
        <v>0</v>
      </c>
      <c r="E389" s="227">
        <v>0</v>
      </c>
      <c r="F389" s="227">
        <v>0</v>
      </c>
      <c r="G389" s="227">
        <v>0</v>
      </c>
      <c r="H389" s="227">
        <v>13000</v>
      </c>
      <c r="I389" s="227">
        <v>0</v>
      </c>
      <c r="J389" s="227">
        <v>429765.58</v>
      </c>
      <c r="K389" s="227">
        <v>0</v>
      </c>
      <c r="L389" s="227">
        <v>3328617.65</v>
      </c>
      <c r="M389" s="227">
        <v>0</v>
      </c>
      <c r="N389" s="227">
        <v>0</v>
      </c>
      <c r="O389" s="227">
        <v>8534251.4399999995</v>
      </c>
      <c r="P389" s="227">
        <v>232032.58</v>
      </c>
      <c r="Q389" s="227">
        <v>0</v>
      </c>
      <c r="R389" s="227">
        <v>434584.89</v>
      </c>
      <c r="S389" s="227">
        <v>37983.440000000002</v>
      </c>
      <c r="T389" s="227">
        <v>0</v>
      </c>
      <c r="U389" s="227">
        <v>17340.75</v>
      </c>
      <c r="V389" s="227">
        <v>0</v>
      </c>
      <c r="W389" s="227">
        <v>934831.87</v>
      </c>
      <c r="X389" s="227">
        <v>2867361.21</v>
      </c>
      <c r="Y389" s="227">
        <v>2221823.83</v>
      </c>
      <c r="Z389" s="227">
        <v>201958.04</v>
      </c>
      <c r="AA389" s="227">
        <v>0</v>
      </c>
      <c r="AB389" s="227">
        <v>0</v>
      </c>
      <c r="AC389" s="227">
        <v>0</v>
      </c>
      <c r="AD389" s="227">
        <v>0</v>
      </c>
      <c r="AE389" s="227">
        <v>4774.17</v>
      </c>
      <c r="AF389" s="227">
        <v>474154.51</v>
      </c>
      <c r="AG389" s="227">
        <v>0</v>
      </c>
      <c r="AH389" s="227">
        <v>0</v>
      </c>
      <c r="AI389" s="227">
        <v>227345.24</v>
      </c>
      <c r="AJ389" s="227">
        <v>1093677.68</v>
      </c>
      <c r="AK389" s="227">
        <v>0</v>
      </c>
      <c r="AL389" s="227">
        <v>0</v>
      </c>
      <c r="AM389" s="227">
        <v>0</v>
      </c>
      <c r="AN389" s="227">
        <v>3078094.5</v>
      </c>
      <c r="AO389" s="227">
        <v>434250.72</v>
      </c>
      <c r="AP389" s="227">
        <v>0</v>
      </c>
      <c r="AQ389" s="227">
        <v>0</v>
      </c>
      <c r="AR389" s="227">
        <v>2348278.34</v>
      </c>
      <c r="AS389" s="227">
        <v>0</v>
      </c>
      <c r="AT389" s="227">
        <v>0</v>
      </c>
      <c r="AU389" s="227">
        <v>0</v>
      </c>
      <c r="AV389" s="227">
        <v>0</v>
      </c>
      <c r="AW389" s="227">
        <v>0</v>
      </c>
      <c r="AX389" s="227">
        <v>0</v>
      </c>
      <c r="AY389" s="227">
        <v>0</v>
      </c>
      <c r="AZ389" s="227">
        <v>0</v>
      </c>
      <c r="BA389" s="227">
        <v>0</v>
      </c>
      <c r="BB389" s="227">
        <v>0</v>
      </c>
      <c r="BC389" s="227">
        <v>71975.839999999997</v>
      </c>
      <c r="BD389" s="227">
        <v>0</v>
      </c>
      <c r="BE389" s="227">
        <v>0</v>
      </c>
      <c r="BF389" s="227">
        <v>99255.06</v>
      </c>
      <c r="BG389" s="227">
        <v>0</v>
      </c>
      <c r="BH389" s="227">
        <v>0</v>
      </c>
      <c r="BI389" s="227">
        <v>0</v>
      </c>
      <c r="BJ389" s="227">
        <v>0</v>
      </c>
      <c r="BK389" s="227">
        <v>0</v>
      </c>
      <c r="BL389" s="227">
        <v>0</v>
      </c>
      <c r="BM389" s="227">
        <v>0</v>
      </c>
      <c r="BN389" s="227">
        <v>7057.6</v>
      </c>
      <c r="BO389" s="227">
        <v>336698.32</v>
      </c>
      <c r="BP389" s="227">
        <v>551799</v>
      </c>
      <c r="BQ389" s="227">
        <v>230786.8</v>
      </c>
      <c r="BR389" s="227">
        <v>6634813.5599999996</v>
      </c>
      <c r="BS389" s="227">
        <v>0</v>
      </c>
      <c r="BT389" s="227">
        <v>0</v>
      </c>
      <c r="BU389" s="227">
        <v>924725.58</v>
      </c>
      <c r="BV389" s="227">
        <v>0</v>
      </c>
      <c r="BW389" s="227">
        <v>0</v>
      </c>
      <c r="BX389" s="227">
        <v>7112620.5800000001</v>
      </c>
      <c r="BY389" s="227">
        <v>0</v>
      </c>
      <c r="BZ389" s="227">
        <v>0</v>
      </c>
      <c r="CA389" s="227">
        <v>0</v>
      </c>
      <c r="CB389" s="227">
        <v>230</v>
      </c>
      <c r="CC389" s="295">
        <v>0</v>
      </c>
      <c r="CD389" s="227">
        <v>0</v>
      </c>
      <c r="CE389" s="227">
        <v>0</v>
      </c>
      <c r="CF389" s="227">
        <v>0</v>
      </c>
      <c r="CG389" s="227">
        <v>0</v>
      </c>
      <c r="CH389" s="227">
        <v>185143.45</v>
      </c>
      <c r="CI389" s="227">
        <v>0</v>
      </c>
      <c r="CJ389" s="227">
        <v>80853.45</v>
      </c>
      <c r="CK389" s="227">
        <v>0</v>
      </c>
      <c r="CL389" s="227">
        <v>110163.47</v>
      </c>
      <c r="CM389" s="326"/>
      <c r="CN389" s="310"/>
      <c r="CO389" s="310"/>
      <c r="CZ389" s="325">
        <f t="shared" si="5"/>
        <v>0</v>
      </c>
      <c r="DA389" s="313" t="s">
        <v>1939</v>
      </c>
      <c r="DB389" s="310" t="s">
        <v>371</v>
      </c>
      <c r="DC389" s="310" t="s">
        <v>2296</v>
      </c>
    </row>
    <row r="390" spans="1:107" ht="13.2" customHeight="1" x14ac:dyDescent="0.25">
      <c r="A390" s="293" t="s">
        <v>1940</v>
      </c>
      <c r="B390" s="294" t="s">
        <v>372</v>
      </c>
      <c r="C390" s="227">
        <v>1984538.4</v>
      </c>
      <c r="D390" s="227">
        <v>342314</v>
      </c>
      <c r="E390" s="227">
        <v>0</v>
      </c>
      <c r="F390" s="227">
        <v>114339.72</v>
      </c>
      <c r="G390" s="227">
        <v>0</v>
      </c>
      <c r="H390" s="227">
        <v>0</v>
      </c>
      <c r="I390" s="227">
        <v>0</v>
      </c>
      <c r="J390" s="227">
        <v>141354.82999999999</v>
      </c>
      <c r="K390" s="227">
        <v>259958.2</v>
      </c>
      <c r="L390" s="227">
        <v>874050.96</v>
      </c>
      <c r="M390" s="227">
        <v>805785.21</v>
      </c>
      <c r="N390" s="227">
        <v>0</v>
      </c>
      <c r="O390" s="227">
        <v>24430981.280000001</v>
      </c>
      <c r="P390" s="227">
        <v>2528932.73</v>
      </c>
      <c r="Q390" s="227">
        <v>2305.44</v>
      </c>
      <c r="R390" s="227">
        <v>4678271.5</v>
      </c>
      <c r="S390" s="227">
        <v>384401.61</v>
      </c>
      <c r="T390" s="227">
        <v>616564.30000000005</v>
      </c>
      <c r="U390" s="227">
        <v>0</v>
      </c>
      <c r="V390" s="227">
        <v>2470499.9500000002</v>
      </c>
      <c r="W390" s="227">
        <v>49259713.719999999</v>
      </c>
      <c r="X390" s="227">
        <v>63678.32</v>
      </c>
      <c r="Y390" s="227">
        <v>0</v>
      </c>
      <c r="Z390" s="227">
        <v>0</v>
      </c>
      <c r="AA390" s="227">
        <v>0</v>
      </c>
      <c r="AB390" s="227">
        <v>290571.13</v>
      </c>
      <c r="AC390" s="227">
        <v>0</v>
      </c>
      <c r="AD390" s="227">
        <v>49999.91</v>
      </c>
      <c r="AE390" s="227">
        <v>0</v>
      </c>
      <c r="AF390" s="227">
        <v>0</v>
      </c>
      <c r="AG390" s="227">
        <v>62305.2</v>
      </c>
      <c r="AH390" s="227">
        <v>17662798.899999999</v>
      </c>
      <c r="AI390" s="227">
        <v>7005027.7300000004</v>
      </c>
      <c r="AJ390" s="227">
        <v>2065500.06</v>
      </c>
      <c r="AK390" s="227">
        <v>17470728.5</v>
      </c>
      <c r="AL390" s="227">
        <v>910592.21</v>
      </c>
      <c r="AM390" s="227">
        <v>0</v>
      </c>
      <c r="AN390" s="227">
        <v>0</v>
      </c>
      <c r="AO390" s="227">
        <v>470005.39</v>
      </c>
      <c r="AP390" s="227">
        <v>0</v>
      </c>
      <c r="AQ390" s="227">
        <v>0</v>
      </c>
      <c r="AR390" s="227">
        <v>8253963.5300000003</v>
      </c>
      <c r="AS390" s="227">
        <v>2685435.72</v>
      </c>
      <c r="AT390" s="227">
        <v>0</v>
      </c>
      <c r="AU390" s="227">
        <v>0</v>
      </c>
      <c r="AV390" s="227">
        <v>0</v>
      </c>
      <c r="AW390" s="227">
        <v>0</v>
      </c>
      <c r="AX390" s="227">
        <v>9594931.5700000003</v>
      </c>
      <c r="AY390" s="227">
        <v>0</v>
      </c>
      <c r="AZ390" s="227">
        <v>0</v>
      </c>
      <c r="BA390" s="227">
        <v>750843.24</v>
      </c>
      <c r="BB390" s="227">
        <v>61998155.340000004</v>
      </c>
      <c r="BC390" s="227">
        <v>0</v>
      </c>
      <c r="BD390" s="227">
        <v>9693832.4900000002</v>
      </c>
      <c r="BE390" s="227">
        <v>0</v>
      </c>
      <c r="BF390" s="227">
        <v>131098212.61</v>
      </c>
      <c r="BG390" s="227">
        <v>7633803.7199999997</v>
      </c>
      <c r="BH390" s="227">
        <v>0</v>
      </c>
      <c r="BI390" s="227">
        <v>222736.75</v>
      </c>
      <c r="BJ390" s="227">
        <v>187239</v>
      </c>
      <c r="BK390" s="227">
        <v>304313.59000000003</v>
      </c>
      <c r="BL390" s="227">
        <v>26190418.629999999</v>
      </c>
      <c r="BM390" s="227">
        <v>0</v>
      </c>
      <c r="BN390" s="227">
        <v>4711273.0599999996</v>
      </c>
      <c r="BO390" s="227">
        <v>343300</v>
      </c>
      <c r="BP390" s="227">
        <v>543106.78</v>
      </c>
      <c r="BQ390" s="227">
        <v>0</v>
      </c>
      <c r="BR390" s="295">
        <v>12358601.57</v>
      </c>
      <c r="BS390" s="227">
        <v>0</v>
      </c>
      <c r="BT390" s="227">
        <v>0</v>
      </c>
      <c r="BU390" s="227">
        <v>0</v>
      </c>
      <c r="BV390" s="227">
        <v>0</v>
      </c>
      <c r="BW390" s="227">
        <v>0</v>
      </c>
      <c r="BX390" s="295">
        <v>4904730.5</v>
      </c>
      <c r="BY390" s="227">
        <v>1084533.33</v>
      </c>
      <c r="BZ390" s="227">
        <v>0</v>
      </c>
      <c r="CA390" s="227">
        <v>253700.18</v>
      </c>
      <c r="CB390" s="227">
        <v>2697208.02</v>
      </c>
      <c r="CC390" s="227">
        <v>0</v>
      </c>
      <c r="CD390" s="227">
        <v>0</v>
      </c>
      <c r="CE390" s="227">
        <v>1757825.66</v>
      </c>
      <c r="CF390" s="227">
        <v>0</v>
      </c>
      <c r="CG390" s="227">
        <v>0</v>
      </c>
      <c r="CH390" s="227">
        <v>0</v>
      </c>
      <c r="CI390" s="227">
        <v>0</v>
      </c>
      <c r="CJ390" s="227">
        <v>3338853.65</v>
      </c>
      <c r="CK390" s="227">
        <v>4195968.63</v>
      </c>
      <c r="CL390" s="227">
        <v>93433.279999999999</v>
      </c>
      <c r="CM390" s="326"/>
      <c r="CN390" s="310"/>
      <c r="CO390" s="310"/>
      <c r="CZ390" s="325">
        <f t="shared" ref="CZ390:CZ453" si="6">A390-DA390</f>
        <v>0</v>
      </c>
      <c r="DA390" s="313" t="s">
        <v>1940</v>
      </c>
      <c r="DB390" s="310" t="s">
        <v>372</v>
      </c>
      <c r="DC390" s="310" t="s">
        <v>2296</v>
      </c>
    </row>
    <row r="391" spans="1:107" ht="13.2" customHeight="1" x14ac:dyDescent="0.25">
      <c r="A391" s="293" t="s">
        <v>1941</v>
      </c>
      <c r="B391" s="294" t="s">
        <v>373</v>
      </c>
      <c r="C391" s="227">
        <v>0</v>
      </c>
      <c r="D391" s="227">
        <v>0</v>
      </c>
      <c r="E391" s="227">
        <v>0</v>
      </c>
      <c r="F391" s="227">
        <v>0</v>
      </c>
      <c r="G391" s="227">
        <v>0</v>
      </c>
      <c r="H391" s="227">
        <v>0</v>
      </c>
      <c r="I391" s="227">
        <v>0</v>
      </c>
      <c r="J391" s="227">
        <v>0</v>
      </c>
      <c r="K391" s="227">
        <v>0</v>
      </c>
      <c r="L391" s="227">
        <v>0</v>
      </c>
      <c r="M391" s="227">
        <v>0</v>
      </c>
      <c r="N391" s="227">
        <v>0</v>
      </c>
      <c r="O391" s="227">
        <v>0</v>
      </c>
      <c r="P391" s="227">
        <v>0</v>
      </c>
      <c r="Q391" s="227">
        <v>0</v>
      </c>
      <c r="R391" s="227">
        <v>0</v>
      </c>
      <c r="S391" s="227">
        <v>0</v>
      </c>
      <c r="T391" s="227">
        <v>0</v>
      </c>
      <c r="U391" s="227">
        <v>0</v>
      </c>
      <c r="V391" s="227">
        <v>0</v>
      </c>
      <c r="W391" s="227">
        <v>0</v>
      </c>
      <c r="X391" s="227">
        <v>0</v>
      </c>
      <c r="Y391" s="227">
        <v>0</v>
      </c>
      <c r="Z391" s="227">
        <v>0</v>
      </c>
      <c r="AA391" s="227">
        <v>0</v>
      </c>
      <c r="AB391" s="227">
        <v>0</v>
      </c>
      <c r="AC391" s="227">
        <v>0</v>
      </c>
      <c r="AD391" s="227">
        <v>0</v>
      </c>
      <c r="AE391" s="227">
        <v>0</v>
      </c>
      <c r="AF391" s="227">
        <v>0</v>
      </c>
      <c r="AG391" s="227">
        <v>0</v>
      </c>
      <c r="AH391" s="227">
        <v>0</v>
      </c>
      <c r="AI391" s="227">
        <v>0</v>
      </c>
      <c r="AJ391" s="227">
        <v>0</v>
      </c>
      <c r="AK391" s="227">
        <v>0</v>
      </c>
      <c r="AL391" s="227">
        <v>0</v>
      </c>
      <c r="AM391" s="227">
        <v>0</v>
      </c>
      <c r="AN391" s="227">
        <v>0</v>
      </c>
      <c r="AO391" s="227">
        <v>0</v>
      </c>
      <c r="AP391" s="227">
        <v>0</v>
      </c>
      <c r="AQ391" s="227">
        <v>0</v>
      </c>
      <c r="AR391" s="227">
        <v>0</v>
      </c>
      <c r="AS391" s="227">
        <v>0</v>
      </c>
      <c r="AT391" s="227">
        <v>0</v>
      </c>
      <c r="AU391" s="227">
        <v>0</v>
      </c>
      <c r="AV391" s="227">
        <v>0</v>
      </c>
      <c r="AW391" s="227">
        <v>0</v>
      </c>
      <c r="AX391" s="227">
        <v>0</v>
      </c>
      <c r="AY391" s="227">
        <v>0</v>
      </c>
      <c r="AZ391" s="227">
        <v>0</v>
      </c>
      <c r="BA391" s="227">
        <v>0</v>
      </c>
      <c r="BB391" s="227">
        <v>0</v>
      </c>
      <c r="BC391" s="227">
        <v>0</v>
      </c>
      <c r="BD391" s="227">
        <v>0</v>
      </c>
      <c r="BE391" s="227">
        <v>0</v>
      </c>
      <c r="BF391" s="227">
        <v>0</v>
      </c>
      <c r="BG391" s="227">
        <v>0</v>
      </c>
      <c r="BH391" s="227">
        <v>0</v>
      </c>
      <c r="BI391" s="227">
        <v>0</v>
      </c>
      <c r="BJ391" s="227">
        <v>0</v>
      </c>
      <c r="BK391" s="227">
        <v>0</v>
      </c>
      <c r="BL391" s="227">
        <v>0</v>
      </c>
      <c r="BM391" s="227">
        <v>0</v>
      </c>
      <c r="BN391" s="227">
        <v>0</v>
      </c>
      <c r="BO391" s="227">
        <v>0</v>
      </c>
      <c r="BP391" s="227">
        <v>0</v>
      </c>
      <c r="BQ391" s="227">
        <v>0</v>
      </c>
      <c r="BR391" s="295">
        <v>0</v>
      </c>
      <c r="BS391" s="227">
        <v>0</v>
      </c>
      <c r="BT391" s="227">
        <v>0</v>
      </c>
      <c r="BU391" s="227">
        <v>0</v>
      </c>
      <c r="BV391" s="227">
        <v>0</v>
      </c>
      <c r="BW391" s="227">
        <v>0</v>
      </c>
      <c r="BX391" s="227">
        <v>0</v>
      </c>
      <c r="BY391" s="227">
        <v>0</v>
      </c>
      <c r="BZ391" s="227">
        <v>0</v>
      </c>
      <c r="CA391" s="227">
        <v>0</v>
      </c>
      <c r="CB391" s="227">
        <v>0</v>
      </c>
      <c r="CC391" s="227">
        <v>0</v>
      </c>
      <c r="CD391" s="227">
        <v>0</v>
      </c>
      <c r="CE391" s="227">
        <v>0</v>
      </c>
      <c r="CF391" s="227">
        <v>0</v>
      </c>
      <c r="CG391" s="227">
        <v>0</v>
      </c>
      <c r="CH391" s="227">
        <v>0</v>
      </c>
      <c r="CI391" s="227">
        <v>0</v>
      </c>
      <c r="CJ391" s="295">
        <v>0</v>
      </c>
      <c r="CK391" s="227">
        <v>0</v>
      </c>
      <c r="CL391" s="227">
        <v>0</v>
      </c>
      <c r="CM391" s="326"/>
      <c r="CN391" s="310"/>
      <c r="CO391" s="310"/>
      <c r="CZ391" s="325">
        <f t="shared" si="6"/>
        <v>0</v>
      </c>
      <c r="DA391" s="313" t="s">
        <v>1941</v>
      </c>
      <c r="DB391" s="310" t="s">
        <v>373</v>
      </c>
      <c r="DC391" s="310" t="s">
        <v>2296</v>
      </c>
    </row>
    <row r="392" spans="1:107" ht="13.2" customHeight="1" x14ac:dyDescent="0.25">
      <c r="A392" s="293" t="s">
        <v>1942</v>
      </c>
      <c r="B392" s="294" t="s">
        <v>1134</v>
      </c>
      <c r="C392" s="227">
        <v>0</v>
      </c>
      <c r="D392" s="227">
        <v>0</v>
      </c>
      <c r="E392" s="227">
        <v>0</v>
      </c>
      <c r="F392" s="227">
        <v>0</v>
      </c>
      <c r="G392" s="227">
        <v>0</v>
      </c>
      <c r="H392" s="227">
        <v>0</v>
      </c>
      <c r="I392" s="227">
        <v>0</v>
      </c>
      <c r="J392" s="227">
        <v>0</v>
      </c>
      <c r="K392" s="227">
        <v>0</v>
      </c>
      <c r="L392" s="227">
        <v>0</v>
      </c>
      <c r="M392" s="227">
        <v>0</v>
      </c>
      <c r="N392" s="227">
        <v>0</v>
      </c>
      <c r="O392" s="227">
        <v>0</v>
      </c>
      <c r="P392" s="227">
        <v>0</v>
      </c>
      <c r="Q392" s="227">
        <v>0</v>
      </c>
      <c r="R392" s="227">
        <v>0</v>
      </c>
      <c r="S392" s="227">
        <v>0</v>
      </c>
      <c r="T392" s="227">
        <v>0</v>
      </c>
      <c r="U392" s="227">
        <v>0</v>
      </c>
      <c r="V392" s="227">
        <v>-3452206.82</v>
      </c>
      <c r="W392" s="227">
        <v>0</v>
      </c>
      <c r="X392" s="227">
        <v>0</v>
      </c>
      <c r="Y392" s="227">
        <v>0</v>
      </c>
      <c r="Z392" s="227">
        <v>0</v>
      </c>
      <c r="AA392" s="227">
        <v>0</v>
      </c>
      <c r="AB392" s="227">
        <v>0</v>
      </c>
      <c r="AC392" s="227">
        <v>0</v>
      </c>
      <c r="AD392" s="227">
        <v>0</v>
      </c>
      <c r="AE392" s="227">
        <v>0</v>
      </c>
      <c r="AF392" s="227">
        <v>0</v>
      </c>
      <c r="AG392" s="227">
        <v>0</v>
      </c>
      <c r="AH392" s="227">
        <v>0</v>
      </c>
      <c r="AI392" s="227">
        <v>0</v>
      </c>
      <c r="AJ392" s="227">
        <v>0</v>
      </c>
      <c r="AK392" s="227">
        <v>0</v>
      </c>
      <c r="AL392" s="227">
        <v>0</v>
      </c>
      <c r="AM392" s="227">
        <v>0</v>
      </c>
      <c r="AN392" s="227">
        <v>0</v>
      </c>
      <c r="AO392" s="227">
        <v>0</v>
      </c>
      <c r="AP392" s="227">
        <v>0</v>
      </c>
      <c r="AQ392" s="227">
        <v>1475854.74</v>
      </c>
      <c r="AR392" s="227">
        <v>0</v>
      </c>
      <c r="AS392" s="227">
        <v>0</v>
      </c>
      <c r="AT392" s="227">
        <v>0</v>
      </c>
      <c r="AU392" s="227">
        <v>0</v>
      </c>
      <c r="AV392" s="227">
        <v>0</v>
      </c>
      <c r="AW392" s="227">
        <v>0</v>
      </c>
      <c r="AX392" s="227">
        <v>0</v>
      </c>
      <c r="AY392" s="227">
        <v>0</v>
      </c>
      <c r="AZ392" s="227">
        <v>0</v>
      </c>
      <c r="BA392" s="227">
        <v>0</v>
      </c>
      <c r="BB392" s="227">
        <v>0</v>
      </c>
      <c r="BC392" s="227">
        <v>0</v>
      </c>
      <c r="BD392" s="227">
        <v>0</v>
      </c>
      <c r="BE392" s="227">
        <v>0</v>
      </c>
      <c r="BF392" s="227">
        <v>0</v>
      </c>
      <c r="BG392" s="227">
        <v>0</v>
      </c>
      <c r="BH392" s="227">
        <v>0</v>
      </c>
      <c r="BI392" s="227">
        <v>0</v>
      </c>
      <c r="BJ392" s="227">
        <v>0</v>
      </c>
      <c r="BK392" s="227">
        <v>0</v>
      </c>
      <c r="BL392" s="227">
        <v>0</v>
      </c>
      <c r="BM392" s="227">
        <v>0</v>
      </c>
      <c r="BN392" s="227">
        <v>0</v>
      </c>
      <c r="BO392" s="227">
        <v>0</v>
      </c>
      <c r="BP392" s="227">
        <v>0</v>
      </c>
      <c r="BQ392" s="227">
        <v>0</v>
      </c>
      <c r="BR392" s="295">
        <v>0</v>
      </c>
      <c r="BS392" s="295">
        <v>0</v>
      </c>
      <c r="BT392" s="295">
        <v>0</v>
      </c>
      <c r="BU392" s="295">
        <v>5260642.46</v>
      </c>
      <c r="BV392" s="227">
        <v>0</v>
      </c>
      <c r="BW392" s="227">
        <v>0</v>
      </c>
      <c r="BX392" s="295">
        <v>0</v>
      </c>
      <c r="BY392" s="295">
        <v>0</v>
      </c>
      <c r="BZ392" s="227">
        <v>6934892.5800000001</v>
      </c>
      <c r="CA392" s="295">
        <v>0</v>
      </c>
      <c r="CB392" s="295">
        <v>0</v>
      </c>
      <c r="CC392" s="295">
        <v>0</v>
      </c>
      <c r="CD392" s="295">
        <v>0</v>
      </c>
      <c r="CE392" s="227">
        <v>0</v>
      </c>
      <c r="CF392" s="295">
        <v>0</v>
      </c>
      <c r="CG392" s="227">
        <v>0</v>
      </c>
      <c r="CH392" s="227">
        <v>0</v>
      </c>
      <c r="CI392" s="295">
        <v>0</v>
      </c>
      <c r="CJ392" s="295">
        <v>0</v>
      </c>
      <c r="CK392" s="295">
        <v>8530417.1899999995</v>
      </c>
      <c r="CL392" s="227">
        <v>0</v>
      </c>
      <c r="CM392" s="326"/>
      <c r="CN392" s="310"/>
      <c r="CO392" s="310"/>
      <c r="CZ392" s="325">
        <f t="shared" si="6"/>
        <v>0</v>
      </c>
      <c r="DA392" s="313" t="s">
        <v>1942</v>
      </c>
      <c r="DB392" s="310" t="s">
        <v>1134</v>
      </c>
      <c r="DC392" s="310" t="s">
        <v>2296</v>
      </c>
    </row>
    <row r="393" spans="1:107" ht="13.2" customHeight="1" x14ac:dyDescent="0.25">
      <c r="A393" s="293" t="s">
        <v>1943</v>
      </c>
      <c r="B393" s="294" t="s">
        <v>2293</v>
      </c>
      <c r="C393" s="227">
        <v>82060174.859999999</v>
      </c>
      <c r="D393" s="227">
        <v>0</v>
      </c>
      <c r="E393" s="227">
        <v>0</v>
      </c>
      <c r="F393" s="227">
        <v>0</v>
      </c>
      <c r="G393" s="227">
        <v>0</v>
      </c>
      <c r="H393" s="227">
        <v>0</v>
      </c>
      <c r="I393" s="227">
        <v>0</v>
      </c>
      <c r="J393" s="227">
        <v>0</v>
      </c>
      <c r="K393" s="227">
        <v>0</v>
      </c>
      <c r="L393" s="227">
        <v>0</v>
      </c>
      <c r="M393" s="227">
        <v>0</v>
      </c>
      <c r="N393" s="227">
        <v>-6636748.5999999996</v>
      </c>
      <c r="O393" s="227">
        <v>0</v>
      </c>
      <c r="P393" s="227">
        <v>0</v>
      </c>
      <c r="Q393" s="227">
        <v>0</v>
      </c>
      <c r="R393" s="227">
        <v>4780</v>
      </c>
      <c r="S393" s="227">
        <v>0</v>
      </c>
      <c r="T393" s="227">
        <v>0</v>
      </c>
      <c r="U393" s="227">
        <v>0</v>
      </c>
      <c r="V393" s="227">
        <v>0</v>
      </c>
      <c r="W393" s="227">
        <v>0</v>
      </c>
      <c r="X393" s="227">
        <v>0</v>
      </c>
      <c r="Y393" s="227">
        <v>0</v>
      </c>
      <c r="Z393" s="227">
        <v>0</v>
      </c>
      <c r="AA393" s="227">
        <v>0</v>
      </c>
      <c r="AB393" s="227">
        <v>0</v>
      </c>
      <c r="AC393" s="227">
        <v>0</v>
      </c>
      <c r="AD393" s="227">
        <v>0</v>
      </c>
      <c r="AE393" s="227">
        <v>0</v>
      </c>
      <c r="AF393" s="227">
        <v>0</v>
      </c>
      <c r="AG393" s="227">
        <v>0</v>
      </c>
      <c r="AH393" s="227">
        <v>0</v>
      </c>
      <c r="AI393" s="227">
        <v>0</v>
      </c>
      <c r="AJ393" s="227">
        <v>0</v>
      </c>
      <c r="AK393" s="227">
        <v>0</v>
      </c>
      <c r="AL393" s="227">
        <v>60764137.600000001</v>
      </c>
      <c r="AM393" s="227">
        <v>19701837.899999999</v>
      </c>
      <c r="AN393" s="227">
        <v>58655674.689999998</v>
      </c>
      <c r="AO393" s="227">
        <v>30477052.100000001</v>
      </c>
      <c r="AP393" s="227">
        <v>22375750.300000001</v>
      </c>
      <c r="AQ393" s="227">
        <v>4903099.9800000004</v>
      </c>
      <c r="AR393" s="227">
        <v>137719952.63999999</v>
      </c>
      <c r="AS393" s="227">
        <v>35189691.469999999</v>
      </c>
      <c r="AT393" s="227">
        <v>57033267.399999999</v>
      </c>
      <c r="AU393" s="227">
        <v>21398889.440000001</v>
      </c>
      <c r="AV393" s="227">
        <v>1672048.58</v>
      </c>
      <c r="AW393" s="227">
        <v>12640151.9</v>
      </c>
      <c r="AX393" s="227">
        <v>34769159.390000001</v>
      </c>
      <c r="AY393" s="227">
        <v>501689.88</v>
      </c>
      <c r="AZ393" s="227">
        <v>12237967.25</v>
      </c>
      <c r="BA393" s="227">
        <v>282266844.94</v>
      </c>
      <c r="BB393" s="227">
        <v>5078551.47</v>
      </c>
      <c r="BC393" s="227">
        <v>0</v>
      </c>
      <c r="BD393" s="227">
        <v>123135334.13</v>
      </c>
      <c r="BE393" s="227">
        <v>0</v>
      </c>
      <c r="BF393" s="227">
        <v>0</v>
      </c>
      <c r="BG393" s="227">
        <v>0</v>
      </c>
      <c r="BH393" s="227">
        <v>0</v>
      </c>
      <c r="BI393" s="227">
        <v>0</v>
      </c>
      <c r="BJ393" s="227">
        <v>0</v>
      </c>
      <c r="BK393" s="227">
        <v>0</v>
      </c>
      <c r="BL393" s="227">
        <v>116936041.7</v>
      </c>
      <c r="BM393" s="227">
        <v>30894628.449999999</v>
      </c>
      <c r="BN393" s="227">
        <v>30489625.27</v>
      </c>
      <c r="BO393" s="227">
        <v>30197589.719999999</v>
      </c>
      <c r="BP393" s="227">
        <v>22171755.359999999</v>
      </c>
      <c r="BQ393" s="227">
        <v>39730397.280000001</v>
      </c>
      <c r="BR393" s="295">
        <v>0</v>
      </c>
      <c r="BS393" s="227">
        <v>3580834.02</v>
      </c>
      <c r="BT393" s="227">
        <v>-2037763.92</v>
      </c>
      <c r="BU393" s="295">
        <v>-9108</v>
      </c>
      <c r="BV393" s="295">
        <v>19054961.859999999</v>
      </c>
      <c r="BW393" s="295">
        <v>29704775.239999998</v>
      </c>
      <c r="BX393" s="227">
        <v>112950588</v>
      </c>
      <c r="BY393" s="227">
        <v>11522957.720000001</v>
      </c>
      <c r="BZ393" s="295">
        <v>7617544.9000000004</v>
      </c>
      <c r="CA393" s="295">
        <v>15368289.630000001</v>
      </c>
      <c r="CB393" s="227">
        <v>0</v>
      </c>
      <c r="CC393" s="295">
        <v>170190675.41</v>
      </c>
      <c r="CD393" s="227">
        <v>9685361.2400000002</v>
      </c>
      <c r="CE393" s="227">
        <v>120520858.13</v>
      </c>
      <c r="CF393" s="227">
        <v>4511732.2300000004</v>
      </c>
      <c r="CG393" s="295">
        <v>7842971.6799999997</v>
      </c>
      <c r="CH393" s="227">
        <v>7794445.8499999996</v>
      </c>
      <c r="CI393" s="295">
        <v>0</v>
      </c>
      <c r="CJ393" s="295">
        <v>74912498.540000007</v>
      </c>
      <c r="CK393" s="227">
        <v>39403795.75</v>
      </c>
      <c r="CL393" s="227">
        <v>34749117.539999999</v>
      </c>
      <c r="CM393" s="326"/>
      <c r="CN393" s="310"/>
      <c r="CO393" s="310"/>
      <c r="CZ393" s="325">
        <f t="shared" si="6"/>
        <v>0</v>
      </c>
      <c r="DA393" s="313" t="s">
        <v>1943</v>
      </c>
      <c r="DB393" s="310" t="s">
        <v>2293</v>
      </c>
      <c r="DC393" s="310" t="s">
        <v>2296</v>
      </c>
    </row>
    <row r="394" spans="1:107" ht="13.2" customHeight="1" x14ac:dyDescent="0.25">
      <c r="A394" s="293" t="s">
        <v>1944</v>
      </c>
      <c r="B394" s="294" t="s">
        <v>1263</v>
      </c>
      <c r="C394" s="227">
        <v>716627372.46000004</v>
      </c>
      <c r="D394" s="227">
        <v>61442231.780000001</v>
      </c>
      <c r="E394" s="227">
        <v>26488920.27</v>
      </c>
      <c r="F394" s="227">
        <v>9830268.4600000009</v>
      </c>
      <c r="G394" s="227">
        <v>41220170.43</v>
      </c>
      <c r="H394" s="227">
        <v>7932161.9400000004</v>
      </c>
      <c r="I394" s="227">
        <v>-22020002.43</v>
      </c>
      <c r="J394" s="227">
        <v>115700967.58</v>
      </c>
      <c r="K394" s="227">
        <v>33854772.560000002</v>
      </c>
      <c r="L394" s="227">
        <v>125415127.33</v>
      </c>
      <c r="M394" s="227">
        <v>122668329.63</v>
      </c>
      <c r="N394" s="227">
        <v>29363310.829999998</v>
      </c>
      <c r="O394" s="227">
        <v>534855186.06999999</v>
      </c>
      <c r="P394" s="227">
        <v>28817582.030000001</v>
      </c>
      <c r="Q394" s="227">
        <v>32822172.260000002</v>
      </c>
      <c r="R394" s="227">
        <v>141064074.22999999</v>
      </c>
      <c r="S394" s="227">
        <v>40913894.859999999</v>
      </c>
      <c r="T394" s="227">
        <v>39865368.700000003</v>
      </c>
      <c r="U394" s="227">
        <v>32119696.170000002</v>
      </c>
      <c r="V394" s="227">
        <v>-3889675.5</v>
      </c>
      <c r="W394" s="227">
        <v>459089258.16000003</v>
      </c>
      <c r="X394" s="227">
        <v>25453275.98</v>
      </c>
      <c r="Y394" s="227">
        <v>30006014.670000002</v>
      </c>
      <c r="Z394" s="227">
        <v>28128218.219999999</v>
      </c>
      <c r="AA394" s="227">
        <v>-7704070.1799999997</v>
      </c>
      <c r="AB394" s="227">
        <v>27024256.809999999</v>
      </c>
      <c r="AC394" s="227">
        <v>24059752.25</v>
      </c>
      <c r="AD394" s="227">
        <v>102751243.19</v>
      </c>
      <c r="AE394" s="227">
        <v>-825044.11</v>
      </c>
      <c r="AF394" s="227">
        <v>6865689.1100000003</v>
      </c>
      <c r="AG394" s="227">
        <v>48033369.899999999</v>
      </c>
      <c r="AH394" s="227">
        <v>18304299.18</v>
      </c>
      <c r="AI394" s="227">
        <v>72321965.709999993</v>
      </c>
      <c r="AJ394" s="227">
        <v>32497842.829999998</v>
      </c>
      <c r="AK394" s="227">
        <v>1272959985.9000001</v>
      </c>
      <c r="AL394" s="227">
        <v>-800146.71</v>
      </c>
      <c r="AM394" s="227">
        <v>3733430.31</v>
      </c>
      <c r="AN394" s="227">
        <v>8262211</v>
      </c>
      <c r="AO394" s="227">
        <v>11105364.199999999</v>
      </c>
      <c r="AP394" s="227">
        <v>20656724.239999998</v>
      </c>
      <c r="AQ394" s="227">
        <v>3689044.41</v>
      </c>
      <c r="AR394" s="227">
        <v>261894992.94999999</v>
      </c>
      <c r="AS394" s="227">
        <v>2308848.19</v>
      </c>
      <c r="AT394" s="227">
        <v>28928232.32</v>
      </c>
      <c r="AU394" s="227">
        <v>36003219.780000001</v>
      </c>
      <c r="AV394" s="227">
        <v>29033523.98</v>
      </c>
      <c r="AW394" s="227">
        <v>14414498.84</v>
      </c>
      <c r="AX394" s="227">
        <v>11438496.939999999</v>
      </c>
      <c r="AY394" s="227">
        <v>9857397.5800000001</v>
      </c>
      <c r="AZ394" s="227">
        <v>68174477.959999993</v>
      </c>
      <c r="BA394" s="227">
        <v>173645925.11000001</v>
      </c>
      <c r="BB394" s="227">
        <v>23809200.100000001</v>
      </c>
      <c r="BC394" s="227">
        <v>864962134.67999995</v>
      </c>
      <c r="BD394" s="227">
        <v>-78529.850000000006</v>
      </c>
      <c r="BE394" s="227">
        <v>1045519.87</v>
      </c>
      <c r="BF394" s="227">
        <v>13455874.25</v>
      </c>
      <c r="BG394" s="227">
        <v>391323399.93000001</v>
      </c>
      <c r="BH394" s="227">
        <v>42796361.159999996</v>
      </c>
      <c r="BI394" s="227">
        <v>23041906.989999998</v>
      </c>
      <c r="BJ394" s="227">
        <v>45741673.479999997</v>
      </c>
      <c r="BK394" s="227">
        <v>46316277.810000002</v>
      </c>
      <c r="BL394" s="227">
        <v>-394032985.50999999</v>
      </c>
      <c r="BM394" s="227">
        <v>-54441134.369999997</v>
      </c>
      <c r="BN394" s="227">
        <v>19535747.460000001</v>
      </c>
      <c r="BO394" s="227">
        <v>23365461.489999998</v>
      </c>
      <c r="BP394" s="227">
        <v>39902353.159999996</v>
      </c>
      <c r="BQ394" s="227">
        <v>49559200.990000002</v>
      </c>
      <c r="BR394" s="295">
        <v>1904114730.23</v>
      </c>
      <c r="BS394" s="227">
        <v>39065511.950000003</v>
      </c>
      <c r="BT394" s="227">
        <v>8986171.8300000001</v>
      </c>
      <c r="BU394" s="227">
        <v>528406905.32999998</v>
      </c>
      <c r="BV394" s="227">
        <v>20326611.25</v>
      </c>
      <c r="BW394" s="227">
        <v>4094813.93</v>
      </c>
      <c r="BX394" s="227">
        <v>112429505.31</v>
      </c>
      <c r="BY394" s="227">
        <v>-23925669.649999999</v>
      </c>
      <c r="BZ394" s="227">
        <v>-1356706.03</v>
      </c>
      <c r="CA394" s="227">
        <v>18057364.719999999</v>
      </c>
      <c r="CB394" s="227">
        <v>45543556.450000003</v>
      </c>
      <c r="CC394" s="227">
        <v>29162494.329999998</v>
      </c>
      <c r="CD394" s="227">
        <v>45399293.460000001</v>
      </c>
      <c r="CE394" s="227">
        <v>80723646.280000001</v>
      </c>
      <c r="CF394" s="227">
        <v>-5481022.8200000003</v>
      </c>
      <c r="CG394" s="227">
        <v>669754.84</v>
      </c>
      <c r="CH394" s="227">
        <v>-3905317.64</v>
      </c>
      <c r="CI394" s="227">
        <v>-2440127.35</v>
      </c>
      <c r="CJ394" s="227">
        <v>66886887.039999999</v>
      </c>
      <c r="CK394" s="227">
        <v>-3365531.81</v>
      </c>
      <c r="CL394" s="227">
        <v>4259480.9400000004</v>
      </c>
      <c r="CM394" s="326"/>
      <c r="CN394" s="310"/>
      <c r="CO394" s="310"/>
      <c r="CZ394" s="325">
        <f t="shared" si="6"/>
        <v>0</v>
      </c>
      <c r="DA394" s="313" t="s">
        <v>1944</v>
      </c>
      <c r="DB394" s="310" t="s">
        <v>1263</v>
      </c>
      <c r="DC394" s="310" t="s">
        <v>2296</v>
      </c>
    </row>
    <row r="395" spans="1:107" ht="13.2" customHeight="1" x14ac:dyDescent="0.25">
      <c r="A395" s="293" t="s">
        <v>1945</v>
      </c>
      <c r="B395" s="294" t="s">
        <v>374</v>
      </c>
      <c r="C395" s="227">
        <v>1750802.65</v>
      </c>
      <c r="D395" s="227">
        <v>179228.88</v>
      </c>
      <c r="E395" s="227">
        <v>-621597.72</v>
      </c>
      <c r="F395" s="227">
        <v>1370584.01</v>
      </c>
      <c r="G395" s="227">
        <v>-1202970.92</v>
      </c>
      <c r="H395" s="227">
        <v>3030.59</v>
      </c>
      <c r="I395" s="227">
        <v>5400726.3099999996</v>
      </c>
      <c r="J395" s="227">
        <v>-16547890.029999999</v>
      </c>
      <c r="K395" s="227">
        <v>8324006.3300000001</v>
      </c>
      <c r="L395" s="227">
        <v>-3263400.95</v>
      </c>
      <c r="M395" s="227">
        <v>0</v>
      </c>
      <c r="N395" s="227">
        <v>47007.91</v>
      </c>
      <c r="O395" s="227">
        <v>6974779.4400000004</v>
      </c>
      <c r="P395" s="227">
        <v>443002.91</v>
      </c>
      <c r="Q395" s="227">
        <v>-2104860.38</v>
      </c>
      <c r="R395" s="227">
        <v>8396074.4600000009</v>
      </c>
      <c r="S395" s="227">
        <v>179861.08</v>
      </c>
      <c r="T395" s="227">
        <v>0</v>
      </c>
      <c r="U395" s="227">
        <v>-117545</v>
      </c>
      <c r="V395" s="227">
        <v>147688.57</v>
      </c>
      <c r="W395" s="227">
        <v>3194994.17</v>
      </c>
      <c r="X395" s="227">
        <v>-83214.75</v>
      </c>
      <c r="Y395" s="227">
        <v>6632419.7000000002</v>
      </c>
      <c r="Z395" s="227">
        <v>676402.42</v>
      </c>
      <c r="AA395" s="227">
        <v>236763.84</v>
      </c>
      <c r="AB395" s="227">
        <v>98803.77</v>
      </c>
      <c r="AC395" s="227">
        <v>-14401808.390000001</v>
      </c>
      <c r="AD395" s="227">
        <v>361671.52</v>
      </c>
      <c r="AE395" s="227">
        <v>0</v>
      </c>
      <c r="AF395" s="227">
        <v>-173857.01</v>
      </c>
      <c r="AG395" s="227">
        <v>2459.6</v>
      </c>
      <c r="AH395" s="227">
        <v>-17554.68</v>
      </c>
      <c r="AI395" s="227">
        <v>-3370651.81</v>
      </c>
      <c r="AJ395" s="227">
        <v>-184188.24</v>
      </c>
      <c r="AK395" s="227">
        <v>-4109878.34</v>
      </c>
      <c r="AL395" s="227">
        <v>0</v>
      </c>
      <c r="AM395" s="227">
        <v>0</v>
      </c>
      <c r="AN395" s="227">
        <v>-1053622.28</v>
      </c>
      <c r="AO395" s="227">
        <v>0</v>
      </c>
      <c r="AP395" s="227">
        <v>-129782.48</v>
      </c>
      <c r="AQ395" s="227">
        <v>1246185.23</v>
      </c>
      <c r="AR395" s="227">
        <v>-531940.62</v>
      </c>
      <c r="AS395" s="227">
        <v>5619.43</v>
      </c>
      <c r="AT395" s="227">
        <v>71638</v>
      </c>
      <c r="AU395" s="227">
        <v>-372486.7</v>
      </c>
      <c r="AV395" s="227">
        <v>-29034.77</v>
      </c>
      <c r="AW395" s="227">
        <v>-250295.81</v>
      </c>
      <c r="AX395" s="227">
        <v>0</v>
      </c>
      <c r="AY395" s="227">
        <v>20200</v>
      </c>
      <c r="AZ395" s="227">
        <v>0</v>
      </c>
      <c r="BA395" s="227">
        <v>-281654.27</v>
      </c>
      <c r="BB395" s="227">
        <v>-1029488.79</v>
      </c>
      <c r="BC395" s="227">
        <v>14318267.82</v>
      </c>
      <c r="BD395" s="227">
        <v>-234100</v>
      </c>
      <c r="BE395" s="227">
        <v>99471.85</v>
      </c>
      <c r="BF395" s="227">
        <v>304878.45</v>
      </c>
      <c r="BG395" s="227">
        <v>2748256.29</v>
      </c>
      <c r="BH395" s="227">
        <v>85421.17</v>
      </c>
      <c r="BI395" s="227">
        <v>612044.73</v>
      </c>
      <c r="BJ395" s="227">
        <v>0</v>
      </c>
      <c r="BK395" s="227">
        <v>0</v>
      </c>
      <c r="BL395" s="227">
        <v>0</v>
      </c>
      <c r="BM395" s="227">
        <v>2980601.2</v>
      </c>
      <c r="BN395" s="227">
        <v>-349418.48</v>
      </c>
      <c r="BO395" s="227">
        <v>80978.59</v>
      </c>
      <c r="BP395" s="227">
        <v>0</v>
      </c>
      <c r="BQ395" s="227">
        <v>-2260530.23</v>
      </c>
      <c r="BR395" s="295">
        <v>0</v>
      </c>
      <c r="BS395" s="295">
        <v>-94976.93</v>
      </c>
      <c r="BT395" s="227">
        <v>0</v>
      </c>
      <c r="BU395" s="295">
        <v>-22434.240000000002</v>
      </c>
      <c r="BV395" s="227">
        <v>0</v>
      </c>
      <c r="BW395" s="295">
        <v>0</v>
      </c>
      <c r="BX395" s="295">
        <v>0</v>
      </c>
      <c r="BY395" s="295">
        <v>-80687.78</v>
      </c>
      <c r="BZ395" s="227">
        <v>160</v>
      </c>
      <c r="CA395" s="227">
        <v>254769.18</v>
      </c>
      <c r="CB395" s="295">
        <v>-2856825</v>
      </c>
      <c r="CC395" s="295">
        <v>0</v>
      </c>
      <c r="CD395" s="227">
        <v>-1176341.02</v>
      </c>
      <c r="CE395" s="227">
        <v>0</v>
      </c>
      <c r="CF395" s="227">
        <v>20390</v>
      </c>
      <c r="CG395" s="227">
        <v>54327.32</v>
      </c>
      <c r="CH395" s="227">
        <v>1663013.79</v>
      </c>
      <c r="CI395" s="295">
        <v>207833.69</v>
      </c>
      <c r="CJ395" s="295">
        <v>-2473572.62</v>
      </c>
      <c r="CK395" s="227">
        <v>12977.1</v>
      </c>
      <c r="CL395" s="227">
        <v>-1473309.96</v>
      </c>
      <c r="CM395" s="326"/>
      <c r="CN395" s="310"/>
      <c r="CO395" s="310"/>
      <c r="CZ395" s="325">
        <f t="shared" si="6"/>
        <v>0</v>
      </c>
      <c r="DA395" s="313" t="s">
        <v>1945</v>
      </c>
      <c r="DB395" s="310" t="s">
        <v>374</v>
      </c>
      <c r="DC395" s="310" t="s">
        <v>2296</v>
      </c>
    </row>
    <row r="396" spans="1:107" ht="13.2" customHeight="1" x14ac:dyDescent="0.25">
      <c r="A396" s="293" t="s">
        <v>1946</v>
      </c>
      <c r="B396" s="294" t="s">
        <v>1947</v>
      </c>
      <c r="C396" s="227">
        <v>-8266833.4400000004</v>
      </c>
      <c r="D396" s="227">
        <v>0</v>
      </c>
      <c r="E396" s="227">
        <v>-6703448.0599999996</v>
      </c>
      <c r="F396" s="227">
        <v>-2775055.92</v>
      </c>
      <c r="G396" s="227">
        <v>0</v>
      </c>
      <c r="H396" s="227">
        <v>240692.44</v>
      </c>
      <c r="I396" s="227">
        <v>0</v>
      </c>
      <c r="J396" s="227">
        <v>0</v>
      </c>
      <c r="K396" s="227">
        <v>-9925124.1500000004</v>
      </c>
      <c r="L396" s="227">
        <v>-4058185.69</v>
      </c>
      <c r="M396" s="227">
        <v>1363549.22</v>
      </c>
      <c r="N396" s="227">
        <v>-416640.78</v>
      </c>
      <c r="O396" s="227">
        <v>22503328</v>
      </c>
      <c r="P396" s="227">
        <v>2983731.79</v>
      </c>
      <c r="Q396" s="227">
        <v>-2426305.88</v>
      </c>
      <c r="R396" s="227">
        <v>-1604289.48</v>
      </c>
      <c r="S396" s="227">
        <v>-3877061.71</v>
      </c>
      <c r="T396" s="227">
        <v>-3565244.55</v>
      </c>
      <c r="U396" s="227">
        <v>22195930.140000001</v>
      </c>
      <c r="V396" s="227">
        <v>366562.52</v>
      </c>
      <c r="W396" s="227">
        <v>-49884829.549999997</v>
      </c>
      <c r="X396" s="227">
        <v>-2475950.83</v>
      </c>
      <c r="Y396" s="227">
        <v>-6567313.04</v>
      </c>
      <c r="Z396" s="227">
        <v>5143929.0599999996</v>
      </c>
      <c r="AA396" s="227">
        <v>0</v>
      </c>
      <c r="AB396" s="227">
        <v>845417.08</v>
      </c>
      <c r="AC396" s="227">
        <v>0</v>
      </c>
      <c r="AD396" s="227">
        <v>130117.06</v>
      </c>
      <c r="AE396" s="227">
        <v>-1124969.8</v>
      </c>
      <c r="AF396" s="227">
        <v>169111.9</v>
      </c>
      <c r="AG396" s="227">
        <v>-1508392.53</v>
      </c>
      <c r="AH396" s="227">
        <v>-2537978.7000000002</v>
      </c>
      <c r="AI396" s="227">
        <v>0</v>
      </c>
      <c r="AJ396" s="227">
        <v>-1583279.36</v>
      </c>
      <c r="AK396" s="227">
        <v>-100643148.66</v>
      </c>
      <c r="AL396" s="227">
        <v>8655487.4199999999</v>
      </c>
      <c r="AM396" s="227">
        <v>538631.31000000006</v>
      </c>
      <c r="AN396" s="227">
        <v>0</v>
      </c>
      <c r="AO396" s="227">
        <v>-13785650.800000001</v>
      </c>
      <c r="AP396" s="227">
        <v>-728422.7</v>
      </c>
      <c r="AQ396" s="227">
        <v>364685.07</v>
      </c>
      <c r="AR396" s="227">
        <v>7299796.5199999996</v>
      </c>
      <c r="AS396" s="227">
        <v>-2831313</v>
      </c>
      <c r="AT396" s="227">
        <v>-4083611.25</v>
      </c>
      <c r="AU396" s="227">
        <v>-7398485.3099999996</v>
      </c>
      <c r="AV396" s="227">
        <v>41880.370000000003</v>
      </c>
      <c r="AW396" s="227">
        <v>-1299268.73</v>
      </c>
      <c r="AX396" s="227">
        <v>2941826.76</v>
      </c>
      <c r="AY396" s="227">
        <v>2651506</v>
      </c>
      <c r="AZ396" s="227">
        <v>2904260.67</v>
      </c>
      <c r="BA396" s="227">
        <v>29133032.670000002</v>
      </c>
      <c r="BB396" s="227">
        <v>1292094.73</v>
      </c>
      <c r="BC396" s="227">
        <v>3441663.87</v>
      </c>
      <c r="BD396" s="227">
        <v>-2464081.91</v>
      </c>
      <c r="BE396" s="227">
        <v>-363384.66</v>
      </c>
      <c r="BF396" s="227">
        <v>714558.91</v>
      </c>
      <c r="BG396" s="227">
        <v>-12338311.82</v>
      </c>
      <c r="BH396" s="227">
        <v>-329578.8</v>
      </c>
      <c r="BI396" s="227">
        <v>850168.11</v>
      </c>
      <c r="BJ396" s="227">
        <v>1101446.32</v>
      </c>
      <c r="BK396" s="227">
        <v>-3203773.21</v>
      </c>
      <c r="BL396" s="227">
        <v>-11051370.199999999</v>
      </c>
      <c r="BM396" s="227">
        <v>-340748.72</v>
      </c>
      <c r="BN396" s="227">
        <v>-20200</v>
      </c>
      <c r="BO396" s="227">
        <v>174770.14</v>
      </c>
      <c r="BP396" s="227">
        <v>-8582154.5700000003</v>
      </c>
      <c r="BQ396" s="227">
        <v>-1393119.38</v>
      </c>
      <c r="BR396" s="295">
        <v>46595325.780000001</v>
      </c>
      <c r="BS396" s="295">
        <v>553012.63</v>
      </c>
      <c r="BT396" s="295">
        <v>1908309.98</v>
      </c>
      <c r="BU396" s="295">
        <v>26137786.82</v>
      </c>
      <c r="BV396" s="295">
        <v>-905199</v>
      </c>
      <c r="BW396" s="295">
        <v>-576786.5</v>
      </c>
      <c r="BX396" s="295">
        <v>10242020.1</v>
      </c>
      <c r="BY396" s="295">
        <v>-114408.83</v>
      </c>
      <c r="BZ396" s="295">
        <v>6728</v>
      </c>
      <c r="CA396" s="295">
        <v>730672.48</v>
      </c>
      <c r="CB396" s="295">
        <v>0</v>
      </c>
      <c r="CC396" s="295">
        <v>-15368001.189999999</v>
      </c>
      <c r="CD396" s="295">
        <v>4440</v>
      </c>
      <c r="CE396" s="295">
        <v>1187583.1299999999</v>
      </c>
      <c r="CF396" s="295">
        <v>93616</v>
      </c>
      <c r="CG396" s="295">
        <v>531744.5</v>
      </c>
      <c r="CH396" s="295">
        <v>1041836.88</v>
      </c>
      <c r="CI396" s="295">
        <v>-896423.8</v>
      </c>
      <c r="CJ396" s="295">
        <v>-12110154.15</v>
      </c>
      <c r="CK396" s="295">
        <v>16138</v>
      </c>
      <c r="CL396" s="295">
        <v>-31600</v>
      </c>
      <c r="CM396" s="326"/>
      <c r="CN396" s="310"/>
      <c r="CO396" s="310"/>
      <c r="CZ396" s="325">
        <f t="shared" si="6"/>
        <v>0</v>
      </c>
      <c r="DA396" s="313" t="s">
        <v>1946</v>
      </c>
      <c r="DB396" s="310" t="s">
        <v>1947</v>
      </c>
      <c r="DC396" s="310" t="s">
        <v>2296</v>
      </c>
    </row>
    <row r="397" spans="1:107" ht="13.2" customHeight="1" x14ac:dyDescent="0.25">
      <c r="A397" s="293" t="s">
        <v>1948</v>
      </c>
      <c r="B397" s="294" t="s">
        <v>1949</v>
      </c>
      <c r="C397" s="227">
        <v>0</v>
      </c>
      <c r="D397" s="227">
        <v>0</v>
      </c>
      <c r="E397" s="227">
        <v>-133014.07999999999</v>
      </c>
      <c r="F397" s="227">
        <v>-43465.67</v>
      </c>
      <c r="G397" s="227">
        <v>0</v>
      </c>
      <c r="H397" s="227">
        <v>1821065.35</v>
      </c>
      <c r="I397" s="227">
        <v>0</v>
      </c>
      <c r="J397" s="227">
        <v>0</v>
      </c>
      <c r="K397" s="227">
        <v>3641719.59</v>
      </c>
      <c r="L397" s="227">
        <v>44742</v>
      </c>
      <c r="M397" s="227">
        <v>267272.82</v>
      </c>
      <c r="N397" s="227">
        <v>0</v>
      </c>
      <c r="O397" s="227">
        <v>1568264.03</v>
      </c>
      <c r="P397" s="227">
        <v>-83559.41</v>
      </c>
      <c r="Q397" s="227">
        <v>31545</v>
      </c>
      <c r="R397" s="227">
        <v>950667.84</v>
      </c>
      <c r="S397" s="227">
        <v>0</v>
      </c>
      <c r="T397" s="227">
        <v>180200.1</v>
      </c>
      <c r="U397" s="227">
        <v>-13448061.189999999</v>
      </c>
      <c r="V397" s="227">
        <v>1105774.1399999999</v>
      </c>
      <c r="W397" s="227">
        <v>0</v>
      </c>
      <c r="X397" s="227">
        <v>19366</v>
      </c>
      <c r="Y397" s="227">
        <v>0</v>
      </c>
      <c r="Z397" s="227">
        <v>-568491.85</v>
      </c>
      <c r="AA397" s="227">
        <v>0</v>
      </c>
      <c r="AB397" s="227">
        <v>-9905</v>
      </c>
      <c r="AC397" s="227">
        <v>0</v>
      </c>
      <c r="AD397" s="227">
        <v>0</v>
      </c>
      <c r="AE397" s="227">
        <v>111178.08</v>
      </c>
      <c r="AF397" s="227">
        <v>-48373.3</v>
      </c>
      <c r="AG397" s="227">
        <v>-32655.599999999999</v>
      </c>
      <c r="AH397" s="227">
        <v>-390282.08</v>
      </c>
      <c r="AI397" s="227">
        <v>0</v>
      </c>
      <c r="AJ397" s="227">
        <v>24265.69</v>
      </c>
      <c r="AK397" s="227">
        <v>15259364.41</v>
      </c>
      <c r="AL397" s="227">
        <v>-2951883.41</v>
      </c>
      <c r="AM397" s="227">
        <v>30852.46</v>
      </c>
      <c r="AN397" s="227">
        <v>0</v>
      </c>
      <c r="AO397" s="227">
        <v>-3257585.91</v>
      </c>
      <c r="AP397" s="227">
        <v>-398000</v>
      </c>
      <c r="AQ397" s="227">
        <v>0</v>
      </c>
      <c r="AR397" s="227">
        <v>-3246272.55</v>
      </c>
      <c r="AS397" s="227">
        <v>0</v>
      </c>
      <c r="AT397" s="227">
        <v>-7126117.8300000001</v>
      </c>
      <c r="AU397" s="227">
        <v>-649041.27</v>
      </c>
      <c r="AV397" s="227">
        <v>-462600</v>
      </c>
      <c r="AW397" s="227">
        <v>-490899.73</v>
      </c>
      <c r="AX397" s="227">
        <v>839649.84</v>
      </c>
      <c r="AY397" s="227">
        <v>-1339502.42</v>
      </c>
      <c r="AZ397" s="227">
        <v>-2879273.9</v>
      </c>
      <c r="BA397" s="227">
        <v>-14396674.050000001</v>
      </c>
      <c r="BB397" s="227">
        <v>-960743.04</v>
      </c>
      <c r="BC397" s="227">
        <v>638803.86</v>
      </c>
      <c r="BD397" s="227">
        <v>-4226767.3099999996</v>
      </c>
      <c r="BE397" s="227">
        <v>2812.85</v>
      </c>
      <c r="BF397" s="227">
        <v>-2345313.84</v>
      </c>
      <c r="BG397" s="227">
        <v>-10261373.09</v>
      </c>
      <c r="BH397" s="227">
        <v>2694433.14</v>
      </c>
      <c r="BI397" s="227">
        <v>-1841178.77</v>
      </c>
      <c r="BJ397" s="227">
        <v>301447.78000000003</v>
      </c>
      <c r="BK397" s="227">
        <v>-2970</v>
      </c>
      <c r="BL397" s="227">
        <v>-708211.41</v>
      </c>
      <c r="BM397" s="227">
        <v>401890.96</v>
      </c>
      <c r="BN397" s="227">
        <v>44790.57</v>
      </c>
      <c r="BO397" s="227">
        <v>314589.88</v>
      </c>
      <c r="BP397" s="227">
        <v>-167774.43</v>
      </c>
      <c r="BQ397" s="227">
        <v>1168716.68</v>
      </c>
      <c r="BR397" s="295">
        <v>3188232.47</v>
      </c>
      <c r="BS397" s="295">
        <v>-11023.04</v>
      </c>
      <c r="BT397" s="295">
        <v>861205.05</v>
      </c>
      <c r="BU397" s="295">
        <v>-5997650.8300000001</v>
      </c>
      <c r="BV397" s="227">
        <v>521096.45</v>
      </c>
      <c r="BW397" s="295">
        <v>-1199571.29</v>
      </c>
      <c r="BX397" s="295">
        <v>-10369309.07</v>
      </c>
      <c r="BY397" s="295">
        <v>0</v>
      </c>
      <c r="BZ397" s="295">
        <v>151934.79</v>
      </c>
      <c r="CA397" s="295">
        <v>-1491666.62</v>
      </c>
      <c r="CB397" s="295">
        <v>0</v>
      </c>
      <c r="CC397" s="295">
        <v>155316.26</v>
      </c>
      <c r="CD397" s="295">
        <v>0</v>
      </c>
      <c r="CE397" s="295">
        <v>-1375861.55</v>
      </c>
      <c r="CF397" s="295">
        <v>84939.87</v>
      </c>
      <c r="CG397" s="295">
        <v>56893</v>
      </c>
      <c r="CH397" s="295">
        <v>-846142.23</v>
      </c>
      <c r="CI397" s="295">
        <v>-355642.98</v>
      </c>
      <c r="CJ397" s="295">
        <v>18958</v>
      </c>
      <c r="CK397" s="295">
        <v>-878590.41</v>
      </c>
      <c r="CL397" s="295">
        <v>259091.87</v>
      </c>
      <c r="CM397" s="326"/>
      <c r="CN397" s="310"/>
      <c r="CO397" s="310"/>
      <c r="CZ397" s="325">
        <f t="shared" si="6"/>
        <v>0</v>
      </c>
      <c r="DA397" s="313" t="s">
        <v>1948</v>
      </c>
      <c r="DB397" s="310" t="s">
        <v>1949</v>
      </c>
      <c r="DC397" s="310" t="s">
        <v>2296</v>
      </c>
    </row>
    <row r="398" spans="1:107" ht="13.2" customHeight="1" x14ac:dyDescent="0.25">
      <c r="A398" s="293" t="s">
        <v>1950</v>
      </c>
      <c r="B398" s="294" t="s">
        <v>1951</v>
      </c>
      <c r="C398" s="227">
        <v>5546682.25</v>
      </c>
      <c r="D398" s="227">
        <v>778738.89</v>
      </c>
      <c r="E398" s="227">
        <v>4546006.59</v>
      </c>
      <c r="F398" s="227">
        <v>3035822.49</v>
      </c>
      <c r="G398" s="227">
        <v>810085.89</v>
      </c>
      <c r="H398" s="227">
        <v>0</v>
      </c>
      <c r="I398" s="227">
        <v>0</v>
      </c>
      <c r="J398" s="227">
        <v>5264606.8499999996</v>
      </c>
      <c r="K398" s="227">
        <v>3630614.06</v>
      </c>
      <c r="L398" s="227">
        <v>3172145.3</v>
      </c>
      <c r="M398" s="227">
        <v>9444414.1500000004</v>
      </c>
      <c r="N398" s="227">
        <v>-2238110.83</v>
      </c>
      <c r="O398" s="227">
        <v>0</v>
      </c>
      <c r="P398" s="227">
        <v>4667264.6900000004</v>
      </c>
      <c r="Q398" s="227">
        <v>143029.29999999999</v>
      </c>
      <c r="R398" s="227">
        <v>-8013740.0300000003</v>
      </c>
      <c r="S398" s="227">
        <v>-2605296.06</v>
      </c>
      <c r="T398" s="227">
        <v>1717737.58</v>
      </c>
      <c r="U398" s="227">
        <v>1394948.65</v>
      </c>
      <c r="V398" s="227">
        <v>3472697.46</v>
      </c>
      <c r="W398" s="227">
        <v>36788387.619999997</v>
      </c>
      <c r="X398" s="227">
        <v>0</v>
      </c>
      <c r="Y398" s="227">
        <v>971.41</v>
      </c>
      <c r="Z398" s="227">
        <v>4376924.93</v>
      </c>
      <c r="AA398" s="227">
        <v>3643850.58</v>
      </c>
      <c r="AB398" s="227">
        <v>-1393736.58</v>
      </c>
      <c r="AC398" s="227">
        <v>1201447.23</v>
      </c>
      <c r="AD398" s="227">
        <v>1923189.89</v>
      </c>
      <c r="AE398" s="227">
        <v>1922766.03</v>
      </c>
      <c r="AF398" s="227">
        <v>-56262.5</v>
      </c>
      <c r="AG398" s="227">
        <v>448913.73</v>
      </c>
      <c r="AH398" s="227">
        <v>3289142.76</v>
      </c>
      <c r="AI398" s="227">
        <v>-32987</v>
      </c>
      <c r="AJ398" s="227">
        <v>1304472.45</v>
      </c>
      <c r="AK398" s="227">
        <v>67686438.140000001</v>
      </c>
      <c r="AL398" s="227">
        <v>0</v>
      </c>
      <c r="AM398" s="227">
        <v>0</v>
      </c>
      <c r="AN398" s="227">
        <v>0</v>
      </c>
      <c r="AO398" s="227">
        <v>0</v>
      </c>
      <c r="AP398" s="227">
        <v>0</v>
      </c>
      <c r="AQ398" s="227">
        <v>0</v>
      </c>
      <c r="AR398" s="227">
        <v>0</v>
      </c>
      <c r="AS398" s="227">
        <v>0</v>
      </c>
      <c r="AT398" s="227">
        <v>0</v>
      </c>
      <c r="AU398" s="227">
        <v>0</v>
      </c>
      <c r="AV398" s="227">
        <v>0</v>
      </c>
      <c r="AW398" s="227">
        <v>0</v>
      </c>
      <c r="AX398" s="227">
        <v>0</v>
      </c>
      <c r="AY398" s="227">
        <v>604151.32999999996</v>
      </c>
      <c r="AZ398" s="227">
        <v>0</v>
      </c>
      <c r="BA398" s="227">
        <v>584380</v>
      </c>
      <c r="BB398" s="227">
        <v>1006800</v>
      </c>
      <c r="BC398" s="227">
        <v>33450909.260000002</v>
      </c>
      <c r="BD398" s="227">
        <v>290137.05</v>
      </c>
      <c r="BE398" s="227">
        <v>13637.46</v>
      </c>
      <c r="BF398" s="227">
        <v>3812531.59</v>
      </c>
      <c r="BG398" s="227">
        <v>1000</v>
      </c>
      <c r="BH398" s="227">
        <v>0</v>
      </c>
      <c r="BI398" s="227">
        <v>-231360.63</v>
      </c>
      <c r="BJ398" s="227">
        <v>7888487.6500000004</v>
      </c>
      <c r="BK398" s="227">
        <v>0</v>
      </c>
      <c r="BL398" s="227">
        <v>-2874600</v>
      </c>
      <c r="BM398" s="227">
        <v>2617360.12</v>
      </c>
      <c r="BN398" s="227">
        <v>1488134.67</v>
      </c>
      <c r="BO398" s="227">
        <v>3747777.85</v>
      </c>
      <c r="BP398" s="227">
        <v>0</v>
      </c>
      <c r="BQ398" s="227">
        <v>0</v>
      </c>
      <c r="BR398" s="227">
        <v>0</v>
      </c>
      <c r="BS398" s="227">
        <v>-112768.42</v>
      </c>
      <c r="BT398" s="227">
        <v>0</v>
      </c>
      <c r="BU398" s="227">
        <v>15378179.15</v>
      </c>
      <c r="BV398" s="227">
        <v>0</v>
      </c>
      <c r="BW398" s="227">
        <v>0</v>
      </c>
      <c r="BX398" s="227">
        <v>0</v>
      </c>
      <c r="BY398" s="227">
        <v>153135.45000000001</v>
      </c>
      <c r="BZ398" s="227">
        <v>1138613.43</v>
      </c>
      <c r="CA398" s="227">
        <v>1661550.24</v>
      </c>
      <c r="CB398" s="227">
        <v>0</v>
      </c>
      <c r="CC398" s="227">
        <v>446982.06</v>
      </c>
      <c r="CD398" s="227">
        <v>0</v>
      </c>
      <c r="CE398" s="227">
        <v>4799229.25</v>
      </c>
      <c r="CF398" s="227">
        <v>0</v>
      </c>
      <c r="CG398" s="227">
        <v>0</v>
      </c>
      <c r="CH398" s="227">
        <v>156434.5</v>
      </c>
      <c r="CI398" s="227">
        <v>731312.87</v>
      </c>
      <c r="CJ398" s="227">
        <v>5936887.1600000001</v>
      </c>
      <c r="CK398" s="227">
        <v>0</v>
      </c>
      <c r="CL398" s="227">
        <v>11907480.01</v>
      </c>
      <c r="CM398" s="326"/>
      <c r="CN398" s="310"/>
      <c r="CO398" s="310"/>
      <c r="CZ398" s="325">
        <f t="shared" si="6"/>
        <v>0</v>
      </c>
      <c r="DA398" s="313" t="s">
        <v>1950</v>
      </c>
      <c r="DB398" s="310" t="s">
        <v>1951</v>
      </c>
      <c r="DC398" s="310" t="s">
        <v>2296</v>
      </c>
    </row>
    <row r="399" spans="1:107" ht="13.2" customHeight="1" x14ac:dyDescent="0.25">
      <c r="A399" s="293" t="s">
        <v>1952</v>
      </c>
      <c r="B399" s="294" t="s">
        <v>1221</v>
      </c>
      <c r="C399" s="227">
        <v>249080470.47999999</v>
      </c>
      <c r="D399" s="227">
        <v>22891242.109999999</v>
      </c>
      <c r="E399" s="227">
        <v>30236719.219999999</v>
      </c>
      <c r="F399" s="227">
        <v>31369794.600000001</v>
      </c>
      <c r="G399" s="227">
        <v>8903132.8599999994</v>
      </c>
      <c r="H399" s="227">
        <v>33849327.630000003</v>
      </c>
      <c r="I399" s="227">
        <v>69091726.230000004</v>
      </c>
      <c r="J399" s="227">
        <v>14557165.560000001</v>
      </c>
      <c r="K399" s="227">
        <v>21197053.23</v>
      </c>
      <c r="L399" s="227">
        <v>22566254.149999999</v>
      </c>
      <c r="M399" s="227">
        <v>26581648.960000001</v>
      </c>
      <c r="N399" s="227">
        <v>31813842.32</v>
      </c>
      <c r="O399" s="227">
        <v>61801744.18</v>
      </c>
      <c r="P399" s="227">
        <v>31797074.420000002</v>
      </c>
      <c r="Q399" s="227">
        <v>22456884.030000001</v>
      </c>
      <c r="R399" s="227">
        <v>28980773.84</v>
      </c>
      <c r="S399" s="227">
        <v>31419073.620000001</v>
      </c>
      <c r="T399" s="227">
        <v>29120762.219999999</v>
      </c>
      <c r="U399" s="227">
        <v>26910149.059999999</v>
      </c>
      <c r="V399" s="227">
        <v>26490401.649999999</v>
      </c>
      <c r="W399" s="227">
        <v>239930343.05000001</v>
      </c>
      <c r="X399" s="227">
        <v>32345909.780000001</v>
      </c>
      <c r="Y399" s="227">
        <v>54039418.990000002</v>
      </c>
      <c r="Z399" s="227">
        <v>20380429.670000002</v>
      </c>
      <c r="AA399" s="227">
        <v>27269617.510000002</v>
      </c>
      <c r="AB399" s="227">
        <v>8236487.6600000001</v>
      </c>
      <c r="AC399" s="227">
        <v>17244950.18</v>
      </c>
      <c r="AD399" s="227">
        <v>52982957.590000004</v>
      </c>
      <c r="AE399" s="227">
        <v>34659025.270000003</v>
      </c>
      <c r="AF399" s="227">
        <v>28259269.73</v>
      </c>
      <c r="AG399" s="227">
        <v>22893920.390000001</v>
      </c>
      <c r="AH399" s="227">
        <v>32243363.399999999</v>
      </c>
      <c r="AI399" s="227">
        <v>19244157.52</v>
      </c>
      <c r="AJ399" s="227">
        <v>30083636.390000001</v>
      </c>
      <c r="AK399" s="227">
        <v>0</v>
      </c>
      <c r="AL399" s="227">
        <v>31131238.550000001</v>
      </c>
      <c r="AM399" s="227">
        <v>18691734.199999999</v>
      </c>
      <c r="AN399" s="227">
        <v>27804043.030000001</v>
      </c>
      <c r="AO399" s="227">
        <v>33889457.700000003</v>
      </c>
      <c r="AP399" s="227">
        <v>17709941.120000001</v>
      </c>
      <c r="AQ399" s="227">
        <v>14256950.470000001</v>
      </c>
      <c r="AR399" s="227">
        <v>24886955.09</v>
      </c>
      <c r="AS399" s="227">
        <v>20754235.879999999</v>
      </c>
      <c r="AT399" s="227">
        <v>22076134.620000001</v>
      </c>
      <c r="AU399" s="227">
        <v>38248248.5</v>
      </c>
      <c r="AV399" s="227">
        <v>19154514.390000001</v>
      </c>
      <c r="AW399" s="227">
        <v>12197412.18</v>
      </c>
      <c r="AX399" s="227">
        <v>20759884.870000001</v>
      </c>
      <c r="AY399" s="227">
        <v>22862193.59</v>
      </c>
      <c r="AZ399" s="227">
        <v>21812243.460000001</v>
      </c>
      <c r="BA399" s="227">
        <v>59118911.729999997</v>
      </c>
      <c r="BB399" s="227">
        <v>43070854.219999999</v>
      </c>
      <c r="BC399" s="227">
        <v>289656690.64999998</v>
      </c>
      <c r="BD399" s="227">
        <v>35883267.240000002</v>
      </c>
      <c r="BE399" s="227">
        <v>16039458.859999999</v>
      </c>
      <c r="BF399" s="227">
        <v>34587666.460000001</v>
      </c>
      <c r="BG399" s="227">
        <v>60132804.939999998</v>
      </c>
      <c r="BH399" s="227">
        <v>8218141.8200000003</v>
      </c>
      <c r="BI399" s="227">
        <v>30438019.84</v>
      </c>
      <c r="BJ399" s="227">
        <v>20851600.489999998</v>
      </c>
      <c r="BK399" s="227">
        <v>21848904.120000001</v>
      </c>
      <c r="BL399" s="227">
        <v>690077831.24000001</v>
      </c>
      <c r="BM399" s="227">
        <v>108109119.28</v>
      </c>
      <c r="BN399" s="227">
        <v>24214739.68</v>
      </c>
      <c r="BO399" s="227">
        <v>26011723.989999998</v>
      </c>
      <c r="BP399" s="227">
        <v>12302486.5</v>
      </c>
      <c r="BQ399" s="227">
        <v>0</v>
      </c>
      <c r="BR399" s="227">
        <v>867606173.36000001</v>
      </c>
      <c r="BS399" s="227">
        <v>15149857.32</v>
      </c>
      <c r="BT399" s="227">
        <v>29239745.98</v>
      </c>
      <c r="BU399" s="227">
        <v>56170456.350000001</v>
      </c>
      <c r="BV399" s="227">
        <v>13568518.18</v>
      </c>
      <c r="BW399" s="227">
        <v>23237772.129999999</v>
      </c>
      <c r="BX399" s="227">
        <v>34707288.57</v>
      </c>
      <c r="BY399" s="227">
        <v>48864598.479999997</v>
      </c>
      <c r="BZ399" s="227">
        <v>27920086.379999999</v>
      </c>
      <c r="CA399" s="227">
        <v>21087202.91</v>
      </c>
      <c r="CB399" s="227">
        <v>25382419.440000001</v>
      </c>
      <c r="CC399" s="227">
        <v>53197008.5</v>
      </c>
      <c r="CD399" s="227">
        <v>36112364.159999996</v>
      </c>
      <c r="CE399" s="227">
        <v>15646121.35</v>
      </c>
      <c r="CF399" s="227">
        <v>21797853.379999999</v>
      </c>
      <c r="CG399" s="227">
        <v>19441752.550000001</v>
      </c>
      <c r="CH399" s="227">
        <v>32398990.390000001</v>
      </c>
      <c r="CI399" s="227">
        <v>23930135.370000001</v>
      </c>
      <c r="CJ399" s="227">
        <v>70630765.549999997</v>
      </c>
      <c r="CK399" s="227">
        <v>16903988.050000001</v>
      </c>
      <c r="CL399" s="227">
        <v>16251964.07</v>
      </c>
      <c r="CM399" s="326"/>
      <c r="CN399" s="310"/>
      <c r="CO399" s="310"/>
      <c r="CZ399" s="325">
        <f t="shared" si="6"/>
        <v>0</v>
      </c>
      <c r="DA399" s="313" t="s">
        <v>1952</v>
      </c>
      <c r="DB399" s="310" t="s">
        <v>1221</v>
      </c>
      <c r="DC399" s="310" t="s">
        <v>2296</v>
      </c>
    </row>
    <row r="400" spans="1:107" ht="13.2" customHeight="1" x14ac:dyDescent="0.25">
      <c r="A400" s="293" t="s">
        <v>1953</v>
      </c>
      <c r="B400" s="294" t="s">
        <v>375</v>
      </c>
      <c r="C400" s="227">
        <v>0</v>
      </c>
      <c r="D400" s="227">
        <v>0</v>
      </c>
      <c r="E400" s="227">
        <v>0</v>
      </c>
      <c r="F400" s="227">
        <v>0</v>
      </c>
      <c r="G400" s="227">
        <v>0</v>
      </c>
      <c r="H400" s="227">
        <v>0</v>
      </c>
      <c r="I400" s="227">
        <v>0</v>
      </c>
      <c r="J400" s="227">
        <v>0</v>
      </c>
      <c r="K400" s="227">
        <v>0</v>
      </c>
      <c r="L400" s="227">
        <v>0</v>
      </c>
      <c r="M400" s="227">
        <v>0</v>
      </c>
      <c r="N400" s="227">
        <v>0</v>
      </c>
      <c r="O400" s="227">
        <v>0</v>
      </c>
      <c r="P400" s="227">
        <v>0</v>
      </c>
      <c r="Q400" s="227">
        <v>0</v>
      </c>
      <c r="R400" s="227">
        <v>0</v>
      </c>
      <c r="S400" s="227">
        <v>0</v>
      </c>
      <c r="T400" s="227">
        <v>0</v>
      </c>
      <c r="U400" s="227">
        <v>0</v>
      </c>
      <c r="V400" s="227">
        <v>0</v>
      </c>
      <c r="W400" s="227">
        <v>0</v>
      </c>
      <c r="X400" s="227">
        <v>0</v>
      </c>
      <c r="Y400" s="227">
        <v>0</v>
      </c>
      <c r="Z400" s="227">
        <v>0</v>
      </c>
      <c r="AA400" s="227">
        <v>0</v>
      </c>
      <c r="AB400" s="227">
        <v>0</v>
      </c>
      <c r="AC400" s="227">
        <v>0</v>
      </c>
      <c r="AD400" s="227">
        <v>0</v>
      </c>
      <c r="AE400" s="227">
        <v>0</v>
      </c>
      <c r="AF400" s="227">
        <v>0</v>
      </c>
      <c r="AG400" s="227">
        <v>0</v>
      </c>
      <c r="AH400" s="227">
        <v>0</v>
      </c>
      <c r="AI400" s="227">
        <v>0</v>
      </c>
      <c r="AJ400" s="227">
        <v>0</v>
      </c>
      <c r="AK400" s="227">
        <v>157724788.56999999</v>
      </c>
      <c r="AL400" s="227">
        <v>0</v>
      </c>
      <c r="AM400" s="227">
        <v>0</v>
      </c>
      <c r="AN400" s="227">
        <v>0</v>
      </c>
      <c r="AO400" s="227">
        <v>0</v>
      </c>
      <c r="AP400" s="227">
        <v>0</v>
      </c>
      <c r="AQ400" s="227">
        <v>0</v>
      </c>
      <c r="AR400" s="227">
        <v>0</v>
      </c>
      <c r="AS400" s="227">
        <v>0</v>
      </c>
      <c r="AT400" s="227">
        <v>0</v>
      </c>
      <c r="AU400" s="227">
        <v>0</v>
      </c>
      <c r="AV400" s="227">
        <v>0</v>
      </c>
      <c r="AW400" s="227">
        <v>0</v>
      </c>
      <c r="AX400" s="227">
        <v>0</v>
      </c>
      <c r="AY400" s="227">
        <v>0</v>
      </c>
      <c r="AZ400" s="227">
        <v>0</v>
      </c>
      <c r="BA400" s="227">
        <v>0</v>
      </c>
      <c r="BB400" s="227">
        <v>0</v>
      </c>
      <c r="BC400" s="227">
        <v>0</v>
      </c>
      <c r="BD400" s="227">
        <v>0</v>
      </c>
      <c r="BE400" s="227">
        <v>0</v>
      </c>
      <c r="BF400" s="227">
        <v>0</v>
      </c>
      <c r="BG400" s="227">
        <v>0</v>
      </c>
      <c r="BH400" s="227">
        <v>0</v>
      </c>
      <c r="BI400" s="227">
        <v>0</v>
      </c>
      <c r="BJ400" s="227">
        <v>0</v>
      </c>
      <c r="BK400" s="227">
        <v>0</v>
      </c>
      <c r="BL400" s="227">
        <v>0</v>
      </c>
      <c r="BM400" s="227">
        <v>0</v>
      </c>
      <c r="BN400" s="227">
        <v>0</v>
      </c>
      <c r="BO400" s="227">
        <v>0</v>
      </c>
      <c r="BP400" s="227">
        <v>0</v>
      </c>
      <c r="BQ400" s="227">
        <v>0</v>
      </c>
      <c r="BR400" s="227">
        <v>0</v>
      </c>
      <c r="BS400" s="227">
        <v>0</v>
      </c>
      <c r="BT400" s="227">
        <v>0</v>
      </c>
      <c r="BU400" s="227">
        <v>0</v>
      </c>
      <c r="BV400" s="227">
        <v>0</v>
      </c>
      <c r="BW400" s="227">
        <v>0</v>
      </c>
      <c r="BX400" s="227">
        <v>0</v>
      </c>
      <c r="BY400" s="227">
        <v>0</v>
      </c>
      <c r="BZ400" s="227">
        <v>0</v>
      </c>
      <c r="CA400" s="227">
        <v>0</v>
      </c>
      <c r="CB400" s="227">
        <v>0</v>
      </c>
      <c r="CC400" s="227">
        <v>0</v>
      </c>
      <c r="CD400" s="227">
        <v>0</v>
      </c>
      <c r="CE400" s="227">
        <v>0</v>
      </c>
      <c r="CF400" s="227">
        <v>0</v>
      </c>
      <c r="CG400" s="227">
        <v>0</v>
      </c>
      <c r="CH400" s="227">
        <v>0</v>
      </c>
      <c r="CI400" s="227">
        <v>0</v>
      </c>
      <c r="CJ400" s="227">
        <v>0</v>
      </c>
      <c r="CK400" s="227">
        <v>0</v>
      </c>
      <c r="CL400" s="227">
        <v>0</v>
      </c>
      <c r="CM400" s="326"/>
      <c r="CN400" s="310"/>
      <c r="CO400" s="310"/>
      <c r="CZ400" s="325">
        <f t="shared" si="6"/>
        <v>0</v>
      </c>
      <c r="DA400" s="313" t="s">
        <v>1953</v>
      </c>
      <c r="DB400" s="310" t="s">
        <v>375</v>
      </c>
      <c r="DC400" s="310" t="s">
        <v>2296</v>
      </c>
    </row>
    <row r="401" spans="1:107" ht="13.2" customHeight="1" x14ac:dyDescent="0.25">
      <c r="A401" s="293" t="s">
        <v>376</v>
      </c>
      <c r="B401" s="294" t="s">
        <v>377</v>
      </c>
      <c r="C401" s="227">
        <v>255612.43</v>
      </c>
      <c r="D401" s="227">
        <v>0</v>
      </c>
      <c r="E401" s="227">
        <v>0</v>
      </c>
      <c r="F401" s="227">
        <v>0</v>
      </c>
      <c r="G401" s="227">
        <v>0</v>
      </c>
      <c r="H401" s="227">
        <v>0</v>
      </c>
      <c r="I401" s="227">
        <v>0</v>
      </c>
      <c r="J401" s="227">
        <v>0</v>
      </c>
      <c r="K401" s="227">
        <v>0</v>
      </c>
      <c r="L401" s="227">
        <v>0</v>
      </c>
      <c r="M401" s="227">
        <v>0</v>
      </c>
      <c r="N401" s="227">
        <v>0</v>
      </c>
      <c r="O401" s="227">
        <v>1301373.3600000001</v>
      </c>
      <c r="P401" s="227">
        <v>0</v>
      </c>
      <c r="Q401" s="227">
        <v>0</v>
      </c>
      <c r="R401" s="227">
        <v>0</v>
      </c>
      <c r="S401" s="227">
        <v>0</v>
      </c>
      <c r="T401" s="227">
        <v>0</v>
      </c>
      <c r="U401" s="227">
        <v>0</v>
      </c>
      <c r="V401" s="227">
        <v>0</v>
      </c>
      <c r="W401" s="227">
        <v>2072620.76</v>
      </c>
      <c r="X401" s="227">
        <v>0</v>
      </c>
      <c r="Y401" s="227">
        <v>0</v>
      </c>
      <c r="Z401" s="227">
        <v>0</v>
      </c>
      <c r="AA401" s="227">
        <v>0</v>
      </c>
      <c r="AB401" s="227">
        <v>0</v>
      </c>
      <c r="AC401" s="227">
        <v>0</v>
      </c>
      <c r="AD401" s="227">
        <v>0</v>
      </c>
      <c r="AE401" s="227">
        <v>0</v>
      </c>
      <c r="AF401" s="227">
        <v>0</v>
      </c>
      <c r="AG401" s="227">
        <v>0</v>
      </c>
      <c r="AH401" s="227">
        <v>0</v>
      </c>
      <c r="AI401" s="227">
        <v>0</v>
      </c>
      <c r="AJ401" s="227">
        <v>0</v>
      </c>
      <c r="AK401" s="227">
        <v>0</v>
      </c>
      <c r="AL401" s="227">
        <v>0</v>
      </c>
      <c r="AM401" s="227">
        <v>0</v>
      </c>
      <c r="AN401" s="227">
        <v>0</v>
      </c>
      <c r="AO401" s="227">
        <v>0</v>
      </c>
      <c r="AP401" s="227">
        <v>0</v>
      </c>
      <c r="AQ401" s="227">
        <v>0</v>
      </c>
      <c r="AR401" s="227">
        <v>0</v>
      </c>
      <c r="AS401" s="227">
        <v>0</v>
      </c>
      <c r="AT401" s="227">
        <v>0</v>
      </c>
      <c r="AU401" s="227">
        <v>0</v>
      </c>
      <c r="AV401" s="227">
        <v>0</v>
      </c>
      <c r="AW401" s="227">
        <v>0</v>
      </c>
      <c r="AX401" s="227">
        <v>0</v>
      </c>
      <c r="AY401" s="227">
        <v>0</v>
      </c>
      <c r="AZ401" s="227">
        <v>0</v>
      </c>
      <c r="BA401" s="227">
        <v>0</v>
      </c>
      <c r="BB401" s="227">
        <v>0</v>
      </c>
      <c r="BC401" s="227">
        <v>0</v>
      </c>
      <c r="BD401" s="227">
        <v>0</v>
      </c>
      <c r="BE401" s="227">
        <v>0</v>
      </c>
      <c r="BF401" s="227">
        <v>0</v>
      </c>
      <c r="BG401" s="227">
        <v>0</v>
      </c>
      <c r="BH401" s="227">
        <v>0</v>
      </c>
      <c r="BI401" s="227">
        <v>0</v>
      </c>
      <c r="BJ401" s="227">
        <v>0</v>
      </c>
      <c r="BK401" s="227">
        <v>0</v>
      </c>
      <c r="BL401" s="227">
        <v>891948.5</v>
      </c>
      <c r="BM401" s="227">
        <v>0</v>
      </c>
      <c r="BN401" s="227">
        <v>0</v>
      </c>
      <c r="BO401" s="227">
        <v>0</v>
      </c>
      <c r="BP401" s="227">
        <v>0</v>
      </c>
      <c r="BQ401" s="227">
        <v>0</v>
      </c>
      <c r="BR401" s="227">
        <v>0</v>
      </c>
      <c r="BS401" s="227">
        <v>0</v>
      </c>
      <c r="BT401" s="227">
        <v>0</v>
      </c>
      <c r="BU401" s="227">
        <v>0</v>
      </c>
      <c r="BV401" s="227">
        <v>0</v>
      </c>
      <c r="BW401" s="227">
        <v>0</v>
      </c>
      <c r="BX401" s="227">
        <v>0</v>
      </c>
      <c r="BY401" s="227">
        <v>0</v>
      </c>
      <c r="BZ401" s="227">
        <v>0</v>
      </c>
      <c r="CA401" s="227">
        <v>0</v>
      </c>
      <c r="CB401" s="227">
        <v>0</v>
      </c>
      <c r="CC401" s="227">
        <v>0</v>
      </c>
      <c r="CD401" s="227">
        <v>0</v>
      </c>
      <c r="CE401" s="227">
        <v>0</v>
      </c>
      <c r="CF401" s="227">
        <v>0</v>
      </c>
      <c r="CG401" s="227">
        <v>0</v>
      </c>
      <c r="CH401" s="227">
        <v>0</v>
      </c>
      <c r="CI401" s="227">
        <v>0</v>
      </c>
      <c r="CJ401" s="227">
        <v>0</v>
      </c>
      <c r="CK401" s="227">
        <v>0</v>
      </c>
      <c r="CL401" s="227">
        <v>0</v>
      </c>
      <c r="CM401" s="326" t="s">
        <v>1384</v>
      </c>
      <c r="CN401" s="309" t="s">
        <v>1383</v>
      </c>
      <c r="CO401" s="309" t="s">
        <v>1384</v>
      </c>
      <c r="CQ401" s="336" t="s">
        <v>2250</v>
      </c>
      <c r="CR401" s="310">
        <f>A401-CS401</f>
        <v>0</v>
      </c>
      <c r="CS401" s="310" t="s">
        <v>376</v>
      </c>
      <c r="CT401" s="310" t="s">
        <v>377</v>
      </c>
      <c r="CU401" s="310">
        <v>0</v>
      </c>
      <c r="CW401" s="312" t="s">
        <v>1383</v>
      </c>
      <c r="CX401" s="310" t="s">
        <v>1384</v>
      </c>
      <c r="CY401" s="310">
        <v>0</v>
      </c>
      <c r="CZ401" s="325">
        <f t="shared" si="6"/>
        <v>0</v>
      </c>
      <c r="DA401" s="313" t="s">
        <v>376</v>
      </c>
      <c r="DB401" s="310" t="s">
        <v>377</v>
      </c>
      <c r="DC401" s="310" t="s">
        <v>2296</v>
      </c>
    </row>
    <row r="402" spans="1:107" ht="13.2" customHeight="1" x14ac:dyDescent="0.25">
      <c r="A402" s="293" t="s">
        <v>1054</v>
      </c>
      <c r="B402" s="294" t="s">
        <v>1055</v>
      </c>
      <c r="C402" s="227">
        <v>0</v>
      </c>
      <c r="D402" s="227">
        <v>0</v>
      </c>
      <c r="E402" s="227">
        <v>0</v>
      </c>
      <c r="F402" s="227">
        <v>0</v>
      </c>
      <c r="G402" s="227">
        <v>0</v>
      </c>
      <c r="H402" s="227">
        <v>0</v>
      </c>
      <c r="I402" s="227">
        <v>0</v>
      </c>
      <c r="J402" s="227">
        <v>0</v>
      </c>
      <c r="K402" s="227">
        <v>0</v>
      </c>
      <c r="L402" s="227">
        <v>0</v>
      </c>
      <c r="M402" s="227">
        <v>0</v>
      </c>
      <c r="N402" s="227">
        <v>0</v>
      </c>
      <c r="O402" s="227">
        <v>0</v>
      </c>
      <c r="P402" s="227">
        <v>0</v>
      </c>
      <c r="Q402" s="227">
        <v>0</v>
      </c>
      <c r="R402" s="227">
        <v>0</v>
      </c>
      <c r="S402" s="227">
        <v>0</v>
      </c>
      <c r="T402" s="227">
        <v>0</v>
      </c>
      <c r="U402" s="227">
        <v>0</v>
      </c>
      <c r="V402" s="227">
        <v>0</v>
      </c>
      <c r="W402" s="227">
        <v>0</v>
      </c>
      <c r="X402" s="227">
        <v>0</v>
      </c>
      <c r="Y402" s="227">
        <v>0</v>
      </c>
      <c r="Z402" s="227">
        <v>0</v>
      </c>
      <c r="AA402" s="227">
        <v>0</v>
      </c>
      <c r="AB402" s="227">
        <v>0</v>
      </c>
      <c r="AC402" s="227">
        <v>0</v>
      </c>
      <c r="AD402" s="227">
        <v>0</v>
      </c>
      <c r="AE402" s="227">
        <v>0</v>
      </c>
      <c r="AF402" s="227">
        <v>0</v>
      </c>
      <c r="AG402" s="227">
        <v>0</v>
      </c>
      <c r="AH402" s="227">
        <v>0</v>
      </c>
      <c r="AI402" s="227">
        <v>0</v>
      </c>
      <c r="AJ402" s="227">
        <v>0</v>
      </c>
      <c r="AK402" s="227">
        <v>179064</v>
      </c>
      <c r="AL402" s="227">
        <v>0</v>
      </c>
      <c r="AM402" s="227">
        <v>0</v>
      </c>
      <c r="AN402" s="227">
        <v>0</v>
      </c>
      <c r="AO402" s="227">
        <v>0</v>
      </c>
      <c r="AP402" s="227">
        <v>0</v>
      </c>
      <c r="AQ402" s="227">
        <v>0</v>
      </c>
      <c r="AR402" s="227">
        <v>0</v>
      </c>
      <c r="AS402" s="227">
        <v>0</v>
      </c>
      <c r="AT402" s="227">
        <v>0</v>
      </c>
      <c r="AU402" s="227">
        <v>0</v>
      </c>
      <c r="AV402" s="227">
        <v>0</v>
      </c>
      <c r="AW402" s="227">
        <v>0</v>
      </c>
      <c r="AX402" s="227">
        <v>0</v>
      </c>
      <c r="AY402" s="227">
        <v>0</v>
      </c>
      <c r="AZ402" s="227">
        <v>0</v>
      </c>
      <c r="BA402" s="227">
        <v>0</v>
      </c>
      <c r="BB402" s="227">
        <v>0</v>
      </c>
      <c r="BC402" s="227">
        <v>0</v>
      </c>
      <c r="BD402" s="227">
        <v>0</v>
      </c>
      <c r="BE402" s="227">
        <v>0</v>
      </c>
      <c r="BF402" s="227">
        <v>0</v>
      </c>
      <c r="BG402" s="227">
        <v>0</v>
      </c>
      <c r="BH402" s="227">
        <v>0</v>
      </c>
      <c r="BI402" s="227">
        <v>0</v>
      </c>
      <c r="BJ402" s="227">
        <v>0</v>
      </c>
      <c r="BK402" s="227">
        <v>0</v>
      </c>
      <c r="BL402" s="227">
        <v>0</v>
      </c>
      <c r="BM402" s="227">
        <v>0</v>
      </c>
      <c r="BN402" s="227">
        <v>0</v>
      </c>
      <c r="BO402" s="227">
        <v>0</v>
      </c>
      <c r="BP402" s="227">
        <v>0</v>
      </c>
      <c r="BQ402" s="227">
        <v>0</v>
      </c>
      <c r="BR402" s="295">
        <v>0</v>
      </c>
      <c r="BS402" s="295">
        <v>0</v>
      </c>
      <c r="BT402" s="295">
        <v>0</v>
      </c>
      <c r="BU402" s="295">
        <v>0</v>
      </c>
      <c r="BV402" s="295">
        <v>0</v>
      </c>
      <c r="BW402" s="295">
        <v>0</v>
      </c>
      <c r="BX402" s="295">
        <v>0</v>
      </c>
      <c r="BY402" s="295">
        <v>0</v>
      </c>
      <c r="BZ402" s="295">
        <v>0</v>
      </c>
      <c r="CA402" s="295">
        <v>0</v>
      </c>
      <c r="CB402" s="295">
        <v>0</v>
      </c>
      <c r="CC402" s="295">
        <v>0</v>
      </c>
      <c r="CD402" s="295">
        <v>0</v>
      </c>
      <c r="CE402" s="295">
        <v>0</v>
      </c>
      <c r="CF402" s="295">
        <v>0</v>
      </c>
      <c r="CG402" s="295">
        <v>0</v>
      </c>
      <c r="CH402" s="295">
        <v>0</v>
      </c>
      <c r="CI402" s="295">
        <v>0</v>
      </c>
      <c r="CJ402" s="295">
        <v>0</v>
      </c>
      <c r="CK402" s="295">
        <v>0</v>
      </c>
      <c r="CL402" s="295">
        <v>0</v>
      </c>
      <c r="CM402" s="326" t="s">
        <v>1384</v>
      </c>
      <c r="CN402" s="309" t="s">
        <v>1383</v>
      </c>
      <c r="CO402" s="309" t="s">
        <v>1384</v>
      </c>
      <c r="CQ402" s="336" t="s">
        <v>2250</v>
      </c>
      <c r="CR402" s="310">
        <f t="shared" ref="CR402:CR465" si="7">A402-CS402</f>
        <v>0</v>
      </c>
      <c r="CS402" s="310" t="s">
        <v>1054</v>
      </c>
      <c r="CT402" s="310" t="s">
        <v>1055</v>
      </c>
      <c r="CU402" s="310">
        <v>0</v>
      </c>
      <c r="CW402" s="312" t="s">
        <v>1383</v>
      </c>
      <c r="CX402" s="310" t="s">
        <v>1384</v>
      </c>
      <c r="CY402" s="310">
        <v>0</v>
      </c>
      <c r="CZ402" s="325">
        <f t="shared" si="6"/>
        <v>0</v>
      </c>
      <c r="DA402" s="313" t="s">
        <v>1054</v>
      </c>
      <c r="DB402" s="310" t="s">
        <v>1055</v>
      </c>
      <c r="DC402" s="310" t="s">
        <v>2296</v>
      </c>
    </row>
    <row r="403" spans="1:107" ht="13.2" customHeight="1" x14ac:dyDescent="0.25">
      <c r="A403" s="293" t="s">
        <v>378</v>
      </c>
      <c r="B403" s="294" t="s">
        <v>379</v>
      </c>
      <c r="C403" s="227">
        <v>11300</v>
      </c>
      <c r="D403" s="227">
        <v>0</v>
      </c>
      <c r="E403" s="227">
        <v>0</v>
      </c>
      <c r="F403" s="227">
        <v>0</v>
      </c>
      <c r="G403" s="227">
        <v>0</v>
      </c>
      <c r="H403" s="227">
        <v>0</v>
      </c>
      <c r="I403" s="227">
        <v>0</v>
      </c>
      <c r="J403" s="227">
        <v>0</v>
      </c>
      <c r="K403" s="227">
        <v>0</v>
      </c>
      <c r="L403" s="227">
        <v>0</v>
      </c>
      <c r="M403" s="227">
        <v>0</v>
      </c>
      <c r="N403" s="227">
        <v>0</v>
      </c>
      <c r="O403" s="227">
        <v>28150</v>
      </c>
      <c r="P403" s="227">
        <v>0</v>
      </c>
      <c r="Q403" s="227">
        <v>0</v>
      </c>
      <c r="R403" s="227">
        <v>0</v>
      </c>
      <c r="S403" s="227">
        <v>0</v>
      </c>
      <c r="T403" s="227">
        <v>0</v>
      </c>
      <c r="U403" s="227">
        <v>0</v>
      </c>
      <c r="V403" s="227">
        <v>0</v>
      </c>
      <c r="W403" s="227">
        <v>11800</v>
      </c>
      <c r="X403" s="227">
        <v>0</v>
      </c>
      <c r="Y403" s="227">
        <v>0</v>
      </c>
      <c r="Z403" s="227">
        <v>0</v>
      </c>
      <c r="AA403" s="227">
        <v>0</v>
      </c>
      <c r="AB403" s="227">
        <v>0</v>
      </c>
      <c r="AC403" s="227">
        <v>0</v>
      </c>
      <c r="AD403" s="227">
        <v>0</v>
      </c>
      <c r="AE403" s="227">
        <v>0</v>
      </c>
      <c r="AF403" s="227">
        <v>0</v>
      </c>
      <c r="AG403" s="227">
        <v>0</v>
      </c>
      <c r="AH403" s="227">
        <v>0</v>
      </c>
      <c r="AI403" s="227">
        <v>0</v>
      </c>
      <c r="AJ403" s="227">
        <v>0</v>
      </c>
      <c r="AK403" s="227">
        <v>34982.300000000003</v>
      </c>
      <c r="AL403" s="227">
        <v>0</v>
      </c>
      <c r="AM403" s="227">
        <v>0</v>
      </c>
      <c r="AN403" s="227">
        <v>0</v>
      </c>
      <c r="AO403" s="227">
        <v>0</v>
      </c>
      <c r="AP403" s="227">
        <v>0</v>
      </c>
      <c r="AQ403" s="227">
        <v>0</v>
      </c>
      <c r="AR403" s="227">
        <v>13400</v>
      </c>
      <c r="AS403" s="227">
        <v>0</v>
      </c>
      <c r="AT403" s="227">
        <v>0</v>
      </c>
      <c r="AU403" s="227">
        <v>0</v>
      </c>
      <c r="AV403" s="227">
        <v>0</v>
      </c>
      <c r="AW403" s="227">
        <v>0</v>
      </c>
      <c r="AX403" s="227">
        <v>0</v>
      </c>
      <c r="AY403" s="227">
        <v>0</v>
      </c>
      <c r="AZ403" s="227">
        <v>0</v>
      </c>
      <c r="BA403" s="227">
        <v>43550</v>
      </c>
      <c r="BB403" s="227">
        <v>0</v>
      </c>
      <c r="BC403" s="227">
        <v>9400</v>
      </c>
      <c r="BD403" s="227">
        <v>0</v>
      </c>
      <c r="BE403" s="227">
        <v>0</v>
      </c>
      <c r="BF403" s="227">
        <v>0</v>
      </c>
      <c r="BG403" s="227">
        <v>0</v>
      </c>
      <c r="BH403" s="227">
        <v>0</v>
      </c>
      <c r="BI403" s="227">
        <v>0</v>
      </c>
      <c r="BJ403" s="227">
        <v>0</v>
      </c>
      <c r="BK403" s="227">
        <v>0</v>
      </c>
      <c r="BL403" s="227">
        <v>11900</v>
      </c>
      <c r="BM403" s="227">
        <v>0</v>
      </c>
      <c r="BN403" s="227">
        <v>0</v>
      </c>
      <c r="BO403" s="227">
        <v>0</v>
      </c>
      <c r="BP403" s="227">
        <v>0</v>
      </c>
      <c r="BQ403" s="227">
        <v>0</v>
      </c>
      <c r="BR403" s="295">
        <v>41750</v>
      </c>
      <c r="BS403" s="295">
        <v>0</v>
      </c>
      <c r="BT403" s="295">
        <v>0</v>
      </c>
      <c r="BU403" s="295">
        <v>0</v>
      </c>
      <c r="BV403" s="227">
        <v>0</v>
      </c>
      <c r="BW403" s="295">
        <v>0</v>
      </c>
      <c r="BX403" s="295">
        <v>0</v>
      </c>
      <c r="BY403" s="295">
        <v>0</v>
      </c>
      <c r="BZ403" s="295">
        <v>0</v>
      </c>
      <c r="CA403" s="295">
        <v>0</v>
      </c>
      <c r="CB403" s="295">
        <v>0</v>
      </c>
      <c r="CC403" s="295">
        <v>0</v>
      </c>
      <c r="CD403" s="295">
        <v>0</v>
      </c>
      <c r="CE403" s="295">
        <v>0</v>
      </c>
      <c r="CF403" s="295">
        <v>0</v>
      </c>
      <c r="CG403" s="295">
        <v>0</v>
      </c>
      <c r="CH403" s="295">
        <v>0</v>
      </c>
      <c r="CI403" s="295">
        <v>0</v>
      </c>
      <c r="CJ403" s="295">
        <v>0</v>
      </c>
      <c r="CK403" s="295">
        <v>0</v>
      </c>
      <c r="CL403" s="295">
        <v>0</v>
      </c>
      <c r="CM403" s="326" t="s">
        <v>1384</v>
      </c>
      <c r="CN403" s="309" t="s">
        <v>1383</v>
      </c>
      <c r="CO403" s="309" t="s">
        <v>1384</v>
      </c>
      <c r="CQ403" s="336" t="s">
        <v>2250</v>
      </c>
      <c r="CR403" s="310">
        <f t="shared" si="7"/>
        <v>0</v>
      </c>
      <c r="CS403" s="310" t="s">
        <v>378</v>
      </c>
      <c r="CT403" s="310" t="s">
        <v>379</v>
      </c>
      <c r="CU403" s="310">
        <v>0</v>
      </c>
      <c r="CW403" s="312" t="s">
        <v>1383</v>
      </c>
      <c r="CX403" s="310" t="s">
        <v>1384</v>
      </c>
      <c r="CY403" s="310">
        <v>0</v>
      </c>
      <c r="CZ403" s="325">
        <f t="shared" si="6"/>
        <v>0</v>
      </c>
      <c r="DA403" s="313" t="s">
        <v>378</v>
      </c>
      <c r="DB403" s="310" t="s">
        <v>379</v>
      </c>
      <c r="DC403" s="310" t="s">
        <v>2296</v>
      </c>
    </row>
    <row r="404" spans="1:107" ht="13.2" customHeight="1" x14ac:dyDescent="0.25">
      <c r="A404" s="293" t="s">
        <v>380</v>
      </c>
      <c r="B404" s="294" t="s">
        <v>1515</v>
      </c>
      <c r="C404" s="227">
        <v>0</v>
      </c>
      <c r="D404" s="227">
        <v>0</v>
      </c>
      <c r="E404" s="227">
        <v>0</v>
      </c>
      <c r="F404" s="227">
        <v>0</v>
      </c>
      <c r="G404" s="227">
        <v>0</v>
      </c>
      <c r="H404" s="227">
        <v>0</v>
      </c>
      <c r="I404" s="227">
        <v>0</v>
      </c>
      <c r="J404" s="227">
        <v>0</v>
      </c>
      <c r="K404" s="227">
        <v>0</v>
      </c>
      <c r="L404" s="227">
        <v>0</v>
      </c>
      <c r="M404" s="227">
        <v>0</v>
      </c>
      <c r="N404" s="227">
        <v>0</v>
      </c>
      <c r="O404" s="227">
        <v>0</v>
      </c>
      <c r="P404" s="227">
        <v>0</v>
      </c>
      <c r="Q404" s="227">
        <v>0</v>
      </c>
      <c r="R404" s="227">
        <v>0</v>
      </c>
      <c r="S404" s="227">
        <v>0</v>
      </c>
      <c r="T404" s="227">
        <v>0</v>
      </c>
      <c r="U404" s="227">
        <v>0</v>
      </c>
      <c r="V404" s="227">
        <v>0</v>
      </c>
      <c r="W404" s="227">
        <v>10000</v>
      </c>
      <c r="X404" s="227">
        <v>0</v>
      </c>
      <c r="Y404" s="227">
        <v>0</v>
      </c>
      <c r="Z404" s="227">
        <v>0</v>
      </c>
      <c r="AA404" s="227">
        <v>0</v>
      </c>
      <c r="AB404" s="227">
        <v>0</v>
      </c>
      <c r="AC404" s="227">
        <v>0</v>
      </c>
      <c r="AD404" s="227">
        <v>0</v>
      </c>
      <c r="AE404" s="227">
        <v>0</v>
      </c>
      <c r="AF404" s="227">
        <v>0</v>
      </c>
      <c r="AG404" s="227">
        <v>0</v>
      </c>
      <c r="AH404" s="227">
        <v>0</v>
      </c>
      <c r="AI404" s="227">
        <v>0</v>
      </c>
      <c r="AJ404" s="227">
        <v>0</v>
      </c>
      <c r="AK404" s="227">
        <v>9000</v>
      </c>
      <c r="AL404" s="227">
        <v>0</v>
      </c>
      <c r="AM404" s="227">
        <v>0</v>
      </c>
      <c r="AN404" s="227">
        <v>0</v>
      </c>
      <c r="AO404" s="227">
        <v>0</v>
      </c>
      <c r="AP404" s="227">
        <v>0</v>
      </c>
      <c r="AQ404" s="227">
        <v>0</v>
      </c>
      <c r="AR404" s="227">
        <v>0</v>
      </c>
      <c r="AS404" s="227">
        <v>0</v>
      </c>
      <c r="AT404" s="227">
        <v>0</v>
      </c>
      <c r="AU404" s="227">
        <v>0</v>
      </c>
      <c r="AV404" s="227">
        <v>0</v>
      </c>
      <c r="AW404" s="227">
        <v>0</v>
      </c>
      <c r="AX404" s="227">
        <v>0</v>
      </c>
      <c r="AY404" s="227">
        <v>0</v>
      </c>
      <c r="AZ404" s="227">
        <v>0</v>
      </c>
      <c r="BA404" s="227">
        <v>0</v>
      </c>
      <c r="BB404" s="227">
        <v>0</v>
      </c>
      <c r="BC404" s="227">
        <v>0</v>
      </c>
      <c r="BD404" s="227">
        <v>0</v>
      </c>
      <c r="BE404" s="227">
        <v>0</v>
      </c>
      <c r="BF404" s="227">
        <v>0</v>
      </c>
      <c r="BG404" s="227">
        <v>0</v>
      </c>
      <c r="BH404" s="227">
        <v>0</v>
      </c>
      <c r="BI404" s="227">
        <v>0</v>
      </c>
      <c r="BJ404" s="227">
        <v>0</v>
      </c>
      <c r="BK404" s="227">
        <v>0</v>
      </c>
      <c r="BL404" s="227">
        <v>0</v>
      </c>
      <c r="BM404" s="227">
        <v>0</v>
      </c>
      <c r="BN404" s="227">
        <v>0</v>
      </c>
      <c r="BO404" s="227">
        <v>0</v>
      </c>
      <c r="BP404" s="227">
        <v>0</v>
      </c>
      <c r="BQ404" s="227">
        <v>0</v>
      </c>
      <c r="BR404" s="295">
        <v>0</v>
      </c>
      <c r="BS404" s="295">
        <v>0</v>
      </c>
      <c r="BT404" s="295">
        <v>0</v>
      </c>
      <c r="BU404" s="295">
        <v>0</v>
      </c>
      <c r="BV404" s="295">
        <v>0</v>
      </c>
      <c r="BW404" s="295">
        <v>0</v>
      </c>
      <c r="BX404" s="295">
        <v>0</v>
      </c>
      <c r="BY404" s="295">
        <v>0</v>
      </c>
      <c r="BZ404" s="295">
        <v>0</v>
      </c>
      <c r="CA404" s="295">
        <v>0</v>
      </c>
      <c r="CB404" s="295">
        <v>0</v>
      </c>
      <c r="CC404" s="295">
        <v>0</v>
      </c>
      <c r="CD404" s="295">
        <v>0</v>
      </c>
      <c r="CE404" s="227">
        <v>0</v>
      </c>
      <c r="CF404" s="227">
        <v>0</v>
      </c>
      <c r="CG404" s="295">
        <v>0</v>
      </c>
      <c r="CH404" s="295">
        <v>0</v>
      </c>
      <c r="CI404" s="295">
        <v>0</v>
      </c>
      <c r="CJ404" s="295">
        <v>0</v>
      </c>
      <c r="CK404" s="227">
        <v>0</v>
      </c>
      <c r="CL404" s="227">
        <v>0</v>
      </c>
      <c r="CM404" s="326" t="s">
        <v>1384</v>
      </c>
      <c r="CN404" s="309" t="s">
        <v>1383</v>
      </c>
      <c r="CO404" s="309" t="s">
        <v>1384</v>
      </c>
      <c r="CQ404" s="336" t="s">
        <v>2250</v>
      </c>
      <c r="CR404" s="310">
        <f t="shared" si="7"/>
        <v>0</v>
      </c>
      <c r="CS404" s="310" t="s">
        <v>380</v>
      </c>
      <c r="CT404" s="310" t="s">
        <v>381</v>
      </c>
      <c r="CU404" s="310">
        <v>0</v>
      </c>
      <c r="CW404" s="312" t="s">
        <v>1383</v>
      </c>
      <c r="CX404" s="310" t="s">
        <v>1384</v>
      </c>
      <c r="CY404" s="310">
        <v>0</v>
      </c>
      <c r="CZ404" s="325">
        <f t="shared" si="6"/>
        <v>0</v>
      </c>
      <c r="DA404" s="313" t="s">
        <v>380</v>
      </c>
      <c r="DB404" s="310" t="s">
        <v>1515</v>
      </c>
      <c r="DC404" s="310" t="s">
        <v>2296</v>
      </c>
    </row>
    <row r="405" spans="1:107" ht="13.2" customHeight="1" x14ac:dyDescent="0.25">
      <c r="A405" s="293" t="s">
        <v>382</v>
      </c>
      <c r="B405" s="294" t="s">
        <v>383</v>
      </c>
      <c r="C405" s="227">
        <v>0</v>
      </c>
      <c r="D405" s="227">
        <v>0</v>
      </c>
      <c r="E405" s="227">
        <v>0</v>
      </c>
      <c r="F405" s="227">
        <v>0</v>
      </c>
      <c r="G405" s="227">
        <v>0</v>
      </c>
      <c r="H405" s="227">
        <v>0</v>
      </c>
      <c r="I405" s="227">
        <v>0</v>
      </c>
      <c r="J405" s="227">
        <v>0</v>
      </c>
      <c r="K405" s="227">
        <v>0</v>
      </c>
      <c r="L405" s="227">
        <v>0</v>
      </c>
      <c r="M405" s="227">
        <v>0</v>
      </c>
      <c r="N405" s="227">
        <v>0</v>
      </c>
      <c r="O405" s="227">
        <v>0</v>
      </c>
      <c r="P405" s="227">
        <v>0</v>
      </c>
      <c r="Q405" s="227">
        <v>0</v>
      </c>
      <c r="R405" s="227">
        <v>0</v>
      </c>
      <c r="S405" s="227">
        <v>0</v>
      </c>
      <c r="T405" s="227">
        <v>0</v>
      </c>
      <c r="U405" s="227">
        <v>0</v>
      </c>
      <c r="V405" s="227">
        <v>0</v>
      </c>
      <c r="W405" s="227">
        <v>0</v>
      </c>
      <c r="X405" s="227">
        <v>0</v>
      </c>
      <c r="Y405" s="227">
        <v>0</v>
      </c>
      <c r="Z405" s="227">
        <v>0</v>
      </c>
      <c r="AA405" s="227">
        <v>0</v>
      </c>
      <c r="AB405" s="227">
        <v>0</v>
      </c>
      <c r="AC405" s="227">
        <v>0</v>
      </c>
      <c r="AD405" s="227">
        <v>0</v>
      </c>
      <c r="AE405" s="227">
        <v>0</v>
      </c>
      <c r="AF405" s="227">
        <v>0</v>
      </c>
      <c r="AG405" s="227">
        <v>0</v>
      </c>
      <c r="AH405" s="227">
        <v>0</v>
      </c>
      <c r="AI405" s="227">
        <v>0</v>
      </c>
      <c r="AJ405" s="227">
        <v>0</v>
      </c>
      <c r="AK405" s="227">
        <v>0</v>
      </c>
      <c r="AL405" s="227">
        <v>0</v>
      </c>
      <c r="AM405" s="227">
        <v>0</v>
      </c>
      <c r="AN405" s="227">
        <v>0</v>
      </c>
      <c r="AO405" s="227">
        <v>0</v>
      </c>
      <c r="AP405" s="227">
        <v>0</v>
      </c>
      <c r="AQ405" s="227">
        <v>0</v>
      </c>
      <c r="AR405" s="227">
        <v>143000</v>
      </c>
      <c r="AS405" s="227">
        <v>0</v>
      </c>
      <c r="AT405" s="227">
        <v>0</v>
      </c>
      <c r="AU405" s="227">
        <v>0</v>
      </c>
      <c r="AV405" s="227">
        <v>0</v>
      </c>
      <c r="AW405" s="227">
        <v>0</v>
      </c>
      <c r="AX405" s="227">
        <v>0</v>
      </c>
      <c r="AY405" s="227">
        <v>0</v>
      </c>
      <c r="AZ405" s="227">
        <v>0</v>
      </c>
      <c r="BA405" s="227">
        <v>0</v>
      </c>
      <c r="BB405" s="227">
        <v>0</v>
      </c>
      <c r="BC405" s="227">
        <v>0</v>
      </c>
      <c r="BD405" s="227">
        <v>0</v>
      </c>
      <c r="BE405" s="227">
        <v>0</v>
      </c>
      <c r="BF405" s="227">
        <v>0</v>
      </c>
      <c r="BG405" s="227">
        <v>0</v>
      </c>
      <c r="BH405" s="227">
        <v>0</v>
      </c>
      <c r="BI405" s="227">
        <v>0</v>
      </c>
      <c r="BJ405" s="227">
        <v>0</v>
      </c>
      <c r="BK405" s="227">
        <v>0</v>
      </c>
      <c r="BL405" s="227">
        <v>0</v>
      </c>
      <c r="BM405" s="227">
        <v>0</v>
      </c>
      <c r="BN405" s="227">
        <v>0</v>
      </c>
      <c r="BO405" s="227">
        <v>0</v>
      </c>
      <c r="BP405" s="227">
        <v>0</v>
      </c>
      <c r="BQ405" s="227">
        <v>0</v>
      </c>
      <c r="BR405" s="295">
        <v>91400</v>
      </c>
      <c r="BS405" s="295">
        <v>0</v>
      </c>
      <c r="BT405" s="295">
        <v>0</v>
      </c>
      <c r="BU405" s="295">
        <v>0</v>
      </c>
      <c r="BV405" s="227">
        <v>0</v>
      </c>
      <c r="BW405" s="295">
        <v>0</v>
      </c>
      <c r="BX405" s="295">
        <v>0</v>
      </c>
      <c r="BY405" s="295">
        <v>0</v>
      </c>
      <c r="BZ405" s="295">
        <v>0</v>
      </c>
      <c r="CA405" s="295">
        <v>0</v>
      </c>
      <c r="CB405" s="295">
        <v>0</v>
      </c>
      <c r="CC405" s="295">
        <v>0</v>
      </c>
      <c r="CD405" s="295">
        <v>0</v>
      </c>
      <c r="CE405" s="227">
        <v>0</v>
      </c>
      <c r="CF405" s="227">
        <v>0</v>
      </c>
      <c r="CG405" s="295">
        <v>0</v>
      </c>
      <c r="CH405" s="295">
        <v>0</v>
      </c>
      <c r="CI405" s="295">
        <v>0</v>
      </c>
      <c r="CJ405" s="295">
        <v>0</v>
      </c>
      <c r="CK405" s="227">
        <v>0</v>
      </c>
      <c r="CL405" s="295">
        <v>0</v>
      </c>
      <c r="CM405" s="326" t="s">
        <v>1384</v>
      </c>
      <c r="CN405" s="309" t="s">
        <v>1383</v>
      </c>
      <c r="CO405" s="309" t="s">
        <v>1384</v>
      </c>
      <c r="CQ405" s="336" t="s">
        <v>2250</v>
      </c>
      <c r="CR405" s="310">
        <f t="shared" si="7"/>
        <v>0</v>
      </c>
      <c r="CS405" s="310" t="s">
        <v>382</v>
      </c>
      <c r="CT405" s="310" t="s">
        <v>383</v>
      </c>
      <c r="CU405" s="310">
        <v>0</v>
      </c>
      <c r="CW405" s="312" t="s">
        <v>1383</v>
      </c>
      <c r="CX405" s="310" t="s">
        <v>1384</v>
      </c>
      <c r="CY405" s="310">
        <v>0</v>
      </c>
      <c r="CZ405" s="325">
        <f t="shared" si="6"/>
        <v>0</v>
      </c>
      <c r="DA405" s="313" t="s">
        <v>382</v>
      </c>
      <c r="DB405" s="310" t="s">
        <v>383</v>
      </c>
      <c r="DC405" s="310" t="s">
        <v>2296</v>
      </c>
    </row>
    <row r="406" spans="1:107" ht="13.2" customHeight="1" x14ac:dyDescent="0.25">
      <c r="A406" s="293" t="s">
        <v>384</v>
      </c>
      <c r="B406" s="294" t="s">
        <v>385</v>
      </c>
      <c r="C406" s="227">
        <v>0</v>
      </c>
      <c r="D406" s="227">
        <v>0</v>
      </c>
      <c r="E406" s="227">
        <v>0</v>
      </c>
      <c r="F406" s="227">
        <v>0</v>
      </c>
      <c r="G406" s="227">
        <v>0</v>
      </c>
      <c r="H406" s="227">
        <v>0</v>
      </c>
      <c r="I406" s="227">
        <v>0</v>
      </c>
      <c r="J406" s="227">
        <v>0</v>
      </c>
      <c r="K406" s="227">
        <v>0</v>
      </c>
      <c r="L406" s="227">
        <v>0</v>
      </c>
      <c r="M406" s="227">
        <v>24004.04</v>
      </c>
      <c r="N406" s="227">
        <v>126.37</v>
      </c>
      <c r="O406" s="227">
        <v>3974.4</v>
      </c>
      <c r="P406" s="227">
        <v>0</v>
      </c>
      <c r="Q406" s="227">
        <v>0</v>
      </c>
      <c r="R406" s="227">
        <v>0</v>
      </c>
      <c r="S406" s="227">
        <v>0</v>
      </c>
      <c r="T406" s="227">
        <v>0</v>
      </c>
      <c r="U406" s="227">
        <v>0</v>
      </c>
      <c r="V406" s="227">
        <v>0</v>
      </c>
      <c r="W406" s="227">
        <v>0</v>
      </c>
      <c r="X406" s="227">
        <v>0</v>
      </c>
      <c r="Y406" s="227">
        <v>0</v>
      </c>
      <c r="Z406" s="227">
        <v>0</v>
      </c>
      <c r="AA406" s="227">
        <v>0</v>
      </c>
      <c r="AB406" s="227">
        <v>0</v>
      </c>
      <c r="AC406" s="227">
        <v>0</v>
      </c>
      <c r="AD406" s="227">
        <v>0</v>
      </c>
      <c r="AE406" s="227">
        <v>0</v>
      </c>
      <c r="AF406" s="227">
        <v>0</v>
      </c>
      <c r="AG406" s="227">
        <v>0</v>
      </c>
      <c r="AH406" s="227">
        <v>0</v>
      </c>
      <c r="AI406" s="227">
        <v>0</v>
      </c>
      <c r="AJ406" s="227">
        <v>0</v>
      </c>
      <c r="AK406" s="227">
        <v>0</v>
      </c>
      <c r="AL406" s="227">
        <v>0</v>
      </c>
      <c r="AM406" s="227">
        <v>0</v>
      </c>
      <c r="AN406" s="227">
        <v>0</v>
      </c>
      <c r="AO406" s="227">
        <v>0</v>
      </c>
      <c r="AP406" s="227">
        <v>0</v>
      </c>
      <c r="AQ406" s="227">
        <v>0</v>
      </c>
      <c r="AR406" s="227">
        <v>0</v>
      </c>
      <c r="AS406" s="227">
        <v>0</v>
      </c>
      <c r="AT406" s="227">
        <v>0</v>
      </c>
      <c r="AU406" s="227">
        <v>0</v>
      </c>
      <c r="AV406" s="227">
        <v>0</v>
      </c>
      <c r="AW406" s="227">
        <v>0</v>
      </c>
      <c r="AX406" s="227">
        <v>0</v>
      </c>
      <c r="AY406" s="227">
        <v>0</v>
      </c>
      <c r="AZ406" s="227">
        <v>0</v>
      </c>
      <c r="BA406" s="227">
        <v>80.540000000000006</v>
      </c>
      <c r="BB406" s="227">
        <v>0</v>
      </c>
      <c r="BC406" s="227">
        <v>6977.25</v>
      </c>
      <c r="BD406" s="227">
        <v>0</v>
      </c>
      <c r="BE406" s="227">
        <v>0</v>
      </c>
      <c r="BF406" s="227">
        <v>0</v>
      </c>
      <c r="BG406" s="227">
        <v>0</v>
      </c>
      <c r="BH406" s="227">
        <v>0</v>
      </c>
      <c r="BI406" s="227">
        <v>0</v>
      </c>
      <c r="BJ406" s="227">
        <v>0</v>
      </c>
      <c r="BK406" s="227">
        <v>0</v>
      </c>
      <c r="BL406" s="227">
        <v>29.33</v>
      </c>
      <c r="BM406" s="227">
        <v>0</v>
      </c>
      <c r="BN406" s="227">
        <v>0</v>
      </c>
      <c r="BO406" s="227">
        <v>0</v>
      </c>
      <c r="BP406" s="227">
        <v>0</v>
      </c>
      <c r="BQ406" s="227">
        <v>0</v>
      </c>
      <c r="BR406" s="295">
        <v>90396.08</v>
      </c>
      <c r="BS406" s="295">
        <v>0</v>
      </c>
      <c r="BT406" s="295">
        <v>0</v>
      </c>
      <c r="BU406" s="295">
        <v>0</v>
      </c>
      <c r="BV406" s="295">
        <v>0</v>
      </c>
      <c r="BW406" s="295">
        <v>0</v>
      </c>
      <c r="BX406" s="295">
        <v>0</v>
      </c>
      <c r="BY406" s="295">
        <v>0</v>
      </c>
      <c r="BZ406" s="295">
        <v>0</v>
      </c>
      <c r="CA406" s="295">
        <v>0</v>
      </c>
      <c r="CB406" s="295">
        <v>0</v>
      </c>
      <c r="CC406" s="295">
        <v>0</v>
      </c>
      <c r="CD406" s="295">
        <v>0</v>
      </c>
      <c r="CE406" s="295">
        <v>0</v>
      </c>
      <c r="CF406" s="295">
        <v>0</v>
      </c>
      <c r="CG406" s="295">
        <v>0</v>
      </c>
      <c r="CH406" s="295">
        <v>0</v>
      </c>
      <c r="CI406" s="295">
        <v>0</v>
      </c>
      <c r="CJ406" s="295">
        <v>0</v>
      </c>
      <c r="CK406" s="295">
        <v>0</v>
      </c>
      <c r="CL406" s="295">
        <v>0</v>
      </c>
      <c r="CM406" s="326" t="s">
        <v>1384</v>
      </c>
      <c r="CN406" s="309" t="s">
        <v>1383</v>
      </c>
      <c r="CO406" s="309" t="s">
        <v>1384</v>
      </c>
      <c r="CQ406" s="336" t="s">
        <v>2250</v>
      </c>
      <c r="CR406" s="310">
        <f t="shared" si="7"/>
        <v>0</v>
      </c>
      <c r="CS406" s="310" t="s">
        <v>384</v>
      </c>
      <c r="CT406" s="310" t="s">
        <v>385</v>
      </c>
      <c r="CU406" s="310">
        <v>0</v>
      </c>
      <c r="CW406" s="312" t="s">
        <v>1383</v>
      </c>
      <c r="CX406" s="310" t="s">
        <v>1384</v>
      </c>
      <c r="CY406" s="310">
        <v>0</v>
      </c>
      <c r="CZ406" s="325">
        <f t="shared" si="6"/>
        <v>0</v>
      </c>
      <c r="DA406" s="313" t="s">
        <v>384</v>
      </c>
      <c r="DB406" s="310" t="s">
        <v>385</v>
      </c>
      <c r="DC406" s="310" t="s">
        <v>2296</v>
      </c>
    </row>
    <row r="407" spans="1:107" ht="13.2" customHeight="1" x14ac:dyDescent="0.25">
      <c r="A407" s="293" t="s">
        <v>386</v>
      </c>
      <c r="B407" s="294" t="s">
        <v>387</v>
      </c>
      <c r="C407" s="227">
        <v>0</v>
      </c>
      <c r="D407" s="227">
        <v>0</v>
      </c>
      <c r="E407" s="227">
        <v>0</v>
      </c>
      <c r="F407" s="227">
        <v>0</v>
      </c>
      <c r="G407" s="227">
        <v>0</v>
      </c>
      <c r="H407" s="227">
        <v>0</v>
      </c>
      <c r="I407" s="227">
        <v>0</v>
      </c>
      <c r="J407" s="227">
        <v>0</v>
      </c>
      <c r="K407" s="227">
        <v>0</v>
      </c>
      <c r="L407" s="227">
        <v>0</v>
      </c>
      <c r="M407" s="227">
        <v>0</v>
      </c>
      <c r="N407" s="227">
        <v>0</v>
      </c>
      <c r="O407" s="227">
        <v>180500</v>
      </c>
      <c r="P407" s="227">
        <v>0</v>
      </c>
      <c r="Q407" s="227">
        <v>0</v>
      </c>
      <c r="R407" s="227">
        <v>0</v>
      </c>
      <c r="S407" s="227">
        <v>0</v>
      </c>
      <c r="T407" s="227">
        <v>0</v>
      </c>
      <c r="U407" s="227">
        <v>0</v>
      </c>
      <c r="V407" s="227">
        <v>0</v>
      </c>
      <c r="W407" s="227">
        <v>0</v>
      </c>
      <c r="X407" s="227">
        <v>0</v>
      </c>
      <c r="Y407" s="227">
        <v>0</v>
      </c>
      <c r="Z407" s="227">
        <v>0</v>
      </c>
      <c r="AA407" s="227">
        <v>0</v>
      </c>
      <c r="AB407" s="227">
        <v>0</v>
      </c>
      <c r="AC407" s="227">
        <v>0</v>
      </c>
      <c r="AD407" s="227">
        <v>0</v>
      </c>
      <c r="AE407" s="227">
        <v>0</v>
      </c>
      <c r="AF407" s="227">
        <v>0</v>
      </c>
      <c r="AG407" s="227">
        <v>0</v>
      </c>
      <c r="AH407" s="227">
        <v>0</v>
      </c>
      <c r="AI407" s="227">
        <v>0</v>
      </c>
      <c r="AJ407" s="227">
        <v>0</v>
      </c>
      <c r="AK407" s="227">
        <v>8500</v>
      </c>
      <c r="AL407" s="227">
        <v>0</v>
      </c>
      <c r="AM407" s="227">
        <v>0</v>
      </c>
      <c r="AN407" s="227">
        <v>0</v>
      </c>
      <c r="AO407" s="227">
        <v>0</v>
      </c>
      <c r="AP407" s="227">
        <v>0</v>
      </c>
      <c r="AQ407" s="227">
        <v>0</v>
      </c>
      <c r="AR407" s="227">
        <v>0</v>
      </c>
      <c r="AS407" s="227">
        <v>0</v>
      </c>
      <c r="AT407" s="227">
        <v>0</v>
      </c>
      <c r="AU407" s="227">
        <v>0</v>
      </c>
      <c r="AV407" s="227">
        <v>0</v>
      </c>
      <c r="AW407" s="227">
        <v>0</v>
      </c>
      <c r="AX407" s="227">
        <v>0</v>
      </c>
      <c r="AY407" s="227">
        <v>0</v>
      </c>
      <c r="AZ407" s="227">
        <v>0</v>
      </c>
      <c r="BA407" s="227">
        <v>0</v>
      </c>
      <c r="BB407" s="227">
        <v>0</v>
      </c>
      <c r="BC407" s="227">
        <v>0</v>
      </c>
      <c r="BD407" s="227">
        <v>0</v>
      </c>
      <c r="BE407" s="227">
        <v>0</v>
      </c>
      <c r="BF407" s="227">
        <v>0</v>
      </c>
      <c r="BG407" s="227">
        <v>0</v>
      </c>
      <c r="BH407" s="227">
        <v>0</v>
      </c>
      <c r="BI407" s="227">
        <v>0</v>
      </c>
      <c r="BJ407" s="227">
        <v>0</v>
      </c>
      <c r="BK407" s="227">
        <v>0</v>
      </c>
      <c r="BL407" s="227">
        <v>0</v>
      </c>
      <c r="BM407" s="227">
        <v>0</v>
      </c>
      <c r="BN407" s="227">
        <v>0</v>
      </c>
      <c r="BO407" s="227">
        <v>0</v>
      </c>
      <c r="BP407" s="227">
        <v>0</v>
      </c>
      <c r="BQ407" s="227">
        <v>0</v>
      </c>
      <c r="BR407" s="295">
        <v>0</v>
      </c>
      <c r="BS407" s="295">
        <v>0</v>
      </c>
      <c r="BT407" s="295">
        <v>0</v>
      </c>
      <c r="BU407" s="295">
        <v>0</v>
      </c>
      <c r="BV407" s="227">
        <v>0</v>
      </c>
      <c r="BW407" s="295">
        <v>0</v>
      </c>
      <c r="BX407" s="295">
        <v>0</v>
      </c>
      <c r="BY407" s="295">
        <v>0</v>
      </c>
      <c r="BZ407" s="295">
        <v>0</v>
      </c>
      <c r="CA407" s="295">
        <v>0</v>
      </c>
      <c r="CB407" s="295">
        <v>0</v>
      </c>
      <c r="CC407" s="295">
        <v>0</v>
      </c>
      <c r="CD407" s="295">
        <v>0</v>
      </c>
      <c r="CE407" s="295">
        <v>0</v>
      </c>
      <c r="CF407" s="295">
        <v>0</v>
      </c>
      <c r="CG407" s="295">
        <v>0</v>
      </c>
      <c r="CH407" s="295">
        <v>0</v>
      </c>
      <c r="CI407" s="295">
        <v>0</v>
      </c>
      <c r="CJ407" s="295">
        <v>0</v>
      </c>
      <c r="CK407" s="295">
        <v>0</v>
      </c>
      <c r="CL407" s="295">
        <v>0</v>
      </c>
      <c r="CM407" s="326" t="s">
        <v>1384</v>
      </c>
      <c r="CN407" s="309" t="s">
        <v>1383</v>
      </c>
      <c r="CO407" s="309" t="s">
        <v>1384</v>
      </c>
      <c r="CQ407" s="336" t="s">
        <v>2250</v>
      </c>
      <c r="CR407" s="310">
        <f t="shared" si="7"/>
        <v>0</v>
      </c>
      <c r="CS407" s="310" t="s">
        <v>386</v>
      </c>
      <c r="CT407" s="310" t="s">
        <v>387</v>
      </c>
      <c r="CU407" s="310">
        <v>0</v>
      </c>
      <c r="CW407" s="312" t="s">
        <v>1383</v>
      </c>
      <c r="CX407" s="310" t="s">
        <v>1384</v>
      </c>
      <c r="CY407" s="310">
        <v>0</v>
      </c>
      <c r="CZ407" s="325">
        <f t="shared" si="6"/>
        <v>0</v>
      </c>
      <c r="DA407" s="313" t="s">
        <v>386</v>
      </c>
      <c r="DB407" s="310" t="s">
        <v>387</v>
      </c>
      <c r="DC407" s="310" t="s">
        <v>2296</v>
      </c>
    </row>
    <row r="408" spans="1:107" ht="13.2" customHeight="1" x14ac:dyDescent="0.25">
      <c r="A408" s="293" t="s">
        <v>388</v>
      </c>
      <c r="B408" s="294" t="s">
        <v>389</v>
      </c>
      <c r="C408" s="227">
        <v>0</v>
      </c>
      <c r="D408" s="227">
        <v>0</v>
      </c>
      <c r="E408" s="227">
        <v>0</v>
      </c>
      <c r="F408" s="227">
        <v>0</v>
      </c>
      <c r="G408" s="227">
        <v>0</v>
      </c>
      <c r="H408" s="227">
        <v>0</v>
      </c>
      <c r="I408" s="227">
        <v>0</v>
      </c>
      <c r="J408" s="227">
        <v>0</v>
      </c>
      <c r="K408" s="227">
        <v>0</v>
      </c>
      <c r="L408" s="227">
        <v>0</v>
      </c>
      <c r="M408" s="227">
        <v>0</v>
      </c>
      <c r="N408" s="227">
        <v>0</v>
      </c>
      <c r="O408" s="227">
        <v>15000</v>
      </c>
      <c r="P408" s="227">
        <v>0</v>
      </c>
      <c r="Q408" s="227">
        <v>0</v>
      </c>
      <c r="R408" s="227">
        <v>0</v>
      </c>
      <c r="S408" s="227">
        <v>0</v>
      </c>
      <c r="T408" s="227">
        <v>0</v>
      </c>
      <c r="U408" s="227">
        <v>0</v>
      </c>
      <c r="V408" s="227">
        <v>0</v>
      </c>
      <c r="W408" s="227">
        <v>5000</v>
      </c>
      <c r="X408" s="227">
        <v>0</v>
      </c>
      <c r="Y408" s="227">
        <v>0</v>
      </c>
      <c r="Z408" s="227">
        <v>0</v>
      </c>
      <c r="AA408" s="227">
        <v>0</v>
      </c>
      <c r="AB408" s="227">
        <v>0</v>
      </c>
      <c r="AC408" s="227">
        <v>0</v>
      </c>
      <c r="AD408" s="227">
        <v>0</v>
      </c>
      <c r="AE408" s="227">
        <v>0</v>
      </c>
      <c r="AF408" s="227">
        <v>0</v>
      </c>
      <c r="AG408" s="227">
        <v>0</v>
      </c>
      <c r="AH408" s="227">
        <v>0</v>
      </c>
      <c r="AI408" s="227">
        <v>0</v>
      </c>
      <c r="AJ408" s="227">
        <v>0</v>
      </c>
      <c r="AK408" s="227">
        <v>0</v>
      </c>
      <c r="AL408" s="227">
        <v>0</v>
      </c>
      <c r="AM408" s="227">
        <v>0</v>
      </c>
      <c r="AN408" s="227">
        <v>0</v>
      </c>
      <c r="AO408" s="227">
        <v>0</v>
      </c>
      <c r="AP408" s="227">
        <v>0</v>
      </c>
      <c r="AQ408" s="227">
        <v>0</v>
      </c>
      <c r="AR408" s="227">
        <v>0</v>
      </c>
      <c r="AS408" s="227">
        <v>0</v>
      </c>
      <c r="AT408" s="227">
        <v>0</v>
      </c>
      <c r="AU408" s="227">
        <v>0</v>
      </c>
      <c r="AV408" s="227">
        <v>0</v>
      </c>
      <c r="AW408" s="227">
        <v>0</v>
      </c>
      <c r="AX408" s="227">
        <v>0</v>
      </c>
      <c r="AY408" s="227">
        <v>0</v>
      </c>
      <c r="AZ408" s="227">
        <v>0</v>
      </c>
      <c r="BA408" s="227">
        <v>0</v>
      </c>
      <c r="BB408" s="227">
        <v>0</v>
      </c>
      <c r="BC408" s="227">
        <v>0</v>
      </c>
      <c r="BD408" s="227">
        <v>0</v>
      </c>
      <c r="BE408" s="227">
        <v>0</v>
      </c>
      <c r="BF408" s="227">
        <v>0</v>
      </c>
      <c r="BG408" s="227">
        <v>0</v>
      </c>
      <c r="BH408" s="227">
        <v>0</v>
      </c>
      <c r="BI408" s="227">
        <v>0</v>
      </c>
      <c r="BJ408" s="227">
        <v>0</v>
      </c>
      <c r="BK408" s="227">
        <v>0</v>
      </c>
      <c r="BL408" s="227">
        <v>0</v>
      </c>
      <c r="BM408" s="227">
        <v>0</v>
      </c>
      <c r="BN408" s="227">
        <v>0</v>
      </c>
      <c r="BO408" s="227">
        <v>0</v>
      </c>
      <c r="BP408" s="227">
        <v>0</v>
      </c>
      <c r="BQ408" s="227">
        <v>0</v>
      </c>
      <c r="BR408" s="295">
        <v>0</v>
      </c>
      <c r="BS408" s="295">
        <v>0</v>
      </c>
      <c r="BT408" s="295">
        <v>0</v>
      </c>
      <c r="BU408" s="295">
        <v>0</v>
      </c>
      <c r="BV408" s="295">
        <v>0</v>
      </c>
      <c r="BW408" s="295">
        <v>4000</v>
      </c>
      <c r="BX408" s="295">
        <v>0</v>
      </c>
      <c r="BY408" s="295">
        <v>0</v>
      </c>
      <c r="BZ408" s="295">
        <v>0</v>
      </c>
      <c r="CA408" s="295">
        <v>0</v>
      </c>
      <c r="CB408" s="295">
        <v>0</v>
      </c>
      <c r="CC408" s="295">
        <v>0</v>
      </c>
      <c r="CD408" s="295">
        <v>0</v>
      </c>
      <c r="CE408" s="295">
        <v>0</v>
      </c>
      <c r="CF408" s="295">
        <v>0</v>
      </c>
      <c r="CG408" s="295">
        <v>0</v>
      </c>
      <c r="CH408" s="295">
        <v>0</v>
      </c>
      <c r="CI408" s="295">
        <v>0</v>
      </c>
      <c r="CJ408" s="295">
        <v>0</v>
      </c>
      <c r="CK408" s="295">
        <v>0</v>
      </c>
      <c r="CL408" s="295">
        <v>0</v>
      </c>
      <c r="CM408" s="326" t="s">
        <v>1384</v>
      </c>
      <c r="CN408" s="309" t="s">
        <v>1383</v>
      </c>
      <c r="CO408" s="309" t="s">
        <v>1384</v>
      </c>
      <c r="CQ408" s="336" t="s">
        <v>2250</v>
      </c>
      <c r="CR408" s="310">
        <f t="shared" si="7"/>
        <v>0</v>
      </c>
      <c r="CS408" s="310" t="s">
        <v>388</v>
      </c>
      <c r="CT408" s="310" t="s">
        <v>389</v>
      </c>
      <c r="CU408" s="310">
        <v>0</v>
      </c>
      <c r="CW408" s="312" t="s">
        <v>1383</v>
      </c>
      <c r="CX408" s="310" t="s">
        <v>1384</v>
      </c>
      <c r="CY408" s="310">
        <v>0</v>
      </c>
      <c r="CZ408" s="325">
        <f t="shared" si="6"/>
        <v>0</v>
      </c>
      <c r="DA408" s="313" t="s">
        <v>388</v>
      </c>
      <c r="DB408" s="310" t="s">
        <v>389</v>
      </c>
      <c r="DC408" s="310" t="s">
        <v>2296</v>
      </c>
    </row>
    <row r="409" spans="1:107" ht="13.2" customHeight="1" x14ac:dyDescent="0.25">
      <c r="A409" s="293" t="s">
        <v>390</v>
      </c>
      <c r="B409" s="294" t="s">
        <v>1516</v>
      </c>
      <c r="C409" s="227">
        <v>0</v>
      </c>
      <c r="D409" s="227">
        <v>0</v>
      </c>
      <c r="E409" s="227">
        <v>0</v>
      </c>
      <c r="F409" s="227">
        <v>0</v>
      </c>
      <c r="G409" s="227">
        <v>0</v>
      </c>
      <c r="H409" s="227">
        <v>0</v>
      </c>
      <c r="I409" s="227">
        <v>0</v>
      </c>
      <c r="J409" s="227">
        <v>0</v>
      </c>
      <c r="K409" s="227">
        <v>0</v>
      </c>
      <c r="L409" s="227">
        <v>0</v>
      </c>
      <c r="M409" s="227">
        <v>0</v>
      </c>
      <c r="N409" s="227">
        <v>0</v>
      </c>
      <c r="O409" s="227">
        <v>332824.03999999998</v>
      </c>
      <c r="P409" s="227">
        <v>0</v>
      </c>
      <c r="Q409" s="227">
        <v>0</v>
      </c>
      <c r="R409" s="227">
        <v>0</v>
      </c>
      <c r="S409" s="227">
        <v>0</v>
      </c>
      <c r="T409" s="227">
        <v>0</v>
      </c>
      <c r="U409" s="227">
        <v>0</v>
      </c>
      <c r="V409" s="227">
        <v>0</v>
      </c>
      <c r="W409" s="227">
        <v>14384</v>
      </c>
      <c r="X409" s="227">
        <v>0</v>
      </c>
      <c r="Y409" s="227">
        <v>0</v>
      </c>
      <c r="Z409" s="227">
        <v>0</v>
      </c>
      <c r="AA409" s="227">
        <v>0</v>
      </c>
      <c r="AB409" s="227">
        <v>0</v>
      </c>
      <c r="AC409" s="227">
        <v>0</v>
      </c>
      <c r="AD409" s="227">
        <v>0</v>
      </c>
      <c r="AE409" s="227">
        <v>0</v>
      </c>
      <c r="AF409" s="227">
        <v>0</v>
      </c>
      <c r="AG409" s="227">
        <v>0</v>
      </c>
      <c r="AH409" s="227">
        <v>0</v>
      </c>
      <c r="AI409" s="227">
        <v>0</v>
      </c>
      <c r="AJ409" s="227">
        <v>0</v>
      </c>
      <c r="AK409" s="227">
        <v>21476.58</v>
      </c>
      <c r="AL409" s="227">
        <v>0</v>
      </c>
      <c r="AM409" s="227">
        <v>0</v>
      </c>
      <c r="AN409" s="227">
        <v>0</v>
      </c>
      <c r="AO409" s="227">
        <v>0</v>
      </c>
      <c r="AP409" s="227">
        <v>0</v>
      </c>
      <c r="AQ409" s="227">
        <v>0</v>
      </c>
      <c r="AR409" s="227">
        <v>0</v>
      </c>
      <c r="AS409" s="227">
        <v>0</v>
      </c>
      <c r="AT409" s="227">
        <v>0</v>
      </c>
      <c r="AU409" s="227">
        <v>0</v>
      </c>
      <c r="AV409" s="227">
        <v>0</v>
      </c>
      <c r="AW409" s="227">
        <v>0</v>
      </c>
      <c r="AX409" s="227">
        <v>0</v>
      </c>
      <c r="AY409" s="227">
        <v>0</v>
      </c>
      <c r="AZ409" s="227">
        <v>0</v>
      </c>
      <c r="BA409" s="227">
        <v>0</v>
      </c>
      <c r="BB409" s="227">
        <v>0</v>
      </c>
      <c r="BC409" s="227">
        <v>0</v>
      </c>
      <c r="BD409" s="227">
        <v>0</v>
      </c>
      <c r="BE409" s="227">
        <v>0</v>
      </c>
      <c r="BF409" s="227">
        <v>0</v>
      </c>
      <c r="BG409" s="227">
        <v>0</v>
      </c>
      <c r="BH409" s="227">
        <v>0</v>
      </c>
      <c r="BI409" s="227">
        <v>0</v>
      </c>
      <c r="BJ409" s="227">
        <v>0</v>
      </c>
      <c r="BK409" s="227">
        <v>0</v>
      </c>
      <c r="BL409" s="227">
        <v>466604.67</v>
      </c>
      <c r="BM409" s="227">
        <v>0</v>
      </c>
      <c r="BN409" s="227">
        <v>0</v>
      </c>
      <c r="BO409" s="227">
        <v>0</v>
      </c>
      <c r="BP409" s="227">
        <v>0</v>
      </c>
      <c r="BQ409" s="227">
        <v>0</v>
      </c>
      <c r="BR409" s="295">
        <v>810530.93</v>
      </c>
      <c r="BS409" s="295">
        <v>0</v>
      </c>
      <c r="BT409" s="295">
        <v>0</v>
      </c>
      <c r="BU409" s="295">
        <v>0</v>
      </c>
      <c r="BV409" s="227">
        <v>0</v>
      </c>
      <c r="BW409" s="295">
        <v>0</v>
      </c>
      <c r="BX409" s="295">
        <v>0</v>
      </c>
      <c r="BY409" s="295">
        <v>0</v>
      </c>
      <c r="BZ409" s="295">
        <v>0</v>
      </c>
      <c r="CA409" s="295">
        <v>0</v>
      </c>
      <c r="CB409" s="295">
        <v>0</v>
      </c>
      <c r="CC409" s="295">
        <v>0</v>
      </c>
      <c r="CD409" s="295">
        <v>0</v>
      </c>
      <c r="CE409" s="295">
        <v>0</v>
      </c>
      <c r="CF409" s="295">
        <v>0</v>
      </c>
      <c r="CG409" s="295">
        <v>0</v>
      </c>
      <c r="CH409" s="295">
        <v>0</v>
      </c>
      <c r="CI409" s="295">
        <v>0</v>
      </c>
      <c r="CJ409" s="295">
        <v>0</v>
      </c>
      <c r="CK409" s="295">
        <v>0</v>
      </c>
      <c r="CL409" s="295">
        <v>0</v>
      </c>
      <c r="CM409" s="326" t="s">
        <v>1384</v>
      </c>
      <c r="CN409" s="309" t="s">
        <v>1383</v>
      </c>
      <c r="CO409" s="309" t="s">
        <v>1384</v>
      </c>
      <c r="CQ409" s="336" t="s">
        <v>2250</v>
      </c>
      <c r="CR409" s="310">
        <f t="shared" si="7"/>
        <v>0</v>
      </c>
      <c r="CS409" s="310" t="s">
        <v>390</v>
      </c>
      <c r="CT409" s="310" t="s">
        <v>391</v>
      </c>
      <c r="CU409" s="310">
        <v>0</v>
      </c>
      <c r="CW409" s="312" t="s">
        <v>1383</v>
      </c>
      <c r="CX409" s="310" t="s">
        <v>1384</v>
      </c>
      <c r="CY409" s="310">
        <v>0</v>
      </c>
      <c r="CZ409" s="325">
        <f t="shared" si="6"/>
        <v>0</v>
      </c>
      <c r="DA409" s="313" t="s">
        <v>390</v>
      </c>
      <c r="DB409" s="310" t="s">
        <v>1516</v>
      </c>
      <c r="DC409" s="310" t="s">
        <v>2296</v>
      </c>
    </row>
    <row r="410" spans="1:107" ht="13.2" customHeight="1" x14ac:dyDescent="0.25">
      <c r="A410" s="293" t="s">
        <v>1954</v>
      </c>
      <c r="B410" s="294" t="s">
        <v>1364</v>
      </c>
      <c r="C410" s="227">
        <v>0</v>
      </c>
      <c r="D410" s="227">
        <v>0</v>
      </c>
      <c r="E410" s="227">
        <v>0</v>
      </c>
      <c r="F410" s="227">
        <v>0</v>
      </c>
      <c r="G410" s="227">
        <v>0</v>
      </c>
      <c r="H410" s="227">
        <v>0</v>
      </c>
      <c r="I410" s="227">
        <v>0</v>
      </c>
      <c r="J410" s="227">
        <v>0</v>
      </c>
      <c r="K410" s="227">
        <v>0</v>
      </c>
      <c r="L410" s="227">
        <v>0</v>
      </c>
      <c r="M410" s="227">
        <v>0</v>
      </c>
      <c r="N410" s="227">
        <v>0</v>
      </c>
      <c r="O410" s="227">
        <v>0</v>
      </c>
      <c r="P410" s="227">
        <v>0</v>
      </c>
      <c r="Q410" s="227">
        <v>0</v>
      </c>
      <c r="R410" s="227">
        <v>0</v>
      </c>
      <c r="S410" s="227">
        <v>0</v>
      </c>
      <c r="T410" s="227">
        <v>0</v>
      </c>
      <c r="U410" s="227">
        <v>0</v>
      </c>
      <c r="V410" s="227">
        <v>0</v>
      </c>
      <c r="W410" s="227">
        <v>0</v>
      </c>
      <c r="X410" s="227">
        <v>0</v>
      </c>
      <c r="Y410" s="227">
        <v>0</v>
      </c>
      <c r="Z410" s="227">
        <v>0</v>
      </c>
      <c r="AA410" s="227">
        <v>0</v>
      </c>
      <c r="AB410" s="227">
        <v>0</v>
      </c>
      <c r="AC410" s="227">
        <v>0</v>
      </c>
      <c r="AD410" s="227">
        <v>0</v>
      </c>
      <c r="AE410" s="227">
        <v>0</v>
      </c>
      <c r="AF410" s="227">
        <v>0</v>
      </c>
      <c r="AG410" s="227">
        <v>0</v>
      </c>
      <c r="AH410" s="227">
        <v>0</v>
      </c>
      <c r="AI410" s="227">
        <v>0</v>
      </c>
      <c r="AJ410" s="227">
        <v>0</v>
      </c>
      <c r="AK410" s="227">
        <v>0</v>
      </c>
      <c r="AL410" s="227">
        <v>0</v>
      </c>
      <c r="AM410" s="227">
        <v>0</v>
      </c>
      <c r="AN410" s="227">
        <v>0</v>
      </c>
      <c r="AO410" s="227">
        <v>0</v>
      </c>
      <c r="AP410" s="227">
        <v>0</v>
      </c>
      <c r="AQ410" s="227">
        <v>0</v>
      </c>
      <c r="AR410" s="227">
        <v>0</v>
      </c>
      <c r="AS410" s="227">
        <v>0</v>
      </c>
      <c r="AT410" s="227">
        <v>0</v>
      </c>
      <c r="AU410" s="227">
        <v>0</v>
      </c>
      <c r="AV410" s="227">
        <v>0</v>
      </c>
      <c r="AW410" s="227">
        <v>0</v>
      </c>
      <c r="AX410" s="227">
        <v>0</v>
      </c>
      <c r="AY410" s="227">
        <v>0</v>
      </c>
      <c r="AZ410" s="227">
        <v>0</v>
      </c>
      <c r="BA410" s="227">
        <v>0</v>
      </c>
      <c r="BB410" s="227">
        <v>0</v>
      </c>
      <c r="BC410" s="227">
        <v>0</v>
      </c>
      <c r="BD410" s="227">
        <v>0</v>
      </c>
      <c r="BE410" s="227">
        <v>0</v>
      </c>
      <c r="BF410" s="227">
        <v>0</v>
      </c>
      <c r="BG410" s="227">
        <v>0</v>
      </c>
      <c r="BH410" s="227">
        <v>0</v>
      </c>
      <c r="BI410" s="227">
        <v>0</v>
      </c>
      <c r="BJ410" s="227">
        <v>0</v>
      </c>
      <c r="BK410" s="227">
        <v>0</v>
      </c>
      <c r="BL410" s="227">
        <v>0</v>
      </c>
      <c r="BM410" s="227">
        <v>0</v>
      </c>
      <c r="BN410" s="227">
        <v>0</v>
      </c>
      <c r="BO410" s="227">
        <v>0</v>
      </c>
      <c r="BP410" s="227">
        <v>0</v>
      </c>
      <c r="BQ410" s="227">
        <v>0</v>
      </c>
      <c r="BR410" s="295">
        <v>0</v>
      </c>
      <c r="BS410" s="295">
        <v>0</v>
      </c>
      <c r="BT410" s="295">
        <v>0</v>
      </c>
      <c r="BU410" s="227">
        <v>0</v>
      </c>
      <c r="BV410" s="227">
        <v>0</v>
      </c>
      <c r="BW410" s="227">
        <v>0</v>
      </c>
      <c r="BX410" s="295">
        <v>0</v>
      </c>
      <c r="BY410" s="227">
        <v>0</v>
      </c>
      <c r="BZ410" s="227">
        <v>0</v>
      </c>
      <c r="CA410" s="295">
        <v>0</v>
      </c>
      <c r="CB410" s="295">
        <v>0</v>
      </c>
      <c r="CC410" s="295">
        <v>0</v>
      </c>
      <c r="CD410" s="295">
        <v>0</v>
      </c>
      <c r="CE410" s="227">
        <v>0</v>
      </c>
      <c r="CF410" s="227">
        <v>0</v>
      </c>
      <c r="CG410" s="227">
        <v>0</v>
      </c>
      <c r="CH410" s="295">
        <v>0</v>
      </c>
      <c r="CI410" s="227">
        <v>0</v>
      </c>
      <c r="CJ410" s="295">
        <v>0</v>
      </c>
      <c r="CK410" s="227">
        <v>0</v>
      </c>
      <c r="CL410" s="295">
        <v>0</v>
      </c>
      <c r="CM410" s="326" t="s">
        <v>1384</v>
      </c>
      <c r="CN410" s="309" t="s">
        <v>1383</v>
      </c>
      <c r="CO410" s="309" t="s">
        <v>1384</v>
      </c>
      <c r="CQ410" s="336" t="s">
        <v>2250</v>
      </c>
      <c r="CR410" s="310">
        <f t="shared" si="7"/>
        <v>0</v>
      </c>
      <c r="CS410" s="310" t="s">
        <v>1954</v>
      </c>
      <c r="CT410" s="310" t="s">
        <v>1364</v>
      </c>
      <c r="CU410" s="310">
        <v>0</v>
      </c>
      <c r="CW410" s="312" t="s">
        <v>1383</v>
      </c>
      <c r="CX410" s="310" t="s">
        <v>1384</v>
      </c>
      <c r="CY410" s="310">
        <v>0</v>
      </c>
      <c r="CZ410" s="325">
        <f t="shared" si="6"/>
        <v>0</v>
      </c>
      <c r="DA410" s="313" t="s">
        <v>1954</v>
      </c>
      <c r="DB410" s="310" t="s">
        <v>1364</v>
      </c>
      <c r="DC410" s="310" t="s">
        <v>2296</v>
      </c>
    </row>
    <row r="411" spans="1:107" ht="13.2" customHeight="1" x14ac:dyDescent="0.25">
      <c r="A411" s="293" t="s">
        <v>1135</v>
      </c>
      <c r="B411" s="294" t="s">
        <v>1136</v>
      </c>
      <c r="C411" s="227">
        <v>0</v>
      </c>
      <c r="D411" s="227">
        <v>0</v>
      </c>
      <c r="E411" s="227">
        <v>0</v>
      </c>
      <c r="F411" s="227">
        <v>0</v>
      </c>
      <c r="G411" s="227">
        <v>0</v>
      </c>
      <c r="H411" s="227">
        <v>0</v>
      </c>
      <c r="I411" s="227">
        <v>0</v>
      </c>
      <c r="J411" s="227">
        <v>0</v>
      </c>
      <c r="K411" s="227">
        <v>0</v>
      </c>
      <c r="L411" s="227">
        <v>0</v>
      </c>
      <c r="M411" s="227">
        <v>0</v>
      </c>
      <c r="N411" s="227">
        <v>0</v>
      </c>
      <c r="O411" s="227">
        <v>0</v>
      </c>
      <c r="P411" s="227">
        <v>0</v>
      </c>
      <c r="Q411" s="227">
        <v>0</v>
      </c>
      <c r="R411" s="227">
        <v>0</v>
      </c>
      <c r="S411" s="227">
        <v>0</v>
      </c>
      <c r="T411" s="227">
        <v>0</v>
      </c>
      <c r="U411" s="227">
        <v>0</v>
      </c>
      <c r="V411" s="227">
        <v>0</v>
      </c>
      <c r="W411" s="227">
        <v>0</v>
      </c>
      <c r="X411" s="227">
        <v>0</v>
      </c>
      <c r="Y411" s="227">
        <v>0</v>
      </c>
      <c r="Z411" s="227">
        <v>0</v>
      </c>
      <c r="AA411" s="227">
        <v>0</v>
      </c>
      <c r="AB411" s="227">
        <v>0</v>
      </c>
      <c r="AC411" s="227">
        <v>0</v>
      </c>
      <c r="AD411" s="227">
        <v>0</v>
      </c>
      <c r="AE411" s="227">
        <v>0</v>
      </c>
      <c r="AF411" s="227">
        <v>0</v>
      </c>
      <c r="AG411" s="227">
        <v>0</v>
      </c>
      <c r="AH411" s="227">
        <v>0</v>
      </c>
      <c r="AI411" s="227">
        <v>0</v>
      </c>
      <c r="AJ411" s="227">
        <v>0</v>
      </c>
      <c r="AK411" s="227">
        <v>0</v>
      </c>
      <c r="AL411" s="227">
        <v>0</v>
      </c>
      <c r="AM411" s="227">
        <v>0</v>
      </c>
      <c r="AN411" s="227">
        <v>0</v>
      </c>
      <c r="AO411" s="227">
        <v>0</v>
      </c>
      <c r="AP411" s="227">
        <v>0</v>
      </c>
      <c r="AQ411" s="227">
        <v>0</v>
      </c>
      <c r="AR411" s="227">
        <v>0</v>
      </c>
      <c r="AS411" s="227">
        <v>0</v>
      </c>
      <c r="AT411" s="227">
        <v>0</v>
      </c>
      <c r="AU411" s="227">
        <v>0</v>
      </c>
      <c r="AV411" s="227">
        <v>0</v>
      </c>
      <c r="AW411" s="227">
        <v>0</v>
      </c>
      <c r="AX411" s="227">
        <v>0</v>
      </c>
      <c r="AY411" s="227">
        <v>0</v>
      </c>
      <c r="AZ411" s="227">
        <v>0</v>
      </c>
      <c r="BA411" s="227">
        <v>0</v>
      </c>
      <c r="BB411" s="227">
        <v>0</v>
      </c>
      <c r="BC411" s="227">
        <v>0</v>
      </c>
      <c r="BD411" s="227">
        <v>0</v>
      </c>
      <c r="BE411" s="227">
        <v>0</v>
      </c>
      <c r="BF411" s="227">
        <v>0</v>
      </c>
      <c r="BG411" s="227">
        <v>0</v>
      </c>
      <c r="BH411" s="227">
        <v>0</v>
      </c>
      <c r="BI411" s="227">
        <v>0</v>
      </c>
      <c r="BJ411" s="227">
        <v>0</v>
      </c>
      <c r="BK411" s="227">
        <v>0</v>
      </c>
      <c r="BL411" s="227">
        <v>0</v>
      </c>
      <c r="BM411" s="227">
        <v>0</v>
      </c>
      <c r="BN411" s="227">
        <v>0</v>
      </c>
      <c r="BO411" s="227">
        <v>0</v>
      </c>
      <c r="BP411" s="227">
        <v>0</v>
      </c>
      <c r="BQ411" s="227">
        <v>0</v>
      </c>
      <c r="BR411" s="295">
        <v>0</v>
      </c>
      <c r="BS411" s="295">
        <v>0</v>
      </c>
      <c r="BT411" s="227">
        <v>0</v>
      </c>
      <c r="BU411" s="227">
        <v>0</v>
      </c>
      <c r="BV411" s="227">
        <v>0</v>
      </c>
      <c r="BW411" s="227">
        <v>0</v>
      </c>
      <c r="BX411" s="295">
        <v>0</v>
      </c>
      <c r="BY411" s="227">
        <v>0</v>
      </c>
      <c r="BZ411" s="227">
        <v>0</v>
      </c>
      <c r="CA411" s="295">
        <v>0</v>
      </c>
      <c r="CB411" s="227">
        <v>0</v>
      </c>
      <c r="CC411" s="295">
        <v>0</v>
      </c>
      <c r="CD411" s="295">
        <v>0</v>
      </c>
      <c r="CE411" s="227">
        <v>0</v>
      </c>
      <c r="CF411" s="227">
        <v>0</v>
      </c>
      <c r="CG411" s="295">
        <v>0</v>
      </c>
      <c r="CH411" s="295">
        <v>0</v>
      </c>
      <c r="CI411" s="227">
        <v>0</v>
      </c>
      <c r="CJ411" s="295">
        <v>0</v>
      </c>
      <c r="CK411" s="227">
        <v>0</v>
      </c>
      <c r="CL411" s="227">
        <v>0</v>
      </c>
      <c r="CM411" s="326" t="s">
        <v>1384</v>
      </c>
      <c r="CN411" s="309" t="s">
        <v>1383</v>
      </c>
      <c r="CO411" s="309" t="s">
        <v>1384</v>
      </c>
      <c r="CQ411" s="336" t="s">
        <v>2250</v>
      </c>
      <c r="CR411" s="310">
        <f t="shared" si="7"/>
        <v>0</v>
      </c>
      <c r="CS411" s="310" t="s">
        <v>1135</v>
      </c>
      <c r="CT411" s="310" t="s">
        <v>1136</v>
      </c>
      <c r="CU411" s="310">
        <v>0</v>
      </c>
      <c r="CW411" s="312" t="s">
        <v>1383</v>
      </c>
      <c r="CX411" s="310" t="s">
        <v>1384</v>
      </c>
      <c r="CY411" s="310">
        <v>0</v>
      </c>
      <c r="CZ411" s="325">
        <f t="shared" si="6"/>
        <v>0</v>
      </c>
      <c r="DA411" s="313" t="s">
        <v>1135</v>
      </c>
      <c r="DB411" s="310" t="s">
        <v>1136</v>
      </c>
      <c r="DC411" s="310" t="s">
        <v>2296</v>
      </c>
    </row>
    <row r="412" spans="1:107" ht="13.2" customHeight="1" x14ac:dyDescent="0.25">
      <c r="A412" s="293" t="s">
        <v>392</v>
      </c>
      <c r="B412" s="294" t="s">
        <v>393</v>
      </c>
      <c r="C412" s="227">
        <v>0</v>
      </c>
      <c r="D412" s="227">
        <v>0</v>
      </c>
      <c r="E412" s="227">
        <v>0</v>
      </c>
      <c r="F412" s="227">
        <v>0</v>
      </c>
      <c r="G412" s="227">
        <v>0</v>
      </c>
      <c r="H412" s="227">
        <v>48377</v>
      </c>
      <c r="I412" s="227">
        <v>0</v>
      </c>
      <c r="J412" s="227">
        <v>0</v>
      </c>
      <c r="K412" s="227">
        <v>0</v>
      </c>
      <c r="L412" s="227">
        <v>0</v>
      </c>
      <c r="M412" s="227">
        <v>0</v>
      </c>
      <c r="N412" s="227">
        <v>0</v>
      </c>
      <c r="O412" s="227">
        <v>0</v>
      </c>
      <c r="P412" s="227">
        <v>0</v>
      </c>
      <c r="Q412" s="227">
        <v>0</v>
      </c>
      <c r="R412" s="227">
        <v>0</v>
      </c>
      <c r="S412" s="227">
        <v>0</v>
      </c>
      <c r="T412" s="227">
        <v>0</v>
      </c>
      <c r="U412" s="227">
        <v>0</v>
      </c>
      <c r="V412" s="227">
        <v>0</v>
      </c>
      <c r="W412" s="227">
        <v>348292.5</v>
      </c>
      <c r="X412" s="227">
        <v>0</v>
      </c>
      <c r="Y412" s="227">
        <v>0</v>
      </c>
      <c r="Z412" s="227">
        <v>0</v>
      </c>
      <c r="AA412" s="227">
        <v>0</v>
      </c>
      <c r="AB412" s="227">
        <v>0</v>
      </c>
      <c r="AC412" s="227">
        <v>0</v>
      </c>
      <c r="AD412" s="227">
        <v>0</v>
      </c>
      <c r="AE412" s="227">
        <v>0</v>
      </c>
      <c r="AF412" s="227">
        <v>0</v>
      </c>
      <c r="AG412" s="227">
        <v>0</v>
      </c>
      <c r="AH412" s="227">
        <v>0</v>
      </c>
      <c r="AI412" s="227">
        <v>0</v>
      </c>
      <c r="AJ412" s="227">
        <v>0</v>
      </c>
      <c r="AK412" s="227">
        <v>0</v>
      </c>
      <c r="AL412" s="227">
        <v>0</v>
      </c>
      <c r="AM412" s="227">
        <v>0</v>
      </c>
      <c r="AN412" s="227">
        <v>2177408.9500000002</v>
      </c>
      <c r="AO412" s="227">
        <v>0</v>
      </c>
      <c r="AP412" s="227">
        <v>0</v>
      </c>
      <c r="AQ412" s="227">
        <v>0</v>
      </c>
      <c r="AR412" s="227">
        <v>0</v>
      </c>
      <c r="AS412" s="227">
        <v>0</v>
      </c>
      <c r="AT412" s="227">
        <v>0</v>
      </c>
      <c r="AU412" s="227">
        <v>0</v>
      </c>
      <c r="AV412" s="227">
        <v>0</v>
      </c>
      <c r="AW412" s="227">
        <v>0</v>
      </c>
      <c r="AX412" s="227">
        <v>0</v>
      </c>
      <c r="AY412" s="227">
        <v>0</v>
      </c>
      <c r="AZ412" s="227">
        <v>0</v>
      </c>
      <c r="BA412" s="227">
        <v>0</v>
      </c>
      <c r="BB412" s="227">
        <v>0</v>
      </c>
      <c r="BC412" s="227">
        <v>0</v>
      </c>
      <c r="BD412" s="227">
        <v>18183</v>
      </c>
      <c r="BE412" s="227">
        <v>0</v>
      </c>
      <c r="BF412" s="227">
        <v>0</v>
      </c>
      <c r="BG412" s="227">
        <v>0</v>
      </c>
      <c r="BH412" s="227">
        <v>0</v>
      </c>
      <c r="BI412" s="227">
        <v>0</v>
      </c>
      <c r="BJ412" s="227">
        <v>0</v>
      </c>
      <c r="BK412" s="227">
        <v>0</v>
      </c>
      <c r="BL412" s="227">
        <v>0</v>
      </c>
      <c r="BM412" s="227">
        <v>0</v>
      </c>
      <c r="BN412" s="227">
        <v>0</v>
      </c>
      <c r="BO412" s="227">
        <v>0</v>
      </c>
      <c r="BP412" s="227">
        <v>0</v>
      </c>
      <c r="BQ412" s="227">
        <v>0</v>
      </c>
      <c r="BR412" s="227">
        <v>0</v>
      </c>
      <c r="BS412" s="227">
        <v>0</v>
      </c>
      <c r="BT412" s="227">
        <v>0</v>
      </c>
      <c r="BU412" s="295">
        <v>0</v>
      </c>
      <c r="BV412" s="227">
        <v>200</v>
      </c>
      <c r="BW412" s="227">
        <v>0</v>
      </c>
      <c r="BX412" s="295">
        <v>0</v>
      </c>
      <c r="BY412" s="227">
        <v>0</v>
      </c>
      <c r="BZ412" s="227">
        <v>0</v>
      </c>
      <c r="CA412" s="227">
        <v>0</v>
      </c>
      <c r="CB412" s="227">
        <v>0</v>
      </c>
      <c r="CC412" s="295">
        <v>0</v>
      </c>
      <c r="CD412" s="227">
        <v>0</v>
      </c>
      <c r="CE412" s="227">
        <v>0</v>
      </c>
      <c r="CF412" s="227">
        <v>0</v>
      </c>
      <c r="CG412" s="227">
        <v>0</v>
      </c>
      <c r="CH412" s="227">
        <v>0</v>
      </c>
      <c r="CI412" s="295">
        <v>0</v>
      </c>
      <c r="CJ412" s="227">
        <v>0</v>
      </c>
      <c r="CK412" s="295">
        <v>0</v>
      </c>
      <c r="CL412" s="227">
        <v>0</v>
      </c>
      <c r="CM412" s="326" t="s">
        <v>1386</v>
      </c>
      <c r="CN412" s="309" t="s">
        <v>1385</v>
      </c>
      <c r="CO412" s="309" t="s">
        <v>1386</v>
      </c>
      <c r="CP412" s="310" t="s">
        <v>2190</v>
      </c>
      <c r="CQ412" s="336" t="s">
        <v>2251</v>
      </c>
      <c r="CR412" s="310">
        <f t="shared" si="7"/>
        <v>0</v>
      </c>
      <c r="CS412" s="310" t="s">
        <v>392</v>
      </c>
      <c r="CT412" s="310" t="s">
        <v>393</v>
      </c>
      <c r="CU412" s="310">
        <v>0</v>
      </c>
      <c r="CW412" s="312" t="s">
        <v>1385</v>
      </c>
      <c r="CX412" s="310" t="s">
        <v>1386</v>
      </c>
      <c r="CY412" s="310" t="s">
        <v>2190</v>
      </c>
      <c r="CZ412" s="325">
        <f t="shared" si="6"/>
        <v>0</v>
      </c>
      <c r="DA412" s="313" t="s">
        <v>392</v>
      </c>
      <c r="DB412" s="310" t="s">
        <v>393</v>
      </c>
      <c r="DC412" s="310" t="s">
        <v>2296</v>
      </c>
    </row>
    <row r="413" spans="1:107" ht="13.2" customHeight="1" x14ac:dyDescent="0.25">
      <c r="A413" s="293" t="s">
        <v>394</v>
      </c>
      <c r="B413" s="294" t="s">
        <v>395</v>
      </c>
      <c r="C413" s="227">
        <v>0</v>
      </c>
      <c r="D413" s="227">
        <v>0</v>
      </c>
      <c r="E413" s="227">
        <v>0</v>
      </c>
      <c r="F413" s="227">
        <v>0</v>
      </c>
      <c r="G413" s="227">
        <v>0</v>
      </c>
      <c r="H413" s="227">
        <v>0</v>
      </c>
      <c r="I413" s="227">
        <v>0</v>
      </c>
      <c r="J413" s="227">
        <v>0</v>
      </c>
      <c r="K413" s="227">
        <v>0</v>
      </c>
      <c r="L413" s="227">
        <v>0</v>
      </c>
      <c r="M413" s="227">
        <v>0</v>
      </c>
      <c r="N413" s="227">
        <v>0</v>
      </c>
      <c r="O413" s="227">
        <v>0</v>
      </c>
      <c r="P413" s="227">
        <v>0</v>
      </c>
      <c r="Q413" s="227">
        <v>0</v>
      </c>
      <c r="R413" s="227">
        <v>0</v>
      </c>
      <c r="S413" s="227">
        <v>0</v>
      </c>
      <c r="T413" s="227">
        <v>0</v>
      </c>
      <c r="U413" s="227">
        <v>0</v>
      </c>
      <c r="V413" s="227">
        <v>0</v>
      </c>
      <c r="W413" s="227">
        <v>0</v>
      </c>
      <c r="X413" s="227">
        <v>0</v>
      </c>
      <c r="Y413" s="227">
        <v>0</v>
      </c>
      <c r="Z413" s="227">
        <v>0</v>
      </c>
      <c r="AA413" s="227">
        <v>0</v>
      </c>
      <c r="AB413" s="227">
        <v>0</v>
      </c>
      <c r="AC413" s="227">
        <v>0</v>
      </c>
      <c r="AD413" s="227">
        <v>0</v>
      </c>
      <c r="AE413" s="227">
        <v>0</v>
      </c>
      <c r="AF413" s="227">
        <v>0</v>
      </c>
      <c r="AG413" s="227">
        <v>0</v>
      </c>
      <c r="AH413" s="227">
        <v>205818</v>
      </c>
      <c r="AI413" s="227">
        <v>0</v>
      </c>
      <c r="AJ413" s="227">
        <v>0</v>
      </c>
      <c r="AK413" s="227">
        <v>0</v>
      </c>
      <c r="AL413" s="227">
        <v>0</v>
      </c>
      <c r="AM413" s="227">
        <v>0</v>
      </c>
      <c r="AN413" s="227">
        <v>128227</v>
      </c>
      <c r="AO413" s="227">
        <v>0</v>
      </c>
      <c r="AP413" s="227">
        <v>0</v>
      </c>
      <c r="AQ413" s="227">
        <v>0</v>
      </c>
      <c r="AR413" s="227">
        <v>0</v>
      </c>
      <c r="AS413" s="227">
        <v>0</v>
      </c>
      <c r="AT413" s="227">
        <v>0</v>
      </c>
      <c r="AU413" s="227">
        <v>0</v>
      </c>
      <c r="AV413" s="227">
        <v>0</v>
      </c>
      <c r="AW413" s="227">
        <v>0</v>
      </c>
      <c r="AX413" s="227">
        <v>0</v>
      </c>
      <c r="AY413" s="227">
        <v>0</v>
      </c>
      <c r="AZ413" s="227">
        <v>0</v>
      </c>
      <c r="BA413" s="227">
        <v>0</v>
      </c>
      <c r="BB413" s="227">
        <v>0</v>
      </c>
      <c r="BC413" s="227">
        <v>0</v>
      </c>
      <c r="BD413" s="227">
        <v>0</v>
      </c>
      <c r="BE413" s="227">
        <v>0</v>
      </c>
      <c r="BF413" s="227">
        <v>0</v>
      </c>
      <c r="BG413" s="227">
        <v>0</v>
      </c>
      <c r="BH413" s="227">
        <v>0</v>
      </c>
      <c r="BI413" s="227">
        <v>0</v>
      </c>
      <c r="BJ413" s="227">
        <v>0</v>
      </c>
      <c r="BK413" s="227">
        <v>0</v>
      </c>
      <c r="BL413" s="227">
        <v>0</v>
      </c>
      <c r="BM413" s="227">
        <v>0</v>
      </c>
      <c r="BN413" s="227">
        <v>0</v>
      </c>
      <c r="BO413" s="227">
        <v>0</v>
      </c>
      <c r="BP413" s="227">
        <v>0</v>
      </c>
      <c r="BQ413" s="227">
        <v>0</v>
      </c>
      <c r="BR413" s="227">
        <v>0</v>
      </c>
      <c r="BS413" s="227">
        <v>0</v>
      </c>
      <c r="BT413" s="227">
        <v>0</v>
      </c>
      <c r="BU413" s="295">
        <v>0</v>
      </c>
      <c r="BV413" s="227">
        <v>300</v>
      </c>
      <c r="BW413" s="227">
        <v>0</v>
      </c>
      <c r="BX413" s="227">
        <v>0</v>
      </c>
      <c r="BY413" s="227">
        <v>0</v>
      </c>
      <c r="BZ413" s="227">
        <v>0</v>
      </c>
      <c r="CA413" s="227">
        <v>0</v>
      </c>
      <c r="CB413" s="227">
        <v>0</v>
      </c>
      <c r="CC413" s="295">
        <v>0</v>
      </c>
      <c r="CD413" s="227">
        <v>0</v>
      </c>
      <c r="CE413" s="227">
        <v>0</v>
      </c>
      <c r="CF413" s="227">
        <v>0</v>
      </c>
      <c r="CG413" s="227">
        <v>0</v>
      </c>
      <c r="CH413" s="227">
        <v>0</v>
      </c>
      <c r="CI413" s="295">
        <v>0</v>
      </c>
      <c r="CJ413" s="227">
        <v>0</v>
      </c>
      <c r="CK413" s="295">
        <v>0</v>
      </c>
      <c r="CL413" s="227">
        <v>0</v>
      </c>
      <c r="CM413" s="326" t="s">
        <v>1386</v>
      </c>
      <c r="CN413" s="309" t="s">
        <v>1385</v>
      </c>
      <c r="CO413" s="309" t="s">
        <v>1386</v>
      </c>
      <c r="CP413" s="310" t="s">
        <v>2190</v>
      </c>
      <c r="CQ413" s="336" t="s">
        <v>2251</v>
      </c>
      <c r="CR413" s="310">
        <f t="shared" si="7"/>
        <v>0</v>
      </c>
      <c r="CS413" s="310" t="s">
        <v>394</v>
      </c>
      <c r="CT413" s="310" t="s">
        <v>395</v>
      </c>
      <c r="CU413" s="310">
        <v>0</v>
      </c>
      <c r="CW413" s="312" t="s">
        <v>1385</v>
      </c>
      <c r="CX413" s="310" t="s">
        <v>1386</v>
      </c>
      <c r="CY413" s="310" t="s">
        <v>2190</v>
      </c>
      <c r="CZ413" s="325">
        <f t="shared" si="6"/>
        <v>0</v>
      </c>
      <c r="DA413" s="313" t="s">
        <v>394</v>
      </c>
      <c r="DB413" s="310" t="s">
        <v>395</v>
      </c>
      <c r="DC413" s="310" t="s">
        <v>2296</v>
      </c>
    </row>
    <row r="414" spans="1:107" ht="13.2" customHeight="1" x14ac:dyDescent="0.25">
      <c r="A414" s="293" t="s">
        <v>396</v>
      </c>
      <c r="B414" s="294" t="s">
        <v>397</v>
      </c>
      <c r="C414" s="227">
        <v>0</v>
      </c>
      <c r="D414" s="227">
        <v>0</v>
      </c>
      <c r="E414" s="227">
        <v>0</v>
      </c>
      <c r="F414" s="227">
        <v>0</v>
      </c>
      <c r="G414" s="227">
        <v>0</v>
      </c>
      <c r="H414" s="227">
        <v>22500</v>
      </c>
      <c r="I414" s="227">
        <v>0</v>
      </c>
      <c r="J414" s="227">
        <v>0</v>
      </c>
      <c r="K414" s="227">
        <v>0</v>
      </c>
      <c r="L414" s="227">
        <v>0</v>
      </c>
      <c r="M414" s="227">
        <v>0</v>
      </c>
      <c r="N414" s="227">
        <v>0</v>
      </c>
      <c r="O414" s="227">
        <v>0</v>
      </c>
      <c r="P414" s="227">
        <v>0</v>
      </c>
      <c r="Q414" s="227">
        <v>0</v>
      </c>
      <c r="R414" s="227">
        <v>0</v>
      </c>
      <c r="S414" s="227">
        <v>0</v>
      </c>
      <c r="T414" s="227">
        <v>0</v>
      </c>
      <c r="U414" s="227">
        <v>0</v>
      </c>
      <c r="V414" s="227">
        <v>0</v>
      </c>
      <c r="W414" s="227">
        <v>0</v>
      </c>
      <c r="X414" s="227">
        <v>0</v>
      </c>
      <c r="Y414" s="227">
        <v>0</v>
      </c>
      <c r="Z414" s="227">
        <v>0</v>
      </c>
      <c r="AA414" s="227">
        <v>0</v>
      </c>
      <c r="AB414" s="227">
        <v>0</v>
      </c>
      <c r="AC414" s="227">
        <v>0</v>
      </c>
      <c r="AD414" s="227">
        <v>0</v>
      </c>
      <c r="AE414" s="227">
        <v>0</v>
      </c>
      <c r="AF414" s="227">
        <v>0</v>
      </c>
      <c r="AG414" s="227">
        <v>0</v>
      </c>
      <c r="AH414" s="227">
        <v>0</v>
      </c>
      <c r="AI414" s="227">
        <v>0</v>
      </c>
      <c r="AJ414" s="227">
        <v>0</v>
      </c>
      <c r="AK414" s="227">
        <v>0</v>
      </c>
      <c r="AL414" s="227">
        <v>0</v>
      </c>
      <c r="AM414" s="227">
        <v>0</v>
      </c>
      <c r="AN414" s="227">
        <v>11196819</v>
      </c>
      <c r="AO414" s="227">
        <v>0</v>
      </c>
      <c r="AP414" s="227">
        <v>0</v>
      </c>
      <c r="AQ414" s="227">
        <v>0</v>
      </c>
      <c r="AR414" s="227">
        <v>0</v>
      </c>
      <c r="AS414" s="227">
        <v>0</v>
      </c>
      <c r="AT414" s="227">
        <v>0</v>
      </c>
      <c r="AU414" s="227">
        <v>0</v>
      </c>
      <c r="AV414" s="227">
        <v>0</v>
      </c>
      <c r="AW414" s="227">
        <v>0</v>
      </c>
      <c r="AX414" s="227">
        <v>0</v>
      </c>
      <c r="AY414" s="227">
        <v>0</v>
      </c>
      <c r="AZ414" s="227">
        <v>0</v>
      </c>
      <c r="BA414" s="227">
        <v>0</v>
      </c>
      <c r="BB414" s="227">
        <v>0</v>
      </c>
      <c r="BC414" s="227">
        <v>0</v>
      </c>
      <c r="BD414" s="227">
        <v>0</v>
      </c>
      <c r="BE414" s="227">
        <v>0</v>
      </c>
      <c r="BF414" s="227">
        <v>0</v>
      </c>
      <c r="BG414" s="227">
        <v>0</v>
      </c>
      <c r="BH414" s="227">
        <v>0</v>
      </c>
      <c r="BI414" s="227">
        <v>0</v>
      </c>
      <c r="BJ414" s="227">
        <v>0</v>
      </c>
      <c r="BK414" s="227">
        <v>0</v>
      </c>
      <c r="BL414" s="227">
        <v>0</v>
      </c>
      <c r="BM414" s="227">
        <v>0</v>
      </c>
      <c r="BN414" s="227">
        <v>0</v>
      </c>
      <c r="BO414" s="227">
        <v>0</v>
      </c>
      <c r="BP414" s="227">
        <v>0</v>
      </c>
      <c r="BQ414" s="227">
        <v>0</v>
      </c>
      <c r="BR414" s="227">
        <v>0</v>
      </c>
      <c r="BS414" s="227">
        <v>0</v>
      </c>
      <c r="BT414" s="227">
        <v>0</v>
      </c>
      <c r="BU414" s="227">
        <v>0</v>
      </c>
      <c r="BV414" s="227">
        <v>1842500</v>
      </c>
      <c r="BW414" s="295">
        <v>0</v>
      </c>
      <c r="BX414" s="227">
        <v>0</v>
      </c>
      <c r="BY414" s="227">
        <v>0</v>
      </c>
      <c r="BZ414" s="227">
        <v>0</v>
      </c>
      <c r="CA414" s="227">
        <v>0</v>
      </c>
      <c r="CB414" s="227">
        <v>0</v>
      </c>
      <c r="CC414" s="295">
        <v>0</v>
      </c>
      <c r="CD414" s="227">
        <v>0</v>
      </c>
      <c r="CE414" s="227">
        <v>0</v>
      </c>
      <c r="CF414" s="227">
        <v>0</v>
      </c>
      <c r="CG414" s="227">
        <v>0</v>
      </c>
      <c r="CH414" s="227">
        <v>0</v>
      </c>
      <c r="CI414" s="227">
        <v>0</v>
      </c>
      <c r="CJ414" s="227">
        <v>0</v>
      </c>
      <c r="CK414" s="227">
        <v>0</v>
      </c>
      <c r="CL414" s="227">
        <v>0</v>
      </c>
      <c r="CM414" s="326" t="s">
        <v>1386</v>
      </c>
      <c r="CN414" s="309" t="s">
        <v>1385</v>
      </c>
      <c r="CO414" s="309" t="s">
        <v>1386</v>
      </c>
      <c r="CP414" s="310" t="s">
        <v>2190</v>
      </c>
      <c r="CQ414" s="336" t="s">
        <v>2251</v>
      </c>
      <c r="CR414" s="310">
        <f t="shared" si="7"/>
        <v>0</v>
      </c>
      <c r="CS414" s="310" t="s">
        <v>396</v>
      </c>
      <c r="CT414" s="310" t="s">
        <v>397</v>
      </c>
      <c r="CU414" s="310">
        <v>0</v>
      </c>
      <c r="CW414" s="312" t="s">
        <v>1385</v>
      </c>
      <c r="CX414" s="310" t="s">
        <v>1386</v>
      </c>
      <c r="CY414" s="310" t="s">
        <v>2190</v>
      </c>
      <c r="CZ414" s="325">
        <f t="shared" si="6"/>
        <v>0</v>
      </c>
      <c r="DA414" s="313" t="s">
        <v>396</v>
      </c>
      <c r="DB414" s="310" t="s">
        <v>397</v>
      </c>
      <c r="DC414" s="310" t="s">
        <v>2296</v>
      </c>
    </row>
    <row r="415" spans="1:107" ht="13.2" customHeight="1" x14ac:dyDescent="0.25">
      <c r="A415" s="293" t="s">
        <v>398</v>
      </c>
      <c r="B415" s="294" t="s">
        <v>399</v>
      </c>
      <c r="C415" s="227">
        <v>0</v>
      </c>
      <c r="D415" s="227">
        <v>0</v>
      </c>
      <c r="E415" s="227">
        <v>0</v>
      </c>
      <c r="F415" s="227">
        <v>0</v>
      </c>
      <c r="G415" s="227">
        <v>0</v>
      </c>
      <c r="H415" s="227">
        <v>0</v>
      </c>
      <c r="I415" s="227">
        <v>0</v>
      </c>
      <c r="J415" s="227">
        <v>0</v>
      </c>
      <c r="K415" s="227">
        <v>0</v>
      </c>
      <c r="L415" s="227">
        <v>0</v>
      </c>
      <c r="M415" s="227">
        <v>0</v>
      </c>
      <c r="N415" s="227">
        <v>0</v>
      </c>
      <c r="O415" s="227">
        <v>0</v>
      </c>
      <c r="P415" s="227">
        <v>0</v>
      </c>
      <c r="Q415" s="227">
        <v>0</v>
      </c>
      <c r="R415" s="227">
        <v>0</v>
      </c>
      <c r="S415" s="227">
        <v>0</v>
      </c>
      <c r="T415" s="227">
        <v>0</v>
      </c>
      <c r="U415" s="227">
        <v>0</v>
      </c>
      <c r="V415" s="227">
        <v>0</v>
      </c>
      <c r="W415" s="227">
        <v>0</v>
      </c>
      <c r="X415" s="227">
        <v>0</v>
      </c>
      <c r="Y415" s="227">
        <v>0</v>
      </c>
      <c r="Z415" s="227">
        <v>0</v>
      </c>
      <c r="AA415" s="227">
        <v>0</v>
      </c>
      <c r="AB415" s="227">
        <v>0</v>
      </c>
      <c r="AC415" s="227">
        <v>0</v>
      </c>
      <c r="AD415" s="227">
        <v>0</v>
      </c>
      <c r="AE415" s="227">
        <v>0</v>
      </c>
      <c r="AF415" s="227">
        <v>0</v>
      </c>
      <c r="AG415" s="227">
        <v>0</v>
      </c>
      <c r="AH415" s="227">
        <v>0</v>
      </c>
      <c r="AI415" s="227">
        <v>0</v>
      </c>
      <c r="AJ415" s="227">
        <v>0</v>
      </c>
      <c r="AK415" s="227">
        <v>0</v>
      </c>
      <c r="AL415" s="227">
        <v>0</v>
      </c>
      <c r="AM415" s="227">
        <v>0</v>
      </c>
      <c r="AN415" s="227">
        <v>0</v>
      </c>
      <c r="AO415" s="227">
        <v>0</v>
      </c>
      <c r="AP415" s="227">
        <v>0</v>
      </c>
      <c r="AQ415" s="227">
        <v>0</v>
      </c>
      <c r="AR415" s="227">
        <v>0</v>
      </c>
      <c r="AS415" s="227">
        <v>0</v>
      </c>
      <c r="AT415" s="227">
        <v>0</v>
      </c>
      <c r="AU415" s="227">
        <v>0</v>
      </c>
      <c r="AV415" s="227">
        <v>0</v>
      </c>
      <c r="AW415" s="227">
        <v>0</v>
      </c>
      <c r="AX415" s="227">
        <v>0</v>
      </c>
      <c r="AY415" s="227">
        <v>0</v>
      </c>
      <c r="AZ415" s="227">
        <v>0</v>
      </c>
      <c r="BA415" s="227">
        <v>0</v>
      </c>
      <c r="BB415" s="227">
        <v>0</v>
      </c>
      <c r="BC415" s="227">
        <v>0</v>
      </c>
      <c r="BD415" s="227">
        <v>0</v>
      </c>
      <c r="BE415" s="227">
        <v>0</v>
      </c>
      <c r="BF415" s="227">
        <v>0</v>
      </c>
      <c r="BG415" s="227">
        <v>0</v>
      </c>
      <c r="BH415" s="227">
        <v>0</v>
      </c>
      <c r="BI415" s="227">
        <v>0</v>
      </c>
      <c r="BJ415" s="227">
        <v>0</v>
      </c>
      <c r="BK415" s="227">
        <v>0</v>
      </c>
      <c r="BL415" s="227">
        <v>915339.98</v>
      </c>
      <c r="BM415" s="227">
        <v>0</v>
      </c>
      <c r="BN415" s="227">
        <v>0</v>
      </c>
      <c r="BO415" s="227">
        <v>0</v>
      </c>
      <c r="BP415" s="227">
        <v>0</v>
      </c>
      <c r="BQ415" s="227">
        <v>0</v>
      </c>
      <c r="BR415" s="227">
        <v>0</v>
      </c>
      <c r="BS415" s="227">
        <v>0</v>
      </c>
      <c r="BT415" s="227">
        <v>0</v>
      </c>
      <c r="BU415" s="227">
        <v>0</v>
      </c>
      <c r="BV415" s="227">
        <v>0</v>
      </c>
      <c r="BW415" s="227">
        <v>0</v>
      </c>
      <c r="BX415" s="227">
        <v>0</v>
      </c>
      <c r="BY415" s="227">
        <v>0</v>
      </c>
      <c r="BZ415" s="227">
        <v>0</v>
      </c>
      <c r="CA415" s="227">
        <v>0</v>
      </c>
      <c r="CB415" s="227">
        <v>0</v>
      </c>
      <c r="CC415" s="227">
        <v>0</v>
      </c>
      <c r="CD415" s="227">
        <v>0</v>
      </c>
      <c r="CE415" s="227">
        <v>0</v>
      </c>
      <c r="CF415" s="227">
        <v>0</v>
      </c>
      <c r="CG415" s="227">
        <v>0</v>
      </c>
      <c r="CH415" s="227">
        <v>0</v>
      </c>
      <c r="CI415" s="227">
        <v>0</v>
      </c>
      <c r="CJ415" s="227">
        <v>0</v>
      </c>
      <c r="CK415" s="227">
        <v>0</v>
      </c>
      <c r="CL415" s="227">
        <v>0</v>
      </c>
      <c r="CM415" s="326" t="s">
        <v>1386</v>
      </c>
      <c r="CN415" s="309" t="s">
        <v>1385</v>
      </c>
      <c r="CO415" s="309" t="s">
        <v>1386</v>
      </c>
      <c r="CP415" s="310" t="s">
        <v>2190</v>
      </c>
      <c r="CQ415" s="336" t="s">
        <v>2251</v>
      </c>
      <c r="CR415" s="310">
        <f t="shared" si="7"/>
        <v>0</v>
      </c>
      <c r="CS415" s="310" t="s">
        <v>398</v>
      </c>
      <c r="CT415" s="310" t="s">
        <v>399</v>
      </c>
      <c r="CU415" s="310">
        <v>0</v>
      </c>
      <c r="CW415" s="312" t="s">
        <v>1385</v>
      </c>
      <c r="CX415" s="310" t="s">
        <v>1386</v>
      </c>
      <c r="CY415" s="310" t="s">
        <v>2190</v>
      </c>
      <c r="CZ415" s="325">
        <f t="shared" si="6"/>
        <v>0</v>
      </c>
      <c r="DA415" s="313" t="s">
        <v>398</v>
      </c>
      <c r="DB415" s="310" t="s">
        <v>399</v>
      </c>
      <c r="DC415" s="310" t="s">
        <v>2296</v>
      </c>
    </row>
    <row r="416" spans="1:107" ht="13.2" customHeight="1" x14ac:dyDescent="0.25">
      <c r="A416" s="293" t="s">
        <v>400</v>
      </c>
      <c r="B416" s="294" t="s">
        <v>401</v>
      </c>
      <c r="C416" s="227">
        <v>1600</v>
      </c>
      <c r="D416" s="227">
        <v>0</v>
      </c>
      <c r="E416" s="227">
        <v>0</v>
      </c>
      <c r="F416" s="227">
        <v>0</v>
      </c>
      <c r="G416" s="227">
        <v>0</v>
      </c>
      <c r="H416" s="227">
        <v>0</v>
      </c>
      <c r="I416" s="227">
        <v>0</v>
      </c>
      <c r="J416" s="227">
        <v>0</v>
      </c>
      <c r="K416" s="227">
        <v>0</v>
      </c>
      <c r="L416" s="227">
        <v>0</v>
      </c>
      <c r="M416" s="227">
        <v>0</v>
      </c>
      <c r="N416" s="227">
        <v>0</v>
      </c>
      <c r="O416" s="227">
        <v>0</v>
      </c>
      <c r="P416" s="227">
        <v>0</v>
      </c>
      <c r="Q416" s="227">
        <v>0</v>
      </c>
      <c r="R416" s="227">
        <v>0</v>
      </c>
      <c r="S416" s="227">
        <v>0</v>
      </c>
      <c r="T416" s="227">
        <v>0</v>
      </c>
      <c r="U416" s="227">
        <v>0</v>
      </c>
      <c r="V416" s="227">
        <v>0</v>
      </c>
      <c r="W416" s="227">
        <v>71917.75</v>
      </c>
      <c r="X416" s="227">
        <v>0</v>
      </c>
      <c r="Y416" s="227">
        <v>0</v>
      </c>
      <c r="Z416" s="227">
        <v>0</v>
      </c>
      <c r="AA416" s="227">
        <v>0</v>
      </c>
      <c r="AB416" s="227">
        <v>0</v>
      </c>
      <c r="AC416" s="227">
        <v>0</v>
      </c>
      <c r="AD416" s="227">
        <v>0</v>
      </c>
      <c r="AE416" s="227">
        <v>0</v>
      </c>
      <c r="AF416" s="227">
        <v>0</v>
      </c>
      <c r="AG416" s="227">
        <v>0</v>
      </c>
      <c r="AH416" s="227">
        <v>0</v>
      </c>
      <c r="AI416" s="227">
        <v>0</v>
      </c>
      <c r="AJ416" s="227">
        <v>0</v>
      </c>
      <c r="AK416" s="227">
        <v>1300</v>
      </c>
      <c r="AL416" s="227">
        <v>0</v>
      </c>
      <c r="AM416" s="227">
        <v>0</v>
      </c>
      <c r="AN416" s="227">
        <v>0</v>
      </c>
      <c r="AO416" s="227">
        <v>0</v>
      </c>
      <c r="AP416" s="227">
        <v>0</v>
      </c>
      <c r="AQ416" s="227">
        <v>0</v>
      </c>
      <c r="AR416" s="227">
        <v>0</v>
      </c>
      <c r="AS416" s="227">
        <v>0</v>
      </c>
      <c r="AT416" s="227">
        <v>0</v>
      </c>
      <c r="AU416" s="227">
        <v>0</v>
      </c>
      <c r="AV416" s="227">
        <v>0</v>
      </c>
      <c r="AW416" s="227">
        <v>0</v>
      </c>
      <c r="AX416" s="227">
        <v>0</v>
      </c>
      <c r="AY416" s="227">
        <v>0</v>
      </c>
      <c r="AZ416" s="227">
        <v>0</v>
      </c>
      <c r="BA416" s="227">
        <v>94170</v>
      </c>
      <c r="BB416" s="227">
        <v>0</v>
      </c>
      <c r="BC416" s="227">
        <v>17987516</v>
      </c>
      <c r="BD416" s="227">
        <v>66890</v>
      </c>
      <c r="BE416" s="227">
        <v>0</v>
      </c>
      <c r="BF416" s="227">
        <v>0</v>
      </c>
      <c r="BG416" s="227">
        <v>0</v>
      </c>
      <c r="BH416" s="227">
        <v>0</v>
      </c>
      <c r="BI416" s="227">
        <v>0</v>
      </c>
      <c r="BJ416" s="227">
        <v>0</v>
      </c>
      <c r="BK416" s="227">
        <v>0</v>
      </c>
      <c r="BL416" s="227">
        <v>0</v>
      </c>
      <c r="BM416" s="227">
        <v>0</v>
      </c>
      <c r="BN416" s="227">
        <v>0</v>
      </c>
      <c r="BO416" s="227">
        <v>0</v>
      </c>
      <c r="BP416" s="227">
        <v>0</v>
      </c>
      <c r="BQ416" s="227">
        <v>0</v>
      </c>
      <c r="BR416" s="295">
        <v>665512</v>
      </c>
      <c r="BS416" s="295">
        <v>0</v>
      </c>
      <c r="BT416" s="295">
        <v>0</v>
      </c>
      <c r="BU416" s="295">
        <v>88445</v>
      </c>
      <c r="BV416" s="295">
        <v>0</v>
      </c>
      <c r="BW416" s="295">
        <v>0</v>
      </c>
      <c r="BX416" s="295">
        <v>400</v>
      </c>
      <c r="BY416" s="295">
        <v>0</v>
      </c>
      <c r="BZ416" s="295">
        <v>0</v>
      </c>
      <c r="CA416" s="295">
        <v>0</v>
      </c>
      <c r="CB416" s="295">
        <v>0</v>
      </c>
      <c r="CC416" s="295">
        <v>0</v>
      </c>
      <c r="CD416" s="295">
        <v>186383</v>
      </c>
      <c r="CE416" s="295">
        <v>0</v>
      </c>
      <c r="CF416" s="295">
        <v>0</v>
      </c>
      <c r="CG416" s="295">
        <v>0</v>
      </c>
      <c r="CH416" s="295">
        <v>0</v>
      </c>
      <c r="CI416" s="295">
        <v>0</v>
      </c>
      <c r="CJ416" s="295">
        <v>0</v>
      </c>
      <c r="CK416" s="295">
        <v>0</v>
      </c>
      <c r="CL416" s="295">
        <v>0</v>
      </c>
      <c r="CM416" s="326" t="s">
        <v>1386</v>
      </c>
      <c r="CN416" s="309" t="s">
        <v>1385</v>
      </c>
      <c r="CO416" s="309" t="s">
        <v>1386</v>
      </c>
      <c r="CP416" s="310" t="s">
        <v>2190</v>
      </c>
      <c r="CQ416" s="336" t="s">
        <v>2251</v>
      </c>
      <c r="CR416" s="310">
        <f t="shared" si="7"/>
        <v>0</v>
      </c>
      <c r="CS416" s="310" t="s">
        <v>400</v>
      </c>
      <c r="CT416" s="310" t="s">
        <v>401</v>
      </c>
      <c r="CU416" s="310">
        <v>0</v>
      </c>
      <c r="CW416" s="312" t="s">
        <v>1385</v>
      </c>
      <c r="CX416" s="310" t="s">
        <v>1386</v>
      </c>
      <c r="CY416" s="310" t="s">
        <v>2190</v>
      </c>
      <c r="CZ416" s="325">
        <f t="shared" si="6"/>
        <v>0</v>
      </c>
      <c r="DA416" s="313" t="s">
        <v>400</v>
      </c>
      <c r="DB416" s="310" t="s">
        <v>401</v>
      </c>
      <c r="DC416" s="310" t="s">
        <v>2296</v>
      </c>
    </row>
    <row r="417" spans="1:107" ht="13.2" customHeight="1" x14ac:dyDescent="0.25">
      <c r="A417" s="293" t="s">
        <v>402</v>
      </c>
      <c r="B417" s="294" t="s">
        <v>403</v>
      </c>
      <c r="C417" s="227">
        <v>644890</v>
      </c>
      <c r="D417" s="227">
        <v>0</v>
      </c>
      <c r="E417" s="227">
        <v>0</v>
      </c>
      <c r="F417" s="227">
        <v>0</v>
      </c>
      <c r="G417" s="227">
        <v>10000</v>
      </c>
      <c r="H417" s="227">
        <v>0</v>
      </c>
      <c r="I417" s="227">
        <v>4390</v>
      </c>
      <c r="J417" s="227">
        <v>3000</v>
      </c>
      <c r="K417" s="227">
        <v>0</v>
      </c>
      <c r="L417" s="227">
        <v>0</v>
      </c>
      <c r="M417" s="227">
        <v>960</v>
      </c>
      <c r="N417" s="227">
        <v>0</v>
      </c>
      <c r="O417" s="227">
        <v>200700</v>
      </c>
      <c r="P417" s="227">
        <v>0</v>
      </c>
      <c r="Q417" s="227">
        <v>0</v>
      </c>
      <c r="R417" s="227">
        <v>58000</v>
      </c>
      <c r="S417" s="227">
        <v>0</v>
      </c>
      <c r="T417" s="227">
        <v>0</v>
      </c>
      <c r="U417" s="227">
        <v>0</v>
      </c>
      <c r="V417" s="227">
        <v>0</v>
      </c>
      <c r="W417" s="227">
        <v>0</v>
      </c>
      <c r="X417" s="227">
        <v>0</v>
      </c>
      <c r="Y417" s="227">
        <v>0</v>
      </c>
      <c r="Z417" s="227">
        <v>0</v>
      </c>
      <c r="AA417" s="227">
        <v>0</v>
      </c>
      <c r="AB417" s="227">
        <v>0</v>
      </c>
      <c r="AC417" s="227">
        <v>0</v>
      </c>
      <c r="AD417" s="227">
        <v>22940</v>
      </c>
      <c r="AE417" s="227">
        <v>0</v>
      </c>
      <c r="AF417" s="227">
        <v>0</v>
      </c>
      <c r="AG417" s="227">
        <v>0</v>
      </c>
      <c r="AH417" s="227">
        <v>0</v>
      </c>
      <c r="AI417" s="227">
        <v>0</v>
      </c>
      <c r="AJ417" s="227">
        <v>0</v>
      </c>
      <c r="AK417" s="227">
        <v>7820216</v>
      </c>
      <c r="AL417" s="227">
        <v>42719</v>
      </c>
      <c r="AM417" s="227">
        <v>0</v>
      </c>
      <c r="AN417" s="227">
        <v>0</v>
      </c>
      <c r="AO417" s="227">
        <v>0</v>
      </c>
      <c r="AP417" s="227">
        <v>0</v>
      </c>
      <c r="AQ417" s="227">
        <v>0</v>
      </c>
      <c r="AR417" s="227">
        <v>0</v>
      </c>
      <c r="AS417" s="227">
        <v>0</v>
      </c>
      <c r="AT417" s="227">
        <v>0</v>
      </c>
      <c r="AU417" s="227">
        <v>0</v>
      </c>
      <c r="AV417" s="227">
        <v>0</v>
      </c>
      <c r="AW417" s="227">
        <v>0</v>
      </c>
      <c r="AX417" s="227">
        <v>0</v>
      </c>
      <c r="AY417" s="227">
        <v>0</v>
      </c>
      <c r="AZ417" s="227">
        <v>0</v>
      </c>
      <c r="BA417" s="227">
        <v>12970</v>
      </c>
      <c r="BB417" s="227">
        <v>0</v>
      </c>
      <c r="BC417" s="227">
        <v>1370428</v>
      </c>
      <c r="BD417" s="227">
        <v>142820</v>
      </c>
      <c r="BE417" s="227">
        <v>60720</v>
      </c>
      <c r="BF417" s="227">
        <v>335</v>
      </c>
      <c r="BG417" s="227">
        <v>68737</v>
      </c>
      <c r="BH417" s="227">
        <v>0</v>
      </c>
      <c r="BI417" s="227">
        <v>36367</v>
      </c>
      <c r="BJ417" s="227">
        <v>1040</v>
      </c>
      <c r="BK417" s="227">
        <v>0</v>
      </c>
      <c r="BL417" s="227">
        <v>197614</v>
      </c>
      <c r="BM417" s="227">
        <v>0</v>
      </c>
      <c r="BN417" s="227">
        <v>0</v>
      </c>
      <c r="BO417" s="227">
        <v>7320</v>
      </c>
      <c r="BP417" s="227">
        <v>0</v>
      </c>
      <c r="BQ417" s="227">
        <v>0</v>
      </c>
      <c r="BR417" s="295">
        <v>178265</v>
      </c>
      <c r="BS417" s="295">
        <v>0</v>
      </c>
      <c r="BT417" s="295">
        <v>0</v>
      </c>
      <c r="BU417" s="295">
        <v>0</v>
      </c>
      <c r="BV417" s="227">
        <v>0</v>
      </c>
      <c r="BW417" s="295">
        <v>0</v>
      </c>
      <c r="BX417" s="295">
        <v>201215</v>
      </c>
      <c r="BY417" s="295">
        <v>2380</v>
      </c>
      <c r="BZ417" s="295">
        <v>0</v>
      </c>
      <c r="CA417" s="295">
        <v>44890</v>
      </c>
      <c r="CB417" s="295">
        <v>0</v>
      </c>
      <c r="CC417" s="295">
        <v>12170</v>
      </c>
      <c r="CD417" s="295">
        <v>11534</v>
      </c>
      <c r="CE417" s="295">
        <v>0</v>
      </c>
      <c r="CF417" s="295">
        <v>0</v>
      </c>
      <c r="CG417" s="295">
        <v>0</v>
      </c>
      <c r="CH417" s="295">
        <v>0</v>
      </c>
      <c r="CI417" s="295">
        <v>0</v>
      </c>
      <c r="CJ417" s="295">
        <v>0</v>
      </c>
      <c r="CK417" s="295">
        <v>0</v>
      </c>
      <c r="CL417" s="295">
        <v>0</v>
      </c>
      <c r="CM417" s="326" t="s">
        <v>1386</v>
      </c>
      <c r="CN417" s="309" t="s">
        <v>1387</v>
      </c>
      <c r="CO417" s="309" t="s">
        <v>1386</v>
      </c>
      <c r="CP417" s="310" t="s">
        <v>2190</v>
      </c>
      <c r="CQ417" s="336" t="s">
        <v>2251</v>
      </c>
      <c r="CR417" s="310">
        <f t="shared" si="7"/>
        <v>0</v>
      </c>
      <c r="CS417" s="310" t="s">
        <v>402</v>
      </c>
      <c r="CT417" s="310" t="s">
        <v>403</v>
      </c>
      <c r="CU417" s="310">
        <v>0</v>
      </c>
      <c r="CW417" s="312" t="s">
        <v>1387</v>
      </c>
      <c r="CX417" s="310" t="s">
        <v>1386</v>
      </c>
      <c r="CY417" s="310" t="s">
        <v>2190</v>
      </c>
      <c r="CZ417" s="325">
        <f t="shared" si="6"/>
        <v>0</v>
      </c>
      <c r="DA417" s="313" t="s">
        <v>402</v>
      </c>
      <c r="DB417" s="310" t="s">
        <v>403</v>
      </c>
      <c r="DC417" s="310" t="s">
        <v>1469</v>
      </c>
    </row>
    <row r="418" spans="1:107" ht="13.2" customHeight="1" x14ac:dyDescent="0.25">
      <c r="A418" s="293" t="s">
        <v>404</v>
      </c>
      <c r="B418" s="294" t="s">
        <v>405</v>
      </c>
      <c r="C418" s="227">
        <v>8145415</v>
      </c>
      <c r="D418" s="227">
        <v>0</v>
      </c>
      <c r="E418" s="227">
        <v>0</v>
      </c>
      <c r="F418" s="227">
        <v>0</v>
      </c>
      <c r="G418" s="227">
        <v>0</v>
      </c>
      <c r="H418" s="227">
        <v>0</v>
      </c>
      <c r="I418" s="227">
        <v>0</v>
      </c>
      <c r="J418" s="227">
        <v>200</v>
      </c>
      <c r="K418" s="227">
        <v>0</v>
      </c>
      <c r="L418" s="227">
        <v>0</v>
      </c>
      <c r="M418" s="227">
        <v>0</v>
      </c>
      <c r="N418" s="227">
        <v>0</v>
      </c>
      <c r="O418" s="227">
        <v>1399575</v>
      </c>
      <c r="P418" s="227">
        <v>7080</v>
      </c>
      <c r="Q418" s="227">
        <v>0</v>
      </c>
      <c r="R418" s="227">
        <v>0</v>
      </c>
      <c r="S418" s="227">
        <v>0</v>
      </c>
      <c r="T418" s="227">
        <v>0</v>
      </c>
      <c r="U418" s="227">
        <v>0</v>
      </c>
      <c r="V418" s="227">
        <v>0</v>
      </c>
      <c r="W418" s="227">
        <v>6472750.4000000004</v>
      </c>
      <c r="X418" s="227">
        <v>0</v>
      </c>
      <c r="Y418" s="227">
        <v>0</v>
      </c>
      <c r="Z418" s="227">
        <v>0</v>
      </c>
      <c r="AA418" s="227">
        <v>0</v>
      </c>
      <c r="AB418" s="227">
        <v>0</v>
      </c>
      <c r="AC418" s="227">
        <v>0</v>
      </c>
      <c r="AD418" s="227">
        <v>0</v>
      </c>
      <c r="AE418" s="227">
        <v>0</v>
      </c>
      <c r="AF418" s="227">
        <v>0</v>
      </c>
      <c r="AG418" s="227">
        <v>0</v>
      </c>
      <c r="AH418" s="227">
        <v>134215</v>
      </c>
      <c r="AI418" s="227">
        <v>0</v>
      </c>
      <c r="AJ418" s="227">
        <v>0</v>
      </c>
      <c r="AK418" s="227">
        <v>1396367</v>
      </c>
      <c r="AL418" s="227">
        <v>0</v>
      </c>
      <c r="AM418" s="227">
        <v>0</v>
      </c>
      <c r="AN418" s="227">
        <v>0</v>
      </c>
      <c r="AO418" s="227">
        <v>0</v>
      </c>
      <c r="AP418" s="227">
        <v>0</v>
      </c>
      <c r="AQ418" s="227">
        <v>0</v>
      </c>
      <c r="AR418" s="227">
        <v>0</v>
      </c>
      <c r="AS418" s="227">
        <v>0</v>
      </c>
      <c r="AT418" s="227">
        <v>0</v>
      </c>
      <c r="AU418" s="227">
        <v>0</v>
      </c>
      <c r="AV418" s="227">
        <v>0</v>
      </c>
      <c r="AW418" s="227">
        <v>44000</v>
      </c>
      <c r="AX418" s="227">
        <v>0</v>
      </c>
      <c r="AY418" s="227">
        <v>0</v>
      </c>
      <c r="AZ418" s="227">
        <v>0</v>
      </c>
      <c r="BA418" s="227">
        <v>677270</v>
      </c>
      <c r="BB418" s="227">
        <v>0</v>
      </c>
      <c r="BC418" s="227">
        <v>642990</v>
      </c>
      <c r="BD418" s="227">
        <v>157211</v>
      </c>
      <c r="BE418" s="227">
        <v>19355</v>
      </c>
      <c r="BF418" s="227">
        <v>0</v>
      </c>
      <c r="BG418" s="227">
        <v>806433</v>
      </c>
      <c r="BH418" s="227">
        <v>0</v>
      </c>
      <c r="BI418" s="227">
        <v>0</v>
      </c>
      <c r="BJ418" s="227">
        <v>0</v>
      </c>
      <c r="BK418" s="227">
        <v>0</v>
      </c>
      <c r="BL418" s="227">
        <v>3270550</v>
      </c>
      <c r="BM418" s="227">
        <v>0</v>
      </c>
      <c r="BN418" s="227">
        <v>0</v>
      </c>
      <c r="BO418" s="227">
        <v>0</v>
      </c>
      <c r="BP418" s="227">
        <v>1930</v>
      </c>
      <c r="BQ418" s="227">
        <v>0</v>
      </c>
      <c r="BR418" s="295">
        <v>4679334</v>
      </c>
      <c r="BS418" s="295">
        <v>0</v>
      </c>
      <c r="BT418" s="295">
        <v>0</v>
      </c>
      <c r="BU418" s="295">
        <v>2223145</v>
      </c>
      <c r="BV418" s="295">
        <v>0</v>
      </c>
      <c r="BW418" s="295">
        <v>7800</v>
      </c>
      <c r="BX418" s="295">
        <v>468520</v>
      </c>
      <c r="BY418" s="295">
        <v>5800</v>
      </c>
      <c r="BZ418" s="295">
        <v>0</v>
      </c>
      <c r="CA418" s="295">
        <v>0</v>
      </c>
      <c r="CB418" s="295">
        <v>0</v>
      </c>
      <c r="CC418" s="295">
        <v>0</v>
      </c>
      <c r="CD418" s="295">
        <v>0</v>
      </c>
      <c r="CE418" s="295">
        <v>0</v>
      </c>
      <c r="CF418" s="295">
        <v>0</v>
      </c>
      <c r="CG418" s="295">
        <v>0</v>
      </c>
      <c r="CH418" s="295">
        <v>0</v>
      </c>
      <c r="CI418" s="295">
        <v>8400</v>
      </c>
      <c r="CJ418" s="295">
        <v>6600</v>
      </c>
      <c r="CK418" s="295">
        <v>0</v>
      </c>
      <c r="CL418" s="295">
        <v>19600</v>
      </c>
      <c r="CM418" s="326" t="s">
        <v>1386</v>
      </c>
      <c r="CN418" s="309" t="s">
        <v>1385</v>
      </c>
      <c r="CO418" s="309" t="s">
        <v>1386</v>
      </c>
      <c r="CP418" s="310" t="s">
        <v>2190</v>
      </c>
      <c r="CQ418" s="336" t="s">
        <v>2251</v>
      </c>
      <c r="CR418" s="310">
        <f t="shared" si="7"/>
        <v>0</v>
      </c>
      <c r="CS418" s="310" t="s">
        <v>404</v>
      </c>
      <c r="CT418" s="310" t="s">
        <v>405</v>
      </c>
      <c r="CU418" s="310">
        <v>0</v>
      </c>
      <c r="CW418" s="312" t="s">
        <v>1385</v>
      </c>
      <c r="CX418" s="310" t="s">
        <v>1386</v>
      </c>
      <c r="CY418" s="310" t="s">
        <v>2190</v>
      </c>
      <c r="CZ418" s="325">
        <f t="shared" si="6"/>
        <v>0</v>
      </c>
      <c r="DA418" s="313" t="s">
        <v>404</v>
      </c>
      <c r="DB418" s="310" t="s">
        <v>405</v>
      </c>
      <c r="DC418" s="310" t="s">
        <v>2296</v>
      </c>
    </row>
    <row r="419" spans="1:107" ht="13.2" customHeight="1" x14ac:dyDescent="0.25">
      <c r="A419" s="293" t="s">
        <v>406</v>
      </c>
      <c r="B419" s="294" t="s">
        <v>407</v>
      </c>
      <c r="C419" s="227">
        <v>880130</v>
      </c>
      <c r="D419" s="227">
        <v>0</v>
      </c>
      <c r="E419" s="227">
        <v>20738</v>
      </c>
      <c r="F419" s="227">
        <v>0</v>
      </c>
      <c r="G419" s="227">
        <v>33130</v>
      </c>
      <c r="H419" s="227">
        <v>55020</v>
      </c>
      <c r="I419" s="227">
        <v>0</v>
      </c>
      <c r="J419" s="227">
        <v>99321</v>
      </c>
      <c r="K419" s="227">
        <v>0</v>
      </c>
      <c r="L419" s="227">
        <v>17206</v>
      </c>
      <c r="M419" s="227">
        <v>19530</v>
      </c>
      <c r="N419" s="227">
        <v>693</v>
      </c>
      <c r="O419" s="227">
        <v>458860</v>
      </c>
      <c r="P419" s="227">
        <v>49670</v>
      </c>
      <c r="Q419" s="227">
        <v>83292</v>
      </c>
      <c r="R419" s="227">
        <v>0</v>
      </c>
      <c r="S419" s="227">
        <v>82348</v>
      </c>
      <c r="T419" s="227">
        <v>114723</v>
      </c>
      <c r="U419" s="227">
        <v>105550</v>
      </c>
      <c r="V419" s="227">
        <v>0</v>
      </c>
      <c r="W419" s="227">
        <v>3121122</v>
      </c>
      <c r="X419" s="227">
        <v>117670</v>
      </c>
      <c r="Y419" s="227">
        <v>47190</v>
      </c>
      <c r="Z419" s="227">
        <v>143608</v>
      </c>
      <c r="AA419" s="227">
        <v>0</v>
      </c>
      <c r="AB419" s="227">
        <v>71040</v>
      </c>
      <c r="AC419" s="227">
        <v>0</v>
      </c>
      <c r="AD419" s="227">
        <v>187250</v>
      </c>
      <c r="AE419" s="227">
        <v>10150</v>
      </c>
      <c r="AF419" s="227">
        <v>67777</v>
      </c>
      <c r="AG419" s="227">
        <v>60275</v>
      </c>
      <c r="AH419" s="227">
        <v>108080</v>
      </c>
      <c r="AI419" s="227">
        <v>50430</v>
      </c>
      <c r="AJ419" s="227">
        <v>54790</v>
      </c>
      <c r="AK419" s="227">
        <v>1585080</v>
      </c>
      <c r="AL419" s="227">
        <v>121537</v>
      </c>
      <c r="AM419" s="227">
        <v>81332.5</v>
      </c>
      <c r="AN419" s="227">
        <v>270528</v>
      </c>
      <c r="AO419" s="227">
        <v>11160</v>
      </c>
      <c r="AP419" s="227">
        <v>65170</v>
      </c>
      <c r="AQ419" s="227">
        <v>0</v>
      </c>
      <c r="AR419" s="227">
        <v>253120</v>
      </c>
      <c r="AS419" s="227">
        <v>0</v>
      </c>
      <c r="AT419" s="227">
        <v>45830</v>
      </c>
      <c r="AU419" s="227">
        <v>23860</v>
      </c>
      <c r="AV419" s="227">
        <v>47420</v>
      </c>
      <c r="AW419" s="227">
        <v>83875</v>
      </c>
      <c r="AX419" s="227">
        <v>0</v>
      </c>
      <c r="AY419" s="227">
        <v>0</v>
      </c>
      <c r="AZ419" s="227">
        <v>0</v>
      </c>
      <c r="BA419" s="227">
        <v>623090</v>
      </c>
      <c r="BB419" s="227">
        <v>62140</v>
      </c>
      <c r="BC419" s="227">
        <v>1805486.75</v>
      </c>
      <c r="BD419" s="227">
        <v>182215</v>
      </c>
      <c r="BE419" s="227">
        <v>51360</v>
      </c>
      <c r="BF419" s="227">
        <v>42195</v>
      </c>
      <c r="BG419" s="227">
        <v>1234188</v>
      </c>
      <c r="BH419" s="227">
        <v>36630</v>
      </c>
      <c r="BI419" s="227">
        <v>23855</v>
      </c>
      <c r="BJ419" s="227">
        <v>269398</v>
      </c>
      <c r="BK419" s="227">
        <v>44235</v>
      </c>
      <c r="BL419" s="227">
        <v>330780</v>
      </c>
      <c r="BM419" s="227">
        <v>215628</v>
      </c>
      <c r="BN419" s="227">
        <v>0</v>
      </c>
      <c r="BO419" s="227">
        <v>39400</v>
      </c>
      <c r="BP419" s="227">
        <v>183559</v>
      </c>
      <c r="BQ419" s="227">
        <v>0</v>
      </c>
      <c r="BR419" s="295">
        <v>442140</v>
      </c>
      <c r="BS419" s="227">
        <v>12165</v>
      </c>
      <c r="BT419" s="227">
        <v>54050</v>
      </c>
      <c r="BU419" s="227">
        <v>0</v>
      </c>
      <c r="BV419" s="227">
        <v>0</v>
      </c>
      <c r="BW419" s="295">
        <v>0</v>
      </c>
      <c r="BX419" s="227">
        <v>267455</v>
      </c>
      <c r="BY419" s="227">
        <v>0</v>
      </c>
      <c r="BZ419" s="227">
        <v>0</v>
      </c>
      <c r="CA419" s="227">
        <v>0</v>
      </c>
      <c r="CB419" s="227">
        <v>0</v>
      </c>
      <c r="CC419" s="227">
        <v>233816</v>
      </c>
      <c r="CD419" s="227">
        <v>0</v>
      </c>
      <c r="CE419" s="227">
        <v>27150</v>
      </c>
      <c r="CF419" s="227">
        <v>0</v>
      </c>
      <c r="CG419" s="227">
        <v>34410</v>
      </c>
      <c r="CH419" s="295">
        <v>0</v>
      </c>
      <c r="CI419" s="227">
        <v>0</v>
      </c>
      <c r="CJ419" s="295">
        <v>126296</v>
      </c>
      <c r="CK419" s="227">
        <v>0</v>
      </c>
      <c r="CL419" s="227">
        <v>0</v>
      </c>
      <c r="CM419" s="326" t="s">
        <v>1389</v>
      </c>
      <c r="CN419" s="309" t="s">
        <v>1388</v>
      </c>
      <c r="CO419" s="309" t="s">
        <v>1389</v>
      </c>
      <c r="CP419" s="310" t="s">
        <v>2191</v>
      </c>
      <c r="CQ419" s="336" t="s">
        <v>2252</v>
      </c>
      <c r="CR419" s="310">
        <f t="shared" si="7"/>
        <v>0</v>
      </c>
      <c r="CS419" s="310" t="s">
        <v>406</v>
      </c>
      <c r="CT419" s="310" t="s">
        <v>407</v>
      </c>
      <c r="CU419" s="310">
        <v>0</v>
      </c>
      <c r="CW419" s="312" t="s">
        <v>1388</v>
      </c>
      <c r="CX419" s="310" t="s">
        <v>1389</v>
      </c>
      <c r="CY419" s="310" t="s">
        <v>2191</v>
      </c>
      <c r="CZ419" s="325">
        <f t="shared" si="6"/>
        <v>0</v>
      </c>
      <c r="DA419" s="313" t="s">
        <v>406</v>
      </c>
      <c r="DB419" s="310" t="s">
        <v>407</v>
      </c>
      <c r="DC419" s="310" t="s">
        <v>1469</v>
      </c>
    </row>
    <row r="420" spans="1:107" ht="13.2" customHeight="1" x14ac:dyDescent="0.25">
      <c r="A420" s="293" t="s">
        <v>408</v>
      </c>
      <c r="B420" s="294" t="s">
        <v>409</v>
      </c>
      <c r="C420" s="227">
        <v>1000867</v>
      </c>
      <c r="D420" s="227">
        <v>90250</v>
      </c>
      <c r="E420" s="227">
        <v>182700</v>
      </c>
      <c r="F420" s="227">
        <v>112050</v>
      </c>
      <c r="G420" s="227">
        <v>68300</v>
      </c>
      <c r="H420" s="227">
        <v>186300</v>
      </c>
      <c r="I420" s="227">
        <v>170850</v>
      </c>
      <c r="J420" s="227">
        <v>161800</v>
      </c>
      <c r="K420" s="227">
        <v>180939</v>
      </c>
      <c r="L420" s="227">
        <v>209200</v>
      </c>
      <c r="M420" s="227">
        <v>473000</v>
      </c>
      <c r="N420" s="227">
        <v>42250</v>
      </c>
      <c r="O420" s="227">
        <v>355100</v>
      </c>
      <c r="P420" s="227">
        <v>165050</v>
      </c>
      <c r="Q420" s="227">
        <v>293550</v>
      </c>
      <c r="R420" s="227">
        <v>34200</v>
      </c>
      <c r="S420" s="227">
        <v>72798</v>
      </c>
      <c r="T420" s="227">
        <v>89150</v>
      </c>
      <c r="U420" s="227">
        <v>146200</v>
      </c>
      <c r="V420" s="227">
        <v>100000</v>
      </c>
      <c r="W420" s="227">
        <v>1270000</v>
      </c>
      <c r="X420" s="227">
        <v>291950</v>
      </c>
      <c r="Y420" s="227">
        <v>246950</v>
      </c>
      <c r="Z420" s="227">
        <v>275700</v>
      </c>
      <c r="AA420" s="227">
        <v>120550</v>
      </c>
      <c r="AB420" s="227">
        <v>80200</v>
      </c>
      <c r="AC420" s="227">
        <v>362700</v>
      </c>
      <c r="AD420" s="227">
        <v>579250</v>
      </c>
      <c r="AE420" s="227">
        <v>290500</v>
      </c>
      <c r="AF420" s="227">
        <v>175200</v>
      </c>
      <c r="AG420" s="227">
        <v>388600</v>
      </c>
      <c r="AH420" s="227">
        <v>241150</v>
      </c>
      <c r="AI420" s="227">
        <v>147800</v>
      </c>
      <c r="AJ420" s="227">
        <v>604417</v>
      </c>
      <c r="AK420" s="227">
        <v>1311550</v>
      </c>
      <c r="AL420" s="227">
        <v>57100</v>
      </c>
      <c r="AM420" s="227">
        <v>75550</v>
      </c>
      <c r="AN420" s="227">
        <v>140250</v>
      </c>
      <c r="AO420" s="227">
        <v>313750</v>
      </c>
      <c r="AP420" s="227">
        <v>343200</v>
      </c>
      <c r="AQ420" s="227">
        <v>76700</v>
      </c>
      <c r="AR420" s="227">
        <v>709500</v>
      </c>
      <c r="AS420" s="227">
        <v>220600</v>
      </c>
      <c r="AT420" s="227">
        <v>441150</v>
      </c>
      <c r="AU420" s="227">
        <v>178650</v>
      </c>
      <c r="AV420" s="227">
        <v>368500</v>
      </c>
      <c r="AW420" s="227">
        <v>35700</v>
      </c>
      <c r="AX420" s="227">
        <v>48550</v>
      </c>
      <c r="AY420" s="227">
        <v>97050</v>
      </c>
      <c r="AZ420" s="227">
        <v>16800</v>
      </c>
      <c r="BA420" s="227">
        <v>730100</v>
      </c>
      <c r="BB420" s="227">
        <v>142500</v>
      </c>
      <c r="BC420" s="227">
        <v>899800</v>
      </c>
      <c r="BD420" s="227">
        <v>231500</v>
      </c>
      <c r="BE420" s="227">
        <v>57500</v>
      </c>
      <c r="BF420" s="227">
        <v>1700</v>
      </c>
      <c r="BG420" s="227">
        <v>244750</v>
      </c>
      <c r="BH420" s="227">
        <v>55650</v>
      </c>
      <c r="BI420" s="227">
        <v>20150</v>
      </c>
      <c r="BJ420" s="227">
        <v>158150</v>
      </c>
      <c r="BK420" s="227">
        <v>254950</v>
      </c>
      <c r="BL420" s="227">
        <v>794350</v>
      </c>
      <c r="BM420" s="227">
        <v>149250</v>
      </c>
      <c r="BN420" s="227">
        <v>116800</v>
      </c>
      <c r="BO420" s="227">
        <v>210650</v>
      </c>
      <c r="BP420" s="227">
        <v>137350</v>
      </c>
      <c r="BQ420" s="227">
        <v>73200</v>
      </c>
      <c r="BR420" s="295">
        <v>1223000</v>
      </c>
      <c r="BS420" s="227">
        <v>160750</v>
      </c>
      <c r="BT420" s="227">
        <v>90450</v>
      </c>
      <c r="BU420" s="227">
        <v>889000</v>
      </c>
      <c r="BV420" s="227">
        <v>0</v>
      </c>
      <c r="BW420" s="227">
        <v>100500</v>
      </c>
      <c r="BX420" s="227">
        <v>184550</v>
      </c>
      <c r="BY420" s="227">
        <v>163350</v>
      </c>
      <c r="BZ420" s="227">
        <v>236000</v>
      </c>
      <c r="CA420" s="295">
        <v>54250</v>
      </c>
      <c r="CB420" s="227">
        <v>42900</v>
      </c>
      <c r="CC420" s="295">
        <v>184550</v>
      </c>
      <c r="CD420" s="227">
        <v>52450</v>
      </c>
      <c r="CE420" s="295">
        <v>78250</v>
      </c>
      <c r="CF420" s="227">
        <v>136700</v>
      </c>
      <c r="CG420" s="227">
        <v>124950</v>
      </c>
      <c r="CH420" s="227">
        <v>58350</v>
      </c>
      <c r="CI420" s="227">
        <v>92650</v>
      </c>
      <c r="CJ420" s="295">
        <v>180900</v>
      </c>
      <c r="CK420" s="227">
        <v>38750</v>
      </c>
      <c r="CL420" s="295">
        <v>161750</v>
      </c>
      <c r="CM420" s="326" t="s">
        <v>1391</v>
      </c>
      <c r="CN420" s="309" t="s">
        <v>1390</v>
      </c>
      <c r="CO420" s="309" t="s">
        <v>1391</v>
      </c>
      <c r="CP420" s="310" t="s">
        <v>2192</v>
      </c>
      <c r="CQ420" s="336" t="s">
        <v>2253</v>
      </c>
      <c r="CR420" s="310">
        <f t="shared" si="7"/>
        <v>0</v>
      </c>
      <c r="CS420" s="310" t="s">
        <v>408</v>
      </c>
      <c r="CT420" s="310" t="s">
        <v>409</v>
      </c>
      <c r="CU420" s="310">
        <v>0</v>
      </c>
      <c r="CW420" s="312" t="s">
        <v>1390</v>
      </c>
      <c r="CX420" s="310" t="s">
        <v>1391</v>
      </c>
      <c r="CY420" s="310" t="s">
        <v>2192</v>
      </c>
      <c r="CZ420" s="325">
        <f t="shared" si="6"/>
        <v>0</v>
      </c>
      <c r="DA420" s="313" t="s">
        <v>408</v>
      </c>
      <c r="DB420" s="310" t="s">
        <v>409</v>
      </c>
      <c r="DC420" s="310" t="s">
        <v>2296</v>
      </c>
    </row>
    <row r="421" spans="1:107" ht="13.2" customHeight="1" x14ac:dyDescent="0.25">
      <c r="A421" s="293" t="s">
        <v>410</v>
      </c>
      <c r="B421" s="294" t="s">
        <v>411</v>
      </c>
      <c r="C421" s="227">
        <v>43838941.25</v>
      </c>
      <c r="D421" s="227">
        <v>11368610.050000001</v>
      </c>
      <c r="E421" s="227">
        <v>287078.46999999997</v>
      </c>
      <c r="F421" s="227">
        <v>0</v>
      </c>
      <c r="G421" s="227">
        <v>5568706.1200000001</v>
      </c>
      <c r="H421" s="227">
        <v>1115819.95</v>
      </c>
      <c r="I421" s="227">
        <v>134311.65</v>
      </c>
      <c r="J421" s="227">
        <v>25727285.25</v>
      </c>
      <c r="K421" s="227">
        <v>19183291.170000002</v>
      </c>
      <c r="L421" s="227">
        <v>2696797.58</v>
      </c>
      <c r="M421" s="227">
        <v>336604.82</v>
      </c>
      <c r="N421" s="227">
        <v>479662.78</v>
      </c>
      <c r="O421" s="227">
        <v>2067855.88</v>
      </c>
      <c r="P421" s="227">
        <v>118370.49</v>
      </c>
      <c r="Q421" s="227">
        <v>156542.82</v>
      </c>
      <c r="R421" s="227">
        <v>0</v>
      </c>
      <c r="S421" s="227">
        <v>100309.04</v>
      </c>
      <c r="T421" s="227">
        <v>167727.74</v>
      </c>
      <c r="U421" s="227">
        <v>795093.39</v>
      </c>
      <c r="V421" s="227">
        <v>145531.66</v>
      </c>
      <c r="W421" s="227">
        <v>0</v>
      </c>
      <c r="X421" s="227">
        <v>147403.84</v>
      </c>
      <c r="Y421" s="227">
        <v>0</v>
      </c>
      <c r="Z421" s="227">
        <v>195649.4</v>
      </c>
      <c r="AA421" s="227">
        <v>483732.52</v>
      </c>
      <c r="AB421" s="227">
        <v>1027863.38</v>
      </c>
      <c r="AC421" s="227">
        <v>1151835.99</v>
      </c>
      <c r="AD421" s="227">
        <v>8150873.4699999997</v>
      </c>
      <c r="AE421" s="227">
        <v>0</v>
      </c>
      <c r="AF421" s="227">
        <v>514630.9</v>
      </c>
      <c r="AG421" s="227">
        <v>0</v>
      </c>
      <c r="AH421" s="227">
        <v>528648.81999999995</v>
      </c>
      <c r="AI421" s="227">
        <v>1593332.54</v>
      </c>
      <c r="AJ421" s="227">
        <v>741527</v>
      </c>
      <c r="AK421" s="227">
        <v>32452389.41</v>
      </c>
      <c r="AL421" s="227">
        <v>9680.24</v>
      </c>
      <c r="AM421" s="227">
        <v>116850.65</v>
      </c>
      <c r="AN421" s="227">
        <v>8229396.4000000004</v>
      </c>
      <c r="AO421" s="227">
        <v>4424496.8</v>
      </c>
      <c r="AP421" s="227">
        <v>2777320.4</v>
      </c>
      <c r="AQ421" s="227">
        <v>938406.13</v>
      </c>
      <c r="AR421" s="227">
        <v>7614229.4400000004</v>
      </c>
      <c r="AS421" s="227">
        <v>294040.36</v>
      </c>
      <c r="AT421" s="227">
        <v>1005517.61</v>
      </c>
      <c r="AU421" s="227">
        <v>176330.72</v>
      </c>
      <c r="AV421" s="227">
        <v>434514.49</v>
      </c>
      <c r="AW421" s="227">
        <v>46060.91</v>
      </c>
      <c r="AX421" s="227">
        <v>2260202.9700000002</v>
      </c>
      <c r="AY421" s="227">
        <v>2430401.9300000002</v>
      </c>
      <c r="AZ421" s="227">
        <v>1569864.92</v>
      </c>
      <c r="BA421" s="227">
        <v>9140587.3399999999</v>
      </c>
      <c r="BB421" s="227">
        <v>841210.85</v>
      </c>
      <c r="BC421" s="227">
        <v>31045246.48</v>
      </c>
      <c r="BD421" s="227">
        <v>0</v>
      </c>
      <c r="BE421" s="227">
        <v>80000</v>
      </c>
      <c r="BF421" s="227">
        <v>0</v>
      </c>
      <c r="BG421" s="227">
        <v>0</v>
      </c>
      <c r="BH421" s="227">
        <v>1508964.03</v>
      </c>
      <c r="BI421" s="227">
        <v>0</v>
      </c>
      <c r="BJ421" s="227">
        <v>0</v>
      </c>
      <c r="BK421" s="227">
        <v>0</v>
      </c>
      <c r="BL421" s="227">
        <v>59794664</v>
      </c>
      <c r="BM421" s="227">
        <v>45014.2</v>
      </c>
      <c r="BN421" s="227">
        <v>264139.03999999998</v>
      </c>
      <c r="BO421" s="227">
        <v>0</v>
      </c>
      <c r="BP421" s="227">
        <v>0</v>
      </c>
      <c r="BQ421" s="227">
        <v>0</v>
      </c>
      <c r="BR421" s="227">
        <v>172450917.90000001</v>
      </c>
      <c r="BS421" s="227">
        <v>0</v>
      </c>
      <c r="BT421" s="227">
        <v>0</v>
      </c>
      <c r="BU421" s="227">
        <v>2643536.34</v>
      </c>
      <c r="BV421" s="227">
        <v>518970</v>
      </c>
      <c r="BW421" s="227">
        <v>1915544.31</v>
      </c>
      <c r="BX421" s="227">
        <v>0</v>
      </c>
      <c r="BY421" s="227">
        <v>1210045.95</v>
      </c>
      <c r="BZ421" s="227">
        <v>299711.05</v>
      </c>
      <c r="CA421" s="227">
        <v>1014530.83</v>
      </c>
      <c r="CB421" s="227">
        <v>555632.37</v>
      </c>
      <c r="CC421" s="227">
        <v>4440337.2699999996</v>
      </c>
      <c r="CD421" s="227">
        <v>27031.599999999999</v>
      </c>
      <c r="CE421" s="227">
        <v>574219.17000000004</v>
      </c>
      <c r="CF421" s="227">
        <v>438117.59</v>
      </c>
      <c r="CG421" s="227">
        <v>716204.66</v>
      </c>
      <c r="CH421" s="227">
        <v>0</v>
      </c>
      <c r="CI421" s="227">
        <v>957190.91</v>
      </c>
      <c r="CJ421" s="227">
        <v>562507.78</v>
      </c>
      <c r="CK421" s="227">
        <v>0</v>
      </c>
      <c r="CL421" s="227">
        <v>0</v>
      </c>
      <c r="CM421" s="326" t="s">
        <v>1386</v>
      </c>
      <c r="CN421" s="309" t="s">
        <v>1385</v>
      </c>
      <c r="CO421" s="309" t="s">
        <v>1386</v>
      </c>
      <c r="CP421" s="310" t="s">
        <v>2190</v>
      </c>
      <c r="CQ421" s="336" t="s">
        <v>2251</v>
      </c>
      <c r="CR421" s="310">
        <f t="shared" si="7"/>
        <v>0</v>
      </c>
      <c r="CS421" s="310" t="s">
        <v>410</v>
      </c>
      <c r="CT421" s="310" t="s">
        <v>411</v>
      </c>
      <c r="CU421" s="310">
        <v>0</v>
      </c>
      <c r="CW421" s="312" t="s">
        <v>1385</v>
      </c>
      <c r="CX421" s="310" t="s">
        <v>1386</v>
      </c>
      <c r="CY421" s="310" t="s">
        <v>2190</v>
      </c>
      <c r="CZ421" s="325">
        <f t="shared" si="6"/>
        <v>0</v>
      </c>
      <c r="DA421" s="313" t="s">
        <v>410</v>
      </c>
      <c r="DB421" s="310" t="s">
        <v>411</v>
      </c>
      <c r="DC421" s="310" t="s">
        <v>2296</v>
      </c>
    </row>
    <row r="422" spans="1:107" ht="13.2" customHeight="1" x14ac:dyDescent="0.25">
      <c r="A422" s="293" t="s">
        <v>412</v>
      </c>
      <c r="B422" s="294" t="s">
        <v>413</v>
      </c>
      <c r="C422" s="227">
        <v>0</v>
      </c>
      <c r="D422" s="227">
        <v>0</v>
      </c>
      <c r="E422" s="227">
        <v>0</v>
      </c>
      <c r="F422" s="227">
        <v>0</v>
      </c>
      <c r="G422" s="227">
        <v>0</v>
      </c>
      <c r="H422" s="227">
        <v>12000</v>
      </c>
      <c r="I422" s="227">
        <v>71075.5</v>
      </c>
      <c r="J422" s="227">
        <v>2401166</v>
      </c>
      <c r="K422" s="227">
        <v>20</v>
      </c>
      <c r="L422" s="227">
        <v>0</v>
      </c>
      <c r="M422" s="227">
        <v>575</v>
      </c>
      <c r="N422" s="227">
        <v>190</v>
      </c>
      <c r="O422" s="227">
        <v>534332</v>
      </c>
      <c r="P422" s="227">
        <v>0</v>
      </c>
      <c r="Q422" s="227">
        <v>0</v>
      </c>
      <c r="R422" s="227">
        <v>0</v>
      </c>
      <c r="S422" s="227">
        <v>0</v>
      </c>
      <c r="T422" s="227">
        <v>0</v>
      </c>
      <c r="U422" s="227">
        <v>0</v>
      </c>
      <c r="V422" s="227">
        <v>14462.5</v>
      </c>
      <c r="W422" s="227">
        <v>0</v>
      </c>
      <c r="X422" s="227">
        <v>0</v>
      </c>
      <c r="Y422" s="227">
        <v>0</v>
      </c>
      <c r="Z422" s="227">
        <v>0</v>
      </c>
      <c r="AA422" s="227">
        <v>0</v>
      </c>
      <c r="AB422" s="227">
        <v>0</v>
      </c>
      <c r="AC422" s="227">
        <v>0</v>
      </c>
      <c r="AD422" s="227">
        <v>0</v>
      </c>
      <c r="AE422" s="227">
        <v>0</v>
      </c>
      <c r="AF422" s="227">
        <v>0</v>
      </c>
      <c r="AG422" s="227">
        <v>0</v>
      </c>
      <c r="AH422" s="227">
        <v>0</v>
      </c>
      <c r="AI422" s="227">
        <v>0</v>
      </c>
      <c r="AJ422" s="227">
        <v>0</v>
      </c>
      <c r="AK422" s="227">
        <v>377164.45</v>
      </c>
      <c r="AL422" s="227">
        <v>0</v>
      </c>
      <c r="AM422" s="227">
        <v>0</v>
      </c>
      <c r="AN422" s="227">
        <v>0</v>
      </c>
      <c r="AO422" s="227">
        <v>0</v>
      </c>
      <c r="AP422" s="227">
        <v>0</v>
      </c>
      <c r="AQ422" s="227">
        <v>0</v>
      </c>
      <c r="AR422" s="227">
        <v>0</v>
      </c>
      <c r="AS422" s="227">
        <v>0</v>
      </c>
      <c r="AT422" s="227">
        <v>0</v>
      </c>
      <c r="AU422" s="227">
        <v>0</v>
      </c>
      <c r="AV422" s="227">
        <v>0</v>
      </c>
      <c r="AW422" s="227">
        <v>0</v>
      </c>
      <c r="AX422" s="227">
        <v>0</v>
      </c>
      <c r="AY422" s="227">
        <v>0</v>
      </c>
      <c r="AZ422" s="227">
        <v>0</v>
      </c>
      <c r="BA422" s="227">
        <v>294343</v>
      </c>
      <c r="BB422" s="227">
        <v>0</v>
      </c>
      <c r="BC422" s="227">
        <v>520549</v>
      </c>
      <c r="BD422" s="227">
        <v>6050</v>
      </c>
      <c r="BE422" s="227">
        <v>0</v>
      </c>
      <c r="BF422" s="227">
        <v>1562</v>
      </c>
      <c r="BG422" s="227">
        <v>23524.75</v>
      </c>
      <c r="BH422" s="227">
        <v>620</v>
      </c>
      <c r="BI422" s="227">
        <v>0</v>
      </c>
      <c r="BJ422" s="227">
        <v>0</v>
      </c>
      <c r="BK422" s="227">
        <v>0</v>
      </c>
      <c r="BL422" s="227">
        <v>5211</v>
      </c>
      <c r="BM422" s="227">
        <v>0</v>
      </c>
      <c r="BN422" s="227">
        <v>0</v>
      </c>
      <c r="BO422" s="227">
        <v>149</v>
      </c>
      <c r="BP422" s="227">
        <v>0</v>
      </c>
      <c r="BQ422" s="227">
        <v>0</v>
      </c>
      <c r="BR422" s="227">
        <v>279280</v>
      </c>
      <c r="BS422" s="295">
        <v>0</v>
      </c>
      <c r="BT422" s="295">
        <v>0</v>
      </c>
      <c r="BU422" s="295">
        <v>0</v>
      </c>
      <c r="BV422" s="227">
        <v>0</v>
      </c>
      <c r="BW422" s="295">
        <v>0</v>
      </c>
      <c r="BX422" s="295">
        <v>0</v>
      </c>
      <c r="BY422" s="295">
        <v>0</v>
      </c>
      <c r="BZ422" s="295">
        <v>0</v>
      </c>
      <c r="CA422" s="295">
        <v>0</v>
      </c>
      <c r="CB422" s="227">
        <v>0</v>
      </c>
      <c r="CC422" s="295">
        <v>81100</v>
      </c>
      <c r="CD422" s="295">
        <v>69417</v>
      </c>
      <c r="CE422" s="295">
        <v>0</v>
      </c>
      <c r="CF422" s="227">
        <v>0</v>
      </c>
      <c r="CG422" s="227">
        <v>0</v>
      </c>
      <c r="CH422" s="295">
        <v>0</v>
      </c>
      <c r="CI422" s="227">
        <v>0</v>
      </c>
      <c r="CJ422" s="295">
        <v>0</v>
      </c>
      <c r="CK422" s="295">
        <v>0</v>
      </c>
      <c r="CL422" s="227">
        <v>0</v>
      </c>
      <c r="CM422" s="326" t="s">
        <v>1393</v>
      </c>
      <c r="CN422" s="309" t="s">
        <v>1392</v>
      </c>
      <c r="CO422" s="309" t="s">
        <v>1393</v>
      </c>
      <c r="CP422" s="310" t="s">
        <v>2193</v>
      </c>
      <c r="CQ422" s="336" t="s">
        <v>2254</v>
      </c>
      <c r="CR422" s="310">
        <f t="shared" si="7"/>
        <v>0</v>
      </c>
      <c r="CS422" s="310" t="s">
        <v>412</v>
      </c>
      <c r="CT422" s="310" t="s">
        <v>413</v>
      </c>
      <c r="CU422" s="310">
        <v>0</v>
      </c>
      <c r="CW422" s="312" t="s">
        <v>1392</v>
      </c>
      <c r="CX422" s="310" t="s">
        <v>1393</v>
      </c>
      <c r="CY422" s="310" t="s">
        <v>2193</v>
      </c>
      <c r="CZ422" s="325">
        <f t="shared" si="6"/>
        <v>0</v>
      </c>
      <c r="DA422" s="313" t="s">
        <v>412</v>
      </c>
      <c r="DB422" s="310" t="s">
        <v>413</v>
      </c>
      <c r="DC422" s="310" t="s">
        <v>1469</v>
      </c>
    </row>
    <row r="423" spans="1:107" ht="13.2" customHeight="1" x14ac:dyDescent="0.25">
      <c r="A423" s="293" t="s">
        <v>414</v>
      </c>
      <c r="B423" s="294" t="s">
        <v>415</v>
      </c>
      <c r="C423" s="227">
        <v>2370069</v>
      </c>
      <c r="D423" s="227">
        <v>0</v>
      </c>
      <c r="E423" s="227">
        <v>0</v>
      </c>
      <c r="F423" s="227">
        <v>12050</v>
      </c>
      <c r="G423" s="227">
        <v>8465</v>
      </c>
      <c r="H423" s="227">
        <v>313186</v>
      </c>
      <c r="I423" s="227">
        <v>59617</v>
      </c>
      <c r="J423" s="227">
        <v>75732</v>
      </c>
      <c r="K423" s="227">
        <v>0</v>
      </c>
      <c r="L423" s="227">
        <v>52929</v>
      </c>
      <c r="M423" s="227">
        <v>654730.5</v>
      </c>
      <c r="N423" s="227">
        <v>0</v>
      </c>
      <c r="O423" s="227">
        <v>965891.05</v>
      </c>
      <c r="P423" s="227">
        <v>0</v>
      </c>
      <c r="Q423" s="227">
        <v>22163</v>
      </c>
      <c r="R423" s="227">
        <v>80722</v>
      </c>
      <c r="S423" s="227">
        <v>0</v>
      </c>
      <c r="T423" s="227">
        <v>45465.5</v>
      </c>
      <c r="U423" s="227">
        <v>91249</v>
      </c>
      <c r="V423" s="227">
        <v>33042.5</v>
      </c>
      <c r="W423" s="227">
        <v>2309578</v>
      </c>
      <c r="X423" s="227">
        <v>35846</v>
      </c>
      <c r="Y423" s="227">
        <v>124537</v>
      </c>
      <c r="Z423" s="227">
        <v>53611</v>
      </c>
      <c r="AA423" s="227">
        <v>8124</v>
      </c>
      <c r="AB423" s="227">
        <v>149337.5</v>
      </c>
      <c r="AC423" s="227">
        <v>310442</v>
      </c>
      <c r="AD423" s="227">
        <v>205271</v>
      </c>
      <c r="AE423" s="227">
        <v>31920</v>
      </c>
      <c r="AF423" s="227">
        <v>5160</v>
      </c>
      <c r="AG423" s="227">
        <v>0</v>
      </c>
      <c r="AH423" s="227">
        <v>89149</v>
      </c>
      <c r="AI423" s="227">
        <v>121038</v>
      </c>
      <c r="AJ423" s="227">
        <v>0</v>
      </c>
      <c r="AK423" s="227">
        <v>11728625.460000001</v>
      </c>
      <c r="AL423" s="227">
        <v>0</v>
      </c>
      <c r="AM423" s="227">
        <v>6755</v>
      </c>
      <c r="AN423" s="227">
        <v>58925</v>
      </c>
      <c r="AO423" s="227">
        <v>288708</v>
      </c>
      <c r="AP423" s="227">
        <v>35688</v>
      </c>
      <c r="AQ423" s="227">
        <v>1887</v>
      </c>
      <c r="AR423" s="227">
        <v>484727.8</v>
      </c>
      <c r="AS423" s="227">
        <v>168380.75</v>
      </c>
      <c r="AT423" s="227">
        <v>104599</v>
      </c>
      <c r="AU423" s="227">
        <v>22627.5</v>
      </c>
      <c r="AV423" s="227">
        <v>138740</v>
      </c>
      <c r="AW423" s="227">
        <v>0</v>
      </c>
      <c r="AX423" s="227">
        <v>356034</v>
      </c>
      <c r="AY423" s="227">
        <v>23870</v>
      </c>
      <c r="AZ423" s="227">
        <v>37467</v>
      </c>
      <c r="BA423" s="227">
        <v>1292920.25</v>
      </c>
      <c r="BB423" s="227">
        <v>16421</v>
      </c>
      <c r="BC423" s="227">
        <v>3045208.83</v>
      </c>
      <c r="BD423" s="227">
        <v>339418.4</v>
      </c>
      <c r="BE423" s="227">
        <v>10425.25</v>
      </c>
      <c r="BF423" s="227">
        <v>12841</v>
      </c>
      <c r="BG423" s="227">
        <v>3373282.25</v>
      </c>
      <c r="BH423" s="227">
        <v>0</v>
      </c>
      <c r="BI423" s="227">
        <v>0</v>
      </c>
      <c r="BJ423" s="227">
        <v>0</v>
      </c>
      <c r="BK423" s="227">
        <v>0</v>
      </c>
      <c r="BL423" s="227">
        <v>2395059</v>
      </c>
      <c r="BM423" s="227">
        <v>43872</v>
      </c>
      <c r="BN423" s="227">
        <v>40913</v>
      </c>
      <c r="BO423" s="227">
        <v>301786</v>
      </c>
      <c r="BP423" s="227">
        <v>18913</v>
      </c>
      <c r="BQ423" s="227">
        <v>20283</v>
      </c>
      <c r="BR423" s="227">
        <v>7285688</v>
      </c>
      <c r="BS423" s="227">
        <v>364758</v>
      </c>
      <c r="BT423" s="227">
        <v>117160.65</v>
      </c>
      <c r="BU423" s="227">
        <v>1257449</v>
      </c>
      <c r="BV423" s="227">
        <v>0</v>
      </c>
      <c r="BW423" s="227">
        <v>36320.5</v>
      </c>
      <c r="BX423" s="227">
        <v>157658.5</v>
      </c>
      <c r="BY423" s="227">
        <v>92687</v>
      </c>
      <c r="BZ423" s="227">
        <v>49184</v>
      </c>
      <c r="CA423" s="227">
        <v>133897</v>
      </c>
      <c r="CB423" s="227">
        <v>148046</v>
      </c>
      <c r="CC423" s="227">
        <v>204167.75</v>
      </c>
      <c r="CD423" s="227">
        <v>17396</v>
      </c>
      <c r="CE423" s="227">
        <v>122029.5</v>
      </c>
      <c r="CF423" s="227">
        <v>0</v>
      </c>
      <c r="CG423" s="227">
        <v>65439</v>
      </c>
      <c r="CH423" s="227">
        <v>0</v>
      </c>
      <c r="CI423" s="227">
        <v>48269</v>
      </c>
      <c r="CJ423" s="295">
        <v>728540</v>
      </c>
      <c r="CK423" s="227">
        <v>0</v>
      </c>
      <c r="CL423" s="227">
        <v>0</v>
      </c>
      <c r="CM423" s="326" t="s">
        <v>1393</v>
      </c>
      <c r="CN423" s="309" t="s">
        <v>1394</v>
      </c>
      <c r="CO423" s="309" t="s">
        <v>1393</v>
      </c>
      <c r="CP423" s="310" t="s">
        <v>2193</v>
      </c>
      <c r="CQ423" s="336" t="s">
        <v>2254</v>
      </c>
      <c r="CR423" s="310">
        <f t="shared" si="7"/>
        <v>0</v>
      </c>
      <c r="CS423" s="310" t="s">
        <v>414</v>
      </c>
      <c r="CT423" s="310" t="s">
        <v>415</v>
      </c>
      <c r="CU423" s="310">
        <v>0</v>
      </c>
      <c r="CW423" s="312" t="s">
        <v>1394</v>
      </c>
      <c r="CX423" s="310" t="s">
        <v>1393</v>
      </c>
      <c r="CY423" s="310" t="s">
        <v>2193</v>
      </c>
      <c r="CZ423" s="325">
        <f t="shared" si="6"/>
        <v>0</v>
      </c>
      <c r="DA423" s="313" t="s">
        <v>414</v>
      </c>
      <c r="DB423" s="310" t="s">
        <v>415</v>
      </c>
      <c r="DC423" s="310" t="s">
        <v>1470</v>
      </c>
    </row>
    <row r="424" spans="1:107" ht="13.2" customHeight="1" x14ac:dyDescent="0.25">
      <c r="A424" s="293" t="s">
        <v>416</v>
      </c>
      <c r="B424" s="294" t="s">
        <v>417</v>
      </c>
      <c r="C424" s="227">
        <v>31797521.449999999</v>
      </c>
      <c r="D424" s="227">
        <v>2449453.4900000002</v>
      </c>
      <c r="E424" s="227">
        <v>2298250</v>
      </c>
      <c r="F424" s="227">
        <v>1806188</v>
      </c>
      <c r="G424" s="227">
        <v>1454096</v>
      </c>
      <c r="H424" s="227">
        <v>3778048.25</v>
      </c>
      <c r="I424" s="227">
        <v>2665013.25</v>
      </c>
      <c r="J424" s="227">
        <v>4722609</v>
      </c>
      <c r="K424" s="227">
        <v>2536707</v>
      </c>
      <c r="L424" s="227">
        <v>2764256.75</v>
      </c>
      <c r="M424" s="227">
        <v>7047956</v>
      </c>
      <c r="N424" s="227">
        <v>404366</v>
      </c>
      <c r="O424" s="227">
        <v>18507847.25</v>
      </c>
      <c r="P424" s="227">
        <v>4591483.24</v>
      </c>
      <c r="Q424" s="227">
        <v>4072381.05</v>
      </c>
      <c r="R424" s="227">
        <v>4040316.75</v>
      </c>
      <c r="S424" s="227">
        <v>3710661.41</v>
      </c>
      <c r="T424" s="227">
        <v>3819262.39</v>
      </c>
      <c r="U424" s="227">
        <v>3318808.86</v>
      </c>
      <c r="V424" s="227">
        <v>1015288.5</v>
      </c>
      <c r="W424" s="227">
        <v>19147239.550000001</v>
      </c>
      <c r="X424" s="227">
        <v>1278786.3</v>
      </c>
      <c r="Y424" s="227">
        <v>3273707.5</v>
      </c>
      <c r="Z424" s="227">
        <v>2181097.36</v>
      </c>
      <c r="AA424" s="227">
        <v>834305</v>
      </c>
      <c r="AB424" s="227">
        <v>1690609.5</v>
      </c>
      <c r="AC424" s="227">
        <v>2783850</v>
      </c>
      <c r="AD424" s="227">
        <v>6642881.2199999997</v>
      </c>
      <c r="AE424" s="227">
        <v>1414094</v>
      </c>
      <c r="AF424" s="227">
        <v>1288998</v>
      </c>
      <c r="AG424" s="227">
        <v>1139961</v>
      </c>
      <c r="AH424" s="227">
        <v>3693408</v>
      </c>
      <c r="AI424" s="227">
        <v>2250802</v>
      </c>
      <c r="AJ424" s="227">
        <v>1167870</v>
      </c>
      <c r="AK424" s="227">
        <v>89859153.599999994</v>
      </c>
      <c r="AL424" s="227">
        <v>2041222.5</v>
      </c>
      <c r="AM424" s="227">
        <v>2756214</v>
      </c>
      <c r="AN424" s="227">
        <v>4817384</v>
      </c>
      <c r="AO424" s="227">
        <v>2475225.6</v>
      </c>
      <c r="AP424" s="227">
        <v>1837545.5</v>
      </c>
      <c r="AQ424" s="227">
        <v>641360</v>
      </c>
      <c r="AR424" s="227">
        <v>9387555.1999999993</v>
      </c>
      <c r="AS424" s="227">
        <v>2274684.25</v>
      </c>
      <c r="AT424" s="227">
        <v>5094504.59</v>
      </c>
      <c r="AU424" s="227">
        <v>4080350.23</v>
      </c>
      <c r="AV424" s="227">
        <v>2031867.5</v>
      </c>
      <c r="AW424" s="227">
        <v>1759617</v>
      </c>
      <c r="AX424" s="227">
        <v>2137948.5099999998</v>
      </c>
      <c r="AY424" s="227">
        <v>1659868.5</v>
      </c>
      <c r="AZ424" s="227">
        <v>1888462</v>
      </c>
      <c r="BA424" s="227">
        <v>15369864.449999999</v>
      </c>
      <c r="BB424" s="227">
        <v>1222047</v>
      </c>
      <c r="BC424" s="227">
        <v>28010276.949999999</v>
      </c>
      <c r="BD424" s="227">
        <v>5036963.62</v>
      </c>
      <c r="BE424" s="227">
        <v>1278978</v>
      </c>
      <c r="BF424" s="227">
        <v>2440085.2999999998</v>
      </c>
      <c r="BG424" s="227">
        <v>17139181.829999998</v>
      </c>
      <c r="BH424" s="227">
        <v>833824</v>
      </c>
      <c r="BI424" s="227">
        <v>692962</v>
      </c>
      <c r="BJ424" s="227">
        <v>1613941</v>
      </c>
      <c r="BK424" s="227">
        <v>1925225.5</v>
      </c>
      <c r="BL424" s="227">
        <v>13952921.15</v>
      </c>
      <c r="BM424" s="227">
        <v>3000813.31</v>
      </c>
      <c r="BN424" s="227">
        <v>2169282</v>
      </c>
      <c r="BO424" s="227">
        <v>3277506</v>
      </c>
      <c r="BP424" s="227">
        <v>1797788.11</v>
      </c>
      <c r="BQ424" s="227">
        <v>2526720</v>
      </c>
      <c r="BR424" s="227">
        <v>81183031.5</v>
      </c>
      <c r="BS424" s="227">
        <v>3101116</v>
      </c>
      <c r="BT424" s="227">
        <v>3847158.69</v>
      </c>
      <c r="BU424" s="227">
        <v>20876496.600000001</v>
      </c>
      <c r="BV424" s="227">
        <v>522571</v>
      </c>
      <c r="BW424" s="227">
        <v>2473262</v>
      </c>
      <c r="BX424" s="227">
        <v>5562195.2000000002</v>
      </c>
      <c r="BY424" s="227">
        <v>1151658.5</v>
      </c>
      <c r="BZ424" s="227">
        <v>2539446.4</v>
      </c>
      <c r="CA424" s="227">
        <v>2477567</v>
      </c>
      <c r="CB424" s="227">
        <v>7963414.1699999999</v>
      </c>
      <c r="CC424" s="227">
        <v>6304219.25</v>
      </c>
      <c r="CD424" s="227">
        <v>4355937.95</v>
      </c>
      <c r="CE424" s="227">
        <v>5376171</v>
      </c>
      <c r="CF424" s="227">
        <v>1066428</v>
      </c>
      <c r="CG424" s="227">
        <v>2104169</v>
      </c>
      <c r="CH424" s="227">
        <v>886206.01</v>
      </c>
      <c r="CI424" s="227">
        <v>1690783</v>
      </c>
      <c r="CJ424" s="295">
        <v>12484565.1</v>
      </c>
      <c r="CK424" s="227">
        <v>958548</v>
      </c>
      <c r="CL424" s="227">
        <v>3177707.12</v>
      </c>
      <c r="CM424" s="326" t="s">
        <v>1386</v>
      </c>
      <c r="CN424" s="309" t="s">
        <v>1387</v>
      </c>
      <c r="CO424" s="309" t="s">
        <v>1386</v>
      </c>
      <c r="CP424" s="310" t="s">
        <v>2190</v>
      </c>
      <c r="CQ424" s="336" t="s">
        <v>2251</v>
      </c>
      <c r="CR424" s="310">
        <f t="shared" si="7"/>
        <v>0</v>
      </c>
      <c r="CS424" s="310" t="s">
        <v>416</v>
      </c>
      <c r="CT424" s="310" t="s">
        <v>417</v>
      </c>
      <c r="CU424" s="310">
        <v>0</v>
      </c>
      <c r="CW424" s="312" t="s">
        <v>1387</v>
      </c>
      <c r="CX424" s="310" t="s">
        <v>1386</v>
      </c>
      <c r="CY424" s="310" t="s">
        <v>2190</v>
      </c>
      <c r="CZ424" s="325">
        <f t="shared" si="6"/>
        <v>0</v>
      </c>
      <c r="DA424" s="313" t="s">
        <v>416</v>
      </c>
      <c r="DB424" s="310" t="s">
        <v>417</v>
      </c>
      <c r="DC424" s="310" t="s">
        <v>1469</v>
      </c>
    </row>
    <row r="425" spans="1:107" ht="13.2" customHeight="1" x14ac:dyDescent="0.25">
      <c r="A425" s="293" t="s">
        <v>418</v>
      </c>
      <c r="B425" s="294" t="s">
        <v>419</v>
      </c>
      <c r="C425" s="227">
        <v>24299415.600000001</v>
      </c>
      <c r="D425" s="227">
        <v>743620.76</v>
      </c>
      <c r="E425" s="227">
        <v>612592</v>
      </c>
      <c r="F425" s="227">
        <v>674952</v>
      </c>
      <c r="G425" s="227">
        <v>101526</v>
      </c>
      <c r="H425" s="227">
        <v>344489.5</v>
      </c>
      <c r="I425" s="227">
        <v>291173</v>
      </c>
      <c r="J425" s="227">
        <v>4214963</v>
      </c>
      <c r="K425" s="227">
        <v>185452</v>
      </c>
      <c r="L425" s="227">
        <v>1946003.95</v>
      </c>
      <c r="M425" s="227">
        <v>7083142.7199999997</v>
      </c>
      <c r="N425" s="227">
        <v>63146</v>
      </c>
      <c r="O425" s="227">
        <v>17551158.350000001</v>
      </c>
      <c r="P425" s="227">
        <v>801757.26</v>
      </c>
      <c r="Q425" s="227">
        <v>1565419.63</v>
      </c>
      <c r="R425" s="227">
        <v>5385210.5</v>
      </c>
      <c r="S425" s="227">
        <v>1416679.12</v>
      </c>
      <c r="T425" s="227">
        <v>1916144.7</v>
      </c>
      <c r="U425" s="227">
        <v>646559.5</v>
      </c>
      <c r="V425" s="227">
        <v>474433.5</v>
      </c>
      <c r="W425" s="227">
        <v>35503878.649999999</v>
      </c>
      <c r="X425" s="227">
        <v>712621.55</v>
      </c>
      <c r="Y425" s="227">
        <v>1058132</v>
      </c>
      <c r="Z425" s="227">
        <v>1102773</v>
      </c>
      <c r="AA425" s="227">
        <v>115000</v>
      </c>
      <c r="AB425" s="227">
        <v>303361</v>
      </c>
      <c r="AC425" s="227">
        <v>2875826</v>
      </c>
      <c r="AD425" s="227">
        <v>3142585</v>
      </c>
      <c r="AE425" s="227">
        <v>325060</v>
      </c>
      <c r="AF425" s="227">
        <v>271666</v>
      </c>
      <c r="AG425" s="227">
        <v>463034</v>
      </c>
      <c r="AH425" s="227">
        <v>2649424</v>
      </c>
      <c r="AI425" s="227">
        <v>588316</v>
      </c>
      <c r="AJ425" s="227">
        <v>375347</v>
      </c>
      <c r="AK425" s="227">
        <v>56160886.259999998</v>
      </c>
      <c r="AL425" s="227">
        <v>305832</v>
      </c>
      <c r="AM425" s="227">
        <v>272449</v>
      </c>
      <c r="AN425" s="227">
        <v>2031264</v>
      </c>
      <c r="AO425" s="227">
        <v>6861314</v>
      </c>
      <c r="AP425" s="227">
        <v>624578</v>
      </c>
      <c r="AQ425" s="227">
        <v>11955</v>
      </c>
      <c r="AR425" s="227">
        <v>10833796.880000001</v>
      </c>
      <c r="AS425" s="227">
        <v>451252.5</v>
      </c>
      <c r="AT425" s="227">
        <v>2521402.0499999998</v>
      </c>
      <c r="AU425" s="227">
        <v>2321499.44</v>
      </c>
      <c r="AV425" s="227">
        <v>499514</v>
      </c>
      <c r="AW425" s="227">
        <v>256323.75</v>
      </c>
      <c r="AX425" s="227">
        <v>419902</v>
      </c>
      <c r="AY425" s="227">
        <v>325112.59999999998</v>
      </c>
      <c r="AZ425" s="227">
        <v>267862</v>
      </c>
      <c r="BA425" s="227">
        <v>16027515.4</v>
      </c>
      <c r="BB425" s="227">
        <v>445485</v>
      </c>
      <c r="BC425" s="227">
        <v>30943054.800000001</v>
      </c>
      <c r="BD425" s="227">
        <v>6242009.9000000004</v>
      </c>
      <c r="BE425" s="227">
        <v>603821.5</v>
      </c>
      <c r="BF425" s="227">
        <v>553788</v>
      </c>
      <c r="BG425" s="227">
        <v>37833210.450000003</v>
      </c>
      <c r="BH425" s="227">
        <v>353827</v>
      </c>
      <c r="BI425" s="227">
        <v>268389</v>
      </c>
      <c r="BJ425" s="227">
        <v>182701</v>
      </c>
      <c r="BK425" s="227">
        <v>779905</v>
      </c>
      <c r="BL425" s="227">
        <v>26098213.18</v>
      </c>
      <c r="BM425" s="227">
        <v>1523987.75</v>
      </c>
      <c r="BN425" s="227">
        <v>425555</v>
      </c>
      <c r="BO425" s="227">
        <v>1670299</v>
      </c>
      <c r="BP425" s="227">
        <v>440464.52</v>
      </c>
      <c r="BQ425" s="227">
        <v>460466</v>
      </c>
      <c r="BR425" s="295">
        <v>91638276.799999997</v>
      </c>
      <c r="BS425" s="295">
        <v>552087</v>
      </c>
      <c r="BT425" s="295">
        <v>3018619.54</v>
      </c>
      <c r="BU425" s="295">
        <v>12756775</v>
      </c>
      <c r="BV425" s="295">
        <v>1495237</v>
      </c>
      <c r="BW425" s="227">
        <v>334818.5</v>
      </c>
      <c r="BX425" s="295">
        <v>5880715.6500000004</v>
      </c>
      <c r="BY425" s="295">
        <v>197641</v>
      </c>
      <c r="BZ425" s="227">
        <v>268886</v>
      </c>
      <c r="CA425" s="227">
        <v>324533</v>
      </c>
      <c r="CB425" s="227">
        <v>766326</v>
      </c>
      <c r="CC425" s="227">
        <v>4306043</v>
      </c>
      <c r="CD425" s="295">
        <v>952480</v>
      </c>
      <c r="CE425" s="295">
        <v>3223748</v>
      </c>
      <c r="CF425" s="227">
        <v>96951</v>
      </c>
      <c r="CG425" s="227">
        <v>208735</v>
      </c>
      <c r="CH425" s="295">
        <v>139291</v>
      </c>
      <c r="CI425" s="295">
        <v>194603</v>
      </c>
      <c r="CJ425" s="295">
        <v>3742792</v>
      </c>
      <c r="CK425" s="295">
        <v>163042</v>
      </c>
      <c r="CL425" s="295">
        <v>173796.15</v>
      </c>
      <c r="CM425" s="326" t="s">
        <v>1386</v>
      </c>
      <c r="CN425" s="309" t="s">
        <v>1395</v>
      </c>
      <c r="CO425" s="309" t="s">
        <v>1386</v>
      </c>
      <c r="CP425" s="310" t="s">
        <v>2190</v>
      </c>
      <c r="CQ425" s="336" t="s">
        <v>2251</v>
      </c>
      <c r="CR425" s="310">
        <f t="shared" si="7"/>
        <v>0</v>
      </c>
      <c r="CS425" s="310" t="s">
        <v>418</v>
      </c>
      <c r="CT425" s="310" t="s">
        <v>419</v>
      </c>
      <c r="CU425" s="310">
        <v>0</v>
      </c>
      <c r="CW425" s="312" t="s">
        <v>1395</v>
      </c>
      <c r="CX425" s="310" t="s">
        <v>1386</v>
      </c>
      <c r="CY425" s="310" t="s">
        <v>2190</v>
      </c>
      <c r="CZ425" s="325">
        <f t="shared" si="6"/>
        <v>0</v>
      </c>
      <c r="DA425" s="313" t="s">
        <v>418</v>
      </c>
      <c r="DB425" s="310" t="s">
        <v>419</v>
      </c>
      <c r="DC425" s="310" t="s">
        <v>1470</v>
      </c>
    </row>
    <row r="426" spans="1:107" ht="13.2" customHeight="1" x14ac:dyDescent="0.25">
      <c r="A426" s="293" t="s">
        <v>1222</v>
      </c>
      <c r="B426" s="294" t="s">
        <v>1474</v>
      </c>
      <c r="C426" s="227">
        <v>51021</v>
      </c>
      <c r="D426" s="227">
        <v>0</v>
      </c>
      <c r="E426" s="227">
        <v>0</v>
      </c>
      <c r="F426" s="227">
        <v>0</v>
      </c>
      <c r="G426" s="227">
        <v>0</v>
      </c>
      <c r="H426" s="227">
        <v>0</v>
      </c>
      <c r="I426" s="227">
        <v>0</v>
      </c>
      <c r="J426" s="227">
        <v>6168</v>
      </c>
      <c r="K426" s="227">
        <v>0</v>
      </c>
      <c r="L426" s="227">
        <v>0</v>
      </c>
      <c r="M426" s="227">
        <v>899</v>
      </c>
      <c r="N426" s="227">
        <v>0</v>
      </c>
      <c r="O426" s="227">
        <v>63203.25</v>
      </c>
      <c r="P426" s="227">
        <v>0</v>
      </c>
      <c r="Q426" s="227">
        <v>0</v>
      </c>
      <c r="R426" s="227">
        <v>0</v>
      </c>
      <c r="S426" s="227">
        <v>0</v>
      </c>
      <c r="T426" s="227">
        <v>0</v>
      </c>
      <c r="U426" s="227">
        <v>0</v>
      </c>
      <c r="V426" s="227">
        <v>0</v>
      </c>
      <c r="W426" s="227">
        <v>50971.7</v>
      </c>
      <c r="X426" s="227">
        <v>0</v>
      </c>
      <c r="Y426" s="227">
        <v>0</v>
      </c>
      <c r="Z426" s="227">
        <v>0</v>
      </c>
      <c r="AA426" s="227">
        <v>0</v>
      </c>
      <c r="AB426" s="227">
        <v>0</v>
      </c>
      <c r="AC426" s="227">
        <v>0</v>
      </c>
      <c r="AD426" s="227">
        <v>0</v>
      </c>
      <c r="AE426" s="227">
        <v>0</v>
      </c>
      <c r="AF426" s="227">
        <v>0</v>
      </c>
      <c r="AG426" s="227">
        <v>0</v>
      </c>
      <c r="AH426" s="227">
        <v>0</v>
      </c>
      <c r="AI426" s="227">
        <v>0</v>
      </c>
      <c r="AJ426" s="227">
        <v>0</v>
      </c>
      <c r="AK426" s="227">
        <v>72464.75</v>
      </c>
      <c r="AL426" s="227">
        <v>0</v>
      </c>
      <c r="AM426" s="227">
        <v>0</v>
      </c>
      <c r="AN426" s="227">
        <v>0</v>
      </c>
      <c r="AO426" s="227">
        <v>0</v>
      </c>
      <c r="AP426" s="227">
        <v>0</v>
      </c>
      <c r="AQ426" s="227">
        <v>0</v>
      </c>
      <c r="AR426" s="227">
        <v>0</v>
      </c>
      <c r="AS426" s="227">
        <v>0</v>
      </c>
      <c r="AT426" s="227">
        <v>0</v>
      </c>
      <c r="AU426" s="227">
        <v>9272.5</v>
      </c>
      <c r="AV426" s="227">
        <v>4253</v>
      </c>
      <c r="AW426" s="227">
        <v>0</v>
      </c>
      <c r="AX426" s="227">
        <v>0</v>
      </c>
      <c r="AY426" s="227">
        <v>0</v>
      </c>
      <c r="AZ426" s="227">
        <v>0</v>
      </c>
      <c r="BA426" s="227">
        <v>0</v>
      </c>
      <c r="BB426" s="227">
        <v>0</v>
      </c>
      <c r="BC426" s="227">
        <v>252438.25</v>
      </c>
      <c r="BD426" s="227">
        <v>0</v>
      </c>
      <c r="BE426" s="227">
        <v>0</v>
      </c>
      <c r="BF426" s="227">
        <v>0</v>
      </c>
      <c r="BG426" s="227">
        <v>48436.75</v>
      </c>
      <c r="BH426" s="227">
        <v>0</v>
      </c>
      <c r="BI426" s="227">
        <v>0</v>
      </c>
      <c r="BJ426" s="227">
        <v>0</v>
      </c>
      <c r="BK426" s="227">
        <v>0</v>
      </c>
      <c r="BL426" s="227">
        <v>8487.5</v>
      </c>
      <c r="BM426" s="227">
        <v>0</v>
      </c>
      <c r="BN426" s="227">
        <v>0</v>
      </c>
      <c r="BO426" s="227">
        <v>0</v>
      </c>
      <c r="BP426" s="227">
        <v>0</v>
      </c>
      <c r="BQ426" s="227">
        <v>0</v>
      </c>
      <c r="BR426" s="295">
        <v>15797</v>
      </c>
      <c r="BS426" s="295">
        <v>0</v>
      </c>
      <c r="BT426" s="295">
        <v>0</v>
      </c>
      <c r="BU426" s="295">
        <v>0</v>
      </c>
      <c r="BV426" s="227">
        <v>0</v>
      </c>
      <c r="BW426" s="227">
        <v>0</v>
      </c>
      <c r="BX426" s="227">
        <v>0</v>
      </c>
      <c r="BY426" s="295">
        <v>0</v>
      </c>
      <c r="BZ426" s="227">
        <v>0</v>
      </c>
      <c r="CA426" s="295">
        <v>0</v>
      </c>
      <c r="CB426" s="295">
        <v>0</v>
      </c>
      <c r="CC426" s="295">
        <v>0</v>
      </c>
      <c r="CD426" s="295">
        <v>0</v>
      </c>
      <c r="CE426" s="295">
        <v>32768.5</v>
      </c>
      <c r="CF426" s="227">
        <v>0</v>
      </c>
      <c r="CG426" s="227">
        <v>0</v>
      </c>
      <c r="CH426" s="227">
        <v>0</v>
      </c>
      <c r="CI426" s="295">
        <v>0</v>
      </c>
      <c r="CJ426" s="295">
        <v>0</v>
      </c>
      <c r="CK426" s="227">
        <v>0</v>
      </c>
      <c r="CL426" s="227">
        <v>0</v>
      </c>
      <c r="CM426" s="326" t="s">
        <v>1393</v>
      </c>
      <c r="CN426" s="309" t="s">
        <v>1392</v>
      </c>
      <c r="CO426" s="309" t="s">
        <v>1393</v>
      </c>
      <c r="CP426" s="310" t="s">
        <v>2193</v>
      </c>
      <c r="CQ426" s="336" t="s">
        <v>2254</v>
      </c>
      <c r="CR426" s="310">
        <f t="shared" si="7"/>
        <v>0</v>
      </c>
      <c r="CS426" s="310" t="s">
        <v>1222</v>
      </c>
      <c r="CT426" s="310" t="s">
        <v>2206</v>
      </c>
      <c r="CU426" s="310">
        <v>0</v>
      </c>
      <c r="CW426" s="312" t="s">
        <v>1392</v>
      </c>
      <c r="CX426" s="310" t="s">
        <v>1393</v>
      </c>
      <c r="CY426" s="310" t="s">
        <v>2193</v>
      </c>
      <c r="CZ426" s="325">
        <f t="shared" si="6"/>
        <v>0</v>
      </c>
      <c r="DA426" s="313" t="s">
        <v>1222</v>
      </c>
      <c r="DB426" s="310" t="s">
        <v>1474</v>
      </c>
      <c r="DC426" s="310" t="s">
        <v>1469</v>
      </c>
    </row>
    <row r="427" spans="1:107" ht="13.2" customHeight="1" x14ac:dyDescent="0.25">
      <c r="A427" s="293" t="s">
        <v>1223</v>
      </c>
      <c r="B427" s="294" t="s">
        <v>1481</v>
      </c>
      <c r="C427" s="227">
        <v>120202.01</v>
      </c>
      <c r="D427" s="227">
        <v>0</v>
      </c>
      <c r="E427" s="227">
        <v>0</v>
      </c>
      <c r="F427" s="227">
        <v>0</v>
      </c>
      <c r="G427" s="227">
        <v>0</v>
      </c>
      <c r="H427" s="227">
        <v>0</v>
      </c>
      <c r="I427" s="227">
        <v>0</v>
      </c>
      <c r="J427" s="227">
        <v>0</v>
      </c>
      <c r="K427" s="227">
        <v>0</v>
      </c>
      <c r="L427" s="227">
        <v>0</v>
      </c>
      <c r="M427" s="227">
        <v>0</v>
      </c>
      <c r="N427" s="227">
        <v>0</v>
      </c>
      <c r="O427" s="227">
        <v>8888</v>
      </c>
      <c r="P427" s="227">
        <v>0</v>
      </c>
      <c r="Q427" s="227">
        <v>0</v>
      </c>
      <c r="R427" s="227">
        <v>0</v>
      </c>
      <c r="S427" s="227">
        <v>0</v>
      </c>
      <c r="T427" s="227">
        <v>0</v>
      </c>
      <c r="U427" s="227">
        <v>0</v>
      </c>
      <c r="V427" s="227">
        <v>0</v>
      </c>
      <c r="W427" s="227">
        <v>9000</v>
      </c>
      <c r="X427" s="227">
        <v>0</v>
      </c>
      <c r="Y427" s="227">
        <v>0</v>
      </c>
      <c r="Z427" s="227">
        <v>0</v>
      </c>
      <c r="AA427" s="227">
        <v>0</v>
      </c>
      <c r="AB427" s="227">
        <v>0</v>
      </c>
      <c r="AC427" s="227">
        <v>0</v>
      </c>
      <c r="AD427" s="227">
        <v>0</v>
      </c>
      <c r="AE427" s="227">
        <v>0</v>
      </c>
      <c r="AF427" s="227">
        <v>0</v>
      </c>
      <c r="AG427" s="227">
        <v>0</v>
      </c>
      <c r="AH427" s="227">
        <v>0</v>
      </c>
      <c r="AI427" s="227">
        <v>0</v>
      </c>
      <c r="AJ427" s="227">
        <v>0</v>
      </c>
      <c r="AK427" s="227">
        <v>12000</v>
      </c>
      <c r="AL427" s="227">
        <v>0</v>
      </c>
      <c r="AM427" s="227">
        <v>0</v>
      </c>
      <c r="AN427" s="227">
        <v>0</v>
      </c>
      <c r="AO427" s="227">
        <v>0</v>
      </c>
      <c r="AP427" s="227">
        <v>0</v>
      </c>
      <c r="AQ427" s="227">
        <v>0</v>
      </c>
      <c r="AR427" s="227">
        <v>0</v>
      </c>
      <c r="AS427" s="227">
        <v>0</v>
      </c>
      <c r="AT427" s="227">
        <v>0</v>
      </c>
      <c r="AU427" s="227">
        <v>0</v>
      </c>
      <c r="AV427" s="227">
        <v>0</v>
      </c>
      <c r="AW427" s="227">
        <v>0</v>
      </c>
      <c r="AX427" s="227">
        <v>0</v>
      </c>
      <c r="AY427" s="227">
        <v>0</v>
      </c>
      <c r="AZ427" s="227">
        <v>0</v>
      </c>
      <c r="BA427" s="227">
        <v>0</v>
      </c>
      <c r="BB427" s="227">
        <v>0</v>
      </c>
      <c r="BC427" s="227">
        <v>-22138.5</v>
      </c>
      <c r="BD427" s="227">
        <v>0</v>
      </c>
      <c r="BE427" s="227">
        <v>0</v>
      </c>
      <c r="BF427" s="227">
        <v>0</v>
      </c>
      <c r="BG427" s="227">
        <v>11044.25</v>
      </c>
      <c r="BH427" s="227">
        <v>0</v>
      </c>
      <c r="BI427" s="227">
        <v>0</v>
      </c>
      <c r="BJ427" s="227">
        <v>0</v>
      </c>
      <c r="BK427" s="227">
        <v>0</v>
      </c>
      <c r="BL427" s="227">
        <v>0</v>
      </c>
      <c r="BM427" s="227">
        <v>0</v>
      </c>
      <c r="BN427" s="227">
        <v>0</v>
      </c>
      <c r="BO427" s="227">
        <v>0</v>
      </c>
      <c r="BP427" s="227">
        <v>0</v>
      </c>
      <c r="BQ427" s="227">
        <v>0</v>
      </c>
      <c r="BR427" s="295">
        <v>0</v>
      </c>
      <c r="BS427" s="227">
        <v>0</v>
      </c>
      <c r="BT427" s="295">
        <v>0</v>
      </c>
      <c r="BU427" s="227">
        <v>0</v>
      </c>
      <c r="BV427" s="295">
        <v>0</v>
      </c>
      <c r="BW427" s="295">
        <v>0</v>
      </c>
      <c r="BX427" s="295">
        <v>0</v>
      </c>
      <c r="BY427" s="295">
        <v>0</v>
      </c>
      <c r="BZ427" s="227">
        <v>0</v>
      </c>
      <c r="CA427" s="295">
        <v>0</v>
      </c>
      <c r="CB427" s="295">
        <v>0</v>
      </c>
      <c r="CC427" s="227">
        <v>0</v>
      </c>
      <c r="CD427" s="295">
        <v>0</v>
      </c>
      <c r="CE427" s="295">
        <v>45304.32</v>
      </c>
      <c r="CF427" s="227">
        <v>0</v>
      </c>
      <c r="CG427" s="295">
        <v>0</v>
      </c>
      <c r="CH427" s="295">
        <v>0</v>
      </c>
      <c r="CI427" s="295">
        <v>0</v>
      </c>
      <c r="CJ427" s="227">
        <v>0</v>
      </c>
      <c r="CK427" s="295">
        <v>0</v>
      </c>
      <c r="CL427" s="227">
        <v>0</v>
      </c>
      <c r="CM427" s="326" t="s">
        <v>1393</v>
      </c>
      <c r="CN427" s="309" t="s">
        <v>1394</v>
      </c>
      <c r="CO427" s="309" t="s">
        <v>1393</v>
      </c>
      <c r="CP427" s="310" t="s">
        <v>2193</v>
      </c>
      <c r="CQ427" s="336" t="s">
        <v>2254</v>
      </c>
      <c r="CR427" s="310">
        <f t="shared" si="7"/>
        <v>0</v>
      </c>
      <c r="CS427" s="310" t="s">
        <v>1223</v>
      </c>
      <c r="CT427" s="310" t="s">
        <v>2207</v>
      </c>
      <c r="CU427" s="310">
        <v>0</v>
      </c>
      <c r="CW427" s="312" t="s">
        <v>1394</v>
      </c>
      <c r="CX427" s="310" t="s">
        <v>1393</v>
      </c>
      <c r="CY427" s="310" t="s">
        <v>2193</v>
      </c>
      <c r="CZ427" s="325">
        <f t="shared" si="6"/>
        <v>0</v>
      </c>
      <c r="DA427" s="313" t="s">
        <v>1223</v>
      </c>
      <c r="DB427" s="310" t="s">
        <v>1481</v>
      </c>
      <c r="DC427" s="310" t="s">
        <v>1470</v>
      </c>
    </row>
    <row r="428" spans="1:107" ht="13.2" customHeight="1" x14ac:dyDescent="0.25">
      <c r="A428" s="293" t="s">
        <v>1224</v>
      </c>
      <c r="B428" s="294" t="s">
        <v>1225</v>
      </c>
      <c r="C428" s="227">
        <v>0</v>
      </c>
      <c r="D428" s="227">
        <v>0</v>
      </c>
      <c r="E428" s="227">
        <v>0</v>
      </c>
      <c r="F428" s="227">
        <v>0</v>
      </c>
      <c r="G428" s="227">
        <v>0</v>
      </c>
      <c r="H428" s="227">
        <v>0</v>
      </c>
      <c r="I428" s="227">
        <v>0</v>
      </c>
      <c r="J428" s="227">
        <v>0</v>
      </c>
      <c r="K428" s="227">
        <v>0</v>
      </c>
      <c r="L428" s="227">
        <v>0</v>
      </c>
      <c r="M428" s="227">
        <v>0</v>
      </c>
      <c r="N428" s="227">
        <v>0</v>
      </c>
      <c r="O428" s="227">
        <v>-1217.19</v>
      </c>
      <c r="P428" s="227">
        <v>0</v>
      </c>
      <c r="Q428" s="227">
        <v>0</v>
      </c>
      <c r="R428" s="227">
        <v>0</v>
      </c>
      <c r="S428" s="227">
        <v>0</v>
      </c>
      <c r="T428" s="227">
        <v>0</v>
      </c>
      <c r="U428" s="227">
        <v>0</v>
      </c>
      <c r="V428" s="227">
        <v>0</v>
      </c>
      <c r="W428" s="227">
        <v>0</v>
      </c>
      <c r="X428" s="227">
        <v>0</v>
      </c>
      <c r="Y428" s="227">
        <v>0</v>
      </c>
      <c r="Z428" s="227">
        <v>0</v>
      </c>
      <c r="AA428" s="227">
        <v>0</v>
      </c>
      <c r="AB428" s="227">
        <v>0</v>
      </c>
      <c r="AC428" s="227">
        <v>0</v>
      </c>
      <c r="AD428" s="227">
        <v>0</v>
      </c>
      <c r="AE428" s="227">
        <v>0</v>
      </c>
      <c r="AF428" s="227">
        <v>0</v>
      </c>
      <c r="AG428" s="227">
        <v>0</v>
      </c>
      <c r="AH428" s="227">
        <v>0</v>
      </c>
      <c r="AI428" s="227">
        <v>0</v>
      </c>
      <c r="AJ428" s="227">
        <v>0</v>
      </c>
      <c r="AK428" s="227">
        <v>0</v>
      </c>
      <c r="AL428" s="227">
        <v>0</v>
      </c>
      <c r="AM428" s="227">
        <v>0</v>
      </c>
      <c r="AN428" s="227">
        <v>0</v>
      </c>
      <c r="AO428" s="227">
        <v>0</v>
      </c>
      <c r="AP428" s="227">
        <v>0</v>
      </c>
      <c r="AQ428" s="227">
        <v>0</v>
      </c>
      <c r="AR428" s="227">
        <v>0</v>
      </c>
      <c r="AS428" s="227">
        <v>0</v>
      </c>
      <c r="AT428" s="227">
        <v>0</v>
      </c>
      <c r="AU428" s="227">
        <v>0</v>
      </c>
      <c r="AV428" s="227">
        <v>0</v>
      </c>
      <c r="AW428" s="227">
        <v>0</v>
      </c>
      <c r="AX428" s="227">
        <v>0</v>
      </c>
      <c r="AY428" s="227">
        <v>0</v>
      </c>
      <c r="AZ428" s="227">
        <v>0</v>
      </c>
      <c r="BA428" s="227">
        <v>0</v>
      </c>
      <c r="BB428" s="227">
        <v>0</v>
      </c>
      <c r="BC428" s="227">
        <v>0</v>
      </c>
      <c r="BD428" s="227">
        <v>-682.3</v>
      </c>
      <c r="BE428" s="227">
        <v>0</v>
      </c>
      <c r="BF428" s="227">
        <v>0</v>
      </c>
      <c r="BG428" s="227">
        <v>-4556.79</v>
      </c>
      <c r="BH428" s="227">
        <v>0</v>
      </c>
      <c r="BI428" s="227">
        <v>0</v>
      </c>
      <c r="BJ428" s="227">
        <v>0</v>
      </c>
      <c r="BK428" s="227">
        <v>0</v>
      </c>
      <c r="BL428" s="227">
        <v>0</v>
      </c>
      <c r="BM428" s="227">
        <v>0</v>
      </c>
      <c r="BN428" s="227">
        <v>0</v>
      </c>
      <c r="BO428" s="227">
        <v>0</v>
      </c>
      <c r="BP428" s="227">
        <v>0</v>
      </c>
      <c r="BQ428" s="227">
        <v>0</v>
      </c>
      <c r="BR428" s="295">
        <v>0</v>
      </c>
      <c r="BS428" s="295">
        <v>0</v>
      </c>
      <c r="BT428" s="295">
        <v>0</v>
      </c>
      <c r="BU428" s="295">
        <v>0</v>
      </c>
      <c r="BV428" s="295">
        <v>0</v>
      </c>
      <c r="BW428" s="295">
        <v>0</v>
      </c>
      <c r="BX428" s="295">
        <v>0</v>
      </c>
      <c r="BY428" s="227">
        <v>0</v>
      </c>
      <c r="BZ428" s="295">
        <v>0</v>
      </c>
      <c r="CA428" s="227">
        <v>0</v>
      </c>
      <c r="CB428" s="227">
        <v>0</v>
      </c>
      <c r="CC428" s="295">
        <v>0</v>
      </c>
      <c r="CD428" s="295">
        <v>0</v>
      </c>
      <c r="CE428" s="295">
        <v>0</v>
      </c>
      <c r="CF428" s="295">
        <v>0</v>
      </c>
      <c r="CG428" s="295">
        <v>0</v>
      </c>
      <c r="CH428" s="295">
        <v>0</v>
      </c>
      <c r="CI428" s="227">
        <v>0</v>
      </c>
      <c r="CJ428" s="295">
        <v>0</v>
      </c>
      <c r="CK428" s="227">
        <v>0</v>
      </c>
      <c r="CL428" s="295">
        <v>0</v>
      </c>
      <c r="CM428" s="326" t="s">
        <v>1393</v>
      </c>
      <c r="CN428" s="309">
        <v>44060</v>
      </c>
      <c r="CO428" s="309" t="s">
        <v>1393</v>
      </c>
      <c r="CP428" s="310" t="s">
        <v>2193</v>
      </c>
      <c r="CQ428" s="336" t="s">
        <v>2254</v>
      </c>
      <c r="CR428" s="310">
        <f t="shared" si="7"/>
        <v>0</v>
      </c>
      <c r="CS428" s="310" t="s">
        <v>1224</v>
      </c>
      <c r="CT428" s="310" t="s">
        <v>2208</v>
      </c>
      <c r="CU428" s="310">
        <v>0</v>
      </c>
      <c r="CW428" s="312">
        <v>44060</v>
      </c>
      <c r="CX428" s="310" t="s">
        <v>1393</v>
      </c>
      <c r="CY428" s="310" t="s">
        <v>2193</v>
      </c>
      <c r="CZ428" s="325">
        <f t="shared" si="6"/>
        <v>0</v>
      </c>
      <c r="DA428" s="313" t="s">
        <v>1224</v>
      </c>
      <c r="DB428" s="310" t="s">
        <v>1225</v>
      </c>
      <c r="DC428" s="310" t="s">
        <v>2296</v>
      </c>
    </row>
    <row r="429" spans="1:107" ht="13.2" customHeight="1" x14ac:dyDescent="0.25">
      <c r="A429" s="293" t="s">
        <v>1226</v>
      </c>
      <c r="B429" s="294" t="s">
        <v>1227</v>
      </c>
      <c r="C429" s="227">
        <v>0</v>
      </c>
      <c r="D429" s="227">
        <v>0</v>
      </c>
      <c r="E429" s="227">
        <v>0</v>
      </c>
      <c r="F429" s="227">
        <v>0</v>
      </c>
      <c r="G429" s="227">
        <v>0</v>
      </c>
      <c r="H429" s="227">
        <v>0</v>
      </c>
      <c r="I429" s="227">
        <v>0</v>
      </c>
      <c r="J429" s="227">
        <v>0</v>
      </c>
      <c r="K429" s="227">
        <v>0</v>
      </c>
      <c r="L429" s="227">
        <v>0</v>
      </c>
      <c r="M429" s="227">
        <v>0</v>
      </c>
      <c r="N429" s="227">
        <v>0</v>
      </c>
      <c r="O429" s="227">
        <v>15271.72</v>
      </c>
      <c r="P429" s="227">
        <v>0</v>
      </c>
      <c r="Q429" s="227">
        <v>0</v>
      </c>
      <c r="R429" s="227">
        <v>0</v>
      </c>
      <c r="S429" s="227">
        <v>0</v>
      </c>
      <c r="T429" s="227">
        <v>0</v>
      </c>
      <c r="U429" s="227">
        <v>0</v>
      </c>
      <c r="V429" s="227">
        <v>0</v>
      </c>
      <c r="W429" s="227">
        <v>0</v>
      </c>
      <c r="X429" s="227">
        <v>0</v>
      </c>
      <c r="Y429" s="227">
        <v>0</v>
      </c>
      <c r="Z429" s="227">
        <v>0</v>
      </c>
      <c r="AA429" s="227">
        <v>0</v>
      </c>
      <c r="AB429" s="227">
        <v>0</v>
      </c>
      <c r="AC429" s="227">
        <v>0</v>
      </c>
      <c r="AD429" s="227">
        <v>0</v>
      </c>
      <c r="AE429" s="227">
        <v>0</v>
      </c>
      <c r="AF429" s="227">
        <v>0</v>
      </c>
      <c r="AG429" s="227">
        <v>0</v>
      </c>
      <c r="AH429" s="227">
        <v>0</v>
      </c>
      <c r="AI429" s="227">
        <v>0</v>
      </c>
      <c r="AJ429" s="227">
        <v>0</v>
      </c>
      <c r="AK429" s="227">
        <v>0</v>
      </c>
      <c r="AL429" s="227">
        <v>0</v>
      </c>
      <c r="AM429" s="227">
        <v>0</v>
      </c>
      <c r="AN429" s="227">
        <v>0</v>
      </c>
      <c r="AO429" s="227">
        <v>0</v>
      </c>
      <c r="AP429" s="227">
        <v>0</v>
      </c>
      <c r="AQ429" s="227">
        <v>0</v>
      </c>
      <c r="AR429" s="227">
        <v>0</v>
      </c>
      <c r="AS429" s="227">
        <v>0</v>
      </c>
      <c r="AT429" s="227">
        <v>0</v>
      </c>
      <c r="AU429" s="227">
        <v>0</v>
      </c>
      <c r="AV429" s="227">
        <v>0</v>
      </c>
      <c r="AW429" s="227">
        <v>0</v>
      </c>
      <c r="AX429" s="227">
        <v>0</v>
      </c>
      <c r="AY429" s="227">
        <v>0</v>
      </c>
      <c r="AZ429" s="227">
        <v>0</v>
      </c>
      <c r="BA429" s="227">
        <v>0</v>
      </c>
      <c r="BB429" s="227">
        <v>0</v>
      </c>
      <c r="BC429" s="227">
        <v>0</v>
      </c>
      <c r="BD429" s="227">
        <v>700</v>
      </c>
      <c r="BE429" s="227">
        <v>0</v>
      </c>
      <c r="BF429" s="227">
        <v>0</v>
      </c>
      <c r="BG429" s="227">
        <v>0</v>
      </c>
      <c r="BH429" s="227">
        <v>0</v>
      </c>
      <c r="BI429" s="227">
        <v>0</v>
      </c>
      <c r="BJ429" s="227">
        <v>0</v>
      </c>
      <c r="BK429" s="227">
        <v>0</v>
      </c>
      <c r="BL429" s="227">
        <v>0</v>
      </c>
      <c r="BM429" s="227">
        <v>0</v>
      </c>
      <c r="BN429" s="227">
        <v>0</v>
      </c>
      <c r="BO429" s="227">
        <v>0</v>
      </c>
      <c r="BP429" s="227">
        <v>0</v>
      </c>
      <c r="BQ429" s="227">
        <v>0</v>
      </c>
      <c r="BR429" s="227">
        <v>0</v>
      </c>
      <c r="BS429" s="227">
        <v>0</v>
      </c>
      <c r="BT429" s="227">
        <v>0</v>
      </c>
      <c r="BU429" s="227">
        <v>0</v>
      </c>
      <c r="BV429" s="227">
        <v>0</v>
      </c>
      <c r="BW429" s="227">
        <v>0</v>
      </c>
      <c r="BX429" s="227">
        <v>0</v>
      </c>
      <c r="BY429" s="227">
        <v>0</v>
      </c>
      <c r="BZ429" s="227">
        <v>0</v>
      </c>
      <c r="CA429" s="227">
        <v>0</v>
      </c>
      <c r="CB429" s="227">
        <v>0</v>
      </c>
      <c r="CC429" s="227">
        <v>0</v>
      </c>
      <c r="CD429" s="227">
        <v>0</v>
      </c>
      <c r="CE429" s="227">
        <v>0</v>
      </c>
      <c r="CF429" s="227">
        <v>0</v>
      </c>
      <c r="CG429" s="227">
        <v>0</v>
      </c>
      <c r="CH429" s="227">
        <v>0</v>
      </c>
      <c r="CI429" s="227">
        <v>0</v>
      </c>
      <c r="CJ429" s="227">
        <v>0</v>
      </c>
      <c r="CK429" s="227">
        <v>0</v>
      </c>
      <c r="CL429" s="227">
        <v>0</v>
      </c>
      <c r="CM429" s="326" t="s">
        <v>1393</v>
      </c>
      <c r="CN429" s="309">
        <v>44060</v>
      </c>
      <c r="CO429" s="309" t="s">
        <v>1393</v>
      </c>
      <c r="CP429" s="310" t="s">
        <v>2193</v>
      </c>
      <c r="CQ429" s="336" t="s">
        <v>2254</v>
      </c>
      <c r="CR429" s="310">
        <f t="shared" si="7"/>
        <v>0</v>
      </c>
      <c r="CS429" s="310" t="s">
        <v>1226</v>
      </c>
      <c r="CT429" s="310" t="s">
        <v>2209</v>
      </c>
      <c r="CU429" s="310">
        <v>0</v>
      </c>
      <c r="CW429" s="312">
        <v>44060</v>
      </c>
      <c r="CX429" s="310" t="s">
        <v>1393</v>
      </c>
      <c r="CY429" s="310" t="s">
        <v>2193</v>
      </c>
      <c r="CZ429" s="325">
        <f t="shared" si="6"/>
        <v>0</v>
      </c>
      <c r="DA429" s="313" t="s">
        <v>1226</v>
      </c>
      <c r="DB429" s="310" t="s">
        <v>1227</v>
      </c>
      <c r="DC429" s="310" t="s">
        <v>2296</v>
      </c>
    </row>
    <row r="430" spans="1:107" ht="13.2" customHeight="1" x14ac:dyDescent="0.25">
      <c r="A430" s="293" t="s">
        <v>420</v>
      </c>
      <c r="B430" s="294" t="s">
        <v>421</v>
      </c>
      <c r="C430" s="227">
        <v>72554301.640000001</v>
      </c>
      <c r="D430" s="227">
        <v>8946134.3399999999</v>
      </c>
      <c r="E430" s="227">
        <v>7456342</v>
      </c>
      <c r="F430" s="227">
        <v>6156468.0999999996</v>
      </c>
      <c r="G430" s="227">
        <v>2901061.98</v>
      </c>
      <c r="H430" s="227">
        <v>14498808.75</v>
      </c>
      <c r="I430" s="227">
        <v>8956154.0500000007</v>
      </c>
      <c r="J430" s="227">
        <v>12256061.810000001</v>
      </c>
      <c r="K430" s="227">
        <v>3707973.9</v>
      </c>
      <c r="L430" s="227">
        <v>4764153.01</v>
      </c>
      <c r="M430" s="227">
        <v>18644704.07</v>
      </c>
      <c r="N430" s="227">
        <v>1472454.1</v>
      </c>
      <c r="O430" s="227">
        <v>42087057</v>
      </c>
      <c r="P430" s="227">
        <v>4172997.06</v>
      </c>
      <c r="Q430" s="227">
        <v>4077754.7</v>
      </c>
      <c r="R430" s="227">
        <v>14321176</v>
      </c>
      <c r="S430" s="227">
        <v>6827815.1500000004</v>
      </c>
      <c r="T430" s="227">
        <v>4681518.0999999996</v>
      </c>
      <c r="U430" s="227">
        <v>5616021.5199999996</v>
      </c>
      <c r="V430" s="227">
        <v>2323453.5</v>
      </c>
      <c r="W430" s="227">
        <v>79122611.299999997</v>
      </c>
      <c r="X430" s="227">
        <v>3414708.25</v>
      </c>
      <c r="Y430" s="227">
        <v>3931718.5</v>
      </c>
      <c r="Z430" s="227">
        <v>2383142.46</v>
      </c>
      <c r="AA430" s="227">
        <v>2904117.75</v>
      </c>
      <c r="AB430" s="227">
        <v>2383655</v>
      </c>
      <c r="AC430" s="227">
        <v>5024079</v>
      </c>
      <c r="AD430" s="227">
        <v>14673226.699999999</v>
      </c>
      <c r="AE430" s="227">
        <v>2858741.75</v>
      </c>
      <c r="AF430" s="227">
        <v>3378104.31</v>
      </c>
      <c r="AG430" s="227">
        <v>3375951.14</v>
      </c>
      <c r="AH430" s="227">
        <v>12997882.4</v>
      </c>
      <c r="AI430" s="227">
        <v>2758868.5</v>
      </c>
      <c r="AJ430" s="227">
        <v>3452452.75</v>
      </c>
      <c r="AK430" s="227">
        <v>223014612.90000001</v>
      </c>
      <c r="AL430" s="227">
        <v>6290287</v>
      </c>
      <c r="AM430" s="227">
        <v>6360366</v>
      </c>
      <c r="AN430" s="227">
        <v>7860828</v>
      </c>
      <c r="AO430" s="227">
        <v>13430009</v>
      </c>
      <c r="AP430" s="227">
        <v>11115692.23</v>
      </c>
      <c r="AQ430" s="227">
        <v>2065946</v>
      </c>
      <c r="AR430" s="227">
        <v>38568360.659999996</v>
      </c>
      <c r="AS430" s="227">
        <v>4629389.5</v>
      </c>
      <c r="AT430" s="227">
        <v>13011564.199999999</v>
      </c>
      <c r="AU430" s="227">
        <v>11299143.17</v>
      </c>
      <c r="AV430" s="227">
        <v>5670283.3200000003</v>
      </c>
      <c r="AW430" s="227">
        <v>5106873.25</v>
      </c>
      <c r="AX430" s="227">
        <v>8611399.8900000006</v>
      </c>
      <c r="AY430" s="227">
        <v>4733700.5</v>
      </c>
      <c r="AZ430" s="227">
        <v>4617663</v>
      </c>
      <c r="BA430" s="227">
        <v>57613505.5</v>
      </c>
      <c r="BB430" s="227">
        <v>2738513</v>
      </c>
      <c r="BC430" s="227">
        <v>99607143</v>
      </c>
      <c r="BD430" s="227">
        <v>16508043.939999999</v>
      </c>
      <c r="BE430" s="227">
        <v>4103561</v>
      </c>
      <c r="BF430" s="227">
        <v>3424247.21</v>
      </c>
      <c r="BG430" s="227">
        <v>35056808.789999999</v>
      </c>
      <c r="BH430" s="227">
        <v>1304707.5</v>
      </c>
      <c r="BI430" s="227">
        <v>1052526.43</v>
      </c>
      <c r="BJ430" s="227">
        <v>2260860.35</v>
      </c>
      <c r="BK430" s="227">
        <v>2502375.5</v>
      </c>
      <c r="BL430" s="227">
        <v>47546331</v>
      </c>
      <c r="BM430" s="227">
        <v>8499512.0899999999</v>
      </c>
      <c r="BN430" s="227">
        <v>11172242.9</v>
      </c>
      <c r="BO430" s="227">
        <v>5024110</v>
      </c>
      <c r="BP430" s="227">
        <v>3515461.65</v>
      </c>
      <c r="BQ430" s="227">
        <v>3988493</v>
      </c>
      <c r="BR430" s="227">
        <v>311804650.5</v>
      </c>
      <c r="BS430" s="227">
        <v>3284529.5</v>
      </c>
      <c r="BT430" s="227">
        <v>12522406.369999999</v>
      </c>
      <c r="BU430" s="227">
        <v>56336447</v>
      </c>
      <c r="BV430" s="227">
        <v>3074286.52</v>
      </c>
      <c r="BW430" s="295">
        <v>4097142</v>
      </c>
      <c r="BX430" s="227">
        <v>21795111</v>
      </c>
      <c r="BY430" s="227">
        <v>3348343.15</v>
      </c>
      <c r="BZ430" s="227">
        <v>2908398.1</v>
      </c>
      <c r="CA430" s="227">
        <v>6640909</v>
      </c>
      <c r="CB430" s="227">
        <v>5745517.5</v>
      </c>
      <c r="CC430" s="227">
        <v>16032625.5</v>
      </c>
      <c r="CD430" s="227">
        <v>6348752.7000000002</v>
      </c>
      <c r="CE430" s="227">
        <v>11815891.029999999</v>
      </c>
      <c r="CF430" s="227">
        <v>2745000</v>
      </c>
      <c r="CG430" s="227">
        <v>2623565</v>
      </c>
      <c r="CH430" s="227">
        <v>2124408.54</v>
      </c>
      <c r="CI430" s="227">
        <v>2865105.5</v>
      </c>
      <c r="CJ430" s="227">
        <v>25368371</v>
      </c>
      <c r="CK430" s="227">
        <v>1637286</v>
      </c>
      <c r="CL430" s="227">
        <v>1765219.49</v>
      </c>
      <c r="CM430" s="326" t="s">
        <v>1389</v>
      </c>
      <c r="CN430" s="309" t="s">
        <v>1396</v>
      </c>
      <c r="CO430" s="309" t="s">
        <v>1389</v>
      </c>
      <c r="CP430" s="310" t="s">
        <v>2191</v>
      </c>
      <c r="CQ430" s="336" t="s">
        <v>2252</v>
      </c>
      <c r="CR430" s="310">
        <f t="shared" si="7"/>
        <v>0</v>
      </c>
      <c r="CS430" s="310" t="s">
        <v>420</v>
      </c>
      <c r="CT430" s="310" t="s">
        <v>421</v>
      </c>
      <c r="CU430" s="310">
        <v>0</v>
      </c>
      <c r="CW430" s="312" t="s">
        <v>1396</v>
      </c>
      <c r="CX430" s="310" t="s">
        <v>1389</v>
      </c>
      <c r="CY430" s="310" t="s">
        <v>2191</v>
      </c>
      <c r="CZ430" s="325">
        <f t="shared" si="6"/>
        <v>0</v>
      </c>
      <c r="DA430" s="313" t="s">
        <v>420</v>
      </c>
      <c r="DB430" s="310" t="s">
        <v>421</v>
      </c>
      <c r="DC430" s="310" t="s">
        <v>1469</v>
      </c>
    </row>
    <row r="431" spans="1:107" ht="13.2" customHeight="1" x14ac:dyDescent="0.25">
      <c r="A431" s="293" t="s">
        <v>422</v>
      </c>
      <c r="B431" s="294" t="s">
        <v>423</v>
      </c>
      <c r="C431" s="227">
        <v>39560148.460000001</v>
      </c>
      <c r="D431" s="227">
        <v>986932.1</v>
      </c>
      <c r="E431" s="227">
        <v>3221643</v>
      </c>
      <c r="F431" s="227">
        <v>1876710</v>
      </c>
      <c r="G431" s="227">
        <v>774081.5</v>
      </c>
      <c r="H431" s="227">
        <v>2490369.75</v>
      </c>
      <c r="I431" s="227">
        <v>2150187.33</v>
      </c>
      <c r="J431" s="227">
        <v>7739596.1399999997</v>
      </c>
      <c r="K431" s="227">
        <v>596355.52</v>
      </c>
      <c r="L431" s="227">
        <v>6491374.1200000001</v>
      </c>
      <c r="M431" s="227">
        <v>22649611.940000001</v>
      </c>
      <c r="N431" s="227">
        <v>2059666.65</v>
      </c>
      <c r="O431" s="227">
        <v>26576731.399999999</v>
      </c>
      <c r="P431" s="227">
        <v>3822156.86</v>
      </c>
      <c r="Q431" s="227">
        <v>3522989.02</v>
      </c>
      <c r="R431" s="227">
        <v>10824905.25</v>
      </c>
      <c r="S431" s="227">
        <v>2515753.42</v>
      </c>
      <c r="T431" s="227">
        <v>2376336.85</v>
      </c>
      <c r="U431" s="227">
        <v>2425321.9700000002</v>
      </c>
      <c r="V431" s="227">
        <v>1377930.5</v>
      </c>
      <c r="W431" s="227">
        <v>65504596.780000001</v>
      </c>
      <c r="X431" s="227">
        <v>3783482.12</v>
      </c>
      <c r="Y431" s="227">
        <v>2925544.57</v>
      </c>
      <c r="Z431" s="227">
        <v>3455970.73</v>
      </c>
      <c r="AA431" s="227">
        <v>832018.5</v>
      </c>
      <c r="AB431" s="227">
        <v>2403569.3199999998</v>
      </c>
      <c r="AC431" s="227">
        <v>3890496</v>
      </c>
      <c r="AD431" s="227">
        <v>5877516</v>
      </c>
      <c r="AE431" s="227">
        <v>1960577</v>
      </c>
      <c r="AF431" s="227">
        <v>3354766.5</v>
      </c>
      <c r="AG431" s="227">
        <v>3797630</v>
      </c>
      <c r="AH431" s="227">
        <v>2904374.3</v>
      </c>
      <c r="AI431" s="227">
        <v>2084737</v>
      </c>
      <c r="AJ431" s="227">
        <v>812363</v>
      </c>
      <c r="AK431" s="227">
        <v>149940649.72</v>
      </c>
      <c r="AL431" s="227">
        <v>970928</v>
      </c>
      <c r="AM431" s="227">
        <v>2786524.5</v>
      </c>
      <c r="AN431" s="227">
        <v>6379713</v>
      </c>
      <c r="AO431" s="227">
        <v>6351569</v>
      </c>
      <c r="AP431" s="227">
        <v>2068549</v>
      </c>
      <c r="AQ431" s="227">
        <v>970407</v>
      </c>
      <c r="AR431" s="227">
        <v>20884360.440000001</v>
      </c>
      <c r="AS431" s="227">
        <v>4755265.1500000004</v>
      </c>
      <c r="AT431" s="227">
        <v>4355102.76</v>
      </c>
      <c r="AU431" s="227">
        <v>8438042.4800000004</v>
      </c>
      <c r="AV431" s="227">
        <v>2152133.5699999998</v>
      </c>
      <c r="AW431" s="227">
        <v>2054281.75</v>
      </c>
      <c r="AX431" s="227">
        <v>2744551.5</v>
      </c>
      <c r="AY431" s="227">
        <v>802104</v>
      </c>
      <c r="AZ431" s="227">
        <v>1335190</v>
      </c>
      <c r="BA431" s="227">
        <v>25928418.699999999</v>
      </c>
      <c r="BB431" s="227">
        <v>1757020.67</v>
      </c>
      <c r="BC431" s="227">
        <v>68515304.950000003</v>
      </c>
      <c r="BD431" s="227">
        <v>14683956.130000001</v>
      </c>
      <c r="BE431" s="227">
        <v>1970654.5</v>
      </c>
      <c r="BF431" s="227">
        <v>2591122.59</v>
      </c>
      <c r="BG431" s="227">
        <v>44083096.950000003</v>
      </c>
      <c r="BH431" s="227">
        <v>647197</v>
      </c>
      <c r="BI431" s="227">
        <v>1062223.54</v>
      </c>
      <c r="BJ431" s="227">
        <v>1249755.75</v>
      </c>
      <c r="BK431" s="227">
        <v>1255997</v>
      </c>
      <c r="BL431" s="227">
        <v>42187454.670000002</v>
      </c>
      <c r="BM431" s="227">
        <v>3332807.25</v>
      </c>
      <c r="BN431" s="227">
        <v>2901646.4</v>
      </c>
      <c r="BO431" s="227">
        <v>10478457</v>
      </c>
      <c r="BP431" s="227">
        <v>1752613.91</v>
      </c>
      <c r="BQ431" s="227">
        <v>1317681</v>
      </c>
      <c r="BR431" s="295">
        <v>284834375.85000002</v>
      </c>
      <c r="BS431" s="227">
        <v>3322440.53</v>
      </c>
      <c r="BT431" s="227">
        <v>7447454.54</v>
      </c>
      <c r="BU431" s="227">
        <v>30481819.300000001</v>
      </c>
      <c r="BV431" s="295">
        <v>368515</v>
      </c>
      <c r="BW431" s="227">
        <v>1876023</v>
      </c>
      <c r="BX431" s="227">
        <v>9761115.25</v>
      </c>
      <c r="BY431" s="295">
        <v>983834.95</v>
      </c>
      <c r="BZ431" s="295">
        <v>1491691</v>
      </c>
      <c r="CA431" s="227">
        <v>2881268</v>
      </c>
      <c r="CB431" s="295">
        <v>6525878.79</v>
      </c>
      <c r="CC431" s="227">
        <v>7912669.8200000003</v>
      </c>
      <c r="CD431" s="227">
        <v>3412693</v>
      </c>
      <c r="CE431" s="227">
        <v>5761854.0800000001</v>
      </c>
      <c r="CF431" s="227">
        <v>1085558.48</v>
      </c>
      <c r="CG431" s="227">
        <v>555790</v>
      </c>
      <c r="CH431" s="227">
        <v>387533.24</v>
      </c>
      <c r="CI431" s="295">
        <v>1743572</v>
      </c>
      <c r="CJ431" s="295">
        <v>9818984.5500000007</v>
      </c>
      <c r="CK431" s="295">
        <v>769510</v>
      </c>
      <c r="CL431" s="295">
        <v>763089.08</v>
      </c>
      <c r="CM431" s="326" t="s">
        <v>1389</v>
      </c>
      <c r="CN431" s="309" t="s">
        <v>1397</v>
      </c>
      <c r="CO431" s="309" t="s">
        <v>1389</v>
      </c>
      <c r="CP431" s="310" t="s">
        <v>2191</v>
      </c>
      <c r="CQ431" s="336" t="s">
        <v>2252</v>
      </c>
      <c r="CR431" s="310">
        <f t="shared" si="7"/>
        <v>0</v>
      </c>
      <c r="CS431" s="310" t="s">
        <v>422</v>
      </c>
      <c r="CT431" s="310" t="s">
        <v>423</v>
      </c>
      <c r="CU431" s="310">
        <v>0</v>
      </c>
      <c r="CW431" s="312" t="s">
        <v>1397</v>
      </c>
      <c r="CX431" s="310" t="s">
        <v>1389</v>
      </c>
      <c r="CY431" s="310" t="s">
        <v>2191</v>
      </c>
      <c r="CZ431" s="325">
        <f t="shared" si="6"/>
        <v>0</v>
      </c>
      <c r="DA431" s="313" t="s">
        <v>422</v>
      </c>
      <c r="DB431" s="310" t="s">
        <v>423</v>
      </c>
      <c r="DC431" s="310" t="s">
        <v>1470</v>
      </c>
    </row>
    <row r="432" spans="1:107" ht="13.2" customHeight="1" x14ac:dyDescent="0.25">
      <c r="A432" s="293" t="s">
        <v>424</v>
      </c>
      <c r="B432" s="294" t="s">
        <v>425</v>
      </c>
      <c r="C432" s="227">
        <v>-59180349.509999998</v>
      </c>
      <c r="D432" s="227">
        <v>-2605133.56</v>
      </c>
      <c r="E432" s="227">
        <v>-589228.4</v>
      </c>
      <c r="F432" s="227">
        <v>-260313.5</v>
      </c>
      <c r="G432" s="227">
        <v>-174913.17</v>
      </c>
      <c r="H432" s="227">
        <v>-643866.6</v>
      </c>
      <c r="I432" s="227">
        <v>-441226.28</v>
      </c>
      <c r="J432" s="227">
        <v>-752769.35</v>
      </c>
      <c r="K432" s="227">
        <v>-61765.68</v>
      </c>
      <c r="L432" s="227">
        <v>-3894450.45</v>
      </c>
      <c r="M432" s="227">
        <v>-5394947.0499999998</v>
      </c>
      <c r="N432" s="227">
        <v>-653678.59</v>
      </c>
      <c r="O432" s="227">
        <v>-6598516.79</v>
      </c>
      <c r="P432" s="227">
        <v>-958932.45</v>
      </c>
      <c r="Q432" s="227">
        <v>-863525.03</v>
      </c>
      <c r="R432" s="227">
        <v>-4658344.63</v>
      </c>
      <c r="S432" s="227">
        <v>-998273.57</v>
      </c>
      <c r="T432" s="227">
        <v>-416397.38</v>
      </c>
      <c r="U432" s="227">
        <v>-1253336.26</v>
      </c>
      <c r="V432" s="227">
        <v>-255825.82</v>
      </c>
      <c r="W432" s="227">
        <v>-6779833.2599999998</v>
      </c>
      <c r="X432" s="227">
        <v>-1780828.83</v>
      </c>
      <c r="Y432" s="227">
        <v>234745.17</v>
      </c>
      <c r="Z432" s="227">
        <v>-1248081.83</v>
      </c>
      <c r="AA432" s="227">
        <v>-129190.54</v>
      </c>
      <c r="AB432" s="227">
        <v>-868000.46</v>
      </c>
      <c r="AC432" s="227">
        <v>-187625.60000000001</v>
      </c>
      <c r="AD432" s="227">
        <v>-1351621.83</v>
      </c>
      <c r="AE432" s="227">
        <v>-1002325.92</v>
      </c>
      <c r="AF432" s="227">
        <v>-270044.62</v>
      </c>
      <c r="AG432" s="227">
        <v>-1692164.57</v>
      </c>
      <c r="AH432" s="227">
        <v>-231578.89</v>
      </c>
      <c r="AI432" s="227">
        <v>-346451.15</v>
      </c>
      <c r="AJ432" s="227">
        <v>-130317.05</v>
      </c>
      <c r="AK432" s="227">
        <v>-27042707.510000002</v>
      </c>
      <c r="AL432" s="227">
        <v>-135753.29999999999</v>
      </c>
      <c r="AM432" s="227">
        <v>-780274.62</v>
      </c>
      <c r="AN432" s="227">
        <v>-1418945.88</v>
      </c>
      <c r="AO432" s="227">
        <v>-1309474.55</v>
      </c>
      <c r="AP432" s="227">
        <v>-365465.12</v>
      </c>
      <c r="AQ432" s="227">
        <v>-365811.68</v>
      </c>
      <c r="AR432" s="227">
        <v>-5719439.3300000001</v>
      </c>
      <c r="AS432" s="227">
        <v>-2694568.64</v>
      </c>
      <c r="AT432" s="227">
        <v>-1408715.51</v>
      </c>
      <c r="AU432" s="227">
        <v>-1547387.17</v>
      </c>
      <c r="AV432" s="227">
        <v>-332930.21999999997</v>
      </c>
      <c r="AW432" s="227">
        <v>-572742.61</v>
      </c>
      <c r="AX432" s="227">
        <v>-793143.49</v>
      </c>
      <c r="AY432" s="227">
        <v>-178479.12</v>
      </c>
      <c r="AZ432" s="227">
        <v>-385281.81</v>
      </c>
      <c r="BA432" s="227">
        <v>-7876291.7999999998</v>
      </c>
      <c r="BB432" s="227">
        <v>-282660.74</v>
      </c>
      <c r="BC432" s="227">
        <v>-17221942.350000001</v>
      </c>
      <c r="BD432" s="227">
        <v>-10098801.48</v>
      </c>
      <c r="BE432" s="227">
        <v>-299557.09000000003</v>
      </c>
      <c r="BF432" s="227">
        <v>-345891.51</v>
      </c>
      <c r="BG432" s="227">
        <v>-8606567.1699999999</v>
      </c>
      <c r="BH432" s="227">
        <v>-123128.18</v>
      </c>
      <c r="BI432" s="227">
        <v>-276327.06</v>
      </c>
      <c r="BJ432" s="227">
        <v>-660361.18000000005</v>
      </c>
      <c r="BK432" s="227">
        <v>-267987.20000000001</v>
      </c>
      <c r="BL432" s="227">
        <v>-6948533.2400000002</v>
      </c>
      <c r="BM432" s="227">
        <v>-802856.66</v>
      </c>
      <c r="BN432" s="227">
        <v>-802480.69</v>
      </c>
      <c r="BO432" s="227">
        <v>-446256.19</v>
      </c>
      <c r="BP432" s="227">
        <v>-501709.35</v>
      </c>
      <c r="BQ432" s="227">
        <v>-367760.99</v>
      </c>
      <c r="BR432" s="295">
        <v>-52122684.469999999</v>
      </c>
      <c r="BS432" s="295">
        <v>-1016592.33</v>
      </c>
      <c r="BT432" s="295">
        <v>-3497327.15</v>
      </c>
      <c r="BU432" s="227">
        <v>-6490855.46</v>
      </c>
      <c r="BV432" s="295">
        <v>-131652.51999999999</v>
      </c>
      <c r="BW432" s="295">
        <v>-420679.87</v>
      </c>
      <c r="BX432" s="227">
        <v>-3830744.8</v>
      </c>
      <c r="BY432" s="295">
        <v>-109833.42</v>
      </c>
      <c r="BZ432" s="295">
        <v>-665317.25</v>
      </c>
      <c r="CA432" s="227">
        <v>-881687.79</v>
      </c>
      <c r="CB432" s="295">
        <v>-1972702.79</v>
      </c>
      <c r="CC432" s="227">
        <v>-2306812.08</v>
      </c>
      <c r="CD432" s="227">
        <v>-818081.86</v>
      </c>
      <c r="CE432" s="227">
        <v>-1334367.49</v>
      </c>
      <c r="CF432" s="295">
        <v>-280930.06</v>
      </c>
      <c r="CG432" s="295">
        <v>-135446.20000000001</v>
      </c>
      <c r="CH432" s="227">
        <v>-47788.83</v>
      </c>
      <c r="CI432" s="295">
        <v>-504734.8</v>
      </c>
      <c r="CJ432" s="295">
        <v>-3978071.51</v>
      </c>
      <c r="CK432" s="295">
        <v>-302526.28000000003</v>
      </c>
      <c r="CL432" s="295">
        <v>-149871.29999999999</v>
      </c>
      <c r="CM432" s="326" t="s">
        <v>1389</v>
      </c>
      <c r="CN432" s="309" t="s">
        <v>1398</v>
      </c>
      <c r="CO432" s="309" t="s">
        <v>1389</v>
      </c>
      <c r="CP432" s="310" t="s">
        <v>2191</v>
      </c>
      <c r="CQ432" s="336" t="s">
        <v>2252</v>
      </c>
      <c r="CR432" s="310">
        <f t="shared" si="7"/>
        <v>0</v>
      </c>
      <c r="CS432" s="310" t="s">
        <v>424</v>
      </c>
      <c r="CT432" s="310" t="s">
        <v>425</v>
      </c>
      <c r="CU432" s="310">
        <v>0</v>
      </c>
      <c r="CW432" s="312" t="s">
        <v>1398</v>
      </c>
      <c r="CX432" s="310" t="s">
        <v>1389</v>
      </c>
      <c r="CY432" s="310" t="s">
        <v>2191</v>
      </c>
      <c r="CZ432" s="325">
        <f t="shared" si="6"/>
        <v>0</v>
      </c>
      <c r="DA432" s="313" t="s">
        <v>424</v>
      </c>
      <c r="DB432" s="310" t="s">
        <v>425</v>
      </c>
      <c r="DC432" s="310" t="s">
        <v>2296</v>
      </c>
    </row>
    <row r="433" spans="1:107" ht="13.2" customHeight="1" x14ac:dyDescent="0.25">
      <c r="A433" s="293" t="s">
        <v>426</v>
      </c>
      <c r="B433" s="294" t="s">
        <v>427</v>
      </c>
      <c r="C433" s="227">
        <v>13775191.48</v>
      </c>
      <c r="D433" s="227">
        <v>121165.58</v>
      </c>
      <c r="E433" s="227">
        <v>358124.13</v>
      </c>
      <c r="F433" s="227">
        <v>149298.17000000001</v>
      </c>
      <c r="G433" s="227">
        <v>52178.07</v>
      </c>
      <c r="H433" s="227">
        <v>498375.46</v>
      </c>
      <c r="I433" s="227">
        <v>204739.23</v>
      </c>
      <c r="J433" s="227">
        <v>1986743.07</v>
      </c>
      <c r="K433" s="227">
        <v>52693.4</v>
      </c>
      <c r="L433" s="227">
        <v>89754.43</v>
      </c>
      <c r="M433" s="227">
        <v>867651.9</v>
      </c>
      <c r="N433" s="227">
        <v>856.43</v>
      </c>
      <c r="O433" s="227">
        <v>3772157.02</v>
      </c>
      <c r="P433" s="227">
        <v>84495.24</v>
      </c>
      <c r="Q433" s="227">
        <v>370738.9</v>
      </c>
      <c r="R433" s="227">
        <v>947676.46</v>
      </c>
      <c r="S433" s="227">
        <v>64826.64</v>
      </c>
      <c r="T433" s="227">
        <v>168835.81</v>
      </c>
      <c r="U433" s="227">
        <v>856310.7</v>
      </c>
      <c r="V433" s="227">
        <v>32792.699999999997</v>
      </c>
      <c r="W433" s="227">
        <v>10300328.710000001</v>
      </c>
      <c r="X433" s="227">
        <v>86393.81</v>
      </c>
      <c r="Y433" s="227">
        <v>126507.98</v>
      </c>
      <c r="Z433" s="227">
        <v>87226.77</v>
      </c>
      <c r="AA433" s="227">
        <v>152989.41</v>
      </c>
      <c r="AB433" s="227">
        <v>138364.16</v>
      </c>
      <c r="AC433" s="227">
        <v>165744.01999999999</v>
      </c>
      <c r="AD433" s="227">
        <v>461770.71</v>
      </c>
      <c r="AE433" s="227">
        <v>86144.639999999999</v>
      </c>
      <c r="AF433" s="227">
        <v>96402.51</v>
      </c>
      <c r="AG433" s="227">
        <v>157939.23000000001</v>
      </c>
      <c r="AH433" s="227">
        <v>317640.42</v>
      </c>
      <c r="AI433" s="227">
        <v>64939.18</v>
      </c>
      <c r="AJ433" s="227">
        <v>98775.679999999993</v>
      </c>
      <c r="AK433" s="227">
        <v>26561730.809999999</v>
      </c>
      <c r="AL433" s="227">
        <v>117941.38</v>
      </c>
      <c r="AM433" s="227">
        <v>204008.67</v>
      </c>
      <c r="AN433" s="227">
        <v>153413.59</v>
      </c>
      <c r="AO433" s="227">
        <v>386779.71</v>
      </c>
      <c r="AP433" s="227">
        <v>96123</v>
      </c>
      <c r="AQ433" s="227">
        <v>597699.06999999995</v>
      </c>
      <c r="AR433" s="227">
        <v>1857295.27</v>
      </c>
      <c r="AS433" s="227">
        <v>111978.77</v>
      </c>
      <c r="AT433" s="227">
        <v>162000.34</v>
      </c>
      <c r="AU433" s="227">
        <v>512385.56</v>
      </c>
      <c r="AV433" s="227">
        <v>330578.88</v>
      </c>
      <c r="AW433" s="227">
        <v>25776.400000000001</v>
      </c>
      <c r="AX433" s="227">
        <v>279264.86</v>
      </c>
      <c r="AY433" s="227">
        <v>62307.76</v>
      </c>
      <c r="AZ433" s="227">
        <v>70348.38</v>
      </c>
      <c r="BA433" s="227">
        <v>1721324.8</v>
      </c>
      <c r="BB433" s="227">
        <v>93519.85</v>
      </c>
      <c r="BC433" s="227">
        <v>7300733.4100000001</v>
      </c>
      <c r="BD433" s="227">
        <v>2638164.11</v>
      </c>
      <c r="BE433" s="227">
        <v>124160.86</v>
      </c>
      <c r="BF433" s="227">
        <v>79522.990000000005</v>
      </c>
      <c r="BG433" s="227">
        <v>2399183.65</v>
      </c>
      <c r="BH433" s="227">
        <v>47482.71</v>
      </c>
      <c r="BI433" s="227">
        <v>32795.480000000003</v>
      </c>
      <c r="BJ433" s="227">
        <v>1249.8</v>
      </c>
      <c r="BK433" s="227">
        <v>0</v>
      </c>
      <c r="BL433" s="227">
        <v>5377763.3399999999</v>
      </c>
      <c r="BM433" s="227">
        <v>265892.92</v>
      </c>
      <c r="BN433" s="227">
        <v>67895.5</v>
      </c>
      <c r="BO433" s="227">
        <v>1835869.79</v>
      </c>
      <c r="BP433" s="227">
        <v>187300.05</v>
      </c>
      <c r="BQ433" s="227">
        <v>86604.36</v>
      </c>
      <c r="BR433" s="295">
        <v>27545334.199999999</v>
      </c>
      <c r="BS433" s="295">
        <v>125199.07</v>
      </c>
      <c r="BT433" s="227">
        <v>56329.65</v>
      </c>
      <c r="BU433" s="295">
        <v>5475857.5999999996</v>
      </c>
      <c r="BV433" s="227">
        <v>1035</v>
      </c>
      <c r="BW433" s="295">
        <v>129617.11</v>
      </c>
      <c r="BX433" s="295">
        <v>524533.19999999995</v>
      </c>
      <c r="BY433" s="295">
        <v>224542.74</v>
      </c>
      <c r="BZ433" s="295">
        <v>62706.02</v>
      </c>
      <c r="CA433" s="295">
        <v>199284.12</v>
      </c>
      <c r="CB433" s="295">
        <v>7523.41</v>
      </c>
      <c r="CC433" s="295">
        <v>483265.54</v>
      </c>
      <c r="CD433" s="295">
        <v>208117.79</v>
      </c>
      <c r="CE433" s="295">
        <v>553163.15</v>
      </c>
      <c r="CF433" s="295">
        <v>179371.25</v>
      </c>
      <c r="CG433" s="295">
        <v>58073.15</v>
      </c>
      <c r="CH433" s="295">
        <v>98886.41</v>
      </c>
      <c r="CI433" s="295">
        <v>18829.02</v>
      </c>
      <c r="CJ433" s="295">
        <v>544715.18999999994</v>
      </c>
      <c r="CK433" s="295">
        <v>72665.100000000006</v>
      </c>
      <c r="CL433" s="295">
        <v>82734.5</v>
      </c>
      <c r="CM433" s="326" t="s">
        <v>1389</v>
      </c>
      <c r="CN433" s="309" t="s">
        <v>1398</v>
      </c>
      <c r="CO433" s="309" t="s">
        <v>1389</v>
      </c>
      <c r="CP433" s="310" t="s">
        <v>2191</v>
      </c>
      <c r="CQ433" s="336" t="s">
        <v>2252</v>
      </c>
      <c r="CR433" s="310">
        <f t="shared" si="7"/>
        <v>0</v>
      </c>
      <c r="CS433" s="310" t="s">
        <v>426</v>
      </c>
      <c r="CT433" s="310" t="s">
        <v>427</v>
      </c>
      <c r="CU433" s="310">
        <v>0</v>
      </c>
      <c r="CW433" s="312" t="s">
        <v>1398</v>
      </c>
      <c r="CX433" s="310" t="s">
        <v>1389</v>
      </c>
      <c r="CY433" s="310" t="s">
        <v>2191</v>
      </c>
      <c r="CZ433" s="325">
        <f t="shared" si="6"/>
        <v>0</v>
      </c>
      <c r="DA433" s="313" t="s">
        <v>426</v>
      </c>
      <c r="DB433" s="310" t="s">
        <v>427</v>
      </c>
      <c r="DC433" s="310" t="s">
        <v>2296</v>
      </c>
    </row>
    <row r="434" spans="1:107" ht="13.2" customHeight="1" x14ac:dyDescent="0.25">
      <c r="A434" s="293" t="s">
        <v>428</v>
      </c>
      <c r="B434" s="294" t="s">
        <v>429</v>
      </c>
      <c r="C434" s="227">
        <v>1753797</v>
      </c>
      <c r="D434" s="227">
        <v>207990</v>
      </c>
      <c r="E434" s="227">
        <v>195159</v>
      </c>
      <c r="F434" s="227">
        <v>147878</v>
      </c>
      <c r="G434" s="227">
        <v>205220</v>
      </c>
      <c r="H434" s="227">
        <v>307075</v>
      </c>
      <c r="I434" s="227">
        <v>294497</v>
      </c>
      <c r="J434" s="227">
        <v>47040</v>
      </c>
      <c r="K434" s="227">
        <v>66138.16</v>
      </c>
      <c r="L434" s="227">
        <v>124504</v>
      </c>
      <c r="M434" s="227">
        <v>172335</v>
      </c>
      <c r="N434" s="227">
        <v>91100</v>
      </c>
      <c r="O434" s="227">
        <v>490127.45</v>
      </c>
      <c r="P434" s="227">
        <v>215854.29</v>
      </c>
      <c r="Q434" s="227">
        <v>278207.90000000002</v>
      </c>
      <c r="R434" s="227">
        <v>169993.5</v>
      </c>
      <c r="S434" s="227">
        <v>150366</v>
      </c>
      <c r="T434" s="227">
        <v>148353.60000000001</v>
      </c>
      <c r="U434" s="227">
        <v>171656.25</v>
      </c>
      <c r="V434" s="227">
        <v>70958</v>
      </c>
      <c r="W434" s="227">
        <v>518874</v>
      </c>
      <c r="X434" s="227">
        <v>103656</v>
      </c>
      <c r="Y434" s="227">
        <v>454340</v>
      </c>
      <c r="Z434" s="227">
        <v>117445</v>
      </c>
      <c r="AA434" s="227">
        <v>108795</v>
      </c>
      <c r="AB434" s="227">
        <v>200603.5</v>
      </c>
      <c r="AC434" s="227">
        <v>118310</v>
      </c>
      <c r="AD434" s="227">
        <v>501628</v>
      </c>
      <c r="AE434" s="227">
        <v>122168</v>
      </c>
      <c r="AF434" s="227">
        <v>80005</v>
      </c>
      <c r="AG434" s="227">
        <v>185776.36</v>
      </c>
      <c r="AH434" s="227">
        <v>301434</v>
      </c>
      <c r="AI434" s="227">
        <v>180662</v>
      </c>
      <c r="AJ434" s="227">
        <v>66992</v>
      </c>
      <c r="AK434" s="227">
        <v>751736.3</v>
      </c>
      <c r="AL434" s="227">
        <v>284987</v>
      </c>
      <c r="AM434" s="227">
        <v>109726</v>
      </c>
      <c r="AN434" s="227">
        <v>404633</v>
      </c>
      <c r="AO434" s="227">
        <v>504658</v>
      </c>
      <c r="AP434" s="227">
        <v>338761</v>
      </c>
      <c r="AQ434" s="227">
        <v>102144</v>
      </c>
      <c r="AR434" s="227">
        <v>730427</v>
      </c>
      <c r="AS434" s="227">
        <v>284604.5</v>
      </c>
      <c r="AT434" s="227">
        <v>537197</v>
      </c>
      <c r="AU434" s="227">
        <v>273862.96000000002</v>
      </c>
      <c r="AV434" s="227">
        <v>84955</v>
      </c>
      <c r="AW434" s="227">
        <v>276984</v>
      </c>
      <c r="AX434" s="227">
        <v>189400</v>
      </c>
      <c r="AY434" s="227">
        <v>306302</v>
      </c>
      <c r="AZ434" s="227">
        <v>296497</v>
      </c>
      <c r="BA434" s="227">
        <v>1194898.5</v>
      </c>
      <c r="BB434" s="227">
        <v>198520</v>
      </c>
      <c r="BC434" s="227">
        <v>645044.5</v>
      </c>
      <c r="BD434" s="227">
        <v>560356.6</v>
      </c>
      <c r="BE434" s="227">
        <v>89562.5</v>
      </c>
      <c r="BF434" s="227">
        <v>202457</v>
      </c>
      <c r="BG434" s="227">
        <v>406959.75</v>
      </c>
      <c r="BH434" s="227">
        <v>230027.5</v>
      </c>
      <c r="BI434" s="227">
        <v>84554</v>
      </c>
      <c r="BJ434" s="227">
        <v>346066</v>
      </c>
      <c r="BK434" s="227">
        <v>230179</v>
      </c>
      <c r="BL434" s="227">
        <v>176181</v>
      </c>
      <c r="BM434" s="227">
        <v>55181</v>
      </c>
      <c r="BN434" s="227">
        <v>113448.5</v>
      </c>
      <c r="BO434" s="227">
        <v>426121</v>
      </c>
      <c r="BP434" s="227">
        <v>284249.5</v>
      </c>
      <c r="BQ434" s="227">
        <v>93356</v>
      </c>
      <c r="BR434" s="227">
        <v>1095265</v>
      </c>
      <c r="BS434" s="227">
        <v>395039</v>
      </c>
      <c r="BT434" s="227">
        <v>86456</v>
      </c>
      <c r="BU434" s="227">
        <v>1249886.55</v>
      </c>
      <c r="BV434" s="227">
        <v>35125</v>
      </c>
      <c r="BW434" s="227">
        <v>139759.5</v>
      </c>
      <c r="BX434" s="227">
        <v>585884.5</v>
      </c>
      <c r="BY434" s="227">
        <v>162174</v>
      </c>
      <c r="BZ434" s="227">
        <v>113337</v>
      </c>
      <c r="CA434" s="227">
        <v>279189.5</v>
      </c>
      <c r="CB434" s="227">
        <v>319907</v>
      </c>
      <c r="CC434" s="227">
        <v>893363.5</v>
      </c>
      <c r="CD434" s="227">
        <v>180485</v>
      </c>
      <c r="CE434" s="227">
        <v>555478.5</v>
      </c>
      <c r="CF434" s="227">
        <v>97601</v>
      </c>
      <c r="CG434" s="227">
        <v>191000</v>
      </c>
      <c r="CH434" s="227">
        <v>167021</v>
      </c>
      <c r="CI434" s="227">
        <v>157442</v>
      </c>
      <c r="CJ434" s="227">
        <v>1020680.5</v>
      </c>
      <c r="CK434" s="227">
        <v>86631</v>
      </c>
      <c r="CL434" s="227">
        <v>238147.33</v>
      </c>
      <c r="CM434" s="326" t="s">
        <v>1386</v>
      </c>
      <c r="CN434" s="309" t="s">
        <v>1387</v>
      </c>
      <c r="CO434" s="309" t="s">
        <v>1386</v>
      </c>
      <c r="CP434" s="310" t="s">
        <v>2190</v>
      </c>
      <c r="CQ434" s="336" t="s">
        <v>2251</v>
      </c>
      <c r="CR434" s="310">
        <f t="shared" si="7"/>
        <v>0</v>
      </c>
      <c r="CS434" s="310" t="s">
        <v>428</v>
      </c>
      <c r="CT434" s="310" t="s">
        <v>429</v>
      </c>
      <c r="CU434" s="310">
        <v>0</v>
      </c>
      <c r="CW434" s="312" t="s">
        <v>1387</v>
      </c>
      <c r="CX434" s="310" t="s">
        <v>1386</v>
      </c>
      <c r="CY434" s="310" t="s">
        <v>2190</v>
      </c>
      <c r="CZ434" s="325">
        <f t="shared" si="6"/>
        <v>0</v>
      </c>
      <c r="DA434" s="313" t="s">
        <v>428</v>
      </c>
      <c r="DB434" s="310" t="s">
        <v>429</v>
      </c>
      <c r="DC434" s="310" t="s">
        <v>1469</v>
      </c>
    </row>
    <row r="435" spans="1:107" ht="13.2" customHeight="1" x14ac:dyDescent="0.25">
      <c r="A435" s="293" t="s">
        <v>430</v>
      </c>
      <c r="B435" s="294" t="s">
        <v>431</v>
      </c>
      <c r="C435" s="227">
        <v>8195465.4000000004</v>
      </c>
      <c r="D435" s="227">
        <v>19365.5</v>
      </c>
      <c r="E435" s="227">
        <v>71819</v>
      </c>
      <c r="F435" s="227">
        <v>24379</v>
      </c>
      <c r="G435" s="227">
        <v>88204</v>
      </c>
      <c r="H435" s="227">
        <v>85120</v>
      </c>
      <c r="I435" s="227">
        <v>163881.75</v>
      </c>
      <c r="J435" s="227">
        <v>175716</v>
      </c>
      <c r="K435" s="227">
        <v>94845.88</v>
      </c>
      <c r="L435" s="227">
        <v>123415</v>
      </c>
      <c r="M435" s="227">
        <v>828890.5</v>
      </c>
      <c r="N435" s="227">
        <v>74463</v>
      </c>
      <c r="O435" s="227">
        <v>6690564.9000000004</v>
      </c>
      <c r="P435" s="227">
        <v>137038</v>
      </c>
      <c r="Q435" s="227">
        <v>412403</v>
      </c>
      <c r="R435" s="227">
        <v>417502</v>
      </c>
      <c r="S435" s="227">
        <v>155970</v>
      </c>
      <c r="T435" s="227">
        <v>262578</v>
      </c>
      <c r="U435" s="227">
        <v>332960</v>
      </c>
      <c r="V435" s="227">
        <v>50887</v>
      </c>
      <c r="W435" s="227">
        <v>15299932</v>
      </c>
      <c r="X435" s="227">
        <v>127979.5</v>
      </c>
      <c r="Y435" s="227">
        <v>186382</v>
      </c>
      <c r="Z435" s="227">
        <v>253011</v>
      </c>
      <c r="AA435" s="227">
        <v>85194</v>
      </c>
      <c r="AB435" s="227">
        <v>271187</v>
      </c>
      <c r="AC435" s="227">
        <v>126632</v>
      </c>
      <c r="AD435" s="227">
        <v>481763</v>
      </c>
      <c r="AE435" s="227">
        <v>57425</v>
      </c>
      <c r="AF435" s="227">
        <v>140122</v>
      </c>
      <c r="AG435" s="227">
        <v>133837</v>
      </c>
      <c r="AH435" s="227">
        <v>51893</v>
      </c>
      <c r="AI435" s="227">
        <v>131580</v>
      </c>
      <c r="AJ435" s="227">
        <v>62686</v>
      </c>
      <c r="AK435" s="227">
        <v>35859642.829999998</v>
      </c>
      <c r="AL435" s="227">
        <v>14421</v>
      </c>
      <c r="AM435" s="227">
        <v>25865.5</v>
      </c>
      <c r="AN435" s="227">
        <v>113927</v>
      </c>
      <c r="AO435" s="227">
        <v>308161</v>
      </c>
      <c r="AP435" s="227">
        <v>51088</v>
      </c>
      <c r="AQ435" s="227">
        <v>72415</v>
      </c>
      <c r="AR435" s="227">
        <v>4807071.53</v>
      </c>
      <c r="AS435" s="227">
        <v>197866.25</v>
      </c>
      <c r="AT435" s="227">
        <v>807957</v>
      </c>
      <c r="AU435" s="227">
        <v>232769.14</v>
      </c>
      <c r="AV435" s="227">
        <v>187638</v>
      </c>
      <c r="AW435" s="227">
        <v>54836</v>
      </c>
      <c r="AX435" s="227">
        <v>28220</v>
      </c>
      <c r="AY435" s="227">
        <v>161729</v>
      </c>
      <c r="AZ435" s="227">
        <v>18484</v>
      </c>
      <c r="BA435" s="227">
        <v>5504374.5</v>
      </c>
      <c r="BB435" s="227">
        <v>70273</v>
      </c>
      <c r="BC435" s="227">
        <v>12025200.08</v>
      </c>
      <c r="BD435" s="227">
        <v>671238.6</v>
      </c>
      <c r="BE435" s="227">
        <v>232709</v>
      </c>
      <c r="BF435" s="227">
        <v>186140</v>
      </c>
      <c r="BG435" s="227">
        <v>2604186.75</v>
      </c>
      <c r="BH435" s="227">
        <v>118023.5</v>
      </c>
      <c r="BI435" s="227">
        <v>287593</v>
      </c>
      <c r="BJ435" s="227">
        <v>74314</v>
      </c>
      <c r="BK435" s="227">
        <v>132428</v>
      </c>
      <c r="BL435" s="227">
        <v>11734829</v>
      </c>
      <c r="BM435" s="227">
        <v>69924</v>
      </c>
      <c r="BN435" s="227">
        <v>44340</v>
      </c>
      <c r="BO435" s="227">
        <v>195299</v>
      </c>
      <c r="BP435" s="227">
        <v>118942</v>
      </c>
      <c r="BQ435" s="227">
        <v>80733</v>
      </c>
      <c r="BR435" s="227">
        <v>36601601</v>
      </c>
      <c r="BS435" s="227">
        <v>292227</v>
      </c>
      <c r="BT435" s="227">
        <v>71008</v>
      </c>
      <c r="BU435" s="227">
        <v>4955422.7</v>
      </c>
      <c r="BV435" s="227">
        <v>0</v>
      </c>
      <c r="BW435" s="295">
        <v>132245</v>
      </c>
      <c r="BX435" s="227">
        <v>1404677.8</v>
      </c>
      <c r="BY435" s="227">
        <v>72998</v>
      </c>
      <c r="BZ435" s="227">
        <v>30316</v>
      </c>
      <c r="CA435" s="227">
        <v>203080</v>
      </c>
      <c r="CB435" s="227">
        <v>103773</v>
      </c>
      <c r="CC435" s="227">
        <v>1180392.75</v>
      </c>
      <c r="CD435" s="295">
        <v>133244</v>
      </c>
      <c r="CE435" s="227">
        <v>580249</v>
      </c>
      <c r="CF435" s="227">
        <v>15771</v>
      </c>
      <c r="CG435" s="227">
        <v>63142</v>
      </c>
      <c r="CH435" s="227">
        <v>93112</v>
      </c>
      <c r="CI435" s="227">
        <v>51272</v>
      </c>
      <c r="CJ435" s="227">
        <v>1898730.2</v>
      </c>
      <c r="CK435" s="227">
        <v>10732</v>
      </c>
      <c r="CL435" s="227">
        <v>66540</v>
      </c>
      <c r="CM435" s="326" t="s">
        <v>1386</v>
      </c>
      <c r="CN435" s="309" t="s">
        <v>1395</v>
      </c>
      <c r="CO435" s="309" t="s">
        <v>1386</v>
      </c>
      <c r="CP435" s="310" t="s">
        <v>2190</v>
      </c>
      <c r="CQ435" s="336" t="s">
        <v>2251</v>
      </c>
      <c r="CR435" s="310">
        <f t="shared" si="7"/>
        <v>0</v>
      </c>
      <c r="CS435" s="310" t="s">
        <v>430</v>
      </c>
      <c r="CT435" s="310" t="s">
        <v>431</v>
      </c>
      <c r="CU435" s="310">
        <v>0</v>
      </c>
      <c r="CW435" s="312" t="s">
        <v>1395</v>
      </c>
      <c r="CX435" s="310" t="s">
        <v>1386</v>
      </c>
      <c r="CY435" s="310" t="s">
        <v>2190</v>
      </c>
      <c r="CZ435" s="325">
        <f t="shared" si="6"/>
        <v>0</v>
      </c>
      <c r="DA435" s="313" t="s">
        <v>430</v>
      </c>
      <c r="DB435" s="310" t="s">
        <v>431</v>
      </c>
      <c r="DC435" s="310" t="s">
        <v>1470</v>
      </c>
    </row>
    <row r="436" spans="1:107" ht="13.2" customHeight="1" x14ac:dyDescent="0.25">
      <c r="A436" s="293" t="s">
        <v>432</v>
      </c>
      <c r="B436" s="294" t="s">
        <v>433</v>
      </c>
      <c r="C436" s="227">
        <v>9396682</v>
      </c>
      <c r="D436" s="227">
        <v>1678704.73</v>
      </c>
      <c r="E436" s="227">
        <v>1167890</v>
      </c>
      <c r="F436" s="227">
        <v>1065018</v>
      </c>
      <c r="G436" s="227">
        <v>622543</v>
      </c>
      <c r="H436" s="227">
        <v>1569793.5</v>
      </c>
      <c r="I436" s="227">
        <v>1750333.25</v>
      </c>
      <c r="J436" s="227">
        <v>2823980</v>
      </c>
      <c r="K436" s="227">
        <v>517363.72</v>
      </c>
      <c r="L436" s="227">
        <v>1073823.95</v>
      </c>
      <c r="M436" s="227">
        <v>2303293.5</v>
      </c>
      <c r="N436" s="227">
        <v>314912.90000000002</v>
      </c>
      <c r="O436" s="227">
        <v>6554356.25</v>
      </c>
      <c r="P436" s="227">
        <v>1649089.04</v>
      </c>
      <c r="Q436" s="227">
        <v>1508874.1</v>
      </c>
      <c r="R436" s="227">
        <v>2767582</v>
      </c>
      <c r="S436" s="227">
        <v>1298384.25</v>
      </c>
      <c r="T436" s="227">
        <v>659681.67000000004</v>
      </c>
      <c r="U436" s="227">
        <v>911469.5</v>
      </c>
      <c r="V436" s="227">
        <v>317578.5</v>
      </c>
      <c r="W436" s="227">
        <v>12330178.52</v>
      </c>
      <c r="X436" s="227">
        <v>702031.71</v>
      </c>
      <c r="Y436" s="227">
        <v>697286</v>
      </c>
      <c r="Z436" s="227">
        <v>419311.94</v>
      </c>
      <c r="AA436" s="227">
        <v>705468.5</v>
      </c>
      <c r="AB436" s="227">
        <v>567495</v>
      </c>
      <c r="AC436" s="227">
        <v>873737</v>
      </c>
      <c r="AD436" s="227">
        <v>3303327.03</v>
      </c>
      <c r="AE436" s="227">
        <v>608160</v>
      </c>
      <c r="AF436" s="227">
        <v>950142</v>
      </c>
      <c r="AG436" s="227">
        <v>545174.01</v>
      </c>
      <c r="AH436" s="227">
        <v>970283.8</v>
      </c>
      <c r="AI436" s="227">
        <v>525796</v>
      </c>
      <c r="AJ436" s="227">
        <v>783406.5</v>
      </c>
      <c r="AK436" s="227">
        <v>27237231.149999999</v>
      </c>
      <c r="AL436" s="227">
        <v>1080412</v>
      </c>
      <c r="AM436" s="227">
        <v>931934.25</v>
      </c>
      <c r="AN436" s="227">
        <v>1422197</v>
      </c>
      <c r="AO436" s="227">
        <v>2054939</v>
      </c>
      <c r="AP436" s="227">
        <v>2255737.75</v>
      </c>
      <c r="AQ436" s="227">
        <v>568646</v>
      </c>
      <c r="AR436" s="227">
        <v>7429686.7000000002</v>
      </c>
      <c r="AS436" s="227">
        <v>865157.4</v>
      </c>
      <c r="AT436" s="227">
        <v>1935838.75</v>
      </c>
      <c r="AU436" s="227">
        <v>2041978.89</v>
      </c>
      <c r="AV436" s="227">
        <v>1639087.5</v>
      </c>
      <c r="AW436" s="227">
        <v>1388500.25</v>
      </c>
      <c r="AX436" s="227">
        <v>1211297.6200000001</v>
      </c>
      <c r="AY436" s="227">
        <v>1320667.25</v>
      </c>
      <c r="AZ436" s="227">
        <v>988218</v>
      </c>
      <c r="BA436" s="227">
        <v>9101348.25</v>
      </c>
      <c r="BB436" s="227">
        <v>368159</v>
      </c>
      <c r="BC436" s="227">
        <v>13963183.25</v>
      </c>
      <c r="BD436" s="227">
        <v>1898667.5</v>
      </c>
      <c r="BE436" s="227">
        <v>861810</v>
      </c>
      <c r="BF436" s="227">
        <v>1104966.45</v>
      </c>
      <c r="BG436" s="227">
        <v>7014239.4800000004</v>
      </c>
      <c r="BH436" s="227">
        <v>144695</v>
      </c>
      <c r="BI436" s="227">
        <v>131513.95000000001</v>
      </c>
      <c r="BJ436" s="227">
        <v>405895.75</v>
      </c>
      <c r="BK436" s="227">
        <v>432655.5</v>
      </c>
      <c r="BL436" s="227">
        <v>7889017.5</v>
      </c>
      <c r="BM436" s="227">
        <v>1603748.95</v>
      </c>
      <c r="BN436" s="227">
        <v>1793998.8</v>
      </c>
      <c r="BO436" s="227">
        <v>820720</v>
      </c>
      <c r="BP436" s="227">
        <v>774058.16</v>
      </c>
      <c r="BQ436" s="227">
        <v>748943.65</v>
      </c>
      <c r="BR436" s="295">
        <v>34942982</v>
      </c>
      <c r="BS436" s="295">
        <v>824642.5</v>
      </c>
      <c r="BT436" s="295">
        <v>1238478.22</v>
      </c>
      <c r="BU436" s="295">
        <v>10674928</v>
      </c>
      <c r="BV436" s="295">
        <v>403685</v>
      </c>
      <c r="BW436" s="295">
        <v>881309.5</v>
      </c>
      <c r="BX436" s="295">
        <v>1420025</v>
      </c>
      <c r="BY436" s="295">
        <v>509627.3</v>
      </c>
      <c r="BZ436" s="295">
        <v>510988.5</v>
      </c>
      <c r="CA436" s="295">
        <v>986507</v>
      </c>
      <c r="CB436" s="295">
        <v>1224014.25</v>
      </c>
      <c r="CC436" s="295">
        <v>3430134.5</v>
      </c>
      <c r="CD436" s="295">
        <v>954269.8</v>
      </c>
      <c r="CE436" s="295">
        <v>1439477</v>
      </c>
      <c r="CF436" s="295">
        <v>570455</v>
      </c>
      <c r="CG436" s="295">
        <v>475756</v>
      </c>
      <c r="CH436" s="295">
        <v>330825.53000000003</v>
      </c>
      <c r="CI436" s="295">
        <v>467917.5</v>
      </c>
      <c r="CJ436" s="295">
        <v>4144656</v>
      </c>
      <c r="CK436" s="295">
        <v>347339</v>
      </c>
      <c r="CL436" s="295">
        <v>127455</v>
      </c>
      <c r="CM436" s="326" t="s">
        <v>1400</v>
      </c>
      <c r="CN436" s="309" t="s">
        <v>1399</v>
      </c>
      <c r="CO436" s="309" t="s">
        <v>1400</v>
      </c>
      <c r="CP436" s="310" t="s">
        <v>2194</v>
      </c>
      <c r="CQ436" s="336" t="s">
        <v>2255</v>
      </c>
      <c r="CR436" s="310">
        <f t="shared" si="7"/>
        <v>0</v>
      </c>
      <c r="CS436" s="310" t="s">
        <v>432</v>
      </c>
      <c r="CT436" s="310" t="s">
        <v>433</v>
      </c>
      <c r="CU436" s="310">
        <v>0</v>
      </c>
      <c r="CW436" s="312" t="s">
        <v>1399</v>
      </c>
      <c r="CX436" s="310" t="s">
        <v>1400</v>
      </c>
      <c r="CY436" s="310" t="s">
        <v>2194</v>
      </c>
      <c r="CZ436" s="325">
        <f t="shared" si="6"/>
        <v>0</v>
      </c>
      <c r="DA436" s="313" t="s">
        <v>432</v>
      </c>
      <c r="DB436" s="310" t="s">
        <v>433</v>
      </c>
      <c r="DC436" s="310" t="s">
        <v>1469</v>
      </c>
    </row>
    <row r="437" spans="1:107" ht="13.2" customHeight="1" x14ac:dyDescent="0.25">
      <c r="A437" s="293" t="s">
        <v>434</v>
      </c>
      <c r="B437" s="294" t="s">
        <v>1482</v>
      </c>
      <c r="C437" s="227">
        <v>5009012</v>
      </c>
      <c r="D437" s="227">
        <v>238987.55</v>
      </c>
      <c r="E437" s="227">
        <v>494834</v>
      </c>
      <c r="F437" s="227">
        <v>354400</v>
      </c>
      <c r="G437" s="227">
        <v>166599</v>
      </c>
      <c r="H437" s="227">
        <v>336350.25</v>
      </c>
      <c r="I437" s="227">
        <v>318635</v>
      </c>
      <c r="J437" s="227">
        <v>1925565.25</v>
      </c>
      <c r="K437" s="227">
        <v>132366.51</v>
      </c>
      <c r="L437" s="227">
        <v>915038.77</v>
      </c>
      <c r="M437" s="227">
        <v>1788152.96</v>
      </c>
      <c r="N437" s="227">
        <v>305460.8</v>
      </c>
      <c r="O437" s="227">
        <v>4794388.46</v>
      </c>
      <c r="P437" s="227">
        <v>622067.37</v>
      </c>
      <c r="Q437" s="227">
        <v>382886.7</v>
      </c>
      <c r="R437" s="227">
        <v>1695229.41</v>
      </c>
      <c r="S437" s="227">
        <v>385745.25</v>
      </c>
      <c r="T437" s="227">
        <v>250937</v>
      </c>
      <c r="U437" s="227">
        <v>1222812</v>
      </c>
      <c r="V437" s="227">
        <v>143552.5</v>
      </c>
      <c r="W437" s="227">
        <v>11957590.82</v>
      </c>
      <c r="X437" s="227">
        <v>671499.06</v>
      </c>
      <c r="Y437" s="227">
        <v>387560.97</v>
      </c>
      <c r="Z437" s="227">
        <v>669780</v>
      </c>
      <c r="AA437" s="227">
        <v>179894.5</v>
      </c>
      <c r="AB437" s="227">
        <v>596647.42000000004</v>
      </c>
      <c r="AC437" s="227">
        <v>565164</v>
      </c>
      <c r="AD437" s="227">
        <v>1113309</v>
      </c>
      <c r="AE437" s="227">
        <v>420246</v>
      </c>
      <c r="AF437" s="227">
        <v>811468</v>
      </c>
      <c r="AG437" s="227">
        <v>946903</v>
      </c>
      <c r="AH437" s="227">
        <v>524888.30000000005</v>
      </c>
      <c r="AI437" s="227">
        <v>380256</v>
      </c>
      <c r="AJ437" s="227">
        <v>115461</v>
      </c>
      <c r="AK437" s="227">
        <v>21749241.52</v>
      </c>
      <c r="AL437" s="227">
        <v>127049</v>
      </c>
      <c r="AM437" s="227">
        <v>395934.43</v>
      </c>
      <c r="AN437" s="227">
        <v>1215379</v>
      </c>
      <c r="AO437" s="227">
        <v>1536966</v>
      </c>
      <c r="AP437" s="227">
        <v>325100</v>
      </c>
      <c r="AQ437" s="227">
        <v>227883</v>
      </c>
      <c r="AR437" s="227">
        <v>3171630.54</v>
      </c>
      <c r="AS437" s="227">
        <v>642958.30000000005</v>
      </c>
      <c r="AT437" s="227">
        <v>658462</v>
      </c>
      <c r="AU437" s="227">
        <v>1491547.35</v>
      </c>
      <c r="AV437" s="227">
        <v>306639</v>
      </c>
      <c r="AW437" s="227">
        <v>207471.75</v>
      </c>
      <c r="AX437" s="227">
        <v>518469.01</v>
      </c>
      <c r="AY437" s="227">
        <v>194796</v>
      </c>
      <c r="AZ437" s="227">
        <v>110612</v>
      </c>
      <c r="BA437" s="227">
        <v>4330485</v>
      </c>
      <c r="BB437" s="227">
        <v>311915.34000000003</v>
      </c>
      <c r="BC437" s="227">
        <v>8472539</v>
      </c>
      <c r="BD437" s="227">
        <v>1818461.18</v>
      </c>
      <c r="BE437" s="227">
        <v>614610.25</v>
      </c>
      <c r="BF437" s="227">
        <v>342069.75</v>
      </c>
      <c r="BG437" s="227">
        <v>8417753</v>
      </c>
      <c r="BH437" s="227">
        <v>61245</v>
      </c>
      <c r="BI437" s="227">
        <v>486104</v>
      </c>
      <c r="BJ437" s="227">
        <v>379238</v>
      </c>
      <c r="BK437" s="227">
        <v>286076.5</v>
      </c>
      <c r="BL437" s="227">
        <v>4676035.75</v>
      </c>
      <c r="BM437" s="227">
        <v>595461.75</v>
      </c>
      <c r="BN437" s="227">
        <v>702448.8</v>
      </c>
      <c r="BO437" s="227">
        <v>1875134</v>
      </c>
      <c r="BP437" s="227">
        <v>812284</v>
      </c>
      <c r="BQ437" s="227">
        <v>91108</v>
      </c>
      <c r="BR437" s="295">
        <v>39090348</v>
      </c>
      <c r="BS437" s="227">
        <v>949000</v>
      </c>
      <c r="BT437" s="227">
        <v>1616583.85</v>
      </c>
      <c r="BU437" s="295">
        <v>4946929.62</v>
      </c>
      <c r="BV437" s="227">
        <v>177987.78</v>
      </c>
      <c r="BW437" s="227">
        <v>318369.43</v>
      </c>
      <c r="BX437" s="227">
        <v>1465325.5</v>
      </c>
      <c r="BY437" s="227">
        <v>333911.5</v>
      </c>
      <c r="BZ437" s="227">
        <v>265441</v>
      </c>
      <c r="CA437" s="227">
        <v>368100</v>
      </c>
      <c r="CB437" s="295">
        <v>716559.03</v>
      </c>
      <c r="CC437" s="227">
        <v>1313651.25</v>
      </c>
      <c r="CD437" s="227">
        <v>603831.42000000004</v>
      </c>
      <c r="CE437" s="295">
        <v>834435</v>
      </c>
      <c r="CF437" s="295">
        <v>209878.87</v>
      </c>
      <c r="CG437" s="227">
        <v>118751.25</v>
      </c>
      <c r="CH437" s="227">
        <v>19542</v>
      </c>
      <c r="CI437" s="227">
        <v>271394</v>
      </c>
      <c r="CJ437" s="295">
        <v>1669391</v>
      </c>
      <c r="CK437" s="295">
        <v>147915</v>
      </c>
      <c r="CL437" s="227">
        <v>49762.5</v>
      </c>
      <c r="CM437" s="326" t="s">
        <v>1400</v>
      </c>
      <c r="CN437" s="309" t="s">
        <v>1401</v>
      </c>
      <c r="CO437" s="309" t="s">
        <v>1400</v>
      </c>
      <c r="CP437" s="310" t="s">
        <v>2194</v>
      </c>
      <c r="CQ437" s="336" t="s">
        <v>2255</v>
      </c>
      <c r="CR437" s="310">
        <f t="shared" si="7"/>
        <v>0</v>
      </c>
      <c r="CS437" s="310" t="s">
        <v>434</v>
      </c>
      <c r="CT437" s="310" t="s">
        <v>1482</v>
      </c>
      <c r="CU437" s="310">
        <v>0</v>
      </c>
      <c r="CW437" s="312" t="s">
        <v>1401</v>
      </c>
      <c r="CX437" s="310" t="s">
        <v>1400</v>
      </c>
      <c r="CY437" s="310" t="s">
        <v>2194</v>
      </c>
      <c r="CZ437" s="325">
        <f t="shared" si="6"/>
        <v>0</v>
      </c>
      <c r="DA437" s="313" t="s">
        <v>434</v>
      </c>
      <c r="DB437" s="310" t="s">
        <v>1482</v>
      </c>
      <c r="DC437" s="310" t="s">
        <v>1470</v>
      </c>
    </row>
    <row r="438" spans="1:107" ht="13.2" customHeight="1" x14ac:dyDescent="0.25">
      <c r="A438" s="293" t="s">
        <v>435</v>
      </c>
      <c r="B438" s="294" t="s">
        <v>1517</v>
      </c>
      <c r="C438" s="227">
        <v>-906978.69</v>
      </c>
      <c r="D438" s="227">
        <v>-103070.72</v>
      </c>
      <c r="E438" s="227">
        <v>-187704.76</v>
      </c>
      <c r="F438" s="227">
        <v>-26412.34</v>
      </c>
      <c r="G438" s="227">
        <v>-36368.85</v>
      </c>
      <c r="H438" s="227">
        <v>-151939.99</v>
      </c>
      <c r="I438" s="227">
        <v>-70579.11</v>
      </c>
      <c r="J438" s="227">
        <v>-103585.65</v>
      </c>
      <c r="K438" s="227">
        <v>-537.05999999999995</v>
      </c>
      <c r="L438" s="227">
        <v>-509211.85</v>
      </c>
      <c r="M438" s="227">
        <v>-388414.91</v>
      </c>
      <c r="N438" s="227">
        <v>0</v>
      </c>
      <c r="O438" s="227">
        <v>-1022759.84</v>
      </c>
      <c r="P438" s="227">
        <v>-227023.64</v>
      </c>
      <c r="Q438" s="227">
        <v>-89527.039999999994</v>
      </c>
      <c r="R438" s="227">
        <v>-490628.5</v>
      </c>
      <c r="S438" s="227">
        <v>-179871.93</v>
      </c>
      <c r="T438" s="227">
        <v>-40228.839999999997</v>
      </c>
      <c r="U438" s="227">
        <v>-784914.86</v>
      </c>
      <c r="V438" s="227">
        <v>-13350.92</v>
      </c>
      <c r="W438" s="227">
        <v>-1974394.54</v>
      </c>
      <c r="X438" s="227">
        <v>-307189.71999999997</v>
      </c>
      <c r="Y438" s="227">
        <v>-48455.4</v>
      </c>
      <c r="Z438" s="227">
        <v>-282585.65999999997</v>
      </c>
      <c r="AA438" s="227">
        <v>0</v>
      </c>
      <c r="AB438" s="227">
        <v>-249801.11</v>
      </c>
      <c r="AC438" s="227">
        <v>-40266.120000000003</v>
      </c>
      <c r="AD438" s="227">
        <v>-284729.63</v>
      </c>
      <c r="AE438" s="227">
        <v>-135148.44</v>
      </c>
      <c r="AF438" s="227">
        <v>-90877.97</v>
      </c>
      <c r="AG438" s="227">
        <v>-350154.1</v>
      </c>
      <c r="AH438" s="227">
        <v>-55124.95</v>
      </c>
      <c r="AI438" s="227">
        <v>-44612.69</v>
      </c>
      <c r="AJ438" s="227">
        <v>-8956.61</v>
      </c>
      <c r="AK438" s="227">
        <v>-3728865.97</v>
      </c>
      <c r="AL438" s="227">
        <v>-24575.53</v>
      </c>
      <c r="AM438" s="227">
        <v>-88160.45</v>
      </c>
      <c r="AN438" s="227">
        <v>-252128.28</v>
      </c>
      <c r="AO438" s="227">
        <v>-259408.99</v>
      </c>
      <c r="AP438" s="227">
        <v>-54871.11</v>
      </c>
      <c r="AQ438" s="227">
        <v>-64589.68</v>
      </c>
      <c r="AR438" s="227">
        <v>-724426.42</v>
      </c>
      <c r="AS438" s="227">
        <v>-394362.46</v>
      </c>
      <c r="AT438" s="227">
        <v>-173808.41</v>
      </c>
      <c r="AU438" s="227">
        <v>-226943.81</v>
      </c>
      <c r="AV438" s="227">
        <v>-64981.04</v>
      </c>
      <c r="AW438" s="227">
        <v>-43995.67</v>
      </c>
      <c r="AX438" s="227">
        <v>-132683.60999999999</v>
      </c>
      <c r="AY438" s="227">
        <v>-55567.519999999997</v>
      </c>
      <c r="AZ438" s="227">
        <v>-13996.48</v>
      </c>
      <c r="BA438" s="227">
        <v>-1295360.0900000001</v>
      </c>
      <c r="BB438" s="227">
        <v>-62302.38</v>
      </c>
      <c r="BC438" s="227">
        <v>-1919827.06</v>
      </c>
      <c r="BD438" s="227">
        <v>-996321.95</v>
      </c>
      <c r="BE438" s="227">
        <v>-83404.960000000006</v>
      </c>
      <c r="BF438" s="227">
        <v>-56691.61</v>
      </c>
      <c r="BG438" s="227">
        <v>-2047120.83</v>
      </c>
      <c r="BH438" s="227">
        <v>-30499.65</v>
      </c>
      <c r="BI438" s="227">
        <v>-126922.3</v>
      </c>
      <c r="BJ438" s="227">
        <v>-156345.82999999999</v>
      </c>
      <c r="BK438" s="227">
        <v>-96608.36</v>
      </c>
      <c r="BL438" s="227">
        <v>-826347.91</v>
      </c>
      <c r="BM438" s="227">
        <v>-322583.93</v>
      </c>
      <c r="BN438" s="227">
        <v>-137632.09</v>
      </c>
      <c r="BO438" s="227">
        <v>-47730.49</v>
      </c>
      <c r="BP438" s="227">
        <v>-259279.78</v>
      </c>
      <c r="BQ438" s="227">
        <v>-10087.85</v>
      </c>
      <c r="BR438" s="227">
        <v>-7581357.4199999999</v>
      </c>
      <c r="BS438" s="227">
        <v>-248379.09</v>
      </c>
      <c r="BT438" s="227">
        <v>-783044.73</v>
      </c>
      <c r="BU438" s="227">
        <v>-1047130.6</v>
      </c>
      <c r="BV438" s="227">
        <v>-55211.5</v>
      </c>
      <c r="BW438" s="227">
        <v>-86432.99</v>
      </c>
      <c r="BX438" s="227">
        <v>-420999.74</v>
      </c>
      <c r="BY438" s="227">
        <v>-52439.86</v>
      </c>
      <c r="BZ438" s="227">
        <v>-108917.18</v>
      </c>
      <c r="CA438" s="227">
        <v>-94806.5</v>
      </c>
      <c r="CB438" s="227">
        <v>-193147.22</v>
      </c>
      <c r="CC438" s="227">
        <v>-307364.74</v>
      </c>
      <c r="CD438" s="227">
        <v>-250765.38</v>
      </c>
      <c r="CE438" s="227">
        <v>-155498.63</v>
      </c>
      <c r="CF438" s="227">
        <v>-36164.839999999997</v>
      </c>
      <c r="CG438" s="227">
        <v>0</v>
      </c>
      <c r="CH438" s="227">
        <v>-631.96</v>
      </c>
      <c r="CI438" s="227">
        <v>-98954.16</v>
      </c>
      <c r="CJ438" s="227">
        <v>-617915.22</v>
      </c>
      <c r="CK438" s="227">
        <v>-56853.48</v>
      </c>
      <c r="CL438" s="227">
        <v>-13805.05</v>
      </c>
      <c r="CM438" s="326" t="s">
        <v>1400</v>
      </c>
      <c r="CN438" s="309" t="s">
        <v>1402</v>
      </c>
      <c r="CO438" s="309" t="s">
        <v>1400</v>
      </c>
      <c r="CP438" s="310" t="s">
        <v>2194</v>
      </c>
      <c r="CQ438" s="336" t="s">
        <v>2255</v>
      </c>
      <c r="CR438" s="310">
        <f t="shared" si="7"/>
        <v>0</v>
      </c>
      <c r="CS438" s="310" t="s">
        <v>435</v>
      </c>
      <c r="CT438" s="310" t="s">
        <v>436</v>
      </c>
      <c r="CU438" s="310">
        <v>0</v>
      </c>
      <c r="CW438" s="312" t="s">
        <v>1402</v>
      </c>
      <c r="CX438" s="310" t="s">
        <v>1400</v>
      </c>
      <c r="CY438" s="310" t="s">
        <v>2194</v>
      </c>
      <c r="CZ438" s="325">
        <f t="shared" si="6"/>
        <v>0</v>
      </c>
      <c r="DA438" s="313" t="s">
        <v>435</v>
      </c>
      <c r="DB438" s="310" t="s">
        <v>1517</v>
      </c>
      <c r="DC438" s="310" t="s">
        <v>2296</v>
      </c>
    </row>
    <row r="439" spans="1:107" ht="13.2" customHeight="1" x14ac:dyDescent="0.25">
      <c r="A439" s="293" t="s">
        <v>437</v>
      </c>
      <c r="B439" s="294" t="s">
        <v>1518</v>
      </c>
      <c r="C439" s="227">
        <v>1048041.14</v>
      </c>
      <c r="D439" s="227">
        <v>29930.62</v>
      </c>
      <c r="E439" s="227">
        <v>43808.42</v>
      </c>
      <c r="F439" s="227">
        <v>11222.67</v>
      </c>
      <c r="G439" s="227">
        <v>8267.86</v>
      </c>
      <c r="H439" s="227">
        <v>9527.8799999999992</v>
      </c>
      <c r="I439" s="227">
        <v>11187.2</v>
      </c>
      <c r="J439" s="227">
        <v>550704.28</v>
      </c>
      <c r="K439" s="227">
        <v>9967.8799999999992</v>
      </c>
      <c r="L439" s="227">
        <v>18007.02</v>
      </c>
      <c r="M439" s="227">
        <v>121790.1</v>
      </c>
      <c r="N439" s="227">
        <v>0</v>
      </c>
      <c r="O439" s="227">
        <v>691831.24</v>
      </c>
      <c r="P439" s="227">
        <v>12729.73</v>
      </c>
      <c r="Q439" s="227">
        <v>66657.08</v>
      </c>
      <c r="R439" s="227">
        <v>290304.88</v>
      </c>
      <c r="S439" s="227">
        <v>17210.7</v>
      </c>
      <c r="T439" s="227">
        <v>36163.440000000002</v>
      </c>
      <c r="U439" s="227">
        <v>2118.81</v>
      </c>
      <c r="V439" s="227">
        <v>11284.31</v>
      </c>
      <c r="W439" s="227">
        <v>2290965.25</v>
      </c>
      <c r="X439" s="227">
        <v>52926.99</v>
      </c>
      <c r="Y439" s="227">
        <v>32960.81</v>
      </c>
      <c r="Z439" s="227">
        <v>24198.25</v>
      </c>
      <c r="AA439" s="227">
        <v>0</v>
      </c>
      <c r="AB439" s="227">
        <v>32920.32</v>
      </c>
      <c r="AC439" s="227">
        <v>37922.29</v>
      </c>
      <c r="AD439" s="227">
        <v>118197.4</v>
      </c>
      <c r="AE439" s="227">
        <v>22791.33</v>
      </c>
      <c r="AF439" s="227">
        <v>147566.79</v>
      </c>
      <c r="AG439" s="227">
        <v>33351.51</v>
      </c>
      <c r="AH439" s="227">
        <v>63195.16</v>
      </c>
      <c r="AI439" s="227">
        <v>12471.52</v>
      </c>
      <c r="AJ439" s="227">
        <v>27111.97</v>
      </c>
      <c r="AK439" s="227">
        <v>3305892.73</v>
      </c>
      <c r="AL439" s="227">
        <v>3235.41</v>
      </c>
      <c r="AM439" s="227">
        <v>33591.39</v>
      </c>
      <c r="AN439" s="227">
        <v>30236.81</v>
      </c>
      <c r="AO439" s="227">
        <v>46010.96</v>
      </c>
      <c r="AP439" s="227">
        <v>2483.81</v>
      </c>
      <c r="AQ439" s="227">
        <v>13882.63</v>
      </c>
      <c r="AR439" s="227">
        <v>274398.19</v>
      </c>
      <c r="AS439" s="227">
        <v>16530.310000000001</v>
      </c>
      <c r="AT439" s="227">
        <v>34663.620000000003</v>
      </c>
      <c r="AU439" s="227">
        <v>111270.62</v>
      </c>
      <c r="AV439" s="227">
        <v>29457.62</v>
      </c>
      <c r="AW439" s="227">
        <v>2618.87</v>
      </c>
      <c r="AX439" s="227">
        <v>80409.33</v>
      </c>
      <c r="AY439" s="227">
        <v>13095.68</v>
      </c>
      <c r="AZ439" s="227">
        <v>21940.38</v>
      </c>
      <c r="BA439" s="227">
        <v>359056.3</v>
      </c>
      <c r="BB439" s="227">
        <v>44500.68</v>
      </c>
      <c r="BC439" s="227">
        <v>851677.43</v>
      </c>
      <c r="BD439" s="227">
        <v>242190.62</v>
      </c>
      <c r="BE439" s="227">
        <v>19661.21</v>
      </c>
      <c r="BF439" s="227">
        <v>5898.84</v>
      </c>
      <c r="BG439" s="227">
        <v>509414.95</v>
      </c>
      <c r="BH439" s="227">
        <v>9590.74</v>
      </c>
      <c r="BI439" s="227">
        <v>9559.27</v>
      </c>
      <c r="BJ439" s="227">
        <v>0</v>
      </c>
      <c r="BK439" s="227">
        <v>6246.72</v>
      </c>
      <c r="BL439" s="227">
        <v>501215.66</v>
      </c>
      <c r="BM439" s="227">
        <v>20786.36</v>
      </c>
      <c r="BN439" s="227">
        <v>36319.449999999997</v>
      </c>
      <c r="BO439" s="227">
        <v>326852.68</v>
      </c>
      <c r="BP439" s="227">
        <v>119676.8</v>
      </c>
      <c r="BQ439" s="227">
        <v>108.04</v>
      </c>
      <c r="BR439" s="227">
        <v>3753768.68</v>
      </c>
      <c r="BS439" s="227">
        <v>16762.61</v>
      </c>
      <c r="BT439" s="227">
        <v>2858.63</v>
      </c>
      <c r="BU439" s="227">
        <v>842345.33</v>
      </c>
      <c r="BV439" s="227">
        <v>220</v>
      </c>
      <c r="BW439" s="227">
        <v>25012.04</v>
      </c>
      <c r="BX439" s="227">
        <v>188799.49</v>
      </c>
      <c r="BY439" s="227">
        <v>49700.75</v>
      </c>
      <c r="BZ439" s="227">
        <v>13021.98</v>
      </c>
      <c r="CA439" s="227">
        <v>55192.160000000003</v>
      </c>
      <c r="CB439" s="227">
        <v>178</v>
      </c>
      <c r="CC439" s="227">
        <v>59071.19</v>
      </c>
      <c r="CD439" s="227">
        <v>30353</v>
      </c>
      <c r="CE439" s="227">
        <v>77671.42</v>
      </c>
      <c r="CF439" s="227">
        <v>35253.769999999997</v>
      </c>
      <c r="CG439" s="227">
        <v>0</v>
      </c>
      <c r="CH439" s="227">
        <v>1266.07</v>
      </c>
      <c r="CI439" s="227">
        <v>4316.7</v>
      </c>
      <c r="CJ439" s="227">
        <v>71512.710000000006</v>
      </c>
      <c r="CK439" s="227">
        <v>0</v>
      </c>
      <c r="CL439" s="227">
        <v>17095.349999999999</v>
      </c>
      <c r="CM439" s="326" t="s">
        <v>1400</v>
      </c>
      <c r="CN439" s="309" t="s">
        <v>1402</v>
      </c>
      <c r="CO439" s="309" t="s">
        <v>1400</v>
      </c>
      <c r="CP439" s="310" t="s">
        <v>2194</v>
      </c>
      <c r="CQ439" s="336" t="s">
        <v>2255</v>
      </c>
      <c r="CR439" s="310">
        <f t="shared" si="7"/>
        <v>0</v>
      </c>
      <c r="CS439" s="310" t="s">
        <v>437</v>
      </c>
      <c r="CT439" s="310" t="s">
        <v>438</v>
      </c>
      <c r="CU439" s="310">
        <v>0</v>
      </c>
      <c r="CW439" s="312" t="s">
        <v>1402</v>
      </c>
      <c r="CX439" s="310" t="s">
        <v>1400</v>
      </c>
      <c r="CY439" s="310" t="s">
        <v>2194</v>
      </c>
      <c r="CZ439" s="325">
        <f t="shared" si="6"/>
        <v>0</v>
      </c>
      <c r="DA439" s="313" t="s">
        <v>437</v>
      </c>
      <c r="DB439" s="310" t="s">
        <v>1518</v>
      </c>
      <c r="DC439" s="310" t="s">
        <v>2296</v>
      </c>
    </row>
    <row r="440" spans="1:107" ht="13.2" customHeight="1" x14ac:dyDescent="0.25">
      <c r="A440" s="293" t="s">
        <v>439</v>
      </c>
      <c r="B440" s="294" t="s">
        <v>1475</v>
      </c>
      <c r="C440" s="227">
        <v>756415.27</v>
      </c>
      <c r="D440" s="227">
        <v>-60887</v>
      </c>
      <c r="E440" s="227">
        <v>131670.5</v>
      </c>
      <c r="F440" s="227">
        <v>46978.25</v>
      </c>
      <c r="G440" s="227">
        <v>28671</v>
      </c>
      <c r="H440" s="227">
        <v>0</v>
      </c>
      <c r="I440" s="227">
        <v>72105</v>
      </c>
      <c r="J440" s="227">
        <v>279799.5</v>
      </c>
      <c r="K440" s="227">
        <v>26765.17</v>
      </c>
      <c r="L440" s="227">
        <v>0</v>
      </c>
      <c r="M440" s="227">
        <v>138501</v>
      </c>
      <c r="N440" s="227">
        <v>6931</v>
      </c>
      <c r="O440" s="227">
        <v>566912</v>
      </c>
      <c r="P440" s="227">
        <v>78008.289999999994</v>
      </c>
      <c r="Q440" s="227">
        <v>115923.1</v>
      </c>
      <c r="R440" s="227">
        <v>68768</v>
      </c>
      <c r="S440" s="227">
        <v>27634</v>
      </c>
      <c r="T440" s="227">
        <v>47202</v>
      </c>
      <c r="U440" s="227">
        <v>62402.5</v>
      </c>
      <c r="V440" s="227">
        <v>0</v>
      </c>
      <c r="W440" s="227">
        <v>493771.94</v>
      </c>
      <c r="X440" s="227">
        <v>0</v>
      </c>
      <c r="Y440" s="227">
        <v>0</v>
      </c>
      <c r="Z440" s="227">
        <v>4782</v>
      </c>
      <c r="AA440" s="227">
        <v>5170</v>
      </c>
      <c r="AB440" s="227">
        <v>8669</v>
      </c>
      <c r="AC440" s="227">
        <v>52609</v>
      </c>
      <c r="AD440" s="227">
        <v>111451</v>
      </c>
      <c r="AE440" s="227">
        <v>0</v>
      </c>
      <c r="AF440" s="227">
        <v>10195</v>
      </c>
      <c r="AG440" s="227">
        <v>0</v>
      </c>
      <c r="AH440" s="227">
        <v>64984.9</v>
      </c>
      <c r="AI440" s="227">
        <v>0</v>
      </c>
      <c r="AJ440" s="227">
        <v>0</v>
      </c>
      <c r="AK440" s="227">
        <v>2081515.45</v>
      </c>
      <c r="AL440" s="227">
        <v>31071</v>
      </c>
      <c r="AM440" s="227">
        <v>170771.5</v>
      </c>
      <c r="AN440" s="227">
        <v>32797</v>
      </c>
      <c r="AO440" s="227">
        <v>85678</v>
      </c>
      <c r="AP440" s="227">
        <v>0</v>
      </c>
      <c r="AQ440" s="227">
        <v>0</v>
      </c>
      <c r="AR440" s="227">
        <v>236612.8</v>
      </c>
      <c r="AS440" s="227">
        <v>0</v>
      </c>
      <c r="AT440" s="227">
        <v>66035</v>
      </c>
      <c r="AU440" s="227">
        <v>86967.25</v>
      </c>
      <c r="AV440" s="227">
        <v>18447</v>
      </c>
      <c r="AW440" s="227">
        <v>848</v>
      </c>
      <c r="AX440" s="227">
        <v>0</v>
      </c>
      <c r="AY440" s="227">
        <v>0</v>
      </c>
      <c r="AZ440" s="227">
        <v>0</v>
      </c>
      <c r="BA440" s="227">
        <v>1041137.67</v>
      </c>
      <c r="BB440" s="227">
        <v>0</v>
      </c>
      <c r="BC440" s="227">
        <v>480357.75</v>
      </c>
      <c r="BD440" s="227">
        <v>147375.5</v>
      </c>
      <c r="BE440" s="227">
        <v>0</v>
      </c>
      <c r="BF440" s="227">
        <v>0</v>
      </c>
      <c r="BG440" s="227">
        <v>140364</v>
      </c>
      <c r="BH440" s="227">
        <v>0</v>
      </c>
      <c r="BI440" s="227">
        <v>0</v>
      </c>
      <c r="BJ440" s="227">
        <v>0</v>
      </c>
      <c r="BK440" s="227">
        <v>0</v>
      </c>
      <c r="BL440" s="227">
        <v>825298.5</v>
      </c>
      <c r="BM440" s="227">
        <v>37279</v>
      </c>
      <c r="BN440" s="227">
        <v>60198</v>
      </c>
      <c r="BO440" s="227">
        <v>60591</v>
      </c>
      <c r="BP440" s="227">
        <v>26551</v>
      </c>
      <c r="BQ440" s="227">
        <v>66839.59</v>
      </c>
      <c r="BR440" s="227">
        <v>1476899</v>
      </c>
      <c r="BS440" s="227">
        <v>0</v>
      </c>
      <c r="BT440" s="227">
        <v>0</v>
      </c>
      <c r="BU440" s="227">
        <v>646670</v>
      </c>
      <c r="BV440" s="227">
        <v>0</v>
      </c>
      <c r="BW440" s="227">
        <v>3385.5</v>
      </c>
      <c r="BX440" s="227">
        <v>50619.75</v>
      </c>
      <c r="BY440" s="227">
        <v>20245</v>
      </c>
      <c r="BZ440" s="227">
        <v>0</v>
      </c>
      <c r="CA440" s="227">
        <v>0</v>
      </c>
      <c r="CB440" s="227">
        <v>0</v>
      </c>
      <c r="CC440" s="227">
        <v>51478.25</v>
      </c>
      <c r="CD440" s="227">
        <v>10745</v>
      </c>
      <c r="CE440" s="227">
        <v>0</v>
      </c>
      <c r="CF440" s="227">
        <v>0</v>
      </c>
      <c r="CG440" s="227">
        <v>0</v>
      </c>
      <c r="CH440" s="227">
        <v>0</v>
      </c>
      <c r="CI440" s="227">
        <v>24964</v>
      </c>
      <c r="CJ440" s="227">
        <v>0</v>
      </c>
      <c r="CK440" s="227">
        <v>800</v>
      </c>
      <c r="CL440" s="227">
        <v>0</v>
      </c>
      <c r="CM440" s="326" t="s">
        <v>1400</v>
      </c>
      <c r="CN440" s="309" t="s">
        <v>1399</v>
      </c>
      <c r="CO440" s="309" t="s">
        <v>1400</v>
      </c>
      <c r="CP440" s="310" t="s">
        <v>2194</v>
      </c>
      <c r="CQ440" s="336" t="s">
        <v>2255</v>
      </c>
      <c r="CR440" s="310">
        <f t="shared" si="7"/>
        <v>0</v>
      </c>
      <c r="CS440" s="310" t="s">
        <v>439</v>
      </c>
      <c r="CT440" s="310" t="s">
        <v>2210</v>
      </c>
      <c r="CU440" s="310">
        <v>0</v>
      </c>
      <c r="CW440" s="312" t="s">
        <v>1399</v>
      </c>
      <c r="CX440" s="310" t="s">
        <v>1400</v>
      </c>
      <c r="CY440" s="310" t="s">
        <v>2194</v>
      </c>
      <c r="CZ440" s="325">
        <f t="shared" si="6"/>
        <v>0</v>
      </c>
      <c r="DA440" s="313" t="s">
        <v>439</v>
      </c>
      <c r="DB440" s="310" t="s">
        <v>1475</v>
      </c>
      <c r="DC440" s="310" t="s">
        <v>1469</v>
      </c>
    </row>
    <row r="441" spans="1:107" ht="13.2" customHeight="1" x14ac:dyDescent="0.25">
      <c r="A441" s="293" t="s">
        <v>440</v>
      </c>
      <c r="B441" s="294" t="s">
        <v>1228</v>
      </c>
      <c r="C441" s="227">
        <v>392742.53</v>
      </c>
      <c r="D441" s="227">
        <v>0</v>
      </c>
      <c r="E441" s="227">
        <v>46065</v>
      </c>
      <c r="F441" s="227">
        <v>12316</v>
      </c>
      <c r="G441" s="227">
        <v>0</v>
      </c>
      <c r="H441" s="227">
        <v>0</v>
      </c>
      <c r="I441" s="227">
        <v>17329</v>
      </c>
      <c r="J441" s="227">
        <v>109336.5</v>
      </c>
      <c r="K441" s="227">
        <v>30632.97</v>
      </c>
      <c r="L441" s="227">
        <v>0</v>
      </c>
      <c r="M441" s="227">
        <v>83548.84</v>
      </c>
      <c r="N441" s="227">
        <v>0</v>
      </c>
      <c r="O441" s="227">
        <v>207037.5</v>
      </c>
      <c r="P441" s="227">
        <v>92158.399999999994</v>
      </c>
      <c r="Q441" s="227">
        <v>66130.850000000006</v>
      </c>
      <c r="R441" s="227">
        <v>0</v>
      </c>
      <c r="S441" s="227">
        <v>118813.51</v>
      </c>
      <c r="T441" s="227">
        <v>24863.5</v>
      </c>
      <c r="U441" s="227">
        <v>295621.5</v>
      </c>
      <c r="V441" s="227">
        <v>0</v>
      </c>
      <c r="W441" s="227">
        <v>351174.88</v>
      </c>
      <c r="X441" s="227">
        <v>0</v>
      </c>
      <c r="Y441" s="227">
        <v>0</v>
      </c>
      <c r="Z441" s="227">
        <v>0</v>
      </c>
      <c r="AA441" s="227">
        <v>27514</v>
      </c>
      <c r="AB441" s="227">
        <v>5012</v>
      </c>
      <c r="AC441" s="227">
        <v>57903</v>
      </c>
      <c r="AD441" s="227">
        <v>56547</v>
      </c>
      <c r="AE441" s="227">
        <v>0</v>
      </c>
      <c r="AF441" s="227">
        <v>3071</v>
      </c>
      <c r="AG441" s="227">
        <v>9799.42</v>
      </c>
      <c r="AH441" s="227">
        <v>58846</v>
      </c>
      <c r="AI441" s="227">
        <v>0</v>
      </c>
      <c r="AJ441" s="227">
        <v>0</v>
      </c>
      <c r="AK441" s="227">
        <v>1742473.06</v>
      </c>
      <c r="AL441" s="227">
        <v>20592.7</v>
      </c>
      <c r="AM441" s="227">
        <v>40164.5</v>
      </c>
      <c r="AN441" s="227">
        <v>19510</v>
      </c>
      <c r="AO441" s="227">
        <v>21765</v>
      </c>
      <c r="AP441" s="227">
        <v>0</v>
      </c>
      <c r="AQ441" s="227">
        <v>27397</v>
      </c>
      <c r="AR441" s="227">
        <v>282989</v>
      </c>
      <c r="AS441" s="227">
        <v>0</v>
      </c>
      <c r="AT441" s="227">
        <v>88574</v>
      </c>
      <c r="AU441" s="227">
        <v>59600.25</v>
      </c>
      <c r="AV441" s="227">
        <v>2766</v>
      </c>
      <c r="AW441" s="227">
        <v>4090</v>
      </c>
      <c r="AX441" s="227">
        <v>0</v>
      </c>
      <c r="AY441" s="227">
        <v>0</v>
      </c>
      <c r="AZ441" s="227">
        <v>10700</v>
      </c>
      <c r="BA441" s="227">
        <v>470651</v>
      </c>
      <c r="BB441" s="227">
        <v>0</v>
      </c>
      <c r="BC441" s="227">
        <v>603714.5</v>
      </c>
      <c r="BD441" s="227">
        <v>108686.39999999999</v>
      </c>
      <c r="BE441" s="227">
        <v>0</v>
      </c>
      <c r="BF441" s="227">
        <v>0</v>
      </c>
      <c r="BG441" s="227">
        <v>375006</v>
      </c>
      <c r="BH441" s="227">
        <v>0</v>
      </c>
      <c r="BI441" s="227">
        <v>0</v>
      </c>
      <c r="BJ441" s="227">
        <v>0</v>
      </c>
      <c r="BK441" s="227">
        <v>0</v>
      </c>
      <c r="BL441" s="227">
        <v>425498.75</v>
      </c>
      <c r="BM441" s="227">
        <v>0</v>
      </c>
      <c r="BN441" s="227">
        <v>43199</v>
      </c>
      <c r="BO441" s="227">
        <v>79819.33</v>
      </c>
      <c r="BP441" s="227">
        <v>65372</v>
      </c>
      <c r="BQ441" s="227">
        <v>45106</v>
      </c>
      <c r="BR441" s="227">
        <v>2098468.1800000002</v>
      </c>
      <c r="BS441" s="227">
        <v>0</v>
      </c>
      <c r="BT441" s="227">
        <v>0</v>
      </c>
      <c r="BU441" s="227">
        <v>707178</v>
      </c>
      <c r="BV441" s="227">
        <v>0</v>
      </c>
      <c r="BW441" s="227">
        <v>0</v>
      </c>
      <c r="BX441" s="227">
        <v>0</v>
      </c>
      <c r="BY441" s="227">
        <v>3748</v>
      </c>
      <c r="BZ441" s="227">
        <v>0</v>
      </c>
      <c r="CA441" s="227">
        <v>0</v>
      </c>
      <c r="CB441" s="227">
        <v>0</v>
      </c>
      <c r="CC441" s="227">
        <v>20191.5</v>
      </c>
      <c r="CD441" s="227">
        <v>20491</v>
      </c>
      <c r="CE441" s="227">
        <v>0</v>
      </c>
      <c r="CF441" s="227">
        <v>0</v>
      </c>
      <c r="CG441" s="227">
        <v>0</v>
      </c>
      <c r="CH441" s="227">
        <v>0</v>
      </c>
      <c r="CI441" s="227">
        <v>15905</v>
      </c>
      <c r="CJ441" s="227">
        <v>18754.5</v>
      </c>
      <c r="CK441" s="227">
        <v>0</v>
      </c>
      <c r="CL441" s="227">
        <v>0</v>
      </c>
      <c r="CM441" s="326" t="s">
        <v>1400</v>
      </c>
      <c r="CN441" s="309" t="s">
        <v>1401</v>
      </c>
      <c r="CO441" s="309" t="s">
        <v>1400</v>
      </c>
      <c r="CP441" s="310" t="s">
        <v>2194</v>
      </c>
      <c r="CQ441" s="336" t="s">
        <v>2255</v>
      </c>
      <c r="CR441" s="310">
        <f t="shared" si="7"/>
        <v>0</v>
      </c>
      <c r="CS441" s="310" t="s">
        <v>440</v>
      </c>
      <c r="CT441" s="310" t="s">
        <v>2211</v>
      </c>
      <c r="CU441" s="310">
        <v>0</v>
      </c>
      <c r="CW441" s="312" t="s">
        <v>1401</v>
      </c>
      <c r="CX441" s="310" t="s">
        <v>1400</v>
      </c>
      <c r="CY441" s="310" t="s">
        <v>2194</v>
      </c>
      <c r="CZ441" s="325">
        <f t="shared" si="6"/>
        <v>0</v>
      </c>
      <c r="DA441" s="313" t="s">
        <v>440</v>
      </c>
      <c r="DB441" s="310" t="s">
        <v>1228</v>
      </c>
      <c r="DC441" s="310" t="s">
        <v>1470</v>
      </c>
    </row>
    <row r="442" spans="1:107" ht="13.2" customHeight="1" x14ac:dyDescent="0.25">
      <c r="A442" s="293" t="s">
        <v>441</v>
      </c>
      <c r="B442" s="294" t="s">
        <v>1229</v>
      </c>
      <c r="C442" s="227">
        <v>0</v>
      </c>
      <c r="D442" s="227">
        <v>0</v>
      </c>
      <c r="E442" s="227">
        <v>0</v>
      </c>
      <c r="F442" s="227">
        <v>0</v>
      </c>
      <c r="G442" s="227">
        <v>0</v>
      </c>
      <c r="H442" s="227">
        <v>0</v>
      </c>
      <c r="I442" s="227">
        <v>0</v>
      </c>
      <c r="J442" s="227">
        <v>0</v>
      </c>
      <c r="K442" s="227">
        <v>0</v>
      </c>
      <c r="L442" s="227">
        <v>0</v>
      </c>
      <c r="M442" s="227">
        <v>0</v>
      </c>
      <c r="N442" s="227">
        <v>0</v>
      </c>
      <c r="O442" s="227">
        <v>-55670.879999999997</v>
      </c>
      <c r="P442" s="227">
        <v>0</v>
      </c>
      <c r="Q442" s="227">
        <v>-9127.06</v>
      </c>
      <c r="R442" s="227">
        <v>0</v>
      </c>
      <c r="S442" s="227">
        <v>0</v>
      </c>
      <c r="T442" s="227">
        <v>-6783.63</v>
      </c>
      <c r="U442" s="227">
        <v>-4907.12</v>
      </c>
      <c r="V442" s="227">
        <v>0</v>
      </c>
      <c r="W442" s="227">
        <v>-12597.33</v>
      </c>
      <c r="X442" s="227">
        <v>0</v>
      </c>
      <c r="Y442" s="227">
        <v>0</v>
      </c>
      <c r="Z442" s="227">
        <v>0</v>
      </c>
      <c r="AA442" s="227">
        <v>0</v>
      </c>
      <c r="AB442" s="227">
        <v>0</v>
      </c>
      <c r="AC442" s="227">
        <v>0</v>
      </c>
      <c r="AD442" s="227">
        <v>0</v>
      </c>
      <c r="AE442" s="227">
        <v>0</v>
      </c>
      <c r="AF442" s="227">
        <v>0</v>
      </c>
      <c r="AG442" s="227">
        <v>0</v>
      </c>
      <c r="AH442" s="227">
        <v>0</v>
      </c>
      <c r="AI442" s="227">
        <v>0</v>
      </c>
      <c r="AJ442" s="227">
        <v>0</v>
      </c>
      <c r="AK442" s="227">
        <v>-249572.43</v>
      </c>
      <c r="AL442" s="227">
        <v>-15682.15</v>
      </c>
      <c r="AM442" s="227">
        <v>-9444.6200000000008</v>
      </c>
      <c r="AN442" s="227">
        <v>0</v>
      </c>
      <c r="AO442" s="227">
        <v>-704.1</v>
      </c>
      <c r="AP442" s="227">
        <v>0</v>
      </c>
      <c r="AQ442" s="227">
        <v>-50</v>
      </c>
      <c r="AR442" s="227">
        <v>-100</v>
      </c>
      <c r="AS442" s="227">
        <v>0</v>
      </c>
      <c r="AT442" s="227">
        <v>0</v>
      </c>
      <c r="AU442" s="227">
        <v>0</v>
      </c>
      <c r="AV442" s="227">
        <v>-192.56</v>
      </c>
      <c r="AW442" s="227">
        <v>0</v>
      </c>
      <c r="AX442" s="227">
        <v>0</v>
      </c>
      <c r="AY442" s="227">
        <v>0</v>
      </c>
      <c r="AZ442" s="227">
        <v>0</v>
      </c>
      <c r="BA442" s="227">
        <v>0</v>
      </c>
      <c r="BB442" s="227">
        <v>0</v>
      </c>
      <c r="BC442" s="227">
        <v>-162714.75</v>
      </c>
      <c r="BD442" s="227">
        <v>0</v>
      </c>
      <c r="BE442" s="227">
        <v>0</v>
      </c>
      <c r="BF442" s="227">
        <v>0</v>
      </c>
      <c r="BG442" s="227">
        <v>-22774.16</v>
      </c>
      <c r="BH442" s="227">
        <v>0</v>
      </c>
      <c r="BI442" s="227">
        <v>0</v>
      </c>
      <c r="BJ442" s="227">
        <v>0</v>
      </c>
      <c r="BK442" s="227">
        <v>0</v>
      </c>
      <c r="BL442" s="227">
        <v>-179918.46</v>
      </c>
      <c r="BM442" s="227">
        <v>0</v>
      </c>
      <c r="BN442" s="227">
        <v>0</v>
      </c>
      <c r="BO442" s="227">
        <v>0</v>
      </c>
      <c r="BP442" s="227">
        <v>0</v>
      </c>
      <c r="BQ442" s="227">
        <v>0</v>
      </c>
      <c r="BR442" s="295">
        <v>0</v>
      </c>
      <c r="BS442" s="295">
        <v>0</v>
      </c>
      <c r="BT442" s="227">
        <v>0</v>
      </c>
      <c r="BU442" s="295">
        <v>-151117.91</v>
      </c>
      <c r="BV442" s="227">
        <v>0</v>
      </c>
      <c r="BW442" s="295">
        <v>0</v>
      </c>
      <c r="BX442" s="295">
        <v>-541</v>
      </c>
      <c r="BY442" s="227">
        <v>0</v>
      </c>
      <c r="BZ442" s="295">
        <v>0</v>
      </c>
      <c r="CA442" s="295">
        <v>0</v>
      </c>
      <c r="CB442" s="227">
        <v>0</v>
      </c>
      <c r="CC442" s="295">
        <v>-9075</v>
      </c>
      <c r="CD442" s="295">
        <v>-5197.5600000000004</v>
      </c>
      <c r="CE442" s="295">
        <v>0</v>
      </c>
      <c r="CF442" s="295">
        <v>0</v>
      </c>
      <c r="CG442" s="295">
        <v>-21652.93</v>
      </c>
      <c r="CH442" s="295">
        <v>0</v>
      </c>
      <c r="CI442" s="295">
        <v>0</v>
      </c>
      <c r="CJ442" s="295">
        <v>0</v>
      </c>
      <c r="CK442" s="227">
        <v>0</v>
      </c>
      <c r="CL442" s="295">
        <v>0</v>
      </c>
      <c r="CM442" s="326" t="s">
        <v>1400</v>
      </c>
      <c r="CN442" s="309" t="s">
        <v>1402</v>
      </c>
      <c r="CO442" s="309" t="s">
        <v>1400</v>
      </c>
      <c r="CP442" s="310" t="s">
        <v>2194</v>
      </c>
      <c r="CQ442" s="336" t="s">
        <v>2255</v>
      </c>
      <c r="CR442" s="310">
        <f t="shared" si="7"/>
        <v>0</v>
      </c>
      <c r="CS442" s="310" t="s">
        <v>441</v>
      </c>
      <c r="CT442" s="310" t="s">
        <v>2212</v>
      </c>
      <c r="CU442" s="310">
        <v>0</v>
      </c>
      <c r="CW442" s="312" t="s">
        <v>1402</v>
      </c>
      <c r="CX442" s="310" t="s">
        <v>1400</v>
      </c>
      <c r="CY442" s="310" t="s">
        <v>2194</v>
      </c>
      <c r="CZ442" s="325">
        <f t="shared" si="6"/>
        <v>0</v>
      </c>
      <c r="DA442" s="313" t="s">
        <v>441</v>
      </c>
      <c r="DB442" s="310" t="s">
        <v>1229</v>
      </c>
      <c r="DC442" s="310" t="s">
        <v>2296</v>
      </c>
    </row>
    <row r="443" spans="1:107" ht="13.2" customHeight="1" x14ac:dyDescent="0.25">
      <c r="A443" s="293" t="s">
        <v>442</v>
      </c>
      <c r="B443" s="294" t="s">
        <v>1230</v>
      </c>
      <c r="C443" s="227">
        <v>0</v>
      </c>
      <c r="D443" s="227">
        <v>0</v>
      </c>
      <c r="E443" s="227">
        <v>0</v>
      </c>
      <c r="F443" s="227">
        <v>0</v>
      </c>
      <c r="G443" s="227">
        <v>0</v>
      </c>
      <c r="H443" s="227">
        <v>0</v>
      </c>
      <c r="I443" s="227">
        <v>0</v>
      </c>
      <c r="J443" s="227">
        <v>0</v>
      </c>
      <c r="K443" s="227">
        <v>0</v>
      </c>
      <c r="L443" s="227">
        <v>0</v>
      </c>
      <c r="M443" s="227">
        <v>0</v>
      </c>
      <c r="N443" s="227">
        <v>0</v>
      </c>
      <c r="O443" s="227">
        <v>13363.19</v>
      </c>
      <c r="P443" s="227">
        <v>0</v>
      </c>
      <c r="Q443" s="227">
        <v>1304.83</v>
      </c>
      <c r="R443" s="227">
        <v>0</v>
      </c>
      <c r="S443" s="227">
        <v>0</v>
      </c>
      <c r="T443" s="227">
        <v>0</v>
      </c>
      <c r="U443" s="227">
        <v>0</v>
      </c>
      <c r="V443" s="227">
        <v>0</v>
      </c>
      <c r="W443" s="227">
        <v>12817.56</v>
      </c>
      <c r="X443" s="227">
        <v>0</v>
      </c>
      <c r="Y443" s="227">
        <v>0</v>
      </c>
      <c r="Z443" s="227">
        <v>0</v>
      </c>
      <c r="AA443" s="227">
        <v>0</v>
      </c>
      <c r="AB443" s="227">
        <v>0</v>
      </c>
      <c r="AC443" s="227">
        <v>0</v>
      </c>
      <c r="AD443" s="227">
        <v>0</v>
      </c>
      <c r="AE443" s="227">
        <v>0</v>
      </c>
      <c r="AF443" s="227">
        <v>0</v>
      </c>
      <c r="AG443" s="227">
        <v>0</v>
      </c>
      <c r="AH443" s="227">
        <v>0</v>
      </c>
      <c r="AI443" s="227">
        <v>0</v>
      </c>
      <c r="AJ443" s="227">
        <v>0</v>
      </c>
      <c r="AK443" s="227">
        <v>184152.25</v>
      </c>
      <c r="AL443" s="227">
        <v>1153.07</v>
      </c>
      <c r="AM443" s="227">
        <v>16724.34</v>
      </c>
      <c r="AN443" s="227">
        <v>0</v>
      </c>
      <c r="AO443" s="227">
        <v>4339.37</v>
      </c>
      <c r="AP443" s="227">
        <v>0</v>
      </c>
      <c r="AQ443" s="227">
        <v>0</v>
      </c>
      <c r="AR443" s="227">
        <v>500</v>
      </c>
      <c r="AS443" s="227">
        <v>0</v>
      </c>
      <c r="AT443" s="227">
        <v>0</v>
      </c>
      <c r="AU443" s="227">
        <v>0</v>
      </c>
      <c r="AV443" s="227">
        <v>929.2</v>
      </c>
      <c r="AW443" s="227">
        <v>0</v>
      </c>
      <c r="AX443" s="227">
        <v>0</v>
      </c>
      <c r="AY443" s="227">
        <v>0</v>
      </c>
      <c r="AZ443" s="227">
        <v>0</v>
      </c>
      <c r="BA443" s="227">
        <v>810.75</v>
      </c>
      <c r="BB443" s="227">
        <v>0</v>
      </c>
      <c r="BC443" s="227">
        <v>11154.79</v>
      </c>
      <c r="BD443" s="227">
        <v>0</v>
      </c>
      <c r="BE443" s="227">
        <v>0</v>
      </c>
      <c r="BF443" s="227">
        <v>0</v>
      </c>
      <c r="BG443" s="227">
        <v>26819.21</v>
      </c>
      <c r="BH443" s="227">
        <v>0</v>
      </c>
      <c r="BI443" s="227">
        <v>0</v>
      </c>
      <c r="BJ443" s="227">
        <v>0</v>
      </c>
      <c r="BK443" s="227">
        <v>0</v>
      </c>
      <c r="BL443" s="227">
        <v>48745.23</v>
      </c>
      <c r="BM443" s="227">
        <v>0</v>
      </c>
      <c r="BN443" s="227">
        <v>0</v>
      </c>
      <c r="BO443" s="227">
        <v>0</v>
      </c>
      <c r="BP443" s="227">
        <v>0</v>
      </c>
      <c r="BQ443" s="227">
        <v>0</v>
      </c>
      <c r="BR443" s="227">
        <v>14564.76</v>
      </c>
      <c r="BS443" s="227">
        <v>0</v>
      </c>
      <c r="BT443" s="227">
        <v>0</v>
      </c>
      <c r="BU443" s="227">
        <v>19165.79</v>
      </c>
      <c r="BV443" s="227">
        <v>0</v>
      </c>
      <c r="BW443" s="227">
        <v>2010.12</v>
      </c>
      <c r="BX443" s="227">
        <v>0</v>
      </c>
      <c r="BY443" s="227">
        <v>0</v>
      </c>
      <c r="BZ443" s="227">
        <v>0</v>
      </c>
      <c r="CA443" s="227">
        <v>0</v>
      </c>
      <c r="CB443" s="227">
        <v>0</v>
      </c>
      <c r="CC443" s="227">
        <v>1371.42</v>
      </c>
      <c r="CD443" s="227">
        <v>2679.6</v>
      </c>
      <c r="CE443" s="227">
        <v>0</v>
      </c>
      <c r="CF443" s="227">
        <v>0</v>
      </c>
      <c r="CG443" s="227">
        <v>9472.01</v>
      </c>
      <c r="CH443" s="227">
        <v>0</v>
      </c>
      <c r="CI443" s="227">
        <v>0</v>
      </c>
      <c r="CJ443" s="227">
        <v>0</v>
      </c>
      <c r="CK443" s="227">
        <v>2913.22</v>
      </c>
      <c r="CL443" s="227">
        <v>0</v>
      </c>
      <c r="CM443" s="326" t="s">
        <v>1400</v>
      </c>
      <c r="CN443" s="309" t="s">
        <v>1402</v>
      </c>
      <c r="CO443" s="309" t="s">
        <v>1400</v>
      </c>
      <c r="CP443" s="310" t="s">
        <v>2194</v>
      </c>
      <c r="CQ443" s="336" t="s">
        <v>2255</v>
      </c>
      <c r="CR443" s="310">
        <f t="shared" si="7"/>
        <v>0</v>
      </c>
      <c r="CS443" s="310" t="s">
        <v>442</v>
      </c>
      <c r="CT443" s="310" t="s">
        <v>2213</v>
      </c>
      <c r="CU443" s="310">
        <v>0</v>
      </c>
      <c r="CW443" s="312" t="s">
        <v>1402</v>
      </c>
      <c r="CX443" s="310" t="s">
        <v>1400</v>
      </c>
      <c r="CY443" s="310" t="s">
        <v>2194</v>
      </c>
      <c r="CZ443" s="325">
        <f t="shared" si="6"/>
        <v>0</v>
      </c>
      <c r="DA443" s="313" t="s">
        <v>442</v>
      </c>
      <c r="DB443" s="310" t="s">
        <v>1230</v>
      </c>
      <c r="DC443" s="310" t="s">
        <v>2296</v>
      </c>
    </row>
    <row r="444" spans="1:107" ht="13.2" customHeight="1" x14ac:dyDescent="0.25">
      <c r="A444" s="293" t="s">
        <v>443</v>
      </c>
      <c r="B444" s="294" t="s">
        <v>444</v>
      </c>
      <c r="C444" s="227">
        <v>40730886.210000001</v>
      </c>
      <c r="D444" s="227">
        <v>29595577.98</v>
      </c>
      <c r="E444" s="227">
        <v>29475790.5</v>
      </c>
      <c r="F444" s="227">
        <v>34455465</v>
      </c>
      <c r="G444" s="227">
        <v>29284162.5</v>
      </c>
      <c r="H444" s="227">
        <v>28676178.25</v>
      </c>
      <c r="I444" s="227">
        <v>32809981.300000001</v>
      </c>
      <c r="J444" s="227">
        <v>49552859</v>
      </c>
      <c r="K444" s="227">
        <v>30634639.670000002</v>
      </c>
      <c r="L444" s="227">
        <v>49759612</v>
      </c>
      <c r="M444" s="227">
        <v>56457574.210000001</v>
      </c>
      <c r="N444" s="227">
        <v>11608054.210000001</v>
      </c>
      <c r="O444" s="227">
        <v>82674328.75</v>
      </c>
      <c r="P444" s="227">
        <v>40696804.729999997</v>
      </c>
      <c r="Q444" s="227">
        <v>32083538.460000001</v>
      </c>
      <c r="R444" s="227">
        <v>54428879.149999999</v>
      </c>
      <c r="S444" s="227">
        <v>27788492.199999999</v>
      </c>
      <c r="T444" s="227">
        <v>29967857.329999998</v>
      </c>
      <c r="U444" s="227">
        <v>32233299.899999999</v>
      </c>
      <c r="V444" s="227">
        <v>14219647.25</v>
      </c>
      <c r="W444" s="227">
        <v>102060127</v>
      </c>
      <c r="X444" s="227">
        <v>27271728.25</v>
      </c>
      <c r="Y444" s="227">
        <v>39746042</v>
      </c>
      <c r="Z444" s="227">
        <v>27734894.800000001</v>
      </c>
      <c r="AA444" s="227">
        <v>16229468.890000001</v>
      </c>
      <c r="AB444" s="227">
        <v>16852976</v>
      </c>
      <c r="AC444" s="227">
        <v>33362201</v>
      </c>
      <c r="AD444" s="227">
        <v>84441299.400000006</v>
      </c>
      <c r="AE444" s="227">
        <v>19408159.25</v>
      </c>
      <c r="AF444" s="227">
        <v>24190714.059999999</v>
      </c>
      <c r="AG444" s="227">
        <v>42187906</v>
      </c>
      <c r="AH444" s="227">
        <v>39634788.5</v>
      </c>
      <c r="AI444" s="227">
        <v>27345901.039999999</v>
      </c>
      <c r="AJ444" s="227">
        <v>15541901</v>
      </c>
      <c r="AK444" s="227">
        <v>161405667.12</v>
      </c>
      <c r="AL444" s="227">
        <v>25731220</v>
      </c>
      <c r="AM444" s="227">
        <v>31222898.149999999</v>
      </c>
      <c r="AN444" s="227">
        <v>47247863</v>
      </c>
      <c r="AO444" s="227">
        <v>48571302</v>
      </c>
      <c r="AP444" s="227">
        <v>31948616.510000002</v>
      </c>
      <c r="AQ444" s="227">
        <v>7733208.5</v>
      </c>
      <c r="AR444" s="227">
        <v>146553114.97999999</v>
      </c>
      <c r="AS444" s="227">
        <v>29864474.510000002</v>
      </c>
      <c r="AT444" s="227">
        <v>41657575</v>
      </c>
      <c r="AU444" s="227">
        <v>42778458.780000001</v>
      </c>
      <c r="AV444" s="227">
        <v>37531024.5</v>
      </c>
      <c r="AW444" s="227">
        <v>29257549</v>
      </c>
      <c r="AX444" s="227">
        <v>32748740</v>
      </c>
      <c r="AY444" s="227">
        <v>27889833.100000001</v>
      </c>
      <c r="AZ444" s="227">
        <v>34811696</v>
      </c>
      <c r="BA444" s="227">
        <v>131346233.2</v>
      </c>
      <c r="BB444" s="227">
        <v>18349301.350000001</v>
      </c>
      <c r="BC444" s="227">
        <v>131930629.23999999</v>
      </c>
      <c r="BD444" s="227">
        <v>73980680.980000004</v>
      </c>
      <c r="BE444" s="227">
        <v>15895655</v>
      </c>
      <c r="BF444" s="227">
        <v>16636184.640000001</v>
      </c>
      <c r="BG444" s="227">
        <v>65261496.950000003</v>
      </c>
      <c r="BH444" s="227">
        <v>12703248.210000001</v>
      </c>
      <c r="BI444" s="227">
        <v>8682429</v>
      </c>
      <c r="BJ444" s="227">
        <v>27755484</v>
      </c>
      <c r="BK444" s="227">
        <v>28060546.75</v>
      </c>
      <c r="BL444" s="227">
        <v>128825713.75</v>
      </c>
      <c r="BM444" s="227">
        <v>46105919</v>
      </c>
      <c r="BN444" s="227">
        <v>62522651.920000002</v>
      </c>
      <c r="BO444" s="227">
        <v>46385372</v>
      </c>
      <c r="BP444" s="227">
        <v>45446803</v>
      </c>
      <c r="BQ444" s="227">
        <v>44315586</v>
      </c>
      <c r="BR444" s="295">
        <v>274522153.77999997</v>
      </c>
      <c r="BS444" s="227">
        <v>35356045.5</v>
      </c>
      <c r="BT444" s="227">
        <v>51855571</v>
      </c>
      <c r="BU444" s="227">
        <v>152154727.08000001</v>
      </c>
      <c r="BV444" s="227">
        <v>2618364</v>
      </c>
      <c r="BW444" s="227">
        <v>29900363</v>
      </c>
      <c r="BX444" s="227">
        <v>62296208.75</v>
      </c>
      <c r="BY444" s="227">
        <v>20829700.699999999</v>
      </c>
      <c r="BZ444" s="227">
        <v>29567166</v>
      </c>
      <c r="CA444" s="227">
        <v>25967845.5</v>
      </c>
      <c r="CB444" s="227">
        <v>41546667</v>
      </c>
      <c r="CC444" s="227">
        <v>63663448</v>
      </c>
      <c r="CD444" s="227">
        <v>52738558</v>
      </c>
      <c r="CE444" s="227">
        <v>50817186.189999998</v>
      </c>
      <c r="CF444" s="227">
        <v>20924257</v>
      </c>
      <c r="CG444" s="227">
        <v>19199167</v>
      </c>
      <c r="CH444" s="227">
        <v>17544954</v>
      </c>
      <c r="CI444" s="227">
        <v>21608554</v>
      </c>
      <c r="CJ444" s="227">
        <v>86739071</v>
      </c>
      <c r="CK444" s="227">
        <v>16791866</v>
      </c>
      <c r="CL444" s="227">
        <v>12173750.220000001</v>
      </c>
      <c r="CM444" s="326" t="s">
        <v>1404</v>
      </c>
      <c r="CN444" s="309" t="s">
        <v>1403</v>
      </c>
      <c r="CO444" s="309" t="s">
        <v>1404</v>
      </c>
      <c r="CP444" s="310" t="s">
        <v>2195</v>
      </c>
      <c r="CQ444" s="336" t="s">
        <v>2256</v>
      </c>
      <c r="CR444" s="310">
        <f t="shared" si="7"/>
        <v>0</v>
      </c>
      <c r="CS444" s="310" t="s">
        <v>443</v>
      </c>
      <c r="CT444" s="310" t="s">
        <v>444</v>
      </c>
      <c r="CU444" s="310">
        <v>0</v>
      </c>
      <c r="CW444" s="312" t="s">
        <v>1403</v>
      </c>
      <c r="CX444" s="310" t="s">
        <v>1404</v>
      </c>
      <c r="CY444" s="310" t="s">
        <v>2195</v>
      </c>
      <c r="CZ444" s="325">
        <f t="shared" si="6"/>
        <v>0</v>
      </c>
      <c r="DA444" s="313" t="s">
        <v>443</v>
      </c>
      <c r="DB444" s="310" t="s">
        <v>444</v>
      </c>
      <c r="DC444" s="310" t="s">
        <v>1469</v>
      </c>
    </row>
    <row r="445" spans="1:107" ht="13.2" customHeight="1" x14ac:dyDescent="0.25">
      <c r="A445" s="293" t="s">
        <v>445</v>
      </c>
      <c r="B445" s="294" t="s">
        <v>446</v>
      </c>
      <c r="C445" s="227">
        <v>282537804.89999998</v>
      </c>
      <c r="D445" s="227">
        <v>8286640.96</v>
      </c>
      <c r="E445" s="227">
        <v>11344404.5</v>
      </c>
      <c r="F445" s="227">
        <v>9046493.4700000007</v>
      </c>
      <c r="G445" s="227">
        <v>8609611.6999999993</v>
      </c>
      <c r="H445" s="227">
        <v>7785778.8899999997</v>
      </c>
      <c r="I445" s="227">
        <v>11417124.32</v>
      </c>
      <c r="J445" s="227">
        <v>32629215.879999999</v>
      </c>
      <c r="K445" s="227">
        <v>7647290.4100000001</v>
      </c>
      <c r="L445" s="227">
        <v>24786922.629999999</v>
      </c>
      <c r="M445" s="227">
        <v>107242750.11</v>
      </c>
      <c r="N445" s="227">
        <v>6798781.3899999997</v>
      </c>
      <c r="O445" s="227">
        <v>176329806.19</v>
      </c>
      <c r="P445" s="227">
        <v>18729688.23</v>
      </c>
      <c r="Q445" s="227">
        <v>35512413.039999999</v>
      </c>
      <c r="R445" s="227">
        <v>90671414.939999998</v>
      </c>
      <c r="S445" s="227">
        <v>26549338.699999999</v>
      </c>
      <c r="T445" s="227">
        <v>20037051.350000001</v>
      </c>
      <c r="U445" s="227">
        <v>12579922.99</v>
      </c>
      <c r="V445" s="227">
        <v>2356542.2200000002</v>
      </c>
      <c r="W445" s="227">
        <v>361599675.24000001</v>
      </c>
      <c r="X445" s="227">
        <v>28291007.629999999</v>
      </c>
      <c r="Y445" s="227">
        <v>20959525.48</v>
      </c>
      <c r="Z445" s="227">
        <v>32201254.27</v>
      </c>
      <c r="AA445" s="227">
        <v>2967869.21</v>
      </c>
      <c r="AB445" s="227">
        <v>6704399</v>
      </c>
      <c r="AC445" s="227">
        <v>32284521</v>
      </c>
      <c r="AD445" s="227">
        <v>35112404.200000003</v>
      </c>
      <c r="AE445" s="227">
        <v>14582853.300000001</v>
      </c>
      <c r="AF445" s="227">
        <v>29138875.989999998</v>
      </c>
      <c r="AG445" s="227">
        <v>12142760.970000001</v>
      </c>
      <c r="AH445" s="227">
        <v>22267558.18</v>
      </c>
      <c r="AI445" s="227">
        <v>13605299.08</v>
      </c>
      <c r="AJ445" s="227">
        <v>6946564.5499999998</v>
      </c>
      <c r="AK445" s="227">
        <v>647721425.04999995</v>
      </c>
      <c r="AL445" s="227">
        <v>9369449.1999999993</v>
      </c>
      <c r="AM445" s="227">
        <v>9344445.9499999993</v>
      </c>
      <c r="AN445" s="227">
        <v>22755947</v>
      </c>
      <c r="AO445" s="227">
        <v>21733930.640000001</v>
      </c>
      <c r="AP445" s="227">
        <v>8618278.6799999997</v>
      </c>
      <c r="AQ445" s="227">
        <v>2238145.85</v>
      </c>
      <c r="AR445" s="227">
        <v>159356386.46000001</v>
      </c>
      <c r="AS445" s="227">
        <v>12934584.85</v>
      </c>
      <c r="AT445" s="227">
        <v>23950352.420000002</v>
      </c>
      <c r="AU445" s="227">
        <v>23711892.079999998</v>
      </c>
      <c r="AV445" s="227">
        <v>9732633.6600000001</v>
      </c>
      <c r="AW445" s="227">
        <v>13961842.75</v>
      </c>
      <c r="AX445" s="227">
        <v>14781737.42</v>
      </c>
      <c r="AY445" s="227">
        <v>8566764</v>
      </c>
      <c r="AZ445" s="227">
        <v>9536143.4000000004</v>
      </c>
      <c r="BA445" s="227">
        <v>189797939.78999999</v>
      </c>
      <c r="BB445" s="227">
        <v>5091365.2</v>
      </c>
      <c r="BC445" s="227">
        <v>255032763.91999999</v>
      </c>
      <c r="BD445" s="227">
        <v>83554934.480000004</v>
      </c>
      <c r="BE445" s="227">
        <v>4842943.41</v>
      </c>
      <c r="BF445" s="227">
        <v>13718682.800000001</v>
      </c>
      <c r="BG445" s="227">
        <v>183074833.80000001</v>
      </c>
      <c r="BH445" s="227">
        <v>7405377.04</v>
      </c>
      <c r="BI445" s="227">
        <v>3657078.14</v>
      </c>
      <c r="BJ445" s="227">
        <v>14629972.68</v>
      </c>
      <c r="BK445" s="227">
        <v>8178001.6500000004</v>
      </c>
      <c r="BL445" s="227">
        <v>168618481.05000001</v>
      </c>
      <c r="BM445" s="227">
        <v>16454548.470000001</v>
      </c>
      <c r="BN445" s="227">
        <v>27415404.390000001</v>
      </c>
      <c r="BO445" s="227">
        <v>38231079.490000002</v>
      </c>
      <c r="BP445" s="227">
        <v>21530278.420000002</v>
      </c>
      <c r="BQ445" s="227">
        <v>9874154.5099999998</v>
      </c>
      <c r="BR445" s="227">
        <v>1249055407.27</v>
      </c>
      <c r="BS445" s="227">
        <v>18642799.300000001</v>
      </c>
      <c r="BT445" s="227">
        <v>51154428.299999997</v>
      </c>
      <c r="BU445" s="227">
        <v>178749631.62</v>
      </c>
      <c r="BV445" s="227">
        <v>6045762.6100000003</v>
      </c>
      <c r="BW445" s="227">
        <v>24978601.5</v>
      </c>
      <c r="BX445" s="227">
        <v>48470881.859999999</v>
      </c>
      <c r="BY445" s="227">
        <v>9304833.3200000003</v>
      </c>
      <c r="BZ445" s="227">
        <v>10564258.859999999</v>
      </c>
      <c r="CA445" s="227">
        <v>8143905.4900000002</v>
      </c>
      <c r="CB445" s="227">
        <v>47808094.039999999</v>
      </c>
      <c r="CC445" s="227">
        <v>64643343.549999997</v>
      </c>
      <c r="CD445" s="227">
        <v>29550370.559999999</v>
      </c>
      <c r="CE445" s="227">
        <v>43760210.539999999</v>
      </c>
      <c r="CF445" s="227">
        <v>6730001.7300000004</v>
      </c>
      <c r="CG445" s="227">
        <v>8675490.2300000004</v>
      </c>
      <c r="CH445" s="227">
        <v>5761091.4800000004</v>
      </c>
      <c r="CI445" s="227">
        <v>7879058</v>
      </c>
      <c r="CJ445" s="227">
        <v>85329982.840000004</v>
      </c>
      <c r="CK445" s="227">
        <v>9242826</v>
      </c>
      <c r="CL445" s="227">
        <v>9494080.8200000003</v>
      </c>
      <c r="CM445" s="326" t="s">
        <v>1404</v>
      </c>
      <c r="CN445" s="309" t="s">
        <v>1405</v>
      </c>
      <c r="CO445" s="309" t="s">
        <v>1404</v>
      </c>
      <c r="CP445" s="310" t="s">
        <v>2195</v>
      </c>
      <c r="CQ445" s="336" t="s">
        <v>2256</v>
      </c>
      <c r="CR445" s="310">
        <f t="shared" si="7"/>
        <v>0</v>
      </c>
      <c r="CS445" s="310" t="s">
        <v>445</v>
      </c>
      <c r="CT445" s="310" t="s">
        <v>446</v>
      </c>
      <c r="CU445" s="310">
        <v>0</v>
      </c>
      <c r="CW445" s="312" t="s">
        <v>1405</v>
      </c>
      <c r="CX445" s="310" t="s">
        <v>1404</v>
      </c>
      <c r="CY445" s="310" t="s">
        <v>2195</v>
      </c>
      <c r="CZ445" s="325">
        <f t="shared" si="6"/>
        <v>0</v>
      </c>
      <c r="DA445" s="313" t="s">
        <v>445</v>
      </c>
      <c r="DB445" s="310" t="s">
        <v>446</v>
      </c>
      <c r="DC445" s="310" t="s">
        <v>1470</v>
      </c>
    </row>
    <row r="446" spans="1:107" ht="13.2" customHeight="1" x14ac:dyDescent="0.25">
      <c r="A446" s="293" t="s">
        <v>447</v>
      </c>
      <c r="B446" s="294" t="s">
        <v>448</v>
      </c>
      <c r="C446" s="227">
        <v>27932200</v>
      </c>
      <c r="D446" s="227">
        <v>665302.17000000004</v>
      </c>
      <c r="E446" s="227">
        <v>1155515</v>
      </c>
      <c r="F446" s="227">
        <v>606460</v>
      </c>
      <c r="G446" s="227">
        <v>1193093</v>
      </c>
      <c r="H446" s="227">
        <v>1184058.25</v>
      </c>
      <c r="I446" s="227">
        <v>227779.75</v>
      </c>
      <c r="J446" s="227">
        <v>2515229</v>
      </c>
      <c r="K446" s="227">
        <v>375985.99</v>
      </c>
      <c r="L446" s="227">
        <v>1570539</v>
      </c>
      <c r="M446" s="227">
        <v>2658112</v>
      </c>
      <c r="N446" s="227">
        <v>376814.13</v>
      </c>
      <c r="O446" s="227">
        <v>33738106.5</v>
      </c>
      <c r="P446" s="227">
        <v>571454.81000000006</v>
      </c>
      <c r="Q446" s="227">
        <v>1005348</v>
      </c>
      <c r="R446" s="227">
        <v>10192328.25</v>
      </c>
      <c r="S446" s="227">
        <v>2980767.5</v>
      </c>
      <c r="T446" s="227">
        <v>349146.38</v>
      </c>
      <c r="U446" s="227">
        <v>388036.5</v>
      </c>
      <c r="V446" s="227">
        <v>53859</v>
      </c>
      <c r="W446" s="227">
        <v>116501081.14</v>
      </c>
      <c r="X446" s="227">
        <v>354208.8</v>
      </c>
      <c r="Y446" s="227">
        <v>208681</v>
      </c>
      <c r="Z446" s="227">
        <v>161073</v>
      </c>
      <c r="AA446" s="227">
        <v>323994</v>
      </c>
      <c r="AB446" s="227">
        <v>470423</v>
      </c>
      <c r="AC446" s="227">
        <v>239406</v>
      </c>
      <c r="AD446" s="227">
        <v>2365115</v>
      </c>
      <c r="AE446" s="227">
        <v>180629</v>
      </c>
      <c r="AF446" s="227">
        <v>284839.25</v>
      </c>
      <c r="AG446" s="227">
        <v>266737</v>
      </c>
      <c r="AH446" s="227">
        <v>3821452</v>
      </c>
      <c r="AI446" s="227">
        <v>775586</v>
      </c>
      <c r="AJ446" s="227">
        <v>1276264</v>
      </c>
      <c r="AK446" s="227">
        <v>166526834.12</v>
      </c>
      <c r="AL446" s="227">
        <v>390642</v>
      </c>
      <c r="AM446" s="227">
        <v>2078082</v>
      </c>
      <c r="AN446" s="227">
        <v>1023805</v>
      </c>
      <c r="AO446" s="227">
        <v>3028043</v>
      </c>
      <c r="AP446" s="227">
        <v>329984</v>
      </c>
      <c r="AQ446" s="227">
        <v>124419.5</v>
      </c>
      <c r="AR446" s="227">
        <v>14230725.699999999</v>
      </c>
      <c r="AS446" s="227">
        <v>491544.5</v>
      </c>
      <c r="AT446" s="227">
        <v>2581934</v>
      </c>
      <c r="AU446" s="227">
        <v>419222.88</v>
      </c>
      <c r="AV446" s="227">
        <v>461015</v>
      </c>
      <c r="AW446" s="227">
        <v>1719991</v>
      </c>
      <c r="AX446" s="227">
        <v>1939615.25</v>
      </c>
      <c r="AY446" s="227">
        <v>898195</v>
      </c>
      <c r="AZ446" s="227">
        <v>810339</v>
      </c>
      <c r="BA446" s="227">
        <v>12546247.689999999</v>
      </c>
      <c r="BB446" s="227">
        <v>628136</v>
      </c>
      <c r="BC446" s="227">
        <v>40621755</v>
      </c>
      <c r="BD446" s="227">
        <v>7584317.2300000004</v>
      </c>
      <c r="BE446" s="227">
        <v>289275.5</v>
      </c>
      <c r="BF446" s="227">
        <v>59468.75</v>
      </c>
      <c r="BG446" s="227">
        <v>12116122.25</v>
      </c>
      <c r="BH446" s="227">
        <v>88751.5</v>
      </c>
      <c r="BI446" s="227">
        <v>262448</v>
      </c>
      <c r="BJ446" s="227">
        <v>579273</v>
      </c>
      <c r="BK446" s="227">
        <v>166683</v>
      </c>
      <c r="BL446" s="227">
        <v>42580226.850000001</v>
      </c>
      <c r="BM446" s="227">
        <v>917766</v>
      </c>
      <c r="BN446" s="227">
        <v>501073.4</v>
      </c>
      <c r="BO446" s="227">
        <v>941916</v>
      </c>
      <c r="BP446" s="227">
        <v>164714</v>
      </c>
      <c r="BQ446" s="227">
        <v>297875</v>
      </c>
      <c r="BR446" s="227">
        <v>169442833.5</v>
      </c>
      <c r="BS446" s="227">
        <v>464392</v>
      </c>
      <c r="BT446" s="227">
        <v>1347696.47</v>
      </c>
      <c r="BU446" s="227">
        <v>16270059</v>
      </c>
      <c r="BV446" s="227">
        <v>549852</v>
      </c>
      <c r="BW446" s="227">
        <v>229903</v>
      </c>
      <c r="BX446" s="227">
        <v>4922260.75</v>
      </c>
      <c r="BY446" s="227">
        <v>113829.35</v>
      </c>
      <c r="BZ446" s="227">
        <v>448670</v>
      </c>
      <c r="CA446" s="227">
        <v>271751</v>
      </c>
      <c r="CB446" s="227">
        <v>74182</v>
      </c>
      <c r="CC446" s="227">
        <v>888130.25</v>
      </c>
      <c r="CD446" s="227">
        <v>1633910</v>
      </c>
      <c r="CE446" s="227">
        <v>1575099.53</v>
      </c>
      <c r="CF446" s="227">
        <v>52264</v>
      </c>
      <c r="CG446" s="227">
        <v>1152048.75</v>
      </c>
      <c r="CH446" s="227">
        <v>136427</v>
      </c>
      <c r="CI446" s="227">
        <v>1467878</v>
      </c>
      <c r="CJ446" s="227">
        <v>601119.5</v>
      </c>
      <c r="CK446" s="227">
        <v>131908</v>
      </c>
      <c r="CL446" s="227">
        <v>211135.1</v>
      </c>
      <c r="CM446" s="326" t="s">
        <v>1404</v>
      </c>
      <c r="CN446" s="309" t="s">
        <v>1403</v>
      </c>
      <c r="CO446" s="309" t="s">
        <v>1404</v>
      </c>
      <c r="CP446" s="310" t="s">
        <v>2195</v>
      </c>
      <c r="CQ446" s="336" t="s">
        <v>2256</v>
      </c>
      <c r="CR446" s="310">
        <f t="shared" si="7"/>
        <v>0</v>
      </c>
      <c r="CS446" s="310" t="s">
        <v>447</v>
      </c>
      <c r="CT446" s="310" t="s">
        <v>448</v>
      </c>
      <c r="CU446" s="310">
        <v>0</v>
      </c>
      <c r="CW446" s="312" t="s">
        <v>1403</v>
      </c>
      <c r="CX446" s="310" t="s">
        <v>1404</v>
      </c>
      <c r="CY446" s="310" t="s">
        <v>2195</v>
      </c>
      <c r="CZ446" s="325">
        <f t="shared" si="6"/>
        <v>0</v>
      </c>
      <c r="DA446" s="313" t="s">
        <v>447</v>
      </c>
      <c r="DB446" s="310" t="s">
        <v>448</v>
      </c>
      <c r="DC446" s="310" t="s">
        <v>1469</v>
      </c>
    </row>
    <row r="447" spans="1:107" ht="13.2" customHeight="1" x14ac:dyDescent="0.25">
      <c r="A447" s="293" t="s">
        <v>449</v>
      </c>
      <c r="B447" s="294" t="s">
        <v>450</v>
      </c>
      <c r="C447" s="227">
        <v>334058</v>
      </c>
      <c r="D447" s="227">
        <v>0</v>
      </c>
      <c r="E447" s="227">
        <v>717975</v>
      </c>
      <c r="F447" s="227">
        <v>0</v>
      </c>
      <c r="G447" s="227">
        <v>1320463.5</v>
      </c>
      <c r="H447" s="227">
        <v>0</v>
      </c>
      <c r="I447" s="227">
        <v>0</v>
      </c>
      <c r="J447" s="227">
        <v>12749</v>
      </c>
      <c r="K447" s="227">
        <v>0</v>
      </c>
      <c r="L447" s="227">
        <v>895413.07</v>
      </c>
      <c r="M447" s="227">
        <v>19771</v>
      </c>
      <c r="N447" s="227">
        <v>154034.26999999999</v>
      </c>
      <c r="O447" s="227">
        <v>261626.05</v>
      </c>
      <c r="P447" s="227">
        <v>65602.899999999994</v>
      </c>
      <c r="Q447" s="227">
        <v>18426</v>
      </c>
      <c r="R447" s="227">
        <v>3973233.25</v>
      </c>
      <c r="S447" s="227">
        <v>298794.3</v>
      </c>
      <c r="T447" s="227">
        <v>16947.5</v>
      </c>
      <c r="U447" s="227">
        <v>318465.5</v>
      </c>
      <c r="V447" s="227">
        <v>5987.5</v>
      </c>
      <c r="W447" s="227">
        <v>2071891.92</v>
      </c>
      <c r="X447" s="227">
        <v>0</v>
      </c>
      <c r="Y447" s="227">
        <v>0</v>
      </c>
      <c r="Z447" s="227">
        <v>369608</v>
      </c>
      <c r="AA447" s="227">
        <v>3088</v>
      </c>
      <c r="AB447" s="227">
        <v>57137</v>
      </c>
      <c r="AC447" s="227">
        <v>0</v>
      </c>
      <c r="AD447" s="227">
        <v>12312</v>
      </c>
      <c r="AE447" s="227">
        <v>0</v>
      </c>
      <c r="AF447" s="227">
        <v>20290.75</v>
      </c>
      <c r="AG447" s="227">
        <v>3741</v>
      </c>
      <c r="AH447" s="227">
        <v>163927.5</v>
      </c>
      <c r="AI447" s="227">
        <v>0</v>
      </c>
      <c r="AJ447" s="227">
        <v>0</v>
      </c>
      <c r="AK447" s="227">
        <v>34068473.600000001</v>
      </c>
      <c r="AL447" s="227">
        <v>153030</v>
      </c>
      <c r="AM447" s="227">
        <v>0</v>
      </c>
      <c r="AN447" s="227">
        <v>102433</v>
      </c>
      <c r="AO447" s="227">
        <v>1286597</v>
      </c>
      <c r="AP447" s="227">
        <v>0</v>
      </c>
      <c r="AQ447" s="227">
        <v>0</v>
      </c>
      <c r="AR447" s="227">
        <v>2594846</v>
      </c>
      <c r="AS447" s="227">
        <v>0</v>
      </c>
      <c r="AT447" s="227">
        <v>67691</v>
      </c>
      <c r="AU447" s="227">
        <v>0</v>
      </c>
      <c r="AV447" s="227">
        <v>0</v>
      </c>
      <c r="AW447" s="227">
        <v>664486.75</v>
      </c>
      <c r="AX447" s="227">
        <v>759</v>
      </c>
      <c r="AY447" s="227">
        <v>31289</v>
      </c>
      <c r="AZ447" s="227">
        <v>0</v>
      </c>
      <c r="BA447" s="227">
        <v>0</v>
      </c>
      <c r="BB447" s="227">
        <v>0</v>
      </c>
      <c r="BC447" s="227">
        <v>5624017.75</v>
      </c>
      <c r="BD447" s="227">
        <v>0</v>
      </c>
      <c r="BE447" s="227">
        <v>0</v>
      </c>
      <c r="BF447" s="227">
        <v>0</v>
      </c>
      <c r="BG447" s="227">
        <v>1320303</v>
      </c>
      <c r="BH447" s="227">
        <v>0</v>
      </c>
      <c r="BI447" s="227">
        <v>235972</v>
      </c>
      <c r="BJ447" s="227">
        <v>53005</v>
      </c>
      <c r="BK447" s="227">
        <v>529834</v>
      </c>
      <c r="BL447" s="227">
        <v>917</v>
      </c>
      <c r="BM447" s="227">
        <v>1822351</v>
      </c>
      <c r="BN447" s="227">
        <v>0</v>
      </c>
      <c r="BO447" s="227">
        <v>0</v>
      </c>
      <c r="BP447" s="227">
        <v>912647.2</v>
      </c>
      <c r="BQ447" s="227">
        <v>1159251</v>
      </c>
      <c r="BR447" s="227">
        <v>15301770</v>
      </c>
      <c r="BS447" s="227">
        <v>57874</v>
      </c>
      <c r="BT447" s="227">
        <v>0</v>
      </c>
      <c r="BU447" s="227">
        <v>0</v>
      </c>
      <c r="BV447" s="227">
        <v>22360</v>
      </c>
      <c r="BW447" s="227">
        <v>15454</v>
      </c>
      <c r="BX447" s="227">
        <v>0</v>
      </c>
      <c r="BY447" s="227">
        <v>262</v>
      </c>
      <c r="BZ447" s="227">
        <v>302663</v>
      </c>
      <c r="CA447" s="227">
        <v>0</v>
      </c>
      <c r="CB447" s="227">
        <v>0</v>
      </c>
      <c r="CC447" s="227">
        <v>2980</v>
      </c>
      <c r="CD447" s="227">
        <v>759</v>
      </c>
      <c r="CE447" s="227">
        <v>30874.5</v>
      </c>
      <c r="CF447" s="227">
        <v>115452.5</v>
      </c>
      <c r="CG447" s="227">
        <v>213136.25</v>
      </c>
      <c r="CH447" s="227">
        <v>64539</v>
      </c>
      <c r="CI447" s="227">
        <v>0</v>
      </c>
      <c r="CJ447" s="227">
        <v>158187.5</v>
      </c>
      <c r="CK447" s="227">
        <v>47704</v>
      </c>
      <c r="CL447" s="227">
        <v>230</v>
      </c>
      <c r="CM447" s="326" t="s">
        <v>1404</v>
      </c>
      <c r="CN447" s="309" t="s">
        <v>1403</v>
      </c>
      <c r="CO447" s="309" t="s">
        <v>1404</v>
      </c>
      <c r="CP447" s="310" t="s">
        <v>2195</v>
      </c>
      <c r="CQ447" s="336" t="s">
        <v>2256</v>
      </c>
      <c r="CR447" s="310">
        <f t="shared" si="7"/>
        <v>0</v>
      </c>
      <c r="CS447" s="310" t="s">
        <v>449</v>
      </c>
      <c r="CT447" s="310" t="s">
        <v>450</v>
      </c>
      <c r="CU447" s="310">
        <v>0</v>
      </c>
      <c r="CW447" s="312" t="s">
        <v>1403</v>
      </c>
      <c r="CX447" s="310" t="s">
        <v>1404</v>
      </c>
      <c r="CY447" s="310" t="s">
        <v>2195</v>
      </c>
      <c r="CZ447" s="325">
        <f t="shared" si="6"/>
        <v>0</v>
      </c>
      <c r="DA447" s="313" t="s">
        <v>449</v>
      </c>
      <c r="DB447" s="310" t="s">
        <v>450</v>
      </c>
      <c r="DC447" s="310" t="s">
        <v>1469</v>
      </c>
    </row>
    <row r="448" spans="1:107" ht="13.2" customHeight="1" x14ac:dyDescent="0.25">
      <c r="A448" s="293" t="s">
        <v>451</v>
      </c>
      <c r="B448" s="294" t="s">
        <v>1476</v>
      </c>
      <c r="C448" s="227">
        <v>249353</v>
      </c>
      <c r="D448" s="227">
        <v>0</v>
      </c>
      <c r="E448" s="227">
        <v>12074</v>
      </c>
      <c r="F448" s="227">
        <v>0</v>
      </c>
      <c r="G448" s="227">
        <v>9064</v>
      </c>
      <c r="H448" s="227">
        <v>0</v>
      </c>
      <c r="I448" s="227">
        <v>7751.25</v>
      </c>
      <c r="J448" s="227">
        <v>37863</v>
      </c>
      <c r="K448" s="227">
        <v>0</v>
      </c>
      <c r="L448" s="227">
        <v>0</v>
      </c>
      <c r="M448" s="227">
        <v>15203</v>
      </c>
      <c r="N448" s="227">
        <v>0</v>
      </c>
      <c r="O448" s="227">
        <v>0</v>
      </c>
      <c r="P448" s="227">
        <v>0</v>
      </c>
      <c r="Q448" s="227">
        <v>0</v>
      </c>
      <c r="R448" s="227">
        <v>0</v>
      </c>
      <c r="S448" s="227">
        <v>0</v>
      </c>
      <c r="T448" s="227">
        <v>0</v>
      </c>
      <c r="U448" s="227">
        <v>48716.5</v>
      </c>
      <c r="V448" s="227">
        <v>0</v>
      </c>
      <c r="W448" s="227">
        <v>235407.8</v>
      </c>
      <c r="X448" s="227">
        <v>0</v>
      </c>
      <c r="Y448" s="227">
        <v>0</v>
      </c>
      <c r="Z448" s="227">
        <v>0</v>
      </c>
      <c r="AA448" s="227">
        <v>0</v>
      </c>
      <c r="AB448" s="227">
        <v>0</v>
      </c>
      <c r="AC448" s="227">
        <v>0</v>
      </c>
      <c r="AD448" s="227">
        <v>0</v>
      </c>
      <c r="AE448" s="227">
        <v>0</v>
      </c>
      <c r="AF448" s="227">
        <v>0</v>
      </c>
      <c r="AG448" s="227">
        <v>0</v>
      </c>
      <c r="AH448" s="227">
        <v>0</v>
      </c>
      <c r="AI448" s="227">
        <v>0</v>
      </c>
      <c r="AJ448" s="227">
        <v>0</v>
      </c>
      <c r="AK448" s="227">
        <v>1924352.75</v>
      </c>
      <c r="AL448" s="227">
        <v>0</v>
      </c>
      <c r="AM448" s="227">
        <v>3570</v>
      </c>
      <c r="AN448" s="227">
        <v>0</v>
      </c>
      <c r="AO448" s="227">
        <v>131581</v>
      </c>
      <c r="AP448" s="227">
        <v>8522</v>
      </c>
      <c r="AQ448" s="227">
        <v>1513</v>
      </c>
      <c r="AR448" s="227">
        <v>53293.3</v>
      </c>
      <c r="AS448" s="227">
        <v>56409.25</v>
      </c>
      <c r="AT448" s="227">
        <v>25011</v>
      </c>
      <c r="AU448" s="227">
        <v>34559.69</v>
      </c>
      <c r="AV448" s="227">
        <v>15840</v>
      </c>
      <c r="AW448" s="227">
        <v>4387.5</v>
      </c>
      <c r="AX448" s="227">
        <v>5624.5</v>
      </c>
      <c r="AY448" s="227">
        <v>10186</v>
      </c>
      <c r="AZ448" s="227">
        <v>79141</v>
      </c>
      <c r="BA448" s="227">
        <v>88016</v>
      </c>
      <c r="BB448" s="227">
        <v>25500.5</v>
      </c>
      <c r="BC448" s="227">
        <v>1698748.5</v>
      </c>
      <c r="BD448" s="227">
        <v>1915854.85</v>
      </c>
      <c r="BE448" s="227">
        <v>0</v>
      </c>
      <c r="BF448" s="227">
        <v>0</v>
      </c>
      <c r="BG448" s="227">
        <v>58774</v>
      </c>
      <c r="BH448" s="227">
        <v>0</v>
      </c>
      <c r="BI448" s="227">
        <v>0</v>
      </c>
      <c r="BJ448" s="227">
        <v>513985</v>
      </c>
      <c r="BK448" s="227">
        <v>81510</v>
      </c>
      <c r="BL448" s="227">
        <v>383947.5</v>
      </c>
      <c r="BM448" s="227">
        <v>0</v>
      </c>
      <c r="BN448" s="227">
        <v>0</v>
      </c>
      <c r="BO448" s="227">
        <v>0</v>
      </c>
      <c r="BP448" s="227">
        <v>0</v>
      </c>
      <c r="BQ448" s="227">
        <v>0</v>
      </c>
      <c r="BR448" s="227">
        <v>32072405</v>
      </c>
      <c r="BS448" s="227">
        <v>6645</v>
      </c>
      <c r="BT448" s="227">
        <v>0</v>
      </c>
      <c r="BU448" s="227">
        <v>5832</v>
      </c>
      <c r="BV448" s="227">
        <v>0</v>
      </c>
      <c r="BW448" s="227">
        <v>0</v>
      </c>
      <c r="BX448" s="227">
        <v>4551.5</v>
      </c>
      <c r="BY448" s="227">
        <v>777</v>
      </c>
      <c r="BZ448" s="227">
        <v>0</v>
      </c>
      <c r="CA448" s="227">
        <v>3178</v>
      </c>
      <c r="CB448" s="227">
        <v>150</v>
      </c>
      <c r="CC448" s="227">
        <v>14834</v>
      </c>
      <c r="CD448" s="227">
        <v>740</v>
      </c>
      <c r="CE448" s="227">
        <v>14447</v>
      </c>
      <c r="CF448" s="227">
        <v>0</v>
      </c>
      <c r="CG448" s="227">
        <v>0</v>
      </c>
      <c r="CH448" s="227">
        <v>0</v>
      </c>
      <c r="CI448" s="227">
        <v>3595</v>
      </c>
      <c r="CJ448" s="227">
        <v>15415</v>
      </c>
      <c r="CK448" s="227">
        <v>16526</v>
      </c>
      <c r="CL448" s="227">
        <v>3945</v>
      </c>
      <c r="CM448" s="326" t="s">
        <v>1404</v>
      </c>
      <c r="CN448" s="309" t="s">
        <v>1403</v>
      </c>
      <c r="CO448" s="309" t="s">
        <v>1404</v>
      </c>
      <c r="CP448" s="310" t="s">
        <v>2195</v>
      </c>
      <c r="CQ448" s="336" t="s">
        <v>2256</v>
      </c>
      <c r="CR448" s="310">
        <f t="shared" si="7"/>
        <v>0</v>
      </c>
      <c r="CS448" s="310" t="s">
        <v>451</v>
      </c>
      <c r="CT448" s="310" t="s">
        <v>452</v>
      </c>
      <c r="CU448" s="310">
        <v>0</v>
      </c>
      <c r="CW448" s="312" t="s">
        <v>1403</v>
      </c>
      <c r="CX448" s="310" t="s">
        <v>1404</v>
      </c>
      <c r="CY448" s="310" t="s">
        <v>2195</v>
      </c>
      <c r="CZ448" s="325">
        <f t="shared" si="6"/>
        <v>0</v>
      </c>
      <c r="DA448" s="313" t="s">
        <v>451</v>
      </c>
      <c r="DB448" s="310" t="s">
        <v>1476</v>
      </c>
      <c r="DC448" s="310" t="s">
        <v>1469</v>
      </c>
    </row>
    <row r="449" spans="1:107" ht="13.2" customHeight="1" x14ac:dyDescent="0.25">
      <c r="A449" s="293" t="s">
        <v>453</v>
      </c>
      <c r="B449" s="294" t="s">
        <v>454</v>
      </c>
      <c r="C449" s="227">
        <v>9833797.4399999995</v>
      </c>
      <c r="D449" s="227">
        <v>2781824.65</v>
      </c>
      <c r="E449" s="227">
        <v>2097821.25</v>
      </c>
      <c r="F449" s="227">
        <v>1677267.69</v>
      </c>
      <c r="G449" s="227">
        <v>1262000</v>
      </c>
      <c r="H449" s="227">
        <v>3169955.54</v>
      </c>
      <c r="I449" s="227">
        <v>4487054.38</v>
      </c>
      <c r="J449" s="227">
        <v>4826953.55</v>
      </c>
      <c r="K449" s="227">
        <v>1457963.17</v>
      </c>
      <c r="L449" s="227">
        <v>1736249</v>
      </c>
      <c r="M449" s="227">
        <v>6413003.3300000001</v>
      </c>
      <c r="N449" s="227">
        <v>510833.76</v>
      </c>
      <c r="O449" s="227">
        <v>9424695.4299999997</v>
      </c>
      <c r="P449" s="227">
        <v>1785691.92</v>
      </c>
      <c r="Q449" s="227">
        <v>4596085.33</v>
      </c>
      <c r="R449" s="227">
        <v>5096589.0599999996</v>
      </c>
      <c r="S449" s="227">
        <v>1633426.36</v>
      </c>
      <c r="T449" s="227">
        <v>2250000</v>
      </c>
      <c r="U449" s="227">
        <v>1185066.23</v>
      </c>
      <c r="V449" s="227">
        <v>1460454.24</v>
      </c>
      <c r="W449" s="227">
        <v>15194456.02</v>
      </c>
      <c r="X449" s="227">
        <v>2046281.55</v>
      </c>
      <c r="Y449" s="227">
        <v>2507847.13</v>
      </c>
      <c r="Z449" s="227">
        <v>2409574.5099999998</v>
      </c>
      <c r="AA449" s="227">
        <v>732345.99</v>
      </c>
      <c r="AB449" s="227">
        <v>1894093.7</v>
      </c>
      <c r="AC449" s="227">
        <v>3568539.16</v>
      </c>
      <c r="AD449" s="227">
        <v>4675047.83</v>
      </c>
      <c r="AE449" s="227">
        <v>1994025.94</v>
      </c>
      <c r="AF449" s="227">
        <v>1652070.25</v>
      </c>
      <c r="AG449" s="227">
        <v>3596174.88</v>
      </c>
      <c r="AH449" s="227">
        <v>2846677.7</v>
      </c>
      <c r="AI449" s="227">
        <v>2905573.64</v>
      </c>
      <c r="AJ449" s="227">
        <v>1643016.47</v>
      </c>
      <c r="AK449" s="227">
        <v>21077746.739999998</v>
      </c>
      <c r="AL449" s="227">
        <v>3005681.64</v>
      </c>
      <c r="AM449" s="227">
        <v>2291393.4700000002</v>
      </c>
      <c r="AN449" s="227">
        <v>6159219.6100000003</v>
      </c>
      <c r="AO449" s="227">
        <v>3845714.51</v>
      </c>
      <c r="AP449" s="227">
        <v>2502166.15</v>
      </c>
      <c r="AQ449" s="227">
        <v>3669203.24</v>
      </c>
      <c r="AR449" s="227">
        <v>7667824.1900000004</v>
      </c>
      <c r="AS449" s="227">
        <v>1527799.6</v>
      </c>
      <c r="AT449" s="227">
        <v>3067720.94</v>
      </c>
      <c r="AU449" s="227">
        <v>7095962.9299999997</v>
      </c>
      <c r="AV449" s="227">
        <v>1872997.76</v>
      </c>
      <c r="AW449" s="227">
        <v>1763630.96</v>
      </c>
      <c r="AX449" s="227">
        <v>4581992.83</v>
      </c>
      <c r="AY449" s="227">
        <v>3239581.48</v>
      </c>
      <c r="AZ449" s="227">
        <v>2429882.0299999998</v>
      </c>
      <c r="BA449" s="227">
        <v>7690235.9900000002</v>
      </c>
      <c r="BB449" s="227">
        <v>2624994.64</v>
      </c>
      <c r="BC449" s="227">
        <v>13930865.9</v>
      </c>
      <c r="BD449" s="227">
        <v>6681238.1500000004</v>
      </c>
      <c r="BE449" s="227">
        <v>1751987.19</v>
      </c>
      <c r="BF449" s="227">
        <v>902992.19</v>
      </c>
      <c r="BG449" s="227">
        <v>8358608.4100000001</v>
      </c>
      <c r="BH449" s="227">
        <v>854000</v>
      </c>
      <c r="BI449" s="227">
        <v>596349.34</v>
      </c>
      <c r="BJ449" s="227">
        <v>1884575.28</v>
      </c>
      <c r="BK449" s="227">
        <v>1621638.2</v>
      </c>
      <c r="BL449" s="227">
        <v>8384178.7800000003</v>
      </c>
      <c r="BM449" s="227">
        <v>3403397</v>
      </c>
      <c r="BN449" s="227">
        <v>2268287.96</v>
      </c>
      <c r="BO449" s="227">
        <v>4768650</v>
      </c>
      <c r="BP449" s="227">
        <v>4038000</v>
      </c>
      <c r="BQ449" s="227">
        <v>2409709.63</v>
      </c>
      <c r="BR449" s="227">
        <v>44843856.859999999</v>
      </c>
      <c r="BS449" s="227">
        <v>3068196.74</v>
      </c>
      <c r="BT449" s="227">
        <v>2034165.35</v>
      </c>
      <c r="BU449" s="227">
        <v>6010563.5899999999</v>
      </c>
      <c r="BV449" s="227">
        <v>97801.93</v>
      </c>
      <c r="BW449" s="227">
        <v>2147099.85</v>
      </c>
      <c r="BX449" s="227">
        <v>14799333.26</v>
      </c>
      <c r="BY449" s="227">
        <v>1402273.01</v>
      </c>
      <c r="BZ449" s="227">
        <v>1302207.3400000001</v>
      </c>
      <c r="CA449" s="227">
        <v>2102635.4500000002</v>
      </c>
      <c r="CB449" s="227">
        <v>2981365.68</v>
      </c>
      <c r="CC449" s="227">
        <v>11449175.800000001</v>
      </c>
      <c r="CD449" s="227">
        <v>1774844.12</v>
      </c>
      <c r="CE449" s="227">
        <v>12586190</v>
      </c>
      <c r="CF449" s="227">
        <v>902250</v>
      </c>
      <c r="CG449" s="227">
        <v>967897.67</v>
      </c>
      <c r="CH449" s="227">
        <v>980305.86</v>
      </c>
      <c r="CI449" s="227">
        <v>1695275.27</v>
      </c>
      <c r="CJ449" s="227">
        <v>11958560.470000001</v>
      </c>
      <c r="CK449" s="227">
        <v>780781.99</v>
      </c>
      <c r="CL449" s="227">
        <v>1307917.8700000001</v>
      </c>
      <c r="CM449" s="326" t="s">
        <v>1407</v>
      </c>
      <c r="CN449" s="309" t="s">
        <v>1406</v>
      </c>
      <c r="CO449" s="309" t="s">
        <v>1407</v>
      </c>
      <c r="CP449" s="310" t="s">
        <v>2196</v>
      </c>
      <c r="CQ449" s="336" t="s">
        <v>2257</v>
      </c>
      <c r="CR449" s="310">
        <f t="shared" si="7"/>
        <v>0</v>
      </c>
      <c r="CS449" s="310" t="s">
        <v>453</v>
      </c>
      <c r="CT449" s="310" t="s">
        <v>454</v>
      </c>
      <c r="CU449" s="310">
        <v>0</v>
      </c>
      <c r="CW449" s="312" t="s">
        <v>1406</v>
      </c>
      <c r="CX449" s="310" t="s">
        <v>1407</v>
      </c>
      <c r="CY449" s="310" t="s">
        <v>2196</v>
      </c>
      <c r="CZ449" s="325">
        <f t="shared" si="6"/>
        <v>0</v>
      </c>
      <c r="DA449" s="313" t="s">
        <v>453</v>
      </c>
      <c r="DB449" s="310" t="s">
        <v>454</v>
      </c>
      <c r="DC449" s="310" t="s">
        <v>2296</v>
      </c>
    </row>
    <row r="450" spans="1:107" ht="13.2" customHeight="1" x14ac:dyDescent="0.25">
      <c r="A450" s="293" t="s">
        <v>455</v>
      </c>
      <c r="B450" s="294" t="s">
        <v>456</v>
      </c>
      <c r="C450" s="227">
        <v>43493949.539999999</v>
      </c>
      <c r="D450" s="227">
        <v>12362594.449999999</v>
      </c>
      <c r="E450" s="227">
        <v>18426504.289999999</v>
      </c>
      <c r="F450" s="227">
        <v>4412417.84</v>
      </c>
      <c r="G450" s="227">
        <v>0</v>
      </c>
      <c r="H450" s="227">
        <v>11535633.970000001</v>
      </c>
      <c r="I450" s="227">
        <v>24644101.079999998</v>
      </c>
      <c r="J450" s="227">
        <v>18439268.32</v>
      </c>
      <c r="K450" s="227">
        <v>13516047.73</v>
      </c>
      <c r="L450" s="227">
        <v>2983194.81</v>
      </c>
      <c r="M450" s="227">
        <v>5355882.9800000004</v>
      </c>
      <c r="N450" s="227">
        <v>4864199.63</v>
      </c>
      <c r="O450" s="227">
        <v>0</v>
      </c>
      <c r="P450" s="227">
        <v>0</v>
      </c>
      <c r="Q450" s="227">
        <v>20195961.91</v>
      </c>
      <c r="R450" s="227">
        <v>-49570.559999999998</v>
      </c>
      <c r="S450" s="227">
        <v>7224300.79</v>
      </c>
      <c r="T450" s="227">
        <v>8817787.2599999998</v>
      </c>
      <c r="U450" s="227">
        <v>7249060.5999999996</v>
      </c>
      <c r="V450" s="227">
        <v>3917949.92</v>
      </c>
      <c r="W450" s="227">
        <v>0</v>
      </c>
      <c r="X450" s="227">
        <v>4349109.5999999996</v>
      </c>
      <c r="Y450" s="227">
        <v>20219482.280000001</v>
      </c>
      <c r="Z450" s="227">
        <v>13300736.92</v>
      </c>
      <c r="AA450" s="227">
        <v>1990854.2</v>
      </c>
      <c r="AB450" s="227">
        <v>9900575.3699999992</v>
      </c>
      <c r="AC450" s="227">
        <v>0</v>
      </c>
      <c r="AD450" s="227">
        <v>0</v>
      </c>
      <c r="AE450" s="227">
        <v>16263588.699999999</v>
      </c>
      <c r="AF450" s="227">
        <v>4378836.25</v>
      </c>
      <c r="AG450" s="227">
        <v>3129758.57</v>
      </c>
      <c r="AH450" s="227">
        <v>8414777.9900000002</v>
      </c>
      <c r="AI450" s="227">
        <v>6629766.0599999996</v>
      </c>
      <c r="AJ450" s="227">
        <v>14180235.76</v>
      </c>
      <c r="AK450" s="227">
        <v>0</v>
      </c>
      <c r="AL450" s="227">
        <v>14506280.380000001</v>
      </c>
      <c r="AM450" s="227">
        <v>-7938698.2800000003</v>
      </c>
      <c r="AN450" s="227">
        <v>5518964.3099999996</v>
      </c>
      <c r="AO450" s="227">
        <v>0</v>
      </c>
      <c r="AP450" s="227">
        <v>1280446.97</v>
      </c>
      <c r="AQ450" s="227">
        <v>7270661.2999999998</v>
      </c>
      <c r="AR450" s="227">
        <v>0</v>
      </c>
      <c r="AS450" s="227">
        <v>537052.02</v>
      </c>
      <c r="AT450" s="227">
        <v>3281873.51</v>
      </c>
      <c r="AU450" s="227">
        <v>1382943.81</v>
      </c>
      <c r="AV450" s="227">
        <v>0</v>
      </c>
      <c r="AW450" s="227">
        <v>0</v>
      </c>
      <c r="AX450" s="227">
        <v>0</v>
      </c>
      <c r="AY450" s="227">
        <v>7751835.0700000003</v>
      </c>
      <c r="AZ450" s="227">
        <v>0</v>
      </c>
      <c r="BA450" s="227">
        <v>0</v>
      </c>
      <c r="BB450" s="227">
        <v>13067811.880000001</v>
      </c>
      <c r="BC450" s="227">
        <v>0</v>
      </c>
      <c r="BD450" s="227">
        <v>0</v>
      </c>
      <c r="BE450" s="227">
        <v>15859469.75</v>
      </c>
      <c r="BF450" s="227">
        <v>11584003.59</v>
      </c>
      <c r="BG450" s="227">
        <v>11787900.24</v>
      </c>
      <c r="BH450" s="227">
        <v>13533284.720000001</v>
      </c>
      <c r="BI450" s="227">
        <v>7718112.8099999996</v>
      </c>
      <c r="BJ450" s="227">
        <v>15380463.83</v>
      </c>
      <c r="BK450" s="227">
        <v>6682873.9400000004</v>
      </c>
      <c r="BL450" s="227">
        <v>0</v>
      </c>
      <c r="BM450" s="227">
        <v>25879027.140000001</v>
      </c>
      <c r="BN450" s="227">
        <v>0</v>
      </c>
      <c r="BO450" s="227">
        <v>45704974.990000002</v>
      </c>
      <c r="BP450" s="227">
        <v>4389767.63</v>
      </c>
      <c r="BQ450" s="227">
        <v>0</v>
      </c>
      <c r="BR450" s="227">
        <v>0</v>
      </c>
      <c r="BS450" s="227">
        <v>19699924.25</v>
      </c>
      <c r="BT450" s="227">
        <v>1594512.91</v>
      </c>
      <c r="BU450" s="227">
        <v>0</v>
      </c>
      <c r="BV450" s="227">
        <v>11552695.140000001</v>
      </c>
      <c r="BW450" s="227">
        <v>14296991.960000001</v>
      </c>
      <c r="BX450" s="227">
        <v>20158656</v>
      </c>
      <c r="BY450" s="227">
        <v>12276840.949999999</v>
      </c>
      <c r="BZ450" s="227">
        <v>12488586.24</v>
      </c>
      <c r="CA450" s="227">
        <v>17169740.760000002</v>
      </c>
      <c r="CB450" s="227">
        <v>18098926.91</v>
      </c>
      <c r="CC450" s="227">
        <v>19126785.829999998</v>
      </c>
      <c r="CD450" s="227">
        <v>3391934.85</v>
      </c>
      <c r="CE450" s="227">
        <v>34859540.350000001</v>
      </c>
      <c r="CF450" s="227">
        <v>9274537.4399999995</v>
      </c>
      <c r="CG450" s="227">
        <v>10815716.24</v>
      </c>
      <c r="CH450" s="227">
        <v>11738060.34</v>
      </c>
      <c r="CI450" s="227">
        <v>6622299.6900000004</v>
      </c>
      <c r="CJ450" s="227">
        <v>4163008.46</v>
      </c>
      <c r="CK450" s="227">
        <v>7233390.2599999998</v>
      </c>
      <c r="CL450" s="227">
        <v>14294706.609999999</v>
      </c>
      <c r="CM450" s="326" t="s">
        <v>1404</v>
      </c>
      <c r="CN450" s="309">
        <v>44010</v>
      </c>
      <c r="CO450" s="309" t="s">
        <v>1404</v>
      </c>
      <c r="CP450" s="310" t="s">
        <v>2195</v>
      </c>
      <c r="CQ450" s="336" t="s">
        <v>2256</v>
      </c>
      <c r="CR450" s="310">
        <f t="shared" si="7"/>
        <v>0</v>
      </c>
      <c r="CS450" s="310" t="s">
        <v>455</v>
      </c>
      <c r="CT450" s="310" t="s">
        <v>456</v>
      </c>
      <c r="CU450" s="310">
        <v>0</v>
      </c>
      <c r="CW450" s="312">
        <v>44010</v>
      </c>
      <c r="CX450" s="310" t="s">
        <v>1404</v>
      </c>
      <c r="CY450" s="310" t="s">
        <v>2195</v>
      </c>
      <c r="CZ450" s="325">
        <f t="shared" si="6"/>
        <v>0</v>
      </c>
      <c r="DA450" s="313" t="s">
        <v>455</v>
      </c>
      <c r="DB450" s="310" t="s">
        <v>456</v>
      </c>
      <c r="DC450" s="310" t="s">
        <v>2296</v>
      </c>
    </row>
    <row r="451" spans="1:107" ht="13.2" customHeight="1" x14ac:dyDescent="0.25">
      <c r="A451" s="293" t="s">
        <v>457</v>
      </c>
      <c r="B451" s="294" t="s">
        <v>1231</v>
      </c>
      <c r="C451" s="227">
        <v>75480.86</v>
      </c>
      <c r="D451" s="227">
        <v>0</v>
      </c>
      <c r="E451" s="227">
        <v>40691.64</v>
      </c>
      <c r="F451" s="227">
        <v>0</v>
      </c>
      <c r="G451" s="227">
        <v>0</v>
      </c>
      <c r="H451" s="227">
        <v>0</v>
      </c>
      <c r="I451" s="227">
        <v>0</v>
      </c>
      <c r="J451" s="227">
        <v>0</v>
      </c>
      <c r="K451" s="227">
        <v>0</v>
      </c>
      <c r="L451" s="227">
        <v>0</v>
      </c>
      <c r="M451" s="227">
        <v>0</v>
      </c>
      <c r="N451" s="227">
        <v>0</v>
      </c>
      <c r="O451" s="227">
        <v>150343.37</v>
      </c>
      <c r="P451" s="227">
        <v>0</v>
      </c>
      <c r="Q451" s="227">
        <v>0</v>
      </c>
      <c r="R451" s="227">
        <v>0</v>
      </c>
      <c r="S451" s="227">
        <v>0</v>
      </c>
      <c r="T451" s="227">
        <v>0</v>
      </c>
      <c r="U451" s="227">
        <v>0</v>
      </c>
      <c r="V451" s="227">
        <v>0</v>
      </c>
      <c r="W451" s="227">
        <v>0</v>
      </c>
      <c r="X451" s="227">
        <v>0</v>
      </c>
      <c r="Y451" s="227">
        <v>0</v>
      </c>
      <c r="Z451" s="227">
        <v>0</v>
      </c>
      <c r="AA451" s="227">
        <v>0</v>
      </c>
      <c r="AB451" s="227">
        <v>0</v>
      </c>
      <c r="AC451" s="227">
        <v>0</v>
      </c>
      <c r="AD451" s="227">
        <v>0</v>
      </c>
      <c r="AE451" s="227">
        <v>0</v>
      </c>
      <c r="AF451" s="227">
        <v>0</v>
      </c>
      <c r="AG451" s="227">
        <v>0</v>
      </c>
      <c r="AH451" s="227">
        <v>0</v>
      </c>
      <c r="AI451" s="227">
        <v>0</v>
      </c>
      <c r="AJ451" s="227">
        <v>0</v>
      </c>
      <c r="AK451" s="227">
        <v>110400</v>
      </c>
      <c r="AL451" s="227">
        <v>0</v>
      </c>
      <c r="AM451" s="227">
        <v>5450</v>
      </c>
      <c r="AN451" s="227">
        <v>0</v>
      </c>
      <c r="AO451" s="227">
        <v>0</v>
      </c>
      <c r="AP451" s="227">
        <v>0</v>
      </c>
      <c r="AQ451" s="227">
        <v>0</v>
      </c>
      <c r="AR451" s="227">
        <v>0</v>
      </c>
      <c r="AS451" s="227">
        <v>30455</v>
      </c>
      <c r="AT451" s="227">
        <v>0</v>
      </c>
      <c r="AU451" s="227">
        <v>0</v>
      </c>
      <c r="AV451" s="227">
        <v>0</v>
      </c>
      <c r="AW451" s="227">
        <v>0</v>
      </c>
      <c r="AX451" s="227">
        <v>0</v>
      </c>
      <c r="AY451" s="227">
        <v>0</v>
      </c>
      <c r="AZ451" s="227">
        <v>0</v>
      </c>
      <c r="BA451" s="227">
        <v>0</v>
      </c>
      <c r="BB451" s="227">
        <v>65048.77</v>
      </c>
      <c r="BC451" s="227">
        <v>0</v>
      </c>
      <c r="BD451" s="227">
        <v>1276231.69</v>
      </c>
      <c r="BE451" s="227">
        <v>0</v>
      </c>
      <c r="BF451" s="227">
        <v>0</v>
      </c>
      <c r="BG451" s="227">
        <v>0</v>
      </c>
      <c r="BH451" s="227">
        <v>0</v>
      </c>
      <c r="BI451" s="227">
        <v>0</v>
      </c>
      <c r="BJ451" s="227">
        <v>0</v>
      </c>
      <c r="BK451" s="227">
        <v>0</v>
      </c>
      <c r="BL451" s="227">
        <v>0</v>
      </c>
      <c r="BM451" s="227">
        <v>0</v>
      </c>
      <c r="BN451" s="227">
        <v>0</v>
      </c>
      <c r="BO451" s="227">
        <v>149798.75</v>
      </c>
      <c r="BP451" s="227">
        <v>0</v>
      </c>
      <c r="BQ451" s="227">
        <v>0</v>
      </c>
      <c r="BR451" s="295">
        <v>0</v>
      </c>
      <c r="BS451" s="227">
        <v>0</v>
      </c>
      <c r="BT451" s="295">
        <v>0</v>
      </c>
      <c r="BU451" s="227">
        <v>0</v>
      </c>
      <c r="BV451" s="227">
        <v>0</v>
      </c>
      <c r="BW451" s="227">
        <v>0</v>
      </c>
      <c r="BX451" s="227">
        <v>0</v>
      </c>
      <c r="BY451" s="227">
        <v>0</v>
      </c>
      <c r="BZ451" s="227">
        <v>0</v>
      </c>
      <c r="CA451" s="227">
        <v>0</v>
      </c>
      <c r="CB451" s="295">
        <v>0</v>
      </c>
      <c r="CC451" s="227">
        <v>0</v>
      </c>
      <c r="CD451" s="227">
        <v>183159.82</v>
      </c>
      <c r="CE451" s="227">
        <v>975512.75</v>
      </c>
      <c r="CF451" s="227">
        <v>0</v>
      </c>
      <c r="CG451" s="227">
        <v>191746.62</v>
      </c>
      <c r="CH451" s="227">
        <v>0</v>
      </c>
      <c r="CI451" s="227">
        <v>0</v>
      </c>
      <c r="CJ451" s="227">
        <v>0</v>
      </c>
      <c r="CK451" s="227">
        <v>0</v>
      </c>
      <c r="CL451" s="227">
        <v>0</v>
      </c>
      <c r="CM451" s="326" t="s">
        <v>1404</v>
      </c>
      <c r="CN451" s="309" t="s">
        <v>1408</v>
      </c>
      <c r="CO451" s="309" t="s">
        <v>1404</v>
      </c>
      <c r="CP451" s="310" t="s">
        <v>2195</v>
      </c>
      <c r="CQ451" s="336" t="s">
        <v>2256</v>
      </c>
      <c r="CR451" s="310">
        <f t="shared" si="7"/>
        <v>0</v>
      </c>
      <c r="CS451" s="310" t="s">
        <v>457</v>
      </c>
      <c r="CT451" s="310" t="s">
        <v>2214</v>
      </c>
      <c r="CU451" s="310">
        <v>0</v>
      </c>
      <c r="CW451" s="312" t="s">
        <v>1408</v>
      </c>
      <c r="CX451" s="310" t="s">
        <v>1404</v>
      </c>
      <c r="CY451" s="310" t="s">
        <v>2195</v>
      </c>
      <c r="CZ451" s="325">
        <f t="shared" si="6"/>
        <v>0</v>
      </c>
      <c r="DA451" s="313" t="s">
        <v>457</v>
      </c>
      <c r="DB451" s="310" t="s">
        <v>1231</v>
      </c>
      <c r="DC451" s="310" t="s">
        <v>2296</v>
      </c>
    </row>
    <row r="452" spans="1:107" ht="13.2" customHeight="1" x14ac:dyDescent="0.25">
      <c r="A452" s="293" t="s">
        <v>458</v>
      </c>
      <c r="B452" s="294" t="s">
        <v>459</v>
      </c>
      <c r="C452" s="227">
        <v>12130338.27</v>
      </c>
      <c r="D452" s="227">
        <v>10025865.970000001</v>
      </c>
      <c r="E452" s="227">
        <v>10013815.67</v>
      </c>
      <c r="F452" s="227">
        <v>6542984.6500000004</v>
      </c>
      <c r="G452" s="227">
        <v>0</v>
      </c>
      <c r="H452" s="227">
        <v>5145092.34</v>
      </c>
      <c r="I452" s="227">
        <v>10762826.449999999</v>
      </c>
      <c r="J452" s="227">
        <v>6474206.9100000001</v>
      </c>
      <c r="K452" s="227">
        <v>7743745.4699999997</v>
      </c>
      <c r="L452" s="227">
        <v>6545641.5899999999</v>
      </c>
      <c r="M452" s="227">
        <v>2088335.19</v>
      </c>
      <c r="N452" s="227">
        <v>0</v>
      </c>
      <c r="O452" s="227">
        <v>5132373.99</v>
      </c>
      <c r="P452" s="227">
        <v>10200922.99</v>
      </c>
      <c r="Q452" s="227">
        <v>3909324.58</v>
      </c>
      <c r="R452" s="227">
        <v>-847498.37</v>
      </c>
      <c r="S452" s="227">
        <v>1579492.23</v>
      </c>
      <c r="T452" s="227">
        <v>1492637.51</v>
      </c>
      <c r="U452" s="227">
        <v>148.29</v>
      </c>
      <c r="V452" s="227">
        <v>1139727.25</v>
      </c>
      <c r="W452" s="227">
        <v>14393349.460000001</v>
      </c>
      <c r="X452" s="227">
        <v>0</v>
      </c>
      <c r="Y452" s="227">
        <v>4910747.1900000004</v>
      </c>
      <c r="Z452" s="227">
        <v>6277248.2699999996</v>
      </c>
      <c r="AA452" s="227">
        <v>0</v>
      </c>
      <c r="AB452" s="227">
        <v>4462967.8899999997</v>
      </c>
      <c r="AC452" s="227">
        <v>4098011.24</v>
      </c>
      <c r="AD452" s="227">
        <v>0</v>
      </c>
      <c r="AE452" s="227">
        <v>395319.81</v>
      </c>
      <c r="AF452" s="227">
        <v>1298096.69</v>
      </c>
      <c r="AG452" s="227">
        <v>2713103.66</v>
      </c>
      <c r="AH452" s="227">
        <v>2379765.15</v>
      </c>
      <c r="AI452" s="227">
        <v>14218725.98</v>
      </c>
      <c r="AJ452" s="227">
        <v>435489.46</v>
      </c>
      <c r="AK452" s="227">
        <v>22142939.960000001</v>
      </c>
      <c r="AL452" s="227">
        <v>6119720.1699999999</v>
      </c>
      <c r="AM452" s="227">
        <v>5731444.7699999996</v>
      </c>
      <c r="AN452" s="227">
        <v>9784741.4800000004</v>
      </c>
      <c r="AO452" s="227">
        <v>7618706.29</v>
      </c>
      <c r="AP452" s="227">
        <v>9873980.4399999995</v>
      </c>
      <c r="AQ452" s="227">
        <v>2004372.06</v>
      </c>
      <c r="AR452" s="227">
        <v>0</v>
      </c>
      <c r="AS452" s="227">
        <v>7003075.71</v>
      </c>
      <c r="AT452" s="227">
        <v>8209667.6200000001</v>
      </c>
      <c r="AU452" s="227">
        <v>21166241.870000001</v>
      </c>
      <c r="AV452" s="227">
        <v>5365229.4400000004</v>
      </c>
      <c r="AW452" s="227">
        <v>3035829.12</v>
      </c>
      <c r="AX452" s="227">
        <v>5806353.9400000004</v>
      </c>
      <c r="AY452" s="227">
        <v>7577121.2800000003</v>
      </c>
      <c r="AZ452" s="227">
        <v>2885257.22</v>
      </c>
      <c r="BA452" s="227">
        <v>0</v>
      </c>
      <c r="BB452" s="227">
        <v>7481790.1500000004</v>
      </c>
      <c r="BC452" s="227">
        <v>16983997.710000001</v>
      </c>
      <c r="BD452" s="227">
        <v>0</v>
      </c>
      <c r="BE452" s="227">
        <v>0</v>
      </c>
      <c r="BF452" s="227">
        <v>0</v>
      </c>
      <c r="BG452" s="227">
        <v>0</v>
      </c>
      <c r="BH452" s="227">
        <v>3465365.94</v>
      </c>
      <c r="BI452" s="227">
        <v>0</v>
      </c>
      <c r="BJ452" s="227">
        <v>0</v>
      </c>
      <c r="BK452" s="227">
        <v>3981590.26</v>
      </c>
      <c r="BL452" s="227">
        <v>13505405.140000001</v>
      </c>
      <c r="BM452" s="227">
        <v>0</v>
      </c>
      <c r="BN452" s="227">
        <v>3796957.35</v>
      </c>
      <c r="BO452" s="227">
        <v>-4343278</v>
      </c>
      <c r="BP452" s="227">
        <v>8253649.1200000001</v>
      </c>
      <c r="BQ452" s="227">
        <v>3715727.35</v>
      </c>
      <c r="BR452" s="295">
        <v>17191881.620000001</v>
      </c>
      <c r="BS452" s="295">
        <v>1385031.43</v>
      </c>
      <c r="BT452" s="295">
        <v>8459649.7200000007</v>
      </c>
      <c r="BU452" s="295">
        <v>7513525.3799999999</v>
      </c>
      <c r="BV452" s="295">
        <v>0</v>
      </c>
      <c r="BW452" s="295">
        <v>977456.38</v>
      </c>
      <c r="BX452" s="295">
        <v>11257700.029999999</v>
      </c>
      <c r="BY452" s="295">
        <v>5257398.17</v>
      </c>
      <c r="BZ452" s="295">
        <v>2713739.07</v>
      </c>
      <c r="CA452" s="295">
        <v>0</v>
      </c>
      <c r="CB452" s="295">
        <v>14427855.289999999</v>
      </c>
      <c r="CC452" s="295">
        <v>3344956.34</v>
      </c>
      <c r="CD452" s="295">
        <v>2637181.39</v>
      </c>
      <c r="CE452" s="295">
        <v>6308208.6399999997</v>
      </c>
      <c r="CF452" s="295">
        <v>2520507.19</v>
      </c>
      <c r="CG452" s="295">
        <v>2424778.6</v>
      </c>
      <c r="CH452" s="295">
        <v>0</v>
      </c>
      <c r="CI452" s="295">
        <v>2318471.0499999998</v>
      </c>
      <c r="CJ452" s="295">
        <v>12164971.550000001</v>
      </c>
      <c r="CK452" s="295">
        <v>0</v>
      </c>
      <c r="CL452" s="295">
        <v>126200.52</v>
      </c>
      <c r="CM452" s="326" t="s">
        <v>1404</v>
      </c>
      <c r="CN452" s="309">
        <v>44010</v>
      </c>
      <c r="CO452" s="309" t="s">
        <v>1404</v>
      </c>
      <c r="CP452" s="310" t="s">
        <v>2195</v>
      </c>
      <c r="CQ452" s="336" t="s">
        <v>2256</v>
      </c>
      <c r="CR452" s="310">
        <f t="shared" si="7"/>
        <v>0</v>
      </c>
      <c r="CS452" s="310" t="s">
        <v>458</v>
      </c>
      <c r="CT452" s="310" t="s">
        <v>459</v>
      </c>
      <c r="CU452" s="310">
        <v>0</v>
      </c>
      <c r="CW452" s="312">
        <v>44010</v>
      </c>
      <c r="CX452" s="310" t="s">
        <v>1404</v>
      </c>
      <c r="CY452" s="310" t="s">
        <v>2195</v>
      </c>
      <c r="CZ452" s="325">
        <f t="shared" si="6"/>
        <v>0</v>
      </c>
      <c r="DA452" s="313" t="s">
        <v>458</v>
      </c>
      <c r="DB452" s="310" t="s">
        <v>459</v>
      </c>
      <c r="DC452" s="310" t="s">
        <v>2296</v>
      </c>
    </row>
    <row r="453" spans="1:107" ht="13.2" customHeight="1" x14ac:dyDescent="0.25">
      <c r="A453" s="293" t="s">
        <v>460</v>
      </c>
      <c r="B453" s="294" t="s">
        <v>461</v>
      </c>
      <c r="C453" s="227">
        <v>15592103.720000001</v>
      </c>
      <c r="D453" s="227">
        <v>215089</v>
      </c>
      <c r="E453" s="227">
        <v>274544</v>
      </c>
      <c r="F453" s="227">
        <v>695246.95</v>
      </c>
      <c r="G453" s="227">
        <v>119386</v>
      </c>
      <c r="H453" s="227">
        <v>168018</v>
      </c>
      <c r="I453" s="227">
        <v>345185</v>
      </c>
      <c r="J453" s="227">
        <v>288948.5</v>
      </c>
      <c r="K453" s="227">
        <v>715222</v>
      </c>
      <c r="L453" s="227">
        <v>245313</v>
      </c>
      <c r="M453" s="227">
        <v>4803219.96</v>
      </c>
      <c r="N453" s="227">
        <v>158464.6</v>
      </c>
      <c r="O453" s="227">
        <v>13602703.640000001</v>
      </c>
      <c r="P453" s="227">
        <v>2827619.03</v>
      </c>
      <c r="Q453" s="227">
        <v>440607.29</v>
      </c>
      <c r="R453" s="227">
        <v>7123295.4400000004</v>
      </c>
      <c r="S453" s="227">
        <v>1704338.97</v>
      </c>
      <c r="T453" s="227">
        <v>1300823.96</v>
      </c>
      <c r="U453" s="227">
        <v>109898</v>
      </c>
      <c r="V453" s="227">
        <v>717683.93</v>
      </c>
      <c r="W453" s="227">
        <v>67540175.75</v>
      </c>
      <c r="X453" s="227">
        <v>654790.84</v>
      </c>
      <c r="Y453" s="227">
        <v>124120</v>
      </c>
      <c r="Z453" s="227">
        <v>105433</v>
      </c>
      <c r="AA453" s="227">
        <v>45929.5</v>
      </c>
      <c r="AB453" s="227">
        <v>818334</v>
      </c>
      <c r="AC453" s="227">
        <v>42884</v>
      </c>
      <c r="AD453" s="227">
        <v>2192914</v>
      </c>
      <c r="AE453" s="227">
        <v>37623</v>
      </c>
      <c r="AF453" s="227">
        <v>165908.79999999999</v>
      </c>
      <c r="AG453" s="227">
        <v>100990</v>
      </c>
      <c r="AH453" s="227">
        <v>2985325.65</v>
      </c>
      <c r="AI453" s="227">
        <v>496016.05</v>
      </c>
      <c r="AJ453" s="227">
        <v>137174.07</v>
      </c>
      <c r="AK453" s="227">
        <v>6540578.4500000002</v>
      </c>
      <c r="AL453" s="227">
        <v>143715.01</v>
      </c>
      <c r="AM453" s="227">
        <v>156616</v>
      </c>
      <c r="AN453" s="227">
        <v>229375</v>
      </c>
      <c r="AO453" s="227">
        <v>242075</v>
      </c>
      <c r="AP453" s="227">
        <v>178614</v>
      </c>
      <c r="AQ453" s="227">
        <v>75840</v>
      </c>
      <c r="AR453" s="227">
        <v>371319.35</v>
      </c>
      <c r="AS453" s="227">
        <v>119131</v>
      </c>
      <c r="AT453" s="227">
        <v>2402774.6</v>
      </c>
      <c r="AU453" s="227">
        <v>2855676.54</v>
      </c>
      <c r="AV453" s="227">
        <v>123288</v>
      </c>
      <c r="AW453" s="227">
        <v>51549</v>
      </c>
      <c r="AX453" s="227">
        <v>108900</v>
      </c>
      <c r="AY453" s="227">
        <v>118665</v>
      </c>
      <c r="AZ453" s="227">
        <v>561312.47</v>
      </c>
      <c r="BA453" s="227">
        <v>3489075</v>
      </c>
      <c r="BB453" s="227">
        <v>36347.5</v>
      </c>
      <c r="BC453" s="227">
        <v>10439827.220000001</v>
      </c>
      <c r="BD453" s="227">
        <v>5695045.8600000003</v>
      </c>
      <c r="BE453" s="227">
        <v>1050936.55</v>
      </c>
      <c r="BF453" s="227">
        <v>69950</v>
      </c>
      <c r="BG453" s="227">
        <v>4580133.0599999996</v>
      </c>
      <c r="BH453" s="227">
        <v>44897.5</v>
      </c>
      <c r="BI453" s="227">
        <v>32480</v>
      </c>
      <c r="BJ453" s="227">
        <v>229247</v>
      </c>
      <c r="BK453" s="227">
        <v>45509.04</v>
      </c>
      <c r="BL453" s="227">
        <v>2296276.58</v>
      </c>
      <c r="BM453" s="227">
        <v>3270514.06</v>
      </c>
      <c r="BN453" s="227">
        <v>2332187.0499999998</v>
      </c>
      <c r="BO453" s="227">
        <v>2517487.48</v>
      </c>
      <c r="BP453" s="227">
        <v>2627416.37</v>
      </c>
      <c r="BQ453" s="227">
        <v>2268791.06</v>
      </c>
      <c r="BR453" s="295">
        <v>20443159</v>
      </c>
      <c r="BS453" s="295">
        <v>2702249.73</v>
      </c>
      <c r="BT453" s="295">
        <v>3384200.24</v>
      </c>
      <c r="BU453" s="295">
        <v>11959518.470000001</v>
      </c>
      <c r="BV453" s="227">
        <v>24000</v>
      </c>
      <c r="BW453" s="295">
        <v>552072.95999999996</v>
      </c>
      <c r="BX453" s="295">
        <v>6463291.1799999997</v>
      </c>
      <c r="BY453" s="295">
        <v>191125.82</v>
      </c>
      <c r="BZ453" s="295">
        <v>308755.05</v>
      </c>
      <c r="CA453" s="295">
        <v>1015003.32</v>
      </c>
      <c r="CB453" s="295">
        <v>673076.15</v>
      </c>
      <c r="CC453" s="295">
        <v>2069232.5</v>
      </c>
      <c r="CD453" s="295">
        <v>3230986.5</v>
      </c>
      <c r="CE453" s="295">
        <v>5027036.95</v>
      </c>
      <c r="CF453" s="295">
        <v>335194.96000000002</v>
      </c>
      <c r="CG453" s="295">
        <v>167125</v>
      </c>
      <c r="CH453" s="295">
        <v>1043727.27</v>
      </c>
      <c r="CI453" s="295">
        <v>48748.03</v>
      </c>
      <c r="CJ453" s="295">
        <v>6770619.71</v>
      </c>
      <c r="CK453" s="295">
        <v>37094.75</v>
      </c>
      <c r="CL453" s="295">
        <v>945190.22</v>
      </c>
      <c r="CM453" s="326" t="s">
        <v>1404</v>
      </c>
      <c r="CN453" s="309" t="s">
        <v>1408</v>
      </c>
      <c r="CO453" s="309" t="s">
        <v>1404</v>
      </c>
      <c r="CP453" s="310" t="s">
        <v>2195</v>
      </c>
      <c r="CQ453" s="336" t="s">
        <v>2256</v>
      </c>
      <c r="CR453" s="310">
        <f t="shared" si="7"/>
        <v>0</v>
      </c>
      <c r="CS453" s="310" t="s">
        <v>460</v>
      </c>
      <c r="CT453" s="310" t="s">
        <v>461</v>
      </c>
      <c r="CU453" s="310">
        <v>0</v>
      </c>
      <c r="CW453" s="312" t="s">
        <v>1408</v>
      </c>
      <c r="CX453" s="310" t="s">
        <v>1404</v>
      </c>
      <c r="CY453" s="310" t="s">
        <v>2195</v>
      </c>
      <c r="CZ453" s="325">
        <f t="shared" si="6"/>
        <v>0</v>
      </c>
      <c r="DA453" s="313" t="s">
        <v>460</v>
      </c>
      <c r="DB453" s="310" t="s">
        <v>461</v>
      </c>
      <c r="DC453" s="310" t="s">
        <v>2296</v>
      </c>
    </row>
    <row r="454" spans="1:107" ht="13.2" customHeight="1" x14ac:dyDescent="0.25">
      <c r="A454" s="293" t="s">
        <v>462</v>
      </c>
      <c r="B454" s="294" t="s">
        <v>1232</v>
      </c>
      <c r="C454" s="227">
        <v>11679117.5</v>
      </c>
      <c r="D454" s="227">
        <v>2755901.97</v>
      </c>
      <c r="E454" s="227">
        <v>1216761.54</v>
      </c>
      <c r="F454" s="227">
        <v>1199195.82</v>
      </c>
      <c r="G454" s="227">
        <v>543543.18999999994</v>
      </c>
      <c r="H454" s="227">
        <v>1809497.55</v>
      </c>
      <c r="I454" s="227">
        <v>1364860.53</v>
      </c>
      <c r="J454" s="227">
        <v>1009049.39</v>
      </c>
      <c r="K454" s="227">
        <v>275756.84000000003</v>
      </c>
      <c r="L454" s="227">
        <v>2037649.98</v>
      </c>
      <c r="M454" s="227">
        <v>3895167.04</v>
      </c>
      <c r="N454" s="227">
        <v>343115.84</v>
      </c>
      <c r="O454" s="227">
        <v>4754938.25</v>
      </c>
      <c r="P454" s="227">
        <v>2542582.06</v>
      </c>
      <c r="Q454" s="227">
        <v>6894894.4900000002</v>
      </c>
      <c r="R454" s="227">
        <v>1765683.62</v>
      </c>
      <c r="S454" s="227">
        <v>2868496.22</v>
      </c>
      <c r="T454" s="227">
        <v>1168476.6100000001</v>
      </c>
      <c r="U454" s="227">
        <v>1484345.83</v>
      </c>
      <c r="V454" s="227">
        <v>507337.75</v>
      </c>
      <c r="W454" s="227">
        <v>12306644.85</v>
      </c>
      <c r="X454" s="227">
        <v>2153378.75</v>
      </c>
      <c r="Y454" s="227">
        <v>2184361.1800000002</v>
      </c>
      <c r="Z454" s="227">
        <v>1135127.69</v>
      </c>
      <c r="AA454" s="227">
        <v>36886.800000000003</v>
      </c>
      <c r="AB454" s="227">
        <v>881083.26</v>
      </c>
      <c r="AC454" s="227">
        <v>5041628.0999999996</v>
      </c>
      <c r="AD454" s="227">
        <v>6102219.5700000003</v>
      </c>
      <c r="AE454" s="227">
        <v>222473</v>
      </c>
      <c r="AF454" s="227">
        <v>1231119.05</v>
      </c>
      <c r="AG454" s="227">
        <v>2131014.0099999998</v>
      </c>
      <c r="AH454" s="227">
        <v>3045417.86</v>
      </c>
      <c r="AI454" s="227">
        <v>1427571.44</v>
      </c>
      <c r="AJ454" s="227">
        <v>99297.57</v>
      </c>
      <c r="AK454" s="227">
        <v>12127526.310000001</v>
      </c>
      <c r="AL454" s="227">
        <v>5122111.95</v>
      </c>
      <c r="AM454" s="227">
        <v>1676508.22</v>
      </c>
      <c r="AN454" s="227">
        <v>5001378.5999999996</v>
      </c>
      <c r="AO454" s="227">
        <v>3787225.61</v>
      </c>
      <c r="AP454" s="227">
        <v>850900</v>
      </c>
      <c r="AQ454" s="227">
        <v>128690.25</v>
      </c>
      <c r="AR454" s="227">
        <v>3064934</v>
      </c>
      <c r="AS454" s="227">
        <v>893788.22</v>
      </c>
      <c r="AT454" s="227">
        <v>5219058.1399999997</v>
      </c>
      <c r="AU454" s="227">
        <v>5515753.7000000002</v>
      </c>
      <c r="AV454" s="227">
        <v>1155358.82</v>
      </c>
      <c r="AW454" s="227">
        <v>1954070.48</v>
      </c>
      <c r="AX454" s="227">
        <v>715010.22</v>
      </c>
      <c r="AY454" s="227">
        <v>211006.8</v>
      </c>
      <c r="AZ454" s="227">
        <v>897735.42</v>
      </c>
      <c r="BA454" s="227">
        <v>5752518.0499999998</v>
      </c>
      <c r="BB454" s="227">
        <v>1036748.54</v>
      </c>
      <c r="BC454" s="227">
        <v>13682005.970000001</v>
      </c>
      <c r="BD454" s="227">
        <v>2709201.6</v>
      </c>
      <c r="BE454" s="227">
        <v>671385.41</v>
      </c>
      <c r="BF454" s="227">
        <v>149491</v>
      </c>
      <c r="BG454" s="227">
        <v>3291286.48</v>
      </c>
      <c r="BH454" s="227">
        <v>1353948.67</v>
      </c>
      <c r="BI454" s="227">
        <v>32350</v>
      </c>
      <c r="BJ454" s="227">
        <v>763688.64</v>
      </c>
      <c r="BK454" s="227">
        <v>1404545.66</v>
      </c>
      <c r="BL454" s="227">
        <v>608288.68000000005</v>
      </c>
      <c r="BM454" s="227">
        <v>3046055.51</v>
      </c>
      <c r="BN454" s="227">
        <v>1837276.57</v>
      </c>
      <c r="BO454" s="227">
        <v>3401451.84</v>
      </c>
      <c r="BP454" s="227">
        <v>2686975.83</v>
      </c>
      <c r="BQ454" s="227">
        <v>423669.94</v>
      </c>
      <c r="BR454" s="295">
        <v>20722849.870000001</v>
      </c>
      <c r="BS454" s="227">
        <v>3378120.12</v>
      </c>
      <c r="BT454" s="227">
        <v>2681088.48</v>
      </c>
      <c r="BU454" s="227">
        <v>5784649.7999999998</v>
      </c>
      <c r="BV454" s="227">
        <v>108078.52</v>
      </c>
      <c r="BW454" s="227">
        <v>192256.11</v>
      </c>
      <c r="BX454" s="227">
        <v>760391.2</v>
      </c>
      <c r="BY454" s="227">
        <v>1111499.57</v>
      </c>
      <c r="BZ454" s="227">
        <v>1219297.67</v>
      </c>
      <c r="CA454" s="227">
        <v>1746553.6</v>
      </c>
      <c r="CB454" s="227">
        <v>2070988.42</v>
      </c>
      <c r="CC454" s="227">
        <v>2824404.24</v>
      </c>
      <c r="CD454" s="227">
        <v>3519760.87</v>
      </c>
      <c r="CE454" s="227">
        <v>1778774.04</v>
      </c>
      <c r="CF454" s="227">
        <v>3174521.89</v>
      </c>
      <c r="CG454" s="227">
        <v>5219850.4000000004</v>
      </c>
      <c r="CH454" s="227">
        <v>1359462.11</v>
      </c>
      <c r="CI454" s="227">
        <v>1181710.83</v>
      </c>
      <c r="CJ454" s="227">
        <v>876118.37</v>
      </c>
      <c r="CK454" s="227">
        <v>805430.11</v>
      </c>
      <c r="CL454" s="227">
        <v>684882.77</v>
      </c>
      <c r="CM454" s="326" t="s">
        <v>1404</v>
      </c>
      <c r="CN454" s="309" t="s">
        <v>1408</v>
      </c>
      <c r="CO454" s="309" t="s">
        <v>1404</v>
      </c>
      <c r="CP454" s="310" t="s">
        <v>2195</v>
      </c>
      <c r="CQ454" s="336" t="s">
        <v>2256</v>
      </c>
      <c r="CR454" s="310">
        <f t="shared" si="7"/>
        <v>0</v>
      </c>
      <c r="CS454" s="310" t="s">
        <v>462</v>
      </c>
      <c r="CT454" s="310" t="s">
        <v>2215</v>
      </c>
      <c r="CU454" s="310">
        <v>0</v>
      </c>
      <c r="CW454" s="312" t="s">
        <v>1408</v>
      </c>
      <c r="CX454" s="310" t="s">
        <v>1404</v>
      </c>
      <c r="CY454" s="310" t="s">
        <v>2195</v>
      </c>
      <c r="CZ454" s="325">
        <f t="shared" ref="CZ454:CZ519" si="8">A454-DA454</f>
        <v>0</v>
      </c>
      <c r="DA454" s="313" t="s">
        <v>462</v>
      </c>
      <c r="DB454" s="310" t="s">
        <v>1232</v>
      </c>
      <c r="DC454" s="310" t="s">
        <v>2296</v>
      </c>
    </row>
    <row r="455" spans="1:107" ht="13.2" customHeight="1" x14ac:dyDescent="0.25">
      <c r="A455" s="293" t="s">
        <v>463</v>
      </c>
      <c r="B455" s="294" t="s">
        <v>464</v>
      </c>
      <c r="C455" s="227">
        <v>28039491.379999999</v>
      </c>
      <c r="D455" s="227">
        <v>1187578.24</v>
      </c>
      <c r="E455" s="227">
        <v>205550</v>
      </c>
      <c r="F455" s="227">
        <v>359238.69</v>
      </c>
      <c r="G455" s="227">
        <v>1104288.04</v>
      </c>
      <c r="H455" s="227">
        <v>1776630</v>
      </c>
      <c r="I455" s="227">
        <v>477748.88</v>
      </c>
      <c r="J455" s="227">
        <v>1283275.77</v>
      </c>
      <c r="K455" s="227">
        <v>136600</v>
      </c>
      <c r="L455" s="227">
        <v>1485323.15</v>
      </c>
      <c r="M455" s="227">
        <v>1085511</v>
      </c>
      <c r="N455" s="227">
        <v>1194878.99</v>
      </c>
      <c r="O455" s="227">
        <v>2038501.19</v>
      </c>
      <c r="P455" s="227">
        <v>301800</v>
      </c>
      <c r="Q455" s="227">
        <v>1910508.24</v>
      </c>
      <c r="R455" s="227">
        <v>1734981.43</v>
      </c>
      <c r="S455" s="227">
        <v>972747.3</v>
      </c>
      <c r="T455" s="227">
        <v>706831.27</v>
      </c>
      <c r="U455" s="227">
        <v>253368.5</v>
      </c>
      <c r="V455" s="227">
        <v>786083.61</v>
      </c>
      <c r="W455" s="227">
        <v>3672882.92</v>
      </c>
      <c r="X455" s="227">
        <v>1413959.83</v>
      </c>
      <c r="Y455" s="227">
        <v>784033.22</v>
      </c>
      <c r="Z455" s="227">
        <v>102500</v>
      </c>
      <c r="AA455" s="227">
        <v>30325</v>
      </c>
      <c r="AB455" s="227">
        <v>88260</v>
      </c>
      <c r="AC455" s="227">
        <v>264717.26</v>
      </c>
      <c r="AD455" s="227">
        <v>1250248.44</v>
      </c>
      <c r="AE455" s="227">
        <v>46750</v>
      </c>
      <c r="AF455" s="227">
        <v>533908.29</v>
      </c>
      <c r="AG455" s="227">
        <v>194054.68</v>
      </c>
      <c r="AH455" s="227">
        <v>256875</v>
      </c>
      <c r="AI455" s="227">
        <v>869887.59</v>
      </c>
      <c r="AJ455" s="227">
        <v>142250.22</v>
      </c>
      <c r="AK455" s="227">
        <v>3538970.38</v>
      </c>
      <c r="AL455" s="227">
        <v>1123901.1000000001</v>
      </c>
      <c r="AM455" s="227">
        <v>361246.59</v>
      </c>
      <c r="AN455" s="227">
        <v>1072357.3400000001</v>
      </c>
      <c r="AO455" s="227">
        <v>2312398.66</v>
      </c>
      <c r="AP455" s="227">
        <v>2298449.0499999998</v>
      </c>
      <c r="AQ455" s="227">
        <v>628193.9</v>
      </c>
      <c r="AR455" s="227">
        <v>1997197.24</v>
      </c>
      <c r="AS455" s="227">
        <v>1291359.01</v>
      </c>
      <c r="AT455" s="227">
        <v>4335990.5</v>
      </c>
      <c r="AU455" s="227">
        <v>703704.74</v>
      </c>
      <c r="AV455" s="227">
        <v>1089513.6200000001</v>
      </c>
      <c r="AW455" s="227">
        <v>516928.67</v>
      </c>
      <c r="AX455" s="227">
        <v>381150.29</v>
      </c>
      <c r="AY455" s="227">
        <v>780475</v>
      </c>
      <c r="AZ455" s="227">
        <v>422946.4</v>
      </c>
      <c r="BA455" s="227">
        <v>1103916.26</v>
      </c>
      <c r="BB455" s="227">
        <v>1433870</v>
      </c>
      <c r="BC455" s="227">
        <v>3231408.23</v>
      </c>
      <c r="BD455" s="227">
        <v>3180556.74</v>
      </c>
      <c r="BE455" s="227">
        <v>174900</v>
      </c>
      <c r="BF455" s="227">
        <v>304975</v>
      </c>
      <c r="BG455" s="227">
        <v>869376.06</v>
      </c>
      <c r="BH455" s="227">
        <v>1558952.65</v>
      </c>
      <c r="BI455" s="227">
        <v>43525</v>
      </c>
      <c r="BJ455" s="227">
        <v>23700</v>
      </c>
      <c r="BK455" s="227">
        <v>876417.53</v>
      </c>
      <c r="BL455" s="227">
        <v>15546837.460000001</v>
      </c>
      <c r="BM455" s="227">
        <v>1454626.92</v>
      </c>
      <c r="BN455" s="227">
        <v>1016014.65</v>
      </c>
      <c r="BO455" s="227">
        <v>4026692.29</v>
      </c>
      <c r="BP455" s="227">
        <v>1199908.55</v>
      </c>
      <c r="BQ455" s="227">
        <v>186476.25</v>
      </c>
      <c r="BR455" s="295">
        <v>14473917.310000001</v>
      </c>
      <c r="BS455" s="295">
        <v>1185701.19</v>
      </c>
      <c r="BT455" s="227">
        <v>819665.35</v>
      </c>
      <c r="BU455" s="295">
        <v>2120291.4</v>
      </c>
      <c r="BV455" s="227">
        <v>177129.95</v>
      </c>
      <c r="BW455" s="227">
        <v>1093997.3899999999</v>
      </c>
      <c r="BX455" s="295">
        <v>2296568.0499999998</v>
      </c>
      <c r="BY455" s="295">
        <v>937012.27</v>
      </c>
      <c r="BZ455" s="227">
        <v>441080.79</v>
      </c>
      <c r="CA455" s="295">
        <v>1518462.08</v>
      </c>
      <c r="CB455" s="295">
        <v>3312437</v>
      </c>
      <c r="CC455" s="295">
        <v>1562964.26</v>
      </c>
      <c r="CD455" s="295">
        <v>996572.71</v>
      </c>
      <c r="CE455" s="295">
        <v>571813.47</v>
      </c>
      <c r="CF455" s="227">
        <v>2305349.1</v>
      </c>
      <c r="CG455" s="227">
        <v>2328614.84</v>
      </c>
      <c r="CH455" s="227">
        <v>712010.63</v>
      </c>
      <c r="CI455" s="227">
        <v>427322.23</v>
      </c>
      <c r="CJ455" s="295">
        <v>1776631.87</v>
      </c>
      <c r="CK455" s="227">
        <v>1273016.7</v>
      </c>
      <c r="CL455" s="295">
        <v>274419.5</v>
      </c>
      <c r="CM455" s="326" t="s">
        <v>1404</v>
      </c>
      <c r="CN455" s="309" t="s">
        <v>1408</v>
      </c>
      <c r="CO455" s="309" t="s">
        <v>1404</v>
      </c>
      <c r="CP455" s="310" t="s">
        <v>2195</v>
      </c>
      <c r="CQ455" s="336" t="s">
        <v>2256</v>
      </c>
      <c r="CR455" s="310">
        <f t="shared" si="7"/>
        <v>0</v>
      </c>
      <c r="CS455" s="310" t="s">
        <v>463</v>
      </c>
      <c r="CT455" s="310" t="s">
        <v>464</v>
      </c>
      <c r="CU455" s="310">
        <v>0</v>
      </c>
      <c r="CW455" s="312" t="s">
        <v>1408</v>
      </c>
      <c r="CX455" s="310" t="s">
        <v>1404</v>
      </c>
      <c r="CY455" s="310" t="s">
        <v>2195</v>
      </c>
      <c r="CZ455" s="325">
        <f t="shared" si="8"/>
        <v>0</v>
      </c>
      <c r="DA455" s="313" t="s">
        <v>463</v>
      </c>
      <c r="DB455" s="310" t="s">
        <v>464</v>
      </c>
      <c r="DC455" s="310" t="s">
        <v>2296</v>
      </c>
    </row>
    <row r="456" spans="1:107" ht="13.2" customHeight="1" x14ac:dyDescent="0.25">
      <c r="A456" s="293" t="s">
        <v>465</v>
      </c>
      <c r="B456" s="294" t="s">
        <v>466</v>
      </c>
      <c r="C456" s="227">
        <v>0</v>
      </c>
      <c r="D456" s="227">
        <v>0</v>
      </c>
      <c r="E456" s="227">
        <v>0</v>
      </c>
      <c r="F456" s="227">
        <v>0</v>
      </c>
      <c r="G456" s="227">
        <v>-7651637.54</v>
      </c>
      <c r="H456" s="227">
        <v>0</v>
      </c>
      <c r="I456" s="227">
        <v>0</v>
      </c>
      <c r="J456" s="227">
        <v>0</v>
      </c>
      <c r="K456" s="227">
        <v>0</v>
      </c>
      <c r="L456" s="227">
        <v>0</v>
      </c>
      <c r="M456" s="227">
        <v>0</v>
      </c>
      <c r="N456" s="227">
        <v>0</v>
      </c>
      <c r="O456" s="227">
        <v>-15265305.789999999</v>
      </c>
      <c r="P456" s="227">
        <v>-329284.3</v>
      </c>
      <c r="Q456" s="227">
        <v>0</v>
      </c>
      <c r="R456" s="227">
        <v>0</v>
      </c>
      <c r="S456" s="227">
        <v>0</v>
      </c>
      <c r="T456" s="227">
        <v>0</v>
      </c>
      <c r="U456" s="227">
        <v>0</v>
      </c>
      <c r="V456" s="227">
        <v>0</v>
      </c>
      <c r="W456" s="227">
        <v>-58794600.270000003</v>
      </c>
      <c r="X456" s="227">
        <v>0</v>
      </c>
      <c r="Y456" s="227">
        <v>0</v>
      </c>
      <c r="Z456" s="227">
        <v>0</v>
      </c>
      <c r="AA456" s="227">
        <v>0</v>
      </c>
      <c r="AB456" s="227">
        <v>0</v>
      </c>
      <c r="AC456" s="227">
        <v>-3993537.52</v>
      </c>
      <c r="AD456" s="227">
        <v>-747796.17</v>
      </c>
      <c r="AE456" s="227">
        <v>0</v>
      </c>
      <c r="AF456" s="227">
        <v>0</v>
      </c>
      <c r="AG456" s="227">
        <v>0</v>
      </c>
      <c r="AH456" s="227">
        <v>0</v>
      </c>
      <c r="AI456" s="227">
        <v>0</v>
      </c>
      <c r="AJ456" s="227">
        <v>0</v>
      </c>
      <c r="AK456" s="227">
        <v>-55011395.490000002</v>
      </c>
      <c r="AL456" s="227">
        <v>0</v>
      </c>
      <c r="AM456" s="227">
        <v>0</v>
      </c>
      <c r="AN456" s="227">
        <v>0</v>
      </c>
      <c r="AO456" s="227">
        <v>-9380329</v>
      </c>
      <c r="AP456" s="227">
        <v>0</v>
      </c>
      <c r="AQ456" s="227">
        <v>0</v>
      </c>
      <c r="AR456" s="227">
        <v>-69880254.349999994</v>
      </c>
      <c r="AS456" s="227">
        <v>0</v>
      </c>
      <c r="AT456" s="227">
        <v>0</v>
      </c>
      <c r="AU456" s="227">
        <v>0</v>
      </c>
      <c r="AV456" s="227">
        <v>-5885839.6799999997</v>
      </c>
      <c r="AW456" s="227">
        <v>-6846645.4400000004</v>
      </c>
      <c r="AX456" s="227">
        <v>-1774607.14</v>
      </c>
      <c r="AY456" s="227">
        <v>0</v>
      </c>
      <c r="AZ456" s="227">
        <v>-5057432.75</v>
      </c>
      <c r="BA456" s="227">
        <v>-47376320.630000003</v>
      </c>
      <c r="BB456" s="227">
        <v>0</v>
      </c>
      <c r="BC456" s="227">
        <v>-26523341.829999998</v>
      </c>
      <c r="BD456" s="227">
        <v>-22204736.129999999</v>
      </c>
      <c r="BE456" s="227">
        <v>0</v>
      </c>
      <c r="BF456" s="227">
        <v>0</v>
      </c>
      <c r="BG456" s="227">
        <v>0</v>
      </c>
      <c r="BH456" s="227">
        <v>0</v>
      </c>
      <c r="BI456" s="227">
        <v>0</v>
      </c>
      <c r="BJ456" s="227">
        <v>0</v>
      </c>
      <c r="BK456" s="227">
        <v>0</v>
      </c>
      <c r="BL456" s="227">
        <v>-32637007.98</v>
      </c>
      <c r="BM456" s="227">
        <v>0</v>
      </c>
      <c r="BN456" s="227">
        <v>-10270359</v>
      </c>
      <c r="BO456" s="227">
        <v>0</v>
      </c>
      <c r="BP456" s="227">
        <v>0</v>
      </c>
      <c r="BQ456" s="227">
        <v>-7182160.8300000001</v>
      </c>
      <c r="BR456" s="227">
        <v>-101383123.68000001</v>
      </c>
      <c r="BS456" s="227">
        <v>0</v>
      </c>
      <c r="BT456" s="227">
        <v>0</v>
      </c>
      <c r="BU456" s="227">
        <v>-71624642.859999999</v>
      </c>
      <c r="BV456" s="227">
        <v>0</v>
      </c>
      <c r="BW456" s="227">
        <v>0</v>
      </c>
      <c r="BX456" s="227">
        <v>227768</v>
      </c>
      <c r="BY456" s="227">
        <v>0</v>
      </c>
      <c r="BZ456" s="227">
        <v>0</v>
      </c>
      <c r="CA456" s="227">
        <v>0</v>
      </c>
      <c r="CB456" s="227">
        <v>0</v>
      </c>
      <c r="CC456" s="227">
        <v>0</v>
      </c>
      <c r="CD456" s="227">
        <v>0</v>
      </c>
      <c r="CE456" s="227">
        <v>0</v>
      </c>
      <c r="CF456" s="227">
        <v>0</v>
      </c>
      <c r="CG456" s="227">
        <v>0</v>
      </c>
      <c r="CH456" s="227">
        <v>0</v>
      </c>
      <c r="CI456" s="227">
        <v>0</v>
      </c>
      <c r="CJ456" s="227">
        <v>0</v>
      </c>
      <c r="CK456" s="227">
        <v>0</v>
      </c>
      <c r="CL456" s="227">
        <v>0</v>
      </c>
      <c r="CM456" s="326" t="s">
        <v>1404</v>
      </c>
      <c r="CN456" s="309" t="s">
        <v>1409</v>
      </c>
      <c r="CO456" s="309" t="s">
        <v>1404</v>
      </c>
      <c r="CP456" s="310" t="s">
        <v>2195</v>
      </c>
      <c r="CQ456" s="336" t="s">
        <v>2256</v>
      </c>
      <c r="CR456" s="310">
        <f t="shared" si="7"/>
        <v>0</v>
      </c>
      <c r="CS456" s="310" t="s">
        <v>465</v>
      </c>
      <c r="CT456" s="310" t="s">
        <v>466</v>
      </c>
      <c r="CU456" s="310">
        <v>0</v>
      </c>
      <c r="CW456" s="312" t="s">
        <v>1409</v>
      </c>
      <c r="CX456" s="310" t="s">
        <v>1404</v>
      </c>
      <c r="CY456" s="310" t="s">
        <v>2195</v>
      </c>
      <c r="CZ456" s="325">
        <f t="shared" si="8"/>
        <v>0</v>
      </c>
      <c r="DA456" s="313" t="s">
        <v>465</v>
      </c>
      <c r="DB456" s="310" t="s">
        <v>466</v>
      </c>
      <c r="DC456" s="310" t="s">
        <v>2296</v>
      </c>
    </row>
    <row r="457" spans="1:107" ht="13.2" customHeight="1" x14ac:dyDescent="0.25">
      <c r="A457" s="293" t="s">
        <v>467</v>
      </c>
      <c r="B457" s="294" t="s">
        <v>468</v>
      </c>
      <c r="C457" s="227">
        <v>-115960118.65000001</v>
      </c>
      <c r="D457" s="227">
        <v>-5222560.75</v>
      </c>
      <c r="E457" s="227">
        <v>-1431344.64</v>
      </c>
      <c r="F457" s="227">
        <v>683334.91</v>
      </c>
      <c r="G457" s="227">
        <v>-4789565.04</v>
      </c>
      <c r="H457" s="227">
        <v>-3063408.4</v>
      </c>
      <c r="I457" s="227">
        <v>-2255902.9500000002</v>
      </c>
      <c r="J457" s="227">
        <v>-6625561.3799999999</v>
      </c>
      <c r="K457" s="227">
        <v>-754080.95</v>
      </c>
      <c r="L457" s="227">
        <v>-18915399.989999998</v>
      </c>
      <c r="M457" s="227">
        <v>-19672309.59</v>
      </c>
      <c r="N457" s="227">
        <v>-1977996.57</v>
      </c>
      <c r="O457" s="227">
        <v>-70965751.269999996</v>
      </c>
      <c r="P457" s="227">
        <v>-7029811.9199999999</v>
      </c>
      <c r="Q457" s="227">
        <v>-13882616.51</v>
      </c>
      <c r="R457" s="227">
        <v>-58810944.229999997</v>
      </c>
      <c r="S457" s="227">
        <v>-11125842.460000001</v>
      </c>
      <c r="T457" s="227">
        <v>-7907540.6500000004</v>
      </c>
      <c r="U457" s="227">
        <v>-6520368.6399999997</v>
      </c>
      <c r="V457" s="227">
        <v>1100326.68</v>
      </c>
      <c r="W457" s="227">
        <v>-106356306.7</v>
      </c>
      <c r="X457" s="227">
        <v>-19629759.66</v>
      </c>
      <c r="Y457" s="227">
        <v>-1873348.53</v>
      </c>
      <c r="Z457" s="227">
        <v>-4616847.7699999996</v>
      </c>
      <c r="AA457" s="227">
        <v>-630993.75</v>
      </c>
      <c r="AB457" s="227">
        <v>-1418687.82</v>
      </c>
      <c r="AC457" s="227">
        <v>-1547067.27</v>
      </c>
      <c r="AD457" s="227">
        <v>-14069927.289999999</v>
      </c>
      <c r="AE457" s="227">
        <v>-7022747.3300000001</v>
      </c>
      <c r="AF457" s="227">
        <v>-2047233.32</v>
      </c>
      <c r="AG457" s="227">
        <v>-2096868.85</v>
      </c>
      <c r="AH457" s="227">
        <v>-5278518.83</v>
      </c>
      <c r="AI457" s="227">
        <v>-2087867.03</v>
      </c>
      <c r="AJ457" s="227">
        <v>-1099538.19</v>
      </c>
      <c r="AK457" s="227">
        <v>-262105828.31</v>
      </c>
      <c r="AL457" s="227">
        <v>-4099817.44</v>
      </c>
      <c r="AM457" s="227">
        <v>-1934096.93</v>
      </c>
      <c r="AN457" s="227">
        <v>-10675463.83</v>
      </c>
      <c r="AO457" s="227">
        <v>-22044585.370000001</v>
      </c>
      <c r="AP457" s="227">
        <v>-3080033.78</v>
      </c>
      <c r="AQ457" s="227">
        <v>-457834.79</v>
      </c>
      <c r="AR457" s="227">
        <v>-39150498.159999996</v>
      </c>
      <c r="AS457" s="227">
        <v>-15439203.869999999</v>
      </c>
      <c r="AT457" s="227">
        <v>-13275675.380000001</v>
      </c>
      <c r="AU457" s="227">
        <v>-5036326.83</v>
      </c>
      <c r="AV457" s="227">
        <v>-4961948.32</v>
      </c>
      <c r="AW457" s="227">
        <v>-6619252.46</v>
      </c>
      <c r="AX457" s="227">
        <v>-2310117.6800000002</v>
      </c>
      <c r="AY457" s="227">
        <v>-3478509.85</v>
      </c>
      <c r="AZ457" s="227">
        <v>-1985937.5</v>
      </c>
      <c r="BA457" s="227">
        <v>-88737720.469999999</v>
      </c>
      <c r="BB457" s="227">
        <v>-3106465.65</v>
      </c>
      <c r="BC457" s="227">
        <v>-107215008.73999999</v>
      </c>
      <c r="BD457" s="227">
        <v>-42583668.859999999</v>
      </c>
      <c r="BE457" s="227">
        <v>-1729126.94</v>
      </c>
      <c r="BF457" s="227">
        <v>-4054242.84</v>
      </c>
      <c r="BG457" s="227">
        <v>-90248604.840000004</v>
      </c>
      <c r="BH457" s="227">
        <v>-4471731.3600000003</v>
      </c>
      <c r="BI457" s="227">
        <v>-1862067.32</v>
      </c>
      <c r="BJ457" s="227">
        <v>-3325608.61</v>
      </c>
      <c r="BK457" s="227">
        <v>-2195162.1</v>
      </c>
      <c r="BL457" s="227">
        <v>-80038324.239999995</v>
      </c>
      <c r="BM457" s="227">
        <v>-5869768.4299999997</v>
      </c>
      <c r="BN457" s="227">
        <v>-5124205.38</v>
      </c>
      <c r="BO457" s="227">
        <v>-13382810.52</v>
      </c>
      <c r="BP457" s="227">
        <v>-8404639.3499999996</v>
      </c>
      <c r="BQ457" s="227">
        <v>-2119898.6</v>
      </c>
      <c r="BR457" s="227">
        <v>-438695911.37</v>
      </c>
      <c r="BS457" s="227">
        <v>-7510222.3799999999</v>
      </c>
      <c r="BT457" s="227">
        <v>-30723881.989999998</v>
      </c>
      <c r="BU457" s="227">
        <v>-79473274.5</v>
      </c>
      <c r="BV457" s="227">
        <v>-5699168.21</v>
      </c>
      <c r="BW457" s="227">
        <v>-11629760.66</v>
      </c>
      <c r="BX457" s="227">
        <v>-20238471.539999999</v>
      </c>
      <c r="BY457" s="227">
        <v>-1267253.57</v>
      </c>
      <c r="BZ457" s="227">
        <v>-6163377.96</v>
      </c>
      <c r="CA457" s="227">
        <v>-2508429.63</v>
      </c>
      <c r="CB457" s="227">
        <v>-26783812.449999999</v>
      </c>
      <c r="CC457" s="227">
        <v>-22749977.98</v>
      </c>
      <c r="CD457" s="227">
        <v>-7967229.7599999998</v>
      </c>
      <c r="CE457" s="227">
        <v>-11707384.25</v>
      </c>
      <c r="CF457" s="227">
        <v>-2257848.56</v>
      </c>
      <c r="CG457" s="227">
        <v>-4635850.03</v>
      </c>
      <c r="CH457" s="227">
        <v>-1529851.74</v>
      </c>
      <c r="CI457" s="227">
        <v>-2066169.25</v>
      </c>
      <c r="CJ457" s="227">
        <v>-34435687.439999998</v>
      </c>
      <c r="CK457" s="227">
        <v>-2353014.15</v>
      </c>
      <c r="CL457" s="227">
        <v>-3110144.65</v>
      </c>
      <c r="CM457" s="326" t="s">
        <v>1404</v>
      </c>
      <c r="CN457" s="309" t="s">
        <v>1409</v>
      </c>
      <c r="CO457" s="309" t="s">
        <v>1404</v>
      </c>
      <c r="CP457" s="310" t="s">
        <v>2195</v>
      </c>
      <c r="CQ457" s="336" t="s">
        <v>2256</v>
      </c>
      <c r="CR457" s="310">
        <f t="shared" si="7"/>
        <v>0</v>
      </c>
      <c r="CS457" s="310" t="s">
        <v>467</v>
      </c>
      <c r="CT457" s="310" t="s">
        <v>468</v>
      </c>
      <c r="CU457" s="310">
        <v>0</v>
      </c>
      <c r="CW457" s="312" t="s">
        <v>1409</v>
      </c>
      <c r="CX457" s="310" t="s">
        <v>1404</v>
      </c>
      <c r="CY457" s="310" t="s">
        <v>2195</v>
      </c>
      <c r="CZ457" s="325">
        <f t="shared" si="8"/>
        <v>0</v>
      </c>
      <c r="DA457" s="313" t="s">
        <v>467</v>
      </c>
      <c r="DB457" s="310" t="s">
        <v>468</v>
      </c>
      <c r="DC457" s="310" t="s">
        <v>2296</v>
      </c>
    </row>
    <row r="458" spans="1:107" ht="13.2" customHeight="1" x14ac:dyDescent="0.25">
      <c r="A458" s="293" t="s">
        <v>469</v>
      </c>
      <c r="B458" s="294" t="s">
        <v>470</v>
      </c>
      <c r="C458" s="227">
        <v>12059163.289999999</v>
      </c>
      <c r="D458" s="227">
        <v>8198085.4400000004</v>
      </c>
      <c r="E458" s="227">
        <v>2212440.34</v>
      </c>
      <c r="F458" s="227">
        <v>1245727.28</v>
      </c>
      <c r="G458" s="227">
        <v>2000766.58</v>
      </c>
      <c r="H458" s="227">
        <v>4340991.58</v>
      </c>
      <c r="I458" s="227">
        <v>2409507.17</v>
      </c>
      <c r="J458" s="227">
        <v>7173817.8200000003</v>
      </c>
      <c r="K458" s="227">
        <v>985092.1</v>
      </c>
      <c r="L458" s="227">
        <v>3668873.93</v>
      </c>
      <c r="M458" s="227">
        <v>3448813.03</v>
      </c>
      <c r="N458" s="227">
        <v>603686.22</v>
      </c>
      <c r="O458" s="227">
        <v>14203512.34</v>
      </c>
      <c r="P458" s="227">
        <v>1040510.19</v>
      </c>
      <c r="Q458" s="227">
        <v>3702022.38</v>
      </c>
      <c r="R458" s="227">
        <v>2904671.06</v>
      </c>
      <c r="S458" s="227">
        <v>1047397.42</v>
      </c>
      <c r="T458" s="227">
        <v>2309668.0299999998</v>
      </c>
      <c r="U458" s="227">
        <v>774991.19</v>
      </c>
      <c r="V458" s="227">
        <v>1515287.04</v>
      </c>
      <c r="W458" s="227">
        <v>62576993.240000002</v>
      </c>
      <c r="X458" s="227">
        <v>1147826.58</v>
      </c>
      <c r="Y458" s="227">
        <v>711198.96</v>
      </c>
      <c r="Z458" s="227">
        <v>5666591.9800000004</v>
      </c>
      <c r="AA458" s="227">
        <v>2642852.9700000002</v>
      </c>
      <c r="AB458" s="227">
        <v>2685512.04</v>
      </c>
      <c r="AC458" s="227">
        <v>1460526.44</v>
      </c>
      <c r="AD458" s="227">
        <v>7295456.3099999996</v>
      </c>
      <c r="AE458" s="227">
        <v>2671571.96</v>
      </c>
      <c r="AF458" s="227">
        <v>4820687.76</v>
      </c>
      <c r="AG458" s="227">
        <v>3969202.53</v>
      </c>
      <c r="AH458" s="227">
        <v>3977866.46</v>
      </c>
      <c r="AI458" s="227">
        <v>1843724.32</v>
      </c>
      <c r="AJ458" s="227">
        <v>2900826.43</v>
      </c>
      <c r="AK458" s="227">
        <v>65103551.770000003</v>
      </c>
      <c r="AL458" s="227">
        <v>3026167.74</v>
      </c>
      <c r="AM458" s="227">
        <v>5157940.13</v>
      </c>
      <c r="AN458" s="227">
        <v>3010684.15</v>
      </c>
      <c r="AO458" s="227">
        <v>6263040.9800000004</v>
      </c>
      <c r="AP458" s="227">
        <v>4037760.63</v>
      </c>
      <c r="AQ458" s="227">
        <v>1130445.75</v>
      </c>
      <c r="AR458" s="227">
        <v>12460472</v>
      </c>
      <c r="AS458" s="227">
        <v>5700172</v>
      </c>
      <c r="AT458" s="227">
        <v>5048649.95</v>
      </c>
      <c r="AU458" s="227">
        <v>12170697.220000001</v>
      </c>
      <c r="AV458" s="227">
        <v>5178872.91</v>
      </c>
      <c r="AW458" s="227">
        <v>892096.12</v>
      </c>
      <c r="AX458" s="227">
        <v>1772668.6</v>
      </c>
      <c r="AY458" s="227">
        <v>4289379.09</v>
      </c>
      <c r="AZ458" s="227">
        <v>2481995.15</v>
      </c>
      <c r="BA458" s="227">
        <v>10963313.9</v>
      </c>
      <c r="BB458" s="227">
        <v>4437847.47</v>
      </c>
      <c r="BC458" s="227">
        <v>27625547.010000002</v>
      </c>
      <c r="BD458" s="227">
        <v>2039584.51</v>
      </c>
      <c r="BE458" s="227">
        <v>1871049.76</v>
      </c>
      <c r="BF458" s="227">
        <v>1629526.25</v>
      </c>
      <c r="BG458" s="227">
        <v>6818344.6100000003</v>
      </c>
      <c r="BH458" s="227">
        <v>1467702.58</v>
      </c>
      <c r="BI458" s="227">
        <v>977865.89</v>
      </c>
      <c r="BJ458" s="227">
        <v>328069.25</v>
      </c>
      <c r="BK458" s="227">
        <v>2293808.11</v>
      </c>
      <c r="BL458" s="227">
        <v>13692551.539999999</v>
      </c>
      <c r="BM458" s="227">
        <v>3695473.45</v>
      </c>
      <c r="BN458" s="227">
        <v>2063187.78</v>
      </c>
      <c r="BO458" s="227">
        <v>9895680.4800000004</v>
      </c>
      <c r="BP458" s="227">
        <v>1696335.07</v>
      </c>
      <c r="BQ458" s="227">
        <v>2788304.28</v>
      </c>
      <c r="BR458" s="295">
        <v>26029589.23</v>
      </c>
      <c r="BS458" s="295">
        <v>3134645.7</v>
      </c>
      <c r="BT458" s="295">
        <v>1955250.01</v>
      </c>
      <c r="BU458" s="295">
        <v>8683601.0999999996</v>
      </c>
      <c r="BV458" s="295">
        <v>151209.03</v>
      </c>
      <c r="BW458" s="295">
        <v>3731042.2</v>
      </c>
      <c r="BX458" s="295">
        <v>8411103.0600000005</v>
      </c>
      <c r="BY458" s="295">
        <v>2457866.79</v>
      </c>
      <c r="BZ458" s="295">
        <v>1467861.62</v>
      </c>
      <c r="CA458" s="295">
        <v>1658085.64</v>
      </c>
      <c r="CB458" s="295">
        <v>2594052.1</v>
      </c>
      <c r="CC458" s="295">
        <v>5363646.2699999996</v>
      </c>
      <c r="CD458" s="295">
        <v>4549670.13</v>
      </c>
      <c r="CE458" s="295">
        <v>5465351.29</v>
      </c>
      <c r="CF458" s="295">
        <v>1928672.67</v>
      </c>
      <c r="CG458" s="295">
        <v>1789929.57</v>
      </c>
      <c r="CH458" s="295">
        <v>2960144.84</v>
      </c>
      <c r="CI458" s="295">
        <v>1260756.0900000001</v>
      </c>
      <c r="CJ458" s="295">
        <v>4151929.67</v>
      </c>
      <c r="CK458" s="295">
        <v>789737.12</v>
      </c>
      <c r="CL458" s="295">
        <v>3949398.54</v>
      </c>
      <c r="CM458" s="326" t="s">
        <v>1404</v>
      </c>
      <c r="CN458" s="309" t="s">
        <v>1409</v>
      </c>
      <c r="CO458" s="309" t="s">
        <v>1404</v>
      </c>
      <c r="CP458" s="310" t="s">
        <v>2195</v>
      </c>
      <c r="CQ458" s="336" t="s">
        <v>2256</v>
      </c>
      <c r="CR458" s="310">
        <f t="shared" si="7"/>
        <v>0</v>
      </c>
      <c r="CS458" s="310" t="s">
        <v>469</v>
      </c>
      <c r="CT458" s="310" t="s">
        <v>470</v>
      </c>
      <c r="CU458" s="310">
        <v>0</v>
      </c>
      <c r="CW458" s="312" t="s">
        <v>1409</v>
      </c>
      <c r="CX458" s="310" t="s">
        <v>1404</v>
      </c>
      <c r="CY458" s="310" t="s">
        <v>2195</v>
      </c>
      <c r="CZ458" s="325">
        <f t="shared" si="8"/>
        <v>0</v>
      </c>
      <c r="DA458" s="313" t="s">
        <v>469</v>
      </c>
      <c r="DB458" s="310" t="s">
        <v>470</v>
      </c>
      <c r="DC458" s="310" t="s">
        <v>2296</v>
      </c>
    </row>
    <row r="459" spans="1:107" ht="13.2" customHeight="1" x14ac:dyDescent="0.25">
      <c r="A459" s="293" t="s">
        <v>471</v>
      </c>
      <c r="B459" s="294" t="s">
        <v>472</v>
      </c>
      <c r="C459" s="227">
        <v>-6967256.6699999999</v>
      </c>
      <c r="D459" s="227">
        <v>-94891.54</v>
      </c>
      <c r="E459" s="227">
        <v>-197868</v>
      </c>
      <c r="F459" s="227">
        <v>-249508</v>
      </c>
      <c r="G459" s="227">
        <v>-232879</v>
      </c>
      <c r="H459" s="227">
        <v>-193196.95</v>
      </c>
      <c r="I459" s="227">
        <v>-134140.97</v>
      </c>
      <c r="J459" s="227">
        <v>-1475441</v>
      </c>
      <c r="K459" s="227">
        <v>-168873.25</v>
      </c>
      <c r="L459" s="227">
        <v>-1846813.68</v>
      </c>
      <c r="M459" s="227">
        <v>-1310635.58</v>
      </c>
      <c r="N459" s="227">
        <v>-2409</v>
      </c>
      <c r="O459" s="227">
        <v>-16228831.5</v>
      </c>
      <c r="P459" s="227">
        <v>-319104.71000000002</v>
      </c>
      <c r="Q459" s="227">
        <v>-306789.5</v>
      </c>
      <c r="R459" s="227">
        <v>0</v>
      </c>
      <c r="S459" s="227">
        <v>-1678052.85</v>
      </c>
      <c r="T459" s="227">
        <v>-125317.88</v>
      </c>
      <c r="U459" s="227">
        <v>-269272</v>
      </c>
      <c r="V459" s="227">
        <v>541555.25</v>
      </c>
      <c r="W459" s="227">
        <v>-47826082.299999997</v>
      </c>
      <c r="X459" s="227">
        <v>209155.69</v>
      </c>
      <c r="Y459" s="227">
        <v>-31542</v>
      </c>
      <c r="Z459" s="227">
        <v>0</v>
      </c>
      <c r="AA459" s="227">
        <v>0</v>
      </c>
      <c r="AB459" s="227">
        <v>0</v>
      </c>
      <c r="AC459" s="227">
        <v>0</v>
      </c>
      <c r="AD459" s="227">
        <v>0</v>
      </c>
      <c r="AE459" s="227">
        <v>0</v>
      </c>
      <c r="AF459" s="227">
        <v>0</v>
      </c>
      <c r="AG459" s="227">
        <v>-16259</v>
      </c>
      <c r="AH459" s="227">
        <v>-39372</v>
      </c>
      <c r="AI459" s="227">
        <v>0</v>
      </c>
      <c r="AJ459" s="227">
        <v>-225700</v>
      </c>
      <c r="AK459" s="227">
        <v>-43686083.810000002</v>
      </c>
      <c r="AL459" s="227">
        <v>143228.98000000001</v>
      </c>
      <c r="AM459" s="227">
        <v>-1217506.5</v>
      </c>
      <c r="AN459" s="227">
        <v>-266339.5</v>
      </c>
      <c r="AO459" s="227">
        <v>-8675</v>
      </c>
      <c r="AP459" s="227">
        <v>-170128</v>
      </c>
      <c r="AQ459" s="227">
        <v>-8623</v>
      </c>
      <c r="AR459" s="227">
        <v>-1066018</v>
      </c>
      <c r="AS459" s="227">
        <v>-72166.25</v>
      </c>
      <c r="AT459" s="227">
        <v>-984364</v>
      </c>
      <c r="AU459" s="227">
        <v>-25693.35</v>
      </c>
      <c r="AV459" s="227">
        <v>-187207</v>
      </c>
      <c r="AW459" s="227">
        <v>-280675.5</v>
      </c>
      <c r="AX459" s="227">
        <v>-954257.65</v>
      </c>
      <c r="AY459" s="227">
        <v>-124691</v>
      </c>
      <c r="AZ459" s="227">
        <v>-63440</v>
      </c>
      <c r="BA459" s="227">
        <v>-2362495.69</v>
      </c>
      <c r="BB459" s="227">
        <v>-228419.5</v>
      </c>
      <c r="BC459" s="227">
        <v>-25593166.25</v>
      </c>
      <c r="BD459" s="227">
        <v>-3589994.81</v>
      </c>
      <c r="BE459" s="227">
        <v>-37996</v>
      </c>
      <c r="BF459" s="227">
        <v>0</v>
      </c>
      <c r="BG459" s="227">
        <v>-2629626.25</v>
      </c>
      <c r="BH459" s="227">
        <v>0</v>
      </c>
      <c r="BI459" s="227">
        <v>-74084</v>
      </c>
      <c r="BJ459" s="227">
        <v>-311869</v>
      </c>
      <c r="BK459" s="227">
        <v>0</v>
      </c>
      <c r="BL459" s="227">
        <v>-26620881.199999999</v>
      </c>
      <c r="BM459" s="227">
        <v>-100943</v>
      </c>
      <c r="BN459" s="227">
        <v>-21306.5</v>
      </c>
      <c r="BO459" s="227">
        <v>-605594</v>
      </c>
      <c r="BP459" s="227">
        <v>-133710.04999999999</v>
      </c>
      <c r="BQ459" s="227">
        <v>0</v>
      </c>
      <c r="BR459" s="227">
        <v>-101060542.5</v>
      </c>
      <c r="BS459" s="227">
        <v>-182896.5</v>
      </c>
      <c r="BT459" s="227">
        <v>-44551.15</v>
      </c>
      <c r="BU459" s="227">
        <v>-9766534</v>
      </c>
      <c r="BV459" s="227">
        <v>-201874</v>
      </c>
      <c r="BW459" s="295">
        <v>-1880</v>
      </c>
      <c r="BX459" s="295">
        <v>-2513085.75</v>
      </c>
      <c r="BY459" s="227">
        <v>-59180.2</v>
      </c>
      <c r="BZ459" s="227">
        <v>-197961</v>
      </c>
      <c r="CA459" s="227">
        <v>-98886</v>
      </c>
      <c r="CB459" s="295">
        <v>-29188</v>
      </c>
      <c r="CC459" s="227">
        <v>-412508.25</v>
      </c>
      <c r="CD459" s="227">
        <v>0</v>
      </c>
      <c r="CE459" s="295">
        <v>-898002.13</v>
      </c>
      <c r="CF459" s="227">
        <v>-1524</v>
      </c>
      <c r="CG459" s="295">
        <v>-7518.75</v>
      </c>
      <c r="CH459" s="227">
        <v>-820</v>
      </c>
      <c r="CI459" s="295">
        <v>-689525.5</v>
      </c>
      <c r="CJ459" s="295">
        <v>-442242</v>
      </c>
      <c r="CK459" s="295">
        <v>-1371</v>
      </c>
      <c r="CL459" s="295">
        <v>-108064.85</v>
      </c>
      <c r="CM459" s="326" t="s">
        <v>1404</v>
      </c>
      <c r="CN459" s="309" t="s">
        <v>1409</v>
      </c>
      <c r="CO459" s="309" t="s">
        <v>1404</v>
      </c>
      <c r="CP459" s="310" t="s">
        <v>2195</v>
      </c>
      <c r="CQ459" s="336" t="s">
        <v>2256</v>
      </c>
      <c r="CR459" s="310">
        <f t="shared" si="7"/>
        <v>0</v>
      </c>
      <c r="CS459" s="310" t="s">
        <v>471</v>
      </c>
      <c r="CT459" s="310" t="s">
        <v>472</v>
      </c>
      <c r="CU459" s="310">
        <v>0</v>
      </c>
      <c r="CW459" s="312" t="s">
        <v>1409</v>
      </c>
      <c r="CX459" s="310" t="s">
        <v>1404</v>
      </c>
      <c r="CY459" s="310" t="s">
        <v>2195</v>
      </c>
      <c r="CZ459" s="325">
        <f t="shared" si="8"/>
        <v>0</v>
      </c>
      <c r="DA459" s="313" t="s">
        <v>471</v>
      </c>
      <c r="DB459" s="310" t="s">
        <v>472</v>
      </c>
      <c r="DC459" s="310" t="s">
        <v>2296</v>
      </c>
    </row>
    <row r="460" spans="1:107" ht="13.2" customHeight="1" x14ac:dyDescent="0.25">
      <c r="A460" s="293" t="s">
        <v>1307</v>
      </c>
      <c r="B460" s="294" t="s">
        <v>473</v>
      </c>
      <c r="C460" s="227">
        <v>0</v>
      </c>
      <c r="D460" s="227">
        <v>0</v>
      </c>
      <c r="E460" s="227">
        <v>25215</v>
      </c>
      <c r="F460" s="227">
        <v>1525970</v>
      </c>
      <c r="G460" s="227">
        <v>639698</v>
      </c>
      <c r="H460" s="227">
        <v>2955965.2</v>
      </c>
      <c r="I460" s="227">
        <v>1947489.43</v>
      </c>
      <c r="J460" s="227">
        <v>2687767.5</v>
      </c>
      <c r="K460" s="227">
        <v>515158</v>
      </c>
      <c r="L460" s="227">
        <v>69443</v>
      </c>
      <c r="M460" s="227">
        <v>2776348.2</v>
      </c>
      <c r="N460" s="227">
        <v>324316.5</v>
      </c>
      <c r="O460" s="227">
        <v>1140845.6499999999</v>
      </c>
      <c r="P460" s="227">
        <v>2202172.75</v>
      </c>
      <c r="Q460" s="227">
        <v>3813173.5</v>
      </c>
      <c r="R460" s="227">
        <v>149849</v>
      </c>
      <c r="S460" s="227">
        <v>1550807.5</v>
      </c>
      <c r="T460" s="227">
        <v>781383</v>
      </c>
      <c r="U460" s="227">
        <v>3855.5</v>
      </c>
      <c r="V460" s="227">
        <v>615988.25</v>
      </c>
      <c r="W460" s="227">
        <v>4628.6499999999996</v>
      </c>
      <c r="X460" s="227">
        <v>3587806.2</v>
      </c>
      <c r="Y460" s="227">
        <v>1142495</v>
      </c>
      <c r="Z460" s="227">
        <v>2726854.37</v>
      </c>
      <c r="AA460" s="227">
        <v>780287.12</v>
      </c>
      <c r="AB460" s="227">
        <v>1236078.47</v>
      </c>
      <c r="AC460" s="227">
        <v>0</v>
      </c>
      <c r="AD460" s="227">
        <v>0</v>
      </c>
      <c r="AE460" s="227">
        <v>0</v>
      </c>
      <c r="AF460" s="227">
        <v>0</v>
      </c>
      <c r="AG460" s="227">
        <v>0</v>
      </c>
      <c r="AH460" s="227">
        <v>0</v>
      </c>
      <c r="AI460" s="227">
        <v>0</v>
      </c>
      <c r="AJ460" s="227">
        <v>0</v>
      </c>
      <c r="AK460" s="227">
        <v>855201.5</v>
      </c>
      <c r="AL460" s="227">
        <v>0</v>
      </c>
      <c r="AM460" s="227">
        <v>6563</v>
      </c>
      <c r="AN460" s="227">
        <v>12219</v>
      </c>
      <c r="AO460" s="227">
        <v>77595</v>
      </c>
      <c r="AP460" s="227">
        <v>70</v>
      </c>
      <c r="AQ460" s="227">
        <v>1381</v>
      </c>
      <c r="AR460" s="227">
        <v>16590</v>
      </c>
      <c r="AS460" s="227">
        <v>6169.75</v>
      </c>
      <c r="AT460" s="227">
        <v>61481</v>
      </c>
      <c r="AU460" s="227">
        <v>7585047</v>
      </c>
      <c r="AV460" s="227">
        <v>7767</v>
      </c>
      <c r="AW460" s="227">
        <v>44450.25</v>
      </c>
      <c r="AX460" s="227">
        <v>0</v>
      </c>
      <c r="AY460" s="227">
        <v>10773</v>
      </c>
      <c r="AZ460" s="227">
        <v>210</v>
      </c>
      <c r="BA460" s="227">
        <v>6176921.25</v>
      </c>
      <c r="BB460" s="227">
        <v>0</v>
      </c>
      <c r="BC460" s="227">
        <v>45978.87</v>
      </c>
      <c r="BD460" s="227">
        <v>3724833.5</v>
      </c>
      <c r="BE460" s="227">
        <v>3656495.6</v>
      </c>
      <c r="BF460" s="227">
        <v>1321149.8</v>
      </c>
      <c r="BG460" s="227">
        <v>164878</v>
      </c>
      <c r="BH460" s="227">
        <v>-3745</v>
      </c>
      <c r="BI460" s="227">
        <v>719725.66</v>
      </c>
      <c r="BJ460" s="227">
        <v>1097128.75</v>
      </c>
      <c r="BK460" s="227">
        <v>762120.3</v>
      </c>
      <c r="BL460" s="227">
        <v>1928323.35</v>
      </c>
      <c r="BM460" s="227">
        <v>9973</v>
      </c>
      <c r="BN460" s="227">
        <v>33916</v>
      </c>
      <c r="BO460" s="227">
        <v>51678</v>
      </c>
      <c r="BP460" s="227">
        <v>2576.5</v>
      </c>
      <c r="BQ460" s="227">
        <v>0</v>
      </c>
      <c r="BR460" s="295">
        <v>3608073.5</v>
      </c>
      <c r="BS460" s="227">
        <v>7269928.4800000004</v>
      </c>
      <c r="BT460" s="227">
        <v>9421724</v>
      </c>
      <c r="BU460" s="295">
        <v>4683442.5999999996</v>
      </c>
      <c r="BV460" s="295">
        <v>1155391</v>
      </c>
      <c r="BW460" s="295">
        <v>3070581</v>
      </c>
      <c r="BX460" s="295">
        <v>7786148.2300000004</v>
      </c>
      <c r="BY460" s="227">
        <v>4102853.75</v>
      </c>
      <c r="BZ460" s="295">
        <v>2078030.14</v>
      </c>
      <c r="CA460" s="227">
        <v>5367284.9000000004</v>
      </c>
      <c r="CB460" s="227">
        <v>4758070</v>
      </c>
      <c r="CC460" s="295">
        <v>10785922.77</v>
      </c>
      <c r="CD460" s="295">
        <v>4276224</v>
      </c>
      <c r="CE460" s="295">
        <v>9655645.8499999996</v>
      </c>
      <c r="CF460" s="227">
        <v>3862154.53</v>
      </c>
      <c r="CG460" s="227">
        <v>3826533.69</v>
      </c>
      <c r="CH460" s="295">
        <v>0</v>
      </c>
      <c r="CI460" s="295">
        <v>3169600</v>
      </c>
      <c r="CJ460" s="295">
        <v>5789195.2999999998</v>
      </c>
      <c r="CK460" s="227">
        <v>3688031.83</v>
      </c>
      <c r="CL460" s="295">
        <v>4192799</v>
      </c>
      <c r="CM460" s="326" t="s">
        <v>1404</v>
      </c>
      <c r="CN460" s="309" t="s">
        <v>1409</v>
      </c>
      <c r="CO460" s="309" t="s">
        <v>1404</v>
      </c>
      <c r="CP460" s="310" t="s">
        <v>2195</v>
      </c>
      <c r="CQ460" s="336" t="s">
        <v>2256</v>
      </c>
      <c r="CR460" s="310">
        <f t="shared" si="7"/>
        <v>0</v>
      </c>
      <c r="CS460" s="310" t="s">
        <v>1307</v>
      </c>
      <c r="CT460" s="310" t="s">
        <v>473</v>
      </c>
      <c r="CU460" s="310">
        <v>0</v>
      </c>
      <c r="CW460" s="312" t="s">
        <v>1409</v>
      </c>
      <c r="CX460" s="310" t="s">
        <v>1404</v>
      </c>
      <c r="CY460" s="310" t="s">
        <v>2195</v>
      </c>
      <c r="CZ460" s="325">
        <f t="shared" si="8"/>
        <v>0</v>
      </c>
      <c r="DA460" s="313" t="s">
        <v>1307</v>
      </c>
      <c r="DB460" s="310" t="s">
        <v>473</v>
      </c>
      <c r="DC460" s="310" t="s">
        <v>2296</v>
      </c>
    </row>
    <row r="461" spans="1:107" ht="13.2" customHeight="1" x14ac:dyDescent="0.25">
      <c r="A461" s="293" t="s">
        <v>474</v>
      </c>
      <c r="B461" s="294" t="s">
        <v>475</v>
      </c>
      <c r="C461" s="227">
        <v>179575</v>
      </c>
      <c r="D461" s="227">
        <v>366669</v>
      </c>
      <c r="E461" s="227">
        <v>1258164</v>
      </c>
      <c r="F461" s="227">
        <v>757797</v>
      </c>
      <c r="G461" s="227">
        <v>17329495</v>
      </c>
      <c r="H461" s="227">
        <v>3691193</v>
      </c>
      <c r="I461" s="227">
        <v>2626447.75</v>
      </c>
      <c r="J461" s="227">
        <v>1502586</v>
      </c>
      <c r="K461" s="227">
        <v>402987.21</v>
      </c>
      <c r="L461" s="227">
        <v>1169242</v>
      </c>
      <c r="M461" s="227">
        <v>11787551.970000001</v>
      </c>
      <c r="N461" s="227">
        <v>4398971.3</v>
      </c>
      <c r="O461" s="227">
        <v>7227752.7999999998</v>
      </c>
      <c r="P461" s="227">
        <v>3057428.52</v>
      </c>
      <c r="Q461" s="227">
        <v>6377532.5</v>
      </c>
      <c r="R461" s="227">
        <v>8019587.5800000001</v>
      </c>
      <c r="S461" s="227">
        <v>4315764.76</v>
      </c>
      <c r="T461" s="227">
        <v>5044842.5</v>
      </c>
      <c r="U461" s="227">
        <v>5900569.8799999999</v>
      </c>
      <c r="V461" s="227">
        <v>2332175</v>
      </c>
      <c r="W461" s="227">
        <v>656351</v>
      </c>
      <c r="X461" s="227">
        <v>10563922.5</v>
      </c>
      <c r="Y461" s="227">
        <v>8490924</v>
      </c>
      <c r="Z461" s="227">
        <v>3062672</v>
      </c>
      <c r="AA461" s="227">
        <v>5511148</v>
      </c>
      <c r="AB461" s="227">
        <v>1061664.5</v>
      </c>
      <c r="AC461" s="227">
        <v>2367951</v>
      </c>
      <c r="AD461" s="227">
        <v>19469325</v>
      </c>
      <c r="AE461" s="227">
        <v>8098616</v>
      </c>
      <c r="AF461" s="227">
        <v>4771350</v>
      </c>
      <c r="AG461" s="227">
        <v>5618792</v>
      </c>
      <c r="AH461" s="227">
        <v>8485611</v>
      </c>
      <c r="AI461" s="227">
        <v>1764590</v>
      </c>
      <c r="AJ461" s="227">
        <v>5273102</v>
      </c>
      <c r="AK461" s="227">
        <v>5788712.7999999998</v>
      </c>
      <c r="AL461" s="227">
        <v>3564269.5</v>
      </c>
      <c r="AM461" s="227">
        <v>1875667.85</v>
      </c>
      <c r="AN461" s="227">
        <v>2009777</v>
      </c>
      <c r="AO461" s="227">
        <v>3638467</v>
      </c>
      <c r="AP461" s="227">
        <v>884064</v>
      </c>
      <c r="AQ461" s="227">
        <v>2236645</v>
      </c>
      <c r="AR461" s="227">
        <v>32495535.199999999</v>
      </c>
      <c r="AS461" s="227">
        <v>2239808.75</v>
      </c>
      <c r="AT461" s="227">
        <v>4641231</v>
      </c>
      <c r="AU461" s="227">
        <v>1137180.75</v>
      </c>
      <c r="AV461" s="227">
        <v>2806738</v>
      </c>
      <c r="AW461" s="227">
        <v>1018298.75</v>
      </c>
      <c r="AX461" s="227">
        <v>1466530</v>
      </c>
      <c r="AY461" s="227">
        <v>2233728</v>
      </c>
      <c r="AZ461" s="227">
        <v>2806674</v>
      </c>
      <c r="BA461" s="227">
        <v>55552637.719999999</v>
      </c>
      <c r="BB461" s="227">
        <v>1209026.5</v>
      </c>
      <c r="BC461" s="227">
        <v>1444594</v>
      </c>
      <c r="BD461" s="227">
        <v>64218540.18</v>
      </c>
      <c r="BE461" s="227">
        <v>11439951.5</v>
      </c>
      <c r="BF461" s="227">
        <v>7786713.8799999999</v>
      </c>
      <c r="BG461" s="227">
        <v>17658562</v>
      </c>
      <c r="BH461" s="227">
        <v>2675021</v>
      </c>
      <c r="BI461" s="227">
        <v>5417148.5499999998</v>
      </c>
      <c r="BJ461" s="227">
        <v>21846742</v>
      </c>
      <c r="BK461" s="227">
        <v>1558506.5</v>
      </c>
      <c r="BL461" s="227">
        <v>4522922.75</v>
      </c>
      <c r="BM461" s="227">
        <v>13011512</v>
      </c>
      <c r="BN461" s="227">
        <v>4709957.5</v>
      </c>
      <c r="BO461" s="227">
        <v>4343278</v>
      </c>
      <c r="BP461" s="227">
        <v>2321651</v>
      </c>
      <c r="BQ461" s="227">
        <v>1310109</v>
      </c>
      <c r="BR461" s="295">
        <v>4608433</v>
      </c>
      <c r="BS461" s="227">
        <v>3997258</v>
      </c>
      <c r="BT461" s="227">
        <v>0</v>
      </c>
      <c r="BU461" s="227">
        <v>3594522</v>
      </c>
      <c r="BV461" s="227">
        <v>5769050</v>
      </c>
      <c r="BW461" s="227">
        <v>4460362.5</v>
      </c>
      <c r="BX461" s="295">
        <v>4094894</v>
      </c>
      <c r="BY461" s="227">
        <v>553175.54</v>
      </c>
      <c r="BZ461" s="227">
        <v>1707530</v>
      </c>
      <c r="CA461" s="227">
        <v>5307137</v>
      </c>
      <c r="CB461" s="227">
        <v>1184300</v>
      </c>
      <c r="CC461" s="295">
        <v>7277643.25</v>
      </c>
      <c r="CD461" s="227">
        <v>4379392</v>
      </c>
      <c r="CE461" s="295">
        <v>8114804.7300000004</v>
      </c>
      <c r="CF461" s="227">
        <v>783293</v>
      </c>
      <c r="CG461" s="227">
        <v>1266526.5</v>
      </c>
      <c r="CH461" s="295">
        <v>11534299</v>
      </c>
      <c r="CI461" s="227">
        <v>1839737</v>
      </c>
      <c r="CJ461" s="295">
        <v>2637466.5</v>
      </c>
      <c r="CK461" s="227">
        <v>2190480</v>
      </c>
      <c r="CL461" s="227">
        <v>522623</v>
      </c>
      <c r="CM461" s="326" t="s">
        <v>1404</v>
      </c>
      <c r="CN461" s="309" t="s">
        <v>1403</v>
      </c>
      <c r="CO461" s="309" t="s">
        <v>1404</v>
      </c>
      <c r="CP461" s="310" t="s">
        <v>2195</v>
      </c>
      <c r="CQ461" s="336" t="s">
        <v>2256</v>
      </c>
      <c r="CR461" s="310">
        <f t="shared" si="7"/>
        <v>0</v>
      </c>
      <c r="CS461" s="310" t="s">
        <v>474</v>
      </c>
      <c r="CT461" s="310" t="s">
        <v>475</v>
      </c>
      <c r="CU461" s="310">
        <v>0</v>
      </c>
      <c r="CW461" s="312" t="s">
        <v>1403</v>
      </c>
      <c r="CX461" s="310" t="s">
        <v>1404</v>
      </c>
      <c r="CY461" s="310" t="s">
        <v>2195</v>
      </c>
      <c r="CZ461" s="325">
        <f t="shared" si="8"/>
        <v>0</v>
      </c>
      <c r="DA461" s="313" t="s">
        <v>474</v>
      </c>
      <c r="DB461" s="310" t="s">
        <v>475</v>
      </c>
      <c r="DC461" s="310" t="s">
        <v>1469</v>
      </c>
    </row>
    <row r="462" spans="1:107" ht="13.2" customHeight="1" x14ac:dyDescent="0.25">
      <c r="A462" s="293" t="s">
        <v>476</v>
      </c>
      <c r="B462" s="294" t="s">
        <v>477</v>
      </c>
      <c r="C462" s="227">
        <v>0</v>
      </c>
      <c r="D462" s="227">
        <v>0</v>
      </c>
      <c r="E462" s="227">
        <v>0</v>
      </c>
      <c r="F462" s="227">
        <v>0</v>
      </c>
      <c r="G462" s="227">
        <v>4161246.25</v>
      </c>
      <c r="H462" s="227">
        <v>0</v>
      </c>
      <c r="I462" s="227">
        <v>0</v>
      </c>
      <c r="J462" s="227">
        <v>0</v>
      </c>
      <c r="K462" s="227">
        <v>0</v>
      </c>
      <c r="L462" s="227">
        <v>0</v>
      </c>
      <c r="M462" s="227">
        <v>0</v>
      </c>
      <c r="N462" s="227">
        <v>0</v>
      </c>
      <c r="O462" s="227">
        <v>7932873.6399999997</v>
      </c>
      <c r="P462" s="227">
        <v>0</v>
      </c>
      <c r="Q462" s="227">
        <v>0</v>
      </c>
      <c r="R462" s="227">
        <v>4860641.3099999996</v>
      </c>
      <c r="S462" s="227">
        <v>0</v>
      </c>
      <c r="T462" s="227">
        <v>4059516.05</v>
      </c>
      <c r="U462" s="227">
        <v>0</v>
      </c>
      <c r="V462" s="227">
        <v>3894204.49</v>
      </c>
      <c r="W462" s="227">
        <v>0</v>
      </c>
      <c r="X462" s="227">
        <v>0</v>
      </c>
      <c r="Y462" s="227">
        <v>0</v>
      </c>
      <c r="Z462" s="227">
        <v>4835208.7699999996</v>
      </c>
      <c r="AA462" s="227">
        <v>5135813.7</v>
      </c>
      <c r="AB462" s="227">
        <v>0</v>
      </c>
      <c r="AC462" s="227">
        <v>0</v>
      </c>
      <c r="AD462" s="227">
        <v>0</v>
      </c>
      <c r="AE462" s="227">
        <v>0</v>
      </c>
      <c r="AF462" s="227">
        <v>4173962.52</v>
      </c>
      <c r="AG462" s="227">
        <v>4313841.53</v>
      </c>
      <c r="AH462" s="227">
        <v>5216696.99</v>
      </c>
      <c r="AI462" s="227">
        <v>0</v>
      </c>
      <c r="AJ462" s="227">
        <v>0</v>
      </c>
      <c r="AK462" s="227">
        <v>0</v>
      </c>
      <c r="AL462" s="227">
        <v>0</v>
      </c>
      <c r="AM462" s="227">
        <v>0</v>
      </c>
      <c r="AN462" s="227">
        <v>0</v>
      </c>
      <c r="AO462" s="227">
        <v>0</v>
      </c>
      <c r="AP462" s="227">
        <v>0</v>
      </c>
      <c r="AQ462" s="227">
        <v>4008650.96</v>
      </c>
      <c r="AR462" s="227">
        <v>5314920.03</v>
      </c>
      <c r="AS462" s="227">
        <v>0</v>
      </c>
      <c r="AT462" s="227">
        <v>0</v>
      </c>
      <c r="AU462" s="227">
        <v>0</v>
      </c>
      <c r="AV462" s="227">
        <v>0</v>
      </c>
      <c r="AW462" s="227">
        <v>0</v>
      </c>
      <c r="AX462" s="227">
        <v>0</v>
      </c>
      <c r="AY462" s="227">
        <v>0</v>
      </c>
      <c r="AZ462" s="227">
        <v>0</v>
      </c>
      <c r="BA462" s="227">
        <v>5520090.0300000003</v>
      </c>
      <c r="BB462" s="227">
        <v>0</v>
      </c>
      <c r="BC462" s="227">
        <v>0</v>
      </c>
      <c r="BD462" s="227">
        <v>0</v>
      </c>
      <c r="BE462" s="227">
        <v>0</v>
      </c>
      <c r="BF462" s="227">
        <v>4173962.52</v>
      </c>
      <c r="BG462" s="227">
        <v>4474700.0199999996</v>
      </c>
      <c r="BH462" s="227">
        <v>0</v>
      </c>
      <c r="BI462" s="227">
        <v>0</v>
      </c>
      <c r="BJ462" s="227">
        <v>0</v>
      </c>
      <c r="BK462" s="227">
        <v>0</v>
      </c>
      <c r="BL462" s="227">
        <v>0</v>
      </c>
      <c r="BM462" s="227">
        <v>0</v>
      </c>
      <c r="BN462" s="227">
        <v>0</v>
      </c>
      <c r="BO462" s="227">
        <v>0</v>
      </c>
      <c r="BP462" s="227">
        <v>5267562.08</v>
      </c>
      <c r="BQ462" s="227">
        <v>0</v>
      </c>
      <c r="BR462" s="295">
        <v>0</v>
      </c>
      <c r="BS462" s="295">
        <v>0</v>
      </c>
      <c r="BT462" s="295">
        <v>0</v>
      </c>
      <c r="BU462" s="295">
        <v>5090210.03</v>
      </c>
      <c r="BV462" s="295">
        <v>0</v>
      </c>
      <c r="BW462" s="295">
        <v>0</v>
      </c>
      <c r="BX462" s="295">
        <v>0</v>
      </c>
      <c r="BY462" s="295">
        <v>0</v>
      </c>
      <c r="BZ462" s="227">
        <v>0</v>
      </c>
      <c r="CA462" s="295">
        <v>0</v>
      </c>
      <c r="CB462" s="295">
        <v>0</v>
      </c>
      <c r="CC462" s="295">
        <v>0</v>
      </c>
      <c r="CD462" s="227">
        <v>4708046.03</v>
      </c>
      <c r="CE462" s="295">
        <v>0</v>
      </c>
      <c r="CF462" s="227">
        <v>0</v>
      </c>
      <c r="CG462" s="295">
        <v>0</v>
      </c>
      <c r="CH462" s="295">
        <v>4682613.4800000004</v>
      </c>
      <c r="CI462" s="227">
        <v>0</v>
      </c>
      <c r="CJ462" s="295">
        <v>0</v>
      </c>
      <c r="CK462" s="227">
        <v>0</v>
      </c>
      <c r="CL462" s="227">
        <v>0</v>
      </c>
      <c r="CM462" s="326" t="s">
        <v>1404</v>
      </c>
      <c r="CN462" s="309" t="s">
        <v>1408</v>
      </c>
      <c r="CO462" s="309" t="s">
        <v>1404</v>
      </c>
      <c r="CP462" s="310" t="s">
        <v>2195</v>
      </c>
      <c r="CQ462" s="336" t="s">
        <v>2256</v>
      </c>
      <c r="CR462" s="310">
        <f t="shared" si="7"/>
        <v>0</v>
      </c>
      <c r="CS462" s="310" t="s">
        <v>476</v>
      </c>
      <c r="CT462" s="310" t="s">
        <v>477</v>
      </c>
      <c r="CU462" s="310">
        <v>0</v>
      </c>
      <c r="CW462" s="312" t="s">
        <v>1408</v>
      </c>
      <c r="CX462" s="310" t="s">
        <v>1404</v>
      </c>
      <c r="CY462" s="310" t="s">
        <v>2195</v>
      </c>
      <c r="CZ462" s="325">
        <f t="shared" si="8"/>
        <v>0</v>
      </c>
      <c r="DA462" s="313" t="s">
        <v>476</v>
      </c>
      <c r="DB462" s="310" t="s">
        <v>477</v>
      </c>
      <c r="DC462" s="310" t="s">
        <v>2296</v>
      </c>
    </row>
    <row r="463" spans="1:107" ht="13.2" customHeight="1" x14ac:dyDescent="0.25">
      <c r="A463" s="293" t="s">
        <v>478</v>
      </c>
      <c r="B463" s="294" t="s">
        <v>479</v>
      </c>
      <c r="C463" s="227">
        <v>6156566.8399999999</v>
      </c>
      <c r="D463" s="227">
        <v>2036399.64</v>
      </c>
      <c r="E463" s="227">
        <v>2251892.7799999998</v>
      </c>
      <c r="F463" s="227">
        <v>1348738.27</v>
      </c>
      <c r="G463" s="227">
        <v>1405680.41</v>
      </c>
      <c r="H463" s="227">
        <v>4331160.28</v>
      </c>
      <c r="I463" s="227">
        <v>5235048.0999999996</v>
      </c>
      <c r="J463" s="227">
        <v>3173972.04</v>
      </c>
      <c r="K463" s="227">
        <v>3429176.84</v>
      </c>
      <c r="L463" s="227">
        <v>1000000</v>
      </c>
      <c r="M463" s="227">
        <v>4359581.1100000003</v>
      </c>
      <c r="N463" s="227">
        <v>1067997.94</v>
      </c>
      <c r="O463" s="227">
        <v>5615508.0099999998</v>
      </c>
      <c r="P463" s="227">
        <v>2856780.1</v>
      </c>
      <c r="Q463" s="227">
        <v>7103697.5999999996</v>
      </c>
      <c r="R463" s="227">
        <v>2179360.42</v>
      </c>
      <c r="S463" s="227">
        <v>2350874.5299999998</v>
      </c>
      <c r="T463" s="227">
        <v>1567453.83</v>
      </c>
      <c r="U463" s="227">
        <v>3590613.07</v>
      </c>
      <c r="V463" s="227">
        <v>1573090.2</v>
      </c>
      <c r="W463" s="227">
        <v>5726463.9299999997</v>
      </c>
      <c r="X463" s="227">
        <v>2541514.14</v>
      </c>
      <c r="Y463" s="227">
        <v>1988312.19</v>
      </c>
      <c r="Z463" s="227">
        <v>147124</v>
      </c>
      <c r="AA463" s="227">
        <v>1342052.77</v>
      </c>
      <c r="AB463" s="227">
        <v>2086748.83</v>
      </c>
      <c r="AC463" s="227">
        <v>6460187.3499999996</v>
      </c>
      <c r="AD463" s="227">
        <v>5913761.0300000003</v>
      </c>
      <c r="AE463" s="227">
        <v>1633836.08</v>
      </c>
      <c r="AF463" s="227">
        <v>1515984.61</v>
      </c>
      <c r="AG463" s="227">
        <v>1711190.84</v>
      </c>
      <c r="AH463" s="227">
        <v>2907561.03</v>
      </c>
      <c r="AI463" s="227">
        <v>2439409.27</v>
      </c>
      <c r="AJ463" s="227">
        <v>1995646.51</v>
      </c>
      <c r="AK463" s="227">
        <v>5263647</v>
      </c>
      <c r="AL463" s="227">
        <v>1643802</v>
      </c>
      <c r="AM463" s="227">
        <v>1931461</v>
      </c>
      <c r="AN463" s="227">
        <v>3926470.61</v>
      </c>
      <c r="AO463" s="227">
        <v>4382714.03</v>
      </c>
      <c r="AP463" s="227">
        <v>2167532.1</v>
      </c>
      <c r="AQ463" s="227">
        <v>2604429</v>
      </c>
      <c r="AR463" s="227">
        <v>5947480</v>
      </c>
      <c r="AS463" s="227">
        <v>2584229.8199999998</v>
      </c>
      <c r="AT463" s="227">
        <v>3585971.73</v>
      </c>
      <c r="AU463" s="227">
        <v>4389192.38</v>
      </c>
      <c r="AV463" s="227">
        <v>10406605.119999999</v>
      </c>
      <c r="AW463" s="227">
        <v>1108483</v>
      </c>
      <c r="AX463" s="227">
        <v>1805510</v>
      </c>
      <c r="AY463" s="227">
        <v>1653354</v>
      </c>
      <c r="AZ463" s="227">
        <v>1563856</v>
      </c>
      <c r="BA463" s="227">
        <v>4697391</v>
      </c>
      <c r="BB463" s="227">
        <v>1448378.14</v>
      </c>
      <c r="BC463" s="227">
        <v>2000000</v>
      </c>
      <c r="BD463" s="227">
        <v>6285830.1900000004</v>
      </c>
      <c r="BE463" s="227">
        <v>2000000</v>
      </c>
      <c r="BF463" s="227">
        <v>3474559.51</v>
      </c>
      <c r="BG463" s="227">
        <v>5937521.3200000003</v>
      </c>
      <c r="BH463" s="227">
        <v>2000000</v>
      </c>
      <c r="BI463" s="227">
        <v>2000000</v>
      </c>
      <c r="BJ463" s="227">
        <v>2000000</v>
      </c>
      <c r="BK463" s="227">
        <v>2000000</v>
      </c>
      <c r="BL463" s="227">
        <v>7093947.5199999996</v>
      </c>
      <c r="BM463" s="227">
        <v>5839460.7199999997</v>
      </c>
      <c r="BN463" s="227">
        <v>4298232.45</v>
      </c>
      <c r="BO463" s="227">
        <v>1203345.3700000001</v>
      </c>
      <c r="BP463" s="227">
        <v>5289609.1900000004</v>
      </c>
      <c r="BQ463" s="227">
        <v>2375807.41</v>
      </c>
      <c r="BR463" s="295">
        <v>7054393.0599999996</v>
      </c>
      <c r="BS463" s="295">
        <v>2565386.9500000002</v>
      </c>
      <c r="BT463" s="295">
        <v>3054950.33</v>
      </c>
      <c r="BU463" s="295">
        <v>13638940.869999999</v>
      </c>
      <c r="BV463" s="227">
        <v>940595.67</v>
      </c>
      <c r="BW463" s="295">
        <v>2853801.93</v>
      </c>
      <c r="BX463" s="295">
        <v>9913216.3300000001</v>
      </c>
      <c r="BY463" s="227">
        <v>2481780.7400000002</v>
      </c>
      <c r="BZ463" s="227">
        <v>2405284.7000000002</v>
      </c>
      <c r="CA463" s="295">
        <v>11727535.210000001</v>
      </c>
      <c r="CB463" s="295">
        <v>346558.87</v>
      </c>
      <c r="CC463" s="227">
        <v>10195993.300000001</v>
      </c>
      <c r="CD463" s="227">
        <v>1774061.09</v>
      </c>
      <c r="CE463" s="295">
        <v>3535341.01</v>
      </c>
      <c r="CF463" s="227">
        <v>1881327.09</v>
      </c>
      <c r="CG463" s="227">
        <v>1976497.63</v>
      </c>
      <c r="CH463" s="295">
        <v>559846.97</v>
      </c>
      <c r="CI463" s="295">
        <v>154709.81</v>
      </c>
      <c r="CJ463" s="295">
        <v>8610659.1300000008</v>
      </c>
      <c r="CK463" s="227">
        <v>2429797.98</v>
      </c>
      <c r="CL463" s="295">
        <v>1318079.98</v>
      </c>
      <c r="CM463" s="326" t="s">
        <v>1404</v>
      </c>
      <c r="CN463" s="309" t="s">
        <v>1408</v>
      </c>
      <c r="CO463" s="309" t="s">
        <v>1404</v>
      </c>
      <c r="CP463" s="310" t="s">
        <v>2195</v>
      </c>
      <c r="CQ463" s="336" t="s">
        <v>2256</v>
      </c>
      <c r="CR463" s="310">
        <f t="shared" si="7"/>
        <v>0</v>
      </c>
      <c r="CS463" s="310" t="s">
        <v>478</v>
      </c>
      <c r="CT463" s="310" t="s">
        <v>479</v>
      </c>
      <c r="CU463" s="310">
        <v>0</v>
      </c>
      <c r="CW463" s="312" t="s">
        <v>1408</v>
      </c>
      <c r="CX463" s="310" t="s">
        <v>1404</v>
      </c>
      <c r="CY463" s="310" t="s">
        <v>2195</v>
      </c>
      <c r="CZ463" s="325">
        <f t="shared" si="8"/>
        <v>0</v>
      </c>
      <c r="DA463" s="313" t="s">
        <v>478</v>
      </c>
      <c r="DB463" s="310" t="s">
        <v>479</v>
      </c>
      <c r="DC463" s="310" t="s">
        <v>2296</v>
      </c>
    </row>
    <row r="464" spans="1:107" ht="13.2" customHeight="1" x14ac:dyDescent="0.25">
      <c r="A464" s="293" t="s">
        <v>480</v>
      </c>
      <c r="B464" s="294" t="s">
        <v>1477</v>
      </c>
      <c r="C464" s="227">
        <v>1142133</v>
      </c>
      <c r="D464" s="227">
        <v>2390918.15</v>
      </c>
      <c r="E464" s="227">
        <v>1252291</v>
      </c>
      <c r="F464" s="227">
        <v>2337202</v>
      </c>
      <c r="G464" s="227">
        <v>51510</v>
      </c>
      <c r="H464" s="227">
        <v>3705133</v>
      </c>
      <c r="I464" s="227">
        <v>1463594.25</v>
      </c>
      <c r="J464" s="227">
        <v>16261818.35</v>
      </c>
      <c r="K464" s="227">
        <v>926738.8</v>
      </c>
      <c r="L464" s="227">
        <v>1086926.25</v>
      </c>
      <c r="M464" s="227">
        <v>4288150</v>
      </c>
      <c r="N464" s="227">
        <v>80356.55</v>
      </c>
      <c r="O464" s="227">
        <v>14815688.25</v>
      </c>
      <c r="P464" s="227">
        <v>839214.96</v>
      </c>
      <c r="Q464" s="227">
        <v>3797216.23</v>
      </c>
      <c r="R464" s="227">
        <v>5975493.1500000004</v>
      </c>
      <c r="S464" s="227">
        <v>2828012.65</v>
      </c>
      <c r="T464" s="227">
        <v>1839790.16</v>
      </c>
      <c r="U464" s="227">
        <v>317467</v>
      </c>
      <c r="V464" s="227">
        <v>474727.5</v>
      </c>
      <c r="W464" s="227">
        <v>1961351.2</v>
      </c>
      <c r="X464" s="227">
        <v>620359.25</v>
      </c>
      <c r="Y464" s="227">
        <v>1184019.5</v>
      </c>
      <c r="Z464" s="227">
        <v>698347.2</v>
      </c>
      <c r="AA464" s="227">
        <v>338024.75</v>
      </c>
      <c r="AB464" s="227">
        <v>665336</v>
      </c>
      <c r="AC464" s="227">
        <v>501511</v>
      </c>
      <c r="AD464" s="227">
        <v>2729063.6</v>
      </c>
      <c r="AE464" s="227">
        <v>1733901</v>
      </c>
      <c r="AF464" s="227">
        <v>225845.5</v>
      </c>
      <c r="AG464" s="227">
        <v>1604587.96</v>
      </c>
      <c r="AH464" s="227">
        <v>544214.5</v>
      </c>
      <c r="AI464" s="227">
        <v>663021.5</v>
      </c>
      <c r="AJ464" s="227">
        <v>531042</v>
      </c>
      <c r="AK464" s="227">
        <v>96366125.349999994</v>
      </c>
      <c r="AL464" s="227">
        <v>545188</v>
      </c>
      <c r="AM464" s="227">
        <v>1020562.25</v>
      </c>
      <c r="AN464" s="227">
        <v>870872</v>
      </c>
      <c r="AO464" s="227">
        <v>2763942</v>
      </c>
      <c r="AP464" s="227">
        <v>832850.49</v>
      </c>
      <c r="AQ464" s="227">
        <v>140582</v>
      </c>
      <c r="AR464" s="227">
        <v>10343664.300000001</v>
      </c>
      <c r="AS464" s="227">
        <v>2849274.65</v>
      </c>
      <c r="AT464" s="227">
        <v>1490017</v>
      </c>
      <c r="AU464" s="227">
        <v>887083.24</v>
      </c>
      <c r="AV464" s="227">
        <v>858655.5</v>
      </c>
      <c r="AW464" s="227">
        <v>74255.25</v>
      </c>
      <c r="AX464" s="227">
        <v>2027442.98</v>
      </c>
      <c r="AY464" s="227">
        <v>738630.9</v>
      </c>
      <c r="AZ464" s="227">
        <v>914158</v>
      </c>
      <c r="BA464" s="227">
        <v>22836454.739999998</v>
      </c>
      <c r="BB464" s="227">
        <v>368132</v>
      </c>
      <c r="BC464" s="227">
        <v>11698918.35</v>
      </c>
      <c r="BD464" s="227">
        <v>3955778.2</v>
      </c>
      <c r="BE464" s="227">
        <v>388024.5</v>
      </c>
      <c r="BF464" s="227">
        <v>4908603.0599999996</v>
      </c>
      <c r="BG464" s="227">
        <v>11745287.5</v>
      </c>
      <c r="BH464" s="227">
        <v>334338.5</v>
      </c>
      <c r="BI464" s="227">
        <v>534411.44999999995</v>
      </c>
      <c r="BJ464" s="227">
        <v>1138369</v>
      </c>
      <c r="BK464" s="227">
        <v>458718.22</v>
      </c>
      <c r="BL464" s="227">
        <v>13508100.75</v>
      </c>
      <c r="BM464" s="227">
        <v>914526</v>
      </c>
      <c r="BN464" s="227">
        <v>3487401.95</v>
      </c>
      <c r="BO464" s="227">
        <v>873362</v>
      </c>
      <c r="BP464" s="227">
        <v>51571</v>
      </c>
      <c r="BQ464" s="227">
        <v>582587</v>
      </c>
      <c r="BR464" s="227">
        <v>69574596.719999999</v>
      </c>
      <c r="BS464" s="227">
        <v>1124888</v>
      </c>
      <c r="BT464" s="227">
        <v>1672173.81</v>
      </c>
      <c r="BU464" s="227">
        <v>20005626.989999998</v>
      </c>
      <c r="BV464" s="227">
        <v>16330</v>
      </c>
      <c r="BW464" s="227">
        <v>166009</v>
      </c>
      <c r="BX464" s="227">
        <v>2989309.75</v>
      </c>
      <c r="BY464" s="227">
        <v>326643.3</v>
      </c>
      <c r="BZ464" s="227">
        <v>192110</v>
      </c>
      <c r="CA464" s="227">
        <v>294570.5</v>
      </c>
      <c r="CB464" s="227">
        <v>459105.5</v>
      </c>
      <c r="CC464" s="227">
        <v>9828458</v>
      </c>
      <c r="CD464" s="227">
        <v>2565618.4500000002</v>
      </c>
      <c r="CE464" s="227">
        <v>6200941.5199999996</v>
      </c>
      <c r="CF464" s="227">
        <v>1918141</v>
      </c>
      <c r="CG464" s="295">
        <v>458030.25</v>
      </c>
      <c r="CH464" s="227">
        <v>235949.3</v>
      </c>
      <c r="CI464" s="227">
        <v>530142</v>
      </c>
      <c r="CJ464" s="227">
        <v>8857050</v>
      </c>
      <c r="CK464" s="227">
        <v>69579</v>
      </c>
      <c r="CL464" s="227">
        <v>381154.6</v>
      </c>
      <c r="CM464" s="326" t="s">
        <v>1404</v>
      </c>
      <c r="CN464" s="309" t="s">
        <v>1403</v>
      </c>
      <c r="CO464" s="309" t="s">
        <v>1404</v>
      </c>
      <c r="CP464" s="310" t="s">
        <v>2195</v>
      </c>
      <c r="CQ464" s="336" t="s">
        <v>2256</v>
      </c>
      <c r="CR464" s="310">
        <f t="shared" si="7"/>
        <v>0</v>
      </c>
      <c r="CS464" s="310" t="s">
        <v>480</v>
      </c>
      <c r="CT464" s="310" t="s">
        <v>2216</v>
      </c>
      <c r="CU464" s="310">
        <v>0</v>
      </c>
      <c r="CW464" s="312" t="s">
        <v>1403</v>
      </c>
      <c r="CX464" s="310" t="s">
        <v>1404</v>
      </c>
      <c r="CY464" s="310" t="s">
        <v>2195</v>
      </c>
      <c r="CZ464" s="325">
        <f t="shared" si="8"/>
        <v>0</v>
      </c>
      <c r="DA464" s="313" t="s">
        <v>480</v>
      </c>
      <c r="DB464" s="310" t="s">
        <v>1477</v>
      </c>
      <c r="DC464" s="310" t="s">
        <v>1469</v>
      </c>
    </row>
    <row r="465" spans="1:107" ht="13.2" customHeight="1" x14ac:dyDescent="0.25">
      <c r="A465" s="293" t="s">
        <v>481</v>
      </c>
      <c r="B465" s="294" t="s">
        <v>1233</v>
      </c>
      <c r="C465" s="227">
        <v>14654959</v>
      </c>
      <c r="D465" s="227">
        <v>144858</v>
      </c>
      <c r="E465" s="227">
        <v>182371</v>
      </c>
      <c r="F465" s="227">
        <v>47473.599999999999</v>
      </c>
      <c r="G465" s="227">
        <v>151214</v>
      </c>
      <c r="H465" s="227">
        <v>163209.78</v>
      </c>
      <c r="I465" s="227">
        <v>192831.54</v>
      </c>
      <c r="J465" s="227">
        <v>4690538.46</v>
      </c>
      <c r="K465" s="227">
        <v>433643.88</v>
      </c>
      <c r="L465" s="227">
        <v>212000.26</v>
      </c>
      <c r="M465" s="227">
        <v>950856.54</v>
      </c>
      <c r="N465" s="227">
        <v>1127904.3600000001</v>
      </c>
      <c r="O465" s="227">
        <v>10287031.630000001</v>
      </c>
      <c r="P465" s="227">
        <v>1158749.79</v>
      </c>
      <c r="Q465" s="227">
        <v>506736.91</v>
      </c>
      <c r="R465" s="227">
        <v>608521.5</v>
      </c>
      <c r="S465" s="227">
        <v>79307.100000000006</v>
      </c>
      <c r="T465" s="227">
        <v>139683</v>
      </c>
      <c r="U465" s="227">
        <v>45384</v>
      </c>
      <c r="V465" s="227">
        <v>129880</v>
      </c>
      <c r="W465" s="227">
        <v>30454798.309999999</v>
      </c>
      <c r="X465" s="227">
        <v>1179467.51</v>
      </c>
      <c r="Y465" s="227">
        <v>975559</v>
      </c>
      <c r="Z465" s="227">
        <v>239945.45</v>
      </c>
      <c r="AA465" s="227">
        <v>57395</v>
      </c>
      <c r="AB465" s="227">
        <v>85535</v>
      </c>
      <c r="AC465" s="227">
        <v>108926</v>
      </c>
      <c r="AD465" s="227">
        <v>447583.76</v>
      </c>
      <c r="AE465" s="227">
        <v>400553</v>
      </c>
      <c r="AF465" s="227">
        <v>89923.31</v>
      </c>
      <c r="AG465" s="227">
        <v>205099</v>
      </c>
      <c r="AH465" s="227">
        <v>170917.96</v>
      </c>
      <c r="AI465" s="227">
        <v>259731.42</v>
      </c>
      <c r="AJ465" s="227">
        <v>93421</v>
      </c>
      <c r="AK465" s="227">
        <v>107568374.15000001</v>
      </c>
      <c r="AL465" s="227">
        <v>107283.16</v>
      </c>
      <c r="AM465" s="227">
        <v>694185</v>
      </c>
      <c r="AN465" s="227">
        <v>278144</v>
      </c>
      <c r="AO465" s="227">
        <v>164476.35999999999</v>
      </c>
      <c r="AP465" s="227">
        <v>173415.08</v>
      </c>
      <c r="AQ465" s="227">
        <v>163525.22</v>
      </c>
      <c r="AR465" s="227">
        <v>15902885.800000001</v>
      </c>
      <c r="AS465" s="227">
        <v>769869.5</v>
      </c>
      <c r="AT465" s="227">
        <v>284063.5</v>
      </c>
      <c r="AU465" s="227">
        <v>293179.74</v>
      </c>
      <c r="AV465" s="227">
        <v>78612</v>
      </c>
      <c r="AW465" s="227">
        <v>107635.75</v>
      </c>
      <c r="AX465" s="227">
        <v>159282</v>
      </c>
      <c r="AY465" s="227">
        <v>241312.85</v>
      </c>
      <c r="AZ465" s="227">
        <v>108113.3</v>
      </c>
      <c r="BA465" s="227">
        <v>13317920.26</v>
      </c>
      <c r="BB465" s="227">
        <v>119768.18</v>
      </c>
      <c r="BC465" s="227">
        <v>42848976.689999998</v>
      </c>
      <c r="BD465" s="227">
        <v>1199947.2</v>
      </c>
      <c r="BE465" s="227">
        <v>45787.54</v>
      </c>
      <c r="BF465" s="227">
        <v>31766.91</v>
      </c>
      <c r="BG465" s="227">
        <v>16497003.949999999</v>
      </c>
      <c r="BH465" s="227">
        <v>64511.96</v>
      </c>
      <c r="BI465" s="227">
        <v>34706</v>
      </c>
      <c r="BJ465" s="227">
        <v>664719.31999999995</v>
      </c>
      <c r="BK465" s="227">
        <v>100155.5</v>
      </c>
      <c r="BL465" s="227">
        <v>18679306</v>
      </c>
      <c r="BM465" s="227">
        <v>134731.84</v>
      </c>
      <c r="BN465" s="227">
        <v>218300.3</v>
      </c>
      <c r="BO465" s="227">
        <v>12730</v>
      </c>
      <c r="BP465" s="227">
        <v>350282.68</v>
      </c>
      <c r="BQ465" s="227">
        <v>154659</v>
      </c>
      <c r="BR465" s="227">
        <v>160009486.27000001</v>
      </c>
      <c r="BS465" s="227">
        <v>495654.57</v>
      </c>
      <c r="BT465" s="227">
        <v>254812.27</v>
      </c>
      <c r="BU465" s="227">
        <v>2172696.1</v>
      </c>
      <c r="BV465" s="227">
        <v>0</v>
      </c>
      <c r="BW465" s="227">
        <v>202424</v>
      </c>
      <c r="BX465" s="227">
        <v>1953673.17</v>
      </c>
      <c r="BY465" s="227">
        <v>187031.66</v>
      </c>
      <c r="BZ465" s="227">
        <v>77507</v>
      </c>
      <c r="CA465" s="227">
        <v>194060.96</v>
      </c>
      <c r="CB465" s="227">
        <v>442330.14</v>
      </c>
      <c r="CC465" s="227">
        <v>356694.15</v>
      </c>
      <c r="CD465" s="227">
        <v>402882.99</v>
      </c>
      <c r="CE465" s="227">
        <v>380459.5</v>
      </c>
      <c r="CF465" s="227">
        <v>295903.03999999998</v>
      </c>
      <c r="CG465" s="227">
        <v>99122.1</v>
      </c>
      <c r="CH465" s="227">
        <v>52317.84</v>
      </c>
      <c r="CI465" s="227">
        <v>121436</v>
      </c>
      <c r="CJ465" s="227">
        <v>3087458.39</v>
      </c>
      <c r="CK465" s="227">
        <v>311364</v>
      </c>
      <c r="CL465" s="227">
        <v>131997.78</v>
      </c>
      <c r="CM465" s="326" t="s">
        <v>1404</v>
      </c>
      <c r="CN465" s="309" t="s">
        <v>1405</v>
      </c>
      <c r="CO465" s="309" t="s">
        <v>1404</v>
      </c>
      <c r="CP465" s="310" t="s">
        <v>2195</v>
      </c>
      <c r="CQ465" s="336" t="s">
        <v>2256</v>
      </c>
      <c r="CR465" s="310">
        <f t="shared" si="7"/>
        <v>0</v>
      </c>
      <c r="CS465" s="310" t="s">
        <v>481</v>
      </c>
      <c r="CT465" s="310" t="s">
        <v>2217</v>
      </c>
      <c r="CU465" s="310">
        <v>0</v>
      </c>
      <c r="CW465" s="312" t="s">
        <v>1405</v>
      </c>
      <c r="CX465" s="310" t="s">
        <v>1404</v>
      </c>
      <c r="CY465" s="310" t="s">
        <v>2195</v>
      </c>
      <c r="CZ465" s="325">
        <f t="shared" si="8"/>
        <v>0</v>
      </c>
      <c r="DA465" s="313" t="s">
        <v>481</v>
      </c>
      <c r="DB465" s="310" t="s">
        <v>1233</v>
      </c>
      <c r="DC465" s="310" t="s">
        <v>1470</v>
      </c>
    </row>
    <row r="466" spans="1:107" ht="13.2" customHeight="1" x14ac:dyDescent="0.25">
      <c r="A466" s="293" t="s">
        <v>482</v>
      </c>
      <c r="B466" s="294" t="s">
        <v>2317</v>
      </c>
      <c r="C466" s="227">
        <v>-5577462.6900000004</v>
      </c>
      <c r="D466" s="227">
        <v>-8014.71</v>
      </c>
      <c r="E466" s="227">
        <v>0</v>
      </c>
      <c r="F466" s="227">
        <v>0</v>
      </c>
      <c r="G466" s="227">
        <v>-23010</v>
      </c>
      <c r="H466" s="227">
        <v>0</v>
      </c>
      <c r="I466" s="227">
        <v>0</v>
      </c>
      <c r="J466" s="227">
        <v>-237597.14</v>
      </c>
      <c r="K466" s="227">
        <v>0</v>
      </c>
      <c r="L466" s="227">
        <v>-7142.49</v>
      </c>
      <c r="M466" s="227">
        <v>-4257</v>
      </c>
      <c r="N466" s="227">
        <v>-461333.25</v>
      </c>
      <c r="O466" s="227">
        <v>-2258869.75</v>
      </c>
      <c r="P466" s="227">
        <v>0</v>
      </c>
      <c r="Q466" s="227">
        <v>0</v>
      </c>
      <c r="R466" s="227">
        <v>0</v>
      </c>
      <c r="S466" s="227">
        <v>0</v>
      </c>
      <c r="T466" s="227">
        <v>0</v>
      </c>
      <c r="U466" s="227">
        <v>-12832</v>
      </c>
      <c r="V466" s="227">
        <v>0</v>
      </c>
      <c r="W466" s="227">
        <v>-6911095.2599999998</v>
      </c>
      <c r="X466" s="227">
        <v>-1661232.31</v>
      </c>
      <c r="Y466" s="227">
        <v>0</v>
      </c>
      <c r="Z466" s="227">
        <v>0</v>
      </c>
      <c r="AA466" s="227">
        <v>0</v>
      </c>
      <c r="AB466" s="227">
        <v>-182.26</v>
      </c>
      <c r="AC466" s="227">
        <v>0</v>
      </c>
      <c r="AD466" s="227">
        <v>-14821</v>
      </c>
      <c r="AE466" s="227">
        <v>0</v>
      </c>
      <c r="AF466" s="227">
        <v>0</v>
      </c>
      <c r="AG466" s="227">
        <v>-10842.43</v>
      </c>
      <c r="AH466" s="227">
        <v>-23109</v>
      </c>
      <c r="AI466" s="227">
        <v>0</v>
      </c>
      <c r="AJ466" s="227">
        <v>0</v>
      </c>
      <c r="AK466" s="227">
        <v>-23201944.239999998</v>
      </c>
      <c r="AL466" s="227">
        <v>-4133.8999999999996</v>
      </c>
      <c r="AM466" s="227">
        <v>-39851.97</v>
      </c>
      <c r="AN466" s="227">
        <v>-2221.54</v>
      </c>
      <c r="AO466" s="227">
        <v>0</v>
      </c>
      <c r="AP466" s="227">
        <v>0</v>
      </c>
      <c r="AQ466" s="227">
        <v>-34030.28</v>
      </c>
      <c r="AR466" s="227">
        <v>0</v>
      </c>
      <c r="AS466" s="227">
        <v>-181764.59</v>
      </c>
      <c r="AT466" s="227">
        <v>0</v>
      </c>
      <c r="AU466" s="227">
        <v>-8249.3799999999992</v>
      </c>
      <c r="AV466" s="227">
        <v>0</v>
      </c>
      <c r="AW466" s="227">
        <v>-27724.14</v>
      </c>
      <c r="AX466" s="227">
        <v>-4525.22</v>
      </c>
      <c r="AY466" s="227">
        <v>-43717.06</v>
      </c>
      <c r="AZ466" s="227">
        <v>0</v>
      </c>
      <c r="BA466" s="227">
        <v>-5261509.3</v>
      </c>
      <c r="BB466" s="227">
        <v>0</v>
      </c>
      <c r="BC466" s="227">
        <v>-594680.57999999996</v>
      </c>
      <c r="BD466" s="227">
        <v>-266359.57</v>
      </c>
      <c r="BE466" s="227">
        <v>0</v>
      </c>
      <c r="BF466" s="227">
        <v>0</v>
      </c>
      <c r="BG466" s="227">
        <v>-67459.27</v>
      </c>
      <c r="BH466" s="227">
        <v>0</v>
      </c>
      <c r="BI466" s="227">
        <v>0</v>
      </c>
      <c r="BJ466" s="227">
        <v>-500</v>
      </c>
      <c r="BK466" s="227">
        <v>-1833711.68</v>
      </c>
      <c r="BL466" s="227">
        <v>-5382496.8700000001</v>
      </c>
      <c r="BM466" s="227">
        <v>-42804.68</v>
      </c>
      <c r="BN466" s="227">
        <v>0</v>
      </c>
      <c r="BO466" s="227">
        <v>0</v>
      </c>
      <c r="BP466" s="227">
        <v>-2468.5300000000002</v>
      </c>
      <c r="BQ466" s="227">
        <v>0</v>
      </c>
      <c r="BR466" s="227">
        <v>-35613376.390000001</v>
      </c>
      <c r="BS466" s="227">
        <v>-258703.59</v>
      </c>
      <c r="BT466" s="227">
        <v>0</v>
      </c>
      <c r="BU466" s="227">
        <v>-1412650</v>
      </c>
      <c r="BV466" s="227">
        <v>-300</v>
      </c>
      <c r="BW466" s="227">
        <v>-9513.0499999999993</v>
      </c>
      <c r="BX466" s="227">
        <v>-22615.439999999999</v>
      </c>
      <c r="BY466" s="227">
        <v>0</v>
      </c>
      <c r="BZ466" s="227">
        <v>-6532</v>
      </c>
      <c r="CA466" s="227">
        <v>-8710.52</v>
      </c>
      <c r="CB466" s="227">
        <v>-162021.75</v>
      </c>
      <c r="CC466" s="227">
        <v>-3100.3</v>
      </c>
      <c r="CD466" s="227">
        <v>0</v>
      </c>
      <c r="CE466" s="227">
        <v>-1407948.92</v>
      </c>
      <c r="CF466" s="227">
        <v>-98941.46</v>
      </c>
      <c r="CG466" s="227">
        <v>0</v>
      </c>
      <c r="CH466" s="227">
        <v>0</v>
      </c>
      <c r="CI466" s="227">
        <v>0</v>
      </c>
      <c r="CJ466" s="227">
        <v>-53374.5</v>
      </c>
      <c r="CK466" s="227">
        <v>-10366.049999999999</v>
      </c>
      <c r="CL466" s="227">
        <v>0</v>
      </c>
      <c r="CM466" s="326" t="s">
        <v>1404</v>
      </c>
      <c r="CN466" s="309" t="s">
        <v>1409</v>
      </c>
      <c r="CO466" s="309" t="s">
        <v>1404</v>
      </c>
      <c r="CP466" s="310" t="s">
        <v>2195</v>
      </c>
      <c r="CQ466" s="336" t="s">
        <v>2256</v>
      </c>
      <c r="CR466" s="310">
        <f t="shared" ref="CR466:CR531" si="9">A466-CS466</f>
        <v>0</v>
      </c>
      <c r="CS466" s="310" t="s">
        <v>482</v>
      </c>
      <c r="CT466" s="310" t="s">
        <v>2218</v>
      </c>
      <c r="CU466" s="310">
        <v>0</v>
      </c>
      <c r="CW466" s="312" t="s">
        <v>1409</v>
      </c>
      <c r="CX466" s="310" t="s">
        <v>1404</v>
      </c>
      <c r="CY466" s="310" t="s">
        <v>2195</v>
      </c>
      <c r="CZ466" s="325">
        <f t="shared" si="8"/>
        <v>0</v>
      </c>
      <c r="DA466" s="313" t="s">
        <v>482</v>
      </c>
      <c r="DB466" s="310" t="s">
        <v>2287</v>
      </c>
      <c r="DC466" s="310" t="s">
        <v>2296</v>
      </c>
    </row>
    <row r="467" spans="1:107" ht="13.2" customHeight="1" x14ac:dyDescent="0.25">
      <c r="A467" s="293" t="s">
        <v>483</v>
      </c>
      <c r="B467" s="294" t="s">
        <v>2318</v>
      </c>
      <c r="C467" s="227">
        <v>693737.04</v>
      </c>
      <c r="D467" s="227">
        <v>64448.7</v>
      </c>
      <c r="E467" s="227">
        <v>0</v>
      </c>
      <c r="F467" s="227">
        <v>0</v>
      </c>
      <c r="G467" s="227">
        <v>49802.1</v>
      </c>
      <c r="H467" s="227">
        <v>0</v>
      </c>
      <c r="I467" s="227">
        <v>0</v>
      </c>
      <c r="J467" s="227">
        <v>379766.1</v>
      </c>
      <c r="K467" s="227">
        <v>0</v>
      </c>
      <c r="L467" s="227">
        <v>0</v>
      </c>
      <c r="M467" s="227">
        <v>21614</v>
      </c>
      <c r="N467" s="227">
        <v>0</v>
      </c>
      <c r="O467" s="227">
        <v>172632.93</v>
      </c>
      <c r="P467" s="227">
        <v>15682.95</v>
      </c>
      <c r="Q467" s="227">
        <v>0</v>
      </c>
      <c r="R467" s="227">
        <v>0</v>
      </c>
      <c r="S467" s="227">
        <v>0</v>
      </c>
      <c r="T467" s="227">
        <v>0</v>
      </c>
      <c r="U467" s="227">
        <v>0</v>
      </c>
      <c r="V467" s="227">
        <v>0</v>
      </c>
      <c r="W467" s="227">
        <v>0</v>
      </c>
      <c r="X467" s="227">
        <v>15584.34</v>
      </c>
      <c r="Y467" s="227">
        <v>0</v>
      </c>
      <c r="Z467" s="227">
        <v>0</v>
      </c>
      <c r="AA467" s="227">
        <v>0</v>
      </c>
      <c r="AB467" s="227">
        <v>0</v>
      </c>
      <c r="AC467" s="227">
        <v>0</v>
      </c>
      <c r="AD467" s="227">
        <v>26326.959999999999</v>
      </c>
      <c r="AE467" s="227">
        <v>0</v>
      </c>
      <c r="AF467" s="227">
        <v>0</v>
      </c>
      <c r="AG467" s="227">
        <v>1344.96</v>
      </c>
      <c r="AH467" s="227">
        <v>0</v>
      </c>
      <c r="AI467" s="227">
        <v>0</v>
      </c>
      <c r="AJ467" s="227">
        <v>0</v>
      </c>
      <c r="AK467" s="227">
        <v>459999.28</v>
      </c>
      <c r="AL467" s="227">
        <v>0</v>
      </c>
      <c r="AM467" s="227">
        <v>-4637.5</v>
      </c>
      <c r="AN467" s="227">
        <v>16857.88</v>
      </c>
      <c r="AO467" s="227">
        <v>0</v>
      </c>
      <c r="AP467" s="227">
        <v>0</v>
      </c>
      <c r="AQ467" s="227">
        <v>15977.18</v>
      </c>
      <c r="AR467" s="227">
        <v>0</v>
      </c>
      <c r="AS467" s="227">
        <v>27701.599999999999</v>
      </c>
      <c r="AT467" s="227">
        <v>0</v>
      </c>
      <c r="AU467" s="227">
        <v>3868.46</v>
      </c>
      <c r="AV467" s="227">
        <v>0</v>
      </c>
      <c r="AW467" s="227">
        <v>134.5</v>
      </c>
      <c r="AX467" s="227">
        <v>55752.94</v>
      </c>
      <c r="AY467" s="227">
        <v>16631.22</v>
      </c>
      <c r="AZ467" s="227">
        <v>0</v>
      </c>
      <c r="BA467" s="227">
        <v>377035.82</v>
      </c>
      <c r="BB467" s="227">
        <v>7394</v>
      </c>
      <c r="BC467" s="227">
        <v>86794</v>
      </c>
      <c r="BD467" s="227">
        <v>3910</v>
      </c>
      <c r="BE467" s="227">
        <v>0</v>
      </c>
      <c r="BF467" s="227">
        <v>645.69000000000005</v>
      </c>
      <c r="BG467" s="227">
        <v>22437</v>
      </c>
      <c r="BH467" s="227">
        <v>1814</v>
      </c>
      <c r="BI467" s="227">
        <v>12</v>
      </c>
      <c r="BJ467" s="227">
        <v>832</v>
      </c>
      <c r="BK467" s="227">
        <v>0</v>
      </c>
      <c r="BL467" s="227">
        <v>188768.67</v>
      </c>
      <c r="BM467" s="227">
        <v>0</v>
      </c>
      <c r="BN467" s="227">
        <v>2804.18</v>
      </c>
      <c r="BO467" s="227">
        <v>0</v>
      </c>
      <c r="BP467" s="227">
        <v>0</v>
      </c>
      <c r="BQ467" s="227">
        <v>0</v>
      </c>
      <c r="BR467" s="227">
        <v>673181.98</v>
      </c>
      <c r="BS467" s="227">
        <v>21222.59</v>
      </c>
      <c r="BT467" s="227">
        <v>0</v>
      </c>
      <c r="BU467" s="227">
        <v>136765</v>
      </c>
      <c r="BV467" s="227">
        <v>8068.51</v>
      </c>
      <c r="BW467" s="227">
        <v>0</v>
      </c>
      <c r="BX467" s="227">
        <v>82656.320000000007</v>
      </c>
      <c r="BY467" s="227">
        <v>0</v>
      </c>
      <c r="BZ467" s="227">
        <v>2443.87</v>
      </c>
      <c r="CA467" s="227">
        <v>0</v>
      </c>
      <c r="CB467" s="227">
        <v>0</v>
      </c>
      <c r="CC467" s="227">
        <v>82759</v>
      </c>
      <c r="CD467" s="227">
        <v>0</v>
      </c>
      <c r="CE467" s="227">
        <v>1097432.24</v>
      </c>
      <c r="CF467" s="227">
        <v>21976.94</v>
      </c>
      <c r="CG467" s="227">
        <v>0</v>
      </c>
      <c r="CH467" s="227">
        <v>897.16</v>
      </c>
      <c r="CI467" s="227">
        <v>0</v>
      </c>
      <c r="CJ467" s="227">
        <v>1977690.84</v>
      </c>
      <c r="CK467" s="227">
        <v>0</v>
      </c>
      <c r="CL467" s="227">
        <v>0</v>
      </c>
      <c r="CM467" s="326" t="s">
        <v>1404</v>
      </c>
      <c r="CN467" s="309" t="s">
        <v>1409</v>
      </c>
      <c r="CO467" s="309" t="s">
        <v>1404</v>
      </c>
      <c r="CP467" s="310" t="s">
        <v>2195</v>
      </c>
      <c r="CQ467" s="336" t="s">
        <v>2256</v>
      </c>
      <c r="CR467" s="310">
        <f t="shared" si="9"/>
        <v>0</v>
      </c>
      <c r="CS467" s="310" t="s">
        <v>483</v>
      </c>
      <c r="CT467" s="310" t="s">
        <v>2219</v>
      </c>
      <c r="CU467" s="310">
        <v>0</v>
      </c>
      <c r="CW467" s="312" t="s">
        <v>1409</v>
      </c>
      <c r="CX467" s="310" t="s">
        <v>1404</v>
      </c>
      <c r="CY467" s="310" t="s">
        <v>2195</v>
      </c>
      <c r="CZ467" s="325">
        <f t="shared" si="8"/>
        <v>0</v>
      </c>
      <c r="DA467" s="313" t="s">
        <v>483</v>
      </c>
      <c r="DB467" s="310" t="s">
        <v>1955</v>
      </c>
      <c r="DC467" s="310" t="s">
        <v>2296</v>
      </c>
    </row>
    <row r="468" spans="1:107" ht="13.2" customHeight="1" x14ac:dyDescent="0.25">
      <c r="A468" s="293" t="s">
        <v>484</v>
      </c>
      <c r="B468" s="294" t="s">
        <v>485</v>
      </c>
      <c r="C468" s="227">
        <v>0</v>
      </c>
      <c r="D468" s="227">
        <v>0</v>
      </c>
      <c r="E468" s="227">
        <v>0</v>
      </c>
      <c r="F468" s="227">
        <v>0</v>
      </c>
      <c r="G468" s="227">
        <v>0</v>
      </c>
      <c r="H468" s="227">
        <v>0</v>
      </c>
      <c r="I468" s="227">
        <v>0</v>
      </c>
      <c r="J468" s="227">
        <v>0</v>
      </c>
      <c r="K468" s="227">
        <v>0</v>
      </c>
      <c r="L468" s="227">
        <v>0</v>
      </c>
      <c r="M468" s="227">
        <v>0</v>
      </c>
      <c r="N468" s="227">
        <v>0</v>
      </c>
      <c r="O468" s="227">
        <v>0</v>
      </c>
      <c r="P468" s="227">
        <v>74491.570000000007</v>
      </c>
      <c r="Q468" s="227">
        <v>0</v>
      </c>
      <c r="R468" s="227">
        <v>0</v>
      </c>
      <c r="S468" s="227">
        <v>0</v>
      </c>
      <c r="T468" s="227">
        <v>0</v>
      </c>
      <c r="U468" s="227">
        <v>0</v>
      </c>
      <c r="V468" s="227">
        <v>0</v>
      </c>
      <c r="W468" s="227">
        <v>0</v>
      </c>
      <c r="X468" s="227">
        <v>129638.6</v>
      </c>
      <c r="Y468" s="227">
        <v>0</v>
      </c>
      <c r="Z468" s="227">
        <v>0</v>
      </c>
      <c r="AA468" s="227">
        <v>0</v>
      </c>
      <c r="AB468" s="227">
        <v>0</v>
      </c>
      <c r="AC468" s="227">
        <v>0</v>
      </c>
      <c r="AD468" s="227">
        <v>0</v>
      </c>
      <c r="AE468" s="227">
        <v>53342.48</v>
      </c>
      <c r="AF468" s="227">
        <v>0</v>
      </c>
      <c r="AG468" s="227">
        <v>0</v>
      </c>
      <c r="AH468" s="227">
        <v>0</v>
      </c>
      <c r="AI468" s="227">
        <v>0</v>
      </c>
      <c r="AJ468" s="227">
        <v>0</v>
      </c>
      <c r="AK468" s="227">
        <v>862042.3</v>
      </c>
      <c r="AL468" s="227">
        <v>0</v>
      </c>
      <c r="AM468" s="227">
        <v>0</v>
      </c>
      <c r="AN468" s="227">
        <v>0</v>
      </c>
      <c r="AO468" s="227">
        <v>0</v>
      </c>
      <c r="AP468" s="227">
        <v>0</v>
      </c>
      <c r="AQ468" s="227">
        <v>0</v>
      </c>
      <c r="AR468" s="227">
        <v>189988.1</v>
      </c>
      <c r="AS468" s="227">
        <v>0</v>
      </c>
      <c r="AT468" s="227">
        <v>0</v>
      </c>
      <c r="AU468" s="227">
        <v>0</v>
      </c>
      <c r="AV468" s="227">
        <v>0</v>
      </c>
      <c r="AW468" s="227">
        <v>0</v>
      </c>
      <c r="AX468" s="227">
        <v>0</v>
      </c>
      <c r="AY468" s="227">
        <v>0</v>
      </c>
      <c r="AZ468" s="227">
        <v>0</v>
      </c>
      <c r="BA468" s="227">
        <v>0</v>
      </c>
      <c r="BB468" s="227">
        <v>0</v>
      </c>
      <c r="BC468" s="227">
        <v>64718</v>
      </c>
      <c r="BD468" s="227">
        <v>0</v>
      </c>
      <c r="BE468" s="227">
        <v>0</v>
      </c>
      <c r="BF468" s="227">
        <v>0</v>
      </c>
      <c r="BG468" s="227">
        <v>0</v>
      </c>
      <c r="BH468" s="227">
        <v>8728</v>
      </c>
      <c r="BI468" s="227">
        <v>0</v>
      </c>
      <c r="BJ468" s="227">
        <v>0</v>
      </c>
      <c r="BK468" s="227">
        <v>0</v>
      </c>
      <c r="BL468" s="227">
        <v>0</v>
      </c>
      <c r="BM468" s="227">
        <v>0</v>
      </c>
      <c r="BN468" s="227">
        <v>0</v>
      </c>
      <c r="BO468" s="227">
        <v>0</v>
      </c>
      <c r="BP468" s="227">
        <v>0</v>
      </c>
      <c r="BQ468" s="227">
        <v>0</v>
      </c>
      <c r="BR468" s="227">
        <v>0</v>
      </c>
      <c r="BS468" s="227">
        <v>0</v>
      </c>
      <c r="BT468" s="227">
        <v>1478971.07</v>
      </c>
      <c r="BU468" s="295">
        <v>0</v>
      </c>
      <c r="BV468" s="227">
        <v>0</v>
      </c>
      <c r="BW468" s="227">
        <v>0</v>
      </c>
      <c r="BX468" s="227">
        <v>0</v>
      </c>
      <c r="BY468" s="227">
        <v>116714.29</v>
      </c>
      <c r="BZ468" s="227">
        <v>64850.6</v>
      </c>
      <c r="CA468" s="227">
        <v>0</v>
      </c>
      <c r="CB468" s="227">
        <v>0</v>
      </c>
      <c r="CC468" s="295">
        <v>0</v>
      </c>
      <c r="CD468" s="227">
        <v>0</v>
      </c>
      <c r="CE468" s="227">
        <v>0</v>
      </c>
      <c r="CF468" s="227">
        <v>0</v>
      </c>
      <c r="CG468" s="227">
        <v>0</v>
      </c>
      <c r="CH468" s="227">
        <v>0</v>
      </c>
      <c r="CI468" s="227">
        <v>0</v>
      </c>
      <c r="CJ468" s="227">
        <v>0</v>
      </c>
      <c r="CK468" s="227">
        <v>0</v>
      </c>
      <c r="CL468" s="227">
        <v>0</v>
      </c>
      <c r="CM468" s="326" t="s">
        <v>1404</v>
      </c>
      <c r="CN468" s="309" t="s">
        <v>1408</v>
      </c>
      <c r="CO468" s="309" t="s">
        <v>1404</v>
      </c>
      <c r="CP468" s="310" t="s">
        <v>2195</v>
      </c>
      <c r="CQ468" s="336" t="s">
        <v>2256</v>
      </c>
      <c r="CR468" s="310">
        <f t="shared" si="9"/>
        <v>0</v>
      </c>
      <c r="CS468" s="310" t="s">
        <v>484</v>
      </c>
      <c r="CT468" s="310" t="s">
        <v>485</v>
      </c>
      <c r="CU468" s="310">
        <v>0</v>
      </c>
      <c r="CW468" s="312" t="s">
        <v>1408</v>
      </c>
      <c r="CX468" s="310" t="s">
        <v>1404</v>
      </c>
      <c r="CY468" s="310" t="s">
        <v>2195</v>
      </c>
      <c r="CZ468" s="325">
        <f t="shared" si="8"/>
        <v>0</v>
      </c>
      <c r="DA468" s="313" t="s">
        <v>484</v>
      </c>
      <c r="DB468" s="310" t="s">
        <v>485</v>
      </c>
      <c r="DC468" s="310" t="s">
        <v>2296</v>
      </c>
    </row>
    <row r="469" spans="1:107" ht="13.2" customHeight="1" x14ac:dyDescent="0.25">
      <c r="A469" s="293" t="s">
        <v>486</v>
      </c>
      <c r="B469" s="294" t="s">
        <v>487</v>
      </c>
      <c r="C469" s="227">
        <v>0</v>
      </c>
      <c r="D469" s="227">
        <v>0</v>
      </c>
      <c r="E469" s="227">
        <v>0</v>
      </c>
      <c r="F469" s="227">
        <v>0</v>
      </c>
      <c r="G469" s="227">
        <v>0</v>
      </c>
      <c r="H469" s="227">
        <v>0</v>
      </c>
      <c r="I469" s="227">
        <v>0</v>
      </c>
      <c r="J469" s="227">
        <v>0</v>
      </c>
      <c r="K469" s="227">
        <v>0</v>
      </c>
      <c r="L469" s="227">
        <v>0</v>
      </c>
      <c r="M469" s="227">
        <v>0</v>
      </c>
      <c r="N469" s="227">
        <v>0</v>
      </c>
      <c r="O469" s="227">
        <v>0</v>
      </c>
      <c r="P469" s="227">
        <v>0</v>
      </c>
      <c r="Q469" s="227">
        <v>0</v>
      </c>
      <c r="R469" s="227">
        <v>0</v>
      </c>
      <c r="S469" s="227">
        <v>0</v>
      </c>
      <c r="T469" s="227">
        <v>0</v>
      </c>
      <c r="U469" s="227">
        <v>0</v>
      </c>
      <c r="V469" s="227">
        <v>0</v>
      </c>
      <c r="W469" s="227">
        <v>0</v>
      </c>
      <c r="X469" s="227">
        <v>0</v>
      </c>
      <c r="Y469" s="227">
        <v>0</v>
      </c>
      <c r="Z469" s="227">
        <v>0</v>
      </c>
      <c r="AA469" s="227">
        <v>0</v>
      </c>
      <c r="AB469" s="227">
        <v>0</v>
      </c>
      <c r="AC469" s="227">
        <v>0</v>
      </c>
      <c r="AD469" s="227">
        <v>0</v>
      </c>
      <c r="AE469" s="227">
        <v>0</v>
      </c>
      <c r="AF469" s="227">
        <v>0</v>
      </c>
      <c r="AG469" s="227">
        <v>0</v>
      </c>
      <c r="AH469" s="227">
        <v>0</v>
      </c>
      <c r="AI469" s="227">
        <v>0</v>
      </c>
      <c r="AJ469" s="227">
        <v>0</v>
      </c>
      <c r="AK469" s="227">
        <v>0</v>
      </c>
      <c r="AL469" s="227">
        <v>0</v>
      </c>
      <c r="AM469" s="227">
        <v>0</v>
      </c>
      <c r="AN469" s="227">
        <v>0</v>
      </c>
      <c r="AO469" s="227">
        <v>0</v>
      </c>
      <c r="AP469" s="227">
        <v>0</v>
      </c>
      <c r="AQ469" s="227">
        <v>0</v>
      </c>
      <c r="AR469" s="227">
        <v>0</v>
      </c>
      <c r="AS469" s="227">
        <v>0</v>
      </c>
      <c r="AT469" s="227">
        <v>0</v>
      </c>
      <c r="AU469" s="227">
        <v>0</v>
      </c>
      <c r="AV469" s="227">
        <v>0</v>
      </c>
      <c r="AW469" s="227">
        <v>0</v>
      </c>
      <c r="AX469" s="227">
        <v>0</v>
      </c>
      <c r="AY469" s="227">
        <v>0</v>
      </c>
      <c r="AZ469" s="227">
        <v>0</v>
      </c>
      <c r="BA469" s="227">
        <v>0</v>
      </c>
      <c r="BB469" s="227">
        <v>0</v>
      </c>
      <c r="BC469" s="227">
        <v>0</v>
      </c>
      <c r="BD469" s="227">
        <v>0</v>
      </c>
      <c r="BE469" s="227">
        <v>0</v>
      </c>
      <c r="BF469" s="227">
        <v>0</v>
      </c>
      <c r="BG469" s="227">
        <v>0</v>
      </c>
      <c r="BH469" s="227">
        <v>0</v>
      </c>
      <c r="BI469" s="227">
        <v>0</v>
      </c>
      <c r="BJ469" s="227">
        <v>0</v>
      </c>
      <c r="BK469" s="227">
        <v>0</v>
      </c>
      <c r="BL469" s="227">
        <v>0</v>
      </c>
      <c r="BM469" s="227">
        <v>0</v>
      </c>
      <c r="BN469" s="227">
        <v>0</v>
      </c>
      <c r="BO469" s="227">
        <v>0</v>
      </c>
      <c r="BP469" s="227">
        <v>0</v>
      </c>
      <c r="BQ469" s="227">
        <v>0</v>
      </c>
      <c r="BR469" s="295">
        <v>0</v>
      </c>
      <c r="BS469" s="295">
        <v>0</v>
      </c>
      <c r="BT469" s="295">
        <v>0</v>
      </c>
      <c r="BU469" s="295">
        <v>0</v>
      </c>
      <c r="BV469" s="227">
        <v>0</v>
      </c>
      <c r="BW469" s="295">
        <v>0</v>
      </c>
      <c r="BX469" s="227">
        <v>0</v>
      </c>
      <c r="BY469" s="227">
        <v>0</v>
      </c>
      <c r="BZ469" s="227">
        <v>0</v>
      </c>
      <c r="CA469" s="295">
        <v>0</v>
      </c>
      <c r="CB469" s="295">
        <v>0</v>
      </c>
      <c r="CC469" s="227">
        <v>0</v>
      </c>
      <c r="CD469" s="295">
        <v>0</v>
      </c>
      <c r="CE469" s="295">
        <v>0</v>
      </c>
      <c r="CF469" s="227">
        <v>0</v>
      </c>
      <c r="CG469" s="227">
        <v>0</v>
      </c>
      <c r="CH469" s="295">
        <v>0</v>
      </c>
      <c r="CI469" s="295">
        <v>0</v>
      </c>
      <c r="CJ469" s="295">
        <v>0</v>
      </c>
      <c r="CK469" s="295">
        <v>0</v>
      </c>
      <c r="CL469" s="227">
        <v>0</v>
      </c>
      <c r="CM469" s="326" t="s">
        <v>1404</v>
      </c>
      <c r="CN469" s="309" t="s">
        <v>1408</v>
      </c>
      <c r="CO469" s="309" t="s">
        <v>1404</v>
      </c>
      <c r="CP469" s="310" t="s">
        <v>2195</v>
      </c>
      <c r="CQ469" s="336" t="s">
        <v>2256</v>
      </c>
      <c r="CR469" s="310">
        <f t="shared" si="9"/>
        <v>0</v>
      </c>
      <c r="CS469" s="310" t="s">
        <v>486</v>
      </c>
      <c r="CT469" s="310" t="s">
        <v>487</v>
      </c>
      <c r="CU469" s="310">
        <v>0</v>
      </c>
      <c r="CW469" s="312" t="s">
        <v>1408</v>
      </c>
      <c r="CX469" s="310" t="s">
        <v>1404</v>
      </c>
      <c r="CY469" s="310" t="s">
        <v>2195</v>
      </c>
      <c r="CZ469" s="325">
        <f t="shared" si="8"/>
        <v>0</v>
      </c>
      <c r="DA469" s="313" t="s">
        <v>486</v>
      </c>
      <c r="DB469" s="310" t="s">
        <v>487</v>
      </c>
      <c r="DC469" s="310" t="s">
        <v>2296</v>
      </c>
    </row>
    <row r="470" spans="1:107" ht="13.2" customHeight="1" x14ac:dyDescent="0.25">
      <c r="A470" s="293" t="s">
        <v>488</v>
      </c>
      <c r="B470" s="294" t="s">
        <v>489</v>
      </c>
      <c r="C470" s="227">
        <v>0</v>
      </c>
      <c r="D470" s="227">
        <v>0</v>
      </c>
      <c r="E470" s="227">
        <v>0</v>
      </c>
      <c r="F470" s="227">
        <v>0</v>
      </c>
      <c r="G470" s="227">
        <v>-11924490.77</v>
      </c>
      <c r="H470" s="227">
        <v>0</v>
      </c>
      <c r="I470" s="227">
        <v>0</v>
      </c>
      <c r="J470" s="227">
        <v>0</v>
      </c>
      <c r="K470" s="227">
        <v>0</v>
      </c>
      <c r="L470" s="227">
        <v>0</v>
      </c>
      <c r="M470" s="227">
        <v>0</v>
      </c>
      <c r="N470" s="227">
        <v>-500361.86</v>
      </c>
      <c r="O470" s="227">
        <v>0</v>
      </c>
      <c r="P470" s="227">
        <v>0</v>
      </c>
      <c r="Q470" s="227">
        <v>0</v>
      </c>
      <c r="R470" s="227">
        <v>-104058.32</v>
      </c>
      <c r="S470" s="227">
        <v>0</v>
      </c>
      <c r="T470" s="227">
        <v>0</v>
      </c>
      <c r="U470" s="227">
        <v>0</v>
      </c>
      <c r="V470" s="227">
        <v>0</v>
      </c>
      <c r="W470" s="227">
        <v>0</v>
      </c>
      <c r="X470" s="227">
        <v>-2264554.6800000002</v>
      </c>
      <c r="Y470" s="227">
        <v>0</v>
      </c>
      <c r="Z470" s="227">
        <v>0</v>
      </c>
      <c r="AA470" s="227">
        <v>-936997.98</v>
      </c>
      <c r="AB470" s="227">
        <v>0</v>
      </c>
      <c r="AC470" s="227">
        <v>0</v>
      </c>
      <c r="AD470" s="227">
        <v>-892094.49</v>
      </c>
      <c r="AE470" s="227">
        <v>0</v>
      </c>
      <c r="AF470" s="227">
        <v>0</v>
      </c>
      <c r="AG470" s="227">
        <v>0</v>
      </c>
      <c r="AH470" s="227">
        <v>0</v>
      </c>
      <c r="AI470" s="227">
        <v>0</v>
      </c>
      <c r="AJ470" s="227">
        <v>0</v>
      </c>
      <c r="AK470" s="227">
        <v>0</v>
      </c>
      <c r="AL470" s="227">
        <v>0</v>
      </c>
      <c r="AM470" s="227">
        <v>0</v>
      </c>
      <c r="AN470" s="227">
        <v>0</v>
      </c>
      <c r="AO470" s="227">
        <v>0</v>
      </c>
      <c r="AP470" s="227">
        <v>0</v>
      </c>
      <c r="AQ470" s="227">
        <v>0</v>
      </c>
      <c r="AR470" s="227">
        <v>-16547685.16</v>
      </c>
      <c r="AS470" s="227">
        <v>0</v>
      </c>
      <c r="AT470" s="227">
        <v>0</v>
      </c>
      <c r="AU470" s="227">
        <v>0</v>
      </c>
      <c r="AV470" s="227">
        <v>0</v>
      </c>
      <c r="AW470" s="227">
        <v>0</v>
      </c>
      <c r="AX470" s="227">
        <v>0</v>
      </c>
      <c r="AY470" s="227">
        <v>0</v>
      </c>
      <c r="AZ470" s="227">
        <v>0</v>
      </c>
      <c r="BA470" s="227">
        <v>-29749944.640000001</v>
      </c>
      <c r="BB470" s="227">
        <v>0</v>
      </c>
      <c r="BC470" s="227">
        <v>0</v>
      </c>
      <c r="BD470" s="227">
        <v>-39202756</v>
      </c>
      <c r="BE470" s="227">
        <v>-4777780.0199999996</v>
      </c>
      <c r="BF470" s="227">
        <v>-4336422.95</v>
      </c>
      <c r="BG470" s="227">
        <v>-4221660.07</v>
      </c>
      <c r="BH470" s="227">
        <v>0</v>
      </c>
      <c r="BI470" s="227">
        <v>-2626476.71</v>
      </c>
      <c r="BJ470" s="227">
        <v>-16286194.029999999</v>
      </c>
      <c r="BK470" s="227">
        <v>0</v>
      </c>
      <c r="BL470" s="227">
        <v>0</v>
      </c>
      <c r="BM470" s="227">
        <v>-1458134.85</v>
      </c>
      <c r="BN470" s="227">
        <v>0</v>
      </c>
      <c r="BO470" s="227">
        <v>0</v>
      </c>
      <c r="BP470" s="227">
        <v>0</v>
      </c>
      <c r="BQ470" s="227">
        <v>0</v>
      </c>
      <c r="BR470" s="295">
        <v>0</v>
      </c>
      <c r="BS470" s="295">
        <v>0</v>
      </c>
      <c r="BT470" s="295">
        <v>0</v>
      </c>
      <c r="BU470" s="227">
        <v>0</v>
      </c>
      <c r="BV470" s="227">
        <v>-3965961.72</v>
      </c>
      <c r="BW470" s="227">
        <v>0</v>
      </c>
      <c r="BX470" s="227">
        <v>0</v>
      </c>
      <c r="BY470" s="227">
        <v>0</v>
      </c>
      <c r="BZ470" s="227">
        <v>0</v>
      </c>
      <c r="CA470" s="227">
        <v>-1046602.38</v>
      </c>
      <c r="CB470" s="227">
        <v>0</v>
      </c>
      <c r="CC470" s="227">
        <v>0</v>
      </c>
      <c r="CD470" s="295">
        <v>0</v>
      </c>
      <c r="CE470" s="295">
        <v>0</v>
      </c>
      <c r="CF470" s="227">
        <v>0</v>
      </c>
      <c r="CG470" s="227">
        <v>0</v>
      </c>
      <c r="CH470" s="227">
        <v>-8159164.3600000003</v>
      </c>
      <c r="CI470" s="227">
        <v>0</v>
      </c>
      <c r="CJ470" s="227">
        <v>0</v>
      </c>
      <c r="CK470" s="227">
        <v>-513537.45</v>
      </c>
      <c r="CL470" s="227">
        <v>0</v>
      </c>
      <c r="CM470" s="326" t="s">
        <v>1404</v>
      </c>
      <c r="CN470" s="309" t="s">
        <v>1409</v>
      </c>
      <c r="CO470" s="309" t="s">
        <v>1404</v>
      </c>
      <c r="CP470" s="310" t="s">
        <v>2195</v>
      </c>
      <c r="CQ470" s="336" t="s">
        <v>2256</v>
      </c>
      <c r="CR470" s="310">
        <f t="shared" si="9"/>
        <v>0</v>
      </c>
      <c r="CS470" s="310" t="s">
        <v>488</v>
      </c>
      <c r="CT470" s="310" t="s">
        <v>489</v>
      </c>
      <c r="CU470" s="310">
        <v>0</v>
      </c>
      <c r="CW470" s="312" t="s">
        <v>1409</v>
      </c>
      <c r="CX470" s="310" t="s">
        <v>1404</v>
      </c>
      <c r="CY470" s="310" t="s">
        <v>2195</v>
      </c>
      <c r="CZ470" s="325">
        <f t="shared" si="8"/>
        <v>0</v>
      </c>
      <c r="DA470" s="313" t="s">
        <v>488</v>
      </c>
      <c r="DB470" s="310" t="s">
        <v>489</v>
      </c>
      <c r="DC470" s="310" t="s">
        <v>2296</v>
      </c>
    </row>
    <row r="471" spans="1:107" ht="13.2" customHeight="1" x14ac:dyDescent="0.25">
      <c r="A471" s="293" t="s">
        <v>490</v>
      </c>
      <c r="B471" s="294" t="s">
        <v>1234</v>
      </c>
      <c r="C471" s="227">
        <v>-730102.68</v>
      </c>
      <c r="D471" s="227">
        <v>-99465.5</v>
      </c>
      <c r="E471" s="227">
        <v>-1790</v>
      </c>
      <c r="F471" s="227">
        <v>0</v>
      </c>
      <c r="G471" s="227">
        <v>0</v>
      </c>
      <c r="H471" s="227">
        <v>0</v>
      </c>
      <c r="I471" s="227">
        <v>-753474.5</v>
      </c>
      <c r="J471" s="227">
        <v>0</v>
      </c>
      <c r="K471" s="227">
        <v>-5256</v>
      </c>
      <c r="L471" s="227">
        <v>0</v>
      </c>
      <c r="M471" s="227">
        <v>-62570.5</v>
      </c>
      <c r="N471" s="227">
        <v>-600</v>
      </c>
      <c r="O471" s="227">
        <v>-139567.25</v>
      </c>
      <c r="P471" s="227">
        <v>-57124.5</v>
      </c>
      <c r="Q471" s="227">
        <v>-246173.35</v>
      </c>
      <c r="R471" s="227">
        <v>0</v>
      </c>
      <c r="S471" s="227">
        <v>-86108</v>
      </c>
      <c r="T471" s="227">
        <v>-59013</v>
      </c>
      <c r="U471" s="227">
        <v>-2606</v>
      </c>
      <c r="V471" s="227">
        <v>-166370</v>
      </c>
      <c r="W471" s="227">
        <v>0</v>
      </c>
      <c r="X471" s="227">
        <v>-217359.21</v>
      </c>
      <c r="Y471" s="227">
        <v>-32761</v>
      </c>
      <c r="Z471" s="227">
        <v>-269971.95</v>
      </c>
      <c r="AA471" s="227">
        <v>0</v>
      </c>
      <c r="AB471" s="227">
        <v>-39783.5</v>
      </c>
      <c r="AC471" s="227">
        <v>0</v>
      </c>
      <c r="AD471" s="227">
        <v>-1131416.8</v>
      </c>
      <c r="AE471" s="227">
        <v>-106229.5</v>
      </c>
      <c r="AF471" s="227">
        <v>-4630</v>
      </c>
      <c r="AG471" s="227">
        <v>-53940.62</v>
      </c>
      <c r="AH471" s="227">
        <v>0</v>
      </c>
      <c r="AI471" s="227">
        <v>-11065</v>
      </c>
      <c r="AJ471" s="227">
        <v>-2399.25</v>
      </c>
      <c r="AK471" s="227">
        <v>-30783505.190000001</v>
      </c>
      <c r="AL471" s="227">
        <v>-5495</v>
      </c>
      <c r="AM471" s="227">
        <v>0</v>
      </c>
      <c r="AN471" s="227">
        <v>-475233.5</v>
      </c>
      <c r="AO471" s="227">
        <v>0</v>
      </c>
      <c r="AP471" s="227">
        <v>-294761.78999999998</v>
      </c>
      <c r="AQ471" s="227">
        <v>-41669.879999999997</v>
      </c>
      <c r="AR471" s="227">
        <v>0</v>
      </c>
      <c r="AS471" s="227">
        <v>-49358.54</v>
      </c>
      <c r="AT471" s="227">
        <v>0</v>
      </c>
      <c r="AU471" s="227">
        <v>0</v>
      </c>
      <c r="AV471" s="227">
        <v>-18357</v>
      </c>
      <c r="AW471" s="227">
        <v>-6824.25</v>
      </c>
      <c r="AX471" s="227">
        <v>-8133</v>
      </c>
      <c r="AY471" s="227">
        <v>-43399.3</v>
      </c>
      <c r="AZ471" s="227">
        <v>-45612</v>
      </c>
      <c r="BA471" s="227">
        <v>-2041447</v>
      </c>
      <c r="BB471" s="227">
        <v>-211581</v>
      </c>
      <c r="BC471" s="227">
        <v>-711906</v>
      </c>
      <c r="BD471" s="227">
        <v>-467896.3</v>
      </c>
      <c r="BE471" s="227">
        <v>-28893.5</v>
      </c>
      <c r="BF471" s="227">
        <v>-242453.05</v>
      </c>
      <c r="BG471" s="227">
        <v>-899055</v>
      </c>
      <c r="BH471" s="227">
        <v>-32985</v>
      </c>
      <c r="BI471" s="227">
        <v>-39040.5</v>
      </c>
      <c r="BJ471" s="227">
        <v>-94093</v>
      </c>
      <c r="BK471" s="227">
        <v>0</v>
      </c>
      <c r="BL471" s="227">
        <v>-449533.25</v>
      </c>
      <c r="BM471" s="227">
        <v>-22272.5</v>
      </c>
      <c r="BN471" s="227">
        <v>-47781.25</v>
      </c>
      <c r="BO471" s="227">
        <v>-6697</v>
      </c>
      <c r="BP471" s="227">
        <v>0</v>
      </c>
      <c r="BQ471" s="227">
        <v>-13860.7</v>
      </c>
      <c r="BR471" s="295">
        <v>-16450269.460000001</v>
      </c>
      <c r="BS471" s="295">
        <v>-83101</v>
      </c>
      <c r="BT471" s="295">
        <v>0</v>
      </c>
      <c r="BU471" s="227">
        <v>-12382.15</v>
      </c>
      <c r="BV471" s="227">
        <v>0</v>
      </c>
      <c r="BW471" s="295">
        <v>0</v>
      </c>
      <c r="BX471" s="227">
        <v>-2950.5</v>
      </c>
      <c r="BY471" s="227">
        <v>-2639.25</v>
      </c>
      <c r="BZ471" s="227">
        <v>-849.67</v>
      </c>
      <c r="CA471" s="295">
        <v>-4937</v>
      </c>
      <c r="CB471" s="295">
        <v>0</v>
      </c>
      <c r="CC471" s="227">
        <v>-24645.25</v>
      </c>
      <c r="CD471" s="227">
        <v>-47085.89</v>
      </c>
      <c r="CE471" s="295">
        <v>-43105.5</v>
      </c>
      <c r="CF471" s="227">
        <v>-200669.5</v>
      </c>
      <c r="CG471" s="227">
        <v>-643</v>
      </c>
      <c r="CH471" s="295">
        <v>-30355.15</v>
      </c>
      <c r="CI471" s="295">
        <v>0</v>
      </c>
      <c r="CJ471" s="295">
        <v>-385684.53</v>
      </c>
      <c r="CK471" s="227">
        <v>-14786.6</v>
      </c>
      <c r="CL471" s="227">
        <v>-15667.5</v>
      </c>
      <c r="CM471" s="326" t="s">
        <v>1404</v>
      </c>
      <c r="CN471" s="309" t="s">
        <v>1409</v>
      </c>
      <c r="CO471" s="309" t="s">
        <v>1404</v>
      </c>
      <c r="CP471" s="310" t="s">
        <v>2195</v>
      </c>
      <c r="CQ471" s="336" t="s">
        <v>2256</v>
      </c>
      <c r="CR471" s="310">
        <f t="shared" si="9"/>
        <v>0</v>
      </c>
      <c r="CS471" s="310" t="s">
        <v>490</v>
      </c>
      <c r="CT471" s="310" t="s">
        <v>2220</v>
      </c>
      <c r="CU471" s="310">
        <v>0</v>
      </c>
      <c r="CW471" s="312" t="s">
        <v>1409</v>
      </c>
      <c r="CX471" s="310" t="s">
        <v>1404</v>
      </c>
      <c r="CY471" s="310" t="s">
        <v>2195</v>
      </c>
      <c r="CZ471" s="325">
        <f t="shared" si="8"/>
        <v>0</v>
      </c>
      <c r="DA471" s="313" t="s">
        <v>490</v>
      </c>
      <c r="DB471" s="310" t="s">
        <v>1234</v>
      </c>
      <c r="DC471" s="310" t="s">
        <v>2296</v>
      </c>
    </row>
    <row r="472" spans="1:107" ht="13.2" customHeight="1" x14ac:dyDescent="0.25">
      <c r="A472" s="293" t="s">
        <v>491</v>
      </c>
      <c r="B472" s="294" t="s">
        <v>2319</v>
      </c>
      <c r="C472" s="227">
        <v>946428</v>
      </c>
      <c r="D472" s="227">
        <v>0</v>
      </c>
      <c r="E472" s="227">
        <v>0</v>
      </c>
      <c r="F472" s="227">
        <v>0</v>
      </c>
      <c r="G472" s="227">
        <v>0</v>
      </c>
      <c r="H472" s="227">
        <v>0</v>
      </c>
      <c r="I472" s="227">
        <v>0</v>
      </c>
      <c r="J472" s="227">
        <v>0</v>
      </c>
      <c r="K472" s="227">
        <v>0</v>
      </c>
      <c r="L472" s="227">
        <v>0</v>
      </c>
      <c r="M472" s="227">
        <v>1340</v>
      </c>
      <c r="N472" s="227">
        <v>0</v>
      </c>
      <c r="O472" s="227">
        <v>325655</v>
      </c>
      <c r="P472" s="227">
        <v>0</v>
      </c>
      <c r="Q472" s="227">
        <v>25199.25</v>
      </c>
      <c r="R472" s="227">
        <v>0</v>
      </c>
      <c r="S472" s="227">
        <v>3750</v>
      </c>
      <c r="T472" s="227">
        <v>0</v>
      </c>
      <c r="U472" s="227">
        <v>0</v>
      </c>
      <c r="V472" s="227">
        <v>0</v>
      </c>
      <c r="W472" s="227">
        <v>0</v>
      </c>
      <c r="X472" s="227">
        <v>780</v>
      </c>
      <c r="Y472" s="227">
        <v>55365</v>
      </c>
      <c r="Z472" s="227">
        <v>0</v>
      </c>
      <c r="AA472" s="227">
        <v>0</v>
      </c>
      <c r="AB472" s="227">
        <v>0</v>
      </c>
      <c r="AC472" s="227">
        <v>0</v>
      </c>
      <c r="AD472" s="227">
        <v>0</v>
      </c>
      <c r="AE472" s="227">
        <v>0</v>
      </c>
      <c r="AF472" s="227">
        <v>0</v>
      </c>
      <c r="AG472" s="227">
        <v>14748.5</v>
      </c>
      <c r="AH472" s="227">
        <v>0</v>
      </c>
      <c r="AI472" s="227">
        <v>0</v>
      </c>
      <c r="AJ472" s="227">
        <v>177.5</v>
      </c>
      <c r="AK472" s="227">
        <v>150394.73000000001</v>
      </c>
      <c r="AL472" s="227">
        <v>185</v>
      </c>
      <c r="AM472" s="227">
        <v>0</v>
      </c>
      <c r="AN472" s="227">
        <v>21069</v>
      </c>
      <c r="AO472" s="227">
        <v>0</v>
      </c>
      <c r="AP472" s="227">
        <v>0</v>
      </c>
      <c r="AQ472" s="227">
        <v>2510.5</v>
      </c>
      <c r="AR472" s="227">
        <v>0</v>
      </c>
      <c r="AS472" s="227">
        <v>0</v>
      </c>
      <c r="AT472" s="227">
        <v>0</v>
      </c>
      <c r="AU472" s="227">
        <v>0</v>
      </c>
      <c r="AV472" s="227">
        <v>29752</v>
      </c>
      <c r="AW472" s="227">
        <v>0</v>
      </c>
      <c r="AX472" s="227">
        <v>-240</v>
      </c>
      <c r="AY472" s="227">
        <v>1523.65</v>
      </c>
      <c r="AZ472" s="227">
        <v>530</v>
      </c>
      <c r="BA472" s="227">
        <v>54274.25</v>
      </c>
      <c r="BB472" s="227">
        <v>0</v>
      </c>
      <c r="BC472" s="227">
        <v>21648</v>
      </c>
      <c r="BD472" s="227">
        <v>90020.5</v>
      </c>
      <c r="BE472" s="227">
        <v>0</v>
      </c>
      <c r="BF472" s="227">
        <v>0</v>
      </c>
      <c r="BG472" s="227">
        <v>57603.5</v>
      </c>
      <c r="BH472" s="227">
        <v>2158</v>
      </c>
      <c r="BI472" s="227">
        <v>402</v>
      </c>
      <c r="BJ472" s="227">
        <v>0</v>
      </c>
      <c r="BK472" s="227">
        <v>0</v>
      </c>
      <c r="BL472" s="227">
        <v>43787</v>
      </c>
      <c r="BM472" s="227">
        <v>0</v>
      </c>
      <c r="BN472" s="227">
        <v>0</v>
      </c>
      <c r="BO472" s="227">
        <v>510</v>
      </c>
      <c r="BP472" s="227">
        <v>0</v>
      </c>
      <c r="BQ472" s="227">
        <v>0</v>
      </c>
      <c r="BR472" s="295">
        <v>2818802.4</v>
      </c>
      <c r="BS472" s="295">
        <v>0</v>
      </c>
      <c r="BT472" s="227">
        <v>0</v>
      </c>
      <c r="BU472" s="227">
        <v>5466.12</v>
      </c>
      <c r="BV472" s="227">
        <v>1670</v>
      </c>
      <c r="BW472" s="227">
        <v>0</v>
      </c>
      <c r="BX472" s="227">
        <v>278230</v>
      </c>
      <c r="BY472" s="227">
        <v>862.2</v>
      </c>
      <c r="BZ472" s="227">
        <v>0</v>
      </c>
      <c r="CA472" s="227">
        <v>0</v>
      </c>
      <c r="CB472" s="227">
        <v>0</v>
      </c>
      <c r="CC472" s="227">
        <v>87715</v>
      </c>
      <c r="CD472" s="227">
        <v>0</v>
      </c>
      <c r="CE472" s="295">
        <v>13812</v>
      </c>
      <c r="CF472" s="227">
        <v>1221</v>
      </c>
      <c r="CG472" s="227">
        <v>-825</v>
      </c>
      <c r="CH472" s="227">
        <v>0</v>
      </c>
      <c r="CI472" s="227">
        <v>0</v>
      </c>
      <c r="CJ472" s="227">
        <v>15613.5</v>
      </c>
      <c r="CK472" s="227">
        <v>582.55999999999995</v>
      </c>
      <c r="CL472" s="227">
        <v>0</v>
      </c>
      <c r="CM472" s="326" t="s">
        <v>1404</v>
      </c>
      <c r="CN472" s="309" t="s">
        <v>1409</v>
      </c>
      <c r="CO472" s="309" t="s">
        <v>1404</v>
      </c>
      <c r="CP472" s="310" t="s">
        <v>2195</v>
      </c>
      <c r="CQ472" s="336" t="s">
        <v>2256</v>
      </c>
      <c r="CR472" s="310">
        <f t="shared" si="9"/>
        <v>0</v>
      </c>
      <c r="CS472" s="310" t="s">
        <v>491</v>
      </c>
      <c r="CT472" s="310" t="s">
        <v>2221</v>
      </c>
      <c r="CU472" s="310">
        <v>0</v>
      </c>
      <c r="CW472" s="312" t="s">
        <v>1409</v>
      </c>
      <c r="CX472" s="310" t="s">
        <v>1404</v>
      </c>
      <c r="CY472" s="310" t="s">
        <v>2195</v>
      </c>
      <c r="CZ472" s="325">
        <f t="shared" si="8"/>
        <v>0</v>
      </c>
      <c r="DA472" s="313" t="s">
        <v>491</v>
      </c>
      <c r="DB472" s="310" t="s">
        <v>1235</v>
      </c>
      <c r="DC472" s="310" t="s">
        <v>2296</v>
      </c>
    </row>
    <row r="473" spans="1:107" ht="13.2" customHeight="1" x14ac:dyDescent="0.25">
      <c r="A473" s="293" t="s">
        <v>492</v>
      </c>
      <c r="B473" s="294" t="s">
        <v>493</v>
      </c>
      <c r="C473" s="227">
        <v>0</v>
      </c>
      <c r="D473" s="227">
        <v>0</v>
      </c>
      <c r="E473" s="227">
        <v>0</v>
      </c>
      <c r="F473" s="227">
        <v>0</v>
      </c>
      <c r="G473" s="227">
        <v>0</v>
      </c>
      <c r="H473" s="227">
        <v>0</v>
      </c>
      <c r="I473" s="227">
        <v>0</v>
      </c>
      <c r="J473" s="227">
        <v>0</v>
      </c>
      <c r="K473" s="227">
        <v>0</v>
      </c>
      <c r="L473" s="227">
        <v>0</v>
      </c>
      <c r="M473" s="227">
        <v>0</v>
      </c>
      <c r="N473" s="227">
        <v>0</v>
      </c>
      <c r="O473" s="227">
        <v>117029</v>
      </c>
      <c r="P473" s="227">
        <v>0</v>
      </c>
      <c r="Q473" s="227">
        <v>0</v>
      </c>
      <c r="R473" s="227">
        <v>0</v>
      </c>
      <c r="S473" s="227">
        <v>0</v>
      </c>
      <c r="T473" s="227">
        <v>0</v>
      </c>
      <c r="U473" s="227">
        <v>0</v>
      </c>
      <c r="V473" s="227">
        <v>0</v>
      </c>
      <c r="W473" s="227">
        <v>0</v>
      </c>
      <c r="X473" s="227">
        <v>0</v>
      </c>
      <c r="Y473" s="227">
        <v>0</v>
      </c>
      <c r="Z473" s="227">
        <v>0</v>
      </c>
      <c r="AA473" s="227">
        <v>0</v>
      </c>
      <c r="AB473" s="227">
        <v>0</v>
      </c>
      <c r="AC473" s="227">
        <v>0</v>
      </c>
      <c r="AD473" s="227">
        <v>0</v>
      </c>
      <c r="AE473" s="227">
        <v>0</v>
      </c>
      <c r="AF473" s="227">
        <v>0</v>
      </c>
      <c r="AG473" s="227">
        <v>0</v>
      </c>
      <c r="AH473" s="227">
        <v>0</v>
      </c>
      <c r="AI473" s="227">
        <v>0</v>
      </c>
      <c r="AJ473" s="227">
        <v>103295</v>
      </c>
      <c r="AK473" s="227">
        <v>0</v>
      </c>
      <c r="AL473" s="227">
        <v>0</v>
      </c>
      <c r="AM473" s="227">
        <v>0</v>
      </c>
      <c r="AN473" s="227">
        <v>0</v>
      </c>
      <c r="AO473" s="227">
        <v>0</v>
      </c>
      <c r="AP473" s="227">
        <v>0</v>
      </c>
      <c r="AQ473" s="227">
        <v>0</v>
      </c>
      <c r="AR473" s="227">
        <v>0</v>
      </c>
      <c r="AS473" s="227">
        <v>0</v>
      </c>
      <c r="AT473" s="227">
        <v>0</v>
      </c>
      <c r="AU473" s="227">
        <v>0</v>
      </c>
      <c r="AV473" s="227">
        <v>0</v>
      </c>
      <c r="AW473" s="227">
        <v>0</v>
      </c>
      <c r="AX473" s="227">
        <v>0</v>
      </c>
      <c r="AY473" s="227">
        <v>0</v>
      </c>
      <c r="AZ473" s="227">
        <v>0</v>
      </c>
      <c r="BA473" s="227">
        <v>0</v>
      </c>
      <c r="BB473" s="227">
        <v>0</v>
      </c>
      <c r="BC473" s="227">
        <v>0</v>
      </c>
      <c r="BD473" s="227">
        <v>0</v>
      </c>
      <c r="BE473" s="227">
        <v>0</v>
      </c>
      <c r="BF473" s="227">
        <v>0</v>
      </c>
      <c r="BG473" s="227">
        <v>4634657.75</v>
      </c>
      <c r="BH473" s="227">
        <v>0</v>
      </c>
      <c r="BI473" s="227">
        <v>0</v>
      </c>
      <c r="BJ473" s="227">
        <v>0</v>
      </c>
      <c r="BK473" s="227">
        <v>0</v>
      </c>
      <c r="BL473" s="227">
        <v>62713.5</v>
      </c>
      <c r="BM473" s="227">
        <v>0</v>
      </c>
      <c r="BN473" s="227">
        <v>0</v>
      </c>
      <c r="BO473" s="227">
        <v>0</v>
      </c>
      <c r="BP473" s="227">
        <v>0</v>
      </c>
      <c r="BQ473" s="227">
        <v>0</v>
      </c>
      <c r="BR473" s="227">
        <v>16107452</v>
      </c>
      <c r="BS473" s="227">
        <v>0</v>
      </c>
      <c r="BT473" s="227">
        <v>0</v>
      </c>
      <c r="BU473" s="227">
        <v>0</v>
      </c>
      <c r="BV473" s="227">
        <v>0</v>
      </c>
      <c r="BW473" s="227">
        <v>0</v>
      </c>
      <c r="BX473" s="227">
        <v>0</v>
      </c>
      <c r="BY473" s="227">
        <v>0</v>
      </c>
      <c r="BZ473" s="227">
        <v>0</v>
      </c>
      <c r="CA473" s="227">
        <v>0</v>
      </c>
      <c r="CB473" s="227">
        <v>0</v>
      </c>
      <c r="CC473" s="227">
        <v>0</v>
      </c>
      <c r="CD473" s="227">
        <v>0</v>
      </c>
      <c r="CE473" s="295">
        <v>0</v>
      </c>
      <c r="CF473" s="227">
        <v>0</v>
      </c>
      <c r="CG473" s="295">
        <v>0</v>
      </c>
      <c r="CH473" s="227">
        <v>0</v>
      </c>
      <c r="CI473" s="227">
        <v>0</v>
      </c>
      <c r="CJ473" s="227">
        <v>0</v>
      </c>
      <c r="CK473" s="227">
        <v>0</v>
      </c>
      <c r="CL473" s="227">
        <v>0</v>
      </c>
      <c r="CM473" s="326" t="s">
        <v>1404</v>
      </c>
      <c r="CN473" s="309" t="s">
        <v>1403</v>
      </c>
      <c r="CO473" s="309" t="s">
        <v>1404</v>
      </c>
      <c r="CP473" s="310" t="s">
        <v>2195</v>
      </c>
      <c r="CQ473" s="336" t="s">
        <v>2256</v>
      </c>
      <c r="CR473" s="310">
        <f t="shared" si="9"/>
        <v>0</v>
      </c>
      <c r="CS473" s="310" t="s">
        <v>492</v>
      </c>
      <c r="CT473" s="310" t="s">
        <v>493</v>
      </c>
      <c r="CU473" s="310">
        <v>0</v>
      </c>
      <c r="CW473" s="312" t="s">
        <v>1403</v>
      </c>
      <c r="CX473" s="310" t="s">
        <v>1404</v>
      </c>
      <c r="CY473" s="310" t="s">
        <v>2195</v>
      </c>
      <c r="CZ473" s="325">
        <f t="shared" si="8"/>
        <v>0</v>
      </c>
      <c r="DA473" s="313" t="s">
        <v>492</v>
      </c>
      <c r="DB473" s="310" t="s">
        <v>493</v>
      </c>
      <c r="DC473" s="310" t="s">
        <v>1469</v>
      </c>
    </row>
    <row r="474" spans="1:107" ht="13.2" customHeight="1" x14ac:dyDescent="0.25">
      <c r="A474" s="293" t="s">
        <v>494</v>
      </c>
      <c r="B474" s="294" t="s">
        <v>495</v>
      </c>
      <c r="C474" s="227">
        <v>-68168259.280000001</v>
      </c>
      <c r="D474" s="227">
        <v>-20680336.329999998</v>
      </c>
      <c r="E474" s="227">
        <v>-26686185.219999999</v>
      </c>
      <c r="F474" s="227">
        <v>-17247714.039999999</v>
      </c>
      <c r="G474" s="227">
        <v>-12429391.359999999</v>
      </c>
      <c r="H474" s="227">
        <v>-28138744.27</v>
      </c>
      <c r="I474" s="227">
        <v>-33448362.039999999</v>
      </c>
      <c r="J474" s="227">
        <v>-28601986.350000001</v>
      </c>
      <c r="K474" s="227">
        <v>-20862117.949999999</v>
      </c>
      <c r="L474" s="227">
        <v>-22010060.600000001</v>
      </c>
      <c r="M474" s="227">
        <v>-42308191.450000003</v>
      </c>
      <c r="N474" s="227">
        <v>-8989543.1300000008</v>
      </c>
      <c r="O474" s="227">
        <v>-33250436.969999999</v>
      </c>
      <c r="P474" s="227">
        <v>-17795763.149999999</v>
      </c>
      <c r="Q474" s="227">
        <v>-19895794.289999999</v>
      </c>
      <c r="R474" s="227">
        <v>-23277586.48</v>
      </c>
      <c r="S474" s="227">
        <v>-16314090.470000001</v>
      </c>
      <c r="T474" s="227">
        <v>-14049709.800000001</v>
      </c>
      <c r="U474" s="227">
        <v>-15286347.289999999</v>
      </c>
      <c r="V474" s="227">
        <v>-8499958.3900000006</v>
      </c>
      <c r="W474" s="227">
        <v>-53102546.869999997</v>
      </c>
      <c r="X474" s="227">
        <v>-11477090.85</v>
      </c>
      <c r="Y474" s="227">
        <v>-25236088.780000001</v>
      </c>
      <c r="Z474" s="227">
        <v>-13946490.68</v>
      </c>
      <c r="AA474" s="227">
        <v>-9530181.2699999996</v>
      </c>
      <c r="AB474" s="227">
        <v>-13361249.77</v>
      </c>
      <c r="AC474" s="227">
        <v>-15688984.529999999</v>
      </c>
      <c r="AD474" s="227">
        <v>-48453626.399999999</v>
      </c>
      <c r="AE474" s="227">
        <v>-16475278.039999999</v>
      </c>
      <c r="AF474" s="227">
        <v>-12249112.32</v>
      </c>
      <c r="AG474" s="227">
        <v>-14777909.369999999</v>
      </c>
      <c r="AH474" s="227">
        <v>-24885780.300000001</v>
      </c>
      <c r="AI474" s="227">
        <v>-14872422.9</v>
      </c>
      <c r="AJ474" s="227">
        <v>-12455671.279999999</v>
      </c>
      <c r="AK474" s="227">
        <v>-67893884.540000007</v>
      </c>
      <c r="AL474" s="227">
        <v>-16658762.07</v>
      </c>
      <c r="AM474" s="227">
        <v>-15044090.74</v>
      </c>
      <c r="AN474" s="227">
        <v>-32804718.030000001</v>
      </c>
      <c r="AO474" s="227">
        <v>-27024658.09</v>
      </c>
      <c r="AP474" s="227">
        <v>-20834714.739999998</v>
      </c>
      <c r="AQ474" s="227">
        <v>-10424257.810000001</v>
      </c>
      <c r="AR474" s="227">
        <v>-36345235.530000001</v>
      </c>
      <c r="AS474" s="227">
        <v>-17417621.07</v>
      </c>
      <c r="AT474" s="227">
        <v>-26468920.25</v>
      </c>
      <c r="AU474" s="227">
        <v>-30012657.710000001</v>
      </c>
      <c r="AV474" s="227">
        <v>-14327529.42</v>
      </c>
      <c r="AW474" s="227">
        <v>-13489821.07</v>
      </c>
      <c r="AX474" s="227">
        <v>-19146250.25</v>
      </c>
      <c r="AY474" s="227">
        <v>-17495656.77</v>
      </c>
      <c r="AZ474" s="227">
        <v>-14524772.289999999</v>
      </c>
      <c r="BA474" s="227">
        <v>-53380765.549999997</v>
      </c>
      <c r="BB474" s="227">
        <v>-15520661.800000001</v>
      </c>
      <c r="BC474" s="227">
        <v>-72888307.430000007</v>
      </c>
      <c r="BD474" s="227">
        <v>-35535906.259999998</v>
      </c>
      <c r="BE474" s="227">
        <v>-18495959.239999998</v>
      </c>
      <c r="BF474" s="227">
        <v>-13154279.539999999</v>
      </c>
      <c r="BG474" s="227">
        <v>-38093863.560000002</v>
      </c>
      <c r="BH474" s="227">
        <v>-11703213.59</v>
      </c>
      <c r="BI474" s="227">
        <v>-7338033.7800000003</v>
      </c>
      <c r="BJ474" s="227">
        <v>-12665194.09</v>
      </c>
      <c r="BK474" s="227">
        <v>-11361792.449999999</v>
      </c>
      <c r="BL474" s="227">
        <v>-52571510.259999998</v>
      </c>
      <c r="BM474" s="227">
        <v>-29836798.219999999</v>
      </c>
      <c r="BN474" s="227">
        <v>-23661763.010000002</v>
      </c>
      <c r="BO474" s="227">
        <v>-33467370.77</v>
      </c>
      <c r="BP474" s="227">
        <v>-23418293.609999999</v>
      </c>
      <c r="BQ474" s="227">
        <v>-12252316.810000001</v>
      </c>
      <c r="BR474" s="227">
        <v>-101224675.3</v>
      </c>
      <c r="BS474" s="227">
        <v>-22164920.199999999</v>
      </c>
      <c r="BT474" s="295">
        <v>-27081454.329999998</v>
      </c>
      <c r="BU474" s="227">
        <v>-40318473.659999996</v>
      </c>
      <c r="BV474" s="227">
        <v>-6565911.2199999997</v>
      </c>
      <c r="BW474" s="227">
        <v>-18648289.620000001</v>
      </c>
      <c r="BX474" s="227">
        <v>-40961035.649999999</v>
      </c>
      <c r="BY474" s="227">
        <v>-15165073.199999999</v>
      </c>
      <c r="BZ474" s="227">
        <v>-13786971.66</v>
      </c>
      <c r="CA474" s="227">
        <v>-19358522.98</v>
      </c>
      <c r="CB474" s="227">
        <v>-21086677.460000001</v>
      </c>
      <c r="CC474" s="227">
        <v>-34522818.009999998</v>
      </c>
      <c r="CD474" s="227">
        <v>-20389335.550000001</v>
      </c>
      <c r="CE474" s="227">
        <v>-31211743.41</v>
      </c>
      <c r="CF474" s="227">
        <v>-11265109.41</v>
      </c>
      <c r="CG474" s="227">
        <v>-14899552.9</v>
      </c>
      <c r="CH474" s="227">
        <v>-11080983.76</v>
      </c>
      <c r="CI474" s="227">
        <v>-11546851.93</v>
      </c>
      <c r="CJ474" s="227">
        <v>-34876359.829999998</v>
      </c>
      <c r="CK474" s="227">
        <v>-8494274.7400000002</v>
      </c>
      <c r="CL474" s="227">
        <v>-9874495.9100000001</v>
      </c>
      <c r="CM474" s="326" t="s">
        <v>1404</v>
      </c>
      <c r="CN474" s="309" t="s">
        <v>1409</v>
      </c>
      <c r="CO474" s="309" t="s">
        <v>1404</v>
      </c>
      <c r="CP474" s="310" t="s">
        <v>2195</v>
      </c>
      <c r="CQ474" s="336" t="s">
        <v>2256</v>
      </c>
      <c r="CR474" s="310">
        <f t="shared" si="9"/>
        <v>0</v>
      </c>
      <c r="CS474" s="310" t="s">
        <v>494</v>
      </c>
      <c r="CT474" s="310" t="s">
        <v>495</v>
      </c>
      <c r="CU474" s="310">
        <v>0</v>
      </c>
      <c r="CW474" s="312" t="s">
        <v>1409</v>
      </c>
      <c r="CX474" s="310" t="s">
        <v>1404</v>
      </c>
      <c r="CY474" s="310" t="s">
        <v>2195</v>
      </c>
      <c r="CZ474" s="325">
        <f t="shared" si="8"/>
        <v>0</v>
      </c>
      <c r="DA474" s="313" t="s">
        <v>494</v>
      </c>
      <c r="DB474" s="310" t="s">
        <v>495</v>
      </c>
      <c r="DC474" s="310" t="s">
        <v>2296</v>
      </c>
    </row>
    <row r="475" spans="1:107" ht="13.2" customHeight="1" x14ac:dyDescent="0.25">
      <c r="A475" s="293" t="s">
        <v>496</v>
      </c>
      <c r="B475" s="294" t="s">
        <v>497</v>
      </c>
      <c r="C475" s="227">
        <v>-92717253.540000007</v>
      </c>
      <c r="D475" s="227">
        <v>-2310989.09</v>
      </c>
      <c r="E475" s="227">
        <v>-3694722.8</v>
      </c>
      <c r="F475" s="227">
        <v>-3714047.99</v>
      </c>
      <c r="G475" s="227">
        <v>-2518728.9500000002</v>
      </c>
      <c r="H475" s="227">
        <v>-6060445.3899999997</v>
      </c>
      <c r="I475" s="227">
        <v>-5718330.21</v>
      </c>
      <c r="J475" s="227">
        <v>-9410964.7699999996</v>
      </c>
      <c r="K475" s="227">
        <v>-3420743.13</v>
      </c>
      <c r="L475" s="227">
        <v>-3863714.39</v>
      </c>
      <c r="M475" s="227">
        <v>-17911236.260000002</v>
      </c>
      <c r="N475" s="227">
        <v>-2156541.96</v>
      </c>
      <c r="O475" s="227">
        <v>-39861417.149999999</v>
      </c>
      <c r="P475" s="227">
        <v>-4062950.46</v>
      </c>
      <c r="Q475" s="227">
        <v>-4824510.12</v>
      </c>
      <c r="R475" s="227">
        <v>-11492658.84</v>
      </c>
      <c r="S475" s="227">
        <v>-4956751.82</v>
      </c>
      <c r="T475" s="227">
        <v>-5013207.99</v>
      </c>
      <c r="U475" s="227">
        <v>-3369979.28</v>
      </c>
      <c r="V475" s="227">
        <v>-2285556.17</v>
      </c>
      <c r="W475" s="227">
        <v>-122714539.43000001</v>
      </c>
      <c r="X475" s="227">
        <v>-3041810.53</v>
      </c>
      <c r="Y475" s="227">
        <v>-6684443.1500000004</v>
      </c>
      <c r="Z475" s="227">
        <v>-4466829.46</v>
      </c>
      <c r="AA475" s="227">
        <v>-2778571.22</v>
      </c>
      <c r="AB475" s="227">
        <v>-3317412.69</v>
      </c>
      <c r="AC475" s="227">
        <v>-4717214.8099999996</v>
      </c>
      <c r="AD475" s="227">
        <v>-15987086.58</v>
      </c>
      <c r="AE475" s="227">
        <v>-4139540.63</v>
      </c>
      <c r="AF475" s="227">
        <v>-4270644.7</v>
      </c>
      <c r="AG475" s="227">
        <v>-4077817.56</v>
      </c>
      <c r="AH475" s="227">
        <v>-7039773.5999999996</v>
      </c>
      <c r="AI475" s="227">
        <v>-4117552.44</v>
      </c>
      <c r="AJ475" s="227">
        <v>-2946765.42</v>
      </c>
      <c r="AK475" s="227">
        <v>-181705986.44999999</v>
      </c>
      <c r="AL475" s="227">
        <v>-4143637.4</v>
      </c>
      <c r="AM475" s="227">
        <v>-3899953.23</v>
      </c>
      <c r="AN475" s="227">
        <v>-10249078.24</v>
      </c>
      <c r="AO475" s="227">
        <v>-11856492.460000001</v>
      </c>
      <c r="AP475" s="227">
        <v>-3668273.08</v>
      </c>
      <c r="AQ475" s="227">
        <v>-1983212.45</v>
      </c>
      <c r="AR475" s="227">
        <v>-23403278.609999999</v>
      </c>
      <c r="AS475" s="227">
        <v>-4250586.17</v>
      </c>
      <c r="AT475" s="227">
        <v>-7499597.0199999996</v>
      </c>
      <c r="AU475" s="227">
        <v>-10410446.99</v>
      </c>
      <c r="AV475" s="227">
        <v>-3909035.82</v>
      </c>
      <c r="AW475" s="227">
        <v>-3983970.74</v>
      </c>
      <c r="AX475" s="227">
        <v>-5949609.0700000003</v>
      </c>
      <c r="AY475" s="227">
        <v>-3114433.17</v>
      </c>
      <c r="AZ475" s="227">
        <v>-3597848.79</v>
      </c>
      <c r="BA475" s="227">
        <v>-34366820.310000002</v>
      </c>
      <c r="BB475" s="227">
        <v>-2419230.15</v>
      </c>
      <c r="BC475" s="227">
        <v>-90720356.939999998</v>
      </c>
      <c r="BD475" s="227">
        <v>-12577614.57</v>
      </c>
      <c r="BE475" s="227">
        <v>-3660416.3</v>
      </c>
      <c r="BF475" s="227">
        <v>-4082557.32</v>
      </c>
      <c r="BG475" s="227">
        <v>-41833868.649999999</v>
      </c>
      <c r="BH475" s="227">
        <v>-1962844.02</v>
      </c>
      <c r="BI475" s="227">
        <v>-2001437.85</v>
      </c>
      <c r="BJ475" s="227">
        <v>-1951795.51</v>
      </c>
      <c r="BK475" s="227">
        <v>-1399769.73</v>
      </c>
      <c r="BL475" s="227">
        <v>-65481704.100000001</v>
      </c>
      <c r="BM475" s="227">
        <v>-7158662.2800000003</v>
      </c>
      <c r="BN475" s="227">
        <v>-4423870.8099999996</v>
      </c>
      <c r="BO475" s="227">
        <v>-10237314.74</v>
      </c>
      <c r="BP475" s="227">
        <v>-4790471.38</v>
      </c>
      <c r="BQ475" s="227">
        <v>-3213039.99</v>
      </c>
      <c r="BR475" s="227">
        <v>-290404492.88</v>
      </c>
      <c r="BS475" s="227">
        <v>-5445735.2999999998</v>
      </c>
      <c r="BT475" s="227">
        <v>-6302808.3200000003</v>
      </c>
      <c r="BU475" s="227">
        <v>-36395529.740000002</v>
      </c>
      <c r="BV475" s="227">
        <v>0</v>
      </c>
      <c r="BW475" s="227">
        <v>-5340914.91</v>
      </c>
      <c r="BX475" s="227">
        <v>-14888049.99</v>
      </c>
      <c r="BY475" s="227">
        <v>-3315948.48</v>
      </c>
      <c r="BZ475" s="227">
        <v>-2498380.2000000002</v>
      </c>
      <c r="CA475" s="227">
        <v>-4368285.2300000004</v>
      </c>
      <c r="CB475" s="227">
        <v>-5804444.4699999997</v>
      </c>
      <c r="CC475" s="227">
        <v>-13396759.83</v>
      </c>
      <c r="CD475" s="227">
        <v>-5982342.7400000002</v>
      </c>
      <c r="CE475" s="227">
        <v>-9747373.0600000005</v>
      </c>
      <c r="CF475" s="227">
        <v>-2977781.18</v>
      </c>
      <c r="CG475" s="227">
        <v>-3260039.94</v>
      </c>
      <c r="CH475" s="227">
        <v>-2855547.43</v>
      </c>
      <c r="CI475" s="227">
        <v>-4115666.58</v>
      </c>
      <c r="CJ475" s="227">
        <v>-13506744.51</v>
      </c>
      <c r="CK475" s="227">
        <v>-2038819.29</v>
      </c>
      <c r="CL475" s="227">
        <v>-1747429.08</v>
      </c>
      <c r="CM475" s="326" t="s">
        <v>1404</v>
      </c>
      <c r="CN475" s="309" t="s">
        <v>1409</v>
      </c>
      <c r="CO475" s="309" t="s">
        <v>1404</v>
      </c>
      <c r="CP475" s="310" t="s">
        <v>2195</v>
      </c>
      <c r="CQ475" s="336" t="s">
        <v>2256</v>
      </c>
      <c r="CR475" s="310">
        <f t="shared" si="9"/>
        <v>0</v>
      </c>
      <c r="CS475" s="310" t="s">
        <v>496</v>
      </c>
      <c r="CT475" s="310" t="s">
        <v>497</v>
      </c>
      <c r="CU475" s="310">
        <v>0</v>
      </c>
      <c r="CW475" s="312" t="s">
        <v>1409</v>
      </c>
      <c r="CX475" s="310" t="s">
        <v>1404</v>
      </c>
      <c r="CY475" s="310" t="s">
        <v>2195</v>
      </c>
      <c r="CZ475" s="325">
        <f t="shared" si="8"/>
        <v>0</v>
      </c>
      <c r="DA475" s="313" t="s">
        <v>496</v>
      </c>
      <c r="DB475" s="310" t="s">
        <v>497</v>
      </c>
      <c r="DC475" s="310" t="s">
        <v>2296</v>
      </c>
    </row>
    <row r="476" spans="1:107" ht="13.2" customHeight="1" x14ac:dyDescent="0.25">
      <c r="A476" s="293" t="s">
        <v>498</v>
      </c>
      <c r="B476" s="294" t="s">
        <v>499</v>
      </c>
      <c r="C476" s="227">
        <v>-13596682.029999999</v>
      </c>
      <c r="D476" s="227">
        <v>-4124903.79</v>
      </c>
      <c r="E476" s="227">
        <v>-5325402.82</v>
      </c>
      <c r="F476" s="227">
        <v>-3439663.2</v>
      </c>
      <c r="G476" s="227">
        <v>-2479907.09</v>
      </c>
      <c r="H476" s="227">
        <v>-5614997.1600000001</v>
      </c>
      <c r="I476" s="227">
        <v>-6673395.8300000001</v>
      </c>
      <c r="J476" s="227">
        <v>-5707244.7699999996</v>
      </c>
      <c r="K476" s="227">
        <v>-4162351</v>
      </c>
      <c r="L476" s="227">
        <v>-4390432.96</v>
      </c>
      <c r="M476" s="227">
        <v>-8440741.6699999999</v>
      </c>
      <c r="N476" s="227">
        <v>-1793800.69</v>
      </c>
      <c r="O476" s="227">
        <v>-6713403.8200000003</v>
      </c>
      <c r="P476" s="227">
        <v>-3591854.59</v>
      </c>
      <c r="Q476" s="227">
        <v>-4014356.54</v>
      </c>
      <c r="R476" s="227">
        <v>-4697950.4000000004</v>
      </c>
      <c r="S476" s="227">
        <v>-3292704.1</v>
      </c>
      <c r="T476" s="227">
        <v>-2835396.9</v>
      </c>
      <c r="U476" s="227">
        <v>-3083561.61</v>
      </c>
      <c r="V476" s="227">
        <v>-1709428.59</v>
      </c>
      <c r="W476" s="227">
        <v>-10212028.25</v>
      </c>
      <c r="X476" s="227">
        <v>-2208838.79</v>
      </c>
      <c r="Y476" s="227">
        <v>-4856094.3600000003</v>
      </c>
      <c r="Z476" s="227">
        <v>-2683146.71</v>
      </c>
      <c r="AA476" s="227">
        <v>-1844205.63</v>
      </c>
      <c r="AB476" s="227">
        <v>-2570880.33</v>
      </c>
      <c r="AC476" s="227">
        <v>-3019134.41</v>
      </c>
      <c r="AD476" s="227">
        <v>-9325306.1600000001</v>
      </c>
      <c r="AE476" s="227">
        <v>-3170570.08</v>
      </c>
      <c r="AF476" s="227">
        <v>-2356847.7599999998</v>
      </c>
      <c r="AG476" s="227">
        <v>-2843058.55</v>
      </c>
      <c r="AH476" s="227">
        <v>-4788881.91</v>
      </c>
      <c r="AI476" s="227">
        <v>-2861153.19</v>
      </c>
      <c r="AJ476" s="227">
        <v>-2396477.16</v>
      </c>
      <c r="AK476" s="227">
        <v>-13598202.91</v>
      </c>
      <c r="AL476" s="227">
        <v>-3335325.07</v>
      </c>
      <c r="AM476" s="227">
        <v>-3013526.78</v>
      </c>
      <c r="AN476" s="227">
        <v>-6570543.4299999997</v>
      </c>
      <c r="AO476" s="227">
        <v>-5412840.79</v>
      </c>
      <c r="AP476" s="227">
        <v>-4170530.5</v>
      </c>
      <c r="AQ476" s="227">
        <v>-2081803.53</v>
      </c>
      <c r="AR476" s="227">
        <v>-7281020.0099999998</v>
      </c>
      <c r="AS476" s="227">
        <v>-3487248.2</v>
      </c>
      <c r="AT476" s="227">
        <v>-5300467.07</v>
      </c>
      <c r="AU476" s="227">
        <v>-6010793.7999999998</v>
      </c>
      <c r="AV476" s="227">
        <v>-2868194.82</v>
      </c>
      <c r="AW476" s="227">
        <v>-2701413.75</v>
      </c>
      <c r="AX476" s="227">
        <v>-3832368.33</v>
      </c>
      <c r="AY476" s="227">
        <v>-3503658.69</v>
      </c>
      <c r="AZ476" s="227">
        <v>-2907622</v>
      </c>
      <c r="BA476" s="227">
        <v>-10656378.390000001</v>
      </c>
      <c r="BB476" s="227">
        <v>-3107628.99</v>
      </c>
      <c r="BC476" s="227">
        <v>-14165792.630000001</v>
      </c>
      <c r="BD476" s="227">
        <v>-6910582</v>
      </c>
      <c r="BE476" s="227">
        <v>-3596962.39</v>
      </c>
      <c r="BF476" s="227">
        <v>-2558382.94</v>
      </c>
      <c r="BG476" s="227">
        <v>-7414173.9199999999</v>
      </c>
      <c r="BH476" s="227">
        <v>-2275256.0699999998</v>
      </c>
      <c r="BI476" s="227">
        <v>-1426903.42</v>
      </c>
      <c r="BJ476" s="227">
        <v>-2461935.9700000002</v>
      </c>
      <c r="BK476" s="227">
        <v>-2209065.9</v>
      </c>
      <c r="BL476" s="227">
        <v>-10238083.949999999</v>
      </c>
      <c r="BM476" s="227">
        <v>-5811893.75</v>
      </c>
      <c r="BN476" s="227">
        <v>-4607292.6100000003</v>
      </c>
      <c r="BO476" s="227">
        <v>-6516483.25</v>
      </c>
      <c r="BP476" s="227">
        <v>-4559038.09</v>
      </c>
      <c r="BQ476" s="227">
        <v>-2386126.87</v>
      </c>
      <c r="BR476" s="295">
        <v>-19980561.219999999</v>
      </c>
      <c r="BS476" s="227">
        <v>-4377546.3899999997</v>
      </c>
      <c r="BT476" s="227">
        <v>-5349322.25</v>
      </c>
      <c r="BU476" s="227">
        <v>-7957211.3700000001</v>
      </c>
      <c r="BV476" s="227">
        <v>-1297415.78</v>
      </c>
      <c r="BW476" s="227">
        <v>-3681358.5</v>
      </c>
      <c r="BX476" s="227">
        <v>-8090897.4400000004</v>
      </c>
      <c r="BY476" s="227">
        <v>-2994176.16</v>
      </c>
      <c r="BZ476" s="227">
        <v>-2722078.73</v>
      </c>
      <c r="CA476" s="227">
        <v>-3822974.72</v>
      </c>
      <c r="CB476" s="227">
        <v>-4163233.25</v>
      </c>
      <c r="CC476" s="227">
        <v>-6820491.5700000003</v>
      </c>
      <c r="CD476" s="227">
        <v>-4027843.89</v>
      </c>
      <c r="CE476" s="227">
        <v>-6165780.1699999999</v>
      </c>
      <c r="CF476" s="227">
        <v>-2224387.69</v>
      </c>
      <c r="CG476" s="227">
        <v>-2942190.19</v>
      </c>
      <c r="CH476" s="227">
        <v>-2188455.7599999998</v>
      </c>
      <c r="CI476" s="227">
        <v>-2281169.64</v>
      </c>
      <c r="CJ476" s="227">
        <v>-6885615.5099999998</v>
      </c>
      <c r="CK476" s="227">
        <v>-1676942.55</v>
      </c>
      <c r="CL476" s="227">
        <v>-1950552.66</v>
      </c>
      <c r="CM476" s="326" t="s">
        <v>1404</v>
      </c>
      <c r="CN476" s="309" t="s">
        <v>1409</v>
      </c>
      <c r="CO476" s="309" t="s">
        <v>1404</v>
      </c>
      <c r="CP476" s="310" t="s">
        <v>2195</v>
      </c>
      <c r="CQ476" s="336" t="s">
        <v>2256</v>
      </c>
      <c r="CR476" s="310">
        <f t="shared" si="9"/>
        <v>0</v>
      </c>
      <c r="CS476" s="310" t="s">
        <v>498</v>
      </c>
      <c r="CT476" s="310" t="s">
        <v>499</v>
      </c>
      <c r="CU476" s="310">
        <v>0</v>
      </c>
      <c r="CW476" s="312" t="s">
        <v>1409</v>
      </c>
      <c r="CX476" s="310" t="s">
        <v>1404</v>
      </c>
      <c r="CY476" s="310" t="s">
        <v>2195</v>
      </c>
      <c r="CZ476" s="325">
        <f t="shared" si="8"/>
        <v>0</v>
      </c>
      <c r="DA476" s="313" t="s">
        <v>498</v>
      </c>
      <c r="DB476" s="310" t="s">
        <v>499</v>
      </c>
      <c r="DC476" s="310" t="s">
        <v>2296</v>
      </c>
    </row>
    <row r="477" spans="1:107" ht="13.2" customHeight="1" x14ac:dyDescent="0.25">
      <c r="A477" s="293" t="s">
        <v>1956</v>
      </c>
      <c r="B477" s="294" t="s">
        <v>1478</v>
      </c>
      <c r="C477" s="227">
        <v>45161456.100000001</v>
      </c>
      <c r="D477" s="227">
        <v>3499981</v>
      </c>
      <c r="E477" s="227">
        <v>5709167.9800000004</v>
      </c>
      <c r="F477" s="227">
        <v>8682100.4600000009</v>
      </c>
      <c r="G477" s="227">
        <v>2185660</v>
      </c>
      <c r="H477" s="227">
        <v>12313928.5</v>
      </c>
      <c r="I477" s="227">
        <v>49111846.840000004</v>
      </c>
      <c r="J477" s="227">
        <v>10405522.5</v>
      </c>
      <c r="K477" s="227">
        <v>5978334.29</v>
      </c>
      <c r="L477" s="227">
        <v>6880364.8700000001</v>
      </c>
      <c r="M477" s="227">
        <v>13311936.439999999</v>
      </c>
      <c r="N477" s="227">
        <v>5675536.4199999999</v>
      </c>
      <c r="O477" s="227">
        <v>47879547</v>
      </c>
      <c r="P477" s="227">
        <v>7496240</v>
      </c>
      <c r="Q477" s="227">
        <v>10075847</v>
      </c>
      <c r="R477" s="227">
        <v>16146113</v>
      </c>
      <c r="S477" s="227">
        <v>19001958.850000001</v>
      </c>
      <c r="T477" s="227">
        <v>2701740</v>
      </c>
      <c r="U477" s="227">
        <v>8042366.0800000001</v>
      </c>
      <c r="V477" s="227">
        <v>2272887.3199999998</v>
      </c>
      <c r="W477" s="227">
        <v>54535454.25</v>
      </c>
      <c r="X477" s="227">
        <v>1467174</v>
      </c>
      <c r="Y477" s="227">
        <v>15069965.630000001</v>
      </c>
      <c r="Z477" s="227">
        <v>8898849.0999999996</v>
      </c>
      <c r="AA477" s="227">
        <v>2208162.5</v>
      </c>
      <c r="AB477" s="227">
        <v>3510314</v>
      </c>
      <c r="AC477" s="227">
        <v>0</v>
      </c>
      <c r="AD477" s="227">
        <v>26955125.82</v>
      </c>
      <c r="AE477" s="227">
        <v>3333323</v>
      </c>
      <c r="AF477" s="227">
        <v>4189811.56</v>
      </c>
      <c r="AG477" s="227">
        <v>5213550</v>
      </c>
      <c r="AH477" s="227">
        <v>26394290</v>
      </c>
      <c r="AI477" s="227">
        <v>4075275.43</v>
      </c>
      <c r="AJ477" s="227">
        <v>2903552</v>
      </c>
      <c r="AK477" s="227">
        <v>49714744</v>
      </c>
      <c r="AL477" s="227">
        <v>16434453</v>
      </c>
      <c r="AM477" s="227">
        <v>5680243</v>
      </c>
      <c r="AN477" s="227">
        <v>18752278</v>
      </c>
      <c r="AO477" s="227">
        <v>6369031</v>
      </c>
      <c r="AP477" s="227">
        <v>13718394.25</v>
      </c>
      <c r="AQ477" s="227">
        <v>2094690</v>
      </c>
      <c r="AR477" s="227">
        <v>33208661.640000001</v>
      </c>
      <c r="AS477" s="227">
        <v>6400859.96</v>
      </c>
      <c r="AT477" s="227">
        <v>10678653</v>
      </c>
      <c r="AU477" s="227">
        <v>25034756.84</v>
      </c>
      <c r="AV477" s="227">
        <v>3786980</v>
      </c>
      <c r="AW477" s="227">
        <v>7564236.8300000001</v>
      </c>
      <c r="AX477" s="227">
        <v>16932992.02</v>
      </c>
      <c r="AY477" s="227">
        <v>8691145</v>
      </c>
      <c r="AZ477" s="227">
        <v>6478050</v>
      </c>
      <c r="BA477" s="227">
        <v>44539970</v>
      </c>
      <c r="BB477" s="227">
        <v>4890239</v>
      </c>
      <c r="BC477" s="227">
        <v>112664657</v>
      </c>
      <c r="BD477" s="227">
        <v>10721840.300000001</v>
      </c>
      <c r="BE477" s="227">
        <v>3696840</v>
      </c>
      <c r="BF477" s="227">
        <v>4368079</v>
      </c>
      <c r="BG477" s="227">
        <v>9928908.5</v>
      </c>
      <c r="BH477" s="227">
        <v>8312069.21</v>
      </c>
      <c r="BI477" s="227">
        <v>4788471</v>
      </c>
      <c r="BJ477" s="227">
        <v>4773690</v>
      </c>
      <c r="BK477" s="227">
        <v>2721660</v>
      </c>
      <c r="BL477" s="227">
        <v>71945711</v>
      </c>
      <c r="BM477" s="227">
        <v>23732151.370000001</v>
      </c>
      <c r="BN477" s="227">
        <v>12857163.68</v>
      </c>
      <c r="BO477" s="227">
        <v>14660902</v>
      </c>
      <c r="BP477" s="227">
        <v>6702687</v>
      </c>
      <c r="BQ477" s="227">
        <v>12074411.27</v>
      </c>
      <c r="BR477" s="227">
        <v>104442937</v>
      </c>
      <c r="BS477" s="227">
        <v>17284121</v>
      </c>
      <c r="BT477" s="227">
        <v>5839700</v>
      </c>
      <c r="BU477" s="227">
        <v>22776357.559999999</v>
      </c>
      <c r="BV477" s="227">
        <v>588516</v>
      </c>
      <c r="BW477" s="227">
        <v>16721930</v>
      </c>
      <c r="BX477" s="227">
        <v>14086089</v>
      </c>
      <c r="BY477" s="227">
        <v>7459612</v>
      </c>
      <c r="BZ477" s="227">
        <v>6353750</v>
      </c>
      <c r="CA477" s="227">
        <v>5918910</v>
      </c>
      <c r="CB477" s="227">
        <v>9140510</v>
      </c>
      <c r="CC477" s="227">
        <v>13233515</v>
      </c>
      <c r="CD477" s="227">
        <v>13267698</v>
      </c>
      <c r="CE477" s="227">
        <v>4213337.5</v>
      </c>
      <c r="CF477" s="227">
        <v>3176970.32</v>
      </c>
      <c r="CG477" s="227">
        <v>4493424</v>
      </c>
      <c r="CH477" s="227">
        <v>6733390</v>
      </c>
      <c r="CI477" s="227">
        <v>7243940</v>
      </c>
      <c r="CJ477" s="227">
        <v>23617158</v>
      </c>
      <c r="CK477" s="227">
        <v>1531951</v>
      </c>
      <c r="CL477" s="227">
        <v>2170427.5</v>
      </c>
      <c r="CM477" s="326" t="s">
        <v>1386</v>
      </c>
      <c r="CN477" s="309" t="s">
        <v>1387</v>
      </c>
      <c r="CO477" s="309" t="s">
        <v>1386</v>
      </c>
      <c r="CP477" s="310" t="s">
        <v>2190</v>
      </c>
      <c r="CQ477" s="336" t="s">
        <v>2251</v>
      </c>
      <c r="CR477" s="310">
        <f t="shared" si="9"/>
        <v>0</v>
      </c>
      <c r="CS477" s="310" t="s">
        <v>1956</v>
      </c>
      <c r="CT477" s="310" t="s">
        <v>1478</v>
      </c>
      <c r="CU477" s="310">
        <v>0</v>
      </c>
      <c r="CW477" s="312" t="s">
        <v>1387</v>
      </c>
      <c r="CX477" s="310" t="s">
        <v>1386</v>
      </c>
      <c r="CY477" s="310" t="s">
        <v>2190</v>
      </c>
      <c r="CZ477" s="325">
        <f t="shared" si="8"/>
        <v>0</v>
      </c>
      <c r="DA477" s="313" t="s">
        <v>1956</v>
      </c>
      <c r="DB477" s="310" t="s">
        <v>1478</v>
      </c>
      <c r="DC477" s="310" t="s">
        <v>1469</v>
      </c>
    </row>
    <row r="478" spans="1:107" ht="13.2" customHeight="1" x14ac:dyDescent="0.25">
      <c r="A478" s="293" t="s">
        <v>1957</v>
      </c>
      <c r="B478" s="294" t="s">
        <v>1483</v>
      </c>
      <c r="C478" s="227">
        <v>35371463.100000001</v>
      </c>
      <c r="D478" s="227">
        <v>1249556.3500000001</v>
      </c>
      <c r="E478" s="227">
        <v>12971579.16</v>
      </c>
      <c r="F478" s="227">
        <v>4310973.51</v>
      </c>
      <c r="G478" s="227">
        <v>2459941.2599999998</v>
      </c>
      <c r="H478" s="227">
        <v>7707716.5099999998</v>
      </c>
      <c r="I478" s="227">
        <v>10994213.640000001</v>
      </c>
      <c r="J478" s="227">
        <v>1007790.42</v>
      </c>
      <c r="K478" s="227">
        <v>16838576.809999999</v>
      </c>
      <c r="L478" s="227">
        <v>11190145.65</v>
      </c>
      <c r="M478" s="227">
        <v>17551154.300000001</v>
      </c>
      <c r="N478" s="227">
        <v>6857244.5300000003</v>
      </c>
      <c r="O478" s="227">
        <v>64931320.039999999</v>
      </c>
      <c r="P478" s="227">
        <v>12369923.970000001</v>
      </c>
      <c r="Q478" s="227">
        <v>19181835.27</v>
      </c>
      <c r="R478" s="227">
        <v>9382197.8699999992</v>
      </c>
      <c r="S478" s="227">
        <v>13519640.210000001</v>
      </c>
      <c r="T478" s="227">
        <v>12899987.109999999</v>
      </c>
      <c r="U478" s="227">
        <v>41408888.57</v>
      </c>
      <c r="V478" s="227">
        <v>13242416.279999999</v>
      </c>
      <c r="W478" s="227">
        <v>52981833.590000004</v>
      </c>
      <c r="X478" s="227">
        <v>21214182.550000001</v>
      </c>
      <c r="Y478" s="227">
        <v>6279973.5199999996</v>
      </c>
      <c r="Z478" s="227">
        <v>2709955.28</v>
      </c>
      <c r="AA478" s="227">
        <v>4456236.84</v>
      </c>
      <c r="AB478" s="227">
        <v>10902643.16</v>
      </c>
      <c r="AC478" s="227">
        <v>816924.4</v>
      </c>
      <c r="AD478" s="227">
        <v>42568372.039999999</v>
      </c>
      <c r="AE478" s="227">
        <v>4936243.72</v>
      </c>
      <c r="AF478" s="227">
        <v>2193237.75</v>
      </c>
      <c r="AG478" s="227">
        <v>12405271.42</v>
      </c>
      <c r="AH478" s="227">
        <v>1993788.06</v>
      </c>
      <c r="AI478" s="227">
        <v>10197179.6</v>
      </c>
      <c r="AJ478" s="227">
        <v>4280026.38</v>
      </c>
      <c r="AK478" s="227">
        <v>60903263.840000004</v>
      </c>
      <c r="AL478" s="227">
        <v>6408985.3899999997</v>
      </c>
      <c r="AM478" s="227">
        <v>2470432.85</v>
      </c>
      <c r="AN478" s="227">
        <v>10238640</v>
      </c>
      <c r="AO478" s="227">
        <v>24897285.710000001</v>
      </c>
      <c r="AP478" s="227">
        <v>7911926.1299999999</v>
      </c>
      <c r="AQ478" s="227">
        <v>6047944.29</v>
      </c>
      <c r="AR478" s="227">
        <v>8779716.5999999996</v>
      </c>
      <c r="AS478" s="227">
        <v>35630706.600000001</v>
      </c>
      <c r="AT478" s="227">
        <v>20195011.629999999</v>
      </c>
      <c r="AU478" s="227">
        <v>15510703.800000001</v>
      </c>
      <c r="AV478" s="227">
        <v>3209853.01</v>
      </c>
      <c r="AW478" s="227">
        <v>4642347.93</v>
      </c>
      <c r="AX478" s="227">
        <v>7096652.3799999999</v>
      </c>
      <c r="AY478" s="227">
        <v>5660677.6799999997</v>
      </c>
      <c r="AZ478" s="227">
        <v>10647744.939999999</v>
      </c>
      <c r="BA478" s="227">
        <v>45643490.479999997</v>
      </c>
      <c r="BB478" s="227">
        <v>16733663.369999999</v>
      </c>
      <c r="BC478" s="227">
        <v>162734800.40000001</v>
      </c>
      <c r="BD478" s="227">
        <v>51069540.009999998</v>
      </c>
      <c r="BE478" s="227">
        <v>11118042.93</v>
      </c>
      <c r="BF478" s="227">
        <v>10131361.859999999</v>
      </c>
      <c r="BG478" s="227">
        <v>78200481.840000004</v>
      </c>
      <c r="BH478" s="227">
        <v>18851803.120000001</v>
      </c>
      <c r="BI478" s="227">
        <v>4165967.64</v>
      </c>
      <c r="BJ478" s="227">
        <v>8202579.3700000001</v>
      </c>
      <c r="BK478" s="227">
        <v>10983171.439999999</v>
      </c>
      <c r="BL478" s="227">
        <v>170017116.47</v>
      </c>
      <c r="BM478" s="227">
        <v>19822174.710000001</v>
      </c>
      <c r="BN478" s="227">
        <v>9085178.1199999992</v>
      </c>
      <c r="BO478" s="227">
        <v>9803088.1400000006</v>
      </c>
      <c r="BP478" s="227">
        <v>35300767.469999999</v>
      </c>
      <c r="BQ478" s="227">
        <v>24211204.850000001</v>
      </c>
      <c r="BR478" s="227">
        <v>951048352.41999996</v>
      </c>
      <c r="BS478" s="227">
        <v>26569807.460000001</v>
      </c>
      <c r="BT478" s="227">
        <v>20078242.030000001</v>
      </c>
      <c r="BU478" s="227">
        <v>134197134.45999999</v>
      </c>
      <c r="BV478" s="227">
        <v>20857502.780000001</v>
      </c>
      <c r="BW478" s="227">
        <v>9479942.3200000003</v>
      </c>
      <c r="BX478" s="227">
        <v>72974958.939999998</v>
      </c>
      <c r="BY478" s="227">
        <v>3454088.2</v>
      </c>
      <c r="BZ478" s="227">
        <v>8441078.4000000004</v>
      </c>
      <c r="CA478" s="227">
        <v>14909784.57</v>
      </c>
      <c r="CB478" s="227">
        <v>15221806.9</v>
      </c>
      <c r="CC478" s="227">
        <v>48880202.829999998</v>
      </c>
      <c r="CD478" s="227">
        <v>16822117.420000002</v>
      </c>
      <c r="CE478" s="227">
        <v>16884840.359999999</v>
      </c>
      <c r="CF478" s="227">
        <v>8528638.7799999993</v>
      </c>
      <c r="CG478" s="227">
        <v>7797984.2400000002</v>
      </c>
      <c r="CH478" s="227">
        <v>8909261.9199999999</v>
      </c>
      <c r="CI478" s="227">
        <v>11450554.289999999</v>
      </c>
      <c r="CJ478" s="227">
        <v>45777955.420000002</v>
      </c>
      <c r="CK478" s="227">
        <v>5222991.8899999997</v>
      </c>
      <c r="CL478" s="227">
        <v>8470932.2599999998</v>
      </c>
      <c r="CM478" s="326" t="s">
        <v>1386</v>
      </c>
      <c r="CN478" s="309" t="s">
        <v>1395</v>
      </c>
      <c r="CO478" s="309" t="s">
        <v>1386</v>
      </c>
      <c r="CP478" s="310" t="s">
        <v>2190</v>
      </c>
      <c r="CQ478" s="336" t="s">
        <v>2251</v>
      </c>
      <c r="CR478" s="310">
        <f t="shared" si="9"/>
        <v>0</v>
      </c>
      <c r="CS478" s="310" t="s">
        <v>1957</v>
      </c>
      <c r="CT478" s="310" t="s">
        <v>2222</v>
      </c>
      <c r="CU478" s="310">
        <v>0</v>
      </c>
      <c r="CW478" s="312" t="s">
        <v>1395</v>
      </c>
      <c r="CX478" s="310" t="s">
        <v>1386</v>
      </c>
      <c r="CY478" s="310" t="s">
        <v>2190</v>
      </c>
      <c r="CZ478" s="325">
        <f t="shared" si="8"/>
        <v>0</v>
      </c>
      <c r="DA478" s="313" t="s">
        <v>1957</v>
      </c>
      <c r="DB478" s="310" t="s">
        <v>1483</v>
      </c>
      <c r="DC478" s="310" t="s">
        <v>1470</v>
      </c>
    </row>
    <row r="479" spans="1:107" s="323" customFormat="1" ht="13.2" customHeight="1" x14ac:dyDescent="0.25">
      <c r="A479" s="289" t="s">
        <v>2320</v>
      </c>
      <c r="B479" s="290" t="s">
        <v>2321</v>
      </c>
      <c r="C479" s="291">
        <v>0</v>
      </c>
      <c r="D479" s="291">
        <v>-30744.62</v>
      </c>
      <c r="E479" s="291">
        <v>-1527917.89</v>
      </c>
      <c r="F479" s="291">
        <v>0</v>
      </c>
      <c r="G479" s="291">
        <v>0</v>
      </c>
      <c r="H479" s="291">
        <v>-1718594.77</v>
      </c>
      <c r="I479" s="291">
        <v>-1151203.29</v>
      </c>
      <c r="J479" s="291">
        <v>0</v>
      </c>
      <c r="K479" s="291">
        <v>-2148246.67</v>
      </c>
      <c r="L479" s="291">
        <v>0</v>
      </c>
      <c r="M479" s="291">
        <v>-4168261.92</v>
      </c>
      <c r="N479" s="291">
        <v>-3505739.26</v>
      </c>
      <c r="O479" s="291">
        <v>-14480561.1</v>
      </c>
      <c r="P479" s="291">
        <v>-3016547.62</v>
      </c>
      <c r="Q479" s="291">
        <v>-5598936.9299999997</v>
      </c>
      <c r="R479" s="291">
        <v>0</v>
      </c>
      <c r="S479" s="291">
        <v>-8495717.0500000007</v>
      </c>
      <c r="T479" s="291">
        <v>-3622146.9</v>
      </c>
      <c r="U479" s="291">
        <v>-33077350.52</v>
      </c>
      <c r="V479" s="291">
        <v>0</v>
      </c>
      <c r="W479" s="291">
        <v>-267945.74</v>
      </c>
      <c r="X479" s="291">
        <v>-1019009.09</v>
      </c>
      <c r="Y479" s="291">
        <v>-867254</v>
      </c>
      <c r="Z479" s="291">
        <v>-631895.34</v>
      </c>
      <c r="AA479" s="291">
        <v>-200987.65</v>
      </c>
      <c r="AB479" s="291">
        <v>-4068944.66</v>
      </c>
      <c r="AC479" s="291">
        <v>0</v>
      </c>
      <c r="AD479" s="291">
        <v>-9602109.8900000006</v>
      </c>
      <c r="AE479" s="291">
        <v>-28682.78</v>
      </c>
      <c r="AF479" s="291">
        <v>-415559.91</v>
      </c>
      <c r="AG479" s="291">
        <v>-7634281.9199999999</v>
      </c>
      <c r="AH479" s="291">
        <v>-670151.31999999995</v>
      </c>
      <c r="AI479" s="291">
        <v>-3171373.12</v>
      </c>
      <c r="AJ479" s="291">
        <v>-464029.47</v>
      </c>
      <c r="AK479" s="291">
        <v>-15407450.630000001</v>
      </c>
      <c r="AL479" s="291">
        <v>-1492450.17</v>
      </c>
      <c r="AM479" s="291">
        <v>-383019.91</v>
      </c>
      <c r="AN479" s="291">
        <v>-2151078.1800000002</v>
      </c>
      <c r="AO479" s="291">
        <v>-3544680.35</v>
      </c>
      <c r="AP479" s="291">
        <v>-951020.32</v>
      </c>
      <c r="AQ479" s="291">
        <v>-1201841.33</v>
      </c>
      <c r="AR479" s="291">
        <v>0</v>
      </c>
      <c r="AS479" s="291">
        <v>1181315.8500000001</v>
      </c>
      <c r="AT479" s="291">
        <v>-187651.03</v>
      </c>
      <c r="AU479" s="291">
        <v>-3688673.04</v>
      </c>
      <c r="AV479" s="291">
        <v>-243531.12</v>
      </c>
      <c r="AW479" s="291">
        <v>-982291.15</v>
      </c>
      <c r="AX479" s="291">
        <v>-701500.79</v>
      </c>
      <c r="AY479" s="291">
        <v>-813529.25</v>
      </c>
      <c r="AZ479" s="291">
        <v>-141056</v>
      </c>
      <c r="BA479" s="291">
        <v>-1449879.96</v>
      </c>
      <c r="BB479" s="291">
        <v>-1302217.03</v>
      </c>
      <c r="BC479" s="291">
        <v>-79343887.950000003</v>
      </c>
      <c r="BD479" s="291">
        <v>-17688507.940000001</v>
      </c>
      <c r="BE479" s="291">
        <v>-842458.17</v>
      </c>
      <c r="BF479" s="291">
        <v>-44616.800000000003</v>
      </c>
      <c r="BG479" s="291">
        <v>-13281761.550000001</v>
      </c>
      <c r="BH479" s="291">
        <v>-7619038.7999999998</v>
      </c>
      <c r="BI479" s="291">
        <v>0</v>
      </c>
      <c r="BJ479" s="291">
        <v>-3558969.24</v>
      </c>
      <c r="BK479" s="291">
        <v>-1488337.56</v>
      </c>
      <c r="BL479" s="291">
        <v>0</v>
      </c>
      <c r="BM479" s="291">
        <v>-7005007.8099999996</v>
      </c>
      <c r="BN479" s="291">
        <v>-1941610.4</v>
      </c>
      <c r="BO479" s="291">
        <v>0</v>
      </c>
      <c r="BP479" s="291">
        <v>-15424134.380000001</v>
      </c>
      <c r="BQ479" s="291">
        <v>-11731675.800000001</v>
      </c>
      <c r="BR479" s="291">
        <v>-506336322.24000001</v>
      </c>
      <c r="BS479" s="291">
        <v>-9687378.4800000004</v>
      </c>
      <c r="BT479" s="291">
        <v>0</v>
      </c>
      <c r="BU479" s="291">
        <v>-8457175.5800000001</v>
      </c>
      <c r="BV479" s="291">
        <v>0</v>
      </c>
      <c r="BW479" s="291">
        <v>-211164.86</v>
      </c>
      <c r="BX479" s="291">
        <v>-16296153.880000001</v>
      </c>
      <c r="BY479" s="291">
        <v>-245112.55</v>
      </c>
      <c r="BZ479" s="291">
        <v>-5051595.68</v>
      </c>
      <c r="CA479" s="291">
        <v>-2425989.1</v>
      </c>
      <c r="CB479" s="291">
        <v>0</v>
      </c>
      <c r="CC479" s="291">
        <v>-11873655.27</v>
      </c>
      <c r="CD479" s="291">
        <v>-8224249.6699999999</v>
      </c>
      <c r="CE479" s="291">
        <v>-2213346.6</v>
      </c>
      <c r="CF479" s="291">
        <v>-215940.64</v>
      </c>
      <c r="CG479" s="291">
        <v>-885374.81</v>
      </c>
      <c r="CH479" s="291">
        <v>-87289.25</v>
      </c>
      <c r="CI479" s="291">
        <v>-1586573.8</v>
      </c>
      <c r="CJ479" s="291">
        <v>-12988670.58</v>
      </c>
      <c r="CK479" s="291">
        <v>-353232.53</v>
      </c>
      <c r="CL479" s="291">
        <v>-294683.21000000002</v>
      </c>
      <c r="CM479" s="321"/>
      <c r="CN479" s="322"/>
      <c r="CO479" s="322"/>
      <c r="CQ479" s="337"/>
      <c r="CW479" s="324"/>
      <c r="CX479" s="310" t="s">
        <v>1386</v>
      </c>
      <c r="CY479" s="324"/>
      <c r="CZ479" s="325"/>
      <c r="DA479" s="325"/>
    </row>
    <row r="480" spans="1:107" s="323" customFormat="1" ht="13.2" customHeight="1" x14ac:dyDescent="0.25">
      <c r="A480" s="289" t="s">
        <v>2322</v>
      </c>
      <c r="B480" s="290" t="s">
        <v>2323</v>
      </c>
      <c r="C480" s="291">
        <v>0</v>
      </c>
      <c r="D480" s="291">
        <v>0</v>
      </c>
      <c r="E480" s="291">
        <v>234933.62</v>
      </c>
      <c r="F480" s="291">
        <v>0</v>
      </c>
      <c r="G480" s="291">
        <v>0</v>
      </c>
      <c r="H480" s="291">
        <v>368632.06</v>
      </c>
      <c r="I480" s="291">
        <v>76849.56</v>
      </c>
      <c r="J480" s="291">
        <v>0</v>
      </c>
      <c r="K480" s="291">
        <v>594367.56000000006</v>
      </c>
      <c r="L480" s="291">
        <v>0</v>
      </c>
      <c r="M480" s="291">
        <v>275889.96999999997</v>
      </c>
      <c r="N480" s="291">
        <v>126874.67</v>
      </c>
      <c r="O480" s="291">
        <v>785052.89</v>
      </c>
      <c r="P480" s="291">
        <v>840925.12</v>
      </c>
      <c r="Q480" s="291">
        <v>59116.36</v>
      </c>
      <c r="R480" s="291">
        <v>0</v>
      </c>
      <c r="S480" s="291">
        <v>267177.34999999998</v>
      </c>
      <c r="T480" s="291">
        <v>179753.95</v>
      </c>
      <c r="U480" s="291">
        <v>0</v>
      </c>
      <c r="V480" s="291">
        <v>0</v>
      </c>
      <c r="W480" s="291">
        <v>0</v>
      </c>
      <c r="X480" s="291">
        <v>456155.18</v>
      </c>
      <c r="Y480" s="291">
        <v>24928.87</v>
      </c>
      <c r="Z480" s="291">
        <v>19920.849999999999</v>
      </c>
      <c r="AA480" s="291">
        <v>391141.21</v>
      </c>
      <c r="AB480" s="291">
        <v>563654.47</v>
      </c>
      <c r="AC480" s="291">
        <v>0</v>
      </c>
      <c r="AD480" s="291">
        <v>714629.66</v>
      </c>
      <c r="AE480" s="291">
        <v>0</v>
      </c>
      <c r="AF480" s="291">
        <v>4931.74</v>
      </c>
      <c r="AG480" s="291">
        <v>559776.89</v>
      </c>
      <c r="AH480" s="291">
        <v>226438.11</v>
      </c>
      <c r="AI480" s="291">
        <v>0</v>
      </c>
      <c r="AJ480" s="291">
        <v>75506.84</v>
      </c>
      <c r="AK480" s="291">
        <v>4851262.4000000004</v>
      </c>
      <c r="AL480" s="291">
        <v>279762.96999999997</v>
      </c>
      <c r="AM480" s="291">
        <v>213678.12</v>
      </c>
      <c r="AN480" s="291">
        <v>83673.899999999994</v>
      </c>
      <c r="AO480" s="291">
        <v>2418056.17</v>
      </c>
      <c r="AP480" s="291">
        <v>333347.94</v>
      </c>
      <c r="AQ480" s="291">
        <v>418646.98</v>
      </c>
      <c r="AR480" s="291">
        <v>0</v>
      </c>
      <c r="AS480" s="291">
        <v>4596.6000000000004</v>
      </c>
      <c r="AT480" s="291">
        <v>528633.81000000006</v>
      </c>
      <c r="AU480" s="291">
        <v>449373.9</v>
      </c>
      <c r="AV480" s="291">
        <v>143780.56</v>
      </c>
      <c r="AW480" s="291">
        <v>35823.69</v>
      </c>
      <c r="AX480" s="291">
        <v>928199.92</v>
      </c>
      <c r="AY480" s="291">
        <v>322551.19</v>
      </c>
      <c r="AZ480" s="291">
        <v>271330.3</v>
      </c>
      <c r="BA480" s="291">
        <v>2144260.42</v>
      </c>
      <c r="BB480" s="291">
        <v>-244987.57</v>
      </c>
      <c r="BC480" s="291">
        <v>0</v>
      </c>
      <c r="BD480" s="291">
        <v>3204259.69</v>
      </c>
      <c r="BE480" s="291">
        <v>425919.36</v>
      </c>
      <c r="BF480" s="291">
        <v>80442</v>
      </c>
      <c r="BG480" s="291">
        <v>226632.89</v>
      </c>
      <c r="BH480" s="291">
        <v>25259.09</v>
      </c>
      <c r="BI480" s="291">
        <v>0</v>
      </c>
      <c r="BJ480" s="291">
        <v>-83133.63</v>
      </c>
      <c r="BK480" s="291">
        <v>0</v>
      </c>
      <c r="BL480" s="291">
        <v>0</v>
      </c>
      <c r="BM480" s="291">
        <v>505092.28</v>
      </c>
      <c r="BN480" s="291">
        <v>46735.13</v>
      </c>
      <c r="BO480" s="291">
        <v>0</v>
      </c>
      <c r="BP480" s="291">
        <v>237883.7</v>
      </c>
      <c r="BQ480" s="291">
        <v>374701.78</v>
      </c>
      <c r="BR480" s="291">
        <v>10499686.73</v>
      </c>
      <c r="BS480" s="291">
        <v>1267.72</v>
      </c>
      <c r="BT480" s="291">
        <v>0</v>
      </c>
      <c r="BU480" s="291">
        <v>4605864.9000000004</v>
      </c>
      <c r="BV480" s="291">
        <v>638078.16</v>
      </c>
      <c r="BW480" s="291">
        <v>0</v>
      </c>
      <c r="BX480" s="291">
        <v>2502831.6</v>
      </c>
      <c r="BY480" s="291">
        <v>139426.21</v>
      </c>
      <c r="BZ480" s="291">
        <v>20396</v>
      </c>
      <c r="CA480" s="291">
        <v>1490732.22</v>
      </c>
      <c r="CB480" s="291">
        <v>14902.45</v>
      </c>
      <c r="CC480" s="291">
        <v>801494.32</v>
      </c>
      <c r="CD480" s="291">
        <v>487566.21</v>
      </c>
      <c r="CE480" s="291">
        <v>563141.30000000005</v>
      </c>
      <c r="CF480" s="291">
        <v>35556.85</v>
      </c>
      <c r="CG480" s="291">
        <v>274297.62</v>
      </c>
      <c r="CH480" s="291">
        <v>471243.29</v>
      </c>
      <c r="CI480" s="291">
        <v>18925.55</v>
      </c>
      <c r="CJ480" s="291">
        <v>36818.050000000003</v>
      </c>
      <c r="CK480" s="291">
        <v>129028</v>
      </c>
      <c r="CL480" s="291">
        <v>50136.88</v>
      </c>
      <c r="CM480" s="321"/>
      <c r="CN480" s="322"/>
      <c r="CO480" s="322"/>
      <c r="CQ480" s="337"/>
      <c r="CW480" s="324"/>
      <c r="CX480" s="310" t="s">
        <v>1386</v>
      </c>
      <c r="CY480" s="324"/>
      <c r="CZ480" s="325"/>
      <c r="DA480" s="325"/>
    </row>
    <row r="481" spans="1:107" ht="13.2" customHeight="1" x14ac:dyDescent="0.25">
      <c r="A481" s="293" t="s">
        <v>500</v>
      </c>
      <c r="B481" s="294" t="s">
        <v>501</v>
      </c>
      <c r="C481" s="227">
        <v>6736052.6299999999</v>
      </c>
      <c r="D481" s="227">
        <v>0</v>
      </c>
      <c r="E481" s="227">
        <v>876092.4</v>
      </c>
      <c r="F481" s="227">
        <v>270105.78000000003</v>
      </c>
      <c r="G481" s="227">
        <v>0</v>
      </c>
      <c r="H481" s="227">
        <v>0</v>
      </c>
      <c r="I481" s="227">
        <v>507544.59</v>
      </c>
      <c r="J481" s="227">
        <v>0</v>
      </c>
      <c r="K481" s="227">
        <v>269986.53999999998</v>
      </c>
      <c r="L481" s="227">
        <v>10072.76</v>
      </c>
      <c r="M481" s="227">
        <v>0</v>
      </c>
      <c r="N481" s="227">
        <v>0</v>
      </c>
      <c r="O481" s="227">
        <v>3147383.57</v>
      </c>
      <c r="P481" s="227">
        <v>164605.29</v>
      </c>
      <c r="Q481" s="227">
        <v>44614.2</v>
      </c>
      <c r="R481" s="227">
        <v>0</v>
      </c>
      <c r="S481" s="227">
        <v>83703.87</v>
      </c>
      <c r="T481" s="227">
        <v>0</v>
      </c>
      <c r="U481" s="227">
        <v>102618.25</v>
      </c>
      <c r="V481" s="227">
        <v>0</v>
      </c>
      <c r="W481" s="227">
        <v>12019738.02</v>
      </c>
      <c r="X481" s="227">
        <v>-99907.8</v>
      </c>
      <c r="Y481" s="227">
        <v>0</v>
      </c>
      <c r="Z481" s="227">
        <v>775.18</v>
      </c>
      <c r="AA481" s="227">
        <v>0</v>
      </c>
      <c r="AB481" s="227">
        <v>83353.8</v>
      </c>
      <c r="AC481" s="227">
        <v>0</v>
      </c>
      <c r="AD481" s="227">
        <v>0</v>
      </c>
      <c r="AE481" s="227">
        <v>0</v>
      </c>
      <c r="AF481" s="227">
        <v>0</v>
      </c>
      <c r="AG481" s="227">
        <v>2263.8000000000002</v>
      </c>
      <c r="AH481" s="227">
        <v>14189.8</v>
      </c>
      <c r="AI481" s="227">
        <v>96819.71</v>
      </c>
      <c r="AJ481" s="227">
        <v>0</v>
      </c>
      <c r="AK481" s="227">
        <v>27313045.710000001</v>
      </c>
      <c r="AL481" s="227">
        <v>0</v>
      </c>
      <c r="AM481" s="227">
        <v>0</v>
      </c>
      <c r="AN481" s="227">
        <v>0</v>
      </c>
      <c r="AO481" s="227">
        <v>0</v>
      </c>
      <c r="AP481" s="227">
        <v>15428.25</v>
      </c>
      <c r="AQ481" s="227">
        <v>0</v>
      </c>
      <c r="AR481" s="227">
        <v>5430.32</v>
      </c>
      <c r="AS481" s="227">
        <v>0</v>
      </c>
      <c r="AT481" s="227">
        <v>0</v>
      </c>
      <c r="AU481" s="227">
        <v>227254.13</v>
      </c>
      <c r="AV481" s="227">
        <v>21850.400000000001</v>
      </c>
      <c r="AW481" s="227">
        <v>0</v>
      </c>
      <c r="AX481" s="227">
        <v>28854.82</v>
      </c>
      <c r="AY481" s="227">
        <v>5148.6899999999996</v>
      </c>
      <c r="AZ481" s="227">
        <v>145766.12</v>
      </c>
      <c r="BA481" s="227">
        <v>990368.29</v>
      </c>
      <c r="BB481" s="227">
        <v>167809.11</v>
      </c>
      <c r="BC481" s="227">
        <v>20183554.789999999</v>
      </c>
      <c r="BD481" s="227">
        <v>0</v>
      </c>
      <c r="BE481" s="227">
        <v>34537</v>
      </c>
      <c r="BF481" s="227">
        <v>0</v>
      </c>
      <c r="BG481" s="227">
        <v>2228152.59</v>
      </c>
      <c r="BH481" s="227">
        <v>0</v>
      </c>
      <c r="BI481" s="227">
        <v>0</v>
      </c>
      <c r="BJ481" s="227">
        <v>0</v>
      </c>
      <c r="BK481" s="227">
        <v>0</v>
      </c>
      <c r="BL481" s="227">
        <v>3117635.51</v>
      </c>
      <c r="BM481" s="227">
        <v>0</v>
      </c>
      <c r="BN481" s="227">
        <v>0</v>
      </c>
      <c r="BO481" s="227">
        <v>1297105.2</v>
      </c>
      <c r="BP481" s="227">
        <v>168443.4</v>
      </c>
      <c r="BQ481" s="227">
        <v>115431.5</v>
      </c>
      <c r="BR481" s="227">
        <v>27089106.199999999</v>
      </c>
      <c r="BS481" s="227">
        <v>0</v>
      </c>
      <c r="BT481" s="227">
        <v>292317.2</v>
      </c>
      <c r="BU481" s="227">
        <v>2771166.5</v>
      </c>
      <c r="BV481" s="227">
        <v>0</v>
      </c>
      <c r="BW481" s="227">
        <v>0</v>
      </c>
      <c r="BX481" s="227">
        <v>0</v>
      </c>
      <c r="BY481" s="227">
        <v>0</v>
      </c>
      <c r="BZ481" s="227">
        <v>0</v>
      </c>
      <c r="CA481" s="227">
        <v>222618</v>
      </c>
      <c r="CB481" s="227">
        <v>295160.09000000003</v>
      </c>
      <c r="CC481" s="227">
        <v>1099324</v>
      </c>
      <c r="CD481" s="227">
        <v>3841.99</v>
      </c>
      <c r="CE481" s="227">
        <v>146480.4</v>
      </c>
      <c r="CF481" s="227">
        <v>515062.4</v>
      </c>
      <c r="CG481" s="227">
        <v>86728</v>
      </c>
      <c r="CH481" s="227">
        <v>0</v>
      </c>
      <c r="CI481" s="227">
        <v>236125.2</v>
      </c>
      <c r="CJ481" s="227">
        <v>1588029.85</v>
      </c>
      <c r="CK481" s="227">
        <v>10002</v>
      </c>
      <c r="CL481" s="227">
        <v>0</v>
      </c>
      <c r="CM481" s="326" t="s">
        <v>1411</v>
      </c>
      <c r="CN481" s="309" t="s">
        <v>1410</v>
      </c>
      <c r="CO481" s="309" t="s">
        <v>1411</v>
      </c>
      <c r="CP481" s="310" t="s">
        <v>2197</v>
      </c>
      <c r="CQ481" s="336" t="s">
        <v>2258</v>
      </c>
      <c r="CR481" s="310">
        <f t="shared" si="9"/>
        <v>0</v>
      </c>
      <c r="CS481" s="310" t="s">
        <v>500</v>
      </c>
      <c r="CT481" s="310" t="s">
        <v>501</v>
      </c>
      <c r="CU481" s="310">
        <v>0</v>
      </c>
      <c r="CW481" s="312" t="s">
        <v>1410</v>
      </c>
      <c r="CX481" s="310" t="s">
        <v>1411</v>
      </c>
      <c r="CY481" s="310" t="s">
        <v>2197</v>
      </c>
      <c r="CZ481" s="325">
        <f t="shared" si="8"/>
        <v>0</v>
      </c>
      <c r="DA481" s="313" t="s">
        <v>500</v>
      </c>
      <c r="DB481" s="310" t="s">
        <v>501</v>
      </c>
      <c r="DC481" s="310" t="s">
        <v>2296</v>
      </c>
    </row>
    <row r="482" spans="1:107" ht="13.2" customHeight="1" x14ac:dyDescent="0.25">
      <c r="A482" s="293" t="s">
        <v>502</v>
      </c>
      <c r="B482" s="294" t="s">
        <v>503</v>
      </c>
      <c r="C482" s="227">
        <v>23181981</v>
      </c>
      <c r="D482" s="227">
        <v>1230170.74</v>
      </c>
      <c r="E482" s="227">
        <v>1045014</v>
      </c>
      <c r="F482" s="227">
        <v>3443668.96</v>
      </c>
      <c r="G482" s="227">
        <v>1433759.5</v>
      </c>
      <c r="H482" s="227">
        <v>3522217.85</v>
      </c>
      <c r="I482" s="227">
        <v>911123.75</v>
      </c>
      <c r="J482" s="227">
        <v>1605621.65</v>
      </c>
      <c r="K482" s="227">
        <v>846818.22</v>
      </c>
      <c r="L482" s="227">
        <v>1979745.49</v>
      </c>
      <c r="M482" s="227">
        <v>2652007.5</v>
      </c>
      <c r="N482" s="227">
        <v>334871.63</v>
      </c>
      <c r="O482" s="227">
        <v>10678034</v>
      </c>
      <c r="P482" s="227">
        <v>2504045.5099999998</v>
      </c>
      <c r="Q482" s="227">
        <v>942537</v>
      </c>
      <c r="R482" s="227">
        <v>3922508</v>
      </c>
      <c r="S482" s="227">
        <v>2640566.5</v>
      </c>
      <c r="T482" s="227">
        <v>1016115.11</v>
      </c>
      <c r="U482" s="227">
        <v>1753236.61</v>
      </c>
      <c r="V482" s="227">
        <v>835505</v>
      </c>
      <c r="W482" s="227">
        <v>33669482.670000002</v>
      </c>
      <c r="X482" s="227">
        <v>1108186.53</v>
      </c>
      <c r="Y482" s="227">
        <v>1709117</v>
      </c>
      <c r="Z482" s="227">
        <v>1007379.99</v>
      </c>
      <c r="AA482" s="227">
        <v>402158.6</v>
      </c>
      <c r="AB482" s="227">
        <v>1139458</v>
      </c>
      <c r="AC482" s="227">
        <v>1825262</v>
      </c>
      <c r="AD482" s="227">
        <v>5607669</v>
      </c>
      <c r="AE482" s="227">
        <v>1310286</v>
      </c>
      <c r="AF482" s="227">
        <v>847579.3</v>
      </c>
      <c r="AG482" s="227">
        <v>1361985</v>
      </c>
      <c r="AH482" s="227">
        <v>2090825.95</v>
      </c>
      <c r="AI482" s="227">
        <v>1197312</v>
      </c>
      <c r="AJ482" s="227">
        <v>727533</v>
      </c>
      <c r="AK482" s="227">
        <v>52970009.159999996</v>
      </c>
      <c r="AL482" s="227">
        <v>1740268</v>
      </c>
      <c r="AM482" s="227">
        <v>1067480.5</v>
      </c>
      <c r="AN482" s="227">
        <v>1941913</v>
      </c>
      <c r="AO482" s="227">
        <v>2919116</v>
      </c>
      <c r="AP482" s="227">
        <v>1338836</v>
      </c>
      <c r="AQ482" s="227">
        <v>582704</v>
      </c>
      <c r="AR482" s="227">
        <v>9047075.5</v>
      </c>
      <c r="AS482" s="227">
        <v>1651544.25</v>
      </c>
      <c r="AT482" s="227">
        <v>3211039.3</v>
      </c>
      <c r="AU482" s="227">
        <v>1639120.36</v>
      </c>
      <c r="AV482" s="227">
        <v>831350</v>
      </c>
      <c r="AW482" s="227">
        <v>5933206</v>
      </c>
      <c r="AX482" s="227">
        <v>2549654.17</v>
      </c>
      <c r="AY482" s="227">
        <v>1461543</v>
      </c>
      <c r="AZ482" s="227">
        <v>1021287</v>
      </c>
      <c r="BA482" s="227">
        <v>6997477.8099999996</v>
      </c>
      <c r="BB482" s="227">
        <v>936719.75</v>
      </c>
      <c r="BC482" s="227">
        <v>36533807.75</v>
      </c>
      <c r="BD482" s="227">
        <v>3244133.25</v>
      </c>
      <c r="BE482" s="227">
        <v>1679548.25</v>
      </c>
      <c r="BF482" s="227">
        <v>764953.8</v>
      </c>
      <c r="BG482" s="227">
        <v>5718202.25</v>
      </c>
      <c r="BH482" s="227">
        <v>621389</v>
      </c>
      <c r="BI482" s="227">
        <v>411475.69</v>
      </c>
      <c r="BJ482" s="227">
        <v>1277931.1499999999</v>
      </c>
      <c r="BK482" s="227">
        <v>1269373.5</v>
      </c>
      <c r="BL482" s="227">
        <v>20044875.25</v>
      </c>
      <c r="BM482" s="227">
        <v>2734954.42</v>
      </c>
      <c r="BN482" s="227">
        <v>4653217.6500000004</v>
      </c>
      <c r="BO482" s="227">
        <v>1908247</v>
      </c>
      <c r="BP482" s="227">
        <v>1285633.75</v>
      </c>
      <c r="BQ482" s="227">
        <v>3411969</v>
      </c>
      <c r="BR482" s="295">
        <v>87711379.400000006</v>
      </c>
      <c r="BS482" s="295">
        <v>3031861</v>
      </c>
      <c r="BT482" s="227">
        <v>3244999.88</v>
      </c>
      <c r="BU482" s="295">
        <v>16274259.199999999</v>
      </c>
      <c r="BV482" s="227">
        <v>384073</v>
      </c>
      <c r="BW482" s="227">
        <v>1245289</v>
      </c>
      <c r="BX482" s="295">
        <v>3948442.75</v>
      </c>
      <c r="BY482" s="227">
        <v>699158.4</v>
      </c>
      <c r="BZ482" s="227">
        <v>1419062</v>
      </c>
      <c r="CA482" s="227">
        <v>1490910.8</v>
      </c>
      <c r="CB482" s="227">
        <v>1553348</v>
      </c>
      <c r="CC482" s="295">
        <v>2207856.75</v>
      </c>
      <c r="CD482" s="227">
        <v>3269952</v>
      </c>
      <c r="CE482" s="227">
        <v>2493523.2000000002</v>
      </c>
      <c r="CF482" s="227">
        <v>740957</v>
      </c>
      <c r="CG482" s="227">
        <v>911076.25</v>
      </c>
      <c r="CH482" s="227">
        <v>986970</v>
      </c>
      <c r="CI482" s="227">
        <v>931404</v>
      </c>
      <c r="CJ482" s="295">
        <v>3677421.6</v>
      </c>
      <c r="CK482" s="227">
        <v>922301</v>
      </c>
      <c r="CL482" s="295">
        <v>1050398</v>
      </c>
      <c r="CM482" s="326" t="s">
        <v>1411</v>
      </c>
      <c r="CN482" s="309" t="s">
        <v>1412</v>
      </c>
      <c r="CO482" s="309" t="s">
        <v>1411</v>
      </c>
      <c r="CP482" s="310" t="s">
        <v>2197</v>
      </c>
      <c r="CQ482" s="336" t="s">
        <v>2258</v>
      </c>
      <c r="CR482" s="310">
        <f t="shared" si="9"/>
        <v>0</v>
      </c>
      <c r="CS482" s="310" t="s">
        <v>502</v>
      </c>
      <c r="CT482" s="310" t="s">
        <v>503</v>
      </c>
      <c r="CU482" s="310">
        <v>0</v>
      </c>
      <c r="CW482" s="312" t="s">
        <v>1412</v>
      </c>
      <c r="CX482" s="310" t="s">
        <v>1411</v>
      </c>
      <c r="CY482" s="310" t="s">
        <v>2197</v>
      </c>
      <c r="CZ482" s="325">
        <f t="shared" si="8"/>
        <v>0</v>
      </c>
      <c r="DA482" s="313" t="s">
        <v>502</v>
      </c>
      <c r="DB482" s="310" t="s">
        <v>503</v>
      </c>
      <c r="DC482" s="310" t="s">
        <v>1469</v>
      </c>
    </row>
    <row r="483" spans="1:107" ht="13.2" customHeight="1" x14ac:dyDescent="0.25">
      <c r="A483" s="293" t="s">
        <v>504</v>
      </c>
      <c r="B483" s="294" t="s">
        <v>505</v>
      </c>
      <c r="C483" s="227">
        <v>15261630.310000001</v>
      </c>
      <c r="D483" s="227">
        <v>643424.75</v>
      </c>
      <c r="E483" s="227">
        <v>302983.5</v>
      </c>
      <c r="F483" s="227">
        <v>762173.25</v>
      </c>
      <c r="G483" s="227">
        <v>604128.80000000005</v>
      </c>
      <c r="H483" s="227">
        <v>1163883.29</v>
      </c>
      <c r="I483" s="227">
        <v>296033</v>
      </c>
      <c r="J483" s="227">
        <v>3079323.05</v>
      </c>
      <c r="K483" s="227">
        <v>389191.63</v>
      </c>
      <c r="L483" s="227">
        <v>2075277.76</v>
      </c>
      <c r="M483" s="227">
        <v>5998484.2999999998</v>
      </c>
      <c r="N483" s="227">
        <v>298477.69</v>
      </c>
      <c r="O483" s="227">
        <v>8632160.75</v>
      </c>
      <c r="P483" s="227">
        <v>1619613.18</v>
      </c>
      <c r="Q483" s="227">
        <v>668597.75</v>
      </c>
      <c r="R483" s="227">
        <v>2863763.2</v>
      </c>
      <c r="S483" s="227">
        <v>2450905.4500000002</v>
      </c>
      <c r="T483" s="227">
        <v>456116.8</v>
      </c>
      <c r="U483" s="227">
        <v>3480117.5</v>
      </c>
      <c r="V483" s="227">
        <v>154531</v>
      </c>
      <c r="W483" s="227">
        <v>22400743.199999999</v>
      </c>
      <c r="X483" s="227">
        <v>3837849.54</v>
      </c>
      <c r="Y483" s="227">
        <v>756761.55</v>
      </c>
      <c r="Z483" s="227">
        <v>2648357.2400000002</v>
      </c>
      <c r="AA483" s="227">
        <v>1159230.5</v>
      </c>
      <c r="AB483" s="227">
        <v>1502110.16</v>
      </c>
      <c r="AC483" s="227">
        <v>2284228</v>
      </c>
      <c r="AD483" s="227">
        <v>2863207</v>
      </c>
      <c r="AE483" s="227">
        <v>488701</v>
      </c>
      <c r="AF483" s="227">
        <v>290960.75</v>
      </c>
      <c r="AG483" s="227">
        <v>183115</v>
      </c>
      <c r="AH483" s="227">
        <v>838689.5</v>
      </c>
      <c r="AI483" s="227">
        <v>1262586</v>
      </c>
      <c r="AJ483" s="227">
        <v>509124</v>
      </c>
      <c r="AK483" s="227">
        <v>50196325.039999999</v>
      </c>
      <c r="AL483" s="227">
        <v>875298</v>
      </c>
      <c r="AM483" s="227">
        <v>689904.5</v>
      </c>
      <c r="AN483" s="227">
        <v>1213761</v>
      </c>
      <c r="AO483" s="227">
        <v>604827</v>
      </c>
      <c r="AP483" s="227">
        <v>227803</v>
      </c>
      <c r="AQ483" s="227">
        <v>226978.5</v>
      </c>
      <c r="AR483" s="227">
        <v>8959143.0600000005</v>
      </c>
      <c r="AS483" s="227">
        <v>3300462</v>
      </c>
      <c r="AT483" s="227">
        <v>1975339.55</v>
      </c>
      <c r="AU483" s="227">
        <v>1279634.1499999999</v>
      </c>
      <c r="AV483" s="227">
        <v>170333</v>
      </c>
      <c r="AW483" s="227">
        <v>1247591.25</v>
      </c>
      <c r="AX483" s="227">
        <v>1638658.58</v>
      </c>
      <c r="AY483" s="227">
        <v>488483</v>
      </c>
      <c r="AZ483" s="227">
        <v>469603</v>
      </c>
      <c r="BA483" s="227">
        <v>19347343.559999999</v>
      </c>
      <c r="BB483" s="227">
        <v>727870.25</v>
      </c>
      <c r="BC483" s="227">
        <v>44633159.509999998</v>
      </c>
      <c r="BD483" s="227">
        <v>2241462.54</v>
      </c>
      <c r="BE483" s="227">
        <v>940166.45</v>
      </c>
      <c r="BF483" s="227">
        <v>1578310</v>
      </c>
      <c r="BG483" s="227">
        <v>7394061.5999999996</v>
      </c>
      <c r="BH483" s="227">
        <v>247220.5</v>
      </c>
      <c r="BI483" s="227">
        <v>653174.13</v>
      </c>
      <c r="BJ483" s="227">
        <v>1278021.1000000001</v>
      </c>
      <c r="BK483" s="227">
        <v>516337.25</v>
      </c>
      <c r="BL483" s="227">
        <v>20665171.399999999</v>
      </c>
      <c r="BM483" s="227">
        <v>1882927</v>
      </c>
      <c r="BN483" s="227">
        <v>971056.7</v>
      </c>
      <c r="BO483" s="227">
        <v>1441397</v>
      </c>
      <c r="BP483" s="227">
        <v>885673</v>
      </c>
      <c r="BQ483" s="227">
        <v>1575305</v>
      </c>
      <c r="BR483" s="227">
        <v>50343723.600000001</v>
      </c>
      <c r="BS483" s="227">
        <v>3019499.2</v>
      </c>
      <c r="BT483" s="227">
        <v>4016280.55</v>
      </c>
      <c r="BU483" s="227">
        <v>13305037.800000001</v>
      </c>
      <c r="BV483" s="227">
        <v>2736511.6</v>
      </c>
      <c r="BW483" s="227">
        <v>861435</v>
      </c>
      <c r="BX483" s="227">
        <v>8568470.1500000004</v>
      </c>
      <c r="BY483" s="227">
        <v>288083.75</v>
      </c>
      <c r="BZ483" s="227">
        <v>573576</v>
      </c>
      <c r="CA483" s="227">
        <v>500176</v>
      </c>
      <c r="CB483" s="227">
        <v>4104311</v>
      </c>
      <c r="CC483" s="227">
        <v>1959899.85</v>
      </c>
      <c r="CD483" s="227">
        <v>1919483</v>
      </c>
      <c r="CE483" s="227">
        <v>1391221.34</v>
      </c>
      <c r="CF483" s="227">
        <v>620494.4</v>
      </c>
      <c r="CG483" s="227">
        <v>356245.2</v>
      </c>
      <c r="CH483" s="227">
        <v>256307</v>
      </c>
      <c r="CI483" s="227">
        <v>475126.8</v>
      </c>
      <c r="CJ483" s="227">
        <v>3049071.72</v>
      </c>
      <c r="CK483" s="227">
        <v>370643</v>
      </c>
      <c r="CL483" s="227">
        <v>1057536</v>
      </c>
      <c r="CM483" s="326" t="s">
        <v>1411</v>
      </c>
      <c r="CN483" s="309" t="s">
        <v>1413</v>
      </c>
      <c r="CO483" s="309" t="s">
        <v>1411</v>
      </c>
      <c r="CP483" s="310" t="s">
        <v>2197</v>
      </c>
      <c r="CQ483" s="336" t="s">
        <v>2258</v>
      </c>
      <c r="CR483" s="310">
        <f t="shared" si="9"/>
        <v>0</v>
      </c>
      <c r="CS483" s="310" t="s">
        <v>504</v>
      </c>
      <c r="CT483" s="310" t="s">
        <v>505</v>
      </c>
      <c r="CU483" s="310">
        <v>0</v>
      </c>
      <c r="CW483" s="312" t="s">
        <v>1413</v>
      </c>
      <c r="CX483" s="310" t="s">
        <v>1411</v>
      </c>
      <c r="CY483" s="310" t="s">
        <v>2197</v>
      </c>
      <c r="CZ483" s="325">
        <f t="shared" si="8"/>
        <v>0</v>
      </c>
      <c r="DA483" s="313" t="s">
        <v>504</v>
      </c>
      <c r="DB483" s="310" t="s">
        <v>505</v>
      </c>
      <c r="DC483" s="310" t="s">
        <v>1470</v>
      </c>
    </row>
    <row r="484" spans="1:107" ht="13.2" customHeight="1" x14ac:dyDescent="0.25">
      <c r="A484" s="293" t="s">
        <v>506</v>
      </c>
      <c r="B484" s="294" t="s">
        <v>507</v>
      </c>
      <c r="C484" s="227">
        <v>146695.70000000001</v>
      </c>
      <c r="D484" s="227">
        <v>0</v>
      </c>
      <c r="E484" s="227">
        <v>0</v>
      </c>
      <c r="F484" s="227">
        <v>0</v>
      </c>
      <c r="G484" s="227">
        <v>0</v>
      </c>
      <c r="H484" s="227">
        <v>0</v>
      </c>
      <c r="I484" s="227">
        <v>0</v>
      </c>
      <c r="J484" s="227">
        <v>0</v>
      </c>
      <c r="K484" s="227">
        <v>0</v>
      </c>
      <c r="L484" s="227">
        <v>0</v>
      </c>
      <c r="M484" s="227">
        <v>0</v>
      </c>
      <c r="N484" s="227">
        <v>191336</v>
      </c>
      <c r="O484" s="227">
        <v>0</v>
      </c>
      <c r="P484" s="227">
        <v>900</v>
      </c>
      <c r="Q484" s="227">
        <v>0</v>
      </c>
      <c r="R484" s="227">
        <v>64745</v>
      </c>
      <c r="S484" s="227">
        <v>0</v>
      </c>
      <c r="T484" s="227">
        <v>111326.5</v>
      </c>
      <c r="U484" s="227">
        <v>117708</v>
      </c>
      <c r="V484" s="227">
        <v>0</v>
      </c>
      <c r="W484" s="227">
        <v>301401</v>
      </c>
      <c r="X484" s="227">
        <v>0</v>
      </c>
      <c r="Y484" s="227">
        <v>0</v>
      </c>
      <c r="Z484" s="227">
        <v>0</v>
      </c>
      <c r="AA484" s="227">
        <v>0</v>
      </c>
      <c r="AB484" s="227">
        <v>0</v>
      </c>
      <c r="AC484" s="227">
        <v>0</v>
      </c>
      <c r="AD484" s="227">
        <v>0</v>
      </c>
      <c r="AE484" s="227">
        <v>0</v>
      </c>
      <c r="AF484" s="227">
        <v>4691</v>
      </c>
      <c r="AG484" s="227">
        <v>0</v>
      </c>
      <c r="AH484" s="227">
        <v>9163</v>
      </c>
      <c r="AI484" s="227">
        <v>0</v>
      </c>
      <c r="AJ484" s="227">
        <v>0</v>
      </c>
      <c r="AK484" s="227">
        <v>3075900</v>
      </c>
      <c r="AL484" s="227">
        <v>0</v>
      </c>
      <c r="AM484" s="227">
        <v>79970.5</v>
      </c>
      <c r="AN484" s="227">
        <v>0</v>
      </c>
      <c r="AO484" s="227">
        <v>-58996</v>
      </c>
      <c r="AP484" s="227">
        <v>79532</v>
      </c>
      <c r="AQ484" s="227">
        <v>54523</v>
      </c>
      <c r="AR484" s="227">
        <v>128896</v>
      </c>
      <c r="AS484" s="227">
        <v>47406.25</v>
      </c>
      <c r="AT484" s="227">
        <v>159624</v>
      </c>
      <c r="AU484" s="227">
        <v>0</v>
      </c>
      <c r="AV484" s="227">
        <v>0</v>
      </c>
      <c r="AW484" s="227">
        <v>0</v>
      </c>
      <c r="AX484" s="227">
        <v>573556</v>
      </c>
      <c r="AY484" s="227">
        <v>0</v>
      </c>
      <c r="AZ484" s="227">
        <v>0</v>
      </c>
      <c r="BA484" s="227">
        <v>354217.75</v>
      </c>
      <c r="BB484" s="227">
        <v>162589.25</v>
      </c>
      <c r="BC484" s="227">
        <v>283603.20000000001</v>
      </c>
      <c r="BD484" s="227">
        <v>2845</v>
      </c>
      <c r="BE484" s="227">
        <v>6455.5</v>
      </c>
      <c r="BF484" s="227">
        <v>58355.75</v>
      </c>
      <c r="BG484" s="227">
        <v>132955</v>
      </c>
      <c r="BH484" s="227">
        <v>74483</v>
      </c>
      <c r="BI484" s="227">
        <v>23764</v>
      </c>
      <c r="BJ484" s="227">
        <v>3861</v>
      </c>
      <c r="BK484" s="227">
        <v>0</v>
      </c>
      <c r="BL484" s="227">
        <v>1921550.55</v>
      </c>
      <c r="BM484" s="227">
        <v>0</v>
      </c>
      <c r="BN484" s="227">
        <v>0</v>
      </c>
      <c r="BO484" s="227">
        <v>0</v>
      </c>
      <c r="BP484" s="227">
        <v>0</v>
      </c>
      <c r="BQ484" s="227">
        <v>0</v>
      </c>
      <c r="BR484" s="227">
        <v>2660511</v>
      </c>
      <c r="BS484" s="227">
        <v>0</v>
      </c>
      <c r="BT484" s="227">
        <v>0</v>
      </c>
      <c r="BU484" s="227">
        <v>0</v>
      </c>
      <c r="BV484" s="227">
        <v>0</v>
      </c>
      <c r="BW484" s="227">
        <v>0</v>
      </c>
      <c r="BX484" s="227">
        <v>0</v>
      </c>
      <c r="BY484" s="227">
        <v>0</v>
      </c>
      <c r="BZ484" s="227">
        <v>0</v>
      </c>
      <c r="CA484" s="227">
        <v>1034</v>
      </c>
      <c r="CB484" s="227">
        <v>0</v>
      </c>
      <c r="CC484" s="227">
        <v>0</v>
      </c>
      <c r="CD484" s="227">
        <v>483355</v>
      </c>
      <c r="CE484" s="227">
        <v>0</v>
      </c>
      <c r="CF484" s="227">
        <v>0</v>
      </c>
      <c r="CG484" s="227">
        <v>1191</v>
      </c>
      <c r="CH484" s="227">
        <v>0</v>
      </c>
      <c r="CI484" s="227">
        <v>0</v>
      </c>
      <c r="CJ484" s="227">
        <v>3740</v>
      </c>
      <c r="CK484" s="227">
        <v>2145</v>
      </c>
      <c r="CL484" s="227">
        <v>0</v>
      </c>
      <c r="CM484" s="326" t="s">
        <v>1411</v>
      </c>
      <c r="CN484" s="309" t="s">
        <v>1412</v>
      </c>
      <c r="CO484" s="309" t="s">
        <v>1411</v>
      </c>
      <c r="CP484" s="310" t="s">
        <v>2197</v>
      </c>
      <c r="CQ484" s="336" t="s">
        <v>2258</v>
      </c>
      <c r="CR484" s="310">
        <f t="shared" si="9"/>
        <v>0</v>
      </c>
      <c r="CS484" s="310" t="s">
        <v>506</v>
      </c>
      <c r="CT484" s="310" t="s">
        <v>1958</v>
      </c>
      <c r="CU484" s="310">
        <v>0</v>
      </c>
      <c r="CW484" s="312" t="s">
        <v>1412</v>
      </c>
      <c r="CX484" s="310" t="s">
        <v>1411</v>
      </c>
      <c r="CY484" s="310" t="s">
        <v>2197</v>
      </c>
      <c r="CZ484" s="325">
        <f t="shared" si="8"/>
        <v>0</v>
      </c>
      <c r="DA484" s="313" t="s">
        <v>506</v>
      </c>
      <c r="DB484" s="310" t="s">
        <v>507</v>
      </c>
      <c r="DC484" s="310" t="s">
        <v>1469</v>
      </c>
    </row>
    <row r="485" spans="1:107" ht="13.2" customHeight="1" x14ac:dyDescent="0.25">
      <c r="A485" s="293" t="s">
        <v>508</v>
      </c>
      <c r="B485" s="294" t="s">
        <v>509</v>
      </c>
      <c r="C485" s="227">
        <v>2966121.49</v>
      </c>
      <c r="D485" s="227">
        <v>1420365.75</v>
      </c>
      <c r="E485" s="227">
        <v>0</v>
      </c>
      <c r="F485" s="227">
        <v>0</v>
      </c>
      <c r="G485" s="227">
        <v>0</v>
      </c>
      <c r="H485" s="227">
        <v>688885</v>
      </c>
      <c r="I485" s="227">
        <v>0</v>
      </c>
      <c r="J485" s="227">
        <v>0</v>
      </c>
      <c r="K485" s="227">
        <v>0</v>
      </c>
      <c r="L485" s="227">
        <v>0</v>
      </c>
      <c r="M485" s="227">
        <v>19785</v>
      </c>
      <c r="N485" s="227">
        <v>564841</v>
      </c>
      <c r="O485" s="227">
        <v>159965.25</v>
      </c>
      <c r="P485" s="227">
        <v>36418.300000000003</v>
      </c>
      <c r="Q485" s="227">
        <v>0</v>
      </c>
      <c r="R485" s="227">
        <v>57857</v>
      </c>
      <c r="S485" s="227">
        <v>0</v>
      </c>
      <c r="T485" s="227">
        <v>0</v>
      </c>
      <c r="U485" s="227">
        <v>0</v>
      </c>
      <c r="V485" s="227">
        <v>0</v>
      </c>
      <c r="W485" s="227">
        <v>301850.8</v>
      </c>
      <c r="X485" s="227">
        <v>0</v>
      </c>
      <c r="Y485" s="227">
        <v>0</v>
      </c>
      <c r="Z485" s="227">
        <v>888675.8</v>
      </c>
      <c r="AA485" s="227">
        <v>336929</v>
      </c>
      <c r="AB485" s="227">
        <v>151162.20000000001</v>
      </c>
      <c r="AC485" s="227">
        <v>574043</v>
      </c>
      <c r="AD485" s="227">
        <v>1161947</v>
      </c>
      <c r="AE485" s="227">
        <v>774835</v>
      </c>
      <c r="AF485" s="227">
        <v>-594949</v>
      </c>
      <c r="AG485" s="227">
        <v>0</v>
      </c>
      <c r="AH485" s="227">
        <v>0</v>
      </c>
      <c r="AI485" s="227">
        <v>503099</v>
      </c>
      <c r="AJ485" s="227">
        <v>0</v>
      </c>
      <c r="AK485" s="227">
        <v>12093179.779999999</v>
      </c>
      <c r="AL485" s="227">
        <v>20262</v>
      </c>
      <c r="AM485" s="227">
        <v>364206.5</v>
      </c>
      <c r="AN485" s="227">
        <v>1285263</v>
      </c>
      <c r="AO485" s="227">
        <v>240502</v>
      </c>
      <c r="AP485" s="227">
        <v>-48322</v>
      </c>
      <c r="AQ485" s="227">
        <v>608740.5</v>
      </c>
      <c r="AR485" s="227">
        <v>546692.18999999994</v>
      </c>
      <c r="AS485" s="227">
        <v>1506070.5</v>
      </c>
      <c r="AT485" s="227">
        <v>0</v>
      </c>
      <c r="AU485" s="227">
        <v>0</v>
      </c>
      <c r="AV485" s="227">
        <v>29782</v>
      </c>
      <c r="AW485" s="227">
        <v>0</v>
      </c>
      <c r="AX485" s="227">
        <v>441410</v>
      </c>
      <c r="AY485" s="227">
        <v>0</v>
      </c>
      <c r="AZ485" s="227">
        <v>639348</v>
      </c>
      <c r="BA485" s="227">
        <v>720023.25</v>
      </c>
      <c r="BB485" s="227">
        <v>-403750.81</v>
      </c>
      <c r="BC485" s="227">
        <v>4895872.3</v>
      </c>
      <c r="BD485" s="227">
        <v>504133</v>
      </c>
      <c r="BE485" s="227">
        <v>6399</v>
      </c>
      <c r="BF485" s="227">
        <v>0</v>
      </c>
      <c r="BG485" s="227">
        <v>1338663</v>
      </c>
      <c r="BH485" s="227">
        <v>0</v>
      </c>
      <c r="BI485" s="227">
        <v>98071</v>
      </c>
      <c r="BJ485" s="227">
        <v>-107237</v>
      </c>
      <c r="BK485" s="227">
        <v>0</v>
      </c>
      <c r="BL485" s="227">
        <v>116407.25</v>
      </c>
      <c r="BM485" s="227">
        <v>0</v>
      </c>
      <c r="BN485" s="227">
        <v>0</v>
      </c>
      <c r="BO485" s="227">
        <v>8596033.4000000004</v>
      </c>
      <c r="BP485" s="227">
        <v>11690</v>
      </c>
      <c r="BQ485" s="227">
        <v>0</v>
      </c>
      <c r="BR485" s="227">
        <v>21446232</v>
      </c>
      <c r="BS485" s="227">
        <v>22952</v>
      </c>
      <c r="BT485" s="227">
        <v>0</v>
      </c>
      <c r="BU485" s="227">
        <v>966305</v>
      </c>
      <c r="BV485" s="227">
        <v>0</v>
      </c>
      <c r="BW485" s="227">
        <v>0</v>
      </c>
      <c r="BX485" s="227">
        <v>1745222.95</v>
      </c>
      <c r="BY485" s="227">
        <v>884301.3</v>
      </c>
      <c r="BZ485" s="227">
        <v>0</v>
      </c>
      <c r="CA485" s="227">
        <v>97118</v>
      </c>
      <c r="CB485" s="227">
        <v>1260286</v>
      </c>
      <c r="CC485" s="227">
        <v>724782.75</v>
      </c>
      <c r="CD485" s="227">
        <v>2751841.4</v>
      </c>
      <c r="CE485" s="227">
        <v>105539</v>
      </c>
      <c r="CF485" s="227">
        <v>390982</v>
      </c>
      <c r="CG485" s="227">
        <v>0</v>
      </c>
      <c r="CH485" s="227">
        <v>0</v>
      </c>
      <c r="CI485" s="227">
        <v>16881.8</v>
      </c>
      <c r="CJ485" s="227">
        <v>666307.6</v>
      </c>
      <c r="CK485" s="227">
        <v>0</v>
      </c>
      <c r="CL485" s="295">
        <v>1052559.3</v>
      </c>
      <c r="CM485" s="326" t="s">
        <v>1411</v>
      </c>
      <c r="CN485" s="309" t="s">
        <v>1413</v>
      </c>
      <c r="CO485" s="309" t="s">
        <v>1411</v>
      </c>
      <c r="CP485" s="310" t="s">
        <v>2197</v>
      </c>
      <c r="CQ485" s="336" t="s">
        <v>2258</v>
      </c>
      <c r="CR485" s="310">
        <f t="shared" si="9"/>
        <v>0</v>
      </c>
      <c r="CS485" s="310" t="s">
        <v>508</v>
      </c>
      <c r="CT485" s="310" t="s">
        <v>1959</v>
      </c>
      <c r="CU485" s="310">
        <v>0</v>
      </c>
      <c r="CW485" s="312" t="s">
        <v>1413</v>
      </c>
      <c r="CX485" s="310" t="s">
        <v>1411</v>
      </c>
      <c r="CY485" s="310" t="s">
        <v>2197</v>
      </c>
      <c r="CZ485" s="325">
        <f t="shared" si="8"/>
        <v>0</v>
      </c>
      <c r="DA485" s="313" t="s">
        <v>508</v>
      </c>
      <c r="DB485" s="310" t="s">
        <v>509</v>
      </c>
      <c r="DC485" s="310" t="s">
        <v>1470</v>
      </c>
    </row>
    <row r="486" spans="1:107" ht="13.2" customHeight="1" x14ac:dyDescent="0.25">
      <c r="A486" s="293" t="s">
        <v>1960</v>
      </c>
      <c r="B486" s="294" t="s">
        <v>1365</v>
      </c>
      <c r="C486" s="227">
        <v>50</v>
      </c>
      <c r="D486" s="227">
        <v>0</v>
      </c>
      <c r="E486" s="227">
        <v>0</v>
      </c>
      <c r="F486" s="227">
        <v>0</v>
      </c>
      <c r="G486" s="227">
        <v>0</v>
      </c>
      <c r="H486" s="227">
        <v>0</v>
      </c>
      <c r="I486" s="227">
        <v>0</v>
      </c>
      <c r="J486" s="227">
        <v>0</v>
      </c>
      <c r="K486" s="227">
        <v>0</v>
      </c>
      <c r="L486" s="227">
        <v>0</v>
      </c>
      <c r="M486" s="227">
        <v>0</v>
      </c>
      <c r="N486" s="227">
        <v>0</v>
      </c>
      <c r="O486" s="227">
        <v>0</v>
      </c>
      <c r="P486" s="227">
        <v>0</v>
      </c>
      <c r="Q486" s="227">
        <v>0</v>
      </c>
      <c r="R486" s="227">
        <v>0</v>
      </c>
      <c r="S486" s="227">
        <v>0</v>
      </c>
      <c r="T486" s="227">
        <v>0</v>
      </c>
      <c r="U486" s="227">
        <v>0</v>
      </c>
      <c r="V486" s="227">
        <v>0</v>
      </c>
      <c r="W486" s="227">
        <v>374949.8</v>
      </c>
      <c r="X486" s="227">
        <v>0</v>
      </c>
      <c r="Y486" s="227">
        <v>0</v>
      </c>
      <c r="Z486" s="227">
        <v>0</v>
      </c>
      <c r="AA486" s="227">
        <v>0</v>
      </c>
      <c r="AB486" s="227">
        <v>0</v>
      </c>
      <c r="AC486" s="227">
        <v>0</v>
      </c>
      <c r="AD486" s="227">
        <v>0</v>
      </c>
      <c r="AE486" s="227">
        <v>748</v>
      </c>
      <c r="AF486" s="227">
        <v>0</v>
      </c>
      <c r="AG486" s="227">
        <v>0</v>
      </c>
      <c r="AH486" s="227">
        <v>0</v>
      </c>
      <c r="AI486" s="227">
        <v>0</v>
      </c>
      <c r="AJ486" s="227">
        <v>0</v>
      </c>
      <c r="AK486" s="227">
        <v>70158.25</v>
      </c>
      <c r="AL486" s="227">
        <v>0</v>
      </c>
      <c r="AM486" s="227">
        <v>0</v>
      </c>
      <c r="AN486" s="227">
        <v>0</v>
      </c>
      <c r="AO486" s="227">
        <v>0</v>
      </c>
      <c r="AP486" s="227">
        <v>0</v>
      </c>
      <c r="AQ486" s="227">
        <v>0</v>
      </c>
      <c r="AR486" s="227">
        <v>0</v>
      </c>
      <c r="AS486" s="227">
        <v>0</v>
      </c>
      <c r="AT486" s="227">
        <v>0</v>
      </c>
      <c r="AU486" s="227">
        <v>0</v>
      </c>
      <c r="AV486" s="227">
        <v>0</v>
      </c>
      <c r="AW486" s="227">
        <v>0</v>
      </c>
      <c r="AX486" s="227">
        <v>0</v>
      </c>
      <c r="AY486" s="227">
        <v>0</v>
      </c>
      <c r="AZ486" s="227">
        <v>0</v>
      </c>
      <c r="BA486" s="227">
        <v>0</v>
      </c>
      <c r="BB486" s="227">
        <v>0</v>
      </c>
      <c r="BC486" s="227">
        <v>0</v>
      </c>
      <c r="BD486" s="227">
        <v>0</v>
      </c>
      <c r="BE486" s="227">
        <v>0</v>
      </c>
      <c r="BF486" s="227">
        <v>0</v>
      </c>
      <c r="BG486" s="227">
        <v>0</v>
      </c>
      <c r="BH486" s="227">
        <v>0</v>
      </c>
      <c r="BI486" s="227">
        <v>0</v>
      </c>
      <c r="BJ486" s="227">
        <v>0</v>
      </c>
      <c r="BK486" s="227">
        <v>0</v>
      </c>
      <c r="BL486" s="227">
        <v>0</v>
      </c>
      <c r="BM486" s="227">
        <v>0</v>
      </c>
      <c r="BN486" s="227">
        <v>0</v>
      </c>
      <c r="BO486" s="227">
        <v>0</v>
      </c>
      <c r="BP486" s="227">
        <v>0</v>
      </c>
      <c r="BQ486" s="227">
        <v>0</v>
      </c>
      <c r="BR486" s="295">
        <v>279242</v>
      </c>
      <c r="BS486" s="227">
        <v>0</v>
      </c>
      <c r="BT486" s="227">
        <v>0</v>
      </c>
      <c r="BU486" s="227">
        <v>0</v>
      </c>
      <c r="BV486" s="227">
        <v>0</v>
      </c>
      <c r="BW486" s="227">
        <v>0</v>
      </c>
      <c r="BX486" s="227">
        <v>0</v>
      </c>
      <c r="BY486" s="227">
        <v>0</v>
      </c>
      <c r="BZ486" s="227">
        <v>0</v>
      </c>
      <c r="CA486" s="227">
        <v>0</v>
      </c>
      <c r="CB486" s="227">
        <v>0</v>
      </c>
      <c r="CC486" s="227">
        <v>0</v>
      </c>
      <c r="CD486" s="227">
        <v>0</v>
      </c>
      <c r="CE486" s="227">
        <v>0</v>
      </c>
      <c r="CF486" s="227">
        <v>0</v>
      </c>
      <c r="CG486" s="227">
        <v>0</v>
      </c>
      <c r="CH486" s="227">
        <v>0</v>
      </c>
      <c r="CI486" s="227">
        <v>0</v>
      </c>
      <c r="CJ486" s="227">
        <v>0</v>
      </c>
      <c r="CK486" s="227">
        <v>0</v>
      </c>
      <c r="CL486" s="227">
        <v>0</v>
      </c>
      <c r="CM486" s="326" t="s">
        <v>1411</v>
      </c>
      <c r="CN486" s="309" t="s">
        <v>1412</v>
      </c>
      <c r="CO486" s="309" t="s">
        <v>1411</v>
      </c>
      <c r="CP486" s="310" t="s">
        <v>2197</v>
      </c>
      <c r="CQ486" s="336" t="s">
        <v>2258</v>
      </c>
      <c r="CR486" s="310">
        <f t="shared" si="9"/>
        <v>0</v>
      </c>
      <c r="CS486" s="310" t="s">
        <v>1960</v>
      </c>
      <c r="CT486" s="310" t="s">
        <v>1365</v>
      </c>
      <c r="CU486" s="310">
        <v>0</v>
      </c>
      <c r="CW486" s="312" t="s">
        <v>1412</v>
      </c>
      <c r="CX486" s="310" t="s">
        <v>1411</v>
      </c>
      <c r="CY486" s="310" t="s">
        <v>2197</v>
      </c>
      <c r="CZ486" s="325">
        <f t="shared" si="8"/>
        <v>0</v>
      </c>
      <c r="DA486" s="313" t="s">
        <v>1960</v>
      </c>
      <c r="DB486" s="310" t="s">
        <v>1365</v>
      </c>
      <c r="DC486" s="310" t="s">
        <v>1469</v>
      </c>
    </row>
    <row r="487" spans="1:107" ht="13.2" customHeight="1" x14ac:dyDescent="0.25">
      <c r="A487" s="293" t="s">
        <v>1961</v>
      </c>
      <c r="B487" s="294" t="s">
        <v>1366</v>
      </c>
      <c r="C487" s="227">
        <v>0</v>
      </c>
      <c r="D487" s="227">
        <v>0</v>
      </c>
      <c r="E487" s="227">
        <v>0</v>
      </c>
      <c r="F487" s="227">
        <v>0</v>
      </c>
      <c r="G487" s="227">
        <v>0</v>
      </c>
      <c r="H487" s="227">
        <v>0</v>
      </c>
      <c r="I487" s="227">
        <v>0</v>
      </c>
      <c r="J487" s="227">
        <v>0</v>
      </c>
      <c r="K487" s="227">
        <v>0</v>
      </c>
      <c r="L487" s="227">
        <v>0</v>
      </c>
      <c r="M487" s="227">
        <v>105527</v>
      </c>
      <c r="N487" s="227">
        <v>0</v>
      </c>
      <c r="O487" s="227">
        <v>25411.5</v>
      </c>
      <c r="P487" s="227">
        <v>0</v>
      </c>
      <c r="Q487" s="227">
        <v>0</v>
      </c>
      <c r="R487" s="227">
        <v>0</v>
      </c>
      <c r="S487" s="227">
        <v>0</v>
      </c>
      <c r="T487" s="227">
        <v>0</v>
      </c>
      <c r="U487" s="227">
        <v>0</v>
      </c>
      <c r="V487" s="227">
        <v>0</v>
      </c>
      <c r="W487" s="227">
        <v>387427.4</v>
      </c>
      <c r="X487" s="227">
        <v>29455</v>
      </c>
      <c r="Y487" s="227">
        <v>0</v>
      </c>
      <c r="Z487" s="227">
        <v>0</v>
      </c>
      <c r="AA487" s="227">
        <v>0</v>
      </c>
      <c r="AB487" s="227">
        <v>-3645</v>
      </c>
      <c r="AC487" s="227">
        <v>0</v>
      </c>
      <c r="AD487" s="227">
        <v>0</v>
      </c>
      <c r="AE487" s="227">
        <v>-881983</v>
      </c>
      <c r="AF487" s="227">
        <v>0</v>
      </c>
      <c r="AG487" s="227">
        <v>0</v>
      </c>
      <c r="AH487" s="227">
        <v>10364</v>
      </c>
      <c r="AI487" s="227">
        <v>-1048243.4</v>
      </c>
      <c r="AJ487" s="227">
        <v>0</v>
      </c>
      <c r="AK487" s="227">
        <v>448584.09</v>
      </c>
      <c r="AL487" s="227">
        <v>0</v>
      </c>
      <c r="AM487" s="227">
        <v>0</v>
      </c>
      <c r="AN487" s="227">
        <v>0</v>
      </c>
      <c r="AO487" s="227">
        <v>0</v>
      </c>
      <c r="AP487" s="227">
        <v>0</v>
      </c>
      <c r="AQ487" s="227">
        <v>0</v>
      </c>
      <c r="AR487" s="227">
        <v>0</v>
      </c>
      <c r="AS487" s="227">
        <v>0</v>
      </c>
      <c r="AT487" s="227">
        <v>0</v>
      </c>
      <c r="AU487" s="227">
        <v>26587</v>
      </c>
      <c r="AV487" s="227">
        <v>0</v>
      </c>
      <c r="AW487" s="227">
        <v>0</v>
      </c>
      <c r="AX487" s="227">
        <v>0</v>
      </c>
      <c r="AY487" s="227">
        <v>0</v>
      </c>
      <c r="AZ487" s="227">
        <v>0</v>
      </c>
      <c r="BA487" s="227">
        <v>0</v>
      </c>
      <c r="BB487" s="227">
        <v>0</v>
      </c>
      <c r="BC487" s="227">
        <v>0</v>
      </c>
      <c r="BD487" s="227">
        <v>0</v>
      </c>
      <c r="BE487" s="227">
        <v>0</v>
      </c>
      <c r="BF487" s="227">
        <v>0</v>
      </c>
      <c r="BG487" s="227">
        <v>0</v>
      </c>
      <c r="BH487" s="227">
        <v>0</v>
      </c>
      <c r="BI487" s="227">
        <v>0</v>
      </c>
      <c r="BJ487" s="227">
        <v>95544</v>
      </c>
      <c r="BK487" s="227">
        <v>0</v>
      </c>
      <c r="BL487" s="227">
        <v>0</v>
      </c>
      <c r="BM487" s="227">
        <v>0</v>
      </c>
      <c r="BN487" s="227">
        <v>0</v>
      </c>
      <c r="BO487" s="227">
        <v>51926.400000000001</v>
      </c>
      <c r="BP487" s="227">
        <v>0</v>
      </c>
      <c r="BQ487" s="227">
        <v>0</v>
      </c>
      <c r="BR487" s="227">
        <v>6097523.5999999996</v>
      </c>
      <c r="BS487" s="227">
        <v>0</v>
      </c>
      <c r="BT487" s="227">
        <v>0</v>
      </c>
      <c r="BU487" s="227">
        <v>247965</v>
      </c>
      <c r="BV487" s="227">
        <v>0</v>
      </c>
      <c r="BW487" s="227">
        <v>0</v>
      </c>
      <c r="BX487" s="227">
        <v>0</v>
      </c>
      <c r="BY487" s="227">
        <v>0</v>
      </c>
      <c r="BZ487" s="227">
        <v>0</v>
      </c>
      <c r="CA487" s="227">
        <v>8143</v>
      </c>
      <c r="CB487" s="227">
        <v>0</v>
      </c>
      <c r="CC487" s="227">
        <v>73747</v>
      </c>
      <c r="CD487" s="227">
        <v>0</v>
      </c>
      <c r="CE487" s="227">
        <v>0</v>
      </c>
      <c r="CF487" s="227">
        <v>0</v>
      </c>
      <c r="CG487" s="227">
        <v>0</v>
      </c>
      <c r="CH487" s="227">
        <v>0</v>
      </c>
      <c r="CI487" s="227">
        <v>0</v>
      </c>
      <c r="CJ487" s="227">
        <v>0</v>
      </c>
      <c r="CK487" s="227">
        <v>0</v>
      </c>
      <c r="CL487" s="227">
        <v>0</v>
      </c>
      <c r="CM487" s="326" t="s">
        <v>1411</v>
      </c>
      <c r="CN487" s="309" t="s">
        <v>1413</v>
      </c>
      <c r="CO487" s="309" t="s">
        <v>1411</v>
      </c>
      <c r="CP487" s="310" t="s">
        <v>2197</v>
      </c>
      <c r="CQ487" s="336" t="s">
        <v>2258</v>
      </c>
      <c r="CR487" s="310">
        <f t="shared" si="9"/>
        <v>0</v>
      </c>
      <c r="CS487" s="310" t="s">
        <v>1961</v>
      </c>
      <c r="CT487" s="310" t="s">
        <v>1366</v>
      </c>
      <c r="CU487" s="310">
        <v>0</v>
      </c>
      <c r="CW487" s="312" t="s">
        <v>1413</v>
      </c>
      <c r="CX487" s="310" t="s">
        <v>1411</v>
      </c>
      <c r="CY487" s="310" t="s">
        <v>2197</v>
      </c>
      <c r="CZ487" s="325">
        <f t="shared" si="8"/>
        <v>0</v>
      </c>
      <c r="DA487" s="313" t="s">
        <v>1961</v>
      </c>
      <c r="DB487" s="310" t="s">
        <v>1366</v>
      </c>
      <c r="DC487" s="310" t="s">
        <v>1470</v>
      </c>
    </row>
    <row r="488" spans="1:107" ht="13.2" customHeight="1" x14ac:dyDescent="0.25">
      <c r="A488" s="293" t="s">
        <v>510</v>
      </c>
      <c r="B488" s="294" t="s">
        <v>511</v>
      </c>
      <c r="C488" s="227">
        <v>415759</v>
      </c>
      <c r="D488" s="227">
        <v>75965.2</v>
      </c>
      <c r="E488" s="227">
        <v>125432.69</v>
      </c>
      <c r="F488" s="227">
        <v>76271</v>
      </c>
      <c r="G488" s="227">
        <v>56907.93</v>
      </c>
      <c r="H488" s="227">
        <v>174029</v>
      </c>
      <c r="I488" s="227">
        <v>89567.12</v>
      </c>
      <c r="J488" s="227">
        <v>182118.81</v>
      </c>
      <c r="K488" s="227">
        <v>162774.25</v>
      </c>
      <c r="L488" s="227">
        <v>108162.14</v>
      </c>
      <c r="M488" s="227">
        <v>122852.04</v>
      </c>
      <c r="N488" s="227">
        <v>50362.35</v>
      </c>
      <c r="O488" s="227">
        <v>1842776.8</v>
      </c>
      <c r="P488" s="227">
        <v>110036.36</v>
      </c>
      <c r="Q488" s="227">
        <v>164944.37</v>
      </c>
      <c r="R488" s="227">
        <v>211271.43</v>
      </c>
      <c r="S488" s="227">
        <v>73755.600000000006</v>
      </c>
      <c r="T488" s="227">
        <v>180368.2</v>
      </c>
      <c r="U488" s="227">
        <v>104799.23</v>
      </c>
      <c r="V488" s="227">
        <v>31195</v>
      </c>
      <c r="W488" s="227">
        <v>612280.84</v>
      </c>
      <c r="X488" s="227">
        <v>125222.2</v>
      </c>
      <c r="Y488" s="227">
        <v>184887</v>
      </c>
      <c r="Z488" s="227">
        <v>68409</v>
      </c>
      <c r="AA488" s="227">
        <v>40496</v>
      </c>
      <c r="AB488" s="227">
        <v>187130.71</v>
      </c>
      <c r="AC488" s="227">
        <v>50243</v>
      </c>
      <c r="AD488" s="227">
        <v>225961</v>
      </c>
      <c r="AE488" s="227">
        <v>100557</v>
      </c>
      <c r="AF488" s="227">
        <v>39522</v>
      </c>
      <c r="AG488" s="227">
        <v>2597870.31</v>
      </c>
      <c r="AH488" s="227">
        <v>335047.36</v>
      </c>
      <c r="AI488" s="227">
        <v>71446.960000000006</v>
      </c>
      <c r="AJ488" s="227">
        <v>317163.18</v>
      </c>
      <c r="AK488" s="227">
        <v>2718971.65</v>
      </c>
      <c r="AL488" s="227">
        <v>82798.62</v>
      </c>
      <c r="AM488" s="227">
        <v>77153</v>
      </c>
      <c r="AN488" s="227">
        <v>203651.38</v>
      </c>
      <c r="AO488" s="227">
        <v>148432.01</v>
      </c>
      <c r="AP488" s="227">
        <v>152050.99</v>
      </c>
      <c r="AQ488" s="227">
        <v>22191</v>
      </c>
      <c r="AR488" s="227">
        <v>454768.38</v>
      </c>
      <c r="AS488" s="227">
        <v>92144</v>
      </c>
      <c r="AT488" s="227">
        <v>66283.06</v>
      </c>
      <c r="AU488" s="227">
        <v>274405.02</v>
      </c>
      <c r="AV488" s="227">
        <v>82004</v>
      </c>
      <c r="AW488" s="227">
        <v>79827.25</v>
      </c>
      <c r="AX488" s="227">
        <v>108378.2</v>
      </c>
      <c r="AY488" s="227">
        <v>40357.94</v>
      </c>
      <c r="AZ488" s="227">
        <v>195184</v>
      </c>
      <c r="BA488" s="227">
        <v>644449.16</v>
      </c>
      <c r="BB488" s="227">
        <v>127465</v>
      </c>
      <c r="BC488" s="227">
        <v>1621570</v>
      </c>
      <c r="BD488" s="227">
        <v>217154.55</v>
      </c>
      <c r="BE488" s="227">
        <v>147316</v>
      </c>
      <c r="BF488" s="227">
        <v>41532</v>
      </c>
      <c r="BG488" s="227">
        <v>616682.02</v>
      </c>
      <c r="BH488" s="227">
        <v>49501</v>
      </c>
      <c r="BI488" s="227">
        <v>40564.400000000001</v>
      </c>
      <c r="BJ488" s="227">
        <v>75147.56</v>
      </c>
      <c r="BK488" s="227">
        <v>94543.32</v>
      </c>
      <c r="BL488" s="227">
        <v>754839.25</v>
      </c>
      <c r="BM488" s="227">
        <v>325108.99</v>
      </c>
      <c r="BN488" s="227">
        <v>90841.98</v>
      </c>
      <c r="BO488" s="227">
        <v>171022.2</v>
      </c>
      <c r="BP488" s="227">
        <v>159604.29</v>
      </c>
      <c r="BQ488" s="227">
        <v>83998.2</v>
      </c>
      <c r="BR488" s="227">
        <v>7951090.3499999996</v>
      </c>
      <c r="BS488" s="227">
        <v>300299.5</v>
      </c>
      <c r="BT488" s="227">
        <v>4502.24</v>
      </c>
      <c r="BU488" s="227">
        <v>1285048.21</v>
      </c>
      <c r="BV488" s="227">
        <v>10645</v>
      </c>
      <c r="BW488" s="227">
        <v>180332.9</v>
      </c>
      <c r="BX488" s="227">
        <v>372893.73</v>
      </c>
      <c r="BY488" s="227">
        <v>119936.8</v>
      </c>
      <c r="BZ488" s="227">
        <v>67775</v>
      </c>
      <c r="CA488" s="227">
        <v>198225</v>
      </c>
      <c r="CB488" s="227">
        <v>54836</v>
      </c>
      <c r="CC488" s="295">
        <v>426024.99</v>
      </c>
      <c r="CD488" s="227">
        <v>145927</v>
      </c>
      <c r="CE488" s="227">
        <v>186225.2</v>
      </c>
      <c r="CF488" s="227">
        <v>55337</v>
      </c>
      <c r="CG488" s="227">
        <v>84781.4</v>
      </c>
      <c r="CH488" s="227">
        <v>149660.03</v>
      </c>
      <c r="CI488" s="227">
        <v>59699</v>
      </c>
      <c r="CJ488" s="227">
        <v>294147.20000000001</v>
      </c>
      <c r="CK488" s="227">
        <v>25771</v>
      </c>
      <c r="CL488" s="227">
        <v>73414.06</v>
      </c>
      <c r="CM488" s="326" t="s">
        <v>1411</v>
      </c>
      <c r="CN488" s="309" t="s">
        <v>1410</v>
      </c>
      <c r="CO488" s="309" t="s">
        <v>1411</v>
      </c>
      <c r="CP488" s="310" t="s">
        <v>2197</v>
      </c>
      <c r="CQ488" s="336" t="s">
        <v>2258</v>
      </c>
      <c r="CR488" s="310">
        <f t="shared" si="9"/>
        <v>0</v>
      </c>
      <c r="CS488" s="310" t="s">
        <v>510</v>
      </c>
      <c r="CT488" s="310" t="s">
        <v>511</v>
      </c>
      <c r="CU488" s="310">
        <v>0</v>
      </c>
      <c r="CW488" s="312" t="s">
        <v>1410</v>
      </c>
      <c r="CX488" s="310" t="s">
        <v>1411</v>
      </c>
      <c r="CY488" s="310" t="s">
        <v>2197</v>
      </c>
      <c r="CZ488" s="325">
        <f t="shared" si="8"/>
        <v>0</v>
      </c>
      <c r="DA488" s="313" t="s">
        <v>510</v>
      </c>
      <c r="DB488" s="310" t="s">
        <v>511</v>
      </c>
      <c r="DC488" s="310" t="s">
        <v>2296</v>
      </c>
    </row>
    <row r="489" spans="1:107" ht="13.2" customHeight="1" x14ac:dyDescent="0.25">
      <c r="A489" s="293" t="s">
        <v>512</v>
      </c>
      <c r="B489" s="294" t="s">
        <v>513</v>
      </c>
      <c r="C489" s="227">
        <v>525787</v>
      </c>
      <c r="D489" s="227">
        <v>0</v>
      </c>
      <c r="E489" s="227">
        <v>254362</v>
      </c>
      <c r="F489" s="227">
        <v>660311.19999999995</v>
      </c>
      <c r="G489" s="227">
        <v>5600</v>
      </c>
      <c r="H489" s="227">
        <v>86700</v>
      </c>
      <c r="I489" s="227">
        <v>116691.75</v>
      </c>
      <c r="J489" s="227">
        <v>1717355.4</v>
      </c>
      <c r="K489" s="227">
        <v>1307885</v>
      </c>
      <c r="L489" s="227">
        <v>0</v>
      </c>
      <c r="M489" s="227">
        <v>2606308.6</v>
      </c>
      <c r="N489" s="227">
        <v>1179</v>
      </c>
      <c r="O489" s="227">
        <v>790207.75</v>
      </c>
      <c r="P489" s="227">
        <v>702800.18</v>
      </c>
      <c r="Q489" s="227">
        <v>199700</v>
      </c>
      <c r="R489" s="227">
        <v>0</v>
      </c>
      <c r="S489" s="227">
        <v>302815</v>
      </c>
      <c r="T489" s="227">
        <v>68408.5</v>
      </c>
      <c r="U489" s="227">
        <v>101413</v>
      </c>
      <c r="V489" s="227">
        <v>577709</v>
      </c>
      <c r="W489" s="227">
        <v>2878799.2</v>
      </c>
      <c r="X489" s="227">
        <v>120503</v>
      </c>
      <c r="Y489" s="227">
        <v>429210</v>
      </c>
      <c r="Z489" s="227">
        <v>21617</v>
      </c>
      <c r="AA489" s="227">
        <v>0</v>
      </c>
      <c r="AB489" s="227">
        <v>25011</v>
      </c>
      <c r="AC489" s="227">
        <v>1099</v>
      </c>
      <c r="AD489" s="227">
        <v>0</v>
      </c>
      <c r="AE489" s="227">
        <v>61878</v>
      </c>
      <c r="AF489" s="227">
        <v>0</v>
      </c>
      <c r="AG489" s="227">
        <v>59351</v>
      </c>
      <c r="AH489" s="227">
        <v>128850</v>
      </c>
      <c r="AI489" s="227">
        <v>216523</v>
      </c>
      <c r="AJ489" s="227">
        <v>24058</v>
      </c>
      <c r="AK489" s="227">
        <v>2471523.0299999998</v>
      </c>
      <c r="AL489" s="227">
        <v>1301930</v>
      </c>
      <c r="AM489" s="227">
        <v>0</v>
      </c>
      <c r="AN489" s="227">
        <v>72651</v>
      </c>
      <c r="AO489" s="227">
        <v>205410</v>
      </c>
      <c r="AP489" s="227">
        <v>0</v>
      </c>
      <c r="AQ489" s="227">
        <v>0</v>
      </c>
      <c r="AR489" s="227">
        <v>1545613.94</v>
      </c>
      <c r="AS489" s="227">
        <v>0</v>
      </c>
      <c r="AT489" s="227">
        <v>3583968.4</v>
      </c>
      <c r="AU489" s="227">
        <v>513695.52</v>
      </c>
      <c r="AV489" s="227">
        <v>73528</v>
      </c>
      <c r="AW489" s="227">
        <v>169542.75</v>
      </c>
      <c r="AX489" s="227">
        <v>0</v>
      </c>
      <c r="AY489" s="227">
        <v>36854</v>
      </c>
      <c r="AZ489" s="227">
        <v>5554</v>
      </c>
      <c r="BA489" s="227">
        <v>3902362.5</v>
      </c>
      <c r="BB489" s="227">
        <v>0</v>
      </c>
      <c r="BC489" s="227">
        <v>1196213.8</v>
      </c>
      <c r="BD489" s="227">
        <v>651368.4</v>
      </c>
      <c r="BE489" s="227">
        <v>97936</v>
      </c>
      <c r="BF489" s="227">
        <v>383835.5</v>
      </c>
      <c r="BG489" s="227">
        <v>1443361.25</v>
      </c>
      <c r="BH489" s="227">
        <v>69730.5</v>
      </c>
      <c r="BI489" s="227">
        <v>71231</v>
      </c>
      <c r="BJ489" s="227">
        <v>45687</v>
      </c>
      <c r="BK489" s="227">
        <v>48454.5</v>
      </c>
      <c r="BL489" s="227">
        <v>2367085</v>
      </c>
      <c r="BM489" s="227">
        <v>766937</v>
      </c>
      <c r="BN489" s="227">
        <v>391883</v>
      </c>
      <c r="BO489" s="227">
        <v>369277</v>
      </c>
      <c r="BP489" s="227">
        <v>1180589</v>
      </c>
      <c r="BQ489" s="227">
        <v>390470</v>
      </c>
      <c r="BR489" s="227">
        <v>7759533</v>
      </c>
      <c r="BS489" s="227">
        <v>92113</v>
      </c>
      <c r="BT489" s="227">
        <v>0</v>
      </c>
      <c r="BU489" s="227">
        <v>1377375</v>
      </c>
      <c r="BV489" s="227">
        <v>0</v>
      </c>
      <c r="BW489" s="227">
        <v>1399159</v>
      </c>
      <c r="BX489" s="227">
        <v>276425.5</v>
      </c>
      <c r="BY489" s="227">
        <v>6774.5</v>
      </c>
      <c r="BZ489" s="227">
        <v>0</v>
      </c>
      <c r="CA489" s="227">
        <v>38419</v>
      </c>
      <c r="CB489" s="227">
        <v>175769</v>
      </c>
      <c r="CC489" s="227">
        <v>328549.5</v>
      </c>
      <c r="CD489" s="227">
        <v>68698</v>
      </c>
      <c r="CE489" s="227">
        <v>221639.5</v>
      </c>
      <c r="CF489" s="227">
        <v>0</v>
      </c>
      <c r="CG489" s="227">
        <v>529656.80000000005</v>
      </c>
      <c r="CH489" s="227">
        <v>8026</v>
      </c>
      <c r="CI489" s="227">
        <v>76856.600000000006</v>
      </c>
      <c r="CJ489" s="227">
        <v>787689</v>
      </c>
      <c r="CK489" s="227">
        <v>580783</v>
      </c>
      <c r="CL489" s="227">
        <v>14592</v>
      </c>
      <c r="CM489" s="326" t="s">
        <v>1411</v>
      </c>
      <c r="CN489" s="309" t="s">
        <v>1413</v>
      </c>
      <c r="CO489" s="309" t="s">
        <v>1411</v>
      </c>
      <c r="CP489" s="310" t="s">
        <v>2197</v>
      </c>
      <c r="CQ489" s="336" t="s">
        <v>2258</v>
      </c>
      <c r="CR489" s="310">
        <f t="shared" si="9"/>
        <v>0</v>
      </c>
      <c r="CS489" s="310" t="s">
        <v>512</v>
      </c>
      <c r="CT489" s="310" t="s">
        <v>513</v>
      </c>
      <c r="CU489" s="310">
        <v>0</v>
      </c>
      <c r="CW489" s="312" t="s">
        <v>1413</v>
      </c>
      <c r="CX489" s="310" t="s">
        <v>1411</v>
      </c>
      <c r="CY489" s="310" t="s">
        <v>2197</v>
      </c>
      <c r="CZ489" s="325">
        <f t="shared" si="8"/>
        <v>0</v>
      </c>
      <c r="DA489" s="313" t="s">
        <v>512</v>
      </c>
      <c r="DB489" s="310" t="s">
        <v>513</v>
      </c>
      <c r="DC489" s="310" t="s">
        <v>1470</v>
      </c>
    </row>
    <row r="490" spans="1:107" ht="13.2" customHeight="1" x14ac:dyDescent="0.25">
      <c r="A490" s="293" t="s">
        <v>514</v>
      </c>
      <c r="B490" s="294" t="s">
        <v>515</v>
      </c>
      <c r="C490" s="227">
        <v>4201569.9800000004</v>
      </c>
      <c r="D490" s="227">
        <v>936778</v>
      </c>
      <c r="E490" s="227">
        <v>2232462.5</v>
      </c>
      <c r="F490" s="227">
        <v>0</v>
      </c>
      <c r="G490" s="227">
        <v>0</v>
      </c>
      <c r="H490" s="227">
        <v>1431263</v>
      </c>
      <c r="I490" s="227">
        <v>5113433.8499999996</v>
      </c>
      <c r="J490" s="227">
        <v>2650057.6</v>
      </c>
      <c r="K490" s="227">
        <v>372</v>
      </c>
      <c r="L490" s="227">
        <v>2334</v>
      </c>
      <c r="M490" s="227">
        <v>2752575</v>
      </c>
      <c r="N490" s="227">
        <v>0</v>
      </c>
      <c r="O490" s="227">
        <v>5964259.5</v>
      </c>
      <c r="P490" s="227">
        <v>337330.2</v>
      </c>
      <c r="Q490" s="227">
        <v>457841.5</v>
      </c>
      <c r="R490" s="227">
        <v>0</v>
      </c>
      <c r="S490" s="227">
        <v>180127.75</v>
      </c>
      <c r="T490" s="227">
        <v>79227</v>
      </c>
      <c r="U490" s="227">
        <v>0</v>
      </c>
      <c r="V490" s="227">
        <v>9381</v>
      </c>
      <c r="W490" s="227">
        <v>1797902</v>
      </c>
      <c r="X490" s="227">
        <v>123006.25</v>
      </c>
      <c r="Y490" s="227">
        <v>209959</v>
      </c>
      <c r="Z490" s="227">
        <v>116089</v>
      </c>
      <c r="AA490" s="227">
        <v>0</v>
      </c>
      <c r="AB490" s="227">
        <v>85055.5</v>
      </c>
      <c r="AC490" s="227">
        <v>0</v>
      </c>
      <c r="AD490" s="227">
        <v>0</v>
      </c>
      <c r="AE490" s="227">
        <v>0</v>
      </c>
      <c r="AF490" s="227">
        <v>146174.5</v>
      </c>
      <c r="AG490" s="227">
        <v>0</v>
      </c>
      <c r="AH490" s="227">
        <v>1702020</v>
      </c>
      <c r="AI490" s="227">
        <v>0</v>
      </c>
      <c r="AJ490" s="227">
        <v>79360</v>
      </c>
      <c r="AK490" s="227">
        <v>13472006.050000001</v>
      </c>
      <c r="AL490" s="227">
        <v>381629</v>
      </c>
      <c r="AM490" s="227">
        <v>2122100</v>
      </c>
      <c r="AN490" s="227">
        <v>843222</v>
      </c>
      <c r="AO490" s="227">
        <v>824481</v>
      </c>
      <c r="AP490" s="227">
        <v>0</v>
      </c>
      <c r="AQ490" s="227">
        <v>0</v>
      </c>
      <c r="AR490" s="227">
        <v>6291014.2000000002</v>
      </c>
      <c r="AS490" s="227">
        <v>0</v>
      </c>
      <c r="AT490" s="227">
        <v>0</v>
      </c>
      <c r="AU490" s="227">
        <v>2004301.56</v>
      </c>
      <c r="AV490" s="227">
        <v>0</v>
      </c>
      <c r="AW490" s="227">
        <v>0</v>
      </c>
      <c r="AX490" s="227">
        <v>2166994.25</v>
      </c>
      <c r="AY490" s="227">
        <v>0</v>
      </c>
      <c r="AZ490" s="227">
        <v>2698907</v>
      </c>
      <c r="BA490" s="227">
        <v>4360303</v>
      </c>
      <c r="BB490" s="227">
        <v>0</v>
      </c>
      <c r="BC490" s="227">
        <v>0</v>
      </c>
      <c r="BD490" s="227">
        <v>3756963.5</v>
      </c>
      <c r="BE490" s="227">
        <v>289000</v>
      </c>
      <c r="BF490" s="227">
        <v>1117998</v>
      </c>
      <c r="BG490" s="227">
        <v>4938998.5</v>
      </c>
      <c r="BH490" s="227">
        <v>0</v>
      </c>
      <c r="BI490" s="227">
        <v>0</v>
      </c>
      <c r="BJ490" s="227">
        <v>0</v>
      </c>
      <c r="BK490" s="227">
        <v>0</v>
      </c>
      <c r="BL490" s="227">
        <v>2174192.5</v>
      </c>
      <c r="BM490" s="227">
        <v>0</v>
      </c>
      <c r="BN490" s="227">
        <v>2254188.75</v>
      </c>
      <c r="BO490" s="227">
        <v>56410</v>
      </c>
      <c r="BP490" s="227">
        <v>0</v>
      </c>
      <c r="BQ490" s="227">
        <v>4000</v>
      </c>
      <c r="BR490" s="227">
        <v>4331744.5999999996</v>
      </c>
      <c r="BS490" s="227">
        <v>0</v>
      </c>
      <c r="BT490" s="227">
        <v>0</v>
      </c>
      <c r="BU490" s="227">
        <v>1728236</v>
      </c>
      <c r="BV490" s="227">
        <v>1235</v>
      </c>
      <c r="BW490" s="227">
        <v>234445.5</v>
      </c>
      <c r="BX490" s="227">
        <v>211979</v>
      </c>
      <c r="BY490" s="227">
        <v>54097.75</v>
      </c>
      <c r="BZ490" s="227">
        <v>7649</v>
      </c>
      <c r="CA490" s="227">
        <v>387100</v>
      </c>
      <c r="CB490" s="227">
        <v>0</v>
      </c>
      <c r="CC490" s="227">
        <v>3323204.5</v>
      </c>
      <c r="CD490" s="227">
        <v>55379</v>
      </c>
      <c r="CE490" s="227">
        <v>3607792.5</v>
      </c>
      <c r="CF490" s="227">
        <v>64490</v>
      </c>
      <c r="CG490" s="227">
        <v>0</v>
      </c>
      <c r="CH490" s="227">
        <v>136099</v>
      </c>
      <c r="CI490" s="227">
        <v>449377</v>
      </c>
      <c r="CJ490" s="227">
        <v>2703950.3</v>
      </c>
      <c r="CK490" s="227">
        <v>0</v>
      </c>
      <c r="CL490" s="227">
        <v>94425</v>
      </c>
      <c r="CM490" s="326" t="s">
        <v>1411</v>
      </c>
      <c r="CN490" s="309" t="s">
        <v>1412</v>
      </c>
      <c r="CO490" s="309" t="s">
        <v>1411</v>
      </c>
      <c r="CP490" s="310" t="s">
        <v>2197</v>
      </c>
      <c r="CQ490" s="336" t="s">
        <v>2258</v>
      </c>
      <c r="CR490" s="310">
        <f t="shared" si="9"/>
        <v>0</v>
      </c>
      <c r="CS490" s="310" t="s">
        <v>514</v>
      </c>
      <c r="CT490" s="310" t="s">
        <v>515</v>
      </c>
      <c r="CU490" s="310">
        <v>0</v>
      </c>
      <c r="CW490" s="312" t="s">
        <v>1412</v>
      </c>
      <c r="CX490" s="310" t="s">
        <v>1411</v>
      </c>
      <c r="CY490" s="310" t="s">
        <v>2197</v>
      </c>
      <c r="CZ490" s="325">
        <f t="shared" si="8"/>
        <v>0</v>
      </c>
      <c r="DA490" s="313" t="s">
        <v>514</v>
      </c>
      <c r="DB490" s="310" t="s">
        <v>515</v>
      </c>
      <c r="DC490" s="310" t="s">
        <v>1469</v>
      </c>
    </row>
    <row r="491" spans="1:107" ht="13.2" customHeight="1" x14ac:dyDescent="0.25">
      <c r="A491" s="293" t="s">
        <v>516</v>
      </c>
      <c r="B491" s="294" t="s">
        <v>517</v>
      </c>
      <c r="C491" s="227">
        <v>35143063.520000003</v>
      </c>
      <c r="D491" s="227">
        <v>0</v>
      </c>
      <c r="E491" s="227">
        <v>3087444.3</v>
      </c>
      <c r="F491" s="227">
        <v>71597.2</v>
      </c>
      <c r="G491" s="227">
        <v>580245.6</v>
      </c>
      <c r="H491" s="227">
        <v>1516154.54</v>
      </c>
      <c r="I491" s="227">
        <v>1356760.19</v>
      </c>
      <c r="J491" s="227">
        <v>4413553</v>
      </c>
      <c r="K491" s="227">
        <v>6927223.5999999996</v>
      </c>
      <c r="L491" s="227">
        <v>0</v>
      </c>
      <c r="M491" s="227">
        <v>971897.2</v>
      </c>
      <c r="N491" s="227">
        <v>0</v>
      </c>
      <c r="O491" s="227">
        <v>5846141.7599999998</v>
      </c>
      <c r="P491" s="227">
        <v>318895</v>
      </c>
      <c r="Q491" s="227">
        <v>2510043.5</v>
      </c>
      <c r="R491" s="227">
        <v>281236.8</v>
      </c>
      <c r="S491" s="227">
        <v>2233221.35</v>
      </c>
      <c r="T491" s="227">
        <v>3869377.55</v>
      </c>
      <c r="U491" s="227">
        <v>978710.6</v>
      </c>
      <c r="V491" s="227">
        <v>44876.4</v>
      </c>
      <c r="W491" s="227">
        <v>3446297.5</v>
      </c>
      <c r="X491" s="227">
        <v>631000.16</v>
      </c>
      <c r="Y491" s="227">
        <v>7064293</v>
      </c>
      <c r="Z491" s="227">
        <v>1763433</v>
      </c>
      <c r="AA491" s="227">
        <v>0</v>
      </c>
      <c r="AB491" s="227">
        <v>294632.5</v>
      </c>
      <c r="AC491" s="227">
        <v>0</v>
      </c>
      <c r="AD491" s="227">
        <v>3781356</v>
      </c>
      <c r="AE491" s="227">
        <v>881983</v>
      </c>
      <c r="AF491" s="227">
        <v>2383259.5</v>
      </c>
      <c r="AG491" s="227">
        <v>0</v>
      </c>
      <c r="AH491" s="227">
        <v>2317188.6800000002</v>
      </c>
      <c r="AI491" s="227">
        <v>0</v>
      </c>
      <c r="AJ491" s="227">
        <v>279201.2</v>
      </c>
      <c r="AK491" s="227">
        <v>17387942.800000001</v>
      </c>
      <c r="AL491" s="227">
        <v>36567</v>
      </c>
      <c r="AM491" s="227">
        <v>898692.5</v>
      </c>
      <c r="AN491" s="227">
        <v>9357668</v>
      </c>
      <c r="AO491" s="227">
        <v>22632936.300000001</v>
      </c>
      <c r="AP491" s="227">
        <v>4618435.1900000004</v>
      </c>
      <c r="AQ491" s="227">
        <v>0</v>
      </c>
      <c r="AR491" s="227">
        <v>7077390.2000000002</v>
      </c>
      <c r="AS491" s="227">
        <v>0</v>
      </c>
      <c r="AT491" s="227">
        <v>1665258</v>
      </c>
      <c r="AU491" s="227">
        <v>2456615.87</v>
      </c>
      <c r="AV491" s="227">
        <v>3487704.2</v>
      </c>
      <c r="AW491" s="227">
        <v>697434.25</v>
      </c>
      <c r="AX491" s="227">
        <v>325725.45</v>
      </c>
      <c r="AY491" s="227">
        <v>1039931.8</v>
      </c>
      <c r="AZ491" s="227">
        <v>1125163</v>
      </c>
      <c r="BA491" s="227">
        <v>7865486.3499999996</v>
      </c>
      <c r="BB491" s="227">
        <v>812151.6</v>
      </c>
      <c r="BC491" s="227">
        <v>32806716.399999999</v>
      </c>
      <c r="BD491" s="227">
        <v>6388062.5999999996</v>
      </c>
      <c r="BE491" s="227">
        <v>1941842.4</v>
      </c>
      <c r="BF491" s="227">
        <v>0</v>
      </c>
      <c r="BG491" s="227">
        <v>10107550.1</v>
      </c>
      <c r="BH491" s="227">
        <v>0</v>
      </c>
      <c r="BI491" s="227">
        <v>0</v>
      </c>
      <c r="BJ491" s="227">
        <v>779562.2</v>
      </c>
      <c r="BK491" s="227">
        <v>0</v>
      </c>
      <c r="BL491" s="227">
        <v>1862800</v>
      </c>
      <c r="BM491" s="227">
        <v>7022163.4000000004</v>
      </c>
      <c r="BN491" s="227">
        <v>1226205.3999999999</v>
      </c>
      <c r="BO491" s="227">
        <v>0</v>
      </c>
      <c r="BP491" s="227">
        <v>11531236.199999999</v>
      </c>
      <c r="BQ491" s="227">
        <v>1345632.6</v>
      </c>
      <c r="BR491" s="295">
        <v>108990851.8</v>
      </c>
      <c r="BS491" s="227">
        <v>4385258.5999999996</v>
      </c>
      <c r="BT491" s="227">
        <v>0</v>
      </c>
      <c r="BU491" s="295">
        <v>13491200.6</v>
      </c>
      <c r="BV491" s="227">
        <v>0</v>
      </c>
      <c r="BW491" s="227">
        <v>0</v>
      </c>
      <c r="BX491" s="227">
        <v>466077.6</v>
      </c>
      <c r="BY491" s="227">
        <v>0</v>
      </c>
      <c r="BZ491" s="227">
        <v>652661</v>
      </c>
      <c r="CA491" s="227">
        <v>2244078.7999999998</v>
      </c>
      <c r="CB491" s="295">
        <v>0</v>
      </c>
      <c r="CC491" s="295">
        <v>14707125.6</v>
      </c>
      <c r="CD491" s="227">
        <v>7670276</v>
      </c>
      <c r="CE491" s="227">
        <v>3562525.9</v>
      </c>
      <c r="CF491" s="227">
        <v>0.6</v>
      </c>
      <c r="CG491" s="227">
        <v>357845.8</v>
      </c>
      <c r="CH491" s="227">
        <v>472745.8</v>
      </c>
      <c r="CI491" s="227">
        <v>945612.4</v>
      </c>
      <c r="CJ491" s="295">
        <v>5827636.5999999996</v>
      </c>
      <c r="CK491" s="227">
        <v>0</v>
      </c>
      <c r="CL491" s="227">
        <v>0</v>
      </c>
      <c r="CM491" s="326" t="s">
        <v>1411</v>
      </c>
      <c r="CN491" s="309" t="s">
        <v>1413</v>
      </c>
      <c r="CO491" s="309" t="s">
        <v>1411</v>
      </c>
      <c r="CP491" s="310" t="s">
        <v>2197</v>
      </c>
      <c r="CQ491" s="336" t="s">
        <v>2258</v>
      </c>
      <c r="CR491" s="310">
        <f t="shared" si="9"/>
        <v>0</v>
      </c>
      <c r="CS491" s="310" t="s">
        <v>516</v>
      </c>
      <c r="CT491" s="310" t="s">
        <v>517</v>
      </c>
      <c r="CU491" s="310">
        <v>0</v>
      </c>
      <c r="CW491" s="312" t="s">
        <v>1413</v>
      </c>
      <c r="CX491" s="310" t="s">
        <v>1411</v>
      </c>
      <c r="CY491" s="310" t="s">
        <v>2197</v>
      </c>
      <c r="CZ491" s="325">
        <f t="shared" si="8"/>
        <v>0</v>
      </c>
      <c r="DA491" s="313" t="s">
        <v>516</v>
      </c>
      <c r="DB491" s="310" t="s">
        <v>517</v>
      </c>
      <c r="DC491" s="310" t="s">
        <v>1470</v>
      </c>
    </row>
    <row r="492" spans="1:107" ht="13.2" customHeight="1" x14ac:dyDescent="0.25">
      <c r="A492" s="293" t="s">
        <v>518</v>
      </c>
      <c r="B492" s="294" t="s">
        <v>519</v>
      </c>
      <c r="C492" s="227">
        <v>-15503224.24</v>
      </c>
      <c r="D492" s="227">
        <v>0</v>
      </c>
      <c r="E492" s="227">
        <v>-562749.06000000006</v>
      </c>
      <c r="F492" s="227">
        <v>-3085575.29</v>
      </c>
      <c r="G492" s="227">
        <v>-1186646.1399999999</v>
      </c>
      <c r="H492" s="227">
        <v>-547562.36</v>
      </c>
      <c r="I492" s="227">
        <v>-521899.29</v>
      </c>
      <c r="J492" s="227">
        <v>-1092629.48</v>
      </c>
      <c r="K492" s="227">
        <v>-468245.65</v>
      </c>
      <c r="L492" s="227">
        <v>-1500336.59</v>
      </c>
      <c r="M492" s="227">
        <v>-1626181.98</v>
      </c>
      <c r="N492" s="227">
        <v>-4694</v>
      </c>
      <c r="O492" s="227">
        <v>-6304298.1100000003</v>
      </c>
      <c r="P492" s="227">
        <v>-2025055.86</v>
      </c>
      <c r="Q492" s="227">
        <v>-528243.80000000005</v>
      </c>
      <c r="R492" s="227">
        <v>-2100377.2799999998</v>
      </c>
      <c r="S492" s="227">
        <v>-1900425.5</v>
      </c>
      <c r="T492" s="227">
        <v>-683598.59</v>
      </c>
      <c r="U492" s="227">
        <v>-1337086.96</v>
      </c>
      <c r="V492" s="227">
        <v>-604284.48</v>
      </c>
      <c r="W492" s="227">
        <v>-24994898.66</v>
      </c>
      <c r="X492" s="227">
        <v>-752114.45</v>
      </c>
      <c r="Y492" s="227">
        <v>-759696.41</v>
      </c>
      <c r="Z492" s="227">
        <v>-442801.29</v>
      </c>
      <c r="AA492" s="227">
        <v>-173832.01</v>
      </c>
      <c r="AB492" s="227">
        <v>-551652.06999999995</v>
      </c>
      <c r="AC492" s="227">
        <v>-735222.5</v>
      </c>
      <c r="AD492" s="227">
        <v>-2741950.48</v>
      </c>
      <c r="AE492" s="227">
        <v>-259265.42</v>
      </c>
      <c r="AF492" s="227">
        <v>-229076.65</v>
      </c>
      <c r="AG492" s="227">
        <v>-900661.67</v>
      </c>
      <c r="AH492" s="227">
        <v>-1168296.3</v>
      </c>
      <c r="AI492" s="227">
        <v>-648747.27</v>
      </c>
      <c r="AJ492" s="227">
        <v>-460752.35</v>
      </c>
      <c r="AK492" s="227">
        <v>-35761370.799999997</v>
      </c>
      <c r="AL492" s="227">
        <v>-1508000.44</v>
      </c>
      <c r="AM492" s="227">
        <v>-849516.1</v>
      </c>
      <c r="AN492" s="227">
        <v>-620255.15</v>
      </c>
      <c r="AO492" s="227">
        <v>-1772846.46</v>
      </c>
      <c r="AP492" s="227">
        <v>-947532.88</v>
      </c>
      <c r="AQ492" s="227">
        <v>-568127.39</v>
      </c>
      <c r="AR492" s="227">
        <v>-6084975.1100000003</v>
      </c>
      <c r="AS492" s="227">
        <v>-1301966.44</v>
      </c>
      <c r="AT492" s="227">
        <v>-1656501.4</v>
      </c>
      <c r="AU492" s="227">
        <v>-882327.57</v>
      </c>
      <c r="AV492" s="227">
        <v>-671055.1</v>
      </c>
      <c r="AW492" s="227">
        <v>-5518238.2999999998</v>
      </c>
      <c r="AX492" s="227">
        <v>-2098432.19</v>
      </c>
      <c r="AY492" s="227">
        <v>-1089960.53</v>
      </c>
      <c r="AZ492" s="227">
        <v>-637796.68999999994</v>
      </c>
      <c r="BA492" s="227">
        <v>-5866252.0300000003</v>
      </c>
      <c r="BB492" s="227">
        <v>-378921.61</v>
      </c>
      <c r="BC492" s="227">
        <v>-27808250.129999999</v>
      </c>
      <c r="BD492" s="227">
        <v>-2140256.89</v>
      </c>
      <c r="BE492" s="227">
        <v>-1127676.76</v>
      </c>
      <c r="BF492" s="227">
        <v>-352693.12</v>
      </c>
      <c r="BG492" s="227">
        <v>-2232295.3199999998</v>
      </c>
      <c r="BH492" s="227">
        <v>-204666.31</v>
      </c>
      <c r="BI492" s="227">
        <v>-210630.3</v>
      </c>
      <c r="BJ492" s="227">
        <v>-757513.29</v>
      </c>
      <c r="BK492" s="227">
        <v>-1043591.19</v>
      </c>
      <c r="BL492" s="227">
        <v>-7170693</v>
      </c>
      <c r="BM492" s="227">
        <v>-1450649.42</v>
      </c>
      <c r="BN492" s="227">
        <v>-3812623.65</v>
      </c>
      <c r="BO492" s="227">
        <v>-675183.23</v>
      </c>
      <c r="BP492" s="227">
        <v>-545829.5</v>
      </c>
      <c r="BQ492" s="227">
        <v>-2872034</v>
      </c>
      <c r="BR492" s="295">
        <v>-58883017.420000002</v>
      </c>
      <c r="BS492" s="227">
        <v>-1894808</v>
      </c>
      <c r="BT492" s="227">
        <v>-1912552.02</v>
      </c>
      <c r="BU492" s="295">
        <v>-11354747.199999999</v>
      </c>
      <c r="BV492" s="227">
        <v>-87771</v>
      </c>
      <c r="BW492" s="227">
        <v>-581962</v>
      </c>
      <c r="BX492" s="227">
        <v>-2486336.75</v>
      </c>
      <c r="BY492" s="227">
        <v>-395827.05</v>
      </c>
      <c r="BZ492" s="227">
        <v>-1097729</v>
      </c>
      <c r="CA492" s="227">
        <v>-1002160.8</v>
      </c>
      <c r="CB492" s="227">
        <v>-1340269.68</v>
      </c>
      <c r="CC492" s="227">
        <v>-566099.75</v>
      </c>
      <c r="CD492" s="227">
        <v>-2203615</v>
      </c>
      <c r="CE492" s="227">
        <v>-913869.2</v>
      </c>
      <c r="CF492" s="227">
        <v>-334395</v>
      </c>
      <c r="CG492" s="227">
        <v>-540831.5</v>
      </c>
      <c r="CH492" s="227">
        <v>-800403</v>
      </c>
      <c r="CI492" s="227">
        <v>-634948</v>
      </c>
      <c r="CJ492" s="227">
        <v>-2748755.55</v>
      </c>
      <c r="CK492" s="227">
        <v>-457614</v>
      </c>
      <c r="CL492" s="227">
        <v>-349160</v>
      </c>
      <c r="CM492" s="326" t="s">
        <v>1411</v>
      </c>
      <c r="CN492" s="309" t="s">
        <v>1414</v>
      </c>
      <c r="CO492" s="309" t="s">
        <v>1411</v>
      </c>
      <c r="CP492" s="310" t="s">
        <v>2197</v>
      </c>
      <c r="CQ492" s="336" t="s">
        <v>2258</v>
      </c>
      <c r="CR492" s="310">
        <f t="shared" si="9"/>
        <v>0</v>
      </c>
      <c r="CS492" s="310" t="s">
        <v>518</v>
      </c>
      <c r="CT492" s="310" t="s">
        <v>519</v>
      </c>
      <c r="CU492" s="310">
        <v>0</v>
      </c>
      <c r="CW492" s="312" t="s">
        <v>1414</v>
      </c>
      <c r="CX492" s="310" t="s">
        <v>1411</v>
      </c>
      <c r="CY492" s="310" t="s">
        <v>2197</v>
      </c>
      <c r="CZ492" s="325">
        <f t="shared" si="8"/>
        <v>0</v>
      </c>
      <c r="DA492" s="313" t="s">
        <v>518</v>
      </c>
      <c r="DB492" s="310" t="s">
        <v>519</v>
      </c>
      <c r="DC492" s="310" t="s">
        <v>2296</v>
      </c>
    </row>
    <row r="493" spans="1:107" ht="13.2" customHeight="1" x14ac:dyDescent="0.25">
      <c r="A493" s="293" t="s">
        <v>520</v>
      </c>
      <c r="B493" s="294" t="s">
        <v>521</v>
      </c>
      <c r="C493" s="227">
        <v>-13908338.25</v>
      </c>
      <c r="D493" s="227">
        <v>-63512.04</v>
      </c>
      <c r="E493" s="227">
        <v>-305483.03000000003</v>
      </c>
      <c r="F493" s="227">
        <v>-706095.84</v>
      </c>
      <c r="G493" s="227">
        <v>-475752.29</v>
      </c>
      <c r="H493" s="227">
        <v>0</v>
      </c>
      <c r="I493" s="227">
        <v>-239447.37</v>
      </c>
      <c r="J493" s="227">
        <v>-466938.13</v>
      </c>
      <c r="K493" s="227">
        <v>-329202.03999999998</v>
      </c>
      <c r="L493" s="227">
        <v>-1964117.51</v>
      </c>
      <c r="M493" s="227">
        <v>-5727349.1600000001</v>
      </c>
      <c r="N493" s="227">
        <v>-10632.14</v>
      </c>
      <c r="O493" s="227">
        <v>-3491296.16</v>
      </c>
      <c r="P493" s="227">
        <v>-1428533.77</v>
      </c>
      <c r="Q493" s="227">
        <v>-96095.65</v>
      </c>
      <c r="R493" s="227">
        <v>-2081926.51</v>
      </c>
      <c r="S493" s="227">
        <v>-2172422</v>
      </c>
      <c r="T493" s="227">
        <v>-144999.57999999999</v>
      </c>
      <c r="U493" s="227">
        <v>-3330089.73</v>
      </c>
      <c r="V493" s="227">
        <v>-78019.92</v>
      </c>
      <c r="W493" s="227">
        <v>-12359244.9</v>
      </c>
      <c r="X493" s="227">
        <v>-2962928.88</v>
      </c>
      <c r="Y493" s="227">
        <v>-1002327.19</v>
      </c>
      <c r="Z493" s="227">
        <v>-2302677.7000000002</v>
      </c>
      <c r="AA493" s="227">
        <v>-859767.66</v>
      </c>
      <c r="AB493" s="227">
        <v>-291825.53000000003</v>
      </c>
      <c r="AC493" s="227">
        <v>-2349788.6800000002</v>
      </c>
      <c r="AD493" s="227">
        <v>-1960828.38</v>
      </c>
      <c r="AE493" s="227">
        <v>0</v>
      </c>
      <c r="AF493" s="227">
        <v>-91135.46</v>
      </c>
      <c r="AG493" s="227">
        <v>0</v>
      </c>
      <c r="AH493" s="227">
        <v>-325578.84999999998</v>
      </c>
      <c r="AI493" s="227">
        <v>0</v>
      </c>
      <c r="AJ493" s="227">
        <v>-26593.77</v>
      </c>
      <c r="AK493" s="227">
        <v>-33210889.93</v>
      </c>
      <c r="AL493" s="227">
        <v>303294.96000000002</v>
      </c>
      <c r="AM493" s="227">
        <v>-557903.29</v>
      </c>
      <c r="AN493" s="227">
        <v>-928149.21</v>
      </c>
      <c r="AO493" s="227">
        <v>0</v>
      </c>
      <c r="AP493" s="227">
        <v>-10129.44</v>
      </c>
      <c r="AQ493" s="227">
        <v>-15718.63</v>
      </c>
      <c r="AR493" s="227">
        <v>-6526379.3200000003</v>
      </c>
      <c r="AS493" s="227">
        <v>-3010993.53</v>
      </c>
      <c r="AT493" s="227">
        <v>-1475326.78</v>
      </c>
      <c r="AU493" s="227">
        <v>-732162.93</v>
      </c>
      <c r="AV493" s="227">
        <v>-130182.87</v>
      </c>
      <c r="AW493" s="227">
        <v>-987313.05</v>
      </c>
      <c r="AX493" s="227">
        <v>-1293140.1000000001</v>
      </c>
      <c r="AY493" s="227">
        <v>-401313.83</v>
      </c>
      <c r="AZ493" s="227">
        <v>-53044.49</v>
      </c>
      <c r="BA493" s="227">
        <v>-18958759.379999999</v>
      </c>
      <c r="BB493" s="227">
        <v>-244198.47</v>
      </c>
      <c r="BC493" s="227">
        <v>-38812483.82</v>
      </c>
      <c r="BD493" s="227">
        <v>-1564827.8</v>
      </c>
      <c r="BE493" s="227">
        <v>-821770.4</v>
      </c>
      <c r="BF493" s="227">
        <v>-1455099.29</v>
      </c>
      <c r="BG493" s="227">
        <v>-6179921.0700000003</v>
      </c>
      <c r="BH493" s="227">
        <v>-108728.82</v>
      </c>
      <c r="BI493" s="227">
        <v>-69747.5</v>
      </c>
      <c r="BJ493" s="227">
        <v>-1281267.19</v>
      </c>
      <c r="BK493" s="227">
        <v>-367974.51</v>
      </c>
      <c r="BL493" s="227">
        <v>-10592981</v>
      </c>
      <c r="BM493" s="227">
        <v>-1281849</v>
      </c>
      <c r="BN493" s="227">
        <v>-397698.3</v>
      </c>
      <c r="BO493" s="227">
        <v>-511473.2</v>
      </c>
      <c r="BP493" s="227">
        <v>-78190.8</v>
      </c>
      <c r="BQ493" s="227">
        <v>-1445156</v>
      </c>
      <c r="BR493" s="295">
        <v>-14378366.6</v>
      </c>
      <c r="BS493" s="227">
        <v>-2451878.2000000002</v>
      </c>
      <c r="BT493" s="227">
        <v>-3512918.73</v>
      </c>
      <c r="BU493" s="295">
        <v>-9312012.1999999993</v>
      </c>
      <c r="BV493" s="227">
        <v>-518982.40000000002</v>
      </c>
      <c r="BW493" s="227">
        <v>-589537</v>
      </c>
      <c r="BX493" s="227">
        <v>-3583090.35</v>
      </c>
      <c r="BY493" s="227">
        <v>-134804.15</v>
      </c>
      <c r="BZ493" s="227">
        <v>-10100</v>
      </c>
      <c r="CA493" s="227">
        <v>-391619</v>
      </c>
      <c r="CB493" s="295">
        <v>-4038965</v>
      </c>
      <c r="CC493" s="227">
        <v>-1028855.85</v>
      </c>
      <c r="CD493" s="227">
        <v>-1651733</v>
      </c>
      <c r="CE493" s="227">
        <v>-231707.74</v>
      </c>
      <c r="CF493" s="227">
        <v>-505953.8</v>
      </c>
      <c r="CG493" s="227">
        <v>-66957.350000000006</v>
      </c>
      <c r="CH493" s="227">
        <v>-180995</v>
      </c>
      <c r="CI493" s="227">
        <v>-375812.8</v>
      </c>
      <c r="CJ493" s="295">
        <v>-1441518.42</v>
      </c>
      <c r="CK493" s="227">
        <v>-275297.8</v>
      </c>
      <c r="CL493" s="227">
        <v>-855839.5</v>
      </c>
      <c r="CM493" s="326" t="s">
        <v>1411</v>
      </c>
      <c r="CN493" s="309" t="s">
        <v>1414</v>
      </c>
      <c r="CO493" s="309" t="s">
        <v>1411</v>
      </c>
      <c r="CP493" s="310" t="s">
        <v>2197</v>
      </c>
      <c r="CQ493" s="336" t="s">
        <v>2258</v>
      </c>
      <c r="CR493" s="310">
        <f t="shared" si="9"/>
        <v>0</v>
      </c>
      <c r="CS493" s="310" t="s">
        <v>520</v>
      </c>
      <c r="CT493" s="310" t="s">
        <v>521</v>
      </c>
      <c r="CU493" s="310">
        <v>0</v>
      </c>
      <c r="CW493" s="312" t="s">
        <v>1414</v>
      </c>
      <c r="CX493" s="310" t="s">
        <v>1411</v>
      </c>
      <c r="CY493" s="310" t="s">
        <v>2197</v>
      </c>
      <c r="CZ493" s="325">
        <f t="shared" si="8"/>
        <v>0</v>
      </c>
      <c r="DA493" s="313" t="s">
        <v>520</v>
      </c>
      <c r="DB493" s="310" t="s">
        <v>521</v>
      </c>
      <c r="DC493" s="310" t="s">
        <v>2296</v>
      </c>
    </row>
    <row r="494" spans="1:107" ht="13.2" customHeight="1" x14ac:dyDescent="0.25">
      <c r="A494" s="293" t="s">
        <v>522</v>
      </c>
      <c r="B494" s="294" t="s">
        <v>1236</v>
      </c>
      <c r="C494" s="227">
        <v>0</v>
      </c>
      <c r="D494" s="227">
        <v>-2139656.42</v>
      </c>
      <c r="E494" s="227">
        <v>-77986.5</v>
      </c>
      <c r="F494" s="227">
        <v>0</v>
      </c>
      <c r="G494" s="227">
        <v>-230717.3</v>
      </c>
      <c r="H494" s="227">
        <v>-315072.99</v>
      </c>
      <c r="I494" s="227">
        <v>0</v>
      </c>
      <c r="J494" s="227">
        <v>-915813</v>
      </c>
      <c r="K494" s="227">
        <v>-105005.51</v>
      </c>
      <c r="L494" s="227">
        <v>-2341</v>
      </c>
      <c r="M494" s="227">
        <v>694417</v>
      </c>
      <c r="N494" s="227">
        <v>-450</v>
      </c>
      <c r="O494" s="227">
        <v>-1754568.05</v>
      </c>
      <c r="P494" s="227">
        <v>-1089826.44</v>
      </c>
      <c r="Q494" s="227">
        <v>-15813.8</v>
      </c>
      <c r="R494" s="227">
        <v>-612208.09</v>
      </c>
      <c r="S494" s="227">
        <v>-1333143.17</v>
      </c>
      <c r="T494" s="227">
        <v>-95230.23</v>
      </c>
      <c r="U494" s="227">
        <v>-438295.2</v>
      </c>
      <c r="V494" s="227">
        <v>14181.2</v>
      </c>
      <c r="W494" s="227">
        <v>-8714.4</v>
      </c>
      <c r="X494" s="227">
        <v>-295933.65999999997</v>
      </c>
      <c r="Y494" s="227">
        <v>0</v>
      </c>
      <c r="Z494" s="227">
        <v>-61466</v>
      </c>
      <c r="AA494" s="227">
        <v>0</v>
      </c>
      <c r="AB494" s="227">
        <v>-34975.199999999997</v>
      </c>
      <c r="AC494" s="227">
        <v>0</v>
      </c>
      <c r="AD494" s="227">
        <v>-959627.4</v>
      </c>
      <c r="AE494" s="227">
        <v>-259485.21</v>
      </c>
      <c r="AF494" s="227">
        <v>-168326.8</v>
      </c>
      <c r="AG494" s="227">
        <v>-969048</v>
      </c>
      <c r="AH494" s="227">
        <v>-41646.800000000003</v>
      </c>
      <c r="AI494" s="227">
        <v>-621166.32999999996</v>
      </c>
      <c r="AJ494" s="227">
        <v>-405549.86</v>
      </c>
      <c r="AK494" s="227">
        <v>-505748.32</v>
      </c>
      <c r="AL494" s="227">
        <v>-579154.63</v>
      </c>
      <c r="AM494" s="227">
        <v>-660593.19999999995</v>
      </c>
      <c r="AN494" s="227">
        <v>-4500546</v>
      </c>
      <c r="AO494" s="227">
        <v>-180624.9</v>
      </c>
      <c r="AP494" s="227">
        <v>-446451.4</v>
      </c>
      <c r="AQ494" s="227">
        <v>-265458.8</v>
      </c>
      <c r="AR494" s="227">
        <v>-2197143.7999999998</v>
      </c>
      <c r="AS494" s="227">
        <v>0</v>
      </c>
      <c r="AT494" s="227">
        <v>0</v>
      </c>
      <c r="AU494" s="227">
        <v>-124362.6</v>
      </c>
      <c r="AV494" s="227">
        <v>-560003</v>
      </c>
      <c r="AW494" s="227">
        <v>-287396.59999999998</v>
      </c>
      <c r="AX494" s="227">
        <v>-1705</v>
      </c>
      <c r="AY494" s="227">
        <v>-115572</v>
      </c>
      <c r="AZ494" s="227">
        <v>-184187.6</v>
      </c>
      <c r="BA494" s="227">
        <v>-633951.85</v>
      </c>
      <c r="BB494" s="227">
        <v>0</v>
      </c>
      <c r="BC494" s="227">
        <v>0</v>
      </c>
      <c r="BD494" s="227">
        <v>-3472014.8</v>
      </c>
      <c r="BE494" s="227">
        <v>-4676</v>
      </c>
      <c r="BF494" s="227">
        <v>-17567.8</v>
      </c>
      <c r="BG494" s="227">
        <v>-443425.2</v>
      </c>
      <c r="BH494" s="227">
        <v>-85551</v>
      </c>
      <c r="BI494" s="227">
        <v>0</v>
      </c>
      <c r="BJ494" s="227">
        <v>0</v>
      </c>
      <c r="BK494" s="227">
        <v>0</v>
      </c>
      <c r="BL494" s="227">
        <v>1438512.4</v>
      </c>
      <c r="BM494" s="227">
        <v>-424129</v>
      </c>
      <c r="BN494" s="227">
        <v>-1099158.3</v>
      </c>
      <c r="BO494" s="227">
        <v>0</v>
      </c>
      <c r="BP494" s="227">
        <v>0</v>
      </c>
      <c r="BQ494" s="227">
        <v>-197663.8</v>
      </c>
      <c r="BR494" s="227">
        <v>-6463728.2000000002</v>
      </c>
      <c r="BS494" s="227">
        <v>0</v>
      </c>
      <c r="BT494" s="227">
        <v>0</v>
      </c>
      <c r="BU494" s="227">
        <v>-1192676</v>
      </c>
      <c r="BV494" s="227">
        <v>0</v>
      </c>
      <c r="BW494" s="227">
        <v>0</v>
      </c>
      <c r="BX494" s="227">
        <v>0</v>
      </c>
      <c r="BY494" s="227">
        <v>-39782.6</v>
      </c>
      <c r="BZ494" s="227">
        <v>-1095929.3999999999</v>
      </c>
      <c r="CA494" s="227">
        <v>-201484.2</v>
      </c>
      <c r="CB494" s="227">
        <v>0</v>
      </c>
      <c r="CC494" s="227">
        <v>-1556103.65</v>
      </c>
      <c r="CD494" s="227">
        <v>-4802737.2</v>
      </c>
      <c r="CE494" s="227">
        <v>-163766.79999999999</v>
      </c>
      <c r="CF494" s="227">
        <v>-14961</v>
      </c>
      <c r="CG494" s="227">
        <v>-404755</v>
      </c>
      <c r="CH494" s="227">
        <v>0</v>
      </c>
      <c r="CI494" s="227">
        <v>0</v>
      </c>
      <c r="CJ494" s="227">
        <v>-648028.9</v>
      </c>
      <c r="CK494" s="227">
        <v>-133998.39999999999</v>
      </c>
      <c r="CL494" s="227">
        <v>0</v>
      </c>
      <c r="CM494" s="326" t="s">
        <v>1411</v>
      </c>
      <c r="CN494" s="309" t="s">
        <v>1414</v>
      </c>
      <c r="CO494" s="309" t="s">
        <v>1411</v>
      </c>
      <c r="CP494" s="310" t="s">
        <v>2197</v>
      </c>
      <c r="CQ494" s="336" t="s">
        <v>2258</v>
      </c>
      <c r="CR494" s="310">
        <f t="shared" si="9"/>
        <v>0</v>
      </c>
      <c r="CS494" s="310" t="s">
        <v>522</v>
      </c>
      <c r="CT494" s="310" t="s">
        <v>2223</v>
      </c>
      <c r="CU494" s="310">
        <v>0</v>
      </c>
      <c r="CW494" s="312" t="s">
        <v>1414</v>
      </c>
      <c r="CX494" s="310" t="s">
        <v>1411</v>
      </c>
      <c r="CY494" s="310" t="s">
        <v>2197</v>
      </c>
      <c r="CZ494" s="325">
        <f t="shared" si="8"/>
        <v>0</v>
      </c>
      <c r="DA494" s="313" t="s">
        <v>522</v>
      </c>
      <c r="DB494" s="310" t="s">
        <v>1236</v>
      </c>
      <c r="DC494" s="310" t="s">
        <v>2296</v>
      </c>
    </row>
    <row r="495" spans="1:107" ht="13.2" customHeight="1" x14ac:dyDescent="0.25">
      <c r="A495" s="293" t="s">
        <v>523</v>
      </c>
      <c r="B495" s="294" t="s">
        <v>1237</v>
      </c>
      <c r="C495" s="227">
        <v>3260262.9</v>
      </c>
      <c r="D495" s="227">
        <v>12548190.15</v>
      </c>
      <c r="E495" s="227">
        <v>173978.9</v>
      </c>
      <c r="F495" s="227">
        <v>0</v>
      </c>
      <c r="G495" s="227">
        <v>757895.6</v>
      </c>
      <c r="H495" s="227">
        <v>0</v>
      </c>
      <c r="I495" s="227">
        <v>0</v>
      </c>
      <c r="J495" s="227">
        <v>49883.199999999997</v>
      </c>
      <c r="K495" s="227">
        <v>286511.8</v>
      </c>
      <c r="L495" s="227">
        <v>0</v>
      </c>
      <c r="M495" s="227">
        <v>0</v>
      </c>
      <c r="N495" s="227">
        <v>0</v>
      </c>
      <c r="O495" s="227">
        <v>215686.95</v>
      </c>
      <c r="P495" s="227">
        <v>98047</v>
      </c>
      <c r="Q495" s="227">
        <v>34894</v>
      </c>
      <c r="R495" s="227">
        <v>0</v>
      </c>
      <c r="S495" s="227">
        <v>223553.75</v>
      </c>
      <c r="T495" s="227">
        <v>53663</v>
      </c>
      <c r="U495" s="227">
        <v>0</v>
      </c>
      <c r="V495" s="227">
        <v>16942.599999999999</v>
      </c>
      <c r="W495" s="227">
        <v>11638.8</v>
      </c>
      <c r="X495" s="227">
        <v>469355.64</v>
      </c>
      <c r="Y495" s="227">
        <v>292280.58</v>
      </c>
      <c r="Z495" s="227">
        <v>237481.2</v>
      </c>
      <c r="AA495" s="227">
        <v>0</v>
      </c>
      <c r="AB495" s="227">
        <v>0</v>
      </c>
      <c r="AC495" s="227">
        <v>0</v>
      </c>
      <c r="AD495" s="227">
        <v>226663.7</v>
      </c>
      <c r="AE495" s="227">
        <v>2461.58</v>
      </c>
      <c r="AF495" s="227">
        <v>-62415.68</v>
      </c>
      <c r="AG495" s="227">
        <v>0</v>
      </c>
      <c r="AH495" s="227">
        <v>626.6</v>
      </c>
      <c r="AI495" s="227">
        <v>81356.31</v>
      </c>
      <c r="AJ495" s="227">
        <v>9772.94</v>
      </c>
      <c r="AK495" s="227">
        <v>73896.5</v>
      </c>
      <c r="AL495" s="227">
        <v>127854</v>
      </c>
      <c r="AM495" s="227">
        <v>304884.09999999998</v>
      </c>
      <c r="AN495" s="227">
        <v>2369481</v>
      </c>
      <c r="AO495" s="227">
        <v>482009.85</v>
      </c>
      <c r="AP495" s="227">
        <v>0</v>
      </c>
      <c r="AQ495" s="227">
        <v>1481477.69</v>
      </c>
      <c r="AR495" s="227">
        <v>190327.94</v>
      </c>
      <c r="AS495" s="227">
        <v>0</v>
      </c>
      <c r="AT495" s="227">
        <v>3466.57</v>
      </c>
      <c r="AU495" s="227">
        <v>131287.5</v>
      </c>
      <c r="AV495" s="227">
        <v>7794.8</v>
      </c>
      <c r="AW495" s="227">
        <v>0</v>
      </c>
      <c r="AX495" s="227">
        <v>111781.78</v>
      </c>
      <c r="AY495" s="227">
        <v>357431.4</v>
      </c>
      <c r="AZ495" s="227">
        <v>53308.800000000003</v>
      </c>
      <c r="BA495" s="227">
        <v>0</v>
      </c>
      <c r="BB495" s="227">
        <v>0</v>
      </c>
      <c r="BC495" s="227">
        <v>0</v>
      </c>
      <c r="BD495" s="227">
        <v>166283.5</v>
      </c>
      <c r="BE495" s="227">
        <v>6705.3</v>
      </c>
      <c r="BF495" s="227">
        <v>564030.6</v>
      </c>
      <c r="BG495" s="227">
        <v>260119.9</v>
      </c>
      <c r="BH495" s="227">
        <v>80777.33</v>
      </c>
      <c r="BI495" s="227">
        <v>0</v>
      </c>
      <c r="BJ495" s="227">
        <v>0</v>
      </c>
      <c r="BK495" s="227">
        <v>0</v>
      </c>
      <c r="BL495" s="227">
        <v>0</v>
      </c>
      <c r="BM495" s="227">
        <v>2102532.6</v>
      </c>
      <c r="BN495" s="227">
        <v>2081976.7</v>
      </c>
      <c r="BO495" s="227">
        <v>0</v>
      </c>
      <c r="BP495" s="227">
        <v>0</v>
      </c>
      <c r="BQ495" s="227">
        <v>12441.6</v>
      </c>
      <c r="BR495" s="227">
        <v>1212336.3</v>
      </c>
      <c r="BS495" s="227">
        <v>0</v>
      </c>
      <c r="BT495" s="227">
        <v>0</v>
      </c>
      <c r="BU495" s="227">
        <v>1210592.74</v>
      </c>
      <c r="BV495" s="227">
        <v>1291735</v>
      </c>
      <c r="BW495" s="227">
        <v>0</v>
      </c>
      <c r="BX495" s="227">
        <v>30602</v>
      </c>
      <c r="BY495" s="227">
        <v>63063.7</v>
      </c>
      <c r="BZ495" s="227">
        <v>87012</v>
      </c>
      <c r="CA495" s="227">
        <v>112576.6</v>
      </c>
      <c r="CB495" s="227">
        <v>651610.68000000005</v>
      </c>
      <c r="CC495" s="227">
        <v>436397.5</v>
      </c>
      <c r="CD495" s="227">
        <v>0</v>
      </c>
      <c r="CE495" s="227">
        <v>353110.3</v>
      </c>
      <c r="CF495" s="227">
        <v>35706</v>
      </c>
      <c r="CG495" s="227">
        <v>749899.95</v>
      </c>
      <c r="CH495" s="227">
        <v>119539</v>
      </c>
      <c r="CI495" s="227">
        <v>24779</v>
      </c>
      <c r="CJ495" s="227">
        <v>178105.2</v>
      </c>
      <c r="CK495" s="227">
        <v>1350624.99</v>
      </c>
      <c r="CL495" s="227">
        <v>56952</v>
      </c>
      <c r="CM495" s="326" t="s">
        <v>1411</v>
      </c>
      <c r="CN495" s="309" t="s">
        <v>1414</v>
      </c>
      <c r="CO495" s="309" t="s">
        <v>1411</v>
      </c>
      <c r="CP495" s="310" t="s">
        <v>2197</v>
      </c>
      <c r="CQ495" s="336" t="s">
        <v>2258</v>
      </c>
      <c r="CR495" s="310">
        <f t="shared" si="9"/>
        <v>0</v>
      </c>
      <c r="CS495" s="310" t="s">
        <v>523</v>
      </c>
      <c r="CT495" s="310" t="s">
        <v>2224</v>
      </c>
      <c r="CU495" s="310">
        <v>0</v>
      </c>
      <c r="CW495" s="312" t="s">
        <v>1414</v>
      </c>
      <c r="CX495" s="310" t="s">
        <v>1411</v>
      </c>
      <c r="CY495" s="310" t="s">
        <v>2197</v>
      </c>
      <c r="CZ495" s="325">
        <f t="shared" si="8"/>
        <v>0</v>
      </c>
      <c r="DA495" s="313" t="s">
        <v>523</v>
      </c>
      <c r="DB495" s="310" t="s">
        <v>1237</v>
      </c>
      <c r="DC495" s="310" t="s">
        <v>2296</v>
      </c>
    </row>
    <row r="496" spans="1:107" ht="13.2" customHeight="1" x14ac:dyDescent="0.25">
      <c r="A496" s="293" t="s">
        <v>524</v>
      </c>
      <c r="B496" s="294" t="s">
        <v>525</v>
      </c>
      <c r="C496" s="227">
        <v>802218.42</v>
      </c>
      <c r="D496" s="227">
        <v>0</v>
      </c>
      <c r="E496" s="227">
        <v>0</v>
      </c>
      <c r="F496" s="227">
        <v>0</v>
      </c>
      <c r="G496" s="227">
        <v>0</v>
      </c>
      <c r="H496" s="227">
        <v>0</v>
      </c>
      <c r="I496" s="227">
        <v>0</v>
      </c>
      <c r="J496" s="227">
        <v>0</v>
      </c>
      <c r="K496" s="227">
        <v>0</v>
      </c>
      <c r="L496" s="227">
        <v>0</v>
      </c>
      <c r="M496" s="227">
        <v>0</v>
      </c>
      <c r="N496" s="227">
        <v>0</v>
      </c>
      <c r="O496" s="227">
        <v>2428064</v>
      </c>
      <c r="P496" s="227">
        <v>0</v>
      </c>
      <c r="Q496" s="227">
        <v>31668.400000000001</v>
      </c>
      <c r="R496" s="227">
        <v>0</v>
      </c>
      <c r="S496" s="227">
        <v>0</v>
      </c>
      <c r="T496" s="227">
        <v>0</v>
      </c>
      <c r="U496" s="227">
        <v>0</v>
      </c>
      <c r="V496" s="227">
        <v>0</v>
      </c>
      <c r="W496" s="227">
        <v>893220</v>
      </c>
      <c r="X496" s="227">
        <v>0</v>
      </c>
      <c r="Y496" s="227">
        <v>0</v>
      </c>
      <c r="Z496" s="227">
        <v>0</v>
      </c>
      <c r="AA496" s="227">
        <v>0</v>
      </c>
      <c r="AB496" s="227">
        <v>0</v>
      </c>
      <c r="AC496" s="227">
        <v>0</v>
      </c>
      <c r="AD496" s="227">
        <v>0</v>
      </c>
      <c r="AE496" s="227">
        <v>0</v>
      </c>
      <c r="AF496" s="227">
        <v>0</v>
      </c>
      <c r="AG496" s="227">
        <v>0</v>
      </c>
      <c r="AH496" s="227">
        <v>0</v>
      </c>
      <c r="AI496" s="227">
        <v>0</v>
      </c>
      <c r="AJ496" s="227">
        <v>0</v>
      </c>
      <c r="AK496" s="227">
        <v>4929000</v>
      </c>
      <c r="AL496" s="227">
        <v>0</v>
      </c>
      <c r="AM496" s="227">
        <v>0</v>
      </c>
      <c r="AN496" s="227">
        <v>0</v>
      </c>
      <c r="AO496" s="227">
        <v>0</v>
      </c>
      <c r="AP496" s="227">
        <v>0</v>
      </c>
      <c r="AQ496" s="227">
        <v>0</v>
      </c>
      <c r="AR496" s="227">
        <v>0</v>
      </c>
      <c r="AS496" s="227">
        <v>0</v>
      </c>
      <c r="AT496" s="227">
        <v>0</v>
      </c>
      <c r="AU496" s="227">
        <v>0</v>
      </c>
      <c r="AV496" s="227">
        <v>0</v>
      </c>
      <c r="AW496" s="227">
        <v>70000</v>
      </c>
      <c r="AX496" s="227">
        <v>0</v>
      </c>
      <c r="AY496" s="227">
        <v>0</v>
      </c>
      <c r="AZ496" s="227">
        <v>0</v>
      </c>
      <c r="BA496" s="227">
        <v>3110803.74</v>
      </c>
      <c r="BB496" s="227">
        <v>0</v>
      </c>
      <c r="BC496" s="227">
        <v>0</v>
      </c>
      <c r="BD496" s="227">
        <v>0</v>
      </c>
      <c r="BE496" s="227">
        <v>0</v>
      </c>
      <c r="BF496" s="227">
        <v>0</v>
      </c>
      <c r="BG496" s="227">
        <v>0</v>
      </c>
      <c r="BH496" s="227">
        <v>0</v>
      </c>
      <c r="BI496" s="227">
        <v>0</v>
      </c>
      <c r="BJ496" s="227">
        <v>0</v>
      </c>
      <c r="BK496" s="227">
        <v>0</v>
      </c>
      <c r="BL496" s="227">
        <v>697694.52</v>
      </c>
      <c r="BM496" s="227">
        <v>0</v>
      </c>
      <c r="BN496" s="227">
        <v>0</v>
      </c>
      <c r="BO496" s="227">
        <v>0</v>
      </c>
      <c r="BP496" s="227">
        <v>0</v>
      </c>
      <c r="BQ496" s="227">
        <v>0</v>
      </c>
      <c r="BR496" s="227">
        <v>0</v>
      </c>
      <c r="BS496" s="227">
        <v>0</v>
      </c>
      <c r="BT496" s="227">
        <v>0</v>
      </c>
      <c r="BU496" s="227">
        <v>0</v>
      </c>
      <c r="BV496" s="227">
        <v>0</v>
      </c>
      <c r="BW496" s="227">
        <v>0</v>
      </c>
      <c r="BX496" s="227">
        <v>0</v>
      </c>
      <c r="BY496" s="227">
        <v>560</v>
      </c>
      <c r="BZ496" s="227">
        <v>0</v>
      </c>
      <c r="CA496" s="227">
        <v>0</v>
      </c>
      <c r="CB496" s="227">
        <v>0</v>
      </c>
      <c r="CC496" s="227">
        <v>0</v>
      </c>
      <c r="CD496" s="227">
        <v>0</v>
      </c>
      <c r="CE496" s="227">
        <v>0</v>
      </c>
      <c r="CF496" s="227">
        <v>0</v>
      </c>
      <c r="CG496" s="227">
        <v>0</v>
      </c>
      <c r="CH496" s="227">
        <v>0</v>
      </c>
      <c r="CI496" s="227">
        <v>0</v>
      </c>
      <c r="CJ496" s="227">
        <v>0</v>
      </c>
      <c r="CK496" s="227">
        <v>0</v>
      </c>
      <c r="CL496" s="227">
        <v>0</v>
      </c>
      <c r="CM496" s="326" t="s">
        <v>1411</v>
      </c>
      <c r="CN496" s="309" t="s">
        <v>1410</v>
      </c>
      <c r="CO496" s="309" t="s">
        <v>1411</v>
      </c>
      <c r="CP496" s="310" t="s">
        <v>2197</v>
      </c>
      <c r="CQ496" s="336" t="s">
        <v>2258</v>
      </c>
      <c r="CR496" s="310">
        <f t="shared" si="9"/>
        <v>0</v>
      </c>
      <c r="CS496" s="310" t="s">
        <v>524</v>
      </c>
      <c r="CT496" s="310" t="s">
        <v>525</v>
      </c>
      <c r="CU496" s="310">
        <v>0</v>
      </c>
      <c r="CW496" s="312" t="s">
        <v>1410</v>
      </c>
      <c r="CX496" s="310" t="s">
        <v>1411</v>
      </c>
      <c r="CY496" s="310" t="s">
        <v>2197</v>
      </c>
      <c r="CZ496" s="325">
        <f t="shared" si="8"/>
        <v>0</v>
      </c>
      <c r="DA496" s="313" t="s">
        <v>524</v>
      </c>
      <c r="DB496" s="310" t="s">
        <v>525</v>
      </c>
      <c r="DC496" s="310" t="s">
        <v>2296</v>
      </c>
    </row>
    <row r="497" spans="1:107" ht="13.2" customHeight="1" x14ac:dyDescent="0.25">
      <c r="A497" s="293" t="s">
        <v>526</v>
      </c>
      <c r="B497" s="294" t="s">
        <v>527</v>
      </c>
      <c r="C497" s="227">
        <v>0</v>
      </c>
      <c r="D497" s="227">
        <v>0</v>
      </c>
      <c r="E497" s="227">
        <v>0</v>
      </c>
      <c r="F497" s="227">
        <v>0</v>
      </c>
      <c r="G497" s="227">
        <v>0</v>
      </c>
      <c r="H497" s="227">
        <v>0</v>
      </c>
      <c r="I497" s="227">
        <v>0</v>
      </c>
      <c r="J497" s="227">
        <v>0</v>
      </c>
      <c r="K497" s="227">
        <v>0</v>
      </c>
      <c r="L497" s="227">
        <v>0</v>
      </c>
      <c r="M497" s="227">
        <v>0</v>
      </c>
      <c r="N497" s="227">
        <v>0</v>
      </c>
      <c r="O497" s="227">
        <v>0</v>
      </c>
      <c r="P497" s="227">
        <v>0</v>
      </c>
      <c r="Q497" s="227">
        <v>0</v>
      </c>
      <c r="R497" s="227">
        <v>0</v>
      </c>
      <c r="S497" s="227">
        <v>0</v>
      </c>
      <c r="T497" s="227">
        <v>0</v>
      </c>
      <c r="U497" s="227">
        <v>0</v>
      </c>
      <c r="V497" s="227">
        <v>0</v>
      </c>
      <c r="W497" s="227">
        <v>49991</v>
      </c>
      <c r="X497" s="227">
        <v>0</v>
      </c>
      <c r="Y497" s="227">
        <v>0</v>
      </c>
      <c r="Z497" s="227">
        <v>0</v>
      </c>
      <c r="AA497" s="227">
        <v>0</v>
      </c>
      <c r="AB497" s="227">
        <v>0</v>
      </c>
      <c r="AC497" s="227">
        <v>0</v>
      </c>
      <c r="AD497" s="227">
        <v>0</v>
      </c>
      <c r="AE497" s="227">
        <v>0</v>
      </c>
      <c r="AF497" s="227">
        <v>0</v>
      </c>
      <c r="AG497" s="227">
        <v>0</v>
      </c>
      <c r="AH497" s="227">
        <v>0</v>
      </c>
      <c r="AI497" s="227">
        <v>0</v>
      </c>
      <c r="AJ497" s="227">
        <v>0</v>
      </c>
      <c r="AK497" s="227">
        <v>21625156.789999999</v>
      </c>
      <c r="AL497" s="227">
        <v>0</v>
      </c>
      <c r="AM497" s="227">
        <v>0</v>
      </c>
      <c r="AN497" s="227">
        <v>0</v>
      </c>
      <c r="AO497" s="227">
        <v>0</v>
      </c>
      <c r="AP497" s="227">
        <v>0</v>
      </c>
      <c r="AQ497" s="227">
        <v>0</v>
      </c>
      <c r="AR497" s="227">
        <v>0</v>
      </c>
      <c r="AS497" s="227">
        <v>0</v>
      </c>
      <c r="AT497" s="227">
        <v>0</v>
      </c>
      <c r="AU497" s="227">
        <v>0</v>
      </c>
      <c r="AV497" s="227">
        <v>0</v>
      </c>
      <c r="AW497" s="227">
        <v>0</v>
      </c>
      <c r="AX497" s="227">
        <v>0</v>
      </c>
      <c r="AY497" s="227">
        <v>0</v>
      </c>
      <c r="AZ497" s="227">
        <v>0</v>
      </c>
      <c r="BA497" s="227">
        <v>2003549.88</v>
      </c>
      <c r="BB497" s="227">
        <v>0</v>
      </c>
      <c r="BC497" s="227">
        <v>0</v>
      </c>
      <c r="BD497" s="227">
        <v>0</v>
      </c>
      <c r="BE497" s="227">
        <v>0</v>
      </c>
      <c r="BF497" s="227">
        <v>0</v>
      </c>
      <c r="BG497" s="227">
        <v>0</v>
      </c>
      <c r="BH497" s="227">
        <v>0</v>
      </c>
      <c r="BI497" s="227">
        <v>0</v>
      </c>
      <c r="BJ497" s="227">
        <v>0</v>
      </c>
      <c r="BK497" s="227">
        <v>0</v>
      </c>
      <c r="BL497" s="227">
        <v>0</v>
      </c>
      <c r="BM497" s="227">
        <v>0</v>
      </c>
      <c r="BN497" s="227">
        <v>0</v>
      </c>
      <c r="BO497" s="227">
        <v>0</v>
      </c>
      <c r="BP497" s="227">
        <v>0</v>
      </c>
      <c r="BQ497" s="227">
        <v>0</v>
      </c>
      <c r="BR497" s="227">
        <v>0</v>
      </c>
      <c r="BS497" s="227">
        <v>0</v>
      </c>
      <c r="BT497" s="227">
        <v>0</v>
      </c>
      <c r="BU497" s="227">
        <v>0</v>
      </c>
      <c r="BV497" s="227">
        <v>0</v>
      </c>
      <c r="BW497" s="227">
        <v>0</v>
      </c>
      <c r="BX497" s="227">
        <v>0</v>
      </c>
      <c r="BY497" s="227">
        <v>0</v>
      </c>
      <c r="BZ497" s="295">
        <v>0</v>
      </c>
      <c r="CA497" s="227">
        <v>0</v>
      </c>
      <c r="CB497" s="227">
        <v>0</v>
      </c>
      <c r="CC497" s="227">
        <v>0</v>
      </c>
      <c r="CD497" s="227">
        <v>0</v>
      </c>
      <c r="CE497" s="227">
        <v>0</v>
      </c>
      <c r="CF497" s="227">
        <v>0</v>
      </c>
      <c r="CG497" s="227">
        <v>0</v>
      </c>
      <c r="CH497" s="227">
        <v>0</v>
      </c>
      <c r="CI497" s="227">
        <v>0</v>
      </c>
      <c r="CJ497" s="227">
        <v>765968.01</v>
      </c>
      <c r="CK497" s="227">
        <v>0</v>
      </c>
      <c r="CL497" s="227">
        <v>0</v>
      </c>
      <c r="CM497" s="326" t="s">
        <v>1411</v>
      </c>
      <c r="CN497" s="309" t="s">
        <v>1410</v>
      </c>
      <c r="CO497" s="309" t="s">
        <v>1411</v>
      </c>
      <c r="CP497" s="310" t="s">
        <v>2197</v>
      </c>
      <c r="CQ497" s="336" t="s">
        <v>2258</v>
      </c>
      <c r="CR497" s="310">
        <f t="shared" si="9"/>
        <v>0</v>
      </c>
      <c r="CS497" s="310" t="s">
        <v>526</v>
      </c>
      <c r="CT497" s="310" t="s">
        <v>527</v>
      </c>
      <c r="CU497" s="310">
        <v>0</v>
      </c>
      <c r="CW497" s="312" t="s">
        <v>1410</v>
      </c>
      <c r="CX497" s="310" t="s">
        <v>1411</v>
      </c>
      <c r="CY497" s="310" t="s">
        <v>2197</v>
      </c>
      <c r="CZ497" s="325">
        <f t="shared" si="8"/>
        <v>0</v>
      </c>
      <c r="DA497" s="313" t="s">
        <v>526</v>
      </c>
      <c r="DB497" s="310" t="s">
        <v>527</v>
      </c>
      <c r="DC497" s="310" t="s">
        <v>2296</v>
      </c>
    </row>
    <row r="498" spans="1:107" ht="13.2" customHeight="1" x14ac:dyDescent="0.25">
      <c r="A498" s="293" t="s">
        <v>1265</v>
      </c>
      <c r="B498" s="294" t="s">
        <v>1266</v>
      </c>
      <c r="C498" s="227">
        <v>0</v>
      </c>
      <c r="D498" s="227">
        <v>0</v>
      </c>
      <c r="E498" s="227">
        <v>0</v>
      </c>
      <c r="F498" s="227">
        <v>53183.9</v>
      </c>
      <c r="G498" s="227">
        <v>993.93</v>
      </c>
      <c r="H498" s="227">
        <v>0</v>
      </c>
      <c r="I498" s="227">
        <v>0</v>
      </c>
      <c r="J498" s="227">
        <v>0</v>
      </c>
      <c r="K498" s="227">
        <v>0</v>
      </c>
      <c r="L498" s="227">
        <v>0</v>
      </c>
      <c r="M498" s="227">
        <v>5604.16</v>
      </c>
      <c r="N498" s="227">
        <v>0</v>
      </c>
      <c r="O498" s="227">
        <v>578.33000000000004</v>
      </c>
      <c r="P498" s="227">
        <v>1332.28</v>
      </c>
      <c r="Q498" s="227">
        <v>0</v>
      </c>
      <c r="R498" s="227">
        <v>443.01</v>
      </c>
      <c r="S498" s="227">
        <v>0</v>
      </c>
      <c r="T498" s="227">
        <v>17853.73</v>
      </c>
      <c r="U498" s="227">
        <v>15839.05</v>
      </c>
      <c r="V498" s="227">
        <v>0</v>
      </c>
      <c r="W498" s="227">
        <v>0</v>
      </c>
      <c r="X498" s="227">
        <v>6226.85</v>
      </c>
      <c r="Y498" s="227">
        <v>0</v>
      </c>
      <c r="Z498" s="227">
        <v>0</v>
      </c>
      <c r="AA498" s="227">
        <v>0</v>
      </c>
      <c r="AB498" s="227">
        <v>56824.45</v>
      </c>
      <c r="AC498" s="227">
        <v>0</v>
      </c>
      <c r="AD498" s="227">
        <v>0</v>
      </c>
      <c r="AE498" s="227">
        <v>0</v>
      </c>
      <c r="AF498" s="227">
        <v>95</v>
      </c>
      <c r="AG498" s="227">
        <v>1123.83</v>
      </c>
      <c r="AH498" s="227">
        <v>37812.620000000003</v>
      </c>
      <c r="AI498" s="227">
        <v>2978.3</v>
      </c>
      <c r="AJ498" s="227">
        <v>14551.17</v>
      </c>
      <c r="AK498" s="227">
        <v>80405.81</v>
      </c>
      <c r="AL498" s="227">
        <v>0</v>
      </c>
      <c r="AM498" s="227">
        <v>0</v>
      </c>
      <c r="AN498" s="227">
        <v>0</v>
      </c>
      <c r="AO498" s="227">
        <v>0</v>
      </c>
      <c r="AP498" s="227">
        <v>0</v>
      </c>
      <c r="AQ498" s="227">
        <v>0</v>
      </c>
      <c r="AR498" s="227">
        <v>0</v>
      </c>
      <c r="AS498" s="227">
        <v>0</v>
      </c>
      <c r="AT498" s="227">
        <v>0</v>
      </c>
      <c r="AU498" s="227">
        <v>11202.6</v>
      </c>
      <c r="AV498" s="227">
        <v>0</v>
      </c>
      <c r="AW498" s="227">
        <v>5036.59</v>
      </c>
      <c r="AX498" s="227">
        <v>0</v>
      </c>
      <c r="AY498" s="227">
        <v>0</v>
      </c>
      <c r="AZ498" s="227">
        <v>0</v>
      </c>
      <c r="BA498" s="227">
        <v>0</v>
      </c>
      <c r="BB498" s="227">
        <v>0</v>
      </c>
      <c r="BC498" s="227">
        <v>0</v>
      </c>
      <c r="BD498" s="227">
        <v>0</v>
      </c>
      <c r="BE498" s="227">
        <v>0</v>
      </c>
      <c r="BF498" s="227">
        <v>0</v>
      </c>
      <c r="BG498" s="227">
        <v>0</v>
      </c>
      <c r="BH498" s="227">
        <v>0</v>
      </c>
      <c r="BI498" s="227">
        <v>0</v>
      </c>
      <c r="BJ498" s="227">
        <v>0</v>
      </c>
      <c r="BK498" s="227">
        <v>0</v>
      </c>
      <c r="BL498" s="227">
        <v>0</v>
      </c>
      <c r="BM498" s="227">
        <v>0</v>
      </c>
      <c r="BN498" s="227">
        <v>0</v>
      </c>
      <c r="BO498" s="227">
        <v>0</v>
      </c>
      <c r="BP498" s="227">
        <v>1752.17</v>
      </c>
      <c r="BQ498" s="227">
        <v>0</v>
      </c>
      <c r="BR498" s="295">
        <v>0</v>
      </c>
      <c r="BS498" s="295">
        <v>1722</v>
      </c>
      <c r="BT498" s="227">
        <v>0</v>
      </c>
      <c r="BU498" s="295">
        <v>0</v>
      </c>
      <c r="BV498" s="227">
        <v>0</v>
      </c>
      <c r="BW498" s="227">
        <v>0</v>
      </c>
      <c r="BX498" s="227">
        <v>0</v>
      </c>
      <c r="BY498" s="227">
        <v>0</v>
      </c>
      <c r="BZ498" s="227">
        <v>0</v>
      </c>
      <c r="CA498" s="227">
        <v>3522.64</v>
      </c>
      <c r="CB498" s="227">
        <v>0</v>
      </c>
      <c r="CC498" s="227">
        <v>39421.19</v>
      </c>
      <c r="CD498" s="227">
        <v>0</v>
      </c>
      <c r="CE498" s="227">
        <v>14517.1</v>
      </c>
      <c r="CF498" s="227">
        <v>0</v>
      </c>
      <c r="CG498" s="227">
        <v>4729</v>
      </c>
      <c r="CH498" s="227">
        <v>0</v>
      </c>
      <c r="CI498" s="227">
        <v>0</v>
      </c>
      <c r="CJ498" s="295">
        <v>9516.5</v>
      </c>
      <c r="CK498" s="227">
        <v>0</v>
      </c>
      <c r="CL498" s="227">
        <v>0</v>
      </c>
      <c r="CM498" s="326" t="s">
        <v>1416</v>
      </c>
      <c r="CN498" s="309" t="s">
        <v>1415</v>
      </c>
      <c r="CO498" s="309" t="s">
        <v>1416</v>
      </c>
      <c r="CP498" s="310" t="s">
        <v>2198</v>
      </c>
      <c r="CQ498" s="336" t="s">
        <v>2259</v>
      </c>
      <c r="CR498" s="310">
        <f t="shared" si="9"/>
        <v>0</v>
      </c>
      <c r="CS498" s="310" t="s">
        <v>1265</v>
      </c>
      <c r="CT498" s="310" t="s">
        <v>1266</v>
      </c>
      <c r="CU498" s="310">
        <v>0</v>
      </c>
      <c r="CW498" s="312" t="s">
        <v>1415</v>
      </c>
      <c r="CX498" s="310" t="s">
        <v>1416</v>
      </c>
      <c r="CY498" s="310" t="s">
        <v>2198</v>
      </c>
      <c r="CZ498" s="325">
        <f t="shared" si="8"/>
        <v>0</v>
      </c>
      <c r="DA498" s="313" t="s">
        <v>1265</v>
      </c>
      <c r="DB498" s="310" t="s">
        <v>1266</v>
      </c>
      <c r="DC498" s="310" t="s">
        <v>2296</v>
      </c>
    </row>
    <row r="499" spans="1:107" ht="13.2" customHeight="1" x14ac:dyDescent="0.25">
      <c r="A499" s="293" t="s">
        <v>528</v>
      </c>
      <c r="B499" s="294" t="s">
        <v>529</v>
      </c>
      <c r="C499" s="227">
        <v>416357.73</v>
      </c>
      <c r="D499" s="227">
        <v>59080</v>
      </c>
      <c r="E499" s="227">
        <v>213279</v>
      </c>
      <c r="F499" s="227">
        <v>150889</v>
      </c>
      <c r="G499" s="227">
        <v>35475</v>
      </c>
      <c r="H499" s="227">
        <v>148736</v>
      </c>
      <c r="I499" s="227">
        <v>74947.75</v>
      </c>
      <c r="J499" s="227">
        <v>159207</v>
      </c>
      <c r="K499" s="227">
        <v>28944.48</v>
      </c>
      <c r="L499" s="227">
        <v>60387</v>
      </c>
      <c r="M499" s="227">
        <v>133488</v>
      </c>
      <c r="N499" s="227">
        <v>5954.15</v>
      </c>
      <c r="O499" s="227">
        <v>208970.5</v>
      </c>
      <c r="P499" s="227">
        <v>68312.22</v>
      </c>
      <c r="Q499" s="227">
        <v>11344</v>
      </c>
      <c r="R499" s="227">
        <v>197833</v>
      </c>
      <c r="S499" s="227">
        <v>86950.23</v>
      </c>
      <c r="T499" s="227">
        <v>29804</v>
      </c>
      <c r="U499" s="227">
        <v>44637</v>
      </c>
      <c r="V499" s="227">
        <v>173852.5</v>
      </c>
      <c r="W499" s="227">
        <v>362958</v>
      </c>
      <c r="X499" s="227">
        <v>55059</v>
      </c>
      <c r="Y499" s="227">
        <v>164090</v>
      </c>
      <c r="Z499" s="227">
        <v>89960</v>
      </c>
      <c r="AA499" s="227">
        <v>13165</v>
      </c>
      <c r="AB499" s="227">
        <v>89627</v>
      </c>
      <c r="AC499" s="227">
        <v>36033</v>
      </c>
      <c r="AD499" s="227">
        <v>91780</v>
      </c>
      <c r="AE499" s="227">
        <v>4100</v>
      </c>
      <c r="AF499" s="227">
        <v>22850.25</v>
      </c>
      <c r="AG499" s="227">
        <v>16942</v>
      </c>
      <c r="AH499" s="227">
        <v>90227</v>
      </c>
      <c r="AI499" s="227">
        <v>84841</v>
      </c>
      <c r="AJ499" s="227">
        <v>12604</v>
      </c>
      <c r="AK499" s="227">
        <v>84974.9</v>
      </c>
      <c r="AL499" s="227">
        <v>41599</v>
      </c>
      <c r="AM499" s="227">
        <v>8624</v>
      </c>
      <c r="AN499" s="227">
        <v>41847</v>
      </c>
      <c r="AO499" s="227">
        <v>47009.4</v>
      </c>
      <c r="AP499" s="227">
        <v>33017</v>
      </c>
      <c r="AQ499" s="227">
        <v>23558</v>
      </c>
      <c r="AR499" s="227">
        <v>120154.8</v>
      </c>
      <c r="AS499" s="227">
        <v>22841.5</v>
      </c>
      <c r="AT499" s="227">
        <v>44628</v>
      </c>
      <c r="AU499" s="227">
        <v>44256</v>
      </c>
      <c r="AV499" s="227">
        <v>19203</v>
      </c>
      <c r="AW499" s="227">
        <v>18154.75</v>
      </c>
      <c r="AX499" s="227">
        <v>66587.5</v>
      </c>
      <c r="AY499" s="227">
        <v>19506</v>
      </c>
      <c r="AZ499" s="227">
        <v>33437</v>
      </c>
      <c r="BA499" s="227">
        <v>116549</v>
      </c>
      <c r="BB499" s="227">
        <v>16173</v>
      </c>
      <c r="BC499" s="227">
        <v>387132.75</v>
      </c>
      <c r="BD499" s="227">
        <v>309624</v>
      </c>
      <c r="BE499" s="227">
        <v>118478.09</v>
      </c>
      <c r="BF499" s="227">
        <v>63247</v>
      </c>
      <c r="BG499" s="227">
        <v>212614.5</v>
      </c>
      <c r="BH499" s="227">
        <v>0</v>
      </c>
      <c r="BI499" s="227">
        <v>0</v>
      </c>
      <c r="BJ499" s="227">
        <v>0</v>
      </c>
      <c r="BK499" s="227">
        <v>0</v>
      </c>
      <c r="BL499" s="227">
        <v>61049.75</v>
      </c>
      <c r="BM499" s="227">
        <v>59262</v>
      </c>
      <c r="BN499" s="227">
        <v>31320</v>
      </c>
      <c r="BO499" s="227">
        <v>22914</v>
      </c>
      <c r="BP499" s="227">
        <v>32956</v>
      </c>
      <c r="BQ499" s="227">
        <v>24799</v>
      </c>
      <c r="BR499" s="227">
        <v>446375</v>
      </c>
      <c r="BS499" s="227">
        <v>27306</v>
      </c>
      <c r="BT499" s="227">
        <v>21287</v>
      </c>
      <c r="BU499" s="227">
        <v>31886</v>
      </c>
      <c r="BV499" s="227">
        <v>440</v>
      </c>
      <c r="BW499" s="227">
        <v>5397</v>
      </c>
      <c r="BX499" s="227">
        <v>11325.5</v>
      </c>
      <c r="BY499" s="227">
        <v>8867</v>
      </c>
      <c r="BZ499" s="227">
        <v>20296</v>
      </c>
      <c r="CA499" s="227">
        <v>14666</v>
      </c>
      <c r="CB499" s="227">
        <v>54952</v>
      </c>
      <c r="CC499" s="227">
        <v>15922</v>
      </c>
      <c r="CD499" s="227">
        <v>75168</v>
      </c>
      <c r="CE499" s="227">
        <v>28555.759999999998</v>
      </c>
      <c r="CF499" s="227">
        <v>8772</v>
      </c>
      <c r="CG499" s="227">
        <v>3020</v>
      </c>
      <c r="CH499" s="227">
        <v>33064</v>
      </c>
      <c r="CI499" s="227">
        <v>2836</v>
      </c>
      <c r="CJ499" s="227">
        <v>54705.5</v>
      </c>
      <c r="CK499" s="227">
        <v>406</v>
      </c>
      <c r="CL499" s="227">
        <v>3095.5</v>
      </c>
      <c r="CM499" s="326" t="s">
        <v>1416</v>
      </c>
      <c r="CN499" s="309" t="s">
        <v>1417</v>
      </c>
      <c r="CO499" s="309" t="s">
        <v>1416</v>
      </c>
      <c r="CP499" s="310" t="s">
        <v>2198</v>
      </c>
      <c r="CQ499" s="336" t="s">
        <v>2259</v>
      </c>
      <c r="CR499" s="310">
        <f t="shared" si="9"/>
        <v>0</v>
      </c>
      <c r="CS499" s="310" t="s">
        <v>528</v>
      </c>
      <c r="CT499" s="310" t="s">
        <v>529</v>
      </c>
      <c r="CU499" s="310">
        <v>0</v>
      </c>
      <c r="CW499" s="312" t="s">
        <v>1417</v>
      </c>
      <c r="CX499" s="310" t="s">
        <v>1416</v>
      </c>
      <c r="CY499" s="310" t="s">
        <v>2198</v>
      </c>
      <c r="CZ499" s="325">
        <f t="shared" si="8"/>
        <v>0</v>
      </c>
      <c r="DA499" s="313" t="s">
        <v>528</v>
      </c>
      <c r="DB499" s="310" t="s">
        <v>529</v>
      </c>
      <c r="DC499" s="310" t="s">
        <v>1469</v>
      </c>
    </row>
    <row r="500" spans="1:107" ht="13.2" customHeight="1" x14ac:dyDescent="0.25">
      <c r="A500" s="293" t="s">
        <v>530</v>
      </c>
      <c r="B500" s="294" t="s">
        <v>531</v>
      </c>
      <c r="C500" s="227">
        <v>1255692.3999999999</v>
      </c>
      <c r="D500" s="227">
        <v>2334.5</v>
      </c>
      <c r="E500" s="227">
        <v>101887</v>
      </c>
      <c r="F500" s="227">
        <v>43557</v>
      </c>
      <c r="G500" s="227">
        <v>0</v>
      </c>
      <c r="H500" s="227">
        <v>55713</v>
      </c>
      <c r="I500" s="227">
        <v>18714.5</v>
      </c>
      <c r="J500" s="227">
        <v>0</v>
      </c>
      <c r="K500" s="227">
        <v>5547.5</v>
      </c>
      <c r="L500" s="227">
        <v>13976</v>
      </c>
      <c r="M500" s="227">
        <v>93635</v>
      </c>
      <c r="N500" s="227">
        <v>8170.88</v>
      </c>
      <c r="O500" s="227">
        <v>455360.55</v>
      </c>
      <c r="P500" s="227">
        <v>0</v>
      </c>
      <c r="Q500" s="227">
        <v>37989.5</v>
      </c>
      <c r="R500" s="227">
        <v>0</v>
      </c>
      <c r="S500" s="227">
        <v>27349.09</v>
      </c>
      <c r="T500" s="227">
        <v>28738.5</v>
      </c>
      <c r="U500" s="227">
        <v>24322.5</v>
      </c>
      <c r="V500" s="227">
        <v>50842.5</v>
      </c>
      <c r="W500" s="227">
        <v>1135408</v>
      </c>
      <c r="X500" s="227">
        <v>36021</v>
      </c>
      <c r="Y500" s="227">
        <v>334598</v>
      </c>
      <c r="Z500" s="227">
        <v>83259</v>
      </c>
      <c r="AA500" s="227">
        <v>0</v>
      </c>
      <c r="AB500" s="227">
        <v>42106</v>
      </c>
      <c r="AC500" s="227">
        <v>5567</v>
      </c>
      <c r="AD500" s="227">
        <v>116111</v>
      </c>
      <c r="AE500" s="227">
        <v>0</v>
      </c>
      <c r="AF500" s="227">
        <v>25980</v>
      </c>
      <c r="AG500" s="227">
        <v>3670</v>
      </c>
      <c r="AH500" s="227">
        <v>49597</v>
      </c>
      <c r="AI500" s="227">
        <v>111023</v>
      </c>
      <c r="AJ500" s="227">
        <v>18716</v>
      </c>
      <c r="AK500" s="227">
        <v>122479.77</v>
      </c>
      <c r="AL500" s="227">
        <v>7666</v>
      </c>
      <c r="AM500" s="227">
        <v>7500.5</v>
      </c>
      <c r="AN500" s="227">
        <v>-19835</v>
      </c>
      <c r="AO500" s="227">
        <v>23985</v>
      </c>
      <c r="AP500" s="227">
        <v>5790</v>
      </c>
      <c r="AQ500" s="227">
        <v>8348</v>
      </c>
      <c r="AR500" s="227">
        <v>101357</v>
      </c>
      <c r="AS500" s="227">
        <v>305925.25</v>
      </c>
      <c r="AT500" s="227">
        <v>0</v>
      </c>
      <c r="AU500" s="227">
        <v>61222.22</v>
      </c>
      <c r="AV500" s="227">
        <v>1528</v>
      </c>
      <c r="AW500" s="227">
        <v>75631.5</v>
      </c>
      <c r="AX500" s="227">
        <v>10144</v>
      </c>
      <c r="AY500" s="227">
        <v>0</v>
      </c>
      <c r="AZ500" s="227">
        <v>5119</v>
      </c>
      <c r="BA500" s="227">
        <v>581377</v>
      </c>
      <c r="BB500" s="227">
        <v>2403</v>
      </c>
      <c r="BC500" s="227">
        <v>764619</v>
      </c>
      <c r="BD500" s="227">
        <v>560445.30000000005</v>
      </c>
      <c r="BE500" s="227">
        <v>161103.5</v>
      </c>
      <c r="BF500" s="227">
        <v>16120</v>
      </c>
      <c r="BG500" s="227">
        <v>186415.24</v>
      </c>
      <c r="BH500" s="227">
        <v>0</v>
      </c>
      <c r="BI500" s="227">
        <v>0</v>
      </c>
      <c r="BJ500" s="227">
        <v>0</v>
      </c>
      <c r="BK500" s="227">
        <v>0</v>
      </c>
      <c r="BL500" s="227">
        <v>62128.75</v>
      </c>
      <c r="BM500" s="227">
        <v>96737</v>
      </c>
      <c r="BN500" s="227">
        <v>5494</v>
      </c>
      <c r="BO500" s="227">
        <v>60701</v>
      </c>
      <c r="BP500" s="227">
        <v>25582</v>
      </c>
      <c r="BQ500" s="227">
        <v>219482</v>
      </c>
      <c r="BR500" s="227">
        <v>698082</v>
      </c>
      <c r="BS500" s="227">
        <v>0</v>
      </c>
      <c r="BT500" s="227">
        <v>43300</v>
      </c>
      <c r="BU500" s="227">
        <v>16508</v>
      </c>
      <c r="BV500" s="227">
        <v>0</v>
      </c>
      <c r="BW500" s="227">
        <v>0</v>
      </c>
      <c r="BX500" s="227">
        <v>62074.5</v>
      </c>
      <c r="BY500" s="227">
        <v>7779</v>
      </c>
      <c r="BZ500" s="227">
        <v>9379</v>
      </c>
      <c r="CA500" s="227">
        <v>0</v>
      </c>
      <c r="CB500" s="227">
        <v>0</v>
      </c>
      <c r="CC500" s="227">
        <v>14497</v>
      </c>
      <c r="CD500" s="227">
        <v>108787</v>
      </c>
      <c r="CE500" s="227">
        <v>22948</v>
      </c>
      <c r="CF500" s="227">
        <v>0</v>
      </c>
      <c r="CG500" s="227">
        <v>13013</v>
      </c>
      <c r="CH500" s="227">
        <v>0</v>
      </c>
      <c r="CI500" s="227">
        <v>0</v>
      </c>
      <c r="CJ500" s="227">
        <v>18780</v>
      </c>
      <c r="CK500" s="227">
        <v>0</v>
      </c>
      <c r="CL500" s="227">
        <v>0</v>
      </c>
      <c r="CM500" s="326" t="s">
        <v>1416</v>
      </c>
      <c r="CN500" s="309" t="s">
        <v>1418</v>
      </c>
      <c r="CO500" s="309" t="s">
        <v>1416</v>
      </c>
      <c r="CP500" s="310" t="s">
        <v>2198</v>
      </c>
      <c r="CQ500" s="336" t="s">
        <v>2259</v>
      </c>
      <c r="CR500" s="310">
        <f t="shared" si="9"/>
        <v>0</v>
      </c>
      <c r="CS500" s="310" t="s">
        <v>530</v>
      </c>
      <c r="CT500" s="310" t="s">
        <v>531</v>
      </c>
      <c r="CU500" s="310">
        <v>0</v>
      </c>
      <c r="CW500" s="312" t="s">
        <v>1418</v>
      </c>
      <c r="CX500" s="310" t="s">
        <v>1416</v>
      </c>
      <c r="CY500" s="310" t="s">
        <v>2198</v>
      </c>
      <c r="CZ500" s="325">
        <f t="shared" si="8"/>
        <v>0</v>
      </c>
      <c r="DA500" s="313" t="s">
        <v>530</v>
      </c>
      <c r="DB500" s="310" t="s">
        <v>531</v>
      </c>
      <c r="DC500" s="310" t="s">
        <v>1470</v>
      </c>
    </row>
    <row r="501" spans="1:107" ht="13.2" customHeight="1" x14ac:dyDescent="0.25">
      <c r="A501" s="293" t="s">
        <v>532</v>
      </c>
      <c r="B501" s="294" t="s">
        <v>533</v>
      </c>
      <c r="C501" s="227">
        <v>-394509</v>
      </c>
      <c r="D501" s="227">
        <v>-59080</v>
      </c>
      <c r="E501" s="227">
        <v>-14123.96</v>
      </c>
      <c r="F501" s="227">
        <v>-75013</v>
      </c>
      <c r="G501" s="227">
        <v>-3483.99</v>
      </c>
      <c r="H501" s="227">
        <v>-61376</v>
      </c>
      <c r="I501" s="227">
        <v>0</v>
      </c>
      <c r="J501" s="227">
        <v>-159207</v>
      </c>
      <c r="K501" s="227">
        <v>0</v>
      </c>
      <c r="L501" s="227">
        <v>-17524.82</v>
      </c>
      <c r="M501" s="227">
        <v>-68336.240000000005</v>
      </c>
      <c r="N501" s="227">
        <v>-6299.75</v>
      </c>
      <c r="O501" s="227">
        <v>-161349.73000000001</v>
      </c>
      <c r="P501" s="227">
        <v>-17619.919999999998</v>
      </c>
      <c r="Q501" s="227">
        <v>0</v>
      </c>
      <c r="R501" s="227">
        <v>-45942.080000000002</v>
      </c>
      <c r="S501" s="227">
        <v>-8214.69</v>
      </c>
      <c r="T501" s="227">
        <v>-37124.519999999997</v>
      </c>
      <c r="U501" s="227">
        <v>-3068.06</v>
      </c>
      <c r="V501" s="227">
        <v>-130407.03999999999</v>
      </c>
      <c r="W501" s="227">
        <v>-194954.36</v>
      </c>
      <c r="X501" s="227">
        <v>-35655.449999999997</v>
      </c>
      <c r="Y501" s="227">
        <v>-164090</v>
      </c>
      <c r="Z501" s="227">
        <v>0</v>
      </c>
      <c r="AA501" s="227">
        <v>-8899.49</v>
      </c>
      <c r="AB501" s="227">
        <v>-8368.25</v>
      </c>
      <c r="AC501" s="227">
        <v>-36033</v>
      </c>
      <c r="AD501" s="227">
        <v>-8001</v>
      </c>
      <c r="AE501" s="227">
        <v>-121.56</v>
      </c>
      <c r="AF501" s="227">
        <v>-23150.25</v>
      </c>
      <c r="AG501" s="227">
        <v>-18603.28</v>
      </c>
      <c r="AH501" s="227">
        <v>-30581.43</v>
      </c>
      <c r="AI501" s="227">
        <v>-40423.300000000003</v>
      </c>
      <c r="AJ501" s="227">
        <v>-1960.96</v>
      </c>
      <c r="AK501" s="227">
        <v>-301409.28999999998</v>
      </c>
      <c r="AL501" s="227">
        <v>-38820.839999999997</v>
      </c>
      <c r="AM501" s="227">
        <v>-9951.5</v>
      </c>
      <c r="AN501" s="227">
        <v>0</v>
      </c>
      <c r="AO501" s="227">
        <v>-9382.7000000000007</v>
      </c>
      <c r="AP501" s="227">
        <v>0</v>
      </c>
      <c r="AQ501" s="227">
        <v>-26288.31</v>
      </c>
      <c r="AR501" s="227">
        <v>-66682.11</v>
      </c>
      <c r="AS501" s="227">
        <v>0</v>
      </c>
      <c r="AT501" s="227">
        <v>0</v>
      </c>
      <c r="AU501" s="227">
        <v>0</v>
      </c>
      <c r="AV501" s="227">
        <v>-12943</v>
      </c>
      <c r="AW501" s="227">
        <v>-1540.5</v>
      </c>
      <c r="AX501" s="227">
        <v>-50574.05</v>
      </c>
      <c r="AY501" s="227">
        <v>-3490.81</v>
      </c>
      <c r="AZ501" s="227">
        <v>-21688.18</v>
      </c>
      <c r="BA501" s="227">
        <v>-63679.79</v>
      </c>
      <c r="BB501" s="227">
        <v>-2019.32</v>
      </c>
      <c r="BC501" s="227">
        <v>-253856.5</v>
      </c>
      <c r="BD501" s="227">
        <v>-269813.86</v>
      </c>
      <c r="BE501" s="227">
        <v>-47752.09</v>
      </c>
      <c r="BF501" s="227">
        <v>-1314.43</v>
      </c>
      <c r="BG501" s="227">
        <v>-118764.94</v>
      </c>
      <c r="BH501" s="227">
        <v>0</v>
      </c>
      <c r="BI501" s="227">
        <v>0</v>
      </c>
      <c r="BJ501" s="227">
        <v>0</v>
      </c>
      <c r="BK501" s="227">
        <v>0</v>
      </c>
      <c r="BL501" s="227">
        <v>-69964.800000000003</v>
      </c>
      <c r="BM501" s="227">
        <v>-23241.71</v>
      </c>
      <c r="BN501" s="227">
        <v>-26521.5</v>
      </c>
      <c r="BO501" s="227">
        <v>-31617.73</v>
      </c>
      <c r="BP501" s="227">
        <v>-11150.1</v>
      </c>
      <c r="BQ501" s="227">
        <v>-214971</v>
      </c>
      <c r="BR501" s="227">
        <v>-190372.91</v>
      </c>
      <c r="BS501" s="227">
        <v>-3328</v>
      </c>
      <c r="BT501" s="227">
        <v>-21287</v>
      </c>
      <c r="BU501" s="227">
        <v>-31886</v>
      </c>
      <c r="BV501" s="227">
        <v>-97</v>
      </c>
      <c r="BW501" s="227">
        <v>-5140</v>
      </c>
      <c r="BX501" s="227">
        <v>0</v>
      </c>
      <c r="BY501" s="227">
        <v>-5901.26</v>
      </c>
      <c r="BZ501" s="227">
        <v>-18153</v>
      </c>
      <c r="CA501" s="227">
        <v>-11295.7</v>
      </c>
      <c r="CB501" s="227">
        <v>-54952</v>
      </c>
      <c r="CC501" s="227">
        <v>-3029.07</v>
      </c>
      <c r="CD501" s="227">
        <v>-52351</v>
      </c>
      <c r="CE501" s="227">
        <v>-860.68</v>
      </c>
      <c r="CF501" s="227">
        <v>-16622</v>
      </c>
      <c r="CG501" s="227">
        <v>0</v>
      </c>
      <c r="CH501" s="227">
        <v>-16751.240000000002</v>
      </c>
      <c r="CI501" s="227">
        <v>0</v>
      </c>
      <c r="CJ501" s="227">
        <v>-32409.5</v>
      </c>
      <c r="CK501" s="227">
        <v>-406</v>
      </c>
      <c r="CL501" s="227">
        <v>0</v>
      </c>
      <c r="CM501" s="326" t="s">
        <v>1416</v>
      </c>
      <c r="CN501" s="309" t="s">
        <v>1415</v>
      </c>
      <c r="CO501" s="309" t="s">
        <v>1416</v>
      </c>
      <c r="CP501" s="310" t="s">
        <v>2198</v>
      </c>
      <c r="CQ501" s="336" t="s">
        <v>2259</v>
      </c>
      <c r="CR501" s="310">
        <f t="shared" si="9"/>
        <v>0</v>
      </c>
      <c r="CS501" s="310" t="s">
        <v>532</v>
      </c>
      <c r="CT501" s="310" t="s">
        <v>533</v>
      </c>
      <c r="CU501" s="310">
        <v>0</v>
      </c>
      <c r="CW501" s="312" t="s">
        <v>1415</v>
      </c>
      <c r="CX501" s="310" t="s">
        <v>1416</v>
      </c>
      <c r="CY501" s="310" t="s">
        <v>2198</v>
      </c>
      <c r="CZ501" s="325">
        <f t="shared" si="8"/>
        <v>0</v>
      </c>
      <c r="DA501" s="313" t="s">
        <v>532</v>
      </c>
      <c r="DB501" s="310" t="s">
        <v>533</v>
      </c>
      <c r="DC501" s="310" t="s">
        <v>2296</v>
      </c>
    </row>
    <row r="502" spans="1:107" ht="13.2" customHeight="1" x14ac:dyDescent="0.25">
      <c r="A502" s="293" t="s">
        <v>534</v>
      </c>
      <c r="B502" s="294" t="s">
        <v>535</v>
      </c>
      <c r="C502" s="227">
        <v>-1229677.8</v>
      </c>
      <c r="D502" s="227">
        <v>-2334.5</v>
      </c>
      <c r="E502" s="227">
        <v>-5351.53</v>
      </c>
      <c r="F502" s="227">
        <v>-17359</v>
      </c>
      <c r="G502" s="227">
        <v>0</v>
      </c>
      <c r="H502" s="227">
        <v>-16847</v>
      </c>
      <c r="I502" s="227">
        <v>0</v>
      </c>
      <c r="J502" s="227">
        <v>0</v>
      </c>
      <c r="K502" s="227">
        <v>0</v>
      </c>
      <c r="L502" s="227">
        <v>-11990.18</v>
      </c>
      <c r="M502" s="227">
        <v>-71149.8</v>
      </c>
      <c r="N502" s="227">
        <v>-8170.88</v>
      </c>
      <c r="O502" s="227">
        <v>-335507.33</v>
      </c>
      <c r="P502" s="227">
        <v>0</v>
      </c>
      <c r="Q502" s="227">
        <v>0</v>
      </c>
      <c r="R502" s="227">
        <v>0</v>
      </c>
      <c r="S502" s="227">
        <v>-17598.63</v>
      </c>
      <c r="T502" s="227">
        <v>0</v>
      </c>
      <c r="U502" s="227">
        <v>-25807.85</v>
      </c>
      <c r="V502" s="227">
        <v>0</v>
      </c>
      <c r="W502" s="227">
        <v>-719449.76</v>
      </c>
      <c r="X502" s="227">
        <v>-33012.68</v>
      </c>
      <c r="Y502" s="227">
        <v>-334598</v>
      </c>
      <c r="Z502" s="227">
        <v>0</v>
      </c>
      <c r="AA502" s="227">
        <v>0</v>
      </c>
      <c r="AB502" s="227">
        <v>0</v>
      </c>
      <c r="AC502" s="227">
        <v>-5567</v>
      </c>
      <c r="AD502" s="227">
        <v>-54458.16</v>
      </c>
      <c r="AE502" s="227">
        <v>0</v>
      </c>
      <c r="AF502" s="227">
        <v>-25775</v>
      </c>
      <c r="AG502" s="227">
        <v>-2526.7199999999998</v>
      </c>
      <c r="AH502" s="227">
        <v>-26614.15</v>
      </c>
      <c r="AI502" s="227">
        <v>0</v>
      </c>
      <c r="AJ502" s="227">
        <v>0</v>
      </c>
      <c r="AK502" s="227">
        <v>-351925.01</v>
      </c>
      <c r="AL502" s="227">
        <v>-5163.1899999999996</v>
      </c>
      <c r="AM502" s="227">
        <v>-4345</v>
      </c>
      <c r="AN502" s="227">
        <v>0</v>
      </c>
      <c r="AO502" s="227">
        <v>0</v>
      </c>
      <c r="AP502" s="227">
        <v>0</v>
      </c>
      <c r="AQ502" s="227">
        <v>0</v>
      </c>
      <c r="AR502" s="227">
        <v>-83007.289999999994</v>
      </c>
      <c r="AS502" s="227">
        <v>0</v>
      </c>
      <c r="AT502" s="227">
        <v>0</v>
      </c>
      <c r="AU502" s="227">
        <v>0</v>
      </c>
      <c r="AV502" s="227">
        <v>-495.9</v>
      </c>
      <c r="AW502" s="227">
        <v>-71316.17</v>
      </c>
      <c r="AX502" s="227">
        <v>0</v>
      </c>
      <c r="AY502" s="227">
        <v>0</v>
      </c>
      <c r="AZ502" s="227">
        <v>-5119</v>
      </c>
      <c r="BA502" s="227">
        <v>-489523.85</v>
      </c>
      <c r="BB502" s="227">
        <v>-902.55</v>
      </c>
      <c r="BC502" s="227">
        <v>-574356.21</v>
      </c>
      <c r="BD502" s="227">
        <v>-496084.45</v>
      </c>
      <c r="BE502" s="227">
        <v>-101892.5</v>
      </c>
      <c r="BF502" s="227">
        <v>-692.2</v>
      </c>
      <c r="BG502" s="227">
        <v>-131056.05</v>
      </c>
      <c r="BH502" s="227">
        <v>0</v>
      </c>
      <c r="BI502" s="227">
        <v>0</v>
      </c>
      <c r="BJ502" s="227">
        <v>0</v>
      </c>
      <c r="BK502" s="227">
        <v>0</v>
      </c>
      <c r="BL502" s="227">
        <v>-48898.18</v>
      </c>
      <c r="BM502" s="227">
        <v>-93472.26</v>
      </c>
      <c r="BN502" s="227">
        <v>-5494</v>
      </c>
      <c r="BO502" s="227">
        <v>0</v>
      </c>
      <c r="BP502" s="227">
        <v>-25582</v>
      </c>
      <c r="BQ502" s="227">
        <v>0</v>
      </c>
      <c r="BR502" s="295">
        <v>-448692.09</v>
      </c>
      <c r="BS502" s="227">
        <v>0</v>
      </c>
      <c r="BT502" s="227">
        <v>-43300</v>
      </c>
      <c r="BU502" s="295">
        <v>-16508</v>
      </c>
      <c r="BV502" s="295">
        <v>0</v>
      </c>
      <c r="BW502" s="227">
        <v>0</v>
      </c>
      <c r="BX502" s="295">
        <v>0</v>
      </c>
      <c r="BY502" s="227">
        <v>0</v>
      </c>
      <c r="BZ502" s="295">
        <v>-4210</v>
      </c>
      <c r="CA502" s="295">
        <v>0</v>
      </c>
      <c r="CB502" s="295">
        <v>0</v>
      </c>
      <c r="CC502" s="227">
        <v>-1002.51</v>
      </c>
      <c r="CD502" s="295">
        <v>-105361</v>
      </c>
      <c r="CE502" s="295">
        <v>-16293.83</v>
      </c>
      <c r="CF502" s="227">
        <v>0</v>
      </c>
      <c r="CG502" s="227">
        <v>-1910</v>
      </c>
      <c r="CH502" s="295">
        <v>0</v>
      </c>
      <c r="CI502" s="295">
        <v>0</v>
      </c>
      <c r="CJ502" s="295">
        <v>0</v>
      </c>
      <c r="CK502" s="295">
        <v>0</v>
      </c>
      <c r="CL502" s="227">
        <v>0</v>
      </c>
      <c r="CM502" s="326" t="s">
        <v>1416</v>
      </c>
      <c r="CN502" s="309" t="s">
        <v>1415</v>
      </c>
      <c r="CO502" s="309" t="s">
        <v>1416</v>
      </c>
      <c r="CP502" s="310" t="s">
        <v>2198</v>
      </c>
      <c r="CQ502" s="336" t="s">
        <v>2259</v>
      </c>
      <c r="CR502" s="310">
        <f t="shared" si="9"/>
        <v>0</v>
      </c>
      <c r="CS502" s="310" t="s">
        <v>534</v>
      </c>
      <c r="CT502" s="310" t="s">
        <v>535</v>
      </c>
      <c r="CU502" s="310">
        <v>0</v>
      </c>
      <c r="CW502" s="312" t="s">
        <v>1415</v>
      </c>
      <c r="CX502" s="310" t="s">
        <v>1416</v>
      </c>
      <c r="CY502" s="310" t="s">
        <v>2198</v>
      </c>
      <c r="CZ502" s="325">
        <f t="shared" si="8"/>
        <v>0</v>
      </c>
      <c r="DA502" s="313" t="s">
        <v>534</v>
      </c>
      <c r="DB502" s="310" t="s">
        <v>535</v>
      </c>
      <c r="DC502" s="310" t="s">
        <v>2296</v>
      </c>
    </row>
    <row r="503" spans="1:107" ht="13.2" customHeight="1" x14ac:dyDescent="0.25">
      <c r="A503" s="293" t="s">
        <v>536</v>
      </c>
      <c r="B503" s="294" t="s">
        <v>1479</v>
      </c>
      <c r="C503" s="227">
        <v>0</v>
      </c>
      <c r="D503" s="227">
        <v>0</v>
      </c>
      <c r="E503" s="227">
        <v>0</v>
      </c>
      <c r="F503" s="227">
        <v>0</v>
      </c>
      <c r="G503" s="227">
        <v>0</v>
      </c>
      <c r="H503" s="227">
        <v>0</v>
      </c>
      <c r="I503" s="227">
        <v>0</v>
      </c>
      <c r="J503" s="227">
        <v>0</v>
      </c>
      <c r="K503" s="227">
        <v>0</v>
      </c>
      <c r="L503" s="227">
        <v>0</v>
      </c>
      <c r="M503" s="227">
        <v>5820</v>
      </c>
      <c r="N503" s="227">
        <v>0</v>
      </c>
      <c r="O503" s="227">
        <v>0</v>
      </c>
      <c r="P503" s="227">
        <v>0</v>
      </c>
      <c r="Q503" s="227">
        <v>0</v>
      </c>
      <c r="R503" s="227">
        <v>0</v>
      </c>
      <c r="S503" s="227">
        <v>0</v>
      </c>
      <c r="T503" s="227">
        <v>0</v>
      </c>
      <c r="U503" s="227">
        <v>0</v>
      </c>
      <c r="V503" s="227">
        <v>0</v>
      </c>
      <c r="W503" s="227">
        <v>0</v>
      </c>
      <c r="X503" s="227">
        <v>0</v>
      </c>
      <c r="Y503" s="227">
        <v>0</v>
      </c>
      <c r="Z503" s="227">
        <v>0</v>
      </c>
      <c r="AA503" s="227">
        <v>0</v>
      </c>
      <c r="AB503" s="227">
        <v>0</v>
      </c>
      <c r="AC503" s="227">
        <v>0</v>
      </c>
      <c r="AD503" s="227">
        <v>0</v>
      </c>
      <c r="AE503" s="227">
        <v>0</v>
      </c>
      <c r="AF503" s="227">
        <v>0</v>
      </c>
      <c r="AG503" s="227">
        <v>0</v>
      </c>
      <c r="AH503" s="227">
        <v>0</v>
      </c>
      <c r="AI503" s="227">
        <v>0</v>
      </c>
      <c r="AJ503" s="227">
        <v>0</v>
      </c>
      <c r="AK503" s="227">
        <v>0</v>
      </c>
      <c r="AL503" s="227">
        <v>0</v>
      </c>
      <c r="AM503" s="227">
        <v>0</v>
      </c>
      <c r="AN503" s="227">
        <v>0</v>
      </c>
      <c r="AO503" s="227">
        <v>25097</v>
      </c>
      <c r="AP503" s="227">
        <v>0</v>
      </c>
      <c r="AQ503" s="227">
        <v>0</v>
      </c>
      <c r="AR503" s="227">
        <v>0</v>
      </c>
      <c r="AS503" s="227">
        <v>0</v>
      </c>
      <c r="AT503" s="227">
        <v>0</v>
      </c>
      <c r="AU503" s="227">
        <v>0</v>
      </c>
      <c r="AV503" s="227">
        <v>0</v>
      </c>
      <c r="AW503" s="227">
        <v>0</v>
      </c>
      <c r="AX503" s="227">
        <v>0</v>
      </c>
      <c r="AY503" s="227">
        <v>0</v>
      </c>
      <c r="AZ503" s="227">
        <v>0</v>
      </c>
      <c r="BA503" s="227">
        <v>315697.64</v>
      </c>
      <c r="BB503" s="227">
        <v>0</v>
      </c>
      <c r="BC503" s="227">
        <v>250</v>
      </c>
      <c r="BD503" s="227">
        <v>0</v>
      </c>
      <c r="BE503" s="227">
        <v>59849.66</v>
      </c>
      <c r="BF503" s="227">
        <v>0</v>
      </c>
      <c r="BG503" s="227">
        <v>38918.74</v>
      </c>
      <c r="BH503" s="227">
        <v>0</v>
      </c>
      <c r="BI503" s="227">
        <v>0</v>
      </c>
      <c r="BJ503" s="227">
        <v>0</v>
      </c>
      <c r="BK503" s="227">
        <v>0</v>
      </c>
      <c r="BL503" s="227">
        <v>0</v>
      </c>
      <c r="BM503" s="227">
        <v>0</v>
      </c>
      <c r="BN503" s="227">
        <v>0</v>
      </c>
      <c r="BO503" s="227">
        <v>0</v>
      </c>
      <c r="BP503" s="227">
        <v>0</v>
      </c>
      <c r="BQ503" s="227">
        <v>0</v>
      </c>
      <c r="BR503" s="295">
        <v>0</v>
      </c>
      <c r="BS503" s="295">
        <v>0</v>
      </c>
      <c r="BT503" s="227">
        <v>0</v>
      </c>
      <c r="BU503" s="295">
        <v>0</v>
      </c>
      <c r="BV503" s="227">
        <v>0</v>
      </c>
      <c r="BW503" s="227">
        <v>0</v>
      </c>
      <c r="BX503" s="295">
        <v>0</v>
      </c>
      <c r="BY503" s="295">
        <v>0</v>
      </c>
      <c r="BZ503" s="227">
        <v>0</v>
      </c>
      <c r="CA503" s="295">
        <v>0</v>
      </c>
      <c r="CB503" s="295">
        <v>0</v>
      </c>
      <c r="CC503" s="227">
        <v>0</v>
      </c>
      <c r="CD503" s="227">
        <v>0</v>
      </c>
      <c r="CE503" s="295">
        <v>10146.24</v>
      </c>
      <c r="CF503" s="227">
        <v>0</v>
      </c>
      <c r="CG503" s="227">
        <v>33605</v>
      </c>
      <c r="CH503" s="295">
        <v>0</v>
      </c>
      <c r="CI503" s="227">
        <v>0</v>
      </c>
      <c r="CJ503" s="295">
        <v>0</v>
      </c>
      <c r="CK503" s="295">
        <v>0</v>
      </c>
      <c r="CL503" s="295">
        <v>0</v>
      </c>
      <c r="CM503" s="326" t="s">
        <v>1416</v>
      </c>
      <c r="CN503" s="309" t="s">
        <v>1417</v>
      </c>
      <c r="CO503" s="309" t="s">
        <v>1416</v>
      </c>
      <c r="CP503" s="310" t="s">
        <v>2198</v>
      </c>
      <c r="CQ503" s="336" t="s">
        <v>2259</v>
      </c>
      <c r="CR503" s="310">
        <f t="shared" si="9"/>
        <v>0</v>
      </c>
      <c r="CS503" s="310" t="s">
        <v>536</v>
      </c>
      <c r="CT503" s="310" t="s">
        <v>537</v>
      </c>
      <c r="CU503" s="310">
        <v>0</v>
      </c>
      <c r="CW503" s="312" t="s">
        <v>1417</v>
      </c>
      <c r="CX503" s="310" t="s">
        <v>1416</v>
      </c>
      <c r="CY503" s="310" t="s">
        <v>2198</v>
      </c>
      <c r="CZ503" s="325">
        <f t="shared" si="8"/>
        <v>0</v>
      </c>
      <c r="DA503" s="313" t="s">
        <v>536</v>
      </c>
      <c r="DB503" s="310" t="s">
        <v>1479</v>
      </c>
      <c r="DC503" s="310" t="s">
        <v>1469</v>
      </c>
    </row>
    <row r="504" spans="1:107" ht="13.2" customHeight="1" x14ac:dyDescent="0.25">
      <c r="A504" s="293" t="s">
        <v>538</v>
      </c>
      <c r="B504" s="294" t="s">
        <v>539</v>
      </c>
      <c r="C504" s="227">
        <v>0</v>
      </c>
      <c r="D504" s="227">
        <v>0</v>
      </c>
      <c r="E504" s="227">
        <v>0</v>
      </c>
      <c r="F504" s="227">
        <v>0</v>
      </c>
      <c r="G504" s="227">
        <v>0</v>
      </c>
      <c r="H504" s="227">
        <v>-1682</v>
      </c>
      <c r="I504" s="227">
        <v>0</v>
      </c>
      <c r="J504" s="227">
        <v>0</v>
      </c>
      <c r="K504" s="227">
        <v>0</v>
      </c>
      <c r="L504" s="227">
        <v>0</v>
      </c>
      <c r="M504" s="227">
        <v>0</v>
      </c>
      <c r="N504" s="227">
        <v>0</v>
      </c>
      <c r="O504" s="227">
        <v>-61755.88</v>
      </c>
      <c r="P504" s="227">
        <v>0</v>
      </c>
      <c r="Q504" s="227">
        <v>0</v>
      </c>
      <c r="R504" s="227">
        <v>-132151.20000000001</v>
      </c>
      <c r="S504" s="227">
        <v>0</v>
      </c>
      <c r="T504" s="227">
        <v>0</v>
      </c>
      <c r="U504" s="227">
        <v>0</v>
      </c>
      <c r="V504" s="227">
        <v>-15537.26</v>
      </c>
      <c r="W504" s="227">
        <v>0</v>
      </c>
      <c r="X504" s="227">
        <v>0</v>
      </c>
      <c r="Y504" s="227">
        <v>0</v>
      </c>
      <c r="Z504" s="227">
        <v>0</v>
      </c>
      <c r="AA504" s="227">
        <v>0</v>
      </c>
      <c r="AB504" s="227">
        <v>0</v>
      </c>
      <c r="AC504" s="227">
        <v>0</v>
      </c>
      <c r="AD504" s="227">
        <v>-20621</v>
      </c>
      <c r="AE504" s="227">
        <v>0</v>
      </c>
      <c r="AF504" s="227">
        <v>0</v>
      </c>
      <c r="AG504" s="227">
        <v>0</v>
      </c>
      <c r="AH504" s="227">
        <v>0</v>
      </c>
      <c r="AI504" s="227">
        <v>-108888.75</v>
      </c>
      <c r="AJ504" s="227">
        <v>-7633.46</v>
      </c>
      <c r="AK504" s="227">
        <v>0</v>
      </c>
      <c r="AL504" s="227">
        <v>0</v>
      </c>
      <c r="AM504" s="227">
        <v>0</v>
      </c>
      <c r="AN504" s="227">
        <v>0</v>
      </c>
      <c r="AO504" s="227">
        <v>-14300.86</v>
      </c>
      <c r="AP504" s="227">
        <v>0</v>
      </c>
      <c r="AQ504" s="227">
        <v>0</v>
      </c>
      <c r="AR504" s="227">
        <v>0</v>
      </c>
      <c r="AS504" s="227">
        <v>0</v>
      </c>
      <c r="AT504" s="227">
        <v>0</v>
      </c>
      <c r="AU504" s="227">
        <v>0</v>
      </c>
      <c r="AV504" s="227">
        <v>0</v>
      </c>
      <c r="AW504" s="227">
        <v>0</v>
      </c>
      <c r="AX504" s="227">
        <v>0</v>
      </c>
      <c r="AY504" s="227">
        <v>0</v>
      </c>
      <c r="AZ504" s="227">
        <v>0</v>
      </c>
      <c r="BA504" s="227">
        <v>0</v>
      </c>
      <c r="BB504" s="227">
        <v>0</v>
      </c>
      <c r="BC504" s="227">
        <v>-143091.54999999999</v>
      </c>
      <c r="BD504" s="227">
        <v>0</v>
      </c>
      <c r="BE504" s="227">
        <v>0</v>
      </c>
      <c r="BF504" s="227">
        <v>0</v>
      </c>
      <c r="BG504" s="227">
        <v>-1781.02</v>
      </c>
      <c r="BH504" s="227">
        <v>0</v>
      </c>
      <c r="BI504" s="227">
        <v>0</v>
      </c>
      <c r="BJ504" s="227">
        <v>0</v>
      </c>
      <c r="BK504" s="227">
        <v>0</v>
      </c>
      <c r="BL504" s="227">
        <v>0</v>
      </c>
      <c r="BM504" s="227">
        <v>0</v>
      </c>
      <c r="BN504" s="227">
        <v>0</v>
      </c>
      <c r="BO504" s="227">
        <v>0</v>
      </c>
      <c r="BP504" s="227">
        <v>0</v>
      </c>
      <c r="BQ504" s="227">
        <v>0</v>
      </c>
      <c r="BR504" s="227">
        <v>-1657257.97</v>
      </c>
      <c r="BS504" s="227">
        <v>0</v>
      </c>
      <c r="BT504" s="227">
        <v>0</v>
      </c>
      <c r="BU504" s="227">
        <v>0</v>
      </c>
      <c r="BV504" s="227">
        <v>0</v>
      </c>
      <c r="BW504" s="227">
        <v>0</v>
      </c>
      <c r="BX504" s="227">
        <v>0</v>
      </c>
      <c r="BY504" s="227">
        <v>0</v>
      </c>
      <c r="BZ504" s="227">
        <v>0</v>
      </c>
      <c r="CA504" s="227">
        <v>0</v>
      </c>
      <c r="CB504" s="227">
        <v>0</v>
      </c>
      <c r="CC504" s="227">
        <v>0</v>
      </c>
      <c r="CD504" s="227">
        <v>0</v>
      </c>
      <c r="CE504" s="227">
        <v>0</v>
      </c>
      <c r="CF504" s="227">
        <v>0</v>
      </c>
      <c r="CG504" s="227">
        <v>-5132.5600000000004</v>
      </c>
      <c r="CH504" s="227">
        <v>0</v>
      </c>
      <c r="CI504" s="227">
        <v>0</v>
      </c>
      <c r="CJ504" s="227">
        <v>-19124.240000000002</v>
      </c>
      <c r="CK504" s="227">
        <v>0</v>
      </c>
      <c r="CL504" s="227">
        <v>0</v>
      </c>
      <c r="CM504" s="326" t="s">
        <v>1416</v>
      </c>
      <c r="CN504" s="309" t="s">
        <v>1415</v>
      </c>
      <c r="CO504" s="309" t="s">
        <v>1416</v>
      </c>
      <c r="CP504" s="310" t="s">
        <v>2198</v>
      </c>
      <c r="CQ504" s="336" t="s">
        <v>2259</v>
      </c>
      <c r="CR504" s="310">
        <f t="shared" si="9"/>
        <v>0</v>
      </c>
      <c r="CS504" s="310" t="s">
        <v>538</v>
      </c>
      <c r="CT504" s="310" t="s">
        <v>539</v>
      </c>
      <c r="CU504" s="310">
        <v>0</v>
      </c>
      <c r="CW504" s="312" t="s">
        <v>1415</v>
      </c>
      <c r="CX504" s="310" t="s">
        <v>1416</v>
      </c>
      <c r="CY504" s="310" t="s">
        <v>2198</v>
      </c>
      <c r="CZ504" s="325">
        <f t="shared" si="8"/>
        <v>0</v>
      </c>
      <c r="DA504" s="313" t="s">
        <v>538</v>
      </c>
      <c r="DB504" s="310" t="s">
        <v>539</v>
      </c>
      <c r="DC504" s="310" t="s">
        <v>2296</v>
      </c>
    </row>
    <row r="505" spans="1:107" ht="13.2" customHeight="1" x14ac:dyDescent="0.25">
      <c r="A505" s="293" t="s">
        <v>540</v>
      </c>
      <c r="B505" s="294" t="s">
        <v>1519</v>
      </c>
      <c r="C505" s="227">
        <v>89327.83</v>
      </c>
      <c r="D505" s="227">
        <v>0</v>
      </c>
      <c r="E505" s="227">
        <v>3651.15</v>
      </c>
      <c r="F505" s="227">
        <v>0</v>
      </c>
      <c r="G505" s="227">
        <v>0</v>
      </c>
      <c r="H505" s="227">
        <v>0</v>
      </c>
      <c r="I505" s="227">
        <v>0</v>
      </c>
      <c r="J505" s="227">
        <v>0</v>
      </c>
      <c r="K505" s="227">
        <v>0</v>
      </c>
      <c r="L505" s="227">
        <v>0</v>
      </c>
      <c r="M505" s="227">
        <v>0</v>
      </c>
      <c r="N505" s="227">
        <v>0</v>
      </c>
      <c r="O505" s="227">
        <v>24689.93</v>
      </c>
      <c r="P505" s="227">
        <v>0</v>
      </c>
      <c r="Q505" s="227">
        <v>0</v>
      </c>
      <c r="R505" s="227">
        <v>0</v>
      </c>
      <c r="S505" s="227">
        <v>0</v>
      </c>
      <c r="T505" s="227">
        <v>0</v>
      </c>
      <c r="U505" s="227">
        <v>0</v>
      </c>
      <c r="V505" s="227">
        <v>0</v>
      </c>
      <c r="W505" s="227">
        <v>0</v>
      </c>
      <c r="X505" s="227">
        <v>0</v>
      </c>
      <c r="Y505" s="227">
        <v>0</v>
      </c>
      <c r="Z505" s="227">
        <v>0</v>
      </c>
      <c r="AA505" s="227">
        <v>0</v>
      </c>
      <c r="AB505" s="227">
        <v>0</v>
      </c>
      <c r="AC505" s="227">
        <v>0</v>
      </c>
      <c r="AD505" s="227">
        <v>0</v>
      </c>
      <c r="AE505" s="227">
        <v>0</v>
      </c>
      <c r="AF505" s="227">
        <v>0</v>
      </c>
      <c r="AG505" s="227">
        <v>0</v>
      </c>
      <c r="AH505" s="227">
        <v>0</v>
      </c>
      <c r="AI505" s="227">
        <v>0</v>
      </c>
      <c r="AJ505" s="227">
        <v>0</v>
      </c>
      <c r="AK505" s="227">
        <v>0</v>
      </c>
      <c r="AL505" s="227">
        <v>0</v>
      </c>
      <c r="AM505" s="227">
        <v>0</v>
      </c>
      <c r="AN505" s="227">
        <v>0</v>
      </c>
      <c r="AO505" s="227">
        <v>10937.8</v>
      </c>
      <c r="AP505" s="227">
        <v>0</v>
      </c>
      <c r="AQ505" s="227">
        <v>0</v>
      </c>
      <c r="AR505" s="227">
        <v>0</v>
      </c>
      <c r="AS505" s="227">
        <v>0</v>
      </c>
      <c r="AT505" s="227">
        <v>0</v>
      </c>
      <c r="AU505" s="227">
        <v>0</v>
      </c>
      <c r="AV505" s="227">
        <v>0</v>
      </c>
      <c r="AW505" s="227">
        <v>0</v>
      </c>
      <c r="AX505" s="227">
        <v>0</v>
      </c>
      <c r="AY505" s="227">
        <v>0</v>
      </c>
      <c r="AZ505" s="227">
        <v>0</v>
      </c>
      <c r="BA505" s="227">
        <v>0</v>
      </c>
      <c r="BB505" s="227">
        <v>0</v>
      </c>
      <c r="BC505" s="227">
        <v>17037.71</v>
      </c>
      <c r="BD505" s="227">
        <v>0</v>
      </c>
      <c r="BE505" s="227">
        <v>0</v>
      </c>
      <c r="BF505" s="227">
        <v>0</v>
      </c>
      <c r="BG505" s="227">
        <v>0</v>
      </c>
      <c r="BH505" s="227">
        <v>0</v>
      </c>
      <c r="BI505" s="227">
        <v>0</v>
      </c>
      <c r="BJ505" s="227">
        <v>0</v>
      </c>
      <c r="BK505" s="227">
        <v>0</v>
      </c>
      <c r="BL505" s="227">
        <v>0</v>
      </c>
      <c r="BM505" s="227">
        <v>0</v>
      </c>
      <c r="BN505" s="227">
        <v>0</v>
      </c>
      <c r="BO505" s="227">
        <v>0</v>
      </c>
      <c r="BP505" s="227">
        <v>0</v>
      </c>
      <c r="BQ505" s="227">
        <v>0</v>
      </c>
      <c r="BR505" s="295">
        <v>449895.63</v>
      </c>
      <c r="BS505" s="227">
        <v>0</v>
      </c>
      <c r="BT505" s="227">
        <v>0</v>
      </c>
      <c r="BU505" s="227">
        <v>0</v>
      </c>
      <c r="BV505" s="295">
        <v>0</v>
      </c>
      <c r="BW505" s="227">
        <v>0</v>
      </c>
      <c r="BX505" s="227">
        <v>0</v>
      </c>
      <c r="BY505" s="227">
        <v>0</v>
      </c>
      <c r="BZ505" s="227">
        <v>0</v>
      </c>
      <c r="CA505" s="227">
        <v>0</v>
      </c>
      <c r="CB505" s="227">
        <v>0</v>
      </c>
      <c r="CC505" s="227">
        <v>0</v>
      </c>
      <c r="CD505" s="227">
        <v>0</v>
      </c>
      <c r="CE505" s="227">
        <v>0</v>
      </c>
      <c r="CF505" s="227">
        <v>0</v>
      </c>
      <c r="CG505" s="227">
        <v>0</v>
      </c>
      <c r="CH505" s="227">
        <v>5416.98</v>
      </c>
      <c r="CI505" s="227">
        <v>0</v>
      </c>
      <c r="CJ505" s="227">
        <v>0</v>
      </c>
      <c r="CK505" s="227">
        <v>0</v>
      </c>
      <c r="CL505" s="227">
        <v>0</v>
      </c>
      <c r="CM505" s="326" t="s">
        <v>1416</v>
      </c>
      <c r="CN505" s="309" t="s">
        <v>1415</v>
      </c>
      <c r="CO505" s="309" t="s">
        <v>1416</v>
      </c>
      <c r="CP505" s="310" t="s">
        <v>2198</v>
      </c>
      <c r="CQ505" s="336" t="s">
        <v>2259</v>
      </c>
      <c r="CR505" s="310">
        <f t="shared" si="9"/>
        <v>0</v>
      </c>
      <c r="CS505" s="310" t="s">
        <v>540</v>
      </c>
      <c r="CT505" s="310" t="s">
        <v>541</v>
      </c>
      <c r="CU505" s="310">
        <v>0</v>
      </c>
      <c r="CW505" s="312" t="s">
        <v>1415</v>
      </c>
      <c r="CX505" s="310" t="s">
        <v>1416</v>
      </c>
      <c r="CY505" s="310" t="s">
        <v>2198</v>
      </c>
      <c r="CZ505" s="325">
        <f t="shared" si="8"/>
        <v>0</v>
      </c>
      <c r="DA505" s="313" t="s">
        <v>540</v>
      </c>
      <c r="DB505" s="310" t="s">
        <v>1519</v>
      </c>
      <c r="DC505" s="310" t="s">
        <v>2296</v>
      </c>
    </row>
    <row r="506" spans="1:107" ht="13.2" customHeight="1" x14ac:dyDescent="0.25">
      <c r="A506" s="293" t="s">
        <v>542</v>
      </c>
      <c r="B506" s="294" t="s">
        <v>1480</v>
      </c>
      <c r="C506" s="227">
        <v>50</v>
      </c>
      <c r="D506" s="227">
        <v>0</v>
      </c>
      <c r="E506" s="227">
        <v>0</v>
      </c>
      <c r="F506" s="227">
        <v>0</v>
      </c>
      <c r="G506" s="227">
        <v>0</v>
      </c>
      <c r="H506" s="227">
        <v>0</v>
      </c>
      <c r="I506" s="227">
        <v>0</v>
      </c>
      <c r="J506" s="227">
        <v>0</v>
      </c>
      <c r="K506" s="227">
        <v>0</v>
      </c>
      <c r="L506" s="227">
        <v>0</v>
      </c>
      <c r="M506" s="227">
        <v>2011</v>
      </c>
      <c r="N506" s="227">
        <v>0</v>
      </c>
      <c r="O506" s="227">
        <v>97496</v>
      </c>
      <c r="P506" s="227">
        <v>0</v>
      </c>
      <c r="Q506" s="227">
        <v>0</v>
      </c>
      <c r="R506" s="227">
        <v>0</v>
      </c>
      <c r="S506" s="227">
        <v>0</v>
      </c>
      <c r="T506" s="227">
        <v>0</v>
      </c>
      <c r="U506" s="227">
        <v>0</v>
      </c>
      <c r="V506" s="227">
        <v>0</v>
      </c>
      <c r="W506" s="227">
        <v>154465</v>
      </c>
      <c r="X506" s="227">
        <v>0</v>
      </c>
      <c r="Y506" s="227">
        <v>12544</v>
      </c>
      <c r="Z506" s="227">
        <v>0</v>
      </c>
      <c r="AA506" s="227">
        <v>0</v>
      </c>
      <c r="AB506" s="227">
        <v>0</v>
      </c>
      <c r="AC506" s="227">
        <v>0</v>
      </c>
      <c r="AD506" s="227">
        <v>0</v>
      </c>
      <c r="AE506" s="227">
        <v>0</v>
      </c>
      <c r="AF506" s="227">
        <v>0</v>
      </c>
      <c r="AG506" s="227">
        <v>1667</v>
      </c>
      <c r="AH506" s="227">
        <v>7439</v>
      </c>
      <c r="AI506" s="227">
        <v>8868</v>
      </c>
      <c r="AJ506" s="227">
        <v>195</v>
      </c>
      <c r="AK506" s="227">
        <v>511728.7</v>
      </c>
      <c r="AL506" s="227">
        <v>0</v>
      </c>
      <c r="AM506" s="227">
        <v>0</v>
      </c>
      <c r="AN506" s="227">
        <v>690</v>
      </c>
      <c r="AO506" s="227">
        <v>0</v>
      </c>
      <c r="AP506" s="227">
        <v>0</v>
      </c>
      <c r="AQ506" s="227">
        <v>0</v>
      </c>
      <c r="AR506" s="227">
        <v>1922</v>
      </c>
      <c r="AS506" s="227">
        <v>0</v>
      </c>
      <c r="AT506" s="227">
        <v>0</v>
      </c>
      <c r="AU506" s="227">
        <v>1810</v>
      </c>
      <c r="AV506" s="227">
        <v>0</v>
      </c>
      <c r="AW506" s="227">
        <v>0</v>
      </c>
      <c r="AX506" s="227">
        <v>0</v>
      </c>
      <c r="AY506" s="227">
        <v>0</v>
      </c>
      <c r="AZ506" s="227">
        <v>900</v>
      </c>
      <c r="BA506" s="227">
        <v>12356</v>
      </c>
      <c r="BB506" s="227">
        <v>1715</v>
      </c>
      <c r="BC506" s="227">
        <v>64959</v>
      </c>
      <c r="BD506" s="227">
        <v>0</v>
      </c>
      <c r="BE506" s="227">
        <v>0</v>
      </c>
      <c r="BF506" s="227">
        <v>0</v>
      </c>
      <c r="BG506" s="227">
        <v>28855</v>
      </c>
      <c r="BH506" s="227">
        <v>0</v>
      </c>
      <c r="BI506" s="227">
        <v>0</v>
      </c>
      <c r="BJ506" s="227">
        <v>0</v>
      </c>
      <c r="BK506" s="227">
        <v>32865.5</v>
      </c>
      <c r="BL506" s="227">
        <v>58895.75</v>
      </c>
      <c r="BM506" s="227">
        <v>0</v>
      </c>
      <c r="BN506" s="227">
        <v>0</v>
      </c>
      <c r="BO506" s="227">
        <v>0</v>
      </c>
      <c r="BP506" s="227">
        <v>0</v>
      </c>
      <c r="BQ506" s="227">
        <v>0</v>
      </c>
      <c r="BR506" s="227">
        <v>130786</v>
      </c>
      <c r="BS506" s="227">
        <v>0</v>
      </c>
      <c r="BT506" s="227">
        <v>0</v>
      </c>
      <c r="BU506" s="227">
        <v>640</v>
      </c>
      <c r="BV506" s="227">
        <v>0</v>
      </c>
      <c r="BW506" s="227">
        <v>0</v>
      </c>
      <c r="BX506" s="227">
        <v>0</v>
      </c>
      <c r="BY506" s="227">
        <v>0</v>
      </c>
      <c r="BZ506" s="227">
        <v>0</v>
      </c>
      <c r="CA506" s="227">
        <v>0</v>
      </c>
      <c r="CB506" s="227">
        <v>0</v>
      </c>
      <c r="CC506" s="227">
        <v>0</v>
      </c>
      <c r="CD506" s="227">
        <v>0</v>
      </c>
      <c r="CE506" s="227">
        <v>0</v>
      </c>
      <c r="CF506" s="227">
        <v>0</v>
      </c>
      <c r="CG506" s="227">
        <v>0</v>
      </c>
      <c r="CH506" s="227">
        <v>0</v>
      </c>
      <c r="CI506" s="227">
        <v>0</v>
      </c>
      <c r="CJ506" s="227">
        <v>0</v>
      </c>
      <c r="CK506" s="227">
        <v>0</v>
      </c>
      <c r="CL506" s="227">
        <v>0</v>
      </c>
      <c r="CM506" s="326" t="s">
        <v>1416</v>
      </c>
      <c r="CN506" s="309" t="s">
        <v>1417</v>
      </c>
      <c r="CO506" s="309" t="s">
        <v>1416</v>
      </c>
      <c r="CP506" s="310" t="s">
        <v>2198</v>
      </c>
      <c r="CQ506" s="336" t="s">
        <v>2259</v>
      </c>
      <c r="CR506" s="310">
        <f t="shared" si="9"/>
        <v>0</v>
      </c>
      <c r="CS506" s="310" t="s">
        <v>542</v>
      </c>
      <c r="CT506" s="310" t="s">
        <v>543</v>
      </c>
      <c r="CU506" s="310">
        <v>0</v>
      </c>
      <c r="CW506" s="312" t="s">
        <v>1417</v>
      </c>
      <c r="CX506" s="310" t="s">
        <v>1416</v>
      </c>
      <c r="CY506" s="310" t="s">
        <v>2198</v>
      </c>
      <c r="CZ506" s="325">
        <f t="shared" si="8"/>
        <v>0</v>
      </c>
      <c r="DA506" s="313" t="s">
        <v>542</v>
      </c>
      <c r="DB506" s="310" t="s">
        <v>1480</v>
      </c>
      <c r="DC506" s="310" t="s">
        <v>1469</v>
      </c>
    </row>
    <row r="507" spans="1:107" ht="13.2" customHeight="1" x14ac:dyDescent="0.25">
      <c r="A507" s="293" t="s">
        <v>544</v>
      </c>
      <c r="B507" s="294" t="s">
        <v>545</v>
      </c>
      <c r="C507" s="227">
        <v>8723.6</v>
      </c>
      <c r="D507" s="227">
        <v>0</v>
      </c>
      <c r="E507" s="227">
        <v>0</v>
      </c>
      <c r="F507" s="227">
        <v>0</v>
      </c>
      <c r="G507" s="227">
        <v>0</v>
      </c>
      <c r="H507" s="227">
        <v>0</v>
      </c>
      <c r="I507" s="227">
        <v>0</v>
      </c>
      <c r="J507" s="227">
        <v>0</v>
      </c>
      <c r="K507" s="227">
        <v>0</v>
      </c>
      <c r="L507" s="227">
        <v>0</v>
      </c>
      <c r="M507" s="227">
        <v>87641</v>
      </c>
      <c r="N507" s="227">
        <v>0</v>
      </c>
      <c r="O507" s="227">
        <v>246180.5</v>
      </c>
      <c r="P507" s="227">
        <v>0</v>
      </c>
      <c r="Q507" s="227">
        <v>0</v>
      </c>
      <c r="R507" s="227">
        <v>0</v>
      </c>
      <c r="S507" s="227">
        <v>0</v>
      </c>
      <c r="T507" s="227">
        <v>0</v>
      </c>
      <c r="U507" s="227">
        <v>0</v>
      </c>
      <c r="V507" s="227">
        <v>0</v>
      </c>
      <c r="W507" s="227">
        <v>458364</v>
      </c>
      <c r="X507" s="227">
        <v>0</v>
      </c>
      <c r="Y507" s="227">
        <v>5557</v>
      </c>
      <c r="Z507" s="227">
        <v>0</v>
      </c>
      <c r="AA507" s="227">
        <v>0</v>
      </c>
      <c r="AB507" s="227">
        <v>2081</v>
      </c>
      <c r="AC507" s="227">
        <v>0</v>
      </c>
      <c r="AD507" s="227">
        <v>0</v>
      </c>
      <c r="AE507" s="227">
        <v>0</v>
      </c>
      <c r="AF507" s="227">
        <v>0</v>
      </c>
      <c r="AG507" s="227">
        <v>5675</v>
      </c>
      <c r="AH507" s="227">
        <v>23708</v>
      </c>
      <c r="AI507" s="227">
        <v>0</v>
      </c>
      <c r="AJ507" s="227">
        <v>0</v>
      </c>
      <c r="AK507" s="227">
        <v>891913.86</v>
      </c>
      <c r="AL507" s="227">
        <v>0</v>
      </c>
      <c r="AM507" s="227">
        <v>0</v>
      </c>
      <c r="AN507" s="227">
        <v>0</v>
      </c>
      <c r="AO507" s="227">
        <v>0</v>
      </c>
      <c r="AP507" s="227">
        <v>0</v>
      </c>
      <c r="AQ507" s="227">
        <v>0</v>
      </c>
      <c r="AR507" s="227">
        <v>26038</v>
      </c>
      <c r="AS507" s="227">
        <v>0</v>
      </c>
      <c r="AT507" s="227">
        <v>0</v>
      </c>
      <c r="AU507" s="227">
        <v>0</v>
      </c>
      <c r="AV507" s="227">
        <v>0</v>
      </c>
      <c r="AW507" s="227">
        <v>0</v>
      </c>
      <c r="AX507" s="227">
        <v>0</v>
      </c>
      <c r="AY507" s="227">
        <v>0</v>
      </c>
      <c r="AZ507" s="227">
        <v>0</v>
      </c>
      <c r="BA507" s="227">
        <v>0</v>
      </c>
      <c r="BB507" s="227">
        <v>0</v>
      </c>
      <c r="BC507" s="227">
        <v>260942.75</v>
      </c>
      <c r="BD507" s="227">
        <v>0</v>
      </c>
      <c r="BE507" s="227">
        <v>0</v>
      </c>
      <c r="BF507" s="227">
        <v>0</v>
      </c>
      <c r="BG507" s="227">
        <v>131609.25</v>
      </c>
      <c r="BH507" s="227">
        <v>0</v>
      </c>
      <c r="BI507" s="227">
        <v>0</v>
      </c>
      <c r="BJ507" s="227">
        <v>0</v>
      </c>
      <c r="BK507" s="227">
        <v>7388.5</v>
      </c>
      <c r="BL507" s="227">
        <v>84058.5</v>
      </c>
      <c r="BM507" s="227">
        <v>0</v>
      </c>
      <c r="BN507" s="227">
        <v>0</v>
      </c>
      <c r="BO507" s="227">
        <v>0</v>
      </c>
      <c r="BP507" s="227">
        <v>0</v>
      </c>
      <c r="BQ507" s="227">
        <v>0</v>
      </c>
      <c r="BR507" s="227">
        <v>21113731</v>
      </c>
      <c r="BS507" s="227">
        <v>0</v>
      </c>
      <c r="BT507" s="227">
        <v>0</v>
      </c>
      <c r="BU507" s="227">
        <v>0</v>
      </c>
      <c r="BV507" s="227">
        <v>0</v>
      </c>
      <c r="BW507" s="227">
        <v>0</v>
      </c>
      <c r="BX507" s="227">
        <v>0</v>
      </c>
      <c r="BY507" s="227">
        <v>0</v>
      </c>
      <c r="BZ507" s="227">
        <v>0</v>
      </c>
      <c r="CA507" s="227">
        <v>0</v>
      </c>
      <c r="CB507" s="227">
        <v>0</v>
      </c>
      <c r="CC507" s="227">
        <v>0</v>
      </c>
      <c r="CD507" s="227">
        <v>0</v>
      </c>
      <c r="CE507" s="227">
        <v>0</v>
      </c>
      <c r="CF507" s="227">
        <v>0</v>
      </c>
      <c r="CG507" s="227">
        <v>0</v>
      </c>
      <c r="CH507" s="227">
        <v>0</v>
      </c>
      <c r="CI507" s="227">
        <v>0</v>
      </c>
      <c r="CJ507" s="227">
        <v>0</v>
      </c>
      <c r="CK507" s="227">
        <v>0</v>
      </c>
      <c r="CL507" s="227">
        <v>0</v>
      </c>
      <c r="CM507" s="326" t="s">
        <v>1416</v>
      </c>
      <c r="CN507" s="309" t="s">
        <v>1418</v>
      </c>
      <c r="CO507" s="309" t="s">
        <v>1416</v>
      </c>
      <c r="CP507" s="310" t="s">
        <v>2198</v>
      </c>
      <c r="CQ507" s="336" t="s">
        <v>2259</v>
      </c>
      <c r="CR507" s="310">
        <f t="shared" si="9"/>
        <v>0</v>
      </c>
      <c r="CS507" s="310" t="s">
        <v>544</v>
      </c>
      <c r="CT507" s="310" t="s">
        <v>545</v>
      </c>
      <c r="CU507" s="310">
        <v>0</v>
      </c>
      <c r="CW507" s="312" t="s">
        <v>1418</v>
      </c>
      <c r="CX507" s="310" t="s">
        <v>1416</v>
      </c>
      <c r="CY507" s="310" t="s">
        <v>2198</v>
      </c>
      <c r="CZ507" s="325">
        <f t="shared" si="8"/>
        <v>0</v>
      </c>
      <c r="DA507" s="313" t="s">
        <v>544</v>
      </c>
      <c r="DB507" s="310" t="s">
        <v>545</v>
      </c>
      <c r="DC507" s="310" t="s">
        <v>1470</v>
      </c>
    </row>
    <row r="508" spans="1:107" ht="13.2" customHeight="1" x14ac:dyDescent="0.25">
      <c r="A508" s="293" t="s">
        <v>546</v>
      </c>
      <c r="B508" s="294" t="s">
        <v>1484</v>
      </c>
      <c r="C508" s="227">
        <v>0</v>
      </c>
      <c r="D508" s="227">
        <v>0</v>
      </c>
      <c r="E508" s="227">
        <v>2750</v>
      </c>
      <c r="F508" s="227">
        <v>0</v>
      </c>
      <c r="G508" s="227">
        <v>0</v>
      </c>
      <c r="H508" s="227">
        <v>0</v>
      </c>
      <c r="I508" s="227">
        <v>0</v>
      </c>
      <c r="J508" s="227">
        <v>289720</v>
      </c>
      <c r="K508" s="227">
        <v>0</v>
      </c>
      <c r="L508" s="227">
        <v>0</v>
      </c>
      <c r="M508" s="227">
        <v>0</v>
      </c>
      <c r="N508" s="227">
        <v>0</v>
      </c>
      <c r="O508" s="227">
        <v>0</v>
      </c>
      <c r="P508" s="227">
        <v>0</v>
      </c>
      <c r="Q508" s="227">
        <v>0</v>
      </c>
      <c r="R508" s="227">
        <v>0</v>
      </c>
      <c r="S508" s="227">
        <v>0</v>
      </c>
      <c r="T508" s="227">
        <v>0</v>
      </c>
      <c r="U508" s="227">
        <v>0</v>
      </c>
      <c r="V508" s="227">
        <v>0</v>
      </c>
      <c r="W508" s="227">
        <v>0</v>
      </c>
      <c r="X508" s="227">
        <v>0</v>
      </c>
      <c r="Y508" s="227">
        <v>0</v>
      </c>
      <c r="Z508" s="227">
        <v>0</v>
      </c>
      <c r="AA508" s="227">
        <v>0</v>
      </c>
      <c r="AB508" s="227">
        <v>0</v>
      </c>
      <c r="AC508" s="227">
        <v>0</v>
      </c>
      <c r="AD508" s="227">
        <v>0</v>
      </c>
      <c r="AE508" s="227">
        <v>0</v>
      </c>
      <c r="AF508" s="227">
        <v>0</v>
      </c>
      <c r="AG508" s="227">
        <v>0</v>
      </c>
      <c r="AH508" s="227">
        <v>0</v>
      </c>
      <c r="AI508" s="227">
        <v>0</v>
      </c>
      <c r="AJ508" s="227">
        <v>0</v>
      </c>
      <c r="AK508" s="227">
        <v>0</v>
      </c>
      <c r="AL508" s="227">
        <v>0</v>
      </c>
      <c r="AM508" s="227">
        <v>0</v>
      </c>
      <c r="AN508" s="227">
        <v>0</v>
      </c>
      <c r="AO508" s="227">
        <v>42868</v>
      </c>
      <c r="AP508" s="227">
        <v>0</v>
      </c>
      <c r="AQ508" s="227">
        <v>0</v>
      </c>
      <c r="AR508" s="227">
        <v>0</v>
      </c>
      <c r="AS508" s="227">
        <v>0</v>
      </c>
      <c r="AT508" s="227">
        <v>0</v>
      </c>
      <c r="AU508" s="227">
        <v>23021</v>
      </c>
      <c r="AV508" s="227">
        <v>10174</v>
      </c>
      <c r="AW508" s="227">
        <v>0</v>
      </c>
      <c r="AX508" s="227">
        <v>0</v>
      </c>
      <c r="AY508" s="227">
        <v>0</v>
      </c>
      <c r="AZ508" s="227">
        <v>0</v>
      </c>
      <c r="BA508" s="227">
        <v>305959.25</v>
      </c>
      <c r="BB508" s="227">
        <v>0</v>
      </c>
      <c r="BC508" s="227">
        <v>0</v>
      </c>
      <c r="BD508" s="227">
        <v>0</v>
      </c>
      <c r="BE508" s="227">
        <v>0</v>
      </c>
      <c r="BF508" s="227">
        <v>0</v>
      </c>
      <c r="BG508" s="227">
        <v>358288.51</v>
      </c>
      <c r="BH508" s="227">
        <v>38359</v>
      </c>
      <c r="BI508" s="227">
        <v>78947</v>
      </c>
      <c r="BJ508" s="227">
        <v>0</v>
      </c>
      <c r="BK508" s="227">
        <v>0</v>
      </c>
      <c r="BL508" s="227">
        <v>0</v>
      </c>
      <c r="BM508" s="227">
        <v>0</v>
      </c>
      <c r="BN508" s="227">
        <v>0</v>
      </c>
      <c r="BO508" s="227">
        <v>0</v>
      </c>
      <c r="BP508" s="227">
        <v>0</v>
      </c>
      <c r="BQ508" s="227">
        <v>0</v>
      </c>
      <c r="BR508" s="227">
        <v>0</v>
      </c>
      <c r="BS508" s="227">
        <v>0</v>
      </c>
      <c r="BT508" s="227">
        <v>0</v>
      </c>
      <c r="BU508" s="227">
        <v>0</v>
      </c>
      <c r="BV508" s="227">
        <v>0</v>
      </c>
      <c r="BW508" s="227">
        <v>0</v>
      </c>
      <c r="BX508" s="227">
        <v>0</v>
      </c>
      <c r="BY508" s="227">
        <v>0</v>
      </c>
      <c r="BZ508" s="227">
        <v>0</v>
      </c>
      <c r="CA508" s="227">
        <v>0</v>
      </c>
      <c r="CB508" s="227">
        <v>0</v>
      </c>
      <c r="CC508" s="227">
        <v>0</v>
      </c>
      <c r="CD508" s="227">
        <v>0</v>
      </c>
      <c r="CE508" s="227">
        <v>0</v>
      </c>
      <c r="CF508" s="227">
        <v>0</v>
      </c>
      <c r="CG508" s="227">
        <v>0</v>
      </c>
      <c r="CH508" s="227">
        <v>0</v>
      </c>
      <c r="CI508" s="227">
        <v>0</v>
      </c>
      <c r="CJ508" s="227">
        <v>0</v>
      </c>
      <c r="CK508" s="227">
        <v>0</v>
      </c>
      <c r="CL508" s="227">
        <v>0</v>
      </c>
      <c r="CM508" s="326" t="s">
        <v>1416</v>
      </c>
      <c r="CN508" s="309" t="s">
        <v>1418</v>
      </c>
      <c r="CO508" s="309" t="s">
        <v>1416</v>
      </c>
      <c r="CP508" s="310" t="s">
        <v>2198</v>
      </c>
      <c r="CQ508" s="336" t="s">
        <v>2259</v>
      </c>
      <c r="CR508" s="310">
        <f t="shared" si="9"/>
        <v>0</v>
      </c>
      <c r="CS508" s="310" t="s">
        <v>546</v>
      </c>
      <c r="CT508" s="310" t="s">
        <v>547</v>
      </c>
      <c r="CU508" s="310">
        <v>0</v>
      </c>
      <c r="CW508" s="312" t="s">
        <v>1418</v>
      </c>
      <c r="CX508" s="310" t="s">
        <v>1416</v>
      </c>
      <c r="CY508" s="310" t="s">
        <v>2198</v>
      </c>
      <c r="CZ508" s="325">
        <f t="shared" si="8"/>
        <v>0</v>
      </c>
      <c r="DA508" s="313" t="s">
        <v>546</v>
      </c>
      <c r="DB508" s="310" t="s">
        <v>1484</v>
      </c>
      <c r="DC508" s="310" t="s">
        <v>1470</v>
      </c>
    </row>
    <row r="509" spans="1:107" ht="13.2" customHeight="1" x14ac:dyDescent="0.25">
      <c r="A509" s="293" t="s">
        <v>548</v>
      </c>
      <c r="B509" s="294" t="s">
        <v>549</v>
      </c>
      <c r="C509" s="227">
        <v>0</v>
      </c>
      <c r="D509" s="227">
        <v>0</v>
      </c>
      <c r="E509" s="227">
        <v>0</v>
      </c>
      <c r="F509" s="227">
        <v>0</v>
      </c>
      <c r="G509" s="227">
        <v>0</v>
      </c>
      <c r="H509" s="227">
        <v>0</v>
      </c>
      <c r="I509" s="227">
        <v>382.49</v>
      </c>
      <c r="J509" s="227">
        <v>0</v>
      </c>
      <c r="K509" s="227">
        <v>0</v>
      </c>
      <c r="L509" s="227">
        <v>0</v>
      </c>
      <c r="M509" s="227">
        <v>-21586.77</v>
      </c>
      <c r="N509" s="227">
        <v>0</v>
      </c>
      <c r="O509" s="227">
        <v>-5905</v>
      </c>
      <c r="P509" s="227">
        <v>0</v>
      </c>
      <c r="Q509" s="227">
        <v>0</v>
      </c>
      <c r="R509" s="227">
        <v>0</v>
      </c>
      <c r="S509" s="227">
        <v>0</v>
      </c>
      <c r="T509" s="227">
        <v>0</v>
      </c>
      <c r="U509" s="227">
        <v>0</v>
      </c>
      <c r="V509" s="227">
        <v>0</v>
      </c>
      <c r="W509" s="227">
        <v>0</v>
      </c>
      <c r="X509" s="227">
        <v>0</v>
      </c>
      <c r="Y509" s="227">
        <v>0</v>
      </c>
      <c r="Z509" s="227">
        <v>-59327.3</v>
      </c>
      <c r="AA509" s="227">
        <v>0</v>
      </c>
      <c r="AB509" s="227">
        <v>0</v>
      </c>
      <c r="AC509" s="227">
        <v>0</v>
      </c>
      <c r="AD509" s="227">
        <v>0</v>
      </c>
      <c r="AE509" s="227">
        <v>0</v>
      </c>
      <c r="AF509" s="227">
        <v>0</v>
      </c>
      <c r="AG509" s="227">
        <v>0</v>
      </c>
      <c r="AH509" s="227">
        <v>0</v>
      </c>
      <c r="AI509" s="227">
        <v>0</v>
      </c>
      <c r="AJ509" s="227">
        <v>0</v>
      </c>
      <c r="AK509" s="227">
        <v>0</v>
      </c>
      <c r="AL509" s="227">
        <v>0</v>
      </c>
      <c r="AM509" s="227">
        <v>0</v>
      </c>
      <c r="AN509" s="227">
        <v>0</v>
      </c>
      <c r="AO509" s="227">
        <v>0</v>
      </c>
      <c r="AP509" s="227">
        <v>0</v>
      </c>
      <c r="AQ509" s="227">
        <v>0</v>
      </c>
      <c r="AR509" s="227">
        <v>0</v>
      </c>
      <c r="AS509" s="227">
        <v>0</v>
      </c>
      <c r="AT509" s="227">
        <v>0</v>
      </c>
      <c r="AU509" s="227">
        <v>0</v>
      </c>
      <c r="AV509" s="227">
        <v>0</v>
      </c>
      <c r="AW509" s="227">
        <v>0</v>
      </c>
      <c r="AX509" s="227">
        <v>0</v>
      </c>
      <c r="AY509" s="227">
        <v>0</v>
      </c>
      <c r="AZ509" s="227">
        <v>0</v>
      </c>
      <c r="BA509" s="227">
        <v>0</v>
      </c>
      <c r="BB509" s="227">
        <v>-8260</v>
      </c>
      <c r="BC509" s="227">
        <v>-36593</v>
      </c>
      <c r="BD509" s="227">
        <v>0</v>
      </c>
      <c r="BE509" s="227">
        <v>0</v>
      </c>
      <c r="BF509" s="227">
        <v>0</v>
      </c>
      <c r="BG509" s="227">
        <v>0</v>
      </c>
      <c r="BH509" s="227">
        <v>0</v>
      </c>
      <c r="BI509" s="227">
        <v>0</v>
      </c>
      <c r="BJ509" s="227">
        <v>0</v>
      </c>
      <c r="BK509" s="227">
        <v>0</v>
      </c>
      <c r="BL509" s="227">
        <v>-59780.75</v>
      </c>
      <c r="BM509" s="227">
        <v>0</v>
      </c>
      <c r="BN509" s="227">
        <v>0</v>
      </c>
      <c r="BO509" s="227">
        <v>0</v>
      </c>
      <c r="BP509" s="227">
        <v>0</v>
      </c>
      <c r="BQ509" s="227">
        <v>0</v>
      </c>
      <c r="BR509" s="295">
        <v>0</v>
      </c>
      <c r="BS509" s="295">
        <v>0</v>
      </c>
      <c r="BT509" s="295">
        <v>0</v>
      </c>
      <c r="BU509" s="295">
        <v>0</v>
      </c>
      <c r="BV509" s="295">
        <v>0</v>
      </c>
      <c r="BW509" s="295">
        <v>0</v>
      </c>
      <c r="BX509" s="295">
        <v>0</v>
      </c>
      <c r="BY509" s="295">
        <v>0</v>
      </c>
      <c r="BZ509" s="295">
        <v>0</v>
      </c>
      <c r="CA509" s="295">
        <v>0</v>
      </c>
      <c r="CB509" s="295">
        <v>0</v>
      </c>
      <c r="CC509" s="295">
        <v>0</v>
      </c>
      <c r="CD509" s="295">
        <v>0</v>
      </c>
      <c r="CE509" s="295">
        <v>0</v>
      </c>
      <c r="CF509" s="295">
        <v>0</v>
      </c>
      <c r="CG509" s="295">
        <v>-14107.48</v>
      </c>
      <c r="CH509" s="295">
        <v>0</v>
      </c>
      <c r="CI509" s="295">
        <v>0</v>
      </c>
      <c r="CJ509" s="295">
        <v>0</v>
      </c>
      <c r="CK509" s="295">
        <v>0</v>
      </c>
      <c r="CL509" s="295">
        <v>0</v>
      </c>
      <c r="CM509" s="326" t="s">
        <v>1416</v>
      </c>
      <c r="CN509" s="309" t="s">
        <v>1415</v>
      </c>
      <c r="CO509" s="309" t="s">
        <v>1416</v>
      </c>
      <c r="CP509" s="310" t="s">
        <v>2198</v>
      </c>
      <c r="CQ509" s="336" t="s">
        <v>2259</v>
      </c>
      <c r="CR509" s="310">
        <f t="shared" si="9"/>
        <v>0</v>
      </c>
      <c r="CS509" s="310" t="s">
        <v>548</v>
      </c>
      <c r="CT509" s="310" t="s">
        <v>549</v>
      </c>
      <c r="CU509" s="310">
        <v>0</v>
      </c>
      <c r="CW509" s="312" t="s">
        <v>1415</v>
      </c>
      <c r="CX509" s="310" t="s">
        <v>1416</v>
      </c>
      <c r="CY509" s="310" t="s">
        <v>2198</v>
      </c>
      <c r="CZ509" s="325">
        <f t="shared" si="8"/>
        <v>0</v>
      </c>
      <c r="DA509" s="313" t="s">
        <v>548</v>
      </c>
      <c r="DB509" s="310" t="s">
        <v>549</v>
      </c>
      <c r="DC509" s="310" t="s">
        <v>2296</v>
      </c>
    </row>
    <row r="510" spans="1:107" ht="13.2" customHeight="1" x14ac:dyDescent="0.25">
      <c r="A510" s="293" t="s">
        <v>550</v>
      </c>
      <c r="B510" s="294" t="s">
        <v>551</v>
      </c>
      <c r="C510" s="227">
        <v>33000</v>
      </c>
      <c r="D510" s="227">
        <v>0</v>
      </c>
      <c r="E510" s="227">
        <v>119570</v>
      </c>
      <c r="F510" s="227">
        <v>76010</v>
      </c>
      <c r="G510" s="227">
        <v>0</v>
      </c>
      <c r="H510" s="227">
        <v>15500</v>
      </c>
      <c r="I510" s="227">
        <v>42000</v>
      </c>
      <c r="J510" s="227">
        <v>90000</v>
      </c>
      <c r="K510" s="227">
        <v>13000</v>
      </c>
      <c r="L510" s="227">
        <v>27500</v>
      </c>
      <c r="M510" s="227">
        <v>70500</v>
      </c>
      <c r="N510" s="227">
        <v>3000</v>
      </c>
      <c r="O510" s="227">
        <v>116895</v>
      </c>
      <c r="P510" s="227">
        <v>32000</v>
      </c>
      <c r="Q510" s="227">
        <v>12700</v>
      </c>
      <c r="R510" s="227">
        <v>5484</v>
      </c>
      <c r="S510" s="227">
        <v>0</v>
      </c>
      <c r="T510" s="227">
        <v>3200</v>
      </c>
      <c r="U510" s="227">
        <v>42200</v>
      </c>
      <c r="V510" s="227">
        <v>40500</v>
      </c>
      <c r="W510" s="227">
        <v>319600</v>
      </c>
      <c r="X510" s="227">
        <v>20830</v>
      </c>
      <c r="Y510" s="227">
        <v>90500</v>
      </c>
      <c r="Z510" s="227">
        <v>87670</v>
      </c>
      <c r="AA510" s="227">
        <v>0</v>
      </c>
      <c r="AB510" s="227">
        <v>33500</v>
      </c>
      <c r="AC510" s="227">
        <v>0</v>
      </c>
      <c r="AD510" s="227">
        <v>71500</v>
      </c>
      <c r="AE510" s="227">
        <v>4500</v>
      </c>
      <c r="AF510" s="227">
        <v>6370</v>
      </c>
      <c r="AG510" s="227">
        <v>28500</v>
      </c>
      <c r="AH510" s="227">
        <v>39300</v>
      </c>
      <c r="AI510" s="227">
        <v>52600</v>
      </c>
      <c r="AJ510" s="227">
        <v>14000</v>
      </c>
      <c r="AK510" s="227">
        <v>62500</v>
      </c>
      <c r="AL510" s="227">
        <v>10000</v>
      </c>
      <c r="AM510" s="227">
        <v>4913</v>
      </c>
      <c r="AN510" s="227">
        <v>29500</v>
      </c>
      <c r="AO510" s="227">
        <v>22500</v>
      </c>
      <c r="AP510" s="227">
        <v>12000</v>
      </c>
      <c r="AQ510" s="227">
        <v>6500</v>
      </c>
      <c r="AR510" s="227">
        <v>0</v>
      </c>
      <c r="AS510" s="227">
        <v>5500</v>
      </c>
      <c r="AT510" s="227">
        <v>18000</v>
      </c>
      <c r="AU510" s="227">
        <v>7000</v>
      </c>
      <c r="AV510" s="227">
        <v>9500</v>
      </c>
      <c r="AW510" s="227">
        <v>6660</v>
      </c>
      <c r="AX510" s="227">
        <v>18000</v>
      </c>
      <c r="AY510" s="227">
        <v>8000</v>
      </c>
      <c r="AZ510" s="227">
        <v>8000</v>
      </c>
      <c r="BA510" s="227">
        <v>52000</v>
      </c>
      <c r="BB510" s="227">
        <v>4000</v>
      </c>
      <c r="BC510" s="227">
        <v>161500</v>
      </c>
      <c r="BD510" s="227">
        <v>0</v>
      </c>
      <c r="BE510" s="227">
        <v>73000</v>
      </c>
      <c r="BF510" s="227">
        <v>62000</v>
      </c>
      <c r="BG510" s="227">
        <v>68730</v>
      </c>
      <c r="BH510" s="227">
        <v>0</v>
      </c>
      <c r="BI510" s="227">
        <v>0</v>
      </c>
      <c r="BJ510" s="227">
        <v>0</v>
      </c>
      <c r="BK510" s="227">
        <v>0</v>
      </c>
      <c r="BL510" s="227">
        <v>45500</v>
      </c>
      <c r="BM510" s="227">
        <v>51650</v>
      </c>
      <c r="BN510" s="227">
        <v>12000</v>
      </c>
      <c r="BO510" s="227">
        <v>9000</v>
      </c>
      <c r="BP510" s="227">
        <v>7500</v>
      </c>
      <c r="BQ510" s="227">
        <v>22500</v>
      </c>
      <c r="BR510" s="227">
        <v>440005</v>
      </c>
      <c r="BS510" s="227">
        <v>19440</v>
      </c>
      <c r="BT510" s="227">
        <v>0</v>
      </c>
      <c r="BU510" s="227">
        <v>37000</v>
      </c>
      <c r="BV510" s="227">
        <v>0</v>
      </c>
      <c r="BW510" s="227">
        <v>10007</v>
      </c>
      <c r="BX510" s="227">
        <v>16500</v>
      </c>
      <c r="BY510" s="227">
        <v>5030</v>
      </c>
      <c r="BZ510" s="227">
        <v>3000</v>
      </c>
      <c r="CA510" s="227">
        <v>12000</v>
      </c>
      <c r="CB510" s="227">
        <v>1000</v>
      </c>
      <c r="CC510" s="295">
        <v>48000</v>
      </c>
      <c r="CD510" s="227">
        <v>9500</v>
      </c>
      <c r="CE510" s="227">
        <v>53100</v>
      </c>
      <c r="CF510" s="227">
        <v>0</v>
      </c>
      <c r="CG510" s="227">
        <v>0</v>
      </c>
      <c r="CH510" s="227">
        <v>17450</v>
      </c>
      <c r="CI510" s="227">
        <v>0</v>
      </c>
      <c r="CJ510" s="227">
        <v>12500</v>
      </c>
      <c r="CK510" s="227">
        <v>0</v>
      </c>
      <c r="CL510" s="227">
        <v>1000</v>
      </c>
      <c r="CM510" s="326" t="s">
        <v>1416</v>
      </c>
      <c r="CN510" s="309" t="s">
        <v>1417</v>
      </c>
      <c r="CO510" s="309" t="s">
        <v>1416</v>
      </c>
      <c r="CP510" s="310" t="s">
        <v>2198</v>
      </c>
      <c r="CQ510" s="336" t="s">
        <v>2259</v>
      </c>
      <c r="CR510" s="310">
        <f t="shared" si="9"/>
        <v>0</v>
      </c>
      <c r="CS510" s="310" t="s">
        <v>550</v>
      </c>
      <c r="CT510" s="310" t="s">
        <v>551</v>
      </c>
      <c r="CU510" s="310">
        <v>0</v>
      </c>
      <c r="CW510" s="312" t="s">
        <v>1417</v>
      </c>
      <c r="CX510" s="310" t="s">
        <v>1416</v>
      </c>
      <c r="CY510" s="310" t="s">
        <v>2198</v>
      </c>
      <c r="CZ510" s="325">
        <f t="shared" si="8"/>
        <v>0</v>
      </c>
      <c r="DA510" s="313" t="s">
        <v>550</v>
      </c>
      <c r="DB510" s="310" t="s">
        <v>551</v>
      </c>
      <c r="DC510" s="310" t="s">
        <v>1469</v>
      </c>
    </row>
    <row r="511" spans="1:107" ht="13.2" customHeight="1" x14ac:dyDescent="0.25">
      <c r="A511" s="293" t="s">
        <v>552</v>
      </c>
      <c r="B511" s="294" t="s">
        <v>553</v>
      </c>
      <c r="C511" s="227">
        <v>0</v>
      </c>
      <c r="D511" s="227">
        <v>175600</v>
      </c>
      <c r="E511" s="227">
        <v>0</v>
      </c>
      <c r="F511" s="227">
        <v>0</v>
      </c>
      <c r="G511" s="227">
        <v>0</v>
      </c>
      <c r="H511" s="227">
        <v>0</v>
      </c>
      <c r="I511" s="227">
        <v>0</v>
      </c>
      <c r="J511" s="227">
        <v>0</v>
      </c>
      <c r="K511" s="227">
        <v>0</v>
      </c>
      <c r="L511" s="227">
        <v>0</v>
      </c>
      <c r="M511" s="227">
        <v>0</v>
      </c>
      <c r="N511" s="227">
        <v>0</v>
      </c>
      <c r="O511" s="227">
        <v>3800</v>
      </c>
      <c r="P511" s="227">
        <v>0</v>
      </c>
      <c r="Q511" s="227">
        <v>0</v>
      </c>
      <c r="R511" s="227">
        <v>0</v>
      </c>
      <c r="S511" s="227">
        <v>0</v>
      </c>
      <c r="T511" s="227">
        <v>0</v>
      </c>
      <c r="U511" s="227">
        <v>0</v>
      </c>
      <c r="V511" s="227">
        <v>0</v>
      </c>
      <c r="W511" s="227">
        <v>0</v>
      </c>
      <c r="X511" s="227">
        <v>0</v>
      </c>
      <c r="Y511" s="227">
        <v>0</v>
      </c>
      <c r="Z511" s="227">
        <v>0</v>
      </c>
      <c r="AA511" s="227">
        <v>0</v>
      </c>
      <c r="AB511" s="227">
        <v>0</v>
      </c>
      <c r="AC511" s="227">
        <v>0</v>
      </c>
      <c r="AD511" s="227">
        <v>0</v>
      </c>
      <c r="AE511" s="227">
        <v>0</v>
      </c>
      <c r="AF511" s="227">
        <v>0</v>
      </c>
      <c r="AG511" s="227">
        <v>0</v>
      </c>
      <c r="AH511" s="227">
        <v>0</v>
      </c>
      <c r="AI511" s="227">
        <v>0</v>
      </c>
      <c r="AJ511" s="227">
        <v>0</v>
      </c>
      <c r="AK511" s="227">
        <v>0</v>
      </c>
      <c r="AL511" s="227">
        <v>0</v>
      </c>
      <c r="AM511" s="227">
        <v>0</v>
      </c>
      <c r="AN511" s="227">
        <v>0</v>
      </c>
      <c r="AO511" s="227">
        <v>0</v>
      </c>
      <c r="AP511" s="227">
        <v>0</v>
      </c>
      <c r="AQ511" s="227">
        <v>0</v>
      </c>
      <c r="AR511" s="227">
        <v>0</v>
      </c>
      <c r="AS511" s="227">
        <v>0</v>
      </c>
      <c r="AT511" s="227">
        <v>0</v>
      </c>
      <c r="AU511" s="227">
        <v>0</v>
      </c>
      <c r="AV511" s="227">
        <v>0</v>
      </c>
      <c r="AW511" s="227">
        <v>1902</v>
      </c>
      <c r="AX511" s="227">
        <v>0</v>
      </c>
      <c r="AY511" s="227">
        <v>0</v>
      </c>
      <c r="AZ511" s="227">
        <v>0</v>
      </c>
      <c r="BA511" s="227">
        <v>0</v>
      </c>
      <c r="BB511" s="227">
        <v>0</v>
      </c>
      <c r="BC511" s="227">
        <v>48.5</v>
      </c>
      <c r="BD511" s="227">
        <v>0</v>
      </c>
      <c r="BE511" s="227">
        <v>0</v>
      </c>
      <c r="BF511" s="227">
        <v>0</v>
      </c>
      <c r="BG511" s="227">
        <v>0</v>
      </c>
      <c r="BH511" s="227">
        <v>0</v>
      </c>
      <c r="BI511" s="227">
        <v>0</v>
      </c>
      <c r="BJ511" s="227">
        <v>0</v>
      </c>
      <c r="BK511" s="227">
        <v>0</v>
      </c>
      <c r="BL511" s="227">
        <v>0</v>
      </c>
      <c r="BM511" s="227">
        <v>0</v>
      </c>
      <c r="BN511" s="227">
        <v>0</v>
      </c>
      <c r="BO511" s="227">
        <v>0</v>
      </c>
      <c r="BP511" s="227">
        <v>0</v>
      </c>
      <c r="BQ511" s="227">
        <v>0</v>
      </c>
      <c r="BR511" s="295">
        <v>0</v>
      </c>
      <c r="BS511" s="227">
        <v>0</v>
      </c>
      <c r="BT511" s="295">
        <v>0</v>
      </c>
      <c r="BU511" s="295">
        <v>0</v>
      </c>
      <c r="BV511" s="295">
        <v>0</v>
      </c>
      <c r="BW511" s="227">
        <v>0</v>
      </c>
      <c r="BX511" s="295">
        <v>0</v>
      </c>
      <c r="BY511" s="295">
        <v>0</v>
      </c>
      <c r="BZ511" s="295">
        <v>0</v>
      </c>
      <c r="CA511" s="295">
        <v>0</v>
      </c>
      <c r="CB511" s="295">
        <v>0</v>
      </c>
      <c r="CC511" s="295">
        <v>0</v>
      </c>
      <c r="CD511" s="227">
        <v>0</v>
      </c>
      <c r="CE511" s="227">
        <v>0</v>
      </c>
      <c r="CF511" s="295">
        <v>6800</v>
      </c>
      <c r="CG511" s="227">
        <v>0</v>
      </c>
      <c r="CH511" s="295">
        <v>0</v>
      </c>
      <c r="CI511" s="227">
        <v>0</v>
      </c>
      <c r="CJ511" s="227">
        <v>0</v>
      </c>
      <c r="CK511" s="227">
        <v>0</v>
      </c>
      <c r="CL511" s="227">
        <v>0</v>
      </c>
      <c r="CM511" s="326" t="s">
        <v>1416</v>
      </c>
      <c r="CN511" s="309" t="s">
        <v>1419</v>
      </c>
      <c r="CO511" s="309" t="s">
        <v>1416</v>
      </c>
      <c r="CP511" s="310" t="s">
        <v>2198</v>
      </c>
      <c r="CQ511" s="336" t="s">
        <v>2259</v>
      </c>
      <c r="CR511" s="310">
        <f t="shared" si="9"/>
        <v>0</v>
      </c>
      <c r="CS511" s="310" t="s">
        <v>552</v>
      </c>
      <c r="CT511" s="310" t="s">
        <v>553</v>
      </c>
      <c r="CU511" s="310">
        <v>0</v>
      </c>
      <c r="CW511" s="312" t="s">
        <v>1419</v>
      </c>
      <c r="CX511" s="310" t="s">
        <v>1416</v>
      </c>
      <c r="CY511" s="310" t="s">
        <v>2198</v>
      </c>
      <c r="CZ511" s="325">
        <f t="shared" si="8"/>
        <v>0</v>
      </c>
      <c r="DA511" s="313" t="s">
        <v>552</v>
      </c>
      <c r="DB511" s="310" t="s">
        <v>553</v>
      </c>
      <c r="DC511" s="310" t="s">
        <v>2296</v>
      </c>
    </row>
    <row r="512" spans="1:107" ht="13.2" customHeight="1" x14ac:dyDescent="0.25">
      <c r="A512" s="293" t="s">
        <v>554</v>
      </c>
      <c r="B512" s="294" t="s">
        <v>555</v>
      </c>
      <c r="C512" s="227">
        <v>0</v>
      </c>
      <c r="D512" s="227">
        <v>0</v>
      </c>
      <c r="E512" s="227">
        <v>0</v>
      </c>
      <c r="F512" s="227">
        <v>0</v>
      </c>
      <c r="G512" s="227">
        <v>0</v>
      </c>
      <c r="H512" s="227">
        <v>0</v>
      </c>
      <c r="I512" s="227">
        <v>0</v>
      </c>
      <c r="J512" s="227">
        <v>0</v>
      </c>
      <c r="K512" s="227">
        <v>0</v>
      </c>
      <c r="L512" s="227">
        <v>0</v>
      </c>
      <c r="M512" s="227">
        <v>0</v>
      </c>
      <c r="N512" s="227">
        <v>0</v>
      </c>
      <c r="O512" s="227">
        <v>0</v>
      </c>
      <c r="P512" s="227">
        <v>0</v>
      </c>
      <c r="Q512" s="227">
        <v>0</v>
      </c>
      <c r="R512" s="227">
        <v>0</v>
      </c>
      <c r="S512" s="227">
        <v>0</v>
      </c>
      <c r="T512" s="227">
        <v>0</v>
      </c>
      <c r="U512" s="227">
        <v>0</v>
      </c>
      <c r="V512" s="227">
        <v>0</v>
      </c>
      <c r="W512" s="227">
        <v>0</v>
      </c>
      <c r="X512" s="227">
        <v>0</v>
      </c>
      <c r="Y512" s="227">
        <v>0</v>
      </c>
      <c r="Z512" s="227">
        <v>0</v>
      </c>
      <c r="AA512" s="227">
        <v>0</v>
      </c>
      <c r="AB512" s="227">
        <v>0</v>
      </c>
      <c r="AC512" s="227">
        <v>0</v>
      </c>
      <c r="AD512" s="227">
        <v>0</v>
      </c>
      <c r="AE512" s="227">
        <v>0</v>
      </c>
      <c r="AF512" s="227">
        <v>0</v>
      </c>
      <c r="AG512" s="227">
        <v>0</v>
      </c>
      <c r="AH512" s="227">
        <v>0</v>
      </c>
      <c r="AI512" s="227">
        <v>0</v>
      </c>
      <c r="AJ512" s="227">
        <v>0</v>
      </c>
      <c r="AK512" s="227">
        <v>0</v>
      </c>
      <c r="AL512" s="227">
        <v>0</v>
      </c>
      <c r="AM512" s="227">
        <v>38602</v>
      </c>
      <c r="AN512" s="227">
        <v>0</v>
      </c>
      <c r="AO512" s="227">
        <v>0</v>
      </c>
      <c r="AP512" s="227">
        <v>0</v>
      </c>
      <c r="AQ512" s="227">
        <v>0</v>
      </c>
      <c r="AR512" s="227">
        <v>0</v>
      </c>
      <c r="AS512" s="227">
        <v>0</v>
      </c>
      <c r="AT512" s="227">
        <v>0</v>
      </c>
      <c r="AU512" s="227">
        <v>0</v>
      </c>
      <c r="AV512" s="227">
        <v>0</v>
      </c>
      <c r="AW512" s="227">
        <v>0</v>
      </c>
      <c r="AX512" s="227">
        <v>840</v>
      </c>
      <c r="AY512" s="227">
        <v>0</v>
      </c>
      <c r="AZ512" s="227">
        <v>1280</v>
      </c>
      <c r="BA512" s="227">
        <v>0</v>
      </c>
      <c r="BB512" s="227">
        <v>0</v>
      </c>
      <c r="BC512" s="227">
        <v>0</v>
      </c>
      <c r="BD512" s="227">
        <v>0</v>
      </c>
      <c r="BE512" s="227">
        <v>0</v>
      </c>
      <c r="BF512" s="227">
        <v>0</v>
      </c>
      <c r="BG512" s="227">
        <v>0</v>
      </c>
      <c r="BH512" s="227">
        <v>0</v>
      </c>
      <c r="BI512" s="227">
        <v>0</v>
      </c>
      <c r="BJ512" s="227">
        <v>0</v>
      </c>
      <c r="BK512" s="227">
        <v>0</v>
      </c>
      <c r="BL512" s="227">
        <v>0</v>
      </c>
      <c r="BM512" s="227">
        <v>0</v>
      </c>
      <c r="BN512" s="227">
        <v>0</v>
      </c>
      <c r="BO512" s="227">
        <v>0</v>
      </c>
      <c r="BP512" s="227">
        <v>0</v>
      </c>
      <c r="BQ512" s="227">
        <v>0</v>
      </c>
      <c r="BR512" s="227">
        <v>0</v>
      </c>
      <c r="BS512" s="227">
        <v>0</v>
      </c>
      <c r="BT512" s="227">
        <v>0</v>
      </c>
      <c r="BU512" s="227">
        <v>0</v>
      </c>
      <c r="BV512" s="227">
        <v>0</v>
      </c>
      <c r="BW512" s="227">
        <v>0</v>
      </c>
      <c r="BX512" s="227">
        <v>0</v>
      </c>
      <c r="BY512" s="227">
        <v>0</v>
      </c>
      <c r="BZ512" s="227">
        <v>0</v>
      </c>
      <c r="CA512" s="227">
        <v>0</v>
      </c>
      <c r="CB512" s="227">
        <v>0</v>
      </c>
      <c r="CC512" s="227">
        <v>0</v>
      </c>
      <c r="CD512" s="227">
        <v>0</v>
      </c>
      <c r="CE512" s="227">
        <v>0</v>
      </c>
      <c r="CF512" s="227">
        <v>0</v>
      </c>
      <c r="CG512" s="227">
        <v>0</v>
      </c>
      <c r="CH512" s="227">
        <v>0</v>
      </c>
      <c r="CI512" s="227">
        <v>0</v>
      </c>
      <c r="CJ512" s="227">
        <v>0</v>
      </c>
      <c r="CK512" s="227">
        <v>0</v>
      </c>
      <c r="CL512" s="227">
        <v>0</v>
      </c>
      <c r="CM512" s="326" t="s">
        <v>1416</v>
      </c>
      <c r="CN512" s="309" t="s">
        <v>1419</v>
      </c>
      <c r="CO512" s="309" t="s">
        <v>1416</v>
      </c>
      <c r="CP512" s="310" t="s">
        <v>2198</v>
      </c>
      <c r="CQ512" s="336" t="s">
        <v>2259</v>
      </c>
      <c r="CR512" s="310">
        <f t="shared" si="9"/>
        <v>0</v>
      </c>
      <c r="CS512" s="310" t="s">
        <v>554</v>
      </c>
      <c r="CT512" s="310" t="s">
        <v>555</v>
      </c>
      <c r="CU512" s="310">
        <v>0</v>
      </c>
      <c r="CW512" s="312" t="s">
        <v>1419</v>
      </c>
      <c r="CX512" s="310" t="s">
        <v>1416</v>
      </c>
      <c r="CY512" s="310" t="s">
        <v>2198</v>
      </c>
      <c r="CZ512" s="325">
        <f t="shared" si="8"/>
        <v>0</v>
      </c>
      <c r="DA512" s="313" t="s">
        <v>554</v>
      </c>
      <c r="DB512" s="310" t="s">
        <v>555</v>
      </c>
      <c r="DC512" s="310" t="s">
        <v>2296</v>
      </c>
    </row>
    <row r="513" spans="1:107" ht="13.2" customHeight="1" x14ac:dyDescent="0.25">
      <c r="A513" s="293" t="s">
        <v>1238</v>
      </c>
      <c r="B513" s="294" t="s">
        <v>1239</v>
      </c>
      <c r="C513" s="227">
        <v>3729.63</v>
      </c>
      <c r="D513" s="227">
        <v>0</v>
      </c>
      <c r="E513" s="227">
        <v>0</v>
      </c>
      <c r="F513" s="227">
        <v>0</v>
      </c>
      <c r="G513" s="227">
        <v>0</v>
      </c>
      <c r="H513" s="227">
        <v>0</v>
      </c>
      <c r="I513" s="227">
        <v>26573.919999999998</v>
      </c>
      <c r="J513" s="227">
        <v>0</v>
      </c>
      <c r="K513" s="227">
        <v>0</v>
      </c>
      <c r="L513" s="227">
        <v>0</v>
      </c>
      <c r="M513" s="227">
        <v>0</v>
      </c>
      <c r="N513" s="227">
        <v>0</v>
      </c>
      <c r="O513" s="227">
        <v>0</v>
      </c>
      <c r="P513" s="227">
        <v>0</v>
      </c>
      <c r="Q513" s="227">
        <v>0</v>
      </c>
      <c r="R513" s="227">
        <v>0</v>
      </c>
      <c r="S513" s="227">
        <v>0</v>
      </c>
      <c r="T513" s="227">
        <v>0</v>
      </c>
      <c r="U513" s="227">
        <v>0</v>
      </c>
      <c r="V513" s="227">
        <v>0</v>
      </c>
      <c r="W513" s="227">
        <v>0</v>
      </c>
      <c r="X513" s="227">
        <v>0</v>
      </c>
      <c r="Y513" s="227">
        <v>0</v>
      </c>
      <c r="Z513" s="227">
        <v>0</v>
      </c>
      <c r="AA513" s="227">
        <v>0</v>
      </c>
      <c r="AB513" s="227">
        <v>0</v>
      </c>
      <c r="AC513" s="227">
        <v>0</v>
      </c>
      <c r="AD513" s="227">
        <v>0</v>
      </c>
      <c r="AE513" s="227">
        <v>12647.64</v>
      </c>
      <c r="AF513" s="227">
        <v>0</v>
      </c>
      <c r="AG513" s="227">
        <v>0</v>
      </c>
      <c r="AH513" s="227">
        <v>0</v>
      </c>
      <c r="AI513" s="227">
        <v>0</v>
      </c>
      <c r="AJ513" s="227">
        <v>0</v>
      </c>
      <c r="AK513" s="227">
        <v>0</v>
      </c>
      <c r="AL513" s="227">
        <v>0</v>
      </c>
      <c r="AM513" s="227">
        <v>0</v>
      </c>
      <c r="AN513" s="227">
        <v>0</v>
      </c>
      <c r="AO513" s="227">
        <v>0</v>
      </c>
      <c r="AP513" s="227">
        <v>0</v>
      </c>
      <c r="AQ513" s="227">
        <v>0</v>
      </c>
      <c r="AR513" s="227">
        <v>0</v>
      </c>
      <c r="AS513" s="227">
        <v>-311813.48</v>
      </c>
      <c r="AT513" s="227">
        <v>0</v>
      </c>
      <c r="AU513" s="227">
        <v>0</v>
      </c>
      <c r="AV513" s="227">
        <v>0</v>
      </c>
      <c r="AW513" s="227">
        <v>0</v>
      </c>
      <c r="AX513" s="227">
        <v>0</v>
      </c>
      <c r="AY513" s="227">
        <v>0</v>
      </c>
      <c r="AZ513" s="227">
        <v>0</v>
      </c>
      <c r="BA513" s="227">
        <v>0</v>
      </c>
      <c r="BB513" s="227">
        <v>0</v>
      </c>
      <c r="BC513" s="227">
        <v>0</v>
      </c>
      <c r="BD513" s="227">
        <v>0</v>
      </c>
      <c r="BE513" s="227">
        <v>2513</v>
      </c>
      <c r="BF513" s="227">
        <v>0</v>
      </c>
      <c r="BG513" s="227">
        <v>0</v>
      </c>
      <c r="BH513" s="227">
        <v>0</v>
      </c>
      <c r="BI513" s="227">
        <v>0</v>
      </c>
      <c r="BJ513" s="227">
        <v>0</v>
      </c>
      <c r="BK513" s="227">
        <v>0</v>
      </c>
      <c r="BL513" s="227">
        <v>0.5</v>
      </c>
      <c r="BM513" s="227">
        <v>0</v>
      </c>
      <c r="BN513" s="227">
        <v>0</v>
      </c>
      <c r="BO513" s="227">
        <v>0</v>
      </c>
      <c r="BP513" s="227">
        <v>0</v>
      </c>
      <c r="BQ513" s="227">
        <v>0</v>
      </c>
      <c r="BR513" s="227">
        <v>0</v>
      </c>
      <c r="BS513" s="227">
        <v>0</v>
      </c>
      <c r="BT513" s="227">
        <v>0</v>
      </c>
      <c r="BU513" s="227">
        <v>0</v>
      </c>
      <c r="BV513" s="227">
        <v>0</v>
      </c>
      <c r="BW513" s="227">
        <v>0</v>
      </c>
      <c r="BX513" s="227">
        <v>0</v>
      </c>
      <c r="BY513" s="227">
        <v>0</v>
      </c>
      <c r="BZ513" s="227">
        <v>0</v>
      </c>
      <c r="CA513" s="227">
        <v>0</v>
      </c>
      <c r="CB513" s="227">
        <v>0</v>
      </c>
      <c r="CC513" s="227">
        <v>0</v>
      </c>
      <c r="CD513" s="227">
        <v>0</v>
      </c>
      <c r="CE513" s="227">
        <v>0</v>
      </c>
      <c r="CF513" s="227">
        <v>0</v>
      </c>
      <c r="CG513" s="227">
        <v>365</v>
      </c>
      <c r="CH513" s="227">
        <v>0</v>
      </c>
      <c r="CI513" s="227">
        <v>0</v>
      </c>
      <c r="CJ513" s="227">
        <v>0</v>
      </c>
      <c r="CK513" s="227">
        <v>0</v>
      </c>
      <c r="CL513" s="227">
        <v>11895.23</v>
      </c>
      <c r="CM513" s="326" t="s">
        <v>1416</v>
      </c>
      <c r="CN513" s="309" t="s">
        <v>1415</v>
      </c>
      <c r="CO513" s="309" t="s">
        <v>1416</v>
      </c>
      <c r="CP513" s="310" t="s">
        <v>2198</v>
      </c>
      <c r="CQ513" s="336" t="s">
        <v>2259</v>
      </c>
      <c r="CR513" s="310">
        <f t="shared" si="9"/>
        <v>0</v>
      </c>
      <c r="CS513" s="310" t="s">
        <v>1238</v>
      </c>
      <c r="CT513" s="310" t="s">
        <v>2225</v>
      </c>
      <c r="CU513" s="310">
        <v>0</v>
      </c>
      <c r="CW513" s="312" t="s">
        <v>1415</v>
      </c>
      <c r="CX513" s="310" t="s">
        <v>1416</v>
      </c>
      <c r="CY513" s="310" t="s">
        <v>2198</v>
      </c>
      <c r="CZ513" s="325">
        <f t="shared" si="8"/>
        <v>0</v>
      </c>
      <c r="DA513" s="313" t="s">
        <v>1238</v>
      </c>
      <c r="DB513" s="310" t="s">
        <v>1239</v>
      </c>
      <c r="DC513" s="310" t="s">
        <v>2296</v>
      </c>
    </row>
    <row r="514" spans="1:107" ht="13.2" customHeight="1" x14ac:dyDescent="0.25">
      <c r="A514" s="293" t="s">
        <v>556</v>
      </c>
      <c r="B514" s="294" t="s">
        <v>557</v>
      </c>
      <c r="C514" s="227">
        <v>0</v>
      </c>
      <c r="D514" s="227">
        <v>0</v>
      </c>
      <c r="E514" s="227">
        <v>0</v>
      </c>
      <c r="F514" s="227">
        <v>0</v>
      </c>
      <c r="G514" s="227">
        <v>518</v>
      </c>
      <c r="H514" s="227">
        <v>0</v>
      </c>
      <c r="I514" s="227">
        <v>903</v>
      </c>
      <c r="J514" s="227">
        <v>1943</v>
      </c>
      <c r="K514" s="227">
        <v>4652.28</v>
      </c>
      <c r="L514" s="227">
        <v>0</v>
      </c>
      <c r="M514" s="227">
        <v>613</v>
      </c>
      <c r="N514" s="227">
        <v>0</v>
      </c>
      <c r="O514" s="227">
        <v>21880</v>
      </c>
      <c r="P514" s="227">
        <v>0</v>
      </c>
      <c r="Q514" s="227">
        <v>330</v>
      </c>
      <c r="R514" s="227">
        <v>0</v>
      </c>
      <c r="S514" s="227">
        <v>0</v>
      </c>
      <c r="T514" s="227">
        <v>0</v>
      </c>
      <c r="U514" s="227">
        <v>0</v>
      </c>
      <c r="V514" s="227">
        <v>0</v>
      </c>
      <c r="W514" s="227">
        <v>615246</v>
      </c>
      <c r="X514" s="227">
        <v>0</v>
      </c>
      <c r="Y514" s="227">
        <v>0</v>
      </c>
      <c r="Z514" s="227">
        <v>0</v>
      </c>
      <c r="AA514" s="227">
        <v>0</v>
      </c>
      <c r="AB514" s="227">
        <v>0</v>
      </c>
      <c r="AC514" s="227">
        <v>0</v>
      </c>
      <c r="AD514" s="227">
        <v>0</v>
      </c>
      <c r="AE514" s="227">
        <v>0</v>
      </c>
      <c r="AF514" s="227">
        <v>0</v>
      </c>
      <c r="AG514" s="227">
        <v>0</v>
      </c>
      <c r="AH514" s="227">
        <v>0</v>
      </c>
      <c r="AI514" s="227">
        <v>830</v>
      </c>
      <c r="AJ514" s="227">
        <v>134</v>
      </c>
      <c r="AK514" s="227">
        <v>16453.75</v>
      </c>
      <c r="AL514" s="227">
        <v>1883</v>
      </c>
      <c r="AM514" s="227">
        <v>0</v>
      </c>
      <c r="AN514" s="227">
        <v>0</v>
      </c>
      <c r="AO514" s="227">
        <v>0</v>
      </c>
      <c r="AP514" s="227">
        <v>0</v>
      </c>
      <c r="AQ514" s="227">
        <v>0</v>
      </c>
      <c r="AR514" s="227">
        <v>15300</v>
      </c>
      <c r="AS514" s="227">
        <v>0</v>
      </c>
      <c r="AT514" s="227">
        <v>0</v>
      </c>
      <c r="AU514" s="227">
        <v>0</v>
      </c>
      <c r="AV514" s="227">
        <v>12149</v>
      </c>
      <c r="AW514" s="227">
        <v>8000</v>
      </c>
      <c r="AX514" s="227">
        <v>42149.5</v>
      </c>
      <c r="AY514" s="227">
        <v>0</v>
      </c>
      <c r="AZ514" s="227">
        <v>0</v>
      </c>
      <c r="BA514" s="227">
        <v>963.75</v>
      </c>
      <c r="BB514" s="227">
        <v>0</v>
      </c>
      <c r="BC514" s="227">
        <v>95465.75</v>
      </c>
      <c r="BD514" s="227">
        <v>0</v>
      </c>
      <c r="BE514" s="227">
        <v>2310</v>
      </c>
      <c r="BF514" s="227">
        <v>0</v>
      </c>
      <c r="BG514" s="227">
        <v>108862.5</v>
      </c>
      <c r="BH514" s="227">
        <v>0</v>
      </c>
      <c r="BI514" s="227">
        <v>7470</v>
      </c>
      <c r="BJ514" s="227">
        <v>0</v>
      </c>
      <c r="BK514" s="227">
        <v>7209.5</v>
      </c>
      <c r="BL514" s="227">
        <v>0</v>
      </c>
      <c r="BM514" s="227">
        <v>0</v>
      </c>
      <c r="BN514" s="227">
        <v>0</v>
      </c>
      <c r="BO514" s="227">
        <v>0</v>
      </c>
      <c r="BP514" s="227">
        <v>0</v>
      </c>
      <c r="BQ514" s="227">
        <v>0</v>
      </c>
      <c r="BR514" s="295">
        <v>52452</v>
      </c>
      <c r="BS514" s="295">
        <v>0</v>
      </c>
      <c r="BT514" s="295">
        <v>3916.64</v>
      </c>
      <c r="BU514" s="295">
        <v>0</v>
      </c>
      <c r="BV514" s="295">
        <v>0</v>
      </c>
      <c r="BW514" s="295">
        <v>0</v>
      </c>
      <c r="BX514" s="295">
        <v>0</v>
      </c>
      <c r="BY514" s="295">
        <v>50</v>
      </c>
      <c r="BZ514" s="295">
        <v>0</v>
      </c>
      <c r="CA514" s="295">
        <v>0</v>
      </c>
      <c r="CB514" s="295">
        <v>0</v>
      </c>
      <c r="CC514" s="295">
        <v>0</v>
      </c>
      <c r="CD514" s="295">
        <v>1605</v>
      </c>
      <c r="CE514" s="295">
        <v>0</v>
      </c>
      <c r="CF514" s="295">
        <v>0</v>
      </c>
      <c r="CG514" s="295">
        <v>0</v>
      </c>
      <c r="CH514" s="295">
        <v>0</v>
      </c>
      <c r="CI514" s="295">
        <v>0</v>
      </c>
      <c r="CJ514" s="295">
        <v>1341</v>
      </c>
      <c r="CK514" s="295">
        <v>0</v>
      </c>
      <c r="CL514" s="295">
        <v>0</v>
      </c>
      <c r="CM514" s="326" t="s">
        <v>1386</v>
      </c>
      <c r="CN514" s="309" t="s">
        <v>1387</v>
      </c>
      <c r="CO514" s="309" t="s">
        <v>1386</v>
      </c>
      <c r="CP514" s="310" t="s">
        <v>2190</v>
      </c>
      <c r="CQ514" s="336" t="s">
        <v>2251</v>
      </c>
      <c r="CR514" s="310">
        <f t="shared" si="9"/>
        <v>0</v>
      </c>
      <c r="CS514" s="310" t="s">
        <v>556</v>
      </c>
      <c r="CT514" s="310" t="s">
        <v>557</v>
      </c>
      <c r="CU514" s="310">
        <v>0</v>
      </c>
      <c r="CW514" s="312" t="s">
        <v>1387</v>
      </c>
      <c r="CX514" s="310" t="s">
        <v>1386</v>
      </c>
      <c r="CY514" s="310" t="s">
        <v>2190</v>
      </c>
      <c r="CZ514" s="325">
        <f t="shared" si="8"/>
        <v>0</v>
      </c>
      <c r="DA514" s="313" t="s">
        <v>556</v>
      </c>
      <c r="DB514" s="310" t="s">
        <v>557</v>
      </c>
      <c r="DC514" s="310" t="s">
        <v>1469</v>
      </c>
    </row>
    <row r="515" spans="1:107" ht="13.2" customHeight="1" x14ac:dyDescent="0.25">
      <c r="A515" s="293" t="s">
        <v>558</v>
      </c>
      <c r="B515" s="294" t="s">
        <v>559</v>
      </c>
      <c r="C515" s="227">
        <v>248821</v>
      </c>
      <c r="D515" s="227">
        <v>0</v>
      </c>
      <c r="E515" s="227">
        <v>0</v>
      </c>
      <c r="F515" s="227">
        <v>197828</v>
      </c>
      <c r="G515" s="227">
        <v>0</v>
      </c>
      <c r="H515" s="227">
        <v>0</v>
      </c>
      <c r="I515" s="227">
        <v>230858.25</v>
      </c>
      <c r="J515" s="227">
        <v>0</v>
      </c>
      <c r="K515" s="227">
        <v>0</v>
      </c>
      <c r="L515" s="227">
        <v>0</v>
      </c>
      <c r="M515" s="227">
        <v>1975</v>
      </c>
      <c r="N515" s="227">
        <v>16826.47</v>
      </c>
      <c r="O515" s="227">
        <v>4712</v>
      </c>
      <c r="P515" s="227">
        <v>6040</v>
      </c>
      <c r="Q515" s="227">
        <v>0</v>
      </c>
      <c r="R515" s="227">
        <v>7294</v>
      </c>
      <c r="S515" s="227">
        <v>0</v>
      </c>
      <c r="T515" s="227">
        <v>0</v>
      </c>
      <c r="U515" s="227">
        <v>0</v>
      </c>
      <c r="V515" s="227">
        <v>0</v>
      </c>
      <c r="W515" s="227">
        <v>12488</v>
      </c>
      <c r="X515" s="227">
        <v>0</v>
      </c>
      <c r="Y515" s="227">
        <v>0</v>
      </c>
      <c r="Z515" s="227">
        <v>0</v>
      </c>
      <c r="AA515" s="227">
        <v>0</v>
      </c>
      <c r="AB515" s="227">
        <v>0</v>
      </c>
      <c r="AC515" s="227">
        <v>0</v>
      </c>
      <c r="AD515" s="227">
        <v>0</v>
      </c>
      <c r="AE515" s="227">
        <v>0</v>
      </c>
      <c r="AF515" s="227">
        <v>0</v>
      </c>
      <c r="AG515" s="227">
        <v>0</v>
      </c>
      <c r="AH515" s="227">
        <v>0</v>
      </c>
      <c r="AI515" s="227">
        <v>0</v>
      </c>
      <c r="AJ515" s="227">
        <v>0</v>
      </c>
      <c r="AK515" s="227">
        <v>662257.25</v>
      </c>
      <c r="AL515" s="227">
        <v>21215</v>
      </c>
      <c r="AM515" s="227">
        <v>0</v>
      </c>
      <c r="AN515" s="227">
        <v>0</v>
      </c>
      <c r="AO515" s="227">
        <v>0</v>
      </c>
      <c r="AP515" s="227">
        <v>0</v>
      </c>
      <c r="AQ515" s="227">
        <v>0</v>
      </c>
      <c r="AR515" s="227">
        <v>0</v>
      </c>
      <c r="AS515" s="227">
        <v>0</v>
      </c>
      <c r="AT515" s="227">
        <v>0</v>
      </c>
      <c r="AU515" s="227">
        <v>950</v>
      </c>
      <c r="AV515" s="227">
        <v>0</v>
      </c>
      <c r="AW515" s="227">
        <v>738</v>
      </c>
      <c r="AX515" s="227">
        <v>0</v>
      </c>
      <c r="AY515" s="227">
        <v>6965</v>
      </c>
      <c r="AZ515" s="227">
        <v>1682</v>
      </c>
      <c r="BA515" s="227">
        <v>160052.5</v>
      </c>
      <c r="BB515" s="227">
        <v>1379</v>
      </c>
      <c r="BC515" s="227">
        <v>83832</v>
      </c>
      <c r="BD515" s="227">
        <v>0</v>
      </c>
      <c r="BE515" s="227">
        <v>8880</v>
      </c>
      <c r="BF515" s="227">
        <v>47592.4</v>
      </c>
      <c r="BG515" s="227">
        <v>250270</v>
      </c>
      <c r="BH515" s="227">
        <v>0</v>
      </c>
      <c r="BI515" s="227">
        <v>0</v>
      </c>
      <c r="BJ515" s="227">
        <v>3120</v>
      </c>
      <c r="BK515" s="227">
        <v>0</v>
      </c>
      <c r="BL515" s="227">
        <v>3080</v>
      </c>
      <c r="BM515" s="227">
        <v>0</v>
      </c>
      <c r="BN515" s="227">
        <v>0</v>
      </c>
      <c r="BO515" s="227">
        <v>1264</v>
      </c>
      <c r="BP515" s="227">
        <v>0</v>
      </c>
      <c r="BQ515" s="227">
        <v>31723</v>
      </c>
      <c r="BR515" s="227">
        <v>0</v>
      </c>
      <c r="BS515" s="227">
        <v>0</v>
      </c>
      <c r="BT515" s="227">
        <v>12676.07</v>
      </c>
      <c r="BU515" s="227">
        <v>0</v>
      </c>
      <c r="BV515" s="227">
        <v>0</v>
      </c>
      <c r="BW515" s="227">
        <v>0</v>
      </c>
      <c r="BX515" s="227">
        <v>0</v>
      </c>
      <c r="BY515" s="227">
        <v>0</v>
      </c>
      <c r="BZ515" s="227">
        <v>0</v>
      </c>
      <c r="CA515" s="227">
        <v>0</v>
      </c>
      <c r="CB515" s="227">
        <v>4162.24</v>
      </c>
      <c r="CC515" s="227">
        <v>0</v>
      </c>
      <c r="CD515" s="227">
        <v>0</v>
      </c>
      <c r="CE515" s="227">
        <v>0</v>
      </c>
      <c r="CF515" s="227">
        <v>7570</v>
      </c>
      <c r="CG515" s="227">
        <v>0</v>
      </c>
      <c r="CH515" s="227">
        <v>0</v>
      </c>
      <c r="CI515" s="227">
        <v>24780</v>
      </c>
      <c r="CJ515" s="227">
        <v>0</v>
      </c>
      <c r="CK515" s="227">
        <v>0</v>
      </c>
      <c r="CL515" s="227">
        <v>2320</v>
      </c>
      <c r="CM515" s="326" t="s">
        <v>1386</v>
      </c>
      <c r="CN515" s="309" t="s">
        <v>1387</v>
      </c>
      <c r="CO515" s="309" t="s">
        <v>1386</v>
      </c>
      <c r="CP515" s="310" t="s">
        <v>2190</v>
      </c>
      <c r="CQ515" s="336" t="s">
        <v>2251</v>
      </c>
      <c r="CR515" s="310">
        <f t="shared" si="9"/>
        <v>0</v>
      </c>
      <c r="CS515" s="310" t="s">
        <v>558</v>
      </c>
      <c r="CT515" s="310" t="s">
        <v>559</v>
      </c>
      <c r="CU515" s="310">
        <v>0</v>
      </c>
      <c r="CW515" s="312" t="s">
        <v>1387</v>
      </c>
      <c r="CX515" s="310" t="s">
        <v>1386</v>
      </c>
      <c r="CY515" s="310" t="s">
        <v>2190</v>
      </c>
      <c r="CZ515" s="325">
        <f t="shared" si="8"/>
        <v>0</v>
      </c>
      <c r="DA515" s="313" t="s">
        <v>558</v>
      </c>
      <c r="DB515" s="310" t="s">
        <v>559</v>
      </c>
      <c r="DC515" s="310" t="s">
        <v>1469</v>
      </c>
    </row>
    <row r="516" spans="1:107" ht="13.2" customHeight="1" x14ac:dyDescent="0.25">
      <c r="A516" s="293" t="s">
        <v>560</v>
      </c>
      <c r="B516" s="294" t="s">
        <v>561</v>
      </c>
      <c r="C516" s="227">
        <v>0</v>
      </c>
      <c r="D516" s="227">
        <v>0</v>
      </c>
      <c r="E516" s="227">
        <v>-209488</v>
      </c>
      <c r="F516" s="227">
        <v>0</v>
      </c>
      <c r="G516" s="227">
        <v>0</v>
      </c>
      <c r="H516" s="227">
        <v>0</v>
      </c>
      <c r="I516" s="227">
        <v>0</v>
      </c>
      <c r="J516" s="227">
        <v>0</v>
      </c>
      <c r="K516" s="227">
        <v>0</v>
      </c>
      <c r="L516" s="227">
        <v>-380</v>
      </c>
      <c r="M516" s="227">
        <v>0</v>
      </c>
      <c r="N516" s="227">
        <v>-2904.65</v>
      </c>
      <c r="O516" s="227">
        <v>-8425</v>
      </c>
      <c r="P516" s="227">
        <v>0</v>
      </c>
      <c r="Q516" s="227">
        <v>0</v>
      </c>
      <c r="R516" s="227">
        <v>0</v>
      </c>
      <c r="S516" s="227">
        <v>2556</v>
      </c>
      <c r="T516" s="227">
        <v>0</v>
      </c>
      <c r="U516" s="227">
        <v>0</v>
      </c>
      <c r="V516" s="227">
        <v>0</v>
      </c>
      <c r="W516" s="227">
        <v>-573759</v>
      </c>
      <c r="X516" s="227">
        <v>0</v>
      </c>
      <c r="Y516" s="227">
        <v>-903267</v>
      </c>
      <c r="Z516" s="227">
        <v>0</v>
      </c>
      <c r="AA516" s="227">
        <v>0</v>
      </c>
      <c r="AB516" s="227">
        <v>0</v>
      </c>
      <c r="AC516" s="227">
        <v>0</v>
      </c>
      <c r="AD516" s="227">
        <v>0</v>
      </c>
      <c r="AE516" s="227">
        <v>-1607</v>
      </c>
      <c r="AF516" s="227">
        <v>0</v>
      </c>
      <c r="AG516" s="227">
        <v>0</v>
      </c>
      <c r="AH516" s="227">
        <v>0</v>
      </c>
      <c r="AI516" s="227">
        <v>-12338</v>
      </c>
      <c r="AJ516" s="227">
        <v>-184</v>
      </c>
      <c r="AK516" s="227">
        <v>-16072.25</v>
      </c>
      <c r="AL516" s="227">
        <v>0</v>
      </c>
      <c r="AM516" s="227">
        <v>0</v>
      </c>
      <c r="AN516" s="227">
        <v>-11219.78</v>
      </c>
      <c r="AO516" s="227">
        <v>0</v>
      </c>
      <c r="AP516" s="227">
        <v>0</v>
      </c>
      <c r="AQ516" s="227">
        <v>0</v>
      </c>
      <c r="AR516" s="227">
        <v>0</v>
      </c>
      <c r="AS516" s="227">
        <v>0</v>
      </c>
      <c r="AT516" s="227">
        <v>0</v>
      </c>
      <c r="AU516" s="227">
        <v>0</v>
      </c>
      <c r="AV516" s="227">
        <v>-1315</v>
      </c>
      <c r="AW516" s="227">
        <v>-772</v>
      </c>
      <c r="AX516" s="227">
        <v>0</v>
      </c>
      <c r="AY516" s="227">
        <v>0</v>
      </c>
      <c r="AZ516" s="227">
        <v>0</v>
      </c>
      <c r="BA516" s="227">
        <v>0</v>
      </c>
      <c r="BB516" s="227">
        <v>0</v>
      </c>
      <c r="BC516" s="227">
        <v>-34232.25</v>
      </c>
      <c r="BD516" s="227">
        <v>0</v>
      </c>
      <c r="BE516" s="227">
        <v>0</v>
      </c>
      <c r="BF516" s="227">
        <v>-5147.22</v>
      </c>
      <c r="BG516" s="227">
        <v>-8340</v>
      </c>
      <c r="BH516" s="227">
        <v>0</v>
      </c>
      <c r="BI516" s="227">
        <v>0</v>
      </c>
      <c r="BJ516" s="227">
        <v>0</v>
      </c>
      <c r="BK516" s="227">
        <v>0</v>
      </c>
      <c r="BL516" s="227">
        <v>-2805</v>
      </c>
      <c r="BM516" s="227">
        <v>0</v>
      </c>
      <c r="BN516" s="227">
        <v>0</v>
      </c>
      <c r="BO516" s="227">
        <v>0</v>
      </c>
      <c r="BP516" s="227">
        <v>0</v>
      </c>
      <c r="BQ516" s="227">
        <v>0</v>
      </c>
      <c r="BR516" s="227">
        <v>0</v>
      </c>
      <c r="BS516" s="227">
        <v>0</v>
      </c>
      <c r="BT516" s="227">
        <v>0</v>
      </c>
      <c r="BU516" s="227">
        <v>0</v>
      </c>
      <c r="BV516" s="227">
        <v>0</v>
      </c>
      <c r="BW516" s="227">
        <v>0</v>
      </c>
      <c r="BX516" s="227">
        <v>0</v>
      </c>
      <c r="BY516" s="227">
        <v>0</v>
      </c>
      <c r="BZ516" s="227">
        <v>0</v>
      </c>
      <c r="CA516" s="227">
        <v>0</v>
      </c>
      <c r="CB516" s="227">
        <v>0</v>
      </c>
      <c r="CC516" s="227">
        <v>0</v>
      </c>
      <c r="CD516" s="227">
        <v>0</v>
      </c>
      <c r="CE516" s="227">
        <v>0</v>
      </c>
      <c r="CF516" s="227">
        <v>0</v>
      </c>
      <c r="CG516" s="227">
        <v>-5062</v>
      </c>
      <c r="CH516" s="227">
        <v>0</v>
      </c>
      <c r="CI516" s="227">
        <v>0</v>
      </c>
      <c r="CJ516" s="227">
        <v>0</v>
      </c>
      <c r="CK516" s="227">
        <v>0</v>
      </c>
      <c r="CL516" s="227">
        <v>0</v>
      </c>
      <c r="CM516" s="326" t="s">
        <v>1386</v>
      </c>
      <c r="CN516" s="309" t="s">
        <v>1387</v>
      </c>
      <c r="CO516" s="309" t="s">
        <v>1386</v>
      </c>
      <c r="CP516" s="310" t="s">
        <v>2190</v>
      </c>
      <c r="CQ516" s="336" t="s">
        <v>2251</v>
      </c>
      <c r="CR516" s="310">
        <f t="shared" si="9"/>
        <v>0</v>
      </c>
      <c r="CS516" s="310" t="s">
        <v>560</v>
      </c>
      <c r="CT516" s="310" t="s">
        <v>561</v>
      </c>
      <c r="CU516" s="310">
        <v>0</v>
      </c>
      <c r="CW516" s="312" t="s">
        <v>1387</v>
      </c>
      <c r="CX516" s="310" t="s">
        <v>1386</v>
      </c>
      <c r="CY516" s="310" t="s">
        <v>2190</v>
      </c>
      <c r="CZ516" s="325">
        <f t="shared" si="8"/>
        <v>0</v>
      </c>
      <c r="DA516" s="313" t="s">
        <v>560</v>
      </c>
      <c r="DB516" s="310" t="s">
        <v>561</v>
      </c>
      <c r="DC516" s="310" t="s">
        <v>2296</v>
      </c>
    </row>
    <row r="517" spans="1:107" ht="13.2" customHeight="1" x14ac:dyDescent="0.25">
      <c r="A517" s="293" t="s">
        <v>562</v>
      </c>
      <c r="B517" s="294" t="s">
        <v>563</v>
      </c>
      <c r="C517" s="227">
        <v>0</v>
      </c>
      <c r="D517" s="227">
        <v>0</v>
      </c>
      <c r="E517" s="227">
        <v>-10870.3</v>
      </c>
      <c r="F517" s="227">
        <v>-197828</v>
      </c>
      <c r="G517" s="227">
        <v>0</v>
      </c>
      <c r="H517" s="227">
        <v>0</v>
      </c>
      <c r="I517" s="227">
        <v>0</v>
      </c>
      <c r="J517" s="227">
        <v>0</v>
      </c>
      <c r="K517" s="227">
        <v>0</v>
      </c>
      <c r="L517" s="227">
        <v>0</v>
      </c>
      <c r="M517" s="227">
        <v>-5508.08</v>
      </c>
      <c r="N517" s="227">
        <v>0</v>
      </c>
      <c r="O517" s="227">
        <v>0</v>
      </c>
      <c r="P517" s="227">
        <v>0</v>
      </c>
      <c r="Q517" s="227">
        <v>-23085</v>
      </c>
      <c r="R517" s="227">
        <v>0</v>
      </c>
      <c r="S517" s="227">
        <v>0</v>
      </c>
      <c r="T517" s="227">
        <v>-57857.86</v>
      </c>
      <c r="U517" s="227">
        <v>0</v>
      </c>
      <c r="V517" s="227">
        <v>0</v>
      </c>
      <c r="W517" s="227">
        <v>-448573.81</v>
      </c>
      <c r="X517" s="227">
        <v>-89343.72</v>
      </c>
      <c r="Y517" s="227">
        <v>-289133.96999999997</v>
      </c>
      <c r="Z517" s="227">
        <v>-31652.49</v>
      </c>
      <c r="AA517" s="227">
        <v>0</v>
      </c>
      <c r="AB517" s="227">
        <v>0</v>
      </c>
      <c r="AC517" s="227">
        <v>0</v>
      </c>
      <c r="AD517" s="227">
        <v>0</v>
      </c>
      <c r="AE517" s="227">
        <v>0</v>
      </c>
      <c r="AF517" s="227">
        <v>0</v>
      </c>
      <c r="AG517" s="227">
        <v>0</v>
      </c>
      <c r="AH517" s="227">
        <v>0</v>
      </c>
      <c r="AI517" s="227">
        <v>0</v>
      </c>
      <c r="AJ517" s="227">
        <v>0</v>
      </c>
      <c r="AK517" s="227">
        <v>0</v>
      </c>
      <c r="AL517" s="227">
        <v>0</v>
      </c>
      <c r="AM517" s="227">
        <v>0</v>
      </c>
      <c r="AN517" s="227">
        <v>-13242</v>
      </c>
      <c r="AO517" s="227">
        <v>-4172.3599999999997</v>
      </c>
      <c r="AP517" s="227">
        <v>0</v>
      </c>
      <c r="AQ517" s="227">
        <v>0</v>
      </c>
      <c r="AR517" s="227">
        <v>0</v>
      </c>
      <c r="AS517" s="227">
        <v>0</v>
      </c>
      <c r="AT517" s="227">
        <v>0</v>
      </c>
      <c r="AU517" s="227">
        <v>0</v>
      </c>
      <c r="AV517" s="227">
        <v>0</v>
      </c>
      <c r="AW517" s="227">
        <v>-6250.8</v>
      </c>
      <c r="AX517" s="227">
        <v>0</v>
      </c>
      <c r="AY517" s="227">
        <v>0</v>
      </c>
      <c r="AZ517" s="227">
        <v>-138508</v>
      </c>
      <c r="BA517" s="227">
        <v>-110379.42</v>
      </c>
      <c r="BB517" s="227">
        <v>0</v>
      </c>
      <c r="BC517" s="227">
        <v>-196010.44</v>
      </c>
      <c r="BD517" s="227">
        <v>-16417.259999999998</v>
      </c>
      <c r="BE517" s="227">
        <v>-53322.27</v>
      </c>
      <c r="BF517" s="227">
        <v>-9225.65</v>
      </c>
      <c r="BG517" s="227">
        <v>-95110.54</v>
      </c>
      <c r="BH517" s="227">
        <v>0</v>
      </c>
      <c r="BI517" s="227">
        <v>0</v>
      </c>
      <c r="BJ517" s="227">
        <v>0</v>
      </c>
      <c r="BK517" s="227">
        <v>0</v>
      </c>
      <c r="BL517" s="227">
        <v>0</v>
      </c>
      <c r="BM517" s="227">
        <v>0</v>
      </c>
      <c r="BN517" s="227">
        <v>0</v>
      </c>
      <c r="BO517" s="227">
        <v>0</v>
      </c>
      <c r="BP517" s="227">
        <v>0</v>
      </c>
      <c r="BQ517" s="227">
        <v>0</v>
      </c>
      <c r="BR517" s="227">
        <v>-3886834.4</v>
      </c>
      <c r="BS517" s="227">
        <v>0</v>
      </c>
      <c r="BT517" s="227">
        <v>0</v>
      </c>
      <c r="BU517" s="227">
        <v>0</v>
      </c>
      <c r="BV517" s="227">
        <v>0</v>
      </c>
      <c r="BW517" s="227">
        <v>0</v>
      </c>
      <c r="BX517" s="227">
        <v>0</v>
      </c>
      <c r="BY517" s="227">
        <v>0</v>
      </c>
      <c r="BZ517" s="227">
        <v>0</v>
      </c>
      <c r="CA517" s="227">
        <v>0</v>
      </c>
      <c r="CB517" s="227">
        <v>0</v>
      </c>
      <c r="CC517" s="227">
        <v>0</v>
      </c>
      <c r="CD517" s="227">
        <v>0</v>
      </c>
      <c r="CE517" s="227">
        <v>0</v>
      </c>
      <c r="CF517" s="227">
        <v>0</v>
      </c>
      <c r="CG517" s="227">
        <v>0</v>
      </c>
      <c r="CH517" s="227">
        <v>0</v>
      </c>
      <c r="CI517" s="227">
        <v>0</v>
      </c>
      <c r="CJ517" s="227">
        <v>0</v>
      </c>
      <c r="CK517" s="227">
        <v>0</v>
      </c>
      <c r="CL517" s="227">
        <v>0</v>
      </c>
      <c r="CM517" s="326" t="s">
        <v>1386</v>
      </c>
      <c r="CN517" s="309" t="s">
        <v>1385</v>
      </c>
      <c r="CO517" s="309" t="s">
        <v>1386</v>
      </c>
      <c r="CP517" s="310" t="s">
        <v>2190</v>
      </c>
      <c r="CQ517" s="336" t="s">
        <v>2251</v>
      </c>
      <c r="CR517" s="310">
        <f t="shared" si="9"/>
        <v>0</v>
      </c>
      <c r="CS517" s="310" t="s">
        <v>562</v>
      </c>
      <c r="CT517" s="310" t="s">
        <v>563</v>
      </c>
      <c r="CU517" s="310">
        <v>0</v>
      </c>
      <c r="CW517" s="312" t="s">
        <v>1385</v>
      </c>
      <c r="CX517" s="310" t="s">
        <v>1386</v>
      </c>
      <c r="CY517" s="310" t="s">
        <v>2190</v>
      </c>
      <c r="CZ517" s="325">
        <f t="shared" si="8"/>
        <v>0</v>
      </c>
      <c r="DA517" s="313" t="s">
        <v>562</v>
      </c>
      <c r="DB517" s="310" t="s">
        <v>563</v>
      </c>
      <c r="DC517" s="310" t="s">
        <v>2296</v>
      </c>
    </row>
    <row r="518" spans="1:107" ht="13.2" customHeight="1" x14ac:dyDescent="0.25">
      <c r="A518" s="293" t="s">
        <v>564</v>
      </c>
      <c r="B518" s="294" t="s">
        <v>565</v>
      </c>
      <c r="C518" s="227">
        <v>0</v>
      </c>
      <c r="D518" s="227">
        <v>0</v>
      </c>
      <c r="E518" s="227">
        <v>12304.56</v>
      </c>
      <c r="F518" s="227">
        <v>0</v>
      </c>
      <c r="G518" s="227">
        <v>0</v>
      </c>
      <c r="H518" s="227">
        <v>0</v>
      </c>
      <c r="I518" s="227">
        <v>0</v>
      </c>
      <c r="J518" s="227">
        <v>0</v>
      </c>
      <c r="K518" s="227">
        <v>0</v>
      </c>
      <c r="L518" s="227">
        <v>0</v>
      </c>
      <c r="M518" s="227">
        <v>0</v>
      </c>
      <c r="N518" s="227">
        <v>0</v>
      </c>
      <c r="O518" s="227">
        <v>0</v>
      </c>
      <c r="P518" s="227">
        <v>0</v>
      </c>
      <c r="Q518" s="227">
        <v>0</v>
      </c>
      <c r="R518" s="227">
        <v>0</v>
      </c>
      <c r="S518" s="227">
        <v>0</v>
      </c>
      <c r="T518" s="227">
        <v>1650</v>
      </c>
      <c r="U518" s="227">
        <v>0</v>
      </c>
      <c r="V518" s="227">
        <v>0</v>
      </c>
      <c r="W518" s="227">
        <v>433182.5</v>
      </c>
      <c r="X518" s="227">
        <v>6267.78</v>
      </c>
      <c r="Y518" s="227">
        <v>23621.1</v>
      </c>
      <c r="Z518" s="227">
        <v>40491.54</v>
      </c>
      <c r="AA518" s="227">
        <v>0</v>
      </c>
      <c r="AB518" s="227">
        <v>0</v>
      </c>
      <c r="AC518" s="227">
        <v>0</v>
      </c>
      <c r="AD518" s="227">
        <v>0</v>
      </c>
      <c r="AE518" s="227">
        <v>0</v>
      </c>
      <c r="AF518" s="227">
        <v>0</v>
      </c>
      <c r="AG518" s="227">
        <v>0</v>
      </c>
      <c r="AH518" s="227">
        <v>0</v>
      </c>
      <c r="AI518" s="227">
        <v>0</v>
      </c>
      <c r="AJ518" s="227">
        <v>0</v>
      </c>
      <c r="AK518" s="227">
        <v>121665.86</v>
      </c>
      <c r="AL518" s="227">
        <v>0</v>
      </c>
      <c r="AM518" s="227">
        <v>0</v>
      </c>
      <c r="AN518" s="227">
        <v>0</v>
      </c>
      <c r="AO518" s="227">
        <v>12039.72</v>
      </c>
      <c r="AP518" s="227">
        <v>0</v>
      </c>
      <c r="AQ518" s="227">
        <v>0</v>
      </c>
      <c r="AR518" s="227">
        <v>0</v>
      </c>
      <c r="AS518" s="227">
        <v>0</v>
      </c>
      <c r="AT518" s="227">
        <v>17260</v>
      </c>
      <c r="AU518" s="227">
        <v>0</v>
      </c>
      <c r="AV518" s="227">
        <v>0</v>
      </c>
      <c r="AW518" s="227">
        <v>0</v>
      </c>
      <c r="AX518" s="227">
        <v>0</v>
      </c>
      <c r="AY518" s="227">
        <v>0</v>
      </c>
      <c r="AZ518" s="227">
        <v>0</v>
      </c>
      <c r="BA518" s="227">
        <v>0</v>
      </c>
      <c r="BB518" s="227">
        <v>0</v>
      </c>
      <c r="BC518" s="227">
        <v>19328.98</v>
      </c>
      <c r="BD518" s="227">
        <v>190.54</v>
      </c>
      <c r="BE518" s="227">
        <v>15700.94</v>
      </c>
      <c r="BF518" s="227">
        <v>0</v>
      </c>
      <c r="BG518" s="227">
        <v>8170.21</v>
      </c>
      <c r="BH518" s="227">
        <v>0</v>
      </c>
      <c r="BI518" s="227">
        <v>0</v>
      </c>
      <c r="BJ518" s="227">
        <v>0</v>
      </c>
      <c r="BK518" s="227">
        <v>0</v>
      </c>
      <c r="BL518" s="227">
        <v>0</v>
      </c>
      <c r="BM518" s="227">
        <v>0</v>
      </c>
      <c r="BN518" s="227">
        <v>0</v>
      </c>
      <c r="BO518" s="227">
        <v>0</v>
      </c>
      <c r="BP518" s="227">
        <v>0</v>
      </c>
      <c r="BQ518" s="227">
        <v>0</v>
      </c>
      <c r="BR518" s="295">
        <v>28408</v>
      </c>
      <c r="BS518" s="227">
        <v>0</v>
      </c>
      <c r="BT518" s="227">
        <v>0</v>
      </c>
      <c r="BU518" s="227">
        <v>0</v>
      </c>
      <c r="BV518" s="227">
        <v>0</v>
      </c>
      <c r="BW518" s="227">
        <v>0</v>
      </c>
      <c r="BX518" s="227">
        <v>0</v>
      </c>
      <c r="BY518" s="227">
        <v>466.76</v>
      </c>
      <c r="BZ518" s="227">
        <v>0</v>
      </c>
      <c r="CA518" s="227">
        <v>0</v>
      </c>
      <c r="CB518" s="227">
        <v>0</v>
      </c>
      <c r="CC518" s="227">
        <v>4079.72</v>
      </c>
      <c r="CD518" s="227">
        <v>0</v>
      </c>
      <c r="CE518" s="227">
        <v>0</v>
      </c>
      <c r="CF518" s="227">
        <v>0</v>
      </c>
      <c r="CG518" s="227">
        <v>0</v>
      </c>
      <c r="CH518" s="227">
        <v>0</v>
      </c>
      <c r="CI518" s="227">
        <v>0</v>
      </c>
      <c r="CJ518" s="227">
        <v>0</v>
      </c>
      <c r="CK518" s="227">
        <v>0</v>
      </c>
      <c r="CL518" s="227">
        <v>0</v>
      </c>
      <c r="CM518" s="326" t="s">
        <v>1386</v>
      </c>
      <c r="CN518" s="309" t="s">
        <v>1385</v>
      </c>
      <c r="CO518" s="309" t="s">
        <v>1386</v>
      </c>
      <c r="CP518" s="310" t="s">
        <v>2190</v>
      </c>
      <c r="CQ518" s="336" t="s">
        <v>2251</v>
      </c>
      <c r="CR518" s="310">
        <f t="shared" si="9"/>
        <v>0</v>
      </c>
      <c r="CS518" s="310" t="s">
        <v>564</v>
      </c>
      <c r="CT518" s="310" t="s">
        <v>565</v>
      </c>
      <c r="CU518" s="310">
        <v>0</v>
      </c>
      <c r="CW518" s="312" t="s">
        <v>1385</v>
      </c>
      <c r="CX518" s="310" t="s">
        <v>1386</v>
      </c>
      <c r="CY518" s="310" t="s">
        <v>2190</v>
      </c>
      <c r="CZ518" s="325">
        <f t="shared" si="8"/>
        <v>0</v>
      </c>
      <c r="DA518" s="313" t="s">
        <v>564</v>
      </c>
      <c r="DB518" s="310" t="s">
        <v>565</v>
      </c>
      <c r="DC518" s="310" t="s">
        <v>2296</v>
      </c>
    </row>
    <row r="519" spans="1:107" ht="13.2" customHeight="1" x14ac:dyDescent="0.25">
      <c r="A519" s="293" t="s">
        <v>566</v>
      </c>
      <c r="B519" s="294" t="s">
        <v>567</v>
      </c>
      <c r="C519" s="227">
        <v>0</v>
      </c>
      <c r="D519" s="227">
        <v>0</v>
      </c>
      <c r="E519" s="227">
        <v>209488</v>
      </c>
      <c r="F519" s="227">
        <v>0</v>
      </c>
      <c r="G519" s="227">
        <v>0</v>
      </c>
      <c r="H519" s="227">
        <v>2369</v>
      </c>
      <c r="I519" s="227">
        <v>2642.5</v>
      </c>
      <c r="J519" s="227">
        <v>3971</v>
      </c>
      <c r="K519" s="227">
        <v>0</v>
      </c>
      <c r="L519" s="227">
        <v>701</v>
      </c>
      <c r="M519" s="227">
        <v>292781.76</v>
      </c>
      <c r="N519" s="227">
        <v>2904.65</v>
      </c>
      <c r="O519" s="227">
        <v>126314.5</v>
      </c>
      <c r="P519" s="227">
        <v>0</v>
      </c>
      <c r="Q519" s="227">
        <v>7180</v>
      </c>
      <c r="R519" s="227">
        <v>0</v>
      </c>
      <c r="S519" s="227">
        <v>59069.75</v>
      </c>
      <c r="T519" s="227">
        <v>20454.79</v>
      </c>
      <c r="U519" s="227">
        <v>0</v>
      </c>
      <c r="V519" s="227">
        <v>95814</v>
      </c>
      <c r="W519" s="227">
        <v>573759</v>
      </c>
      <c r="X519" s="227">
        <v>165894.75</v>
      </c>
      <c r="Y519" s="227">
        <v>911367</v>
      </c>
      <c r="Z519" s="227">
        <v>645761</v>
      </c>
      <c r="AA519" s="227">
        <v>200205.25</v>
      </c>
      <c r="AB519" s="227">
        <v>131656</v>
      </c>
      <c r="AC519" s="227">
        <v>2190492</v>
      </c>
      <c r="AD519" s="227">
        <v>155791</v>
      </c>
      <c r="AE519" s="227">
        <v>1607</v>
      </c>
      <c r="AF519" s="227">
        <v>4191</v>
      </c>
      <c r="AG519" s="227">
        <v>4460</v>
      </c>
      <c r="AH519" s="227">
        <v>143620</v>
      </c>
      <c r="AI519" s="227">
        <v>12728</v>
      </c>
      <c r="AJ519" s="227">
        <v>50</v>
      </c>
      <c r="AK519" s="227">
        <v>879469.75</v>
      </c>
      <c r="AL519" s="227">
        <v>0</v>
      </c>
      <c r="AM519" s="227">
        <v>0</v>
      </c>
      <c r="AN519" s="227">
        <v>31399</v>
      </c>
      <c r="AO519" s="227">
        <v>77757</v>
      </c>
      <c r="AP519" s="227">
        <v>4241</v>
      </c>
      <c r="AQ519" s="227">
        <v>0</v>
      </c>
      <c r="AR519" s="227">
        <v>12805</v>
      </c>
      <c r="AS519" s="227">
        <v>0</v>
      </c>
      <c r="AT519" s="227">
        <v>0</v>
      </c>
      <c r="AU519" s="227">
        <v>0</v>
      </c>
      <c r="AV519" s="227">
        <v>0</v>
      </c>
      <c r="AW519" s="227">
        <v>1832</v>
      </c>
      <c r="AX519" s="227">
        <v>0</v>
      </c>
      <c r="AY519" s="227">
        <v>0</v>
      </c>
      <c r="AZ519" s="227">
        <v>0</v>
      </c>
      <c r="BA519" s="227">
        <v>57365.5</v>
      </c>
      <c r="BB519" s="227">
        <v>0</v>
      </c>
      <c r="BC519" s="227">
        <v>637231.75</v>
      </c>
      <c r="BD519" s="227">
        <v>457536.6</v>
      </c>
      <c r="BE519" s="227">
        <v>167823.75</v>
      </c>
      <c r="BF519" s="227">
        <v>94983</v>
      </c>
      <c r="BG519" s="227">
        <v>681827.25</v>
      </c>
      <c r="BH519" s="227">
        <v>0</v>
      </c>
      <c r="BI519" s="227">
        <v>0</v>
      </c>
      <c r="BJ519" s="227">
        <v>0</v>
      </c>
      <c r="BK519" s="227">
        <v>0</v>
      </c>
      <c r="BL519" s="227">
        <v>2805</v>
      </c>
      <c r="BM519" s="227">
        <v>0</v>
      </c>
      <c r="BN519" s="227">
        <v>5894</v>
      </c>
      <c r="BO519" s="227">
        <v>4341</v>
      </c>
      <c r="BP519" s="227">
        <v>348</v>
      </c>
      <c r="BQ519" s="227">
        <v>0</v>
      </c>
      <c r="BR519" s="227">
        <v>837834</v>
      </c>
      <c r="BS519" s="227">
        <v>0</v>
      </c>
      <c r="BT519" s="227">
        <v>0</v>
      </c>
      <c r="BU519" s="227">
        <v>88218</v>
      </c>
      <c r="BV519" s="227">
        <v>0</v>
      </c>
      <c r="BW519" s="227">
        <v>0</v>
      </c>
      <c r="BX519" s="227">
        <v>0</v>
      </c>
      <c r="BY519" s="227">
        <v>0</v>
      </c>
      <c r="BZ519" s="227">
        <v>0</v>
      </c>
      <c r="CA519" s="227">
        <v>0</v>
      </c>
      <c r="CB519" s="227">
        <v>288</v>
      </c>
      <c r="CC519" s="227">
        <v>7213</v>
      </c>
      <c r="CD519" s="227">
        <v>0</v>
      </c>
      <c r="CE519" s="227">
        <v>0</v>
      </c>
      <c r="CF519" s="227">
        <v>0</v>
      </c>
      <c r="CG519" s="227">
        <v>0</v>
      </c>
      <c r="CH519" s="227">
        <v>0</v>
      </c>
      <c r="CI519" s="227">
        <v>0</v>
      </c>
      <c r="CJ519" s="227">
        <v>5389</v>
      </c>
      <c r="CK519" s="227">
        <v>0</v>
      </c>
      <c r="CL519" s="227">
        <v>0</v>
      </c>
      <c r="CM519" s="326" t="s">
        <v>1386</v>
      </c>
      <c r="CN519" s="309" t="s">
        <v>1387</v>
      </c>
      <c r="CO519" s="309" t="s">
        <v>1386</v>
      </c>
      <c r="CP519" s="310" t="s">
        <v>2190</v>
      </c>
      <c r="CQ519" s="336" t="s">
        <v>2251</v>
      </c>
      <c r="CR519" s="310">
        <f t="shared" si="9"/>
        <v>0</v>
      </c>
      <c r="CS519" s="310" t="s">
        <v>566</v>
      </c>
      <c r="CT519" s="310" t="s">
        <v>567</v>
      </c>
      <c r="CU519" s="310">
        <v>0</v>
      </c>
      <c r="CW519" s="312" t="s">
        <v>1387</v>
      </c>
      <c r="CX519" s="310" t="s">
        <v>1386</v>
      </c>
      <c r="CY519" s="310" t="s">
        <v>2190</v>
      </c>
      <c r="CZ519" s="325">
        <f t="shared" si="8"/>
        <v>0</v>
      </c>
      <c r="DA519" s="313" t="s">
        <v>566</v>
      </c>
      <c r="DB519" s="310" t="s">
        <v>567</v>
      </c>
      <c r="DC519" s="310" t="s">
        <v>1469</v>
      </c>
    </row>
    <row r="520" spans="1:107" ht="13.2" customHeight="1" x14ac:dyDescent="0.25">
      <c r="A520" s="293" t="s">
        <v>568</v>
      </c>
      <c r="B520" s="294" t="s">
        <v>569</v>
      </c>
      <c r="C520" s="227">
        <v>1580575</v>
      </c>
      <c r="D520" s="227">
        <v>0</v>
      </c>
      <c r="E520" s="227">
        <v>193736</v>
      </c>
      <c r="F520" s="227">
        <v>66796</v>
      </c>
      <c r="G520" s="227">
        <v>0</v>
      </c>
      <c r="H520" s="227">
        <v>0</v>
      </c>
      <c r="I520" s="227">
        <v>23057</v>
      </c>
      <c r="J520" s="227">
        <v>36737</v>
      </c>
      <c r="K520" s="227">
        <v>32298.25</v>
      </c>
      <c r="L520" s="227">
        <v>0</v>
      </c>
      <c r="M520" s="227">
        <v>334106.18</v>
      </c>
      <c r="N520" s="227">
        <v>5021.76</v>
      </c>
      <c r="O520" s="227">
        <v>183911.75</v>
      </c>
      <c r="P520" s="227">
        <v>0</v>
      </c>
      <c r="Q520" s="227">
        <v>23085</v>
      </c>
      <c r="R520" s="227">
        <v>6273</v>
      </c>
      <c r="S520" s="227">
        <v>8555</v>
      </c>
      <c r="T520" s="227">
        <v>130290.75</v>
      </c>
      <c r="U520" s="227">
        <v>0</v>
      </c>
      <c r="V520" s="227">
        <v>52670</v>
      </c>
      <c r="W520" s="227">
        <v>2839615</v>
      </c>
      <c r="X520" s="227">
        <v>281012.75</v>
      </c>
      <c r="Y520" s="227">
        <v>1008988.79</v>
      </c>
      <c r="Z520" s="227">
        <v>622857</v>
      </c>
      <c r="AA520" s="227">
        <v>61243.5</v>
      </c>
      <c r="AB520" s="227">
        <v>149016</v>
      </c>
      <c r="AC520" s="227">
        <v>765075</v>
      </c>
      <c r="AD520" s="227">
        <v>40929</v>
      </c>
      <c r="AE520" s="227">
        <v>0</v>
      </c>
      <c r="AF520" s="227">
        <v>0</v>
      </c>
      <c r="AG520" s="227">
        <v>147974</v>
      </c>
      <c r="AH520" s="227">
        <v>129894</v>
      </c>
      <c r="AI520" s="227">
        <v>0</v>
      </c>
      <c r="AJ520" s="227">
        <v>16252</v>
      </c>
      <c r="AK520" s="227">
        <v>471373.83</v>
      </c>
      <c r="AL520" s="227">
        <v>0</v>
      </c>
      <c r="AM520" s="227">
        <v>0</v>
      </c>
      <c r="AN520" s="227">
        <v>0</v>
      </c>
      <c r="AO520" s="227">
        <v>119132</v>
      </c>
      <c r="AP520" s="227">
        <v>0</v>
      </c>
      <c r="AQ520" s="227">
        <v>0</v>
      </c>
      <c r="AR520" s="227">
        <v>0</v>
      </c>
      <c r="AS520" s="227">
        <v>0</v>
      </c>
      <c r="AT520" s="227">
        <v>0</v>
      </c>
      <c r="AU520" s="227">
        <v>17420</v>
      </c>
      <c r="AV520" s="227">
        <v>2953</v>
      </c>
      <c r="AW520" s="227">
        <v>47285.5</v>
      </c>
      <c r="AX520" s="227">
        <v>68404.5</v>
      </c>
      <c r="AY520" s="227">
        <v>0</v>
      </c>
      <c r="AZ520" s="227">
        <v>452989</v>
      </c>
      <c r="BA520" s="227">
        <v>85500.25</v>
      </c>
      <c r="BB520" s="227">
        <v>0</v>
      </c>
      <c r="BC520" s="227">
        <v>1313528.93</v>
      </c>
      <c r="BD520" s="227">
        <v>1058620.46</v>
      </c>
      <c r="BE520" s="227">
        <v>447343.75</v>
      </c>
      <c r="BF520" s="227">
        <v>73676.600000000006</v>
      </c>
      <c r="BG520" s="227">
        <v>1306049.3999999999</v>
      </c>
      <c r="BH520" s="227">
        <v>139399</v>
      </c>
      <c r="BI520" s="227">
        <v>0</v>
      </c>
      <c r="BJ520" s="227">
        <v>31728</v>
      </c>
      <c r="BK520" s="227">
        <v>0</v>
      </c>
      <c r="BL520" s="227">
        <v>106854.75</v>
      </c>
      <c r="BM520" s="227">
        <v>0</v>
      </c>
      <c r="BN520" s="227">
        <v>0</v>
      </c>
      <c r="BO520" s="227">
        <v>78329.06</v>
      </c>
      <c r="BP520" s="227">
        <v>89185</v>
      </c>
      <c r="BQ520" s="227">
        <v>0</v>
      </c>
      <c r="BR520" s="227">
        <v>7406608</v>
      </c>
      <c r="BS520" s="227">
        <v>0</v>
      </c>
      <c r="BT520" s="227">
        <v>0</v>
      </c>
      <c r="BU520" s="227">
        <v>1385184</v>
      </c>
      <c r="BV520" s="227">
        <v>0</v>
      </c>
      <c r="BW520" s="227">
        <v>0</v>
      </c>
      <c r="BX520" s="227">
        <v>0</v>
      </c>
      <c r="BY520" s="227">
        <v>0</v>
      </c>
      <c r="BZ520" s="227">
        <v>0</v>
      </c>
      <c r="CA520" s="227">
        <v>0</v>
      </c>
      <c r="CB520" s="227">
        <v>0</v>
      </c>
      <c r="CC520" s="227">
        <v>6791.75</v>
      </c>
      <c r="CD520" s="227">
        <v>2996</v>
      </c>
      <c r="CE520" s="227">
        <v>153374.74</v>
      </c>
      <c r="CF520" s="227">
        <v>0</v>
      </c>
      <c r="CG520" s="227">
        <v>0</v>
      </c>
      <c r="CH520" s="227">
        <v>0</v>
      </c>
      <c r="CI520" s="227">
        <v>0</v>
      </c>
      <c r="CJ520" s="227">
        <v>27036.799999999999</v>
      </c>
      <c r="CK520" s="227">
        <v>0</v>
      </c>
      <c r="CL520" s="227">
        <v>0</v>
      </c>
      <c r="CM520" s="326" t="s">
        <v>1386</v>
      </c>
      <c r="CN520" s="309" t="s">
        <v>1395</v>
      </c>
      <c r="CO520" s="309" t="s">
        <v>1386</v>
      </c>
      <c r="CP520" s="310" t="s">
        <v>2190</v>
      </c>
      <c r="CQ520" s="336" t="s">
        <v>2251</v>
      </c>
      <c r="CR520" s="310">
        <f t="shared" si="9"/>
        <v>0</v>
      </c>
      <c r="CS520" s="310" t="s">
        <v>568</v>
      </c>
      <c r="CT520" s="310" t="s">
        <v>569</v>
      </c>
      <c r="CU520" s="310">
        <v>0</v>
      </c>
      <c r="CW520" s="312" t="s">
        <v>1395</v>
      </c>
      <c r="CX520" s="310" t="s">
        <v>1386</v>
      </c>
      <c r="CY520" s="310" t="s">
        <v>2190</v>
      </c>
      <c r="CZ520" s="325">
        <f t="shared" ref="CZ520:CZ583" si="10">A520-DA520</f>
        <v>0</v>
      </c>
      <c r="DA520" s="313" t="s">
        <v>568</v>
      </c>
      <c r="DB520" s="310" t="s">
        <v>569</v>
      </c>
      <c r="DC520" s="310" t="s">
        <v>1470</v>
      </c>
    </row>
    <row r="521" spans="1:107" ht="13.2" customHeight="1" x14ac:dyDescent="0.25">
      <c r="A521" s="293" t="s">
        <v>570</v>
      </c>
      <c r="B521" s="294" t="s">
        <v>571</v>
      </c>
      <c r="C521" s="227">
        <v>0</v>
      </c>
      <c r="D521" s="227">
        <v>0</v>
      </c>
      <c r="E521" s="227">
        <v>0</v>
      </c>
      <c r="F521" s="227">
        <v>0</v>
      </c>
      <c r="G521" s="227">
        <v>0</v>
      </c>
      <c r="H521" s="227">
        <v>0</v>
      </c>
      <c r="I521" s="227">
        <v>-3545.5</v>
      </c>
      <c r="J521" s="227">
        <v>6965.2</v>
      </c>
      <c r="K521" s="227">
        <v>0</v>
      </c>
      <c r="L521" s="227">
        <v>1097.52</v>
      </c>
      <c r="M521" s="227">
        <v>0</v>
      </c>
      <c r="N521" s="227">
        <v>0</v>
      </c>
      <c r="O521" s="227">
        <v>0</v>
      </c>
      <c r="P521" s="227">
        <v>0</v>
      </c>
      <c r="Q521" s="227">
        <v>-4378.8999999999996</v>
      </c>
      <c r="R521" s="227">
        <v>0</v>
      </c>
      <c r="S521" s="227">
        <v>-57909.75</v>
      </c>
      <c r="T521" s="227">
        <v>0</v>
      </c>
      <c r="U521" s="227">
        <v>0</v>
      </c>
      <c r="V521" s="227">
        <v>-95814</v>
      </c>
      <c r="W521" s="227">
        <v>0</v>
      </c>
      <c r="X521" s="227">
        <v>0</v>
      </c>
      <c r="Y521" s="227">
        <v>0</v>
      </c>
      <c r="Z521" s="227">
        <v>-645761</v>
      </c>
      <c r="AA521" s="227">
        <v>-100897.60000000001</v>
      </c>
      <c r="AB521" s="227">
        <v>-131656</v>
      </c>
      <c r="AC521" s="227">
        <v>-2190492</v>
      </c>
      <c r="AD521" s="227">
        <v>-126164.57</v>
      </c>
      <c r="AE521" s="227">
        <v>0</v>
      </c>
      <c r="AF521" s="227">
        <v>-1351</v>
      </c>
      <c r="AG521" s="227">
        <v>-1654.34</v>
      </c>
      <c r="AH521" s="227">
        <v>-96720</v>
      </c>
      <c r="AI521" s="227">
        <v>-1220</v>
      </c>
      <c r="AJ521" s="227">
        <v>0</v>
      </c>
      <c r="AK521" s="227">
        <v>-339996.71</v>
      </c>
      <c r="AL521" s="227">
        <v>0</v>
      </c>
      <c r="AM521" s="227">
        <v>0</v>
      </c>
      <c r="AN521" s="227">
        <v>0</v>
      </c>
      <c r="AO521" s="227">
        <v>-77757</v>
      </c>
      <c r="AP521" s="227">
        <v>0</v>
      </c>
      <c r="AQ521" s="227">
        <v>0</v>
      </c>
      <c r="AR521" s="227">
        <v>0</v>
      </c>
      <c r="AS521" s="227">
        <v>0</v>
      </c>
      <c r="AT521" s="227">
        <v>0</v>
      </c>
      <c r="AU521" s="227">
        <v>0</v>
      </c>
      <c r="AV521" s="227">
        <v>0</v>
      </c>
      <c r="AW521" s="227">
        <v>0</v>
      </c>
      <c r="AX521" s="227">
        <v>0</v>
      </c>
      <c r="AY521" s="227">
        <v>0</v>
      </c>
      <c r="AZ521" s="227">
        <v>0</v>
      </c>
      <c r="BA521" s="227">
        <v>-22964.5</v>
      </c>
      <c r="BB521" s="227">
        <v>0</v>
      </c>
      <c r="BC521" s="227">
        <v>-155083.54999999999</v>
      </c>
      <c r="BD521" s="227">
        <v>0</v>
      </c>
      <c r="BE521" s="227">
        <v>0</v>
      </c>
      <c r="BF521" s="227">
        <v>-94983</v>
      </c>
      <c r="BG521" s="227">
        <v>0</v>
      </c>
      <c r="BH521" s="227">
        <v>0</v>
      </c>
      <c r="BI521" s="227">
        <v>0</v>
      </c>
      <c r="BJ521" s="227">
        <v>0</v>
      </c>
      <c r="BK521" s="227">
        <v>0</v>
      </c>
      <c r="BL521" s="227">
        <v>0</v>
      </c>
      <c r="BM521" s="227">
        <v>0</v>
      </c>
      <c r="BN521" s="227">
        <v>0</v>
      </c>
      <c r="BO521" s="227">
        <v>-882</v>
      </c>
      <c r="BP521" s="227">
        <v>0</v>
      </c>
      <c r="BQ521" s="227">
        <v>0</v>
      </c>
      <c r="BR521" s="227">
        <v>-837834</v>
      </c>
      <c r="BS521" s="227">
        <v>0</v>
      </c>
      <c r="BT521" s="227">
        <v>0</v>
      </c>
      <c r="BU521" s="227">
        <v>-35482.71</v>
      </c>
      <c r="BV521" s="227">
        <v>0</v>
      </c>
      <c r="BW521" s="227">
        <v>0</v>
      </c>
      <c r="BX521" s="227">
        <v>0</v>
      </c>
      <c r="BY521" s="227">
        <v>0</v>
      </c>
      <c r="BZ521" s="227">
        <v>0</v>
      </c>
      <c r="CA521" s="227">
        <v>0</v>
      </c>
      <c r="CB521" s="227">
        <v>-238</v>
      </c>
      <c r="CC521" s="227">
        <v>0</v>
      </c>
      <c r="CD521" s="227">
        <v>0</v>
      </c>
      <c r="CE521" s="227">
        <v>0</v>
      </c>
      <c r="CF521" s="227">
        <v>0</v>
      </c>
      <c r="CG521" s="227">
        <v>-11311.5</v>
      </c>
      <c r="CH521" s="227">
        <v>0</v>
      </c>
      <c r="CI521" s="227">
        <v>0</v>
      </c>
      <c r="CJ521" s="227">
        <v>0</v>
      </c>
      <c r="CK521" s="227">
        <v>0</v>
      </c>
      <c r="CL521" s="227">
        <v>0</v>
      </c>
      <c r="CM521" s="326" t="s">
        <v>1386</v>
      </c>
      <c r="CN521" s="309" t="s">
        <v>1387</v>
      </c>
      <c r="CO521" s="309" t="s">
        <v>1386</v>
      </c>
      <c r="CP521" s="310" t="s">
        <v>2190</v>
      </c>
      <c r="CQ521" s="336" t="s">
        <v>2251</v>
      </c>
      <c r="CR521" s="310">
        <f t="shared" si="9"/>
        <v>0</v>
      </c>
      <c r="CS521" s="310" t="s">
        <v>570</v>
      </c>
      <c r="CT521" s="310" t="s">
        <v>571</v>
      </c>
      <c r="CU521" s="310">
        <v>0</v>
      </c>
      <c r="CW521" s="312" t="s">
        <v>1387</v>
      </c>
      <c r="CX521" s="310" t="s">
        <v>1386</v>
      </c>
      <c r="CY521" s="310" t="s">
        <v>2190</v>
      </c>
      <c r="CZ521" s="325">
        <f t="shared" si="10"/>
        <v>0</v>
      </c>
      <c r="DA521" s="313" t="s">
        <v>570</v>
      </c>
      <c r="DB521" s="310" t="s">
        <v>571</v>
      </c>
      <c r="DC521" s="310" t="s">
        <v>2296</v>
      </c>
    </row>
    <row r="522" spans="1:107" ht="13.2" customHeight="1" x14ac:dyDescent="0.25">
      <c r="A522" s="293" t="s">
        <v>572</v>
      </c>
      <c r="B522" s="294" t="s">
        <v>573</v>
      </c>
      <c r="C522" s="227">
        <v>0</v>
      </c>
      <c r="D522" s="227">
        <v>19664.009999999998</v>
      </c>
      <c r="E522" s="227">
        <v>169082.8</v>
      </c>
      <c r="F522" s="227">
        <v>152042.26999999999</v>
      </c>
      <c r="G522" s="227">
        <v>8847.08</v>
      </c>
      <c r="H522" s="227">
        <v>0</v>
      </c>
      <c r="I522" s="227">
        <v>0</v>
      </c>
      <c r="J522" s="227">
        <v>77769.55</v>
      </c>
      <c r="K522" s="227">
        <v>0</v>
      </c>
      <c r="L522" s="227">
        <v>452.96</v>
      </c>
      <c r="M522" s="227">
        <v>119488.66</v>
      </c>
      <c r="N522" s="227">
        <v>0</v>
      </c>
      <c r="O522" s="227">
        <v>151016.44</v>
      </c>
      <c r="P522" s="227">
        <v>0</v>
      </c>
      <c r="Q522" s="227">
        <v>0</v>
      </c>
      <c r="R522" s="227">
        <v>8320</v>
      </c>
      <c r="S522" s="227">
        <v>0</v>
      </c>
      <c r="T522" s="227">
        <v>120.02</v>
      </c>
      <c r="U522" s="227">
        <v>0</v>
      </c>
      <c r="V522" s="227">
        <v>0</v>
      </c>
      <c r="W522" s="227">
        <v>0</v>
      </c>
      <c r="X522" s="227">
        <v>8751.14</v>
      </c>
      <c r="Y522" s="227">
        <v>10550</v>
      </c>
      <c r="Z522" s="227">
        <v>0</v>
      </c>
      <c r="AA522" s="227">
        <v>0</v>
      </c>
      <c r="AB522" s="227">
        <v>0</v>
      </c>
      <c r="AC522" s="227">
        <v>0</v>
      </c>
      <c r="AD522" s="227">
        <v>0</v>
      </c>
      <c r="AE522" s="227">
        <v>0</v>
      </c>
      <c r="AF522" s="227">
        <v>0</v>
      </c>
      <c r="AG522" s="227">
        <v>0</v>
      </c>
      <c r="AH522" s="227">
        <v>0</v>
      </c>
      <c r="AI522" s="227">
        <v>0</v>
      </c>
      <c r="AJ522" s="227">
        <v>1256.44</v>
      </c>
      <c r="AK522" s="227">
        <v>0</v>
      </c>
      <c r="AL522" s="227">
        <v>0</v>
      </c>
      <c r="AM522" s="227">
        <v>2328.44</v>
      </c>
      <c r="AN522" s="227">
        <v>118841.5</v>
      </c>
      <c r="AO522" s="227">
        <v>0</v>
      </c>
      <c r="AP522" s="227">
        <v>5010</v>
      </c>
      <c r="AQ522" s="227">
        <v>524.48</v>
      </c>
      <c r="AR522" s="227">
        <v>17567.560000000001</v>
      </c>
      <c r="AS522" s="227">
        <v>0</v>
      </c>
      <c r="AT522" s="227">
        <v>0</v>
      </c>
      <c r="AU522" s="227">
        <v>10943.72</v>
      </c>
      <c r="AV522" s="227">
        <v>2088.44</v>
      </c>
      <c r="AW522" s="227">
        <v>0</v>
      </c>
      <c r="AX522" s="227">
        <v>1044.22</v>
      </c>
      <c r="AY522" s="227">
        <v>59464.93</v>
      </c>
      <c r="AZ522" s="227">
        <v>4173.88</v>
      </c>
      <c r="BA522" s="227">
        <v>0</v>
      </c>
      <c r="BB522" s="227">
        <v>0</v>
      </c>
      <c r="BC522" s="227">
        <v>0</v>
      </c>
      <c r="BD522" s="227">
        <v>745320.19</v>
      </c>
      <c r="BE522" s="227">
        <v>0</v>
      </c>
      <c r="BF522" s="227">
        <v>0</v>
      </c>
      <c r="BG522" s="227">
        <v>786529.75</v>
      </c>
      <c r="BH522" s="227">
        <v>0</v>
      </c>
      <c r="BI522" s="227">
        <v>0</v>
      </c>
      <c r="BJ522" s="227">
        <v>0</v>
      </c>
      <c r="BK522" s="227">
        <v>0</v>
      </c>
      <c r="BL522" s="227">
        <v>238.61</v>
      </c>
      <c r="BM522" s="227">
        <v>0</v>
      </c>
      <c r="BN522" s="227">
        <v>4507.87</v>
      </c>
      <c r="BO522" s="227">
        <v>0</v>
      </c>
      <c r="BP522" s="227">
        <v>0</v>
      </c>
      <c r="BQ522" s="227">
        <v>0</v>
      </c>
      <c r="BR522" s="227">
        <v>0</v>
      </c>
      <c r="BS522" s="227">
        <v>0</v>
      </c>
      <c r="BT522" s="227">
        <v>0</v>
      </c>
      <c r="BU522" s="227">
        <v>0</v>
      </c>
      <c r="BV522" s="227">
        <v>0</v>
      </c>
      <c r="BW522" s="227">
        <v>150684.9</v>
      </c>
      <c r="BX522" s="227">
        <v>2182.1799999999998</v>
      </c>
      <c r="BY522" s="227">
        <v>262.07</v>
      </c>
      <c r="BZ522" s="227">
        <v>0</v>
      </c>
      <c r="CA522" s="227">
        <v>0</v>
      </c>
      <c r="CB522" s="227">
        <v>0</v>
      </c>
      <c r="CC522" s="227">
        <v>12096.57</v>
      </c>
      <c r="CD522" s="227">
        <v>12486.77</v>
      </c>
      <c r="CE522" s="227">
        <v>0</v>
      </c>
      <c r="CF522" s="227">
        <v>0</v>
      </c>
      <c r="CG522" s="227">
        <v>0</v>
      </c>
      <c r="CH522" s="227">
        <v>8140.79</v>
      </c>
      <c r="CI522" s="227">
        <v>0</v>
      </c>
      <c r="CJ522" s="227">
        <v>7845.42</v>
      </c>
      <c r="CK522" s="227">
        <v>0</v>
      </c>
      <c r="CL522" s="227">
        <v>0</v>
      </c>
      <c r="CM522" s="326" t="s">
        <v>1386</v>
      </c>
      <c r="CN522" s="309" t="s">
        <v>1385</v>
      </c>
      <c r="CO522" s="309" t="s">
        <v>1386</v>
      </c>
      <c r="CP522" s="310" t="s">
        <v>2190</v>
      </c>
      <c r="CQ522" s="336" t="s">
        <v>2251</v>
      </c>
      <c r="CR522" s="310">
        <f t="shared" si="9"/>
        <v>0</v>
      </c>
      <c r="CS522" s="310" t="s">
        <v>572</v>
      </c>
      <c r="CT522" s="310" t="s">
        <v>573</v>
      </c>
      <c r="CU522" s="310">
        <v>0</v>
      </c>
      <c r="CW522" s="312" t="s">
        <v>1385</v>
      </c>
      <c r="CX522" s="310" t="s">
        <v>1386</v>
      </c>
      <c r="CY522" s="310" t="s">
        <v>2190</v>
      </c>
      <c r="CZ522" s="325">
        <f t="shared" si="10"/>
        <v>0</v>
      </c>
      <c r="DA522" s="313" t="s">
        <v>572</v>
      </c>
      <c r="DB522" s="310" t="s">
        <v>573</v>
      </c>
      <c r="DC522" s="310" t="s">
        <v>2296</v>
      </c>
    </row>
    <row r="523" spans="1:107" ht="13.2" customHeight="1" x14ac:dyDescent="0.25">
      <c r="A523" s="293" t="s">
        <v>1137</v>
      </c>
      <c r="B523" s="294" t="s">
        <v>1138</v>
      </c>
      <c r="C523" s="227">
        <v>0</v>
      </c>
      <c r="D523" s="227">
        <v>0</v>
      </c>
      <c r="E523" s="227">
        <v>0</v>
      </c>
      <c r="F523" s="227">
        <v>0</v>
      </c>
      <c r="G523" s="227">
        <v>0</v>
      </c>
      <c r="H523" s="227">
        <v>0</v>
      </c>
      <c r="I523" s="227">
        <v>0</v>
      </c>
      <c r="J523" s="227">
        <v>0</v>
      </c>
      <c r="K523" s="227">
        <v>0</v>
      </c>
      <c r="L523" s="227">
        <v>0</v>
      </c>
      <c r="M523" s="227">
        <v>0</v>
      </c>
      <c r="N523" s="227">
        <v>0</v>
      </c>
      <c r="O523" s="227">
        <v>0</v>
      </c>
      <c r="P523" s="227">
        <v>0</v>
      </c>
      <c r="Q523" s="227">
        <v>0</v>
      </c>
      <c r="R523" s="227">
        <v>0</v>
      </c>
      <c r="S523" s="227">
        <v>0</v>
      </c>
      <c r="T523" s="227">
        <v>0</v>
      </c>
      <c r="U523" s="227">
        <v>0</v>
      </c>
      <c r="V523" s="227">
        <v>0</v>
      </c>
      <c r="W523" s="227">
        <v>0</v>
      </c>
      <c r="X523" s="227">
        <v>0</v>
      </c>
      <c r="Y523" s="227">
        <v>0</v>
      </c>
      <c r="Z523" s="227">
        <v>0</v>
      </c>
      <c r="AA523" s="227">
        <v>0</v>
      </c>
      <c r="AB523" s="227">
        <v>0</v>
      </c>
      <c r="AC523" s="227">
        <v>0</v>
      </c>
      <c r="AD523" s="227">
        <v>0</v>
      </c>
      <c r="AE523" s="227">
        <v>0</v>
      </c>
      <c r="AF523" s="227">
        <v>0</v>
      </c>
      <c r="AG523" s="227">
        <v>0</v>
      </c>
      <c r="AH523" s="227">
        <v>0</v>
      </c>
      <c r="AI523" s="227">
        <v>0</v>
      </c>
      <c r="AJ523" s="227">
        <v>0</v>
      </c>
      <c r="AK523" s="227">
        <v>0</v>
      </c>
      <c r="AL523" s="227">
        <v>0</v>
      </c>
      <c r="AM523" s="227">
        <v>0</v>
      </c>
      <c r="AN523" s="227">
        <v>0</v>
      </c>
      <c r="AO523" s="227">
        <v>0</v>
      </c>
      <c r="AP523" s="227">
        <v>0</v>
      </c>
      <c r="AQ523" s="227">
        <v>0</v>
      </c>
      <c r="AR523" s="227">
        <v>0</v>
      </c>
      <c r="AS523" s="227">
        <v>0</v>
      </c>
      <c r="AT523" s="227">
        <v>0</v>
      </c>
      <c r="AU523" s="227">
        <v>0</v>
      </c>
      <c r="AV523" s="227">
        <v>0</v>
      </c>
      <c r="AW523" s="227">
        <v>0</v>
      </c>
      <c r="AX523" s="227">
        <v>0</v>
      </c>
      <c r="AY523" s="227">
        <v>0</v>
      </c>
      <c r="AZ523" s="227">
        <v>0</v>
      </c>
      <c r="BA523" s="227">
        <v>0</v>
      </c>
      <c r="BB523" s="227">
        <v>0</v>
      </c>
      <c r="BC523" s="227">
        <v>0</v>
      </c>
      <c r="BD523" s="227">
        <v>0</v>
      </c>
      <c r="BE523" s="227">
        <v>0</v>
      </c>
      <c r="BF523" s="227">
        <v>0</v>
      </c>
      <c r="BG523" s="227">
        <v>0</v>
      </c>
      <c r="BH523" s="227">
        <v>0</v>
      </c>
      <c r="BI523" s="227">
        <v>0</v>
      </c>
      <c r="BJ523" s="227">
        <v>0</v>
      </c>
      <c r="BK523" s="227">
        <v>0</v>
      </c>
      <c r="BL523" s="227">
        <v>0</v>
      </c>
      <c r="BM523" s="227">
        <v>0</v>
      </c>
      <c r="BN523" s="227">
        <v>0</v>
      </c>
      <c r="BO523" s="227">
        <v>0</v>
      </c>
      <c r="BP523" s="227">
        <v>0</v>
      </c>
      <c r="BQ523" s="227">
        <v>0</v>
      </c>
      <c r="BR523" s="227">
        <v>0</v>
      </c>
      <c r="BS523" s="227">
        <v>0</v>
      </c>
      <c r="BT523" s="227">
        <v>0</v>
      </c>
      <c r="BU523" s="227">
        <v>0</v>
      </c>
      <c r="BV523" s="227">
        <v>0</v>
      </c>
      <c r="BW523" s="227">
        <v>0</v>
      </c>
      <c r="BX523" s="227">
        <v>0</v>
      </c>
      <c r="BY523" s="227">
        <v>0</v>
      </c>
      <c r="BZ523" s="227">
        <v>0</v>
      </c>
      <c r="CA523" s="227">
        <v>0</v>
      </c>
      <c r="CB523" s="227">
        <v>0</v>
      </c>
      <c r="CC523" s="227">
        <v>0</v>
      </c>
      <c r="CD523" s="227">
        <v>0</v>
      </c>
      <c r="CE523" s="227">
        <v>0</v>
      </c>
      <c r="CF523" s="227">
        <v>0</v>
      </c>
      <c r="CG523" s="227">
        <v>0</v>
      </c>
      <c r="CH523" s="227">
        <v>0</v>
      </c>
      <c r="CI523" s="227">
        <v>0</v>
      </c>
      <c r="CJ523" s="227">
        <v>0</v>
      </c>
      <c r="CK523" s="227">
        <v>0</v>
      </c>
      <c r="CL523" s="227">
        <v>0</v>
      </c>
      <c r="CM523" s="326" t="s">
        <v>1384</v>
      </c>
      <c r="CN523" s="309" t="s">
        <v>1383</v>
      </c>
      <c r="CO523" s="309" t="s">
        <v>1384</v>
      </c>
      <c r="CP523" s="310" t="s">
        <v>2199</v>
      </c>
      <c r="CQ523" s="336" t="s">
        <v>2250</v>
      </c>
      <c r="CR523" s="310">
        <f t="shared" si="9"/>
        <v>0</v>
      </c>
      <c r="CS523" s="310" t="s">
        <v>1137</v>
      </c>
      <c r="CT523" s="310" t="s">
        <v>1138</v>
      </c>
      <c r="CU523" s="310">
        <v>0</v>
      </c>
      <c r="CW523" s="312" t="s">
        <v>1383</v>
      </c>
      <c r="CX523" s="310" t="s">
        <v>1384</v>
      </c>
      <c r="CY523" s="310" t="s">
        <v>2199</v>
      </c>
      <c r="CZ523" s="325">
        <f t="shared" si="10"/>
        <v>0</v>
      </c>
      <c r="DA523" s="313" t="s">
        <v>1137</v>
      </c>
      <c r="DB523" s="310" t="s">
        <v>1138</v>
      </c>
      <c r="DC523" s="310" t="s">
        <v>2296</v>
      </c>
    </row>
    <row r="524" spans="1:107" ht="13.2" customHeight="1" x14ac:dyDescent="0.25">
      <c r="A524" s="293" t="s">
        <v>574</v>
      </c>
      <c r="B524" s="294" t="s">
        <v>575</v>
      </c>
      <c r="C524" s="227">
        <v>0</v>
      </c>
      <c r="D524" s="227">
        <v>0</v>
      </c>
      <c r="E524" s="227">
        <v>0</v>
      </c>
      <c r="F524" s="227">
        <v>0</v>
      </c>
      <c r="G524" s="227">
        <v>0</v>
      </c>
      <c r="H524" s="227">
        <v>0</v>
      </c>
      <c r="I524" s="227">
        <v>0</v>
      </c>
      <c r="J524" s="227">
        <v>0</v>
      </c>
      <c r="K524" s="227">
        <v>0</v>
      </c>
      <c r="L524" s="227">
        <v>0</v>
      </c>
      <c r="M524" s="227">
        <v>0</v>
      </c>
      <c r="N524" s="227">
        <v>0</v>
      </c>
      <c r="O524" s="227">
        <v>0</v>
      </c>
      <c r="P524" s="227">
        <v>0</v>
      </c>
      <c r="Q524" s="227">
        <v>0</v>
      </c>
      <c r="R524" s="227">
        <v>0</v>
      </c>
      <c r="S524" s="227">
        <v>0</v>
      </c>
      <c r="T524" s="227">
        <v>0</v>
      </c>
      <c r="U524" s="227">
        <v>0</v>
      </c>
      <c r="V524" s="227">
        <v>0</v>
      </c>
      <c r="W524" s="227">
        <v>0</v>
      </c>
      <c r="X524" s="227">
        <v>0</v>
      </c>
      <c r="Y524" s="227">
        <v>0</v>
      </c>
      <c r="Z524" s="227">
        <v>0</v>
      </c>
      <c r="AA524" s="227">
        <v>0</v>
      </c>
      <c r="AB524" s="227">
        <v>0</v>
      </c>
      <c r="AC524" s="227">
        <v>0</v>
      </c>
      <c r="AD524" s="227">
        <v>0</v>
      </c>
      <c r="AE524" s="227">
        <v>0</v>
      </c>
      <c r="AF524" s="227">
        <v>0</v>
      </c>
      <c r="AG524" s="227">
        <v>0</v>
      </c>
      <c r="AH524" s="227">
        <v>0</v>
      </c>
      <c r="AI524" s="227">
        <v>0</v>
      </c>
      <c r="AJ524" s="227">
        <v>0</v>
      </c>
      <c r="AK524" s="227">
        <v>0</v>
      </c>
      <c r="AL524" s="227">
        <v>0</v>
      </c>
      <c r="AM524" s="227">
        <v>0</v>
      </c>
      <c r="AN524" s="227">
        <v>0</v>
      </c>
      <c r="AO524" s="227">
        <v>0</v>
      </c>
      <c r="AP524" s="227">
        <v>0</v>
      </c>
      <c r="AQ524" s="227">
        <v>0</v>
      </c>
      <c r="AR524" s="227">
        <v>0</v>
      </c>
      <c r="AS524" s="227">
        <v>0</v>
      </c>
      <c r="AT524" s="227">
        <v>0</v>
      </c>
      <c r="AU524" s="227">
        <v>0</v>
      </c>
      <c r="AV524" s="227">
        <v>0</v>
      </c>
      <c r="AW524" s="227">
        <v>0</v>
      </c>
      <c r="AX524" s="227">
        <v>0</v>
      </c>
      <c r="AY524" s="227">
        <v>25000</v>
      </c>
      <c r="AZ524" s="227">
        <v>0</v>
      </c>
      <c r="BA524" s="227">
        <v>0</v>
      </c>
      <c r="BB524" s="227">
        <v>0</v>
      </c>
      <c r="BC524" s="227">
        <v>0</v>
      </c>
      <c r="BD524" s="227">
        <v>0</v>
      </c>
      <c r="BE524" s="227">
        <v>0</v>
      </c>
      <c r="BF524" s="227">
        <v>0</v>
      </c>
      <c r="BG524" s="227">
        <v>0</v>
      </c>
      <c r="BH524" s="227">
        <v>0</v>
      </c>
      <c r="BI524" s="227">
        <v>0</v>
      </c>
      <c r="BJ524" s="227">
        <v>0</v>
      </c>
      <c r="BK524" s="227">
        <v>0</v>
      </c>
      <c r="BL524" s="227">
        <v>0</v>
      </c>
      <c r="BM524" s="227">
        <v>0</v>
      </c>
      <c r="BN524" s="227">
        <v>0</v>
      </c>
      <c r="BO524" s="227">
        <v>0</v>
      </c>
      <c r="BP524" s="227">
        <v>0</v>
      </c>
      <c r="BQ524" s="227">
        <v>0</v>
      </c>
      <c r="BR524" s="295">
        <v>10000</v>
      </c>
      <c r="BS524" s="227">
        <v>0</v>
      </c>
      <c r="BT524" s="227">
        <v>0</v>
      </c>
      <c r="BU524" s="227">
        <v>0</v>
      </c>
      <c r="BV524" s="227">
        <v>0</v>
      </c>
      <c r="BW524" s="227">
        <v>0</v>
      </c>
      <c r="BX524" s="227">
        <v>0</v>
      </c>
      <c r="BY524" s="227">
        <v>0</v>
      </c>
      <c r="BZ524" s="295">
        <v>0</v>
      </c>
      <c r="CA524" s="227">
        <v>0</v>
      </c>
      <c r="CB524" s="227">
        <v>0</v>
      </c>
      <c r="CC524" s="227">
        <v>0</v>
      </c>
      <c r="CD524" s="227">
        <v>0</v>
      </c>
      <c r="CE524" s="227">
        <v>0</v>
      </c>
      <c r="CF524" s="227">
        <v>0</v>
      </c>
      <c r="CG524" s="227">
        <v>0</v>
      </c>
      <c r="CH524" s="227">
        <v>0</v>
      </c>
      <c r="CI524" s="227">
        <v>0</v>
      </c>
      <c r="CJ524" s="227">
        <v>0</v>
      </c>
      <c r="CK524" s="227">
        <v>0</v>
      </c>
      <c r="CL524" s="227">
        <v>0</v>
      </c>
      <c r="CM524" s="326" t="s">
        <v>1384</v>
      </c>
      <c r="CN524" s="309" t="s">
        <v>1383</v>
      </c>
      <c r="CO524" s="309" t="s">
        <v>1384</v>
      </c>
      <c r="CP524" s="310" t="s">
        <v>2199</v>
      </c>
      <c r="CQ524" s="336" t="s">
        <v>2250</v>
      </c>
      <c r="CR524" s="310">
        <f t="shared" si="9"/>
        <v>0</v>
      </c>
      <c r="CS524" s="310" t="s">
        <v>574</v>
      </c>
      <c r="CT524" s="310" t="s">
        <v>575</v>
      </c>
      <c r="CU524" s="310">
        <v>0</v>
      </c>
      <c r="CW524" s="312" t="s">
        <v>1383</v>
      </c>
      <c r="CX524" s="310" t="s">
        <v>1384</v>
      </c>
      <c r="CY524" s="310" t="s">
        <v>2199</v>
      </c>
      <c r="CZ524" s="325">
        <f t="shared" si="10"/>
        <v>0</v>
      </c>
      <c r="DA524" s="313" t="s">
        <v>574</v>
      </c>
      <c r="DB524" s="310" t="s">
        <v>575</v>
      </c>
      <c r="DC524" s="310" t="s">
        <v>2296</v>
      </c>
    </row>
    <row r="525" spans="1:107" ht="13.2" customHeight="1" x14ac:dyDescent="0.25">
      <c r="A525" s="293" t="s">
        <v>576</v>
      </c>
      <c r="B525" s="294" t="s">
        <v>577</v>
      </c>
      <c r="C525" s="227">
        <v>0</v>
      </c>
      <c r="D525" s="227">
        <v>0</v>
      </c>
      <c r="E525" s="227">
        <v>0</v>
      </c>
      <c r="F525" s="227">
        <v>30000</v>
      </c>
      <c r="G525" s="227">
        <v>0</v>
      </c>
      <c r="H525" s="227">
        <v>0</v>
      </c>
      <c r="I525" s="227">
        <v>0</v>
      </c>
      <c r="J525" s="227">
        <v>0</v>
      </c>
      <c r="K525" s="227">
        <v>0</v>
      </c>
      <c r="L525" s="227">
        <v>0</v>
      </c>
      <c r="M525" s="227">
        <v>0</v>
      </c>
      <c r="N525" s="227">
        <v>0</v>
      </c>
      <c r="O525" s="227">
        <v>0</v>
      </c>
      <c r="P525" s="227">
        <v>0</v>
      </c>
      <c r="Q525" s="227">
        <v>0</v>
      </c>
      <c r="R525" s="227">
        <v>0</v>
      </c>
      <c r="S525" s="227">
        <v>0</v>
      </c>
      <c r="T525" s="227">
        <v>0</v>
      </c>
      <c r="U525" s="227">
        <v>0</v>
      </c>
      <c r="V525" s="227">
        <v>0</v>
      </c>
      <c r="W525" s="227">
        <v>0</v>
      </c>
      <c r="X525" s="227">
        <v>0</v>
      </c>
      <c r="Y525" s="227">
        <v>0</v>
      </c>
      <c r="Z525" s="227">
        <v>0</v>
      </c>
      <c r="AA525" s="227">
        <v>0</v>
      </c>
      <c r="AB525" s="227">
        <v>0</v>
      </c>
      <c r="AC525" s="227">
        <v>0</v>
      </c>
      <c r="AD525" s="227">
        <v>0</v>
      </c>
      <c r="AE525" s="227">
        <v>0</v>
      </c>
      <c r="AF525" s="227">
        <v>0</v>
      </c>
      <c r="AG525" s="227">
        <v>0</v>
      </c>
      <c r="AH525" s="227">
        <v>0</v>
      </c>
      <c r="AI525" s="227">
        <v>0</v>
      </c>
      <c r="AJ525" s="227">
        <v>0</v>
      </c>
      <c r="AK525" s="227">
        <v>0</v>
      </c>
      <c r="AL525" s="227">
        <v>30000</v>
      </c>
      <c r="AM525" s="227">
        <v>0</v>
      </c>
      <c r="AN525" s="227">
        <v>0</v>
      </c>
      <c r="AO525" s="227">
        <v>0</v>
      </c>
      <c r="AP525" s="227">
        <v>49000</v>
      </c>
      <c r="AQ525" s="227">
        <v>0</v>
      </c>
      <c r="AR525" s="227">
        <v>0</v>
      </c>
      <c r="AS525" s="227">
        <v>0</v>
      </c>
      <c r="AT525" s="227">
        <v>0</v>
      </c>
      <c r="AU525" s="227">
        <v>0</v>
      </c>
      <c r="AV525" s="227">
        <v>0</v>
      </c>
      <c r="AW525" s="227">
        <v>0</v>
      </c>
      <c r="AX525" s="227">
        <v>0</v>
      </c>
      <c r="AY525" s="227">
        <v>0</v>
      </c>
      <c r="AZ525" s="227">
        <v>0</v>
      </c>
      <c r="BA525" s="227">
        <v>0</v>
      </c>
      <c r="BB525" s="227">
        <v>0</v>
      </c>
      <c r="BC525" s="227">
        <v>0</v>
      </c>
      <c r="BD525" s="227">
        <v>0</v>
      </c>
      <c r="BE525" s="227">
        <v>0</v>
      </c>
      <c r="BF525" s="227">
        <v>0</v>
      </c>
      <c r="BG525" s="227">
        <v>1500</v>
      </c>
      <c r="BH525" s="227">
        <v>0</v>
      </c>
      <c r="BI525" s="227">
        <v>0</v>
      </c>
      <c r="BJ525" s="227">
        <v>0</v>
      </c>
      <c r="BK525" s="227">
        <v>0</v>
      </c>
      <c r="BL525" s="227">
        <v>0</v>
      </c>
      <c r="BM525" s="227">
        <v>0</v>
      </c>
      <c r="BN525" s="227">
        <v>0</v>
      </c>
      <c r="BO525" s="227">
        <v>0</v>
      </c>
      <c r="BP525" s="227">
        <v>0</v>
      </c>
      <c r="BQ525" s="227">
        <v>0</v>
      </c>
      <c r="BR525" s="295">
        <v>0</v>
      </c>
      <c r="BS525" s="227">
        <v>0</v>
      </c>
      <c r="BT525" s="227">
        <v>0</v>
      </c>
      <c r="BU525" s="295">
        <v>0</v>
      </c>
      <c r="BV525" s="227">
        <v>0</v>
      </c>
      <c r="BW525" s="227">
        <v>0</v>
      </c>
      <c r="BX525" s="227">
        <v>0</v>
      </c>
      <c r="BY525" s="227">
        <v>0</v>
      </c>
      <c r="BZ525" s="227">
        <v>27700</v>
      </c>
      <c r="CA525" s="227">
        <v>0</v>
      </c>
      <c r="CB525" s="227">
        <v>0</v>
      </c>
      <c r="CC525" s="227">
        <v>0</v>
      </c>
      <c r="CD525" s="227">
        <v>0</v>
      </c>
      <c r="CE525" s="227">
        <v>0</v>
      </c>
      <c r="CF525" s="227">
        <v>0</v>
      </c>
      <c r="CG525" s="227">
        <v>0</v>
      </c>
      <c r="CH525" s="227">
        <v>0</v>
      </c>
      <c r="CI525" s="227">
        <v>0</v>
      </c>
      <c r="CJ525" s="227">
        <v>0</v>
      </c>
      <c r="CK525" s="227">
        <v>0</v>
      </c>
      <c r="CL525" s="227">
        <v>0</v>
      </c>
      <c r="CM525" s="326" t="s">
        <v>1384</v>
      </c>
      <c r="CN525" s="309" t="s">
        <v>1383</v>
      </c>
      <c r="CO525" s="309" t="s">
        <v>1384</v>
      </c>
      <c r="CP525" s="310" t="s">
        <v>2199</v>
      </c>
      <c r="CQ525" s="336" t="s">
        <v>2250</v>
      </c>
      <c r="CR525" s="310">
        <f t="shared" si="9"/>
        <v>0</v>
      </c>
      <c r="CS525" s="310" t="s">
        <v>576</v>
      </c>
      <c r="CT525" s="310" t="s">
        <v>577</v>
      </c>
      <c r="CU525" s="310">
        <v>0</v>
      </c>
      <c r="CW525" s="312" t="s">
        <v>1383</v>
      </c>
      <c r="CX525" s="310" t="s">
        <v>1384</v>
      </c>
      <c r="CY525" s="310" t="s">
        <v>2199</v>
      </c>
      <c r="CZ525" s="325">
        <f t="shared" si="10"/>
        <v>0</v>
      </c>
      <c r="DA525" s="313" t="s">
        <v>576</v>
      </c>
      <c r="DB525" s="310" t="s">
        <v>577</v>
      </c>
      <c r="DC525" s="310" t="s">
        <v>2296</v>
      </c>
    </row>
    <row r="526" spans="1:107" ht="13.2" customHeight="1" x14ac:dyDescent="0.25">
      <c r="A526" s="293" t="s">
        <v>578</v>
      </c>
      <c r="B526" s="294" t="s">
        <v>579</v>
      </c>
      <c r="C526" s="227">
        <v>0</v>
      </c>
      <c r="D526" s="227">
        <v>75000</v>
      </c>
      <c r="E526" s="227">
        <v>377400</v>
      </c>
      <c r="F526" s="227">
        <v>556055</v>
      </c>
      <c r="G526" s="227">
        <v>0</v>
      </c>
      <c r="H526" s="227">
        <v>818116</v>
      </c>
      <c r="I526" s="227">
        <v>48000</v>
      </c>
      <c r="J526" s="227">
        <v>0</v>
      </c>
      <c r="K526" s="227">
        <v>0</v>
      </c>
      <c r="L526" s="227">
        <v>500000</v>
      </c>
      <c r="M526" s="227">
        <v>283470</v>
      </c>
      <c r="N526" s="227">
        <v>0</v>
      </c>
      <c r="O526" s="227">
        <v>615175</v>
      </c>
      <c r="P526" s="227">
        <v>425118.7</v>
      </c>
      <c r="Q526" s="227">
        <v>667280</v>
      </c>
      <c r="R526" s="227">
        <v>173000</v>
      </c>
      <c r="S526" s="227">
        <v>432147</v>
      </c>
      <c r="T526" s="227">
        <v>98000</v>
      </c>
      <c r="U526" s="227">
        <v>0</v>
      </c>
      <c r="V526" s="227">
        <v>0</v>
      </c>
      <c r="W526" s="227">
        <v>0</v>
      </c>
      <c r="X526" s="227">
        <v>316464.96000000002</v>
      </c>
      <c r="Y526" s="227">
        <v>0</v>
      </c>
      <c r="Z526" s="227">
        <v>0</v>
      </c>
      <c r="AA526" s="227">
        <v>35400</v>
      </c>
      <c r="AB526" s="227">
        <v>332064</v>
      </c>
      <c r="AC526" s="227">
        <v>0</v>
      </c>
      <c r="AD526" s="227">
        <v>0</v>
      </c>
      <c r="AE526" s="227">
        <v>0</v>
      </c>
      <c r="AF526" s="227">
        <v>0</v>
      </c>
      <c r="AG526" s="227">
        <v>0</v>
      </c>
      <c r="AH526" s="227">
        <v>123590</v>
      </c>
      <c r="AI526" s="227">
        <v>61699.05</v>
      </c>
      <c r="AJ526" s="227">
        <v>53700</v>
      </c>
      <c r="AK526" s="227">
        <v>0</v>
      </c>
      <c r="AL526" s="227">
        <v>90250</v>
      </c>
      <c r="AM526" s="227">
        <v>0</v>
      </c>
      <c r="AN526" s="227">
        <v>106830</v>
      </c>
      <c r="AO526" s="227">
        <v>703125</v>
      </c>
      <c r="AP526" s="227">
        <v>76050</v>
      </c>
      <c r="AQ526" s="227">
        <v>75100</v>
      </c>
      <c r="AR526" s="227">
        <v>0</v>
      </c>
      <c r="AS526" s="227">
        <v>175267.3</v>
      </c>
      <c r="AT526" s="227">
        <v>205070</v>
      </c>
      <c r="AU526" s="227">
        <v>362670</v>
      </c>
      <c r="AV526" s="227">
        <v>260300</v>
      </c>
      <c r="AW526" s="227">
        <v>133800</v>
      </c>
      <c r="AX526" s="227">
        <v>490182.49</v>
      </c>
      <c r="AY526" s="227">
        <v>0</v>
      </c>
      <c r="AZ526" s="227">
        <v>264500</v>
      </c>
      <c r="BA526" s="227">
        <v>0</v>
      </c>
      <c r="BB526" s="227">
        <v>9800</v>
      </c>
      <c r="BC526" s="227">
        <v>421820</v>
      </c>
      <c r="BD526" s="227">
        <v>150050</v>
      </c>
      <c r="BE526" s="227">
        <v>580273</v>
      </c>
      <c r="BF526" s="227">
        <v>219000</v>
      </c>
      <c r="BG526" s="227">
        <v>613615</v>
      </c>
      <c r="BH526" s="227">
        <v>263150</v>
      </c>
      <c r="BI526" s="227">
        <v>0</v>
      </c>
      <c r="BJ526" s="227">
        <v>0</v>
      </c>
      <c r="BK526" s="227">
        <v>330000</v>
      </c>
      <c r="BL526" s="227">
        <v>0</v>
      </c>
      <c r="BM526" s="227">
        <v>225400</v>
      </c>
      <c r="BN526" s="227">
        <v>424835</v>
      </c>
      <c r="BO526" s="227">
        <v>188600</v>
      </c>
      <c r="BP526" s="227">
        <v>61100</v>
      </c>
      <c r="BQ526" s="227">
        <v>26200</v>
      </c>
      <c r="BR526" s="295">
        <v>65300</v>
      </c>
      <c r="BS526" s="227">
        <v>141639.25</v>
      </c>
      <c r="BT526" s="227">
        <v>63000</v>
      </c>
      <c r="BU526" s="227">
        <v>0</v>
      </c>
      <c r="BV526" s="227">
        <v>11715100</v>
      </c>
      <c r="BW526" s="227">
        <v>39000</v>
      </c>
      <c r="BX526" s="227">
        <v>0</v>
      </c>
      <c r="BY526" s="227">
        <v>0</v>
      </c>
      <c r="BZ526" s="227">
        <v>500000</v>
      </c>
      <c r="CA526" s="227">
        <v>275050</v>
      </c>
      <c r="CB526" s="227">
        <v>210000</v>
      </c>
      <c r="CC526" s="227">
        <v>195000</v>
      </c>
      <c r="CD526" s="227">
        <v>0</v>
      </c>
      <c r="CE526" s="227">
        <v>0</v>
      </c>
      <c r="CF526" s="227">
        <v>188130</v>
      </c>
      <c r="CG526" s="227">
        <v>2000000</v>
      </c>
      <c r="CH526" s="227">
        <v>0</v>
      </c>
      <c r="CI526" s="227">
        <v>880000</v>
      </c>
      <c r="CJ526" s="227">
        <v>55500</v>
      </c>
      <c r="CK526" s="227">
        <v>0</v>
      </c>
      <c r="CL526" s="227">
        <v>2000000</v>
      </c>
      <c r="CM526" s="326" t="s">
        <v>1384</v>
      </c>
      <c r="CN526" s="309" t="s">
        <v>1383</v>
      </c>
      <c r="CO526" s="309" t="s">
        <v>1384</v>
      </c>
      <c r="CP526" s="310" t="s">
        <v>2199</v>
      </c>
      <c r="CQ526" s="336" t="s">
        <v>2250</v>
      </c>
      <c r="CR526" s="310">
        <f t="shared" si="9"/>
        <v>0</v>
      </c>
      <c r="CS526" s="310" t="s">
        <v>578</v>
      </c>
      <c r="CT526" s="310" t="s">
        <v>579</v>
      </c>
      <c r="CU526" s="310">
        <v>0</v>
      </c>
      <c r="CW526" s="312" t="s">
        <v>1383</v>
      </c>
      <c r="CX526" s="310" t="s">
        <v>1384</v>
      </c>
      <c r="CY526" s="310" t="s">
        <v>2199</v>
      </c>
      <c r="CZ526" s="325">
        <f t="shared" si="10"/>
        <v>0</v>
      </c>
      <c r="DA526" s="313" t="s">
        <v>578</v>
      </c>
      <c r="DB526" s="310" t="s">
        <v>579</v>
      </c>
      <c r="DC526" s="310" t="s">
        <v>2296</v>
      </c>
    </row>
    <row r="527" spans="1:107" ht="13.2" customHeight="1" x14ac:dyDescent="0.25">
      <c r="A527" s="293" t="s">
        <v>580</v>
      </c>
      <c r="B527" s="294" t="s">
        <v>1520</v>
      </c>
      <c r="C527" s="227">
        <v>0</v>
      </c>
      <c r="D527" s="227">
        <v>194700</v>
      </c>
      <c r="E527" s="227">
        <v>0</v>
      </c>
      <c r="F527" s="227">
        <v>0</v>
      </c>
      <c r="G527" s="227">
        <v>0</v>
      </c>
      <c r="H527" s="227">
        <v>0</v>
      </c>
      <c r="I527" s="227">
        <v>0</v>
      </c>
      <c r="J527" s="227">
        <v>0</v>
      </c>
      <c r="K527" s="227">
        <v>0</v>
      </c>
      <c r="L527" s="227">
        <v>0</v>
      </c>
      <c r="M527" s="227">
        <v>46800</v>
      </c>
      <c r="N527" s="227">
        <v>0</v>
      </c>
      <c r="O527" s="227">
        <v>344045</v>
      </c>
      <c r="P527" s="227">
        <v>0</v>
      </c>
      <c r="Q527" s="227">
        <v>0</v>
      </c>
      <c r="R527" s="227">
        <v>0</v>
      </c>
      <c r="S527" s="227">
        <v>0</v>
      </c>
      <c r="T527" s="227">
        <v>13350</v>
      </c>
      <c r="U527" s="227">
        <v>0</v>
      </c>
      <c r="V527" s="227">
        <v>0</v>
      </c>
      <c r="W527" s="227">
        <v>1852869.99</v>
      </c>
      <c r="X527" s="227">
        <v>0</v>
      </c>
      <c r="Y527" s="227">
        <v>0</v>
      </c>
      <c r="Z527" s="227">
        <v>0</v>
      </c>
      <c r="AA527" s="227">
        <v>0</v>
      </c>
      <c r="AB527" s="227">
        <v>0</v>
      </c>
      <c r="AC527" s="227">
        <v>0</v>
      </c>
      <c r="AD527" s="227">
        <v>0</v>
      </c>
      <c r="AE527" s="227">
        <v>0</v>
      </c>
      <c r="AF527" s="227">
        <v>0</v>
      </c>
      <c r="AG527" s="227">
        <v>0</v>
      </c>
      <c r="AH527" s="227">
        <v>0</v>
      </c>
      <c r="AI527" s="227">
        <v>0</v>
      </c>
      <c r="AJ527" s="227">
        <v>0</v>
      </c>
      <c r="AK527" s="227">
        <v>350864</v>
      </c>
      <c r="AL527" s="227">
        <v>0</v>
      </c>
      <c r="AM527" s="227">
        <v>0</v>
      </c>
      <c r="AN527" s="227">
        <v>0</v>
      </c>
      <c r="AO527" s="227">
        <v>0</v>
      </c>
      <c r="AP527" s="227">
        <v>0</v>
      </c>
      <c r="AQ527" s="227">
        <v>0</v>
      </c>
      <c r="AR527" s="227">
        <v>0</v>
      </c>
      <c r="AS527" s="227">
        <v>0</v>
      </c>
      <c r="AT527" s="227">
        <v>0</v>
      </c>
      <c r="AU527" s="227">
        <v>6800</v>
      </c>
      <c r="AV527" s="227">
        <v>0</v>
      </c>
      <c r="AW527" s="227">
        <v>0</v>
      </c>
      <c r="AX527" s="227">
        <v>0</v>
      </c>
      <c r="AY527" s="227">
        <v>0</v>
      </c>
      <c r="AZ527" s="227">
        <v>0</v>
      </c>
      <c r="BA527" s="227">
        <v>0</v>
      </c>
      <c r="BB527" s="227">
        <v>0</v>
      </c>
      <c r="BC527" s="227">
        <v>0</v>
      </c>
      <c r="BD527" s="227">
        <v>0</v>
      </c>
      <c r="BE527" s="227">
        <v>0</v>
      </c>
      <c r="BF527" s="227">
        <v>0</v>
      </c>
      <c r="BG527" s="227">
        <v>0</v>
      </c>
      <c r="BH527" s="227">
        <v>0</v>
      </c>
      <c r="BI527" s="227">
        <v>0</v>
      </c>
      <c r="BJ527" s="227">
        <v>0</v>
      </c>
      <c r="BK527" s="227">
        <v>0</v>
      </c>
      <c r="BL527" s="227">
        <v>0</v>
      </c>
      <c r="BM527" s="227">
        <v>0</v>
      </c>
      <c r="BN527" s="227">
        <v>0</v>
      </c>
      <c r="BO527" s="227">
        <v>0</v>
      </c>
      <c r="BP527" s="227">
        <v>0</v>
      </c>
      <c r="BQ527" s="227">
        <v>0</v>
      </c>
      <c r="BR527" s="227">
        <v>0</v>
      </c>
      <c r="BS527" s="295">
        <v>0</v>
      </c>
      <c r="BT527" s="295">
        <v>3000000</v>
      </c>
      <c r="BU527" s="227">
        <v>0</v>
      </c>
      <c r="BV527" s="295">
        <v>0</v>
      </c>
      <c r="BW527" s="295">
        <v>0</v>
      </c>
      <c r="BX527" s="295">
        <v>0</v>
      </c>
      <c r="BY527" s="295">
        <v>0</v>
      </c>
      <c r="BZ527" s="295">
        <v>0</v>
      </c>
      <c r="CA527" s="295">
        <v>0</v>
      </c>
      <c r="CB527" s="295">
        <v>0</v>
      </c>
      <c r="CC527" s="295">
        <v>0</v>
      </c>
      <c r="CD527" s="295">
        <v>0</v>
      </c>
      <c r="CE527" s="295">
        <v>20672</v>
      </c>
      <c r="CF527" s="295">
        <v>2000000</v>
      </c>
      <c r="CG527" s="295">
        <v>150000</v>
      </c>
      <c r="CH527" s="295">
        <v>0</v>
      </c>
      <c r="CI527" s="295">
        <v>0</v>
      </c>
      <c r="CJ527" s="295">
        <v>3000000</v>
      </c>
      <c r="CK527" s="295">
        <v>0</v>
      </c>
      <c r="CL527" s="295">
        <v>0</v>
      </c>
      <c r="CM527" s="326" t="s">
        <v>1384</v>
      </c>
      <c r="CN527" s="309" t="s">
        <v>1383</v>
      </c>
      <c r="CO527" s="309" t="s">
        <v>1384</v>
      </c>
      <c r="CP527" s="310" t="s">
        <v>2199</v>
      </c>
      <c r="CQ527" s="336" t="s">
        <v>2250</v>
      </c>
      <c r="CR527" s="310">
        <f t="shared" si="9"/>
        <v>0</v>
      </c>
      <c r="CS527" s="310" t="s">
        <v>580</v>
      </c>
      <c r="CT527" s="310" t="s">
        <v>581</v>
      </c>
      <c r="CU527" s="310">
        <v>0</v>
      </c>
      <c r="CW527" s="312" t="s">
        <v>1383</v>
      </c>
      <c r="CX527" s="310" t="s">
        <v>1384</v>
      </c>
      <c r="CY527" s="310" t="s">
        <v>2199</v>
      </c>
      <c r="CZ527" s="325">
        <f t="shared" si="10"/>
        <v>0</v>
      </c>
      <c r="DA527" s="313" t="s">
        <v>580</v>
      </c>
      <c r="DB527" s="310" t="s">
        <v>1520</v>
      </c>
      <c r="DC527" s="310" t="s">
        <v>2296</v>
      </c>
    </row>
    <row r="528" spans="1:107" ht="13.2" customHeight="1" x14ac:dyDescent="0.25">
      <c r="A528" s="293" t="s">
        <v>1139</v>
      </c>
      <c r="B528" s="294" t="s">
        <v>1140</v>
      </c>
      <c r="C528" s="227">
        <v>0</v>
      </c>
      <c r="D528" s="227">
        <v>0</v>
      </c>
      <c r="E528" s="227">
        <v>0</v>
      </c>
      <c r="F528" s="227">
        <v>0</v>
      </c>
      <c r="G528" s="227">
        <v>0</v>
      </c>
      <c r="H528" s="227">
        <v>0</v>
      </c>
      <c r="I528" s="227">
        <v>0</v>
      </c>
      <c r="J528" s="227">
        <v>0</v>
      </c>
      <c r="K528" s="227">
        <v>0</v>
      </c>
      <c r="L528" s="227">
        <v>0</v>
      </c>
      <c r="M528" s="227">
        <v>0</v>
      </c>
      <c r="N528" s="227">
        <v>0</v>
      </c>
      <c r="O528" s="227">
        <v>0</v>
      </c>
      <c r="P528" s="227">
        <v>0</v>
      </c>
      <c r="Q528" s="227">
        <v>0</v>
      </c>
      <c r="R528" s="227">
        <v>0</v>
      </c>
      <c r="S528" s="227">
        <v>0</v>
      </c>
      <c r="T528" s="227">
        <v>0</v>
      </c>
      <c r="U528" s="227">
        <v>0</v>
      </c>
      <c r="V528" s="227">
        <v>0</v>
      </c>
      <c r="W528" s="227">
        <v>0</v>
      </c>
      <c r="X528" s="227">
        <v>0</v>
      </c>
      <c r="Y528" s="227">
        <v>0</v>
      </c>
      <c r="Z528" s="227">
        <v>0</v>
      </c>
      <c r="AA528" s="227">
        <v>0</v>
      </c>
      <c r="AB528" s="227">
        <v>0</v>
      </c>
      <c r="AC528" s="227">
        <v>0</v>
      </c>
      <c r="AD528" s="227">
        <v>0</v>
      </c>
      <c r="AE528" s="227">
        <v>0</v>
      </c>
      <c r="AF528" s="227">
        <v>0</v>
      </c>
      <c r="AG528" s="227">
        <v>0</v>
      </c>
      <c r="AH528" s="227">
        <v>0</v>
      </c>
      <c r="AI528" s="227">
        <v>0</v>
      </c>
      <c r="AJ528" s="227">
        <v>0</v>
      </c>
      <c r="AK528" s="227">
        <v>0</v>
      </c>
      <c r="AL528" s="227">
        <v>0</v>
      </c>
      <c r="AM528" s="227">
        <v>0</v>
      </c>
      <c r="AN528" s="227">
        <v>0</v>
      </c>
      <c r="AO528" s="227">
        <v>0</v>
      </c>
      <c r="AP528" s="227">
        <v>0</v>
      </c>
      <c r="AQ528" s="227">
        <v>0</v>
      </c>
      <c r="AR528" s="227">
        <v>0</v>
      </c>
      <c r="AS528" s="227">
        <v>0</v>
      </c>
      <c r="AT528" s="227">
        <v>0</v>
      </c>
      <c r="AU528" s="227">
        <v>0</v>
      </c>
      <c r="AV528" s="227">
        <v>0</v>
      </c>
      <c r="AW528" s="227">
        <v>0</v>
      </c>
      <c r="AX528" s="227">
        <v>0</v>
      </c>
      <c r="AY528" s="227">
        <v>0</v>
      </c>
      <c r="AZ528" s="227">
        <v>0</v>
      </c>
      <c r="BA528" s="227">
        <v>0</v>
      </c>
      <c r="BB528" s="227">
        <v>0</v>
      </c>
      <c r="BC528" s="227">
        <v>0</v>
      </c>
      <c r="BD528" s="227">
        <v>0</v>
      </c>
      <c r="BE528" s="227">
        <v>0</v>
      </c>
      <c r="BF528" s="227">
        <v>0</v>
      </c>
      <c r="BG528" s="227">
        <v>0</v>
      </c>
      <c r="BH528" s="227">
        <v>0</v>
      </c>
      <c r="BI528" s="227">
        <v>0</v>
      </c>
      <c r="BJ528" s="227">
        <v>0</v>
      </c>
      <c r="BK528" s="227">
        <v>0</v>
      </c>
      <c r="BL528" s="227">
        <v>0</v>
      </c>
      <c r="BM528" s="227">
        <v>0</v>
      </c>
      <c r="BN528" s="227">
        <v>0</v>
      </c>
      <c r="BO528" s="227">
        <v>0</v>
      </c>
      <c r="BP528" s="227">
        <v>0</v>
      </c>
      <c r="BQ528" s="227">
        <v>0</v>
      </c>
      <c r="BR528" s="227">
        <v>0</v>
      </c>
      <c r="BS528" s="227">
        <v>3000000</v>
      </c>
      <c r="BT528" s="227">
        <v>0</v>
      </c>
      <c r="BU528" s="227">
        <v>0</v>
      </c>
      <c r="BV528" s="227">
        <v>3000000</v>
      </c>
      <c r="BW528" s="227">
        <v>0</v>
      </c>
      <c r="BX528" s="227">
        <v>1310000</v>
      </c>
      <c r="BY528" s="227">
        <v>3009993.45</v>
      </c>
      <c r="BZ528" s="227">
        <v>0</v>
      </c>
      <c r="CA528" s="227">
        <v>3000000</v>
      </c>
      <c r="CB528" s="227">
        <v>0</v>
      </c>
      <c r="CC528" s="227">
        <v>3000000</v>
      </c>
      <c r="CD528" s="227">
        <v>0</v>
      </c>
      <c r="CE528" s="227">
        <v>3000000</v>
      </c>
      <c r="CF528" s="227">
        <v>0</v>
      </c>
      <c r="CG528" s="227">
        <v>0</v>
      </c>
      <c r="CH528" s="227">
        <v>0</v>
      </c>
      <c r="CI528" s="227">
        <v>0</v>
      </c>
      <c r="CJ528" s="227">
        <v>0</v>
      </c>
      <c r="CK528" s="227">
        <v>2000000</v>
      </c>
      <c r="CL528" s="227">
        <v>0</v>
      </c>
      <c r="CM528" s="326" t="s">
        <v>1407</v>
      </c>
      <c r="CN528" s="309" t="s">
        <v>1420</v>
      </c>
      <c r="CO528" s="309" t="s">
        <v>1407</v>
      </c>
      <c r="CP528" s="310" t="s">
        <v>2196</v>
      </c>
      <c r="CQ528" s="336" t="s">
        <v>2257</v>
      </c>
      <c r="CR528" s="310">
        <f t="shared" si="9"/>
        <v>0</v>
      </c>
      <c r="CS528" s="310" t="s">
        <v>1139</v>
      </c>
      <c r="CT528" s="310" t="s">
        <v>1140</v>
      </c>
      <c r="CU528" s="310">
        <v>0</v>
      </c>
      <c r="CW528" s="312" t="s">
        <v>1420</v>
      </c>
      <c r="CX528" s="310" t="s">
        <v>1407</v>
      </c>
      <c r="CY528" s="310" t="s">
        <v>2196</v>
      </c>
      <c r="CZ528" s="325">
        <f t="shared" si="10"/>
        <v>0</v>
      </c>
      <c r="DA528" s="313" t="s">
        <v>1139</v>
      </c>
      <c r="DB528" s="310" t="s">
        <v>1140</v>
      </c>
      <c r="DC528" s="310" t="s">
        <v>2296</v>
      </c>
    </row>
    <row r="529" spans="1:107" ht="13.2" customHeight="1" x14ac:dyDescent="0.25">
      <c r="A529" s="293" t="s">
        <v>1141</v>
      </c>
      <c r="B529" s="294" t="s">
        <v>1142</v>
      </c>
      <c r="C529" s="227">
        <v>0</v>
      </c>
      <c r="D529" s="227">
        <v>0</v>
      </c>
      <c r="E529" s="227">
        <v>0</v>
      </c>
      <c r="F529" s="227">
        <v>0</v>
      </c>
      <c r="G529" s="227">
        <v>0</v>
      </c>
      <c r="H529" s="227">
        <v>0</v>
      </c>
      <c r="I529" s="227">
        <v>0</v>
      </c>
      <c r="J529" s="227">
        <v>0</v>
      </c>
      <c r="K529" s="227">
        <v>0</v>
      </c>
      <c r="L529" s="227">
        <v>0</v>
      </c>
      <c r="M529" s="227">
        <v>0</v>
      </c>
      <c r="N529" s="227">
        <v>0</v>
      </c>
      <c r="O529" s="227">
        <v>0</v>
      </c>
      <c r="P529" s="227">
        <v>0</v>
      </c>
      <c r="Q529" s="227">
        <v>0</v>
      </c>
      <c r="R529" s="227">
        <v>0</v>
      </c>
      <c r="S529" s="227">
        <v>0</v>
      </c>
      <c r="T529" s="227">
        <v>0</v>
      </c>
      <c r="U529" s="227">
        <v>0</v>
      </c>
      <c r="V529" s="227">
        <v>0</v>
      </c>
      <c r="W529" s="227">
        <v>0</v>
      </c>
      <c r="X529" s="227">
        <v>0</v>
      </c>
      <c r="Y529" s="227">
        <v>0</v>
      </c>
      <c r="Z529" s="227">
        <v>0</v>
      </c>
      <c r="AA529" s="227">
        <v>0</v>
      </c>
      <c r="AB529" s="227">
        <v>0</v>
      </c>
      <c r="AC529" s="227">
        <v>0</v>
      </c>
      <c r="AD529" s="227">
        <v>2700819.6</v>
      </c>
      <c r="AE529" s="227">
        <v>0</v>
      </c>
      <c r="AF529" s="227">
        <v>0</v>
      </c>
      <c r="AG529" s="227">
        <v>0</v>
      </c>
      <c r="AH529" s="227">
        <v>0</v>
      </c>
      <c r="AI529" s="227">
        <v>0</v>
      </c>
      <c r="AJ529" s="227">
        <v>0</v>
      </c>
      <c r="AK529" s="227">
        <v>0</v>
      </c>
      <c r="AL529" s="227">
        <v>0</v>
      </c>
      <c r="AM529" s="227">
        <v>0</v>
      </c>
      <c r="AN529" s="227">
        <v>0</v>
      </c>
      <c r="AO529" s="227">
        <v>0</v>
      </c>
      <c r="AP529" s="227">
        <v>0</v>
      </c>
      <c r="AQ529" s="227">
        <v>0</v>
      </c>
      <c r="AR529" s="227">
        <v>0</v>
      </c>
      <c r="AS529" s="227">
        <v>0</v>
      </c>
      <c r="AT529" s="227">
        <v>0</v>
      </c>
      <c r="AU529" s="227">
        <v>0</v>
      </c>
      <c r="AV529" s="227">
        <v>0</v>
      </c>
      <c r="AW529" s="227">
        <v>0</v>
      </c>
      <c r="AX529" s="227">
        <v>0</v>
      </c>
      <c r="AY529" s="227">
        <v>0</v>
      </c>
      <c r="AZ529" s="227">
        <v>0</v>
      </c>
      <c r="BA529" s="227">
        <v>0</v>
      </c>
      <c r="BB529" s="227">
        <v>0</v>
      </c>
      <c r="BC529" s="227">
        <v>0</v>
      </c>
      <c r="BD529" s="227">
        <v>0</v>
      </c>
      <c r="BE529" s="227">
        <v>1956000</v>
      </c>
      <c r="BF529" s="227">
        <v>0</v>
      </c>
      <c r="BG529" s="227">
        <v>69495.33</v>
      </c>
      <c r="BH529" s="227">
        <v>0</v>
      </c>
      <c r="BI529" s="227">
        <v>1918702.72</v>
      </c>
      <c r="BJ529" s="227">
        <v>0</v>
      </c>
      <c r="BK529" s="227">
        <v>0</v>
      </c>
      <c r="BL529" s="227">
        <v>0</v>
      </c>
      <c r="BM529" s="227">
        <v>0</v>
      </c>
      <c r="BN529" s="227">
        <v>0</v>
      </c>
      <c r="BO529" s="227">
        <v>0</v>
      </c>
      <c r="BP529" s="227">
        <v>0</v>
      </c>
      <c r="BQ529" s="227">
        <v>0</v>
      </c>
      <c r="BR529" s="295">
        <v>0</v>
      </c>
      <c r="BS529" s="227">
        <v>0</v>
      </c>
      <c r="BT529" s="227">
        <v>0</v>
      </c>
      <c r="BU529" s="227">
        <v>0</v>
      </c>
      <c r="BV529" s="227">
        <v>0</v>
      </c>
      <c r="BW529" s="227">
        <v>0</v>
      </c>
      <c r="BX529" s="227">
        <v>0</v>
      </c>
      <c r="BY529" s="227">
        <v>0</v>
      </c>
      <c r="BZ529" s="227">
        <v>0</v>
      </c>
      <c r="CA529" s="227">
        <v>0</v>
      </c>
      <c r="CB529" s="227">
        <v>0</v>
      </c>
      <c r="CC529" s="227">
        <v>0</v>
      </c>
      <c r="CD529" s="227">
        <v>0</v>
      </c>
      <c r="CE529" s="227">
        <v>0</v>
      </c>
      <c r="CF529" s="227">
        <v>0</v>
      </c>
      <c r="CG529" s="227">
        <v>0</v>
      </c>
      <c r="CH529" s="227">
        <v>0</v>
      </c>
      <c r="CI529" s="227">
        <v>0</v>
      </c>
      <c r="CJ529" s="227">
        <v>0</v>
      </c>
      <c r="CK529" s="227">
        <v>0</v>
      </c>
      <c r="CL529" s="227">
        <v>0</v>
      </c>
      <c r="CM529" s="326" t="s">
        <v>1407</v>
      </c>
      <c r="CN529" s="309" t="s">
        <v>1420</v>
      </c>
      <c r="CO529" s="309" t="s">
        <v>1407</v>
      </c>
      <c r="CP529" s="310" t="s">
        <v>2196</v>
      </c>
      <c r="CQ529" s="336" t="s">
        <v>2257</v>
      </c>
      <c r="CR529" s="310">
        <f t="shared" si="9"/>
        <v>0</v>
      </c>
      <c r="CS529" s="310" t="s">
        <v>1141</v>
      </c>
      <c r="CT529" s="310" t="s">
        <v>1142</v>
      </c>
      <c r="CU529" s="310">
        <v>0</v>
      </c>
      <c r="CW529" s="312" t="s">
        <v>1420</v>
      </c>
      <c r="CX529" s="310" t="s">
        <v>1407</v>
      </c>
      <c r="CY529" s="310" t="s">
        <v>2196</v>
      </c>
      <c r="CZ529" s="325">
        <f t="shared" si="10"/>
        <v>0</v>
      </c>
      <c r="DA529" s="313" t="s">
        <v>1141</v>
      </c>
      <c r="DB529" s="310" t="s">
        <v>1142</v>
      </c>
      <c r="DC529" s="310" t="s">
        <v>2296</v>
      </c>
    </row>
    <row r="530" spans="1:107" ht="13.2" customHeight="1" x14ac:dyDescent="0.25">
      <c r="A530" s="293" t="s">
        <v>582</v>
      </c>
      <c r="B530" s="294" t="s">
        <v>583</v>
      </c>
      <c r="C530" s="227">
        <v>18277921.649999999</v>
      </c>
      <c r="D530" s="227">
        <v>126334.22</v>
      </c>
      <c r="E530" s="227">
        <v>79594.53</v>
      </c>
      <c r="F530" s="227">
        <v>533995.94999999995</v>
      </c>
      <c r="G530" s="227">
        <v>241768.06</v>
      </c>
      <c r="H530" s="227">
        <v>658841.54</v>
      </c>
      <c r="I530" s="227">
        <v>17590</v>
      </c>
      <c r="J530" s="227">
        <v>625640.47</v>
      </c>
      <c r="K530" s="227">
        <v>459497</v>
      </c>
      <c r="L530" s="227">
        <v>2125896</v>
      </c>
      <c r="M530" s="227">
        <v>1546746.63</v>
      </c>
      <c r="N530" s="227">
        <v>34573.43</v>
      </c>
      <c r="O530" s="227">
        <v>1363073.17</v>
      </c>
      <c r="P530" s="227">
        <v>537416.99</v>
      </c>
      <c r="Q530" s="227">
        <v>470178.47</v>
      </c>
      <c r="R530" s="227">
        <v>55165</v>
      </c>
      <c r="S530" s="227">
        <v>3604147.23</v>
      </c>
      <c r="T530" s="227">
        <v>1513811.29</v>
      </c>
      <c r="U530" s="227">
        <v>121905</v>
      </c>
      <c r="V530" s="227">
        <v>587666.69999999995</v>
      </c>
      <c r="W530" s="227">
        <v>7997102.9000000004</v>
      </c>
      <c r="X530" s="227">
        <v>458321.6</v>
      </c>
      <c r="Y530" s="227">
        <v>2221400</v>
      </c>
      <c r="Z530" s="227">
        <v>29959</v>
      </c>
      <c r="AA530" s="227">
        <v>770756.7</v>
      </c>
      <c r="AB530" s="227">
        <v>181370.19</v>
      </c>
      <c r="AC530" s="227">
        <v>23493.360000000001</v>
      </c>
      <c r="AD530" s="227">
        <v>1241280.51</v>
      </c>
      <c r="AE530" s="227">
        <v>482000</v>
      </c>
      <c r="AF530" s="227">
        <v>243146.74</v>
      </c>
      <c r="AG530" s="227">
        <v>256401.98</v>
      </c>
      <c r="AH530" s="227">
        <v>3216391.07</v>
      </c>
      <c r="AI530" s="227">
        <v>91666.42</v>
      </c>
      <c r="AJ530" s="227">
        <v>147144.26</v>
      </c>
      <c r="AK530" s="227">
        <v>6194225.1799999997</v>
      </c>
      <c r="AL530" s="227">
        <v>639281</v>
      </c>
      <c r="AM530" s="227">
        <v>40495</v>
      </c>
      <c r="AN530" s="227">
        <v>1079699.29</v>
      </c>
      <c r="AO530" s="227">
        <v>57833</v>
      </c>
      <c r="AP530" s="227">
        <v>984654.11</v>
      </c>
      <c r="AQ530" s="227">
        <v>19093.990000000002</v>
      </c>
      <c r="AR530" s="227">
        <v>4551355.09</v>
      </c>
      <c r="AS530" s="227">
        <v>105100</v>
      </c>
      <c r="AT530" s="227">
        <v>107000</v>
      </c>
      <c r="AU530" s="227">
        <v>294372.01</v>
      </c>
      <c r="AV530" s="227">
        <v>169759</v>
      </c>
      <c r="AW530" s="227">
        <v>220953.49</v>
      </c>
      <c r="AX530" s="227">
        <v>179003.32</v>
      </c>
      <c r="AY530" s="227">
        <v>15273</v>
      </c>
      <c r="AZ530" s="227">
        <v>31940</v>
      </c>
      <c r="BA530" s="227">
        <v>1719474.93</v>
      </c>
      <c r="BB530" s="227">
        <v>236234.9</v>
      </c>
      <c r="BC530" s="227">
        <v>6735811.9500000002</v>
      </c>
      <c r="BD530" s="227">
        <v>815235.36</v>
      </c>
      <c r="BE530" s="227">
        <v>152448</v>
      </c>
      <c r="BF530" s="227">
        <v>240103.54</v>
      </c>
      <c r="BG530" s="227">
        <v>14070395.17</v>
      </c>
      <c r="BH530" s="227">
        <v>315434</v>
      </c>
      <c r="BI530" s="227">
        <v>373223.25</v>
      </c>
      <c r="BJ530" s="227">
        <v>6001</v>
      </c>
      <c r="BK530" s="227">
        <v>76427.199999999997</v>
      </c>
      <c r="BL530" s="227">
        <v>981553.83</v>
      </c>
      <c r="BM530" s="227">
        <v>1022253.37</v>
      </c>
      <c r="BN530" s="227">
        <v>194690</v>
      </c>
      <c r="BO530" s="227">
        <v>941000</v>
      </c>
      <c r="BP530" s="227">
        <v>26960.799999999999</v>
      </c>
      <c r="BQ530" s="227">
        <v>987896.54</v>
      </c>
      <c r="BR530" s="295">
        <v>6576318.1799999997</v>
      </c>
      <c r="BS530" s="295">
        <v>389098.88</v>
      </c>
      <c r="BT530" s="227">
        <v>106344.73</v>
      </c>
      <c r="BU530" s="295">
        <v>2807822.33</v>
      </c>
      <c r="BV530" s="295">
        <v>165777.99</v>
      </c>
      <c r="BW530" s="295">
        <v>101203.75</v>
      </c>
      <c r="BX530" s="295">
        <v>1615120.09</v>
      </c>
      <c r="BY530" s="227">
        <v>26240.1</v>
      </c>
      <c r="BZ530" s="295">
        <v>61355</v>
      </c>
      <c r="CA530" s="295">
        <v>473292.38</v>
      </c>
      <c r="CB530" s="295">
        <v>119052.11</v>
      </c>
      <c r="CC530" s="295">
        <v>292271.28999999998</v>
      </c>
      <c r="CD530" s="295">
        <v>64859.02</v>
      </c>
      <c r="CE530" s="295">
        <v>2747633.18</v>
      </c>
      <c r="CF530" s="295">
        <v>43926.89</v>
      </c>
      <c r="CG530" s="295">
        <v>63215</v>
      </c>
      <c r="CH530" s="295">
        <v>3215</v>
      </c>
      <c r="CI530" s="295">
        <v>208517</v>
      </c>
      <c r="CJ530" s="295">
        <v>1540872</v>
      </c>
      <c r="CK530" s="295">
        <v>243385.91</v>
      </c>
      <c r="CL530" s="295">
        <v>15437</v>
      </c>
      <c r="CM530" s="326" t="s">
        <v>1384</v>
      </c>
      <c r="CN530" s="309" t="s">
        <v>1383</v>
      </c>
      <c r="CO530" s="309" t="s">
        <v>1384</v>
      </c>
      <c r="CP530" s="310" t="s">
        <v>2199</v>
      </c>
      <c r="CQ530" s="336" t="s">
        <v>2250</v>
      </c>
      <c r="CR530" s="310">
        <f t="shared" si="9"/>
        <v>0</v>
      </c>
      <c r="CS530" s="310" t="s">
        <v>582</v>
      </c>
      <c r="CT530" s="310" t="s">
        <v>583</v>
      </c>
      <c r="CU530" s="310">
        <v>0</v>
      </c>
      <c r="CW530" s="312" t="s">
        <v>1383</v>
      </c>
      <c r="CX530" s="310" t="s">
        <v>1384</v>
      </c>
      <c r="CY530" s="310" t="s">
        <v>2199</v>
      </c>
      <c r="CZ530" s="325">
        <f t="shared" si="10"/>
        <v>0</v>
      </c>
      <c r="DA530" s="313" t="s">
        <v>582</v>
      </c>
      <c r="DB530" s="310" t="s">
        <v>583</v>
      </c>
      <c r="DC530" s="310" t="s">
        <v>2296</v>
      </c>
    </row>
    <row r="531" spans="1:107" ht="13.2" customHeight="1" x14ac:dyDescent="0.25">
      <c r="A531" s="293" t="s">
        <v>584</v>
      </c>
      <c r="B531" s="294" t="s">
        <v>585</v>
      </c>
      <c r="C531" s="227">
        <v>15435702.529999999</v>
      </c>
      <c r="D531" s="227">
        <v>8014334.29</v>
      </c>
      <c r="E531" s="227">
        <v>53000</v>
      </c>
      <c r="F531" s="227">
        <v>228000</v>
      </c>
      <c r="G531" s="227">
        <v>4203000</v>
      </c>
      <c r="H531" s="227">
        <v>0</v>
      </c>
      <c r="I531" s="227">
        <v>520591.01</v>
      </c>
      <c r="J531" s="227">
        <v>2340880.14</v>
      </c>
      <c r="K531" s="227">
        <v>152916.70000000001</v>
      </c>
      <c r="L531" s="227">
        <v>17738057.27</v>
      </c>
      <c r="M531" s="227">
        <v>2897017.76</v>
      </c>
      <c r="N531" s="227">
        <v>4467000</v>
      </c>
      <c r="O531" s="227">
        <v>10223422.49</v>
      </c>
      <c r="P531" s="227">
        <v>1705564.05</v>
      </c>
      <c r="Q531" s="227">
        <v>20741.91</v>
      </c>
      <c r="R531" s="227">
        <v>5841287.7400000002</v>
      </c>
      <c r="S531" s="227">
        <v>229849</v>
      </c>
      <c r="T531" s="227">
        <v>1056931.78</v>
      </c>
      <c r="U531" s="227">
        <v>0</v>
      </c>
      <c r="V531" s="227">
        <v>0</v>
      </c>
      <c r="W531" s="227">
        <v>50021792.509999998</v>
      </c>
      <c r="X531" s="227">
        <v>993870</v>
      </c>
      <c r="Y531" s="227">
        <v>0</v>
      </c>
      <c r="Z531" s="227">
        <v>390277.8</v>
      </c>
      <c r="AA531" s="227">
        <v>0</v>
      </c>
      <c r="AB531" s="227">
        <v>2833524.9</v>
      </c>
      <c r="AC531" s="227">
        <v>0</v>
      </c>
      <c r="AD531" s="227">
        <v>3798666.69</v>
      </c>
      <c r="AE531" s="227">
        <v>0</v>
      </c>
      <c r="AF531" s="227">
        <v>2000000</v>
      </c>
      <c r="AG531" s="227">
        <v>15576.5</v>
      </c>
      <c r="AH531" s="227">
        <v>3988583.15</v>
      </c>
      <c r="AI531" s="227">
        <v>649727.06999999995</v>
      </c>
      <c r="AJ531" s="227">
        <v>399643.31</v>
      </c>
      <c r="AK531" s="227">
        <v>88919915.310000002</v>
      </c>
      <c r="AL531" s="227">
        <v>271199.28000000003</v>
      </c>
      <c r="AM531" s="227">
        <v>0</v>
      </c>
      <c r="AN531" s="227">
        <v>0</v>
      </c>
      <c r="AO531" s="227">
        <v>674144.99</v>
      </c>
      <c r="AP531" s="227">
        <v>619965</v>
      </c>
      <c r="AQ531" s="227">
        <v>0</v>
      </c>
      <c r="AR531" s="227">
        <v>21397758.93</v>
      </c>
      <c r="AS531" s="227">
        <v>389022.42</v>
      </c>
      <c r="AT531" s="227">
        <v>11682500</v>
      </c>
      <c r="AU531" s="227">
        <v>0</v>
      </c>
      <c r="AV531" s="227">
        <v>0</v>
      </c>
      <c r="AW531" s="227">
        <v>1714058</v>
      </c>
      <c r="AX531" s="227">
        <v>5946850</v>
      </c>
      <c r="AY531" s="227">
        <v>4991840</v>
      </c>
      <c r="AZ531" s="227">
        <v>273000</v>
      </c>
      <c r="BA531" s="227">
        <v>5459762.4000000004</v>
      </c>
      <c r="BB531" s="227">
        <v>6544904.9699999997</v>
      </c>
      <c r="BC531" s="227">
        <v>6137006.7999999998</v>
      </c>
      <c r="BD531" s="227">
        <v>1052534.1000000001</v>
      </c>
      <c r="BE531" s="227">
        <v>16650</v>
      </c>
      <c r="BF531" s="227">
        <v>8247300.8300000001</v>
      </c>
      <c r="BG531" s="227">
        <v>17367138.859999999</v>
      </c>
      <c r="BH531" s="227">
        <v>0</v>
      </c>
      <c r="BI531" s="227">
        <v>9111643</v>
      </c>
      <c r="BJ531" s="227">
        <v>0</v>
      </c>
      <c r="BK531" s="227">
        <v>485284.28</v>
      </c>
      <c r="BL531" s="227">
        <v>8867943.2100000009</v>
      </c>
      <c r="BM531" s="227">
        <v>1180440</v>
      </c>
      <c r="BN531" s="227">
        <v>913026.03</v>
      </c>
      <c r="BO531" s="227">
        <v>2000</v>
      </c>
      <c r="BP531" s="227">
        <v>661533.30000000005</v>
      </c>
      <c r="BQ531" s="227">
        <v>4087000</v>
      </c>
      <c r="BR531" s="227">
        <v>17417856.699999999</v>
      </c>
      <c r="BS531" s="227">
        <v>643003</v>
      </c>
      <c r="BT531" s="227">
        <v>0</v>
      </c>
      <c r="BU531" s="227">
        <v>4293574.76</v>
      </c>
      <c r="BV531" s="227">
        <v>394930</v>
      </c>
      <c r="BW531" s="227">
        <v>125000</v>
      </c>
      <c r="BX531" s="227">
        <v>1017959.7</v>
      </c>
      <c r="BY531" s="227">
        <v>367050</v>
      </c>
      <c r="BZ531" s="227">
        <v>0</v>
      </c>
      <c r="CA531" s="227">
        <v>4172666.6</v>
      </c>
      <c r="CB531" s="227">
        <v>218593.5</v>
      </c>
      <c r="CC531" s="227">
        <v>2387500</v>
      </c>
      <c r="CD531" s="227">
        <v>0</v>
      </c>
      <c r="CE531" s="227">
        <v>1392098.64</v>
      </c>
      <c r="CF531" s="227">
        <v>0</v>
      </c>
      <c r="CG531" s="227">
        <v>0</v>
      </c>
      <c r="CH531" s="295">
        <v>4087000</v>
      </c>
      <c r="CI531" s="227">
        <v>91000</v>
      </c>
      <c r="CJ531" s="227">
        <v>3554386.38</v>
      </c>
      <c r="CK531" s="227">
        <v>1189198.3</v>
      </c>
      <c r="CL531" s="227">
        <v>295769.51</v>
      </c>
      <c r="CM531" s="326" t="s">
        <v>1384</v>
      </c>
      <c r="CN531" s="309" t="s">
        <v>1383</v>
      </c>
      <c r="CO531" s="309" t="s">
        <v>1384</v>
      </c>
      <c r="CP531" s="310" t="s">
        <v>2199</v>
      </c>
      <c r="CQ531" s="336" t="s">
        <v>2250</v>
      </c>
      <c r="CR531" s="310">
        <f t="shared" si="9"/>
        <v>0</v>
      </c>
      <c r="CS531" s="310" t="s">
        <v>584</v>
      </c>
      <c r="CT531" s="310" t="s">
        <v>585</v>
      </c>
      <c r="CU531" s="310">
        <v>0</v>
      </c>
      <c r="CW531" s="312" t="s">
        <v>1383</v>
      </c>
      <c r="CX531" s="310" t="s">
        <v>1384</v>
      </c>
      <c r="CY531" s="310" t="s">
        <v>2199</v>
      </c>
      <c r="CZ531" s="325">
        <f t="shared" si="10"/>
        <v>0</v>
      </c>
      <c r="DA531" s="313" t="s">
        <v>584</v>
      </c>
      <c r="DB531" s="310" t="s">
        <v>585</v>
      </c>
      <c r="DC531" s="310" t="s">
        <v>2296</v>
      </c>
    </row>
    <row r="532" spans="1:107" ht="13.2" customHeight="1" x14ac:dyDescent="0.25">
      <c r="A532" s="293" t="s">
        <v>1143</v>
      </c>
      <c r="B532" s="294" t="s">
        <v>1144</v>
      </c>
      <c r="C532" s="227">
        <v>0</v>
      </c>
      <c r="D532" s="227">
        <v>0</v>
      </c>
      <c r="E532" s="227">
        <v>0</v>
      </c>
      <c r="F532" s="227">
        <v>0</v>
      </c>
      <c r="G532" s="227">
        <v>0</v>
      </c>
      <c r="H532" s="227">
        <v>0</v>
      </c>
      <c r="I532" s="227">
        <v>0</v>
      </c>
      <c r="J532" s="227">
        <v>0</v>
      </c>
      <c r="K532" s="227">
        <v>0</v>
      </c>
      <c r="L532" s="227">
        <v>0</v>
      </c>
      <c r="M532" s="227">
        <v>0</v>
      </c>
      <c r="N532" s="227">
        <v>0</v>
      </c>
      <c r="O532" s="227">
        <v>0</v>
      </c>
      <c r="P532" s="227">
        <v>0</v>
      </c>
      <c r="Q532" s="227">
        <v>0</v>
      </c>
      <c r="R532" s="227">
        <v>0</v>
      </c>
      <c r="S532" s="227">
        <v>0</v>
      </c>
      <c r="T532" s="227">
        <v>0</v>
      </c>
      <c r="U532" s="227">
        <v>0</v>
      </c>
      <c r="V532" s="227">
        <v>0</v>
      </c>
      <c r="W532" s="227">
        <v>0</v>
      </c>
      <c r="X532" s="227">
        <v>0</v>
      </c>
      <c r="Y532" s="227">
        <v>0</v>
      </c>
      <c r="Z532" s="227">
        <v>0</v>
      </c>
      <c r="AA532" s="227">
        <v>0</v>
      </c>
      <c r="AB532" s="227">
        <v>0</v>
      </c>
      <c r="AC532" s="227">
        <v>0</v>
      </c>
      <c r="AD532" s="227">
        <v>0</v>
      </c>
      <c r="AE532" s="227">
        <v>0</v>
      </c>
      <c r="AF532" s="227">
        <v>0</v>
      </c>
      <c r="AG532" s="227">
        <v>0</v>
      </c>
      <c r="AH532" s="227">
        <v>0</v>
      </c>
      <c r="AI532" s="227">
        <v>0</v>
      </c>
      <c r="AJ532" s="227">
        <v>0</v>
      </c>
      <c r="AK532" s="227">
        <v>0</v>
      </c>
      <c r="AL532" s="227">
        <v>0</v>
      </c>
      <c r="AM532" s="227">
        <v>0</v>
      </c>
      <c r="AN532" s="227">
        <v>0</v>
      </c>
      <c r="AO532" s="227">
        <v>0</v>
      </c>
      <c r="AP532" s="227">
        <v>0</v>
      </c>
      <c r="AQ532" s="227">
        <v>0</v>
      </c>
      <c r="AR532" s="227">
        <v>0</v>
      </c>
      <c r="AS532" s="227">
        <v>0</v>
      </c>
      <c r="AT532" s="227">
        <v>0</v>
      </c>
      <c r="AU532" s="227">
        <v>0</v>
      </c>
      <c r="AV532" s="227">
        <v>0</v>
      </c>
      <c r="AW532" s="227">
        <v>0</v>
      </c>
      <c r="AX532" s="227">
        <v>0</v>
      </c>
      <c r="AY532" s="227">
        <v>0</v>
      </c>
      <c r="AZ532" s="227">
        <v>0</v>
      </c>
      <c r="BA532" s="227">
        <v>0</v>
      </c>
      <c r="BB532" s="227">
        <v>0</v>
      </c>
      <c r="BC532" s="227">
        <v>0</v>
      </c>
      <c r="BD532" s="227">
        <v>0</v>
      </c>
      <c r="BE532" s="227">
        <v>0</v>
      </c>
      <c r="BF532" s="227">
        <v>0</v>
      </c>
      <c r="BG532" s="227">
        <v>0</v>
      </c>
      <c r="BH532" s="227">
        <v>0</v>
      </c>
      <c r="BI532" s="227">
        <v>0</v>
      </c>
      <c r="BJ532" s="227">
        <v>0</v>
      </c>
      <c r="BK532" s="227">
        <v>0</v>
      </c>
      <c r="BL532" s="227">
        <v>110000</v>
      </c>
      <c r="BM532" s="227">
        <v>0</v>
      </c>
      <c r="BN532" s="227">
        <v>0</v>
      </c>
      <c r="BO532" s="227">
        <v>0</v>
      </c>
      <c r="BP532" s="227">
        <v>0</v>
      </c>
      <c r="BQ532" s="227">
        <v>0</v>
      </c>
      <c r="BR532" s="227">
        <v>0</v>
      </c>
      <c r="BS532" s="227">
        <v>0</v>
      </c>
      <c r="BT532" s="227">
        <v>0</v>
      </c>
      <c r="BU532" s="227">
        <v>10000</v>
      </c>
      <c r="BV532" s="227">
        <v>0</v>
      </c>
      <c r="BW532" s="227">
        <v>0</v>
      </c>
      <c r="BX532" s="227">
        <v>0</v>
      </c>
      <c r="BY532" s="227">
        <v>0</v>
      </c>
      <c r="BZ532" s="227">
        <v>0</v>
      </c>
      <c r="CA532" s="227">
        <v>0</v>
      </c>
      <c r="CB532" s="227">
        <v>0</v>
      </c>
      <c r="CC532" s="227">
        <v>0</v>
      </c>
      <c r="CD532" s="227">
        <v>0</v>
      </c>
      <c r="CE532" s="227">
        <v>0</v>
      </c>
      <c r="CF532" s="227">
        <v>0</v>
      </c>
      <c r="CG532" s="227">
        <v>0</v>
      </c>
      <c r="CH532" s="227">
        <v>0</v>
      </c>
      <c r="CI532" s="227">
        <v>0</v>
      </c>
      <c r="CJ532" s="227">
        <v>0</v>
      </c>
      <c r="CK532" s="227">
        <v>0</v>
      </c>
      <c r="CL532" s="227">
        <v>0</v>
      </c>
      <c r="CM532" s="326" t="s">
        <v>1421</v>
      </c>
      <c r="CN532" s="309">
        <v>45111</v>
      </c>
      <c r="CO532" s="309" t="s">
        <v>1421</v>
      </c>
      <c r="CQ532" s="336" t="s">
        <v>2260</v>
      </c>
      <c r="CR532" s="310">
        <f t="shared" ref="CR532:CR595" si="11">A532-CS532</f>
        <v>0</v>
      </c>
      <c r="CS532" s="310" t="s">
        <v>1143</v>
      </c>
      <c r="CT532" s="310" t="s">
        <v>1144</v>
      </c>
      <c r="CU532" s="310">
        <v>0</v>
      </c>
      <c r="CW532" s="312">
        <v>45111</v>
      </c>
      <c r="CX532" s="310" t="s">
        <v>1421</v>
      </c>
      <c r="CY532" s="310">
        <v>0</v>
      </c>
      <c r="CZ532" s="325">
        <f t="shared" si="10"/>
        <v>0</v>
      </c>
      <c r="DA532" s="313" t="s">
        <v>1143</v>
      </c>
      <c r="DB532" s="310" t="s">
        <v>1144</v>
      </c>
      <c r="DC532" s="310" t="s">
        <v>2296</v>
      </c>
    </row>
    <row r="533" spans="1:107" ht="13.2" customHeight="1" x14ac:dyDescent="0.25">
      <c r="A533" s="293" t="s">
        <v>586</v>
      </c>
      <c r="B533" s="294" t="s">
        <v>587</v>
      </c>
      <c r="C533" s="227">
        <v>60804.69</v>
      </c>
      <c r="D533" s="227">
        <v>110973.92</v>
      </c>
      <c r="E533" s="227">
        <v>64291.89</v>
      </c>
      <c r="F533" s="227">
        <v>69868.08</v>
      </c>
      <c r="G533" s="227">
        <v>49301.85</v>
      </c>
      <c r="H533" s="227">
        <v>69617.67</v>
      </c>
      <c r="I533" s="227">
        <v>79651.05</v>
      </c>
      <c r="J533" s="227">
        <v>105161.73</v>
      </c>
      <c r="K533" s="227">
        <v>87102.05</v>
      </c>
      <c r="L533" s="227">
        <v>98756.23</v>
      </c>
      <c r="M533" s="227">
        <v>72067.73</v>
      </c>
      <c r="N533" s="227">
        <v>18573.89</v>
      </c>
      <c r="O533" s="227">
        <v>376230.77</v>
      </c>
      <c r="P533" s="227">
        <v>111932</v>
      </c>
      <c r="Q533" s="227">
        <v>76322.94</v>
      </c>
      <c r="R533" s="227">
        <v>123990.41</v>
      </c>
      <c r="S533" s="227">
        <v>88379.98</v>
      </c>
      <c r="T533" s="227">
        <v>83509.81</v>
      </c>
      <c r="U533" s="227">
        <v>89894.73</v>
      </c>
      <c r="V533" s="227">
        <v>50360.76</v>
      </c>
      <c r="W533" s="227">
        <v>379953.62</v>
      </c>
      <c r="X533" s="227">
        <v>73119.520000000004</v>
      </c>
      <c r="Y533" s="227">
        <v>99378.18</v>
      </c>
      <c r="Z533" s="227">
        <v>82035.64</v>
      </c>
      <c r="AA533" s="227">
        <v>31185.11</v>
      </c>
      <c r="AB533" s="227">
        <v>35963.699999999997</v>
      </c>
      <c r="AC533" s="227">
        <v>29375.19</v>
      </c>
      <c r="AD533" s="227">
        <v>118788.48</v>
      </c>
      <c r="AE533" s="227">
        <v>36422.449999999997</v>
      </c>
      <c r="AF533" s="227">
        <v>27543.22</v>
      </c>
      <c r="AG533" s="227">
        <v>62283.71</v>
      </c>
      <c r="AH533" s="227">
        <v>96226.83</v>
      </c>
      <c r="AI533" s="227">
        <v>105371.88</v>
      </c>
      <c r="AJ533" s="227">
        <v>31487.72</v>
      </c>
      <c r="AK533" s="227">
        <v>550153.43000000005</v>
      </c>
      <c r="AL533" s="227">
        <v>97893.94</v>
      </c>
      <c r="AM533" s="227">
        <v>69690.289999999994</v>
      </c>
      <c r="AN533" s="227">
        <v>123295.19</v>
      </c>
      <c r="AO533" s="227">
        <v>53878.91</v>
      </c>
      <c r="AP533" s="227">
        <v>51591.73</v>
      </c>
      <c r="AQ533" s="227">
        <v>48965.57</v>
      </c>
      <c r="AR533" s="227">
        <v>215335.95</v>
      </c>
      <c r="AS533" s="227">
        <v>47970.51</v>
      </c>
      <c r="AT533" s="227">
        <v>66380.25</v>
      </c>
      <c r="AU533" s="227">
        <v>67286.179999999993</v>
      </c>
      <c r="AV533" s="227">
        <v>67967.149999999994</v>
      </c>
      <c r="AW533" s="227">
        <v>30344.66</v>
      </c>
      <c r="AX533" s="227">
        <v>53817.61</v>
      </c>
      <c r="AY533" s="227">
        <v>62883.76</v>
      </c>
      <c r="AZ533" s="227">
        <v>91066.28</v>
      </c>
      <c r="BA533" s="227">
        <v>96456.24</v>
      </c>
      <c r="BB533" s="227">
        <v>47643.43</v>
      </c>
      <c r="BC533" s="227">
        <v>630278.71</v>
      </c>
      <c r="BD533" s="227">
        <v>102482.01</v>
      </c>
      <c r="BE533" s="227">
        <v>29949.84</v>
      </c>
      <c r="BF533" s="227">
        <v>36855.47</v>
      </c>
      <c r="BG533" s="227">
        <v>121403.85</v>
      </c>
      <c r="BH533" s="227">
        <v>42768.05</v>
      </c>
      <c r="BI533" s="227">
        <v>15850.21</v>
      </c>
      <c r="BJ533" s="227">
        <v>81237.03</v>
      </c>
      <c r="BK533" s="227">
        <v>36875.81</v>
      </c>
      <c r="BL533" s="227">
        <v>428466.71</v>
      </c>
      <c r="BM533" s="227">
        <v>113464.6</v>
      </c>
      <c r="BN533" s="227">
        <v>94129.44</v>
      </c>
      <c r="BO533" s="227">
        <v>94408.02</v>
      </c>
      <c r="BP533" s="227">
        <v>103184.36</v>
      </c>
      <c r="BQ533" s="227">
        <v>50920.21</v>
      </c>
      <c r="BR533" s="227">
        <v>2197316.17</v>
      </c>
      <c r="BS533" s="227">
        <v>68977.009999999995</v>
      </c>
      <c r="BT533" s="227">
        <v>67790.73</v>
      </c>
      <c r="BU533" s="227">
        <v>199401.85</v>
      </c>
      <c r="BV533" s="227">
        <v>49106.53</v>
      </c>
      <c r="BW533" s="227">
        <v>36175.06</v>
      </c>
      <c r="BX533" s="227">
        <v>165225.57999999999</v>
      </c>
      <c r="BY533" s="227">
        <v>33689.31</v>
      </c>
      <c r="BZ533" s="227">
        <v>24451.82</v>
      </c>
      <c r="CA533" s="227">
        <v>80920.55</v>
      </c>
      <c r="CB533" s="227">
        <v>76636.06</v>
      </c>
      <c r="CC533" s="227">
        <v>153492.63</v>
      </c>
      <c r="CD533" s="227">
        <v>106025.37</v>
      </c>
      <c r="CE533" s="227">
        <v>140868.37</v>
      </c>
      <c r="CF533" s="227">
        <v>47986.22</v>
      </c>
      <c r="CG533" s="227">
        <v>41054.870000000003</v>
      </c>
      <c r="CH533" s="227">
        <v>59156.17</v>
      </c>
      <c r="CI533" s="227">
        <v>38409.43</v>
      </c>
      <c r="CJ533" s="227">
        <v>159384.15</v>
      </c>
      <c r="CK533" s="227">
        <v>25072.52</v>
      </c>
      <c r="CL533" s="227">
        <v>39120.120000000003</v>
      </c>
      <c r="CM533" s="326" t="s">
        <v>1384</v>
      </c>
      <c r="CN533" s="309" t="s">
        <v>1383</v>
      </c>
      <c r="CO533" s="309" t="s">
        <v>1384</v>
      </c>
      <c r="CP533" s="310" t="s">
        <v>2199</v>
      </c>
      <c r="CQ533" s="336" t="s">
        <v>2250</v>
      </c>
      <c r="CR533" s="310">
        <f t="shared" si="11"/>
        <v>0</v>
      </c>
      <c r="CS533" s="310" t="s">
        <v>586</v>
      </c>
      <c r="CT533" s="310" t="s">
        <v>587</v>
      </c>
      <c r="CU533" s="310">
        <v>0</v>
      </c>
      <c r="CW533" s="312" t="s">
        <v>1383</v>
      </c>
      <c r="CX533" s="310" t="s">
        <v>1384</v>
      </c>
      <c r="CY533" s="310" t="s">
        <v>2199</v>
      </c>
      <c r="CZ533" s="325">
        <f t="shared" si="10"/>
        <v>0</v>
      </c>
      <c r="DA533" s="313" t="s">
        <v>586</v>
      </c>
      <c r="DB533" s="310" t="s">
        <v>587</v>
      </c>
      <c r="DC533" s="310" t="s">
        <v>2296</v>
      </c>
    </row>
    <row r="534" spans="1:107" ht="13.2" customHeight="1" x14ac:dyDescent="0.25">
      <c r="A534" s="293" t="s">
        <v>588</v>
      </c>
      <c r="B534" s="294" t="s">
        <v>387</v>
      </c>
      <c r="C534" s="227">
        <v>0</v>
      </c>
      <c r="D534" s="227">
        <v>0</v>
      </c>
      <c r="E534" s="227">
        <v>0</v>
      </c>
      <c r="F534" s="227">
        <v>0</v>
      </c>
      <c r="G534" s="227">
        <v>0</v>
      </c>
      <c r="H534" s="227">
        <v>0</v>
      </c>
      <c r="I534" s="227">
        <v>0</v>
      </c>
      <c r="J534" s="227">
        <v>0</v>
      </c>
      <c r="K534" s="227">
        <v>0</v>
      </c>
      <c r="L534" s="227">
        <v>0</v>
      </c>
      <c r="M534" s="227">
        <v>0</v>
      </c>
      <c r="N534" s="227">
        <v>0</v>
      </c>
      <c r="O534" s="227">
        <v>0</v>
      </c>
      <c r="P534" s="227">
        <v>0</v>
      </c>
      <c r="Q534" s="227">
        <v>0</v>
      </c>
      <c r="R534" s="227">
        <v>0</v>
      </c>
      <c r="S534" s="227">
        <v>0</v>
      </c>
      <c r="T534" s="227">
        <v>0</v>
      </c>
      <c r="U534" s="227">
        <v>0</v>
      </c>
      <c r="V534" s="227">
        <v>0</v>
      </c>
      <c r="W534" s="227">
        <v>0</v>
      </c>
      <c r="X534" s="227">
        <v>0</v>
      </c>
      <c r="Y534" s="227">
        <v>0</v>
      </c>
      <c r="Z534" s="227">
        <v>0</v>
      </c>
      <c r="AA534" s="227">
        <v>0</v>
      </c>
      <c r="AB534" s="227">
        <v>0</v>
      </c>
      <c r="AC534" s="227">
        <v>0</v>
      </c>
      <c r="AD534" s="227">
        <v>0</v>
      </c>
      <c r="AE534" s="227">
        <v>0</v>
      </c>
      <c r="AF534" s="227">
        <v>0</v>
      </c>
      <c r="AG534" s="227">
        <v>0</v>
      </c>
      <c r="AH534" s="227">
        <v>0</v>
      </c>
      <c r="AI534" s="227">
        <v>0</v>
      </c>
      <c r="AJ534" s="227">
        <v>0</v>
      </c>
      <c r="AK534" s="227">
        <v>0</v>
      </c>
      <c r="AL534" s="227">
        <v>0</v>
      </c>
      <c r="AM534" s="227">
        <v>0</v>
      </c>
      <c r="AN534" s="227">
        <v>0</v>
      </c>
      <c r="AO534" s="227">
        <v>0</v>
      </c>
      <c r="AP534" s="227">
        <v>0</v>
      </c>
      <c r="AQ534" s="227">
        <v>0</v>
      </c>
      <c r="AR534" s="227">
        <v>0</v>
      </c>
      <c r="AS534" s="227">
        <v>0</v>
      </c>
      <c r="AT534" s="227">
        <v>0</v>
      </c>
      <c r="AU534" s="227">
        <v>0</v>
      </c>
      <c r="AV534" s="227">
        <v>0</v>
      </c>
      <c r="AW534" s="227">
        <v>0</v>
      </c>
      <c r="AX534" s="227">
        <v>0</v>
      </c>
      <c r="AY534" s="227">
        <v>0</v>
      </c>
      <c r="AZ534" s="227">
        <v>0</v>
      </c>
      <c r="BA534" s="227">
        <v>0</v>
      </c>
      <c r="BB534" s="227">
        <v>0</v>
      </c>
      <c r="BC534" s="227">
        <v>0</v>
      </c>
      <c r="BD534" s="227">
        <v>0</v>
      </c>
      <c r="BE534" s="227">
        <v>0</v>
      </c>
      <c r="BF534" s="227">
        <v>0</v>
      </c>
      <c r="BG534" s="227">
        <v>0</v>
      </c>
      <c r="BH534" s="227">
        <v>0</v>
      </c>
      <c r="BI534" s="227">
        <v>0</v>
      </c>
      <c r="BJ534" s="227">
        <v>0</v>
      </c>
      <c r="BK534" s="227">
        <v>0</v>
      </c>
      <c r="BL534" s="227">
        <v>0</v>
      </c>
      <c r="BM534" s="227">
        <v>0</v>
      </c>
      <c r="BN534" s="227">
        <v>0</v>
      </c>
      <c r="BO534" s="227">
        <v>0</v>
      </c>
      <c r="BP534" s="227">
        <v>0</v>
      </c>
      <c r="BQ534" s="227">
        <v>0</v>
      </c>
      <c r="BR534" s="227">
        <v>0</v>
      </c>
      <c r="BS534" s="227">
        <v>0</v>
      </c>
      <c r="BT534" s="227">
        <v>0</v>
      </c>
      <c r="BU534" s="227">
        <v>0</v>
      </c>
      <c r="BV534" s="227">
        <v>0</v>
      </c>
      <c r="BW534" s="227">
        <v>0</v>
      </c>
      <c r="BX534" s="227">
        <v>0</v>
      </c>
      <c r="BY534" s="227">
        <v>0</v>
      </c>
      <c r="BZ534" s="227">
        <v>0</v>
      </c>
      <c r="CA534" s="227">
        <v>0</v>
      </c>
      <c r="CB534" s="227">
        <v>0</v>
      </c>
      <c r="CC534" s="227">
        <v>0</v>
      </c>
      <c r="CD534" s="227">
        <v>0</v>
      </c>
      <c r="CE534" s="227">
        <v>0</v>
      </c>
      <c r="CF534" s="227">
        <v>0</v>
      </c>
      <c r="CG534" s="227">
        <v>0</v>
      </c>
      <c r="CH534" s="227">
        <v>0</v>
      </c>
      <c r="CI534" s="227">
        <v>0</v>
      </c>
      <c r="CJ534" s="227">
        <v>0</v>
      </c>
      <c r="CK534" s="227">
        <v>0</v>
      </c>
      <c r="CL534" s="227">
        <v>0</v>
      </c>
      <c r="CM534" s="326" t="s">
        <v>1384</v>
      </c>
      <c r="CN534" s="309" t="s">
        <v>1383</v>
      </c>
      <c r="CO534" s="309" t="s">
        <v>1384</v>
      </c>
      <c r="CP534" s="310" t="s">
        <v>2199</v>
      </c>
      <c r="CQ534" s="336" t="s">
        <v>2250</v>
      </c>
      <c r="CR534" s="310">
        <f t="shared" si="11"/>
        <v>0</v>
      </c>
      <c r="CS534" s="310" t="s">
        <v>588</v>
      </c>
      <c r="CT534" s="310" t="s">
        <v>387</v>
      </c>
      <c r="CU534" s="310">
        <v>0</v>
      </c>
      <c r="CW534" s="312" t="s">
        <v>1383</v>
      </c>
      <c r="CX534" s="310" t="s">
        <v>1384</v>
      </c>
      <c r="CY534" s="310" t="s">
        <v>2199</v>
      </c>
      <c r="CZ534" s="325">
        <f t="shared" si="10"/>
        <v>0</v>
      </c>
      <c r="DA534" s="313" t="s">
        <v>588</v>
      </c>
      <c r="DB534" s="310" t="s">
        <v>387</v>
      </c>
      <c r="DC534" s="310" t="s">
        <v>2296</v>
      </c>
    </row>
    <row r="535" spans="1:107" ht="13.2" customHeight="1" x14ac:dyDescent="0.25">
      <c r="A535" s="293" t="s">
        <v>589</v>
      </c>
      <c r="B535" s="294" t="s">
        <v>389</v>
      </c>
      <c r="C535" s="227">
        <v>174000</v>
      </c>
      <c r="D535" s="227">
        <v>0</v>
      </c>
      <c r="E535" s="227">
        <v>0</v>
      </c>
      <c r="F535" s="227">
        <v>0</v>
      </c>
      <c r="G535" s="227">
        <v>0</v>
      </c>
      <c r="H535" s="227">
        <v>0</v>
      </c>
      <c r="I535" s="227">
        <v>0</v>
      </c>
      <c r="J535" s="227">
        <v>0</v>
      </c>
      <c r="K535" s="227">
        <v>0</v>
      </c>
      <c r="L535" s="227">
        <v>0</v>
      </c>
      <c r="M535" s="227">
        <v>0</v>
      </c>
      <c r="N535" s="227">
        <v>0</v>
      </c>
      <c r="O535" s="227">
        <v>0</v>
      </c>
      <c r="P535" s="227">
        <v>0</v>
      </c>
      <c r="Q535" s="227">
        <v>0</v>
      </c>
      <c r="R535" s="227">
        <v>90500</v>
      </c>
      <c r="S535" s="227">
        <v>0</v>
      </c>
      <c r="T535" s="227">
        <v>0</v>
      </c>
      <c r="U535" s="227">
        <v>0</v>
      </c>
      <c r="V535" s="227">
        <v>11000</v>
      </c>
      <c r="W535" s="227">
        <v>20000</v>
      </c>
      <c r="X535" s="227">
        <v>3833</v>
      </c>
      <c r="Y535" s="227">
        <v>0</v>
      </c>
      <c r="Z535" s="227">
        <v>0</v>
      </c>
      <c r="AA535" s="227">
        <v>0</v>
      </c>
      <c r="AB535" s="227">
        <v>400</v>
      </c>
      <c r="AC535" s="227">
        <v>0</v>
      </c>
      <c r="AD535" s="227">
        <v>5680</v>
      </c>
      <c r="AE535" s="227">
        <v>0</v>
      </c>
      <c r="AF535" s="227">
        <v>0</v>
      </c>
      <c r="AG535" s="227">
        <v>0</v>
      </c>
      <c r="AH535" s="227">
        <v>7449</v>
      </c>
      <c r="AI535" s="227">
        <v>0</v>
      </c>
      <c r="AJ535" s="227">
        <v>0</v>
      </c>
      <c r="AK535" s="227">
        <v>0</v>
      </c>
      <c r="AL535" s="227">
        <v>2975</v>
      </c>
      <c r="AM535" s="227">
        <v>1700</v>
      </c>
      <c r="AN535" s="227">
        <v>0</v>
      </c>
      <c r="AO535" s="227">
        <v>0</v>
      </c>
      <c r="AP535" s="227">
        <v>0</v>
      </c>
      <c r="AQ535" s="227">
        <v>0</v>
      </c>
      <c r="AR535" s="227">
        <v>0</v>
      </c>
      <c r="AS535" s="227">
        <v>0</v>
      </c>
      <c r="AT535" s="227">
        <v>0</v>
      </c>
      <c r="AU535" s="227">
        <v>0</v>
      </c>
      <c r="AV535" s="227">
        <v>0</v>
      </c>
      <c r="AW535" s="227">
        <v>3550</v>
      </c>
      <c r="AX535" s="227">
        <v>0</v>
      </c>
      <c r="AY535" s="227">
        <v>3100</v>
      </c>
      <c r="AZ535" s="227">
        <v>0</v>
      </c>
      <c r="BA535" s="227">
        <v>0</v>
      </c>
      <c r="BB535" s="227">
        <v>0</v>
      </c>
      <c r="BC535" s="227">
        <v>41500</v>
      </c>
      <c r="BD535" s="227">
        <v>0</v>
      </c>
      <c r="BE535" s="227">
        <v>0</v>
      </c>
      <c r="BF535" s="227">
        <v>0</v>
      </c>
      <c r="BG535" s="227">
        <v>0</v>
      </c>
      <c r="BH535" s="227">
        <v>0</v>
      </c>
      <c r="BI535" s="227">
        <v>0</v>
      </c>
      <c r="BJ535" s="227">
        <v>0</v>
      </c>
      <c r="BK535" s="227">
        <v>0</v>
      </c>
      <c r="BL535" s="227">
        <v>0</v>
      </c>
      <c r="BM535" s="227">
        <v>0</v>
      </c>
      <c r="BN535" s="227">
        <v>0</v>
      </c>
      <c r="BO535" s="227">
        <v>4300</v>
      </c>
      <c r="BP535" s="227">
        <v>0</v>
      </c>
      <c r="BQ535" s="227">
        <v>0</v>
      </c>
      <c r="BR535" s="295">
        <v>839000</v>
      </c>
      <c r="BS535" s="227">
        <v>37500</v>
      </c>
      <c r="BT535" s="227">
        <v>0</v>
      </c>
      <c r="BU535" s="227">
        <v>0</v>
      </c>
      <c r="BV535" s="295">
        <v>0</v>
      </c>
      <c r="BW535" s="227">
        <v>0</v>
      </c>
      <c r="BX535" s="227">
        <v>41500</v>
      </c>
      <c r="BY535" s="227">
        <v>0</v>
      </c>
      <c r="BZ535" s="227">
        <v>0</v>
      </c>
      <c r="CA535" s="227">
        <v>0</v>
      </c>
      <c r="CB535" s="295">
        <v>0</v>
      </c>
      <c r="CC535" s="227">
        <v>18000</v>
      </c>
      <c r="CD535" s="227">
        <v>11450</v>
      </c>
      <c r="CE535" s="227">
        <v>0</v>
      </c>
      <c r="CF535" s="227">
        <v>0</v>
      </c>
      <c r="CG535" s="227">
        <v>0</v>
      </c>
      <c r="CH535" s="227">
        <v>0</v>
      </c>
      <c r="CI535" s="227">
        <v>0</v>
      </c>
      <c r="CJ535" s="227">
        <v>0</v>
      </c>
      <c r="CK535" s="295">
        <v>0</v>
      </c>
      <c r="CL535" s="227">
        <v>0</v>
      </c>
      <c r="CM535" s="326" t="s">
        <v>1384</v>
      </c>
      <c r="CN535" s="309" t="s">
        <v>1383</v>
      </c>
      <c r="CO535" s="309" t="s">
        <v>1384</v>
      </c>
      <c r="CP535" s="310" t="s">
        <v>2199</v>
      </c>
      <c r="CQ535" s="336" t="s">
        <v>2250</v>
      </c>
      <c r="CR535" s="310">
        <f t="shared" si="11"/>
        <v>0</v>
      </c>
      <c r="CS535" s="310" t="s">
        <v>589</v>
      </c>
      <c r="CT535" s="310" t="s">
        <v>389</v>
      </c>
      <c r="CU535" s="310">
        <v>0</v>
      </c>
      <c r="CW535" s="312" t="s">
        <v>1383</v>
      </c>
      <c r="CX535" s="310" t="s">
        <v>1384</v>
      </c>
      <c r="CY535" s="310" t="s">
        <v>2199</v>
      </c>
      <c r="CZ535" s="325">
        <f t="shared" si="10"/>
        <v>0</v>
      </c>
      <c r="DA535" s="313" t="s">
        <v>589</v>
      </c>
      <c r="DB535" s="310" t="s">
        <v>389</v>
      </c>
      <c r="DC535" s="310" t="s">
        <v>2296</v>
      </c>
    </row>
    <row r="536" spans="1:107" ht="13.2" customHeight="1" x14ac:dyDescent="0.25">
      <c r="A536" s="293" t="s">
        <v>590</v>
      </c>
      <c r="B536" s="294" t="s">
        <v>591</v>
      </c>
      <c r="C536" s="227">
        <v>0</v>
      </c>
      <c r="D536" s="227">
        <v>0</v>
      </c>
      <c r="E536" s="227">
        <v>0</v>
      </c>
      <c r="F536" s="227">
        <v>0</v>
      </c>
      <c r="G536" s="227">
        <v>0</v>
      </c>
      <c r="H536" s="227">
        <v>0</v>
      </c>
      <c r="I536" s="227">
        <v>0</v>
      </c>
      <c r="J536" s="227">
        <v>0</v>
      </c>
      <c r="K536" s="227">
        <v>0</v>
      </c>
      <c r="L536" s="227">
        <v>0</v>
      </c>
      <c r="M536" s="227">
        <v>0</v>
      </c>
      <c r="N536" s="227">
        <v>0</v>
      </c>
      <c r="O536" s="227">
        <v>0</v>
      </c>
      <c r="P536" s="227">
        <v>0</v>
      </c>
      <c r="Q536" s="227">
        <v>0</v>
      </c>
      <c r="R536" s="227">
        <v>0</v>
      </c>
      <c r="S536" s="227">
        <v>0</v>
      </c>
      <c r="T536" s="227">
        <v>0</v>
      </c>
      <c r="U536" s="227">
        <v>0</v>
      </c>
      <c r="V536" s="227">
        <v>0</v>
      </c>
      <c r="W536" s="227">
        <v>0</v>
      </c>
      <c r="X536" s="227">
        <v>0</v>
      </c>
      <c r="Y536" s="227">
        <v>0</v>
      </c>
      <c r="Z536" s="227">
        <v>0</v>
      </c>
      <c r="AA536" s="227">
        <v>0</v>
      </c>
      <c r="AB536" s="227">
        <v>0</v>
      </c>
      <c r="AC536" s="227">
        <v>0</v>
      </c>
      <c r="AD536" s="227">
        <v>0</v>
      </c>
      <c r="AE536" s="227">
        <v>0</v>
      </c>
      <c r="AF536" s="227">
        <v>0</v>
      </c>
      <c r="AG536" s="227">
        <v>0</v>
      </c>
      <c r="AH536" s="227">
        <v>0</v>
      </c>
      <c r="AI536" s="227">
        <v>0</v>
      </c>
      <c r="AJ536" s="227">
        <v>0</v>
      </c>
      <c r="AK536" s="227">
        <v>0</v>
      </c>
      <c r="AL536" s="227">
        <v>0</v>
      </c>
      <c r="AM536" s="227">
        <v>0</v>
      </c>
      <c r="AN536" s="227">
        <v>0</v>
      </c>
      <c r="AO536" s="227">
        <v>0</v>
      </c>
      <c r="AP536" s="227">
        <v>0</v>
      </c>
      <c r="AQ536" s="227">
        <v>0</v>
      </c>
      <c r="AR536" s="227">
        <v>0</v>
      </c>
      <c r="AS536" s="227">
        <v>0</v>
      </c>
      <c r="AT536" s="227">
        <v>0</v>
      </c>
      <c r="AU536" s="227">
        <v>0</v>
      </c>
      <c r="AV536" s="227">
        <v>0</v>
      </c>
      <c r="AW536" s="227">
        <v>1104</v>
      </c>
      <c r="AX536" s="227">
        <v>0</v>
      </c>
      <c r="AY536" s="227">
        <v>0</v>
      </c>
      <c r="AZ536" s="227">
        <v>0</v>
      </c>
      <c r="BA536" s="227">
        <v>0</v>
      </c>
      <c r="BB536" s="227">
        <v>0</v>
      </c>
      <c r="BC536" s="227">
        <v>0</v>
      </c>
      <c r="BD536" s="227">
        <v>0</v>
      </c>
      <c r="BE536" s="227">
        <v>0</v>
      </c>
      <c r="BF536" s="227">
        <v>0</v>
      </c>
      <c r="BG536" s="227">
        <v>0</v>
      </c>
      <c r="BH536" s="227">
        <v>0</v>
      </c>
      <c r="BI536" s="227">
        <v>0</v>
      </c>
      <c r="BJ536" s="227">
        <v>0</v>
      </c>
      <c r="BK536" s="227">
        <v>0</v>
      </c>
      <c r="BL536" s="227">
        <v>0</v>
      </c>
      <c r="BM536" s="227">
        <v>0</v>
      </c>
      <c r="BN536" s="227">
        <v>0</v>
      </c>
      <c r="BO536" s="227">
        <v>0</v>
      </c>
      <c r="BP536" s="227">
        <v>0</v>
      </c>
      <c r="BQ536" s="227">
        <v>0</v>
      </c>
      <c r="BR536" s="227">
        <v>0</v>
      </c>
      <c r="BS536" s="227">
        <v>0</v>
      </c>
      <c r="BT536" s="227">
        <v>0</v>
      </c>
      <c r="BU536" s="227">
        <v>0</v>
      </c>
      <c r="BV536" s="227">
        <v>0</v>
      </c>
      <c r="BW536" s="227">
        <v>0</v>
      </c>
      <c r="BX536" s="227">
        <v>0</v>
      </c>
      <c r="BY536" s="227">
        <v>0</v>
      </c>
      <c r="BZ536" s="227">
        <v>0</v>
      </c>
      <c r="CA536" s="227">
        <v>0</v>
      </c>
      <c r="CB536" s="227">
        <v>0</v>
      </c>
      <c r="CC536" s="227">
        <v>0</v>
      </c>
      <c r="CD536" s="295">
        <v>0</v>
      </c>
      <c r="CE536" s="227">
        <v>0</v>
      </c>
      <c r="CF536" s="227">
        <v>0</v>
      </c>
      <c r="CG536" s="227">
        <v>0</v>
      </c>
      <c r="CH536" s="227">
        <v>0</v>
      </c>
      <c r="CI536" s="227">
        <v>0</v>
      </c>
      <c r="CJ536" s="227">
        <v>0</v>
      </c>
      <c r="CK536" s="227">
        <v>0</v>
      </c>
      <c r="CL536" s="227">
        <v>0</v>
      </c>
      <c r="CM536" s="326" t="s">
        <v>1384</v>
      </c>
      <c r="CN536" s="309" t="s">
        <v>1383</v>
      </c>
      <c r="CO536" s="309" t="s">
        <v>1384</v>
      </c>
      <c r="CP536" s="310" t="s">
        <v>2199</v>
      </c>
      <c r="CQ536" s="336" t="s">
        <v>2250</v>
      </c>
      <c r="CR536" s="310">
        <f t="shared" si="11"/>
        <v>0</v>
      </c>
      <c r="CS536" s="310" t="s">
        <v>590</v>
      </c>
      <c r="CT536" s="310" t="s">
        <v>591</v>
      </c>
      <c r="CU536" s="310">
        <v>0</v>
      </c>
      <c r="CW536" s="312" t="s">
        <v>1383</v>
      </c>
      <c r="CX536" s="310" t="s">
        <v>1384</v>
      </c>
      <c r="CY536" s="310" t="s">
        <v>2199</v>
      </c>
      <c r="CZ536" s="325">
        <f t="shared" si="10"/>
        <v>0</v>
      </c>
      <c r="DA536" s="313" t="s">
        <v>590</v>
      </c>
      <c r="DB536" s="310" t="s">
        <v>591</v>
      </c>
      <c r="DC536" s="310" t="s">
        <v>2296</v>
      </c>
    </row>
    <row r="537" spans="1:107" ht="13.2" customHeight="1" x14ac:dyDescent="0.25">
      <c r="A537" s="293" t="s">
        <v>592</v>
      </c>
      <c r="B537" s="294" t="s">
        <v>593</v>
      </c>
      <c r="C537" s="227">
        <v>260702924.06999999</v>
      </c>
      <c r="D537" s="227">
        <v>32012014.43</v>
      </c>
      <c r="E537" s="227">
        <v>36538317.789999999</v>
      </c>
      <c r="F537" s="227">
        <v>36099750.450000003</v>
      </c>
      <c r="G537" s="227">
        <v>21632363.260000002</v>
      </c>
      <c r="H537" s="227">
        <v>37792215.579999998</v>
      </c>
      <c r="I537" s="227">
        <v>47578257.729999997</v>
      </c>
      <c r="J537" s="227">
        <v>49709930.659999996</v>
      </c>
      <c r="K537" s="227">
        <v>31559772.460000001</v>
      </c>
      <c r="L537" s="227">
        <v>28604413.800000001</v>
      </c>
      <c r="M537" s="227">
        <v>68174091.620000005</v>
      </c>
      <c r="N537" s="227">
        <v>6854060.1299999999</v>
      </c>
      <c r="O537" s="227">
        <v>115067553.64</v>
      </c>
      <c r="P537" s="227">
        <v>28377915</v>
      </c>
      <c r="Q537" s="227">
        <v>31757651.190000001</v>
      </c>
      <c r="R537" s="227">
        <v>47599980</v>
      </c>
      <c r="S537" s="227">
        <v>32430791.289999999</v>
      </c>
      <c r="T537" s="227">
        <v>26378596.710000001</v>
      </c>
      <c r="U537" s="227">
        <v>28857845.289999999</v>
      </c>
      <c r="V537" s="227">
        <v>16807075.16</v>
      </c>
      <c r="W537" s="227">
        <v>275486715.00999999</v>
      </c>
      <c r="X537" s="227">
        <v>22230076.670000002</v>
      </c>
      <c r="Y537" s="227">
        <v>35931586.149999999</v>
      </c>
      <c r="Z537" s="227">
        <v>23639722.43</v>
      </c>
      <c r="AA537" s="227">
        <v>17073576.670000002</v>
      </c>
      <c r="AB537" s="227">
        <v>24111762.899999999</v>
      </c>
      <c r="AC537" s="227">
        <v>25514186.699999999</v>
      </c>
      <c r="AD537" s="227">
        <v>75528814.459999993</v>
      </c>
      <c r="AE537" s="227">
        <v>28129906.07</v>
      </c>
      <c r="AF537" s="227">
        <v>23524785.16</v>
      </c>
      <c r="AG537" s="227">
        <v>26565334.649999999</v>
      </c>
      <c r="AH537" s="227">
        <v>46677745.159999996</v>
      </c>
      <c r="AI537" s="227">
        <v>24834051.670000002</v>
      </c>
      <c r="AJ537" s="227">
        <v>15623564.960000001</v>
      </c>
      <c r="AK537" s="227">
        <v>431907090.10000002</v>
      </c>
      <c r="AL537" s="227">
        <v>29430397.289999999</v>
      </c>
      <c r="AM537" s="227">
        <v>24891688.399999999</v>
      </c>
      <c r="AN537" s="227">
        <v>56526226.530000001</v>
      </c>
      <c r="AO537" s="227">
        <v>51124910.969999999</v>
      </c>
      <c r="AP537" s="227">
        <v>31015911.52</v>
      </c>
      <c r="AQ537" s="227">
        <v>16324606</v>
      </c>
      <c r="AR537" s="227">
        <v>76089843.829999998</v>
      </c>
      <c r="AS537" s="227">
        <v>27854026.879999999</v>
      </c>
      <c r="AT537" s="227">
        <v>44500672.109999999</v>
      </c>
      <c r="AU537" s="227">
        <v>55802584.25</v>
      </c>
      <c r="AV537" s="227">
        <v>27785195.5</v>
      </c>
      <c r="AW537" s="227">
        <v>22907652.190000001</v>
      </c>
      <c r="AX537" s="227">
        <v>37581258.990000002</v>
      </c>
      <c r="AY537" s="227">
        <v>26570977.649999999</v>
      </c>
      <c r="AZ537" s="227">
        <v>23418297.079999998</v>
      </c>
      <c r="BA537" s="227">
        <v>130136031.02</v>
      </c>
      <c r="BB537" s="227">
        <v>23751123.52</v>
      </c>
      <c r="BC537" s="227">
        <v>256024753.19999999</v>
      </c>
      <c r="BD537" s="227">
        <v>68336691.319999993</v>
      </c>
      <c r="BE537" s="227">
        <v>31841466.469999999</v>
      </c>
      <c r="BF537" s="227">
        <v>24848502.260000002</v>
      </c>
      <c r="BG537" s="227">
        <v>128470374.95999999</v>
      </c>
      <c r="BH537" s="227">
        <v>19953306.34</v>
      </c>
      <c r="BI537" s="227">
        <v>10510055.380000001</v>
      </c>
      <c r="BJ537" s="227">
        <v>14037397.32</v>
      </c>
      <c r="BK537" s="227">
        <v>13475006.24</v>
      </c>
      <c r="BL537" s="227">
        <v>176450536.59999999</v>
      </c>
      <c r="BM537" s="227">
        <v>47821514.780000001</v>
      </c>
      <c r="BN537" s="227">
        <v>35394269.68</v>
      </c>
      <c r="BO537" s="227">
        <v>53795809.490000002</v>
      </c>
      <c r="BP537" s="227">
        <v>34392170.439999998</v>
      </c>
      <c r="BQ537" s="227">
        <v>20250080.649999999</v>
      </c>
      <c r="BR537" s="227">
        <v>650007737.61000001</v>
      </c>
      <c r="BS537" s="227">
        <v>39413838.880000003</v>
      </c>
      <c r="BT537" s="227">
        <v>39059236.329999998</v>
      </c>
      <c r="BU537" s="295">
        <v>115677164.77</v>
      </c>
      <c r="BV537" s="295">
        <v>11600870</v>
      </c>
      <c r="BW537" s="295">
        <v>31434421.670000002</v>
      </c>
      <c r="BX537" s="295">
        <v>73923544.739999995</v>
      </c>
      <c r="BY537" s="295">
        <v>26087634.609999999</v>
      </c>
      <c r="BZ537" s="295">
        <v>21419327.73</v>
      </c>
      <c r="CA537" s="227">
        <v>29609171.600000001</v>
      </c>
      <c r="CB537" s="227">
        <v>39500249.789999999</v>
      </c>
      <c r="CC537" s="227">
        <v>64969913.219999999</v>
      </c>
      <c r="CD537" s="295">
        <v>43162997.649999999</v>
      </c>
      <c r="CE537" s="295">
        <v>55631234.880000003</v>
      </c>
      <c r="CF537" s="295">
        <v>21049593.390000001</v>
      </c>
      <c r="CG537" s="295">
        <v>24651835.66</v>
      </c>
      <c r="CH537" s="227">
        <v>15853745.59</v>
      </c>
      <c r="CI537" s="295">
        <v>23195817.16</v>
      </c>
      <c r="CJ537" s="295">
        <v>66843110.119999997</v>
      </c>
      <c r="CK537" s="295">
        <v>10881335.789999999</v>
      </c>
      <c r="CL537" s="295">
        <v>11008370.27</v>
      </c>
      <c r="CM537" s="326" t="s">
        <v>1423</v>
      </c>
      <c r="CN537" s="309" t="s">
        <v>1422</v>
      </c>
      <c r="CO537" s="309" t="s">
        <v>1423</v>
      </c>
      <c r="CQ537" s="336" t="s">
        <v>2261</v>
      </c>
      <c r="CR537" s="310">
        <f t="shared" si="11"/>
        <v>0</v>
      </c>
      <c r="CS537" s="310" t="s">
        <v>592</v>
      </c>
      <c r="CT537" s="310" t="s">
        <v>593</v>
      </c>
      <c r="CU537" s="310">
        <v>0</v>
      </c>
      <c r="CW537" s="312" t="s">
        <v>1422</v>
      </c>
      <c r="CX537" s="310" t="s">
        <v>1423</v>
      </c>
      <c r="CY537" s="310">
        <v>0</v>
      </c>
      <c r="CZ537" s="325">
        <f t="shared" si="10"/>
        <v>0</v>
      </c>
      <c r="DA537" s="313" t="s">
        <v>592</v>
      </c>
      <c r="DB537" s="310" t="s">
        <v>593</v>
      </c>
      <c r="DC537" s="310" t="s">
        <v>2296</v>
      </c>
    </row>
    <row r="538" spans="1:107" ht="13.2" customHeight="1" x14ac:dyDescent="0.25">
      <c r="A538" s="293" t="s">
        <v>594</v>
      </c>
      <c r="B538" s="294" t="s">
        <v>595</v>
      </c>
      <c r="C538" s="227">
        <v>49573785.049999997</v>
      </c>
      <c r="D538" s="227">
        <v>0</v>
      </c>
      <c r="E538" s="227">
        <v>0</v>
      </c>
      <c r="F538" s="227">
        <v>0</v>
      </c>
      <c r="G538" s="227">
        <v>0</v>
      </c>
      <c r="H538" s="227">
        <v>0</v>
      </c>
      <c r="I538" s="227">
        <v>0</v>
      </c>
      <c r="J538" s="227">
        <v>0</v>
      </c>
      <c r="K538" s="227">
        <v>0</v>
      </c>
      <c r="L538" s="227">
        <v>0</v>
      </c>
      <c r="M538" s="227">
        <v>0</v>
      </c>
      <c r="N538" s="227">
        <v>0</v>
      </c>
      <c r="O538" s="227">
        <v>0</v>
      </c>
      <c r="P538" s="227">
        <v>0</v>
      </c>
      <c r="Q538" s="227">
        <v>0</v>
      </c>
      <c r="R538" s="227">
        <v>0</v>
      </c>
      <c r="S538" s="227">
        <v>0</v>
      </c>
      <c r="T538" s="227">
        <v>0</v>
      </c>
      <c r="U538" s="227">
        <v>0</v>
      </c>
      <c r="V538" s="227">
        <v>0</v>
      </c>
      <c r="W538" s="227">
        <v>11910000</v>
      </c>
      <c r="X538" s="227">
        <v>0</v>
      </c>
      <c r="Y538" s="227">
        <v>0</v>
      </c>
      <c r="Z538" s="227">
        <v>0</v>
      </c>
      <c r="AA538" s="227">
        <v>0</v>
      </c>
      <c r="AB538" s="227">
        <v>0</v>
      </c>
      <c r="AC538" s="227">
        <v>0</v>
      </c>
      <c r="AD538" s="227">
        <v>0</v>
      </c>
      <c r="AE538" s="227">
        <v>0</v>
      </c>
      <c r="AF538" s="227">
        <v>0</v>
      </c>
      <c r="AG538" s="227">
        <v>0</v>
      </c>
      <c r="AH538" s="227">
        <v>0</v>
      </c>
      <c r="AI538" s="227">
        <v>0</v>
      </c>
      <c r="AJ538" s="227">
        <v>0</v>
      </c>
      <c r="AK538" s="227">
        <v>60490695</v>
      </c>
      <c r="AL538" s="227">
        <v>0</v>
      </c>
      <c r="AM538" s="227">
        <v>0</v>
      </c>
      <c r="AN538" s="227">
        <v>0</v>
      </c>
      <c r="AO538" s="227">
        <v>0</v>
      </c>
      <c r="AP538" s="227">
        <v>0</v>
      </c>
      <c r="AQ538" s="227">
        <v>0</v>
      </c>
      <c r="AR538" s="227">
        <v>0</v>
      </c>
      <c r="AS538" s="227">
        <v>0</v>
      </c>
      <c r="AT538" s="227">
        <v>0</v>
      </c>
      <c r="AU538" s="227">
        <v>0</v>
      </c>
      <c r="AV538" s="227">
        <v>0</v>
      </c>
      <c r="AW538" s="227">
        <v>0</v>
      </c>
      <c r="AX538" s="227">
        <v>0</v>
      </c>
      <c r="AY538" s="227">
        <v>0</v>
      </c>
      <c r="AZ538" s="227">
        <v>0</v>
      </c>
      <c r="BA538" s="227">
        <v>11594000</v>
      </c>
      <c r="BB538" s="227">
        <v>0</v>
      </c>
      <c r="BC538" s="227">
        <v>24841280.699999999</v>
      </c>
      <c r="BD538" s="227">
        <v>0</v>
      </c>
      <c r="BE538" s="227">
        <v>0</v>
      </c>
      <c r="BF538" s="227">
        <v>0</v>
      </c>
      <c r="BG538" s="227">
        <v>0</v>
      </c>
      <c r="BH538" s="227">
        <v>0</v>
      </c>
      <c r="BI538" s="227">
        <v>0</v>
      </c>
      <c r="BJ538" s="227">
        <v>0</v>
      </c>
      <c r="BK538" s="227">
        <v>0</v>
      </c>
      <c r="BL538" s="227">
        <v>11873325</v>
      </c>
      <c r="BM538" s="227">
        <v>0</v>
      </c>
      <c r="BN538" s="227">
        <v>0</v>
      </c>
      <c r="BO538" s="227">
        <v>0</v>
      </c>
      <c r="BP538" s="227">
        <v>0</v>
      </c>
      <c r="BQ538" s="227">
        <v>0</v>
      </c>
      <c r="BR538" s="227">
        <v>28805000</v>
      </c>
      <c r="BS538" s="227">
        <v>0</v>
      </c>
      <c r="BT538" s="227">
        <v>0</v>
      </c>
      <c r="BU538" s="227">
        <v>5530000</v>
      </c>
      <c r="BV538" s="227">
        <v>0</v>
      </c>
      <c r="BW538" s="227">
        <v>0</v>
      </c>
      <c r="BX538" s="227">
        <v>0</v>
      </c>
      <c r="BY538" s="227">
        <v>0</v>
      </c>
      <c r="BZ538" s="227">
        <v>0</v>
      </c>
      <c r="CA538" s="227">
        <v>0</v>
      </c>
      <c r="CB538" s="227">
        <v>0</v>
      </c>
      <c r="CC538" s="227">
        <v>0</v>
      </c>
      <c r="CD538" s="227">
        <v>0</v>
      </c>
      <c r="CE538" s="227">
        <v>0</v>
      </c>
      <c r="CF538" s="227">
        <v>0</v>
      </c>
      <c r="CG538" s="227">
        <v>0</v>
      </c>
      <c r="CH538" s="227">
        <v>0</v>
      </c>
      <c r="CI538" s="227">
        <v>0</v>
      </c>
      <c r="CJ538" s="227">
        <v>0</v>
      </c>
      <c r="CK538" s="227">
        <v>0</v>
      </c>
      <c r="CL538" s="227">
        <v>0</v>
      </c>
      <c r="CM538" s="326" t="s">
        <v>1407</v>
      </c>
      <c r="CN538" s="309" t="s">
        <v>1424</v>
      </c>
      <c r="CO538" s="309" t="s">
        <v>1407</v>
      </c>
      <c r="CQ538" s="336" t="s">
        <v>2257</v>
      </c>
      <c r="CR538" s="310">
        <f t="shared" si="11"/>
        <v>0</v>
      </c>
      <c r="CS538" s="310" t="s">
        <v>594</v>
      </c>
      <c r="CT538" s="310" t="s">
        <v>595</v>
      </c>
      <c r="CU538" s="310">
        <v>0</v>
      </c>
      <c r="CW538" s="312" t="s">
        <v>1424</v>
      </c>
      <c r="CX538" s="310" t="s">
        <v>1407</v>
      </c>
      <c r="CY538" s="310">
        <v>0</v>
      </c>
      <c r="CZ538" s="325">
        <f t="shared" si="10"/>
        <v>0</v>
      </c>
      <c r="DA538" s="313" t="s">
        <v>594</v>
      </c>
      <c r="DB538" s="310" t="s">
        <v>595</v>
      </c>
      <c r="DC538" s="310" t="s">
        <v>2296</v>
      </c>
    </row>
    <row r="539" spans="1:107" ht="13.2" customHeight="1" x14ac:dyDescent="0.25">
      <c r="A539" s="293" t="s">
        <v>596</v>
      </c>
      <c r="B539" s="294" t="s">
        <v>597</v>
      </c>
      <c r="C539" s="227">
        <v>21249016.5</v>
      </c>
      <c r="D539" s="227">
        <v>0</v>
      </c>
      <c r="E539" s="227">
        <v>21848.639999999999</v>
      </c>
      <c r="F539" s="227">
        <v>0</v>
      </c>
      <c r="G539" s="227">
        <v>0</v>
      </c>
      <c r="H539" s="227">
        <v>0</v>
      </c>
      <c r="I539" s="227">
        <v>9241.2000000000007</v>
      </c>
      <c r="J539" s="227">
        <v>0</v>
      </c>
      <c r="K539" s="227">
        <v>6163.44</v>
      </c>
      <c r="L539" s="227">
        <v>0</v>
      </c>
      <c r="M539" s="227">
        <v>48634.400000000001</v>
      </c>
      <c r="N539" s="227">
        <v>0</v>
      </c>
      <c r="O539" s="227">
        <v>9982583.5500000007</v>
      </c>
      <c r="P539" s="227">
        <v>8053.1</v>
      </c>
      <c r="Q539" s="227">
        <v>28615.08</v>
      </c>
      <c r="R539" s="227">
        <v>7155.6</v>
      </c>
      <c r="S539" s="227">
        <v>37672.879999999997</v>
      </c>
      <c r="T539" s="227">
        <v>12292.6</v>
      </c>
      <c r="U539" s="227">
        <v>0</v>
      </c>
      <c r="V539" s="227">
        <v>0</v>
      </c>
      <c r="W539" s="227">
        <v>20734791.699999999</v>
      </c>
      <c r="X539" s="227">
        <v>0</v>
      </c>
      <c r="Y539" s="227">
        <v>14243.45</v>
      </c>
      <c r="Z539" s="227">
        <v>0</v>
      </c>
      <c r="AA539" s="227">
        <v>1116.58</v>
      </c>
      <c r="AB539" s="227">
        <v>0</v>
      </c>
      <c r="AC539" s="227">
        <v>12606</v>
      </c>
      <c r="AD539" s="227">
        <v>116842.64</v>
      </c>
      <c r="AE539" s="227">
        <v>10773.66</v>
      </c>
      <c r="AF539" s="227">
        <v>0</v>
      </c>
      <c r="AG539" s="227">
        <v>6160.8</v>
      </c>
      <c r="AH539" s="227">
        <v>17564.7</v>
      </c>
      <c r="AI539" s="227">
        <v>0</v>
      </c>
      <c r="AJ539" s="227">
        <v>0</v>
      </c>
      <c r="AK539" s="227">
        <v>33967494.170000002</v>
      </c>
      <c r="AL539" s="227">
        <v>840.4</v>
      </c>
      <c r="AM539" s="227">
        <v>0</v>
      </c>
      <c r="AN539" s="227">
        <v>0</v>
      </c>
      <c r="AO539" s="227">
        <v>61264.37</v>
      </c>
      <c r="AP539" s="227">
        <v>20356.12</v>
      </c>
      <c r="AQ539" s="227">
        <v>0</v>
      </c>
      <c r="AR539" s="227">
        <v>6858650.1799999997</v>
      </c>
      <c r="AS539" s="227">
        <v>17763.400000000001</v>
      </c>
      <c r="AT539" s="227">
        <v>56070.28</v>
      </c>
      <c r="AU539" s="227">
        <v>38274.68</v>
      </c>
      <c r="AV539" s="227">
        <v>8103.36</v>
      </c>
      <c r="AW539" s="227">
        <v>50400</v>
      </c>
      <c r="AX539" s="227">
        <v>37948.400000000001</v>
      </c>
      <c r="AY539" s="227">
        <v>13712.72</v>
      </c>
      <c r="AZ539" s="227">
        <v>8082.75</v>
      </c>
      <c r="BA539" s="227">
        <v>130045.74</v>
      </c>
      <c r="BB539" s="227">
        <v>29006.04</v>
      </c>
      <c r="BC539" s="227">
        <v>17275096.969999999</v>
      </c>
      <c r="BD539" s="227">
        <v>3566.7</v>
      </c>
      <c r="BE539" s="227">
        <v>2035.62</v>
      </c>
      <c r="BF539" s="227">
        <v>5288.82</v>
      </c>
      <c r="BG539" s="227">
        <v>37056</v>
      </c>
      <c r="BH539" s="227">
        <v>0</v>
      </c>
      <c r="BI539" s="227">
        <v>0</v>
      </c>
      <c r="BJ539" s="227">
        <v>0</v>
      </c>
      <c r="BK539" s="227">
        <v>0</v>
      </c>
      <c r="BL539" s="227">
        <v>13071389.890000001</v>
      </c>
      <c r="BM539" s="227">
        <v>32463.48</v>
      </c>
      <c r="BN539" s="227">
        <v>18761.64</v>
      </c>
      <c r="BO539" s="227">
        <v>10902.4</v>
      </c>
      <c r="BP539" s="227">
        <v>0</v>
      </c>
      <c r="BQ539" s="227">
        <v>0</v>
      </c>
      <c r="BR539" s="227">
        <v>55385125.479999997</v>
      </c>
      <c r="BS539" s="227">
        <v>8085.88</v>
      </c>
      <c r="BT539" s="227">
        <v>9900</v>
      </c>
      <c r="BU539" s="227">
        <v>9486252.6099999994</v>
      </c>
      <c r="BV539" s="227">
        <v>0</v>
      </c>
      <c r="BW539" s="227">
        <v>0</v>
      </c>
      <c r="BX539" s="227">
        <v>38367.49</v>
      </c>
      <c r="BY539" s="227">
        <v>13193.8</v>
      </c>
      <c r="BZ539" s="227">
        <v>15577.5</v>
      </c>
      <c r="CA539" s="227">
        <v>4950</v>
      </c>
      <c r="CB539" s="227">
        <v>9143</v>
      </c>
      <c r="CC539" s="227">
        <v>18568.580000000002</v>
      </c>
      <c r="CD539" s="227">
        <v>4551.4799999999996</v>
      </c>
      <c r="CE539" s="227">
        <v>94887.86</v>
      </c>
      <c r="CF539" s="227">
        <v>7096.16</v>
      </c>
      <c r="CG539" s="227">
        <v>1017.63</v>
      </c>
      <c r="CH539" s="227">
        <v>0</v>
      </c>
      <c r="CI539" s="227">
        <v>0</v>
      </c>
      <c r="CJ539" s="227">
        <v>3080.4</v>
      </c>
      <c r="CK539" s="227">
        <v>0</v>
      </c>
      <c r="CL539" s="227">
        <v>2636.34</v>
      </c>
      <c r="CM539" s="326" t="s">
        <v>1384</v>
      </c>
      <c r="CN539" s="309" t="s">
        <v>1383</v>
      </c>
      <c r="CO539" s="309" t="s">
        <v>1384</v>
      </c>
      <c r="CQ539" s="336" t="s">
        <v>2250</v>
      </c>
      <c r="CR539" s="310">
        <f t="shared" si="11"/>
        <v>0</v>
      </c>
      <c r="CS539" s="310" t="s">
        <v>596</v>
      </c>
      <c r="CT539" s="310" t="s">
        <v>597</v>
      </c>
      <c r="CU539" s="310">
        <v>0</v>
      </c>
      <c r="CW539" s="312" t="s">
        <v>1383</v>
      </c>
      <c r="CX539" s="310" t="s">
        <v>1384</v>
      </c>
      <c r="CY539" s="310">
        <v>0</v>
      </c>
      <c r="CZ539" s="325">
        <f t="shared" si="10"/>
        <v>0</v>
      </c>
      <c r="DA539" s="313" t="s">
        <v>596</v>
      </c>
      <c r="DB539" s="310" t="s">
        <v>597</v>
      </c>
      <c r="DC539" s="310" t="s">
        <v>2296</v>
      </c>
    </row>
    <row r="540" spans="1:107" ht="13.2" customHeight="1" x14ac:dyDescent="0.25">
      <c r="A540" s="293" t="s">
        <v>598</v>
      </c>
      <c r="B540" s="294" t="s">
        <v>599</v>
      </c>
      <c r="C540" s="227">
        <v>0</v>
      </c>
      <c r="D540" s="227">
        <v>0</v>
      </c>
      <c r="E540" s="227">
        <v>0</v>
      </c>
      <c r="F540" s="227">
        <v>0</v>
      </c>
      <c r="G540" s="227">
        <v>0</v>
      </c>
      <c r="H540" s="227">
        <v>0</v>
      </c>
      <c r="I540" s="227">
        <v>0</v>
      </c>
      <c r="J540" s="227">
        <v>0</v>
      </c>
      <c r="K540" s="227">
        <v>0</v>
      </c>
      <c r="L540" s="227">
        <v>0</v>
      </c>
      <c r="M540" s="227">
        <v>0</v>
      </c>
      <c r="N540" s="227">
        <v>0</v>
      </c>
      <c r="O540" s="227">
        <v>121135</v>
      </c>
      <c r="P540" s="227">
        <v>0</v>
      </c>
      <c r="Q540" s="227">
        <v>0</v>
      </c>
      <c r="R540" s="227">
        <v>0</v>
      </c>
      <c r="S540" s="227">
        <v>0</v>
      </c>
      <c r="T540" s="227">
        <v>0</v>
      </c>
      <c r="U540" s="227">
        <v>0</v>
      </c>
      <c r="V540" s="227">
        <v>0</v>
      </c>
      <c r="W540" s="227">
        <v>0</v>
      </c>
      <c r="X540" s="227">
        <v>0</v>
      </c>
      <c r="Y540" s="227">
        <v>0</v>
      </c>
      <c r="Z540" s="227">
        <v>0</v>
      </c>
      <c r="AA540" s="227">
        <v>0</v>
      </c>
      <c r="AB540" s="227">
        <v>0</v>
      </c>
      <c r="AC540" s="227">
        <v>0</v>
      </c>
      <c r="AD540" s="227">
        <v>0</v>
      </c>
      <c r="AE540" s="227">
        <v>0</v>
      </c>
      <c r="AF540" s="227">
        <v>0</v>
      </c>
      <c r="AG540" s="227">
        <v>0</v>
      </c>
      <c r="AH540" s="227">
        <v>0</v>
      </c>
      <c r="AI540" s="227">
        <v>0</v>
      </c>
      <c r="AJ540" s="227">
        <v>0</v>
      </c>
      <c r="AK540" s="227">
        <v>246000</v>
      </c>
      <c r="AL540" s="227">
        <v>0</v>
      </c>
      <c r="AM540" s="227">
        <v>0</v>
      </c>
      <c r="AN540" s="227">
        <v>0</v>
      </c>
      <c r="AO540" s="227">
        <v>0</v>
      </c>
      <c r="AP540" s="227">
        <v>0</v>
      </c>
      <c r="AQ540" s="227">
        <v>0</v>
      </c>
      <c r="AR540" s="227">
        <v>0</v>
      </c>
      <c r="AS540" s="227">
        <v>0</v>
      </c>
      <c r="AT540" s="227">
        <v>0</v>
      </c>
      <c r="AU540" s="227">
        <v>0</v>
      </c>
      <c r="AV540" s="227">
        <v>0</v>
      </c>
      <c r="AW540" s="227">
        <v>0</v>
      </c>
      <c r="AX540" s="227">
        <v>0</v>
      </c>
      <c r="AY540" s="227">
        <v>0</v>
      </c>
      <c r="AZ540" s="227">
        <v>0</v>
      </c>
      <c r="BA540" s="227">
        <v>0</v>
      </c>
      <c r="BB540" s="227">
        <v>0</v>
      </c>
      <c r="BC540" s="227">
        <v>37827</v>
      </c>
      <c r="BD540" s="227">
        <v>0</v>
      </c>
      <c r="BE540" s="227">
        <v>0</v>
      </c>
      <c r="BF540" s="227">
        <v>0</v>
      </c>
      <c r="BG540" s="227">
        <v>0</v>
      </c>
      <c r="BH540" s="227">
        <v>0</v>
      </c>
      <c r="BI540" s="227">
        <v>0</v>
      </c>
      <c r="BJ540" s="227">
        <v>0</v>
      </c>
      <c r="BK540" s="227">
        <v>0</v>
      </c>
      <c r="BL540" s="227">
        <v>410000</v>
      </c>
      <c r="BM540" s="227">
        <v>0</v>
      </c>
      <c r="BN540" s="227">
        <v>0</v>
      </c>
      <c r="BO540" s="227">
        <v>0</v>
      </c>
      <c r="BP540" s="227">
        <v>0</v>
      </c>
      <c r="BQ540" s="227">
        <v>0</v>
      </c>
      <c r="BR540" s="295">
        <v>0</v>
      </c>
      <c r="BS540" s="227">
        <v>0</v>
      </c>
      <c r="BT540" s="295">
        <v>0</v>
      </c>
      <c r="BU540" s="295">
        <v>50000</v>
      </c>
      <c r="BV540" s="295">
        <v>0</v>
      </c>
      <c r="BW540" s="295">
        <v>0</v>
      </c>
      <c r="BX540" s="295">
        <v>0</v>
      </c>
      <c r="BY540" s="295">
        <v>0</v>
      </c>
      <c r="BZ540" s="227">
        <v>0</v>
      </c>
      <c r="CA540" s="295">
        <v>0</v>
      </c>
      <c r="CB540" s="295">
        <v>0</v>
      </c>
      <c r="CC540" s="295">
        <v>0</v>
      </c>
      <c r="CD540" s="295">
        <v>0</v>
      </c>
      <c r="CE540" s="295">
        <v>0</v>
      </c>
      <c r="CF540" s="295">
        <v>0</v>
      </c>
      <c r="CG540" s="295">
        <v>0</v>
      </c>
      <c r="CH540" s="227">
        <v>0</v>
      </c>
      <c r="CI540" s="295">
        <v>0</v>
      </c>
      <c r="CJ540" s="295">
        <v>0</v>
      </c>
      <c r="CK540" s="227">
        <v>0</v>
      </c>
      <c r="CL540" s="295">
        <v>0</v>
      </c>
      <c r="CM540" s="326" t="s">
        <v>1384</v>
      </c>
      <c r="CN540" s="309" t="s">
        <v>1383</v>
      </c>
      <c r="CO540" s="309" t="s">
        <v>1384</v>
      </c>
      <c r="CQ540" s="336" t="s">
        <v>2250</v>
      </c>
      <c r="CR540" s="310">
        <f t="shared" si="11"/>
        <v>0</v>
      </c>
      <c r="CS540" s="310" t="s">
        <v>598</v>
      </c>
      <c r="CT540" s="310" t="s">
        <v>599</v>
      </c>
      <c r="CU540" s="310">
        <v>0</v>
      </c>
      <c r="CW540" s="312" t="s">
        <v>1383</v>
      </c>
      <c r="CX540" s="310" t="s">
        <v>1384</v>
      </c>
      <c r="CY540" s="310">
        <v>0</v>
      </c>
      <c r="CZ540" s="325">
        <f t="shared" si="10"/>
        <v>0</v>
      </c>
      <c r="DA540" s="313" t="s">
        <v>598</v>
      </c>
      <c r="DB540" s="310" t="s">
        <v>599</v>
      </c>
      <c r="DC540" s="310" t="s">
        <v>2296</v>
      </c>
    </row>
    <row r="541" spans="1:107" ht="13.2" customHeight="1" x14ac:dyDescent="0.25">
      <c r="A541" s="293" t="s">
        <v>1145</v>
      </c>
      <c r="B541" s="294" t="s">
        <v>1146</v>
      </c>
      <c r="C541" s="227">
        <v>0</v>
      </c>
      <c r="D541" s="227">
        <v>0</v>
      </c>
      <c r="E541" s="227">
        <v>0</v>
      </c>
      <c r="F541" s="227">
        <v>0</v>
      </c>
      <c r="G541" s="227">
        <v>0</v>
      </c>
      <c r="H541" s="227">
        <v>0</v>
      </c>
      <c r="I541" s="227">
        <v>0</v>
      </c>
      <c r="J541" s="227">
        <v>0</v>
      </c>
      <c r="K541" s="227">
        <v>0</v>
      </c>
      <c r="L541" s="227">
        <v>0</v>
      </c>
      <c r="M541" s="227">
        <v>0</v>
      </c>
      <c r="N541" s="227">
        <v>0</v>
      </c>
      <c r="O541" s="227">
        <v>0</v>
      </c>
      <c r="P541" s="227">
        <v>0</v>
      </c>
      <c r="Q541" s="227">
        <v>0</v>
      </c>
      <c r="R541" s="227">
        <v>0</v>
      </c>
      <c r="S541" s="227">
        <v>0</v>
      </c>
      <c r="T541" s="227">
        <v>0</v>
      </c>
      <c r="U541" s="227">
        <v>0</v>
      </c>
      <c r="V541" s="227">
        <v>0</v>
      </c>
      <c r="W541" s="227">
        <v>0</v>
      </c>
      <c r="X541" s="227">
        <v>0</v>
      </c>
      <c r="Y541" s="227">
        <v>0</v>
      </c>
      <c r="Z541" s="227">
        <v>0</v>
      </c>
      <c r="AA541" s="227">
        <v>0</v>
      </c>
      <c r="AB541" s="227">
        <v>0</v>
      </c>
      <c r="AC541" s="227">
        <v>0</v>
      </c>
      <c r="AD541" s="227">
        <v>0</v>
      </c>
      <c r="AE541" s="227">
        <v>0</v>
      </c>
      <c r="AF541" s="227">
        <v>0</v>
      </c>
      <c r="AG541" s="227">
        <v>0</v>
      </c>
      <c r="AH541" s="227">
        <v>0</v>
      </c>
      <c r="AI541" s="227">
        <v>0</v>
      </c>
      <c r="AJ541" s="227">
        <v>0</v>
      </c>
      <c r="AK541" s="227">
        <v>0</v>
      </c>
      <c r="AL541" s="227">
        <v>0</v>
      </c>
      <c r="AM541" s="227">
        <v>0</v>
      </c>
      <c r="AN541" s="227">
        <v>0</v>
      </c>
      <c r="AO541" s="227">
        <v>0</v>
      </c>
      <c r="AP541" s="227">
        <v>0</v>
      </c>
      <c r="AQ541" s="227">
        <v>0</v>
      </c>
      <c r="AR541" s="227">
        <v>0</v>
      </c>
      <c r="AS541" s="227">
        <v>0</v>
      </c>
      <c r="AT541" s="227">
        <v>0</v>
      </c>
      <c r="AU541" s="227">
        <v>0</v>
      </c>
      <c r="AV541" s="227">
        <v>0</v>
      </c>
      <c r="AW541" s="227">
        <v>0</v>
      </c>
      <c r="AX541" s="227">
        <v>0</v>
      </c>
      <c r="AY541" s="227">
        <v>0</v>
      </c>
      <c r="AZ541" s="227">
        <v>0</v>
      </c>
      <c r="BA541" s="227">
        <v>0</v>
      </c>
      <c r="BB541" s="227">
        <v>0</v>
      </c>
      <c r="BC541" s="227">
        <v>0</v>
      </c>
      <c r="BD541" s="227">
        <v>0</v>
      </c>
      <c r="BE541" s="227">
        <v>0</v>
      </c>
      <c r="BF541" s="227">
        <v>0</v>
      </c>
      <c r="BG541" s="227">
        <v>0</v>
      </c>
      <c r="BH541" s="227">
        <v>0</v>
      </c>
      <c r="BI541" s="227">
        <v>0</v>
      </c>
      <c r="BJ541" s="227">
        <v>0</v>
      </c>
      <c r="BK541" s="227">
        <v>0</v>
      </c>
      <c r="BL541" s="227">
        <v>0</v>
      </c>
      <c r="BM541" s="227">
        <v>0</v>
      </c>
      <c r="BN541" s="227">
        <v>0</v>
      </c>
      <c r="BO541" s="227">
        <v>0</v>
      </c>
      <c r="BP541" s="227">
        <v>0</v>
      </c>
      <c r="BQ541" s="227">
        <v>0</v>
      </c>
      <c r="BR541" s="295">
        <v>0</v>
      </c>
      <c r="BS541" s="295">
        <v>0</v>
      </c>
      <c r="BT541" s="295">
        <v>0</v>
      </c>
      <c r="BU541" s="295">
        <v>0</v>
      </c>
      <c r="BV541" s="295">
        <v>0</v>
      </c>
      <c r="BW541" s="295">
        <v>0</v>
      </c>
      <c r="BX541" s="295">
        <v>0</v>
      </c>
      <c r="BY541" s="295">
        <v>0</v>
      </c>
      <c r="BZ541" s="295">
        <v>0</v>
      </c>
      <c r="CA541" s="295">
        <v>0</v>
      </c>
      <c r="CB541" s="295">
        <v>0</v>
      </c>
      <c r="CC541" s="295">
        <v>0</v>
      </c>
      <c r="CD541" s="295">
        <v>0</v>
      </c>
      <c r="CE541" s="295">
        <v>0</v>
      </c>
      <c r="CF541" s="295">
        <v>0</v>
      </c>
      <c r="CG541" s="295">
        <v>0</v>
      </c>
      <c r="CH541" s="227">
        <v>0</v>
      </c>
      <c r="CI541" s="295">
        <v>0</v>
      </c>
      <c r="CJ541" s="295">
        <v>0</v>
      </c>
      <c r="CK541" s="295">
        <v>0</v>
      </c>
      <c r="CL541" s="295">
        <v>0</v>
      </c>
      <c r="CM541" s="326" t="s">
        <v>1384</v>
      </c>
      <c r="CN541" s="309" t="s">
        <v>1383</v>
      </c>
      <c r="CO541" s="309" t="s">
        <v>1384</v>
      </c>
      <c r="CQ541" s="336" t="s">
        <v>2250</v>
      </c>
      <c r="CR541" s="310">
        <f t="shared" si="11"/>
        <v>0</v>
      </c>
      <c r="CS541" s="310" t="s">
        <v>1145</v>
      </c>
      <c r="CT541" s="310" t="s">
        <v>1146</v>
      </c>
      <c r="CU541" s="310">
        <v>0</v>
      </c>
      <c r="CW541" s="312" t="s">
        <v>1383</v>
      </c>
      <c r="CX541" s="310" t="s">
        <v>1384</v>
      </c>
      <c r="CY541" s="310">
        <v>0</v>
      </c>
      <c r="CZ541" s="325">
        <f t="shared" si="10"/>
        <v>0</v>
      </c>
      <c r="DA541" s="313" t="s">
        <v>1145</v>
      </c>
      <c r="DB541" s="310" t="s">
        <v>1146</v>
      </c>
      <c r="DC541" s="310" t="s">
        <v>2296</v>
      </c>
    </row>
    <row r="542" spans="1:107" ht="13.2" customHeight="1" x14ac:dyDescent="0.25">
      <c r="A542" s="293" t="s">
        <v>600</v>
      </c>
      <c r="B542" s="294" t="s">
        <v>601</v>
      </c>
      <c r="C542" s="227">
        <v>30020468.579999998</v>
      </c>
      <c r="D542" s="227">
        <v>1218793.3999999999</v>
      </c>
      <c r="E542" s="227">
        <v>1428236.56</v>
      </c>
      <c r="F542" s="227">
        <v>1542894.47</v>
      </c>
      <c r="G542" s="227">
        <v>1026349.3</v>
      </c>
      <c r="H542" s="227">
        <v>1468230.03</v>
      </c>
      <c r="I542" s="227">
        <v>2068084.9</v>
      </c>
      <c r="J542" s="227">
        <v>2125320.44</v>
      </c>
      <c r="K542" s="227">
        <v>1244165.94</v>
      </c>
      <c r="L542" s="227">
        <v>1263285.6299999999</v>
      </c>
      <c r="M542" s="227">
        <v>2808813.8</v>
      </c>
      <c r="N542" s="227">
        <v>284473.65999999997</v>
      </c>
      <c r="O542" s="227">
        <v>9192915</v>
      </c>
      <c r="P542" s="227">
        <v>1095652.8</v>
      </c>
      <c r="Q542" s="227">
        <v>1095727.1000000001</v>
      </c>
      <c r="R542" s="227">
        <v>2116361.2999999998</v>
      </c>
      <c r="S542" s="227">
        <v>1369307.78</v>
      </c>
      <c r="T542" s="227">
        <v>1007253.6</v>
      </c>
      <c r="U542" s="227">
        <v>1157436</v>
      </c>
      <c r="V542" s="227">
        <v>642230.4</v>
      </c>
      <c r="W542" s="227">
        <v>13655760.83</v>
      </c>
      <c r="X542" s="227">
        <v>824405</v>
      </c>
      <c r="Y542" s="227">
        <v>1340309.3400000001</v>
      </c>
      <c r="Z542" s="227">
        <v>1019726.3</v>
      </c>
      <c r="AA542" s="227">
        <v>574493.69999999995</v>
      </c>
      <c r="AB542" s="227">
        <v>715096.9</v>
      </c>
      <c r="AC542" s="227">
        <v>2780432</v>
      </c>
      <c r="AD542" s="227">
        <v>2676917.63</v>
      </c>
      <c r="AE542" s="227">
        <v>931924.23</v>
      </c>
      <c r="AF542" s="227">
        <v>968883.8</v>
      </c>
      <c r="AG542" s="227">
        <v>1161839.3700000001</v>
      </c>
      <c r="AH542" s="227">
        <v>1772430.25</v>
      </c>
      <c r="AI542" s="227">
        <v>914807.65</v>
      </c>
      <c r="AJ542" s="227">
        <v>533633</v>
      </c>
      <c r="AK542" s="227">
        <v>26254549.530000001</v>
      </c>
      <c r="AL542" s="227">
        <v>1322297.57</v>
      </c>
      <c r="AM542" s="227">
        <v>1080592.1000000001</v>
      </c>
      <c r="AN542" s="227">
        <v>2094580.39</v>
      </c>
      <c r="AO542" s="227">
        <v>1926212.45</v>
      </c>
      <c r="AP542" s="227">
        <v>1201409.1399999999</v>
      </c>
      <c r="AQ542" s="227">
        <v>718040.08</v>
      </c>
      <c r="AR542" s="227">
        <v>8062939.0499999998</v>
      </c>
      <c r="AS542" s="227">
        <v>1138851.02</v>
      </c>
      <c r="AT542" s="227">
        <v>1697640.22</v>
      </c>
      <c r="AU542" s="227">
        <v>2362635.1</v>
      </c>
      <c r="AV542" s="227">
        <v>962566.52</v>
      </c>
      <c r="AW542" s="227">
        <v>835805.4</v>
      </c>
      <c r="AX542" s="227">
        <v>1535417.07</v>
      </c>
      <c r="AY542" s="227">
        <v>938004.85</v>
      </c>
      <c r="AZ542" s="227">
        <v>1071962.23</v>
      </c>
      <c r="BA542" s="227">
        <v>9457229.2200000007</v>
      </c>
      <c r="BB542" s="227">
        <v>1084888.5</v>
      </c>
      <c r="BC542" s="227">
        <v>19666908.760000002</v>
      </c>
      <c r="BD542" s="227">
        <v>2623649.85</v>
      </c>
      <c r="BE542" s="227">
        <v>1090754.08</v>
      </c>
      <c r="BF542" s="227">
        <v>950429.72</v>
      </c>
      <c r="BG542" s="227">
        <v>5494939.9199999999</v>
      </c>
      <c r="BH542" s="227">
        <v>764804.99</v>
      </c>
      <c r="BI542" s="227">
        <v>499970.25</v>
      </c>
      <c r="BJ542" s="227">
        <v>662420.25</v>
      </c>
      <c r="BK542" s="227">
        <v>585993.61</v>
      </c>
      <c r="BL542" s="227">
        <v>15130200.85</v>
      </c>
      <c r="BM542" s="227">
        <v>1891764.22</v>
      </c>
      <c r="BN542" s="227">
        <v>1516039.17</v>
      </c>
      <c r="BO542" s="227">
        <v>2284191.73</v>
      </c>
      <c r="BP542" s="227">
        <v>1436975.01</v>
      </c>
      <c r="BQ542" s="227">
        <v>902993.86</v>
      </c>
      <c r="BR542" s="295">
        <v>53552889.460000001</v>
      </c>
      <c r="BS542" s="295">
        <v>1682266.2</v>
      </c>
      <c r="BT542" s="295">
        <v>1612531.15</v>
      </c>
      <c r="BU542" s="295">
        <v>8018384.9500000002</v>
      </c>
      <c r="BV542" s="295">
        <v>503764.5</v>
      </c>
      <c r="BW542" s="295">
        <v>1321359.08</v>
      </c>
      <c r="BX542" s="295">
        <v>3045143.73</v>
      </c>
      <c r="BY542" s="295">
        <v>1098974.52</v>
      </c>
      <c r="BZ542" s="295">
        <v>927126.7</v>
      </c>
      <c r="CA542" s="295">
        <v>1338283.8999999999</v>
      </c>
      <c r="CB542" s="295">
        <v>1902558.9</v>
      </c>
      <c r="CC542" s="295">
        <v>2689600.3</v>
      </c>
      <c r="CD542" s="295">
        <v>1841857.3</v>
      </c>
      <c r="CE542" s="295">
        <v>2222794.77</v>
      </c>
      <c r="CF542" s="295">
        <v>812077.87</v>
      </c>
      <c r="CG542" s="295">
        <v>865680.04</v>
      </c>
      <c r="CH542" s="295">
        <v>663860.4</v>
      </c>
      <c r="CI542" s="295">
        <v>915487.78</v>
      </c>
      <c r="CJ542" s="295">
        <v>3037178.67</v>
      </c>
      <c r="CK542" s="295">
        <v>435676.5</v>
      </c>
      <c r="CL542" s="295">
        <v>463788.75</v>
      </c>
      <c r="CM542" s="326" t="s">
        <v>1384</v>
      </c>
      <c r="CN542" s="309" t="s">
        <v>1383</v>
      </c>
      <c r="CO542" s="309" t="s">
        <v>1384</v>
      </c>
      <c r="CQ542" s="336" t="s">
        <v>2250</v>
      </c>
      <c r="CR542" s="310">
        <f t="shared" si="11"/>
        <v>0</v>
      </c>
      <c r="CS542" s="310" t="s">
        <v>600</v>
      </c>
      <c r="CT542" s="310" t="s">
        <v>601</v>
      </c>
      <c r="CU542" s="310">
        <v>0</v>
      </c>
      <c r="CW542" s="312" t="s">
        <v>1383</v>
      </c>
      <c r="CX542" s="310" t="s">
        <v>1384</v>
      </c>
      <c r="CY542" s="310">
        <v>0</v>
      </c>
      <c r="CZ542" s="325">
        <f t="shared" si="10"/>
        <v>0</v>
      </c>
      <c r="DA542" s="313" t="s">
        <v>600</v>
      </c>
      <c r="DB542" s="310" t="s">
        <v>601</v>
      </c>
      <c r="DC542" s="310" t="s">
        <v>2296</v>
      </c>
    </row>
    <row r="543" spans="1:107" ht="13.2" customHeight="1" x14ac:dyDescent="0.25">
      <c r="A543" s="293" t="s">
        <v>1147</v>
      </c>
      <c r="B543" s="294" t="s">
        <v>1148</v>
      </c>
      <c r="C543" s="227">
        <v>0</v>
      </c>
      <c r="D543" s="227">
        <v>0</v>
      </c>
      <c r="E543" s="227">
        <v>0</v>
      </c>
      <c r="F543" s="227">
        <v>0</v>
      </c>
      <c r="G543" s="227">
        <v>0</v>
      </c>
      <c r="H543" s="227">
        <v>0</v>
      </c>
      <c r="I543" s="227">
        <v>0</v>
      </c>
      <c r="J543" s="227">
        <v>0</v>
      </c>
      <c r="K543" s="227">
        <v>0</v>
      </c>
      <c r="L543" s="227">
        <v>0</v>
      </c>
      <c r="M543" s="227">
        <v>0</v>
      </c>
      <c r="N543" s="227">
        <v>0</v>
      </c>
      <c r="O543" s="227">
        <v>15808694</v>
      </c>
      <c r="P543" s="227">
        <v>0</v>
      </c>
      <c r="Q543" s="227">
        <v>0</v>
      </c>
      <c r="R543" s="227">
        <v>0</v>
      </c>
      <c r="S543" s="227">
        <v>0</v>
      </c>
      <c r="T543" s="227">
        <v>0</v>
      </c>
      <c r="U543" s="227">
        <v>0</v>
      </c>
      <c r="V543" s="227">
        <v>0</v>
      </c>
      <c r="W543" s="227">
        <v>15181242</v>
      </c>
      <c r="X543" s="227">
        <v>0</v>
      </c>
      <c r="Y543" s="227">
        <v>0</v>
      </c>
      <c r="Z543" s="227">
        <v>0</v>
      </c>
      <c r="AA543" s="227">
        <v>0</v>
      </c>
      <c r="AB543" s="227">
        <v>0</v>
      </c>
      <c r="AC543" s="227">
        <v>0</v>
      </c>
      <c r="AD543" s="227">
        <v>0</v>
      </c>
      <c r="AE543" s="227">
        <v>0</v>
      </c>
      <c r="AF543" s="227">
        <v>0</v>
      </c>
      <c r="AG543" s="227">
        <v>0</v>
      </c>
      <c r="AH543" s="227">
        <v>0</v>
      </c>
      <c r="AI543" s="227">
        <v>0</v>
      </c>
      <c r="AJ543" s="227">
        <v>0</v>
      </c>
      <c r="AK543" s="227">
        <v>24173336</v>
      </c>
      <c r="AL543" s="227">
        <v>0</v>
      </c>
      <c r="AM543" s="227">
        <v>0</v>
      </c>
      <c r="AN543" s="227">
        <v>0</v>
      </c>
      <c r="AO543" s="227">
        <v>0</v>
      </c>
      <c r="AP543" s="227">
        <v>0</v>
      </c>
      <c r="AQ543" s="227">
        <v>0</v>
      </c>
      <c r="AR543" s="227">
        <v>0</v>
      </c>
      <c r="AS543" s="227">
        <v>0</v>
      </c>
      <c r="AT543" s="227">
        <v>0</v>
      </c>
      <c r="AU543" s="227">
        <v>0</v>
      </c>
      <c r="AV543" s="227">
        <v>0</v>
      </c>
      <c r="AW543" s="227">
        <v>0</v>
      </c>
      <c r="AX543" s="227">
        <v>0</v>
      </c>
      <c r="AY543" s="227">
        <v>0</v>
      </c>
      <c r="AZ543" s="227">
        <v>0</v>
      </c>
      <c r="BA543" s="227">
        <v>0</v>
      </c>
      <c r="BB543" s="227">
        <v>0</v>
      </c>
      <c r="BC543" s="227">
        <v>0</v>
      </c>
      <c r="BD543" s="227">
        <v>0</v>
      </c>
      <c r="BE543" s="227">
        <v>0</v>
      </c>
      <c r="BF543" s="227">
        <v>0</v>
      </c>
      <c r="BG543" s="227">
        <v>0</v>
      </c>
      <c r="BH543" s="227">
        <v>0</v>
      </c>
      <c r="BI543" s="227">
        <v>0</v>
      </c>
      <c r="BJ543" s="227">
        <v>0</v>
      </c>
      <c r="BK543" s="227">
        <v>0</v>
      </c>
      <c r="BL543" s="227">
        <v>15446121.51</v>
      </c>
      <c r="BM543" s="227">
        <v>0</v>
      </c>
      <c r="BN543" s="227">
        <v>0</v>
      </c>
      <c r="BO543" s="227">
        <v>0</v>
      </c>
      <c r="BP543" s="227">
        <v>0</v>
      </c>
      <c r="BQ543" s="227">
        <v>0</v>
      </c>
      <c r="BR543" s="295">
        <v>6250000</v>
      </c>
      <c r="BS543" s="295">
        <v>0</v>
      </c>
      <c r="BT543" s="295">
        <v>0</v>
      </c>
      <c r="BU543" s="295">
        <v>3586900</v>
      </c>
      <c r="BV543" s="227">
        <v>0</v>
      </c>
      <c r="BW543" s="295">
        <v>0</v>
      </c>
      <c r="BX543" s="295">
        <v>0</v>
      </c>
      <c r="BY543" s="295">
        <v>0</v>
      </c>
      <c r="BZ543" s="295">
        <v>1993200</v>
      </c>
      <c r="CA543" s="295">
        <v>0</v>
      </c>
      <c r="CB543" s="295">
        <v>0</v>
      </c>
      <c r="CC543" s="295">
        <v>0</v>
      </c>
      <c r="CD543" s="295">
        <v>0</v>
      </c>
      <c r="CE543" s="295">
        <v>0</v>
      </c>
      <c r="CF543" s="295">
        <v>0</v>
      </c>
      <c r="CG543" s="295">
        <v>0</v>
      </c>
      <c r="CH543" s="295">
        <v>0</v>
      </c>
      <c r="CI543" s="295">
        <v>0</v>
      </c>
      <c r="CJ543" s="295">
        <v>0</v>
      </c>
      <c r="CK543" s="295">
        <v>0</v>
      </c>
      <c r="CL543" s="295">
        <v>0</v>
      </c>
      <c r="CM543" s="326" t="s">
        <v>1384</v>
      </c>
      <c r="CN543" s="309" t="s">
        <v>1383</v>
      </c>
      <c r="CO543" s="309" t="s">
        <v>1384</v>
      </c>
      <c r="CQ543" s="336" t="s">
        <v>2250</v>
      </c>
      <c r="CR543" s="310">
        <f t="shared" si="11"/>
        <v>0</v>
      </c>
      <c r="CS543" s="310" t="s">
        <v>1147</v>
      </c>
      <c r="CT543" s="310" t="s">
        <v>1148</v>
      </c>
      <c r="CU543" s="310">
        <v>0</v>
      </c>
      <c r="CW543" s="312" t="s">
        <v>1383</v>
      </c>
      <c r="CX543" s="310" t="s">
        <v>1384</v>
      </c>
      <c r="CY543" s="310">
        <v>0</v>
      </c>
      <c r="CZ543" s="325">
        <f t="shared" si="10"/>
        <v>0</v>
      </c>
      <c r="DA543" s="313" t="s">
        <v>1147</v>
      </c>
      <c r="DB543" s="310" t="s">
        <v>1148</v>
      </c>
      <c r="DC543" s="310" t="s">
        <v>2296</v>
      </c>
    </row>
    <row r="544" spans="1:107" ht="13.2" customHeight="1" x14ac:dyDescent="0.25">
      <c r="A544" s="293" t="s">
        <v>1376</v>
      </c>
      <c r="B544" s="294" t="s">
        <v>1367</v>
      </c>
      <c r="C544" s="227">
        <v>0</v>
      </c>
      <c r="D544" s="227">
        <v>0</v>
      </c>
      <c r="E544" s="227">
        <v>0</v>
      </c>
      <c r="F544" s="227">
        <v>0</v>
      </c>
      <c r="G544" s="227">
        <v>0</v>
      </c>
      <c r="H544" s="227">
        <v>0</v>
      </c>
      <c r="I544" s="227">
        <v>0</v>
      </c>
      <c r="J544" s="227">
        <v>0</v>
      </c>
      <c r="K544" s="227">
        <v>0</v>
      </c>
      <c r="L544" s="227">
        <v>0</v>
      </c>
      <c r="M544" s="227">
        <v>0</v>
      </c>
      <c r="N544" s="227">
        <v>0</v>
      </c>
      <c r="O544" s="227">
        <v>0</v>
      </c>
      <c r="P544" s="227">
        <v>0</v>
      </c>
      <c r="Q544" s="227">
        <v>0</v>
      </c>
      <c r="R544" s="227">
        <v>0</v>
      </c>
      <c r="S544" s="227">
        <v>0</v>
      </c>
      <c r="T544" s="227">
        <v>0</v>
      </c>
      <c r="U544" s="227">
        <v>0</v>
      </c>
      <c r="V544" s="227">
        <v>0</v>
      </c>
      <c r="W544" s="227">
        <v>0</v>
      </c>
      <c r="X544" s="227">
        <v>0</v>
      </c>
      <c r="Y544" s="227">
        <v>0</v>
      </c>
      <c r="Z544" s="227">
        <v>0</v>
      </c>
      <c r="AA544" s="227">
        <v>0</v>
      </c>
      <c r="AB544" s="227">
        <v>0</v>
      </c>
      <c r="AC544" s="227">
        <v>0</v>
      </c>
      <c r="AD544" s="227">
        <v>0</v>
      </c>
      <c r="AE544" s="227">
        <v>0</v>
      </c>
      <c r="AF544" s="227">
        <v>0</v>
      </c>
      <c r="AG544" s="227">
        <v>0</v>
      </c>
      <c r="AH544" s="227">
        <v>0</v>
      </c>
      <c r="AI544" s="227">
        <v>0</v>
      </c>
      <c r="AJ544" s="227">
        <v>0</v>
      </c>
      <c r="AK544" s="227">
        <v>0</v>
      </c>
      <c r="AL544" s="227">
        <v>0</v>
      </c>
      <c r="AM544" s="227">
        <v>0</v>
      </c>
      <c r="AN544" s="227">
        <v>0</v>
      </c>
      <c r="AO544" s="227">
        <v>0</v>
      </c>
      <c r="AP544" s="227">
        <v>0</v>
      </c>
      <c r="AQ544" s="227">
        <v>0</v>
      </c>
      <c r="AR544" s="227">
        <v>0</v>
      </c>
      <c r="AS544" s="227">
        <v>0</v>
      </c>
      <c r="AT544" s="227">
        <v>0</v>
      </c>
      <c r="AU544" s="227">
        <v>0</v>
      </c>
      <c r="AV544" s="227">
        <v>0</v>
      </c>
      <c r="AW544" s="227">
        <v>0</v>
      </c>
      <c r="AX544" s="227">
        <v>0</v>
      </c>
      <c r="AY544" s="227">
        <v>0</v>
      </c>
      <c r="AZ544" s="227">
        <v>0</v>
      </c>
      <c r="BA544" s="227">
        <v>0</v>
      </c>
      <c r="BB544" s="227">
        <v>0</v>
      </c>
      <c r="BC544" s="227">
        <v>0</v>
      </c>
      <c r="BD544" s="227">
        <v>0</v>
      </c>
      <c r="BE544" s="227">
        <v>0</v>
      </c>
      <c r="BF544" s="227">
        <v>0</v>
      </c>
      <c r="BG544" s="227">
        <v>0</v>
      </c>
      <c r="BH544" s="227">
        <v>0</v>
      </c>
      <c r="BI544" s="227">
        <v>0</v>
      </c>
      <c r="BJ544" s="227">
        <v>0</v>
      </c>
      <c r="BK544" s="227">
        <v>0</v>
      </c>
      <c r="BL544" s="227">
        <v>0</v>
      </c>
      <c r="BM544" s="227">
        <v>0</v>
      </c>
      <c r="BN544" s="227">
        <v>0</v>
      </c>
      <c r="BO544" s="227">
        <v>0</v>
      </c>
      <c r="BP544" s="227">
        <v>0</v>
      </c>
      <c r="BQ544" s="227">
        <v>0</v>
      </c>
      <c r="BR544" s="227">
        <v>0</v>
      </c>
      <c r="BS544" s="227">
        <v>0</v>
      </c>
      <c r="BT544" s="227">
        <v>0</v>
      </c>
      <c r="BU544" s="227">
        <v>0</v>
      </c>
      <c r="BV544" s="227">
        <v>0</v>
      </c>
      <c r="BW544" s="227">
        <v>0</v>
      </c>
      <c r="BX544" s="227">
        <v>0</v>
      </c>
      <c r="BY544" s="227">
        <v>0</v>
      </c>
      <c r="BZ544" s="227">
        <v>0</v>
      </c>
      <c r="CA544" s="227">
        <v>0</v>
      </c>
      <c r="CB544" s="227">
        <v>0</v>
      </c>
      <c r="CC544" s="227">
        <v>0</v>
      </c>
      <c r="CD544" s="227">
        <v>0</v>
      </c>
      <c r="CE544" s="227">
        <v>0</v>
      </c>
      <c r="CF544" s="227">
        <v>0</v>
      </c>
      <c r="CG544" s="227">
        <v>0</v>
      </c>
      <c r="CH544" s="227">
        <v>0</v>
      </c>
      <c r="CI544" s="227">
        <v>0</v>
      </c>
      <c r="CJ544" s="227">
        <v>0</v>
      </c>
      <c r="CK544" s="227">
        <v>0</v>
      </c>
      <c r="CL544" s="227">
        <v>0</v>
      </c>
      <c r="CM544" s="326" t="s">
        <v>1421</v>
      </c>
      <c r="CN544" s="309">
        <v>45111</v>
      </c>
      <c r="CO544" s="309" t="s">
        <v>1421</v>
      </c>
      <c r="CQ544" s="336" t="s">
        <v>2260</v>
      </c>
      <c r="CR544" s="310">
        <f t="shared" si="11"/>
        <v>0</v>
      </c>
      <c r="CS544" s="310" t="s">
        <v>1376</v>
      </c>
      <c r="CT544" s="310" t="s">
        <v>1367</v>
      </c>
      <c r="CU544" s="310">
        <v>0</v>
      </c>
      <c r="CW544" s="312">
        <v>45111</v>
      </c>
      <c r="CX544" s="310" t="s">
        <v>1421</v>
      </c>
      <c r="CY544" s="310">
        <v>0</v>
      </c>
      <c r="CZ544" s="325">
        <f t="shared" si="10"/>
        <v>0</v>
      </c>
      <c r="DA544" s="313" t="s">
        <v>1376</v>
      </c>
      <c r="DB544" s="310" t="s">
        <v>1367</v>
      </c>
      <c r="DC544" s="310" t="s">
        <v>2296</v>
      </c>
    </row>
    <row r="545" spans="1:107" ht="13.2" customHeight="1" x14ac:dyDescent="0.25">
      <c r="A545" s="293" t="s">
        <v>1149</v>
      </c>
      <c r="B545" s="294" t="s">
        <v>1150</v>
      </c>
      <c r="C545" s="227">
        <v>10000</v>
      </c>
      <c r="D545" s="227">
        <v>0</v>
      </c>
      <c r="E545" s="227">
        <v>0</v>
      </c>
      <c r="F545" s="227">
        <v>0</v>
      </c>
      <c r="G545" s="227">
        <v>0</v>
      </c>
      <c r="H545" s="227">
        <v>0</v>
      </c>
      <c r="I545" s="227">
        <v>0</v>
      </c>
      <c r="J545" s="227">
        <v>0</v>
      </c>
      <c r="K545" s="227">
        <v>0</v>
      </c>
      <c r="L545" s="227">
        <v>0</v>
      </c>
      <c r="M545" s="227">
        <v>0</v>
      </c>
      <c r="N545" s="227">
        <v>0</v>
      </c>
      <c r="O545" s="227">
        <v>0</v>
      </c>
      <c r="P545" s="227">
        <v>0</v>
      </c>
      <c r="Q545" s="227">
        <v>0</v>
      </c>
      <c r="R545" s="227">
        <v>0</v>
      </c>
      <c r="S545" s="227">
        <v>0</v>
      </c>
      <c r="T545" s="227">
        <v>0</v>
      </c>
      <c r="U545" s="227">
        <v>0</v>
      </c>
      <c r="V545" s="227">
        <v>0</v>
      </c>
      <c r="W545" s="227">
        <v>0</v>
      </c>
      <c r="X545" s="227">
        <v>0</v>
      </c>
      <c r="Y545" s="227">
        <v>0</v>
      </c>
      <c r="Z545" s="227">
        <v>0</v>
      </c>
      <c r="AA545" s="227">
        <v>0</v>
      </c>
      <c r="AB545" s="227">
        <v>0</v>
      </c>
      <c r="AC545" s="227">
        <v>0</v>
      </c>
      <c r="AD545" s="227">
        <v>0</v>
      </c>
      <c r="AE545" s="227">
        <v>0</v>
      </c>
      <c r="AF545" s="227">
        <v>0</v>
      </c>
      <c r="AG545" s="227">
        <v>0</v>
      </c>
      <c r="AH545" s="227">
        <v>0</v>
      </c>
      <c r="AI545" s="227">
        <v>0</v>
      </c>
      <c r="AJ545" s="227">
        <v>0</v>
      </c>
      <c r="AK545" s="227">
        <v>0</v>
      </c>
      <c r="AL545" s="227">
        <v>0</v>
      </c>
      <c r="AM545" s="227">
        <v>0</v>
      </c>
      <c r="AN545" s="227">
        <v>0</v>
      </c>
      <c r="AO545" s="227">
        <v>0</v>
      </c>
      <c r="AP545" s="227">
        <v>0</v>
      </c>
      <c r="AQ545" s="227">
        <v>0</v>
      </c>
      <c r="AR545" s="227">
        <v>0</v>
      </c>
      <c r="AS545" s="227">
        <v>0</v>
      </c>
      <c r="AT545" s="227">
        <v>0</v>
      </c>
      <c r="AU545" s="227">
        <v>0</v>
      </c>
      <c r="AV545" s="227">
        <v>0</v>
      </c>
      <c r="AW545" s="227">
        <v>0</v>
      </c>
      <c r="AX545" s="227">
        <v>0</v>
      </c>
      <c r="AY545" s="227">
        <v>0</v>
      </c>
      <c r="AZ545" s="227">
        <v>0</v>
      </c>
      <c r="BA545" s="227">
        <v>0</v>
      </c>
      <c r="BB545" s="227">
        <v>0</v>
      </c>
      <c r="BC545" s="227">
        <v>0</v>
      </c>
      <c r="BD545" s="227">
        <v>0</v>
      </c>
      <c r="BE545" s="227">
        <v>0</v>
      </c>
      <c r="BF545" s="227">
        <v>0</v>
      </c>
      <c r="BG545" s="227">
        <v>0</v>
      </c>
      <c r="BH545" s="227">
        <v>0</v>
      </c>
      <c r="BI545" s="227">
        <v>0</v>
      </c>
      <c r="BJ545" s="227">
        <v>0</v>
      </c>
      <c r="BK545" s="227">
        <v>0</v>
      </c>
      <c r="BL545" s="227">
        <v>414043</v>
      </c>
      <c r="BM545" s="227">
        <v>0</v>
      </c>
      <c r="BN545" s="227">
        <v>0</v>
      </c>
      <c r="BO545" s="227">
        <v>0</v>
      </c>
      <c r="BP545" s="227">
        <v>0</v>
      </c>
      <c r="BQ545" s="227">
        <v>0</v>
      </c>
      <c r="BR545" s="295">
        <v>0</v>
      </c>
      <c r="BS545" s="295">
        <v>0</v>
      </c>
      <c r="BT545" s="295">
        <v>0</v>
      </c>
      <c r="BU545" s="295">
        <v>0</v>
      </c>
      <c r="BV545" s="295">
        <v>0</v>
      </c>
      <c r="BW545" s="295">
        <v>0</v>
      </c>
      <c r="BX545" s="295">
        <v>0</v>
      </c>
      <c r="BY545" s="295">
        <v>0</v>
      </c>
      <c r="BZ545" s="295">
        <v>0</v>
      </c>
      <c r="CA545" s="295">
        <v>0</v>
      </c>
      <c r="CB545" s="295">
        <v>0</v>
      </c>
      <c r="CC545" s="295">
        <v>0</v>
      </c>
      <c r="CD545" s="295">
        <v>0</v>
      </c>
      <c r="CE545" s="295">
        <v>0</v>
      </c>
      <c r="CF545" s="295">
        <v>0</v>
      </c>
      <c r="CG545" s="295">
        <v>0</v>
      </c>
      <c r="CH545" s="295">
        <v>0</v>
      </c>
      <c r="CI545" s="295">
        <v>0</v>
      </c>
      <c r="CJ545" s="295">
        <v>0</v>
      </c>
      <c r="CK545" s="295">
        <v>0</v>
      </c>
      <c r="CL545" s="227">
        <v>0</v>
      </c>
      <c r="CM545" s="326" t="s">
        <v>1421</v>
      </c>
      <c r="CN545" s="309">
        <v>45111</v>
      </c>
      <c r="CO545" s="309" t="s">
        <v>1421</v>
      </c>
      <c r="CQ545" s="336" t="s">
        <v>2260</v>
      </c>
      <c r="CR545" s="310">
        <f t="shared" si="11"/>
        <v>0</v>
      </c>
      <c r="CS545" s="310" t="s">
        <v>1149</v>
      </c>
      <c r="CT545" s="310" t="s">
        <v>1150</v>
      </c>
      <c r="CU545" s="310">
        <v>0</v>
      </c>
      <c r="CW545" s="312">
        <v>45111</v>
      </c>
      <c r="CX545" s="310" t="s">
        <v>1421</v>
      </c>
      <c r="CY545" s="310">
        <v>0</v>
      </c>
      <c r="CZ545" s="325">
        <f t="shared" si="10"/>
        <v>0</v>
      </c>
      <c r="DA545" s="313" t="s">
        <v>1149</v>
      </c>
      <c r="DB545" s="310" t="s">
        <v>1150</v>
      </c>
      <c r="DC545" s="310" t="s">
        <v>2296</v>
      </c>
    </row>
    <row r="546" spans="1:107" ht="13.2" customHeight="1" x14ac:dyDescent="0.25">
      <c r="A546" s="293" t="s">
        <v>602</v>
      </c>
      <c r="B546" s="294" t="s">
        <v>603</v>
      </c>
      <c r="C546" s="227">
        <v>62361139.060000002</v>
      </c>
      <c r="D546" s="227">
        <v>0</v>
      </c>
      <c r="E546" s="227">
        <v>0</v>
      </c>
      <c r="F546" s="227">
        <v>0</v>
      </c>
      <c r="G546" s="227">
        <v>0</v>
      </c>
      <c r="H546" s="227">
        <v>0</v>
      </c>
      <c r="I546" s="227">
        <v>0</v>
      </c>
      <c r="J546" s="227">
        <v>0</v>
      </c>
      <c r="K546" s="227">
        <v>0</v>
      </c>
      <c r="L546" s="227">
        <v>0</v>
      </c>
      <c r="M546" s="227">
        <v>0</v>
      </c>
      <c r="N546" s="227">
        <v>0</v>
      </c>
      <c r="O546" s="227">
        <v>0</v>
      </c>
      <c r="P546" s="227">
        <v>0</v>
      </c>
      <c r="Q546" s="227">
        <v>0</v>
      </c>
      <c r="R546" s="227">
        <v>0</v>
      </c>
      <c r="S546" s="227">
        <v>0</v>
      </c>
      <c r="T546" s="227">
        <v>0</v>
      </c>
      <c r="U546" s="227">
        <v>0</v>
      </c>
      <c r="V546" s="227">
        <v>0</v>
      </c>
      <c r="W546" s="227">
        <v>0</v>
      </c>
      <c r="X546" s="227">
        <v>0</v>
      </c>
      <c r="Y546" s="227">
        <v>0</v>
      </c>
      <c r="Z546" s="227">
        <v>0</v>
      </c>
      <c r="AA546" s="227">
        <v>0</v>
      </c>
      <c r="AB546" s="227">
        <v>0</v>
      </c>
      <c r="AC546" s="227">
        <v>0</v>
      </c>
      <c r="AD546" s="227">
        <v>0</v>
      </c>
      <c r="AE546" s="227">
        <v>0</v>
      </c>
      <c r="AF546" s="227">
        <v>0</v>
      </c>
      <c r="AG546" s="227">
        <v>0</v>
      </c>
      <c r="AH546" s="227">
        <v>0</v>
      </c>
      <c r="AI546" s="227">
        <v>0</v>
      </c>
      <c r="AJ546" s="227">
        <v>0</v>
      </c>
      <c r="AK546" s="227">
        <v>0</v>
      </c>
      <c r="AL546" s="227">
        <v>0</v>
      </c>
      <c r="AM546" s="227">
        <v>0</v>
      </c>
      <c r="AN546" s="227">
        <v>0</v>
      </c>
      <c r="AO546" s="227">
        <v>0</v>
      </c>
      <c r="AP546" s="227">
        <v>0</v>
      </c>
      <c r="AQ546" s="227">
        <v>0</v>
      </c>
      <c r="AR546" s="227">
        <v>0</v>
      </c>
      <c r="AS546" s="227">
        <v>0</v>
      </c>
      <c r="AT546" s="227">
        <v>0</v>
      </c>
      <c r="AU546" s="227">
        <v>0</v>
      </c>
      <c r="AV546" s="227">
        <v>0</v>
      </c>
      <c r="AW546" s="227">
        <v>0</v>
      </c>
      <c r="AX546" s="227">
        <v>0</v>
      </c>
      <c r="AY546" s="227">
        <v>0</v>
      </c>
      <c r="AZ546" s="227">
        <v>0</v>
      </c>
      <c r="BA546" s="227">
        <v>0</v>
      </c>
      <c r="BB546" s="227">
        <v>0</v>
      </c>
      <c r="BC546" s="227">
        <v>0</v>
      </c>
      <c r="BD546" s="227">
        <v>0</v>
      </c>
      <c r="BE546" s="227">
        <v>0</v>
      </c>
      <c r="BF546" s="227">
        <v>0</v>
      </c>
      <c r="BG546" s="227">
        <v>0</v>
      </c>
      <c r="BH546" s="227">
        <v>0</v>
      </c>
      <c r="BI546" s="227">
        <v>0</v>
      </c>
      <c r="BJ546" s="227">
        <v>0</v>
      </c>
      <c r="BK546" s="227">
        <v>0</v>
      </c>
      <c r="BL546" s="227">
        <v>577331</v>
      </c>
      <c r="BM546" s="227">
        <v>0</v>
      </c>
      <c r="BN546" s="227">
        <v>0</v>
      </c>
      <c r="BO546" s="227">
        <v>0</v>
      </c>
      <c r="BP546" s="227">
        <v>0</v>
      </c>
      <c r="BQ546" s="227">
        <v>0</v>
      </c>
      <c r="BR546" s="295">
        <v>7342609.9299999997</v>
      </c>
      <c r="BS546" s="295">
        <v>0</v>
      </c>
      <c r="BT546" s="295">
        <v>0</v>
      </c>
      <c r="BU546" s="295">
        <v>0</v>
      </c>
      <c r="BV546" s="227">
        <v>0</v>
      </c>
      <c r="BW546" s="295">
        <v>0</v>
      </c>
      <c r="BX546" s="295">
        <v>0</v>
      </c>
      <c r="BY546" s="227">
        <v>0</v>
      </c>
      <c r="BZ546" s="227">
        <v>0</v>
      </c>
      <c r="CA546" s="227">
        <v>0</v>
      </c>
      <c r="CB546" s="295">
        <v>0</v>
      </c>
      <c r="CC546" s="295">
        <v>0</v>
      </c>
      <c r="CD546" s="227">
        <v>0</v>
      </c>
      <c r="CE546" s="295">
        <v>0</v>
      </c>
      <c r="CF546" s="227">
        <v>0</v>
      </c>
      <c r="CG546" s="295">
        <v>0</v>
      </c>
      <c r="CH546" s="295">
        <v>0</v>
      </c>
      <c r="CI546" s="295">
        <v>0</v>
      </c>
      <c r="CJ546" s="295">
        <v>0</v>
      </c>
      <c r="CK546" s="227">
        <v>0</v>
      </c>
      <c r="CL546" s="227">
        <v>0</v>
      </c>
      <c r="CM546" s="326" t="s">
        <v>1421</v>
      </c>
      <c r="CN546" s="309">
        <v>45111</v>
      </c>
      <c r="CO546" s="309" t="s">
        <v>1421</v>
      </c>
      <c r="CQ546" s="336" t="s">
        <v>2260</v>
      </c>
      <c r="CR546" s="310">
        <f t="shared" si="11"/>
        <v>0</v>
      </c>
      <c r="CS546" s="310" t="s">
        <v>602</v>
      </c>
      <c r="CT546" s="310" t="s">
        <v>603</v>
      </c>
      <c r="CU546" s="310">
        <v>0</v>
      </c>
      <c r="CW546" s="312">
        <v>45111</v>
      </c>
      <c r="CX546" s="310" t="s">
        <v>1421</v>
      </c>
      <c r="CY546" s="310">
        <v>0</v>
      </c>
      <c r="CZ546" s="325">
        <f t="shared" si="10"/>
        <v>0</v>
      </c>
      <c r="DA546" s="313" t="s">
        <v>602</v>
      </c>
      <c r="DB546" s="310" t="s">
        <v>603</v>
      </c>
      <c r="DC546" s="310" t="s">
        <v>2296</v>
      </c>
    </row>
    <row r="547" spans="1:107" ht="13.2" customHeight="1" x14ac:dyDescent="0.25">
      <c r="A547" s="293" t="s">
        <v>604</v>
      </c>
      <c r="B547" s="294" t="s">
        <v>605</v>
      </c>
      <c r="C547" s="227">
        <v>0</v>
      </c>
      <c r="D547" s="227">
        <v>0</v>
      </c>
      <c r="E547" s="227">
        <v>0</v>
      </c>
      <c r="F547" s="227">
        <v>0</v>
      </c>
      <c r="G547" s="227">
        <v>0</v>
      </c>
      <c r="H547" s="227">
        <v>0</v>
      </c>
      <c r="I547" s="227">
        <v>0</v>
      </c>
      <c r="J547" s="227">
        <v>0</v>
      </c>
      <c r="K547" s="227">
        <v>0</v>
      </c>
      <c r="L547" s="227">
        <v>0</v>
      </c>
      <c r="M547" s="227">
        <v>0</v>
      </c>
      <c r="N547" s="227">
        <v>0</v>
      </c>
      <c r="O547" s="227">
        <v>0</v>
      </c>
      <c r="P547" s="227">
        <v>0</v>
      </c>
      <c r="Q547" s="227">
        <v>0</v>
      </c>
      <c r="R547" s="227">
        <v>0</v>
      </c>
      <c r="S547" s="227">
        <v>0</v>
      </c>
      <c r="T547" s="227">
        <v>0</v>
      </c>
      <c r="U547" s="227">
        <v>0</v>
      </c>
      <c r="V547" s="227">
        <v>0</v>
      </c>
      <c r="W547" s="227">
        <v>0</v>
      </c>
      <c r="X547" s="227">
        <v>0</v>
      </c>
      <c r="Y547" s="227">
        <v>0</v>
      </c>
      <c r="Z547" s="227">
        <v>0</v>
      </c>
      <c r="AA547" s="227">
        <v>0</v>
      </c>
      <c r="AB547" s="227">
        <v>0</v>
      </c>
      <c r="AC547" s="227">
        <v>0</v>
      </c>
      <c r="AD547" s="227">
        <v>0</v>
      </c>
      <c r="AE547" s="227">
        <v>0</v>
      </c>
      <c r="AF547" s="227">
        <v>0</v>
      </c>
      <c r="AG547" s="227">
        <v>0</v>
      </c>
      <c r="AH547" s="227">
        <v>0</v>
      </c>
      <c r="AI547" s="227">
        <v>0</v>
      </c>
      <c r="AJ547" s="227">
        <v>0</v>
      </c>
      <c r="AK547" s="227">
        <v>2368500</v>
      </c>
      <c r="AL547" s="227">
        <v>0</v>
      </c>
      <c r="AM547" s="227">
        <v>0</v>
      </c>
      <c r="AN547" s="227">
        <v>0</v>
      </c>
      <c r="AO547" s="227">
        <v>0</v>
      </c>
      <c r="AP547" s="227">
        <v>0</v>
      </c>
      <c r="AQ547" s="227">
        <v>0</v>
      </c>
      <c r="AR547" s="227">
        <v>0</v>
      </c>
      <c r="AS547" s="227">
        <v>0</v>
      </c>
      <c r="AT547" s="227">
        <v>0</v>
      </c>
      <c r="AU547" s="227">
        <v>0</v>
      </c>
      <c r="AV547" s="227">
        <v>0</v>
      </c>
      <c r="AW547" s="227">
        <v>0</v>
      </c>
      <c r="AX547" s="227">
        <v>0</v>
      </c>
      <c r="AY547" s="227">
        <v>0</v>
      </c>
      <c r="AZ547" s="227">
        <v>0</v>
      </c>
      <c r="BA547" s="227">
        <v>450600</v>
      </c>
      <c r="BB547" s="227">
        <v>0</v>
      </c>
      <c r="BC547" s="227">
        <v>0</v>
      </c>
      <c r="BD547" s="227">
        <v>0</v>
      </c>
      <c r="BE547" s="227">
        <v>0</v>
      </c>
      <c r="BF547" s="227">
        <v>0</v>
      </c>
      <c r="BG547" s="227">
        <v>0</v>
      </c>
      <c r="BH547" s="227">
        <v>0</v>
      </c>
      <c r="BI547" s="227">
        <v>0</v>
      </c>
      <c r="BJ547" s="227">
        <v>0</v>
      </c>
      <c r="BK547" s="227">
        <v>0</v>
      </c>
      <c r="BL547" s="227">
        <v>0</v>
      </c>
      <c r="BM547" s="227">
        <v>0</v>
      </c>
      <c r="BN547" s="227">
        <v>0</v>
      </c>
      <c r="BO547" s="227">
        <v>0</v>
      </c>
      <c r="BP547" s="227">
        <v>0</v>
      </c>
      <c r="BQ547" s="227">
        <v>0</v>
      </c>
      <c r="BR547" s="227">
        <v>0</v>
      </c>
      <c r="BS547" s="227">
        <v>0</v>
      </c>
      <c r="BT547" s="227">
        <v>0</v>
      </c>
      <c r="BU547" s="227">
        <v>0</v>
      </c>
      <c r="BV547" s="227">
        <v>0</v>
      </c>
      <c r="BW547" s="227">
        <v>0</v>
      </c>
      <c r="BX547" s="227">
        <v>0</v>
      </c>
      <c r="BY547" s="227">
        <v>0</v>
      </c>
      <c r="BZ547" s="227">
        <v>0</v>
      </c>
      <c r="CA547" s="295">
        <v>0</v>
      </c>
      <c r="CB547" s="227">
        <v>0</v>
      </c>
      <c r="CC547" s="227">
        <v>0</v>
      </c>
      <c r="CD547" s="227">
        <v>0</v>
      </c>
      <c r="CE547" s="227">
        <v>0</v>
      </c>
      <c r="CF547" s="227">
        <v>0</v>
      </c>
      <c r="CG547" s="227">
        <v>0</v>
      </c>
      <c r="CH547" s="227">
        <v>0</v>
      </c>
      <c r="CI547" s="227">
        <v>0</v>
      </c>
      <c r="CJ547" s="227">
        <v>0</v>
      </c>
      <c r="CK547" s="227">
        <v>0</v>
      </c>
      <c r="CL547" s="227">
        <v>0</v>
      </c>
      <c r="CM547" s="326" t="s">
        <v>1421</v>
      </c>
      <c r="CN547" s="309">
        <v>45111</v>
      </c>
      <c r="CO547" s="309" t="s">
        <v>1421</v>
      </c>
      <c r="CQ547" s="336" t="s">
        <v>2260</v>
      </c>
      <c r="CR547" s="310">
        <f t="shared" si="11"/>
        <v>0</v>
      </c>
      <c r="CS547" s="310" t="s">
        <v>604</v>
      </c>
      <c r="CT547" s="310" t="s">
        <v>605</v>
      </c>
      <c r="CU547" s="310">
        <v>0</v>
      </c>
      <c r="CW547" s="312">
        <v>45111</v>
      </c>
      <c r="CX547" s="310" t="s">
        <v>1421</v>
      </c>
      <c r="CY547" s="310">
        <v>0</v>
      </c>
      <c r="CZ547" s="325">
        <f t="shared" si="10"/>
        <v>0</v>
      </c>
      <c r="DA547" s="313" t="s">
        <v>604</v>
      </c>
      <c r="DB547" s="310" t="s">
        <v>605</v>
      </c>
      <c r="DC547" s="310" t="s">
        <v>2296</v>
      </c>
    </row>
    <row r="548" spans="1:107" ht="13.2" customHeight="1" x14ac:dyDescent="0.25">
      <c r="A548" s="293" t="s">
        <v>1151</v>
      </c>
      <c r="B548" s="294" t="s">
        <v>1152</v>
      </c>
      <c r="C548" s="227">
        <v>0</v>
      </c>
      <c r="D548" s="227">
        <v>0</v>
      </c>
      <c r="E548" s="227">
        <v>0</v>
      </c>
      <c r="F548" s="227">
        <v>0</v>
      </c>
      <c r="G548" s="227">
        <v>0</v>
      </c>
      <c r="H548" s="227">
        <v>0</v>
      </c>
      <c r="I548" s="227">
        <v>0</v>
      </c>
      <c r="J548" s="227">
        <v>0</v>
      </c>
      <c r="K548" s="227">
        <v>0</v>
      </c>
      <c r="L548" s="227">
        <v>0</v>
      </c>
      <c r="M548" s="227">
        <v>0</v>
      </c>
      <c r="N548" s="227">
        <v>0</v>
      </c>
      <c r="O548" s="227">
        <v>0</v>
      </c>
      <c r="P548" s="227">
        <v>0</v>
      </c>
      <c r="Q548" s="227">
        <v>0</v>
      </c>
      <c r="R548" s="227">
        <v>0</v>
      </c>
      <c r="S548" s="227">
        <v>0</v>
      </c>
      <c r="T548" s="227">
        <v>0</v>
      </c>
      <c r="U548" s="227">
        <v>0</v>
      </c>
      <c r="V548" s="227">
        <v>0</v>
      </c>
      <c r="W548" s="227">
        <v>0</v>
      </c>
      <c r="X548" s="227">
        <v>0</v>
      </c>
      <c r="Y548" s="227">
        <v>0</v>
      </c>
      <c r="Z548" s="227">
        <v>0</v>
      </c>
      <c r="AA548" s="227">
        <v>0</v>
      </c>
      <c r="AB548" s="227">
        <v>0</v>
      </c>
      <c r="AC548" s="227">
        <v>0</v>
      </c>
      <c r="AD548" s="227">
        <v>0</v>
      </c>
      <c r="AE548" s="227">
        <v>0</v>
      </c>
      <c r="AF548" s="227">
        <v>0</v>
      </c>
      <c r="AG548" s="227">
        <v>0</v>
      </c>
      <c r="AH548" s="227">
        <v>0</v>
      </c>
      <c r="AI548" s="227">
        <v>0</v>
      </c>
      <c r="AJ548" s="227">
        <v>0</v>
      </c>
      <c r="AK548" s="227">
        <v>0</v>
      </c>
      <c r="AL548" s="227">
        <v>0</v>
      </c>
      <c r="AM548" s="227">
        <v>0</v>
      </c>
      <c r="AN548" s="227">
        <v>0</v>
      </c>
      <c r="AO548" s="227">
        <v>0</v>
      </c>
      <c r="AP548" s="227">
        <v>0</v>
      </c>
      <c r="AQ548" s="227">
        <v>0</v>
      </c>
      <c r="AR548" s="227">
        <v>0</v>
      </c>
      <c r="AS548" s="227">
        <v>0</v>
      </c>
      <c r="AT548" s="227">
        <v>0</v>
      </c>
      <c r="AU548" s="227">
        <v>0</v>
      </c>
      <c r="AV548" s="227">
        <v>0</v>
      </c>
      <c r="AW548" s="227">
        <v>0</v>
      </c>
      <c r="AX548" s="227">
        <v>0</v>
      </c>
      <c r="AY548" s="227">
        <v>0</v>
      </c>
      <c r="AZ548" s="227">
        <v>0</v>
      </c>
      <c r="BA548" s="227">
        <v>0</v>
      </c>
      <c r="BB548" s="227">
        <v>0</v>
      </c>
      <c r="BC548" s="227">
        <v>0</v>
      </c>
      <c r="BD548" s="227">
        <v>0</v>
      </c>
      <c r="BE548" s="227">
        <v>0</v>
      </c>
      <c r="BF548" s="227">
        <v>0</v>
      </c>
      <c r="BG548" s="227">
        <v>0</v>
      </c>
      <c r="BH548" s="227">
        <v>0</v>
      </c>
      <c r="BI548" s="227">
        <v>0</v>
      </c>
      <c r="BJ548" s="227">
        <v>0</v>
      </c>
      <c r="BK548" s="227">
        <v>0</v>
      </c>
      <c r="BL548" s="227">
        <v>0</v>
      </c>
      <c r="BM548" s="227">
        <v>0</v>
      </c>
      <c r="BN548" s="227">
        <v>0</v>
      </c>
      <c r="BO548" s="227">
        <v>0</v>
      </c>
      <c r="BP548" s="227">
        <v>0</v>
      </c>
      <c r="BQ548" s="227">
        <v>0</v>
      </c>
      <c r="BR548" s="295">
        <v>0</v>
      </c>
      <c r="BS548" s="227">
        <v>0</v>
      </c>
      <c r="BT548" s="227">
        <v>0</v>
      </c>
      <c r="BU548" s="227">
        <v>0</v>
      </c>
      <c r="BV548" s="227">
        <v>0</v>
      </c>
      <c r="BW548" s="227">
        <v>0</v>
      </c>
      <c r="BX548" s="227">
        <v>0</v>
      </c>
      <c r="BY548" s="227">
        <v>0</v>
      </c>
      <c r="BZ548" s="227">
        <v>0</v>
      </c>
      <c r="CA548" s="227">
        <v>0</v>
      </c>
      <c r="CB548" s="227">
        <v>0</v>
      </c>
      <c r="CC548" s="227">
        <v>0</v>
      </c>
      <c r="CD548" s="227">
        <v>0</v>
      </c>
      <c r="CE548" s="227">
        <v>0</v>
      </c>
      <c r="CF548" s="227">
        <v>0</v>
      </c>
      <c r="CG548" s="227">
        <v>0</v>
      </c>
      <c r="CH548" s="227">
        <v>0</v>
      </c>
      <c r="CI548" s="227">
        <v>0</v>
      </c>
      <c r="CJ548" s="227">
        <v>0</v>
      </c>
      <c r="CK548" s="227">
        <v>0</v>
      </c>
      <c r="CL548" s="227">
        <v>0</v>
      </c>
      <c r="CM548" s="326" t="s">
        <v>1421</v>
      </c>
      <c r="CN548" s="309">
        <v>45111</v>
      </c>
      <c r="CO548" s="309" t="s">
        <v>1421</v>
      </c>
      <c r="CQ548" s="336" t="s">
        <v>2260</v>
      </c>
      <c r="CR548" s="310">
        <f t="shared" si="11"/>
        <v>0</v>
      </c>
      <c r="CS548" s="310" t="s">
        <v>1151</v>
      </c>
      <c r="CT548" s="310" t="s">
        <v>1152</v>
      </c>
      <c r="CU548" s="310">
        <v>0</v>
      </c>
      <c r="CW548" s="312">
        <v>45111</v>
      </c>
      <c r="CX548" s="310" t="s">
        <v>1421</v>
      </c>
      <c r="CY548" s="310">
        <v>0</v>
      </c>
      <c r="CZ548" s="325">
        <f t="shared" si="10"/>
        <v>0</v>
      </c>
      <c r="DA548" s="313" t="s">
        <v>1151</v>
      </c>
      <c r="DB548" s="310" t="s">
        <v>1152</v>
      </c>
      <c r="DC548" s="310" t="s">
        <v>2296</v>
      </c>
    </row>
    <row r="549" spans="1:107" ht="13.2" customHeight="1" x14ac:dyDescent="0.25">
      <c r="A549" s="293" t="s">
        <v>1153</v>
      </c>
      <c r="B549" s="294" t="s">
        <v>1154</v>
      </c>
      <c r="C549" s="227">
        <v>0</v>
      </c>
      <c r="D549" s="227">
        <v>0</v>
      </c>
      <c r="E549" s="227">
        <v>0</v>
      </c>
      <c r="F549" s="227">
        <v>0</v>
      </c>
      <c r="G549" s="227">
        <v>0</v>
      </c>
      <c r="H549" s="227">
        <v>0</v>
      </c>
      <c r="I549" s="227">
        <v>0</v>
      </c>
      <c r="J549" s="227">
        <v>0</v>
      </c>
      <c r="K549" s="227">
        <v>0</v>
      </c>
      <c r="L549" s="227">
        <v>0</v>
      </c>
      <c r="M549" s="227">
        <v>0</v>
      </c>
      <c r="N549" s="227">
        <v>0</v>
      </c>
      <c r="O549" s="227">
        <v>0</v>
      </c>
      <c r="P549" s="227">
        <v>0</v>
      </c>
      <c r="Q549" s="227">
        <v>0</v>
      </c>
      <c r="R549" s="227">
        <v>0</v>
      </c>
      <c r="S549" s="227">
        <v>0</v>
      </c>
      <c r="T549" s="227">
        <v>0</v>
      </c>
      <c r="U549" s="227">
        <v>0</v>
      </c>
      <c r="V549" s="227">
        <v>0</v>
      </c>
      <c r="W549" s="227">
        <v>0</v>
      </c>
      <c r="X549" s="227">
        <v>0</v>
      </c>
      <c r="Y549" s="227">
        <v>0</v>
      </c>
      <c r="Z549" s="227">
        <v>0</v>
      </c>
      <c r="AA549" s="227">
        <v>0</v>
      </c>
      <c r="AB549" s="227">
        <v>0</v>
      </c>
      <c r="AC549" s="227">
        <v>0</v>
      </c>
      <c r="AD549" s="227">
        <v>0</v>
      </c>
      <c r="AE549" s="227">
        <v>0</v>
      </c>
      <c r="AF549" s="227">
        <v>0</v>
      </c>
      <c r="AG549" s="227">
        <v>0</v>
      </c>
      <c r="AH549" s="227">
        <v>0</v>
      </c>
      <c r="AI549" s="227">
        <v>0</v>
      </c>
      <c r="AJ549" s="227">
        <v>0</v>
      </c>
      <c r="AK549" s="227">
        <v>0</v>
      </c>
      <c r="AL549" s="227">
        <v>0</v>
      </c>
      <c r="AM549" s="227">
        <v>0</v>
      </c>
      <c r="AN549" s="227">
        <v>0</v>
      </c>
      <c r="AO549" s="227">
        <v>0</v>
      </c>
      <c r="AP549" s="227">
        <v>0</v>
      </c>
      <c r="AQ549" s="227">
        <v>0</v>
      </c>
      <c r="AR549" s="227">
        <v>0</v>
      </c>
      <c r="AS549" s="227">
        <v>0</v>
      </c>
      <c r="AT549" s="227">
        <v>0</v>
      </c>
      <c r="AU549" s="227">
        <v>0</v>
      </c>
      <c r="AV549" s="227">
        <v>0</v>
      </c>
      <c r="AW549" s="227">
        <v>0</v>
      </c>
      <c r="AX549" s="227">
        <v>0</v>
      </c>
      <c r="AY549" s="227">
        <v>0</v>
      </c>
      <c r="AZ549" s="227">
        <v>0</v>
      </c>
      <c r="BA549" s="227">
        <v>0</v>
      </c>
      <c r="BB549" s="227">
        <v>0</v>
      </c>
      <c r="BC549" s="227">
        <v>0</v>
      </c>
      <c r="BD549" s="227">
        <v>0</v>
      </c>
      <c r="BE549" s="227">
        <v>0</v>
      </c>
      <c r="BF549" s="227">
        <v>0</v>
      </c>
      <c r="BG549" s="227">
        <v>0</v>
      </c>
      <c r="BH549" s="227">
        <v>0</v>
      </c>
      <c r="BI549" s="227">
        <v>0</v>
      </c>
      <c r="BJ549" s="227">
        <v>0</v>
      </c>
      <c r="BK549" s="227">
        <v>0</v>
      </c>
      <c r="BL549" s="227">
        <v>0</v>
      </c>
      <c r="BM549" s="227">
        <v>0</v>
      </c>
      <c r="BN549" s="227">
        <v>0</v>
      </c>
      <c r="BO549" s="227">
        <v>0</v>
      </c>
      <c r="BP549" s="227">
        <v>0</v>
      </c>
      <c r="BQ549" s="227">
        <v>0</v>
      </c>
      <c r="BR549" s="227">
        <v>0</v>
      </c>
      <c r="BS549" s="227">
        <v>0</v>
      </c>
      <c r="BT549" s="227">
        <v>0</v>
      </c>
      <c r="BU549" s="227">
        <v>0</v>
      </c>
      <c r="BV549" s="227">
        <v>0</v>
      </c>
      <c r="BW549" s="227">
        <v>0</v>
      </c>
      <c r="BX549" s="227">
        <v>0</v>
      </c>
      <c r="BY549" s="227">
        <v>0</v>
      </c>
      <c r="BZ549" s="227">
        <v>0</v>
      </c>
      <c r="CA549" s="227">
        <v>0</v>
      </c>
      <c r="CB549" s="227">
        <v>0</v>
      </c>
      <c r="CC549" s="227">
        <v>0</v>
      </c>
      <c r="CD549" s="227">
        <v>0</v>
      </c>
      <c r="CE549" s="227">
        <v>0</v>
      </c>
      <c r="CF549" s="227">
        <v>0</v>
      </c>
      <c r="CG549" s="227">
        <v>0</v>
      </c>
      <c r="CH549" s="227">
        <v>0</v>
      </c>
      <c r="CI549" s="227">
        <v>0</v>
      </c>
      <c r="CJ549" s="227">
        <v>0</v>
      </c>
      <c r="CK549" s="227">
        <v>0</v>
      </c>
      <c r="CL549" s="227">
        <v>0</v>
      </c>
      <c r="CM549" s="326" t="s">
        <v>1421</v>
      </c>
      <c r="CN549" s="309">
        <v>45111</v>
      </c>
      <c r="CO549" s="309" t="s">
        <v>1421</v>
      </c>
      <c r="CQ549" s="336" t="s">
        <v>2260</v>
      </c>
      <c r="CR549" s="310">
        <f t="shared" si="11"/>
        <v>0</v>
      </c>
      <c r="CS549" s="310" t="s">
        <v>1153</v>
      </c>
      <c r="CT549" s="310" t="s">
        <v>1154</v>
      </c>
      <c r="CU549" s="310">
        <v>0</v>
      </c>
      <c r="CW549" s="312">
        <v>45111</v>
      </c>
      <c r="CX549" s="310" t="s">
        <v>1421</v>
      </c>
      <c r="CY549" s="310">
        <v>0</v>
      </c>
      <c r="CZ549" s="325">
        <f t="shared" si="10"/>
        <v>0</v>
      </c>
      <c r="DA549" s="313" t="s">
        <v>1153</v>
      </c>
      <c r="DB549" s="310" t="s">
        <v>1154</v>
      </c>
      <c r="DC549" s="310" t="s">
        <v>2296</v>
      </c>
    </row>
    <row r="550" spans="1:107" ht="13.2" customHeight="1" x14ac:dyDescent="0.25">
      <c r="A550" s="293" t="s">
        <v>606</v>
      </c>
      <c r="B550" s="294" t="s">
        <v>607</v>
      </c>
      <c r="C550" s="227">
        <v>0</v>
      </c>
      <c r="D550" s="227">
        <v>0</v>
      </c>
      <c r="E550" s="227">
        <v>0</v>
      </c>
      <c r="F550" s="227">
        <v>0</v>
      </c>
      <c r="G550" s="227">
        <v>0</v>
      </c>
      <c r="H550" s="227">
        <v>0</v>
      </c>
      <c r="I550" s="227">
        <v>0</v>
      </c>
      <c r="J550" s="227">
        <v>0</v>
      </c>
      <c r="K550" s="227">
        <v>0</v>
      </c>
      <c r="L550" s="227">
        <v>0</v>
      </c>
      <c r="M550" s="227">
        <v>0</v>
      </c>
      <c r="N550" s="227">
        <v>0</v>
      </c>
      <c r="O550" s="227">
        <v>0</v>
      </c>
      <c r="P550" s="227">
        <v>0</v>
      </c>
      <c r="Q550" s="227">
        <v>0</v>
      </c>
      <c r="R550" s="227">
        <v>0</v>
      </c>
      <c r="S550" s="227">
        <v>0</v>
      </c>
      <c r="T550" s="227">
        <v>0</v>
      </c>
      <c r="U550" s="227">
        <v>0</v>
      </c>
      <c r="V550" s="227">
        <v>0</v>
      </c>
      <c r="W550" s="227">
        <v>0</v>
      </c>
      <c r="X550" s="227">
        <v>0</v>
      </c>
      <c r="Y550" s="227">
        <v>0</v>
      </c>
      <c r="Z550" s="227">
        <v>0</v>
      </c>
      <c r="AA550" s="227">
        <v>0</v>
      </c>
      <c r="AB550" s="227">
        <v>0</v>
      </c>
      <c r="AC550" s="227">
        <v>0</v>
      </c>
      <c r="AD550" s="227">
        <v>0</v>
      </c>
      <c r="AE550" s="227">
        <v>0</v>
      </c>
      <c r="AF550" s="227">
        <v>0</v>
      </c>
      <c r="AG550" s="227">
        <v>0</v>
      </c>
      <c r="AH550" s="227">
        <v>0</v>
      </c>
      <c r="AI550" s="227">
        <v>0</v>
      </c>
      <c r="AJ550" s="227">
        <v>0</v>
      </c>
      <c r="AK550" s="227">
        <v>0</v>
      </c>
      <c r="AL550" s="227">
        <v>0</v>
      </c>
      <c r="AM550" s="227">
        <v>0</v>
      </c>
      <c r="AN550" s="227">
        <v>0</v>
      </c>
      <c r="AO550" s="227">
        <v>0</v>
      </c>
      <c r="AP550" s="227">
        <v>0</v>
      </c>
      <c r="AQ550" s="227">
        <v>0</v>
      </c>
      <c r="AR550" s="227">
        <v>0</v>
      </c>
      <c r="AS550" s="227">
        <v>0</v>
      </c>
      <c r="AT550" s="227">
        <v>0</v>
      </c>
      <c r="AU550" s="227">
        <v>0</v>
      </c>
      <c r="AV550" s="227">
        <v>0</v>
      </c>
      <c r="AW550" s="227">
        <v>0</v>
      </c>
      <c r="AX550" s="227">
        <v>0</v>
      </c>
      <c r="AY550" s="227">
        <v>0</v>
      </c>
      <c r="AZ550" s="227">
        <v>0</v>
      </c>
      <c r="BA550" s="227">
        <v>0</v>
      </c>
      <c r="BB550" s="227">
        <v>0</v>
      </c>
      <c r="BC550" s="227">
        <v>0</v>
      </c>
      <c r="BD550" s="227">
        <v>0</v>
      </c>
      <c r="BE550" s="227">
        <v>0</v>
      </c>
      <c r="BF550" s="227">
        <v>0</v>
      </c>
      <c r="BG550" s="227">
        <v>0</v>
      </c>
      <c r="BH550" s="227">
        <v>0</v>
      </c>
      <c r="BI550" s="227">
        <v>0</v>
      </c>
      <c r="BJ550" s="227">
        <v>0</v>
      </c>
      <c r="BK550" s="227">
        <v>0</v>
      </c>
      <c r="BL550" s="227">
        <v>0</v>
      </c>
      <c r="BM550" s="227">
        <v>0</v>
      </c>
      <c r="BN550" s="227">
        <v>0</v>
      </c>
      <c r="BO550" s="227">
        <v>0</v>
      </c>
      <c r="BP550" s="227">
        <v>0</v>
      </c>
      <c r="BQ550" s="227">
        <v>0</v>
      </c>
      <c r="BR550" s="227">
        <v>0</v>
      </c>
      <c r="BS550" s="227">
        <v>0</v>
      </c>
      <c r="BT550" s="227">
        <v>0</v>
      </c>
      <c r="BU550" s="227">
        <v>0</v>
      </c>
      <c r="BV550" s="227">
        <v>0</v>
      </c>
      <c r="BW550" s="227">
        <v>0</v>
      </c>
      <c r="BX550" s="227">
        <v>0</v>
      </c>
      <c r="BY550" s="227">
        <v>0</v>
      </c>
      <c r="BZ550" s="227">
        <v>0</v>
      </c>
      <c r="CA550" s="227">
        <v>0</v>
      </c>
      <c r="CB550" s="227">
        <v>0</v>
      </c>
      <c r="CC550" s="227">
        <v>0</v>
      </c>
      <c r="CD550" s="227">
        <v>0</v>
      </c>
      <c r="CE550" s="227">
        <v>0</v>
      </c>
      <c r="CF550" s="227">
        <v>0</v>
      </c>
      <c r="CG550" s="227">
        <v>0</v>
      </c>
      <c r="CH550" s="227">
        <v>0</v>
      </c>
      <c r="CI550" s="227">
        <v>0</v>
      </c>
      <c r="CJ550" s="227">
        <v>0</v>
      </c>
      <c r="CK550" s="227">
        <v>0</v>
      </c>
      <c r="CL550" s="227">
        <v>0</v>
      </c>
      <c r="CM550" s="326" t="s">
        <v>1421</v>
      </c>
      <c r="CN550" s="309">
        <v>45111</v>
      </c>
      <c r="CO550" s="309" t="s">
        <v>1421</v>
      </c>
      <c r="CQ550" s="336" t="s">
        <v>2260</v>
      </c>
      <c r="CR550" s="310">
        <f t="shared" si="11"/>
        <v>0</v>
      </c>
      <c r="CS550" s="310" t="s">
        <v>606</v>
      </c>
      <c r="CT550" s="310" t="s">
        <v>607</v>
      </c>
      <c r="CU550" s="310">
        <v>0</v>
      </c>
      <c r="CW550" s="312">
        <v>45111</v>
      </c>
      <c r="CX550" s="310" t="s">
        <v>1421</v>
      </c>
      <c r="CY550" s="310">
        <v>0</v>
      </c>
      <c r="CZ550" s="325">
        <f t="shared" si="10"/>
        <v>0</v>
      </c>
      <c r="DA550" s="313" t="s">
        <v>606</v>
      </c>
      <c r="DB550" s="310" t="s">
        <v>607</v>
      </c>
      <c r="DC550" s="310" t="s">
        <v>2296</v>
      </c>
    </row>
    <row r="551" spans="1:107" ht="13.2" customHeight="1" x14ac:dyDescent="0.25">
      <c r="A551" s="293" t="s">
        <v>1962</v>
      </c>
      <c r="B551" s="294" t="s">
        <v>1963</v>
      </c>
      <c r="C551" s="227">
        <v>0</v>
      </c>
      <c r="D551" s="227">
        <v>0</v>
      </c>
      <c r="E551" s="227">
        <v>0</v>
      </c>
      <c r="F551" s="227">
        <v>0</v>
      </c>
      <c r="G551" s="227">
        <v>0</v>
      </c>
      <c r="H551" s="227">
        <v>0</v>
      </c>
      <c r="I551" s="227">
        <v>0</v>
      </c>
      <c r="J551" s="227">
        <v>0</v>
      </c>
      <c r="K551" s="227">
        <v>0</v>
      </c>
      <c r="L551" s="227">
        <v>0</v>
      </c>
      <c r="M551" s="227">
        <v>0</v>
      </c>
      <c r="N551" s="227">
        <v>0</v>
      </c>
      <c r="O551" s="227">
        <v>0</v>
      </c>
      <c r="P551" s="227">
        <v>0</v>
      </c>
      <c r="Q551" s="227">
        <v>0</v>
      </c>
      <c r="R551" s="227">
        <v>0</v>
      </c>
      <c r="S551" s="227">
        <v>0</v>
      </c>
      <c r="T551" s="227">
        <v>0</v>
      </c>
      <c r="U551" s="227">
        <v>0</v>
      </c>
      <c r="V551" s="227">
        <v>0</v>
      </c>
      <c r="W551" s="227">
        <v>0</v>
      </c>
      <c r="X551" s="227">
        <v>0</v>
      </c>
      <c r="Y551" s="227">
        <v>0</v>
      </c>
      <c r="Z551" s="227">
        <v>0</v>
      </c>
      <c r="AA551" s="227">
        <v>0</v>
      </c>
      <c r="AB551" s="227">
        <v>0</v>
      </c>
      <c r="AC551" s="227">
        <v>0</v>
      </c>
      <c r="AD551" s="227">
        <v>0</v>
      </c>
      <c r="AE551" s="227">
        <v>0</v>
      </c>
      <c r="AF551" s="227">
        <v>0</v>
      </c>
      <c r="AG551" s="227">
        <v>0</v>
      </c>
      <c r="AH551" s="227">
        <v>0</v>
      </c>
      <c r="AI551" s="227">
        <v>0</v>
      </c>
      <c r="AJ551" s="227">
        <v>0</v>
      </c>
      <c r="AK551" s="227">
        <v>0</v>
      </c>
      <c r="AL551" s="227">
        <v>0</v>
      </c>
      <c r="AM551" s="227">
        <v>0</v>
      </c>
      <c r="AN551" s="227">
        <v>0</v>
      </c>
      <c r="AO551" s="227">
        <v>0</v>
      </c>
      <c r="AP551" s="227">
        <v>0</v>
      </c>
      <c r="AQ551" s="227">
        <v>0</v>
      </c>
      <c r="AR551" s="227">
        <v>0</v>
      </c>
      <c r="AS551" s="227">
        <v>0</v>
      </c>
      <c r="AT551" s="227">
        <v>0</v>
      </c>
      <c r="AU551" s="227">
        <v>0</v>
      </c>
      <c r="AV551" s="227">
        <v>0</v>
      </c>
      <c r="AW551" s="227">
        <v>0</v>
      </c>
      <c r="AX551" s="227">
        <v>0</v>
      </c>
      <c r="AY551" s="227">
        <v>0</v>
      </c>
      <c r="AZ551" s="227">
        <v>0</v>
      </c>
      <c r="BA551" s="227">
        <v>0</v>
      </c>
      <c r="BB551" s="227">
        <v>0</v>
      </c>
      <c r="BC551" s="227">
        <v>0</v>
      </c>
      <c r="BD551" s="227">
        <v>0</v>
      </c>
      <c r="BE551" s="227">
        <v>0</v>
      </c>
      <c r="BF551" s="227">
        <v>0</v>
      </c>
      <c r="BG551" s="227">
        <v>0</v>
      </c>
      <c r="BH551" s="227">
        <v>0</v>
      </c>
      <c r="BI551" s="227">
        <v>0</v>
      </c>
      <c r="BJ551" s="227">
        <v>0</v>
      </c>
      <c r="BK551" s="227">
        <v>0</v>
      </c>
      <c r="BL551" s="227">
        <v>0</v>
      </c>
      <c r="BM551" s="227">
        <v>0</v>
      </c>
      <c r="BN551" s="227">
        <v>0</v>
      </c>
      <c r="BO551" s="227">
        <v>0</v>
      </c>
      <c r="BP551" s="227">
        <v>0</v>
      </c>
      <c r="BQ551" s="227">
        <v>0</v>
      </c>
      <c r="BR551" s="227">
        <v>0</v>
      </c>
      <c r="BS551" s="227">
        <v>0</v>
      </c>
      <c r="BT551" s="227">
        <v>0</v>
      </c>
      <c r="BU551" s="227">
        <v>0</v>
      </c>
      <c r="BV551" s="227">
        <v>0</v>
      </c>
      <c r="BW551" s="227">
        <v>0</v>
      </c>
      <c r="BX551" s="227">
        <v>0</v>
      </c>
      <c r="BY551" s="227">
        <v>0</v>
      </c>
      <c r="BZ551" s="227">
        <v>0</v>
      </c>
      <c r="CA551" s="227">
        <v>0</v>
      </c>
      <c r="CB551" s="227">
        <v>0</v>
      </c>
      <c r="CC551" s="227">
        <v>0</v>
      </c>
      <c r="CD551" s="227">
        <v>0</v>
      </c>
      <c r="CE551" s="227">
        <v>0</v>
      </c>
      <c r="CF551" s="227">
        <v>0</v>
      </c>
      <c r="CG551" s="227">
        <v>0</v>
      </c>
      <c r="CH551" s="227">
        <v>0</v>
      </c>
      <c r="CI551" s="227">
        <v>0</v>
      </c>
      <c r="CJ551" s="227">
        <v>0</v>
      </c>
      <c r="CK551" s="227">
        <v>0</v>
      </c>
      <c r="CL551" s="227">
        <v>0</v>
      </c>
      <c r="CM551" s="326" t="s">
        <v>1421</v>
      </c>
      <c r="CN551" s="309">
        <v>45111</v>
      </c>
      <c r="CO551" s="309" t="s">
        <v>1421</v>
      </c>
      <c r="CQ551" s="338" t="s">
        <v>2260</v>
      </c>
      <c r="CR551" s="310">
        <f t="shared" si="11"/>
        <v>0</v>
      </c>
      <c r="CS551" s="310" t="s">
        <v>1962</v>
      </c>
      <c r="CT551" s="310" t="s">
        <v>1963</v>
      </c>
      <c r="CU551" s="310">
        <v>0</v>
      </c>
      <c r="CW551" s="312">
        <v>45111</v>
      </c>
      <c r="CX551" s="310" t="s">
        <v>1421</v>
      </c>
      <c r="CY551" s="310">
        <v>0</v>
      </c>
      <c r="CZ551" s="325">
        <f t="shared" si="10"/>
        <v>0</v>
      </c>
      <c r="DA551" s="313" t="s">
        <v>1962</v>
      </c>
      <c r="DB551" s="310" t="s">
        <v>1963</v>
      </c>
      <c r="DC551" s="310" t="s">
        <v>2296</v>
      </c>
    </row>
    <row r="552" spans="1:107" ht="13.2" customHeight="1" x14ac:dyDescent="0.25">
      <c r="A552" s="293" t="s">
        <v>608</v>
      </c>
      <c r="B552" s="294" t="s">
        <v>609</v>
      </c>
      <c r="C552" s="227">
        <v>0</v>
      </c>
      <c r="D552" s="227">
        <v>0</v>
      </c>
      <c r="E552" s="227">
        <v>0</v>
      </c>
      <c r="F552" s="227">
        <v>0</v>
      </c>
      <c r="G552" s="227">
        <v>0</v>
      </c>
      <c r="H552" s="227">
        <v>0</v>
      </c>
      <c r="I552" s="227">
        <v>0</v>
      </c>
      <c r="J552" s="227">
        <v>0</v>
      </c>
      <c r="K552" s="227">
        <v>0</v>
      </c>
      <c r="L552" s="227">
        <v>0</v>
      </c>
      <c r="M552" s="227">
        <v>0</v>
      </c>
      <c r="N552" s="227">
        <v>0</v>
      </c>
      <c r="O552" s="227">
        <v>0</v>
      </c>
      <c r="P552" s="227">
        <v>0</v>
      </c>
      <c r="Q552" s="227">
        <v>4492</v>
      </c>
      <c r="R552" s="227">
        <v>0</v>
      </c>
      <c r="S552" s="227">
        <v>0</v>
      </c>
      <c r="T552" s="227">
        <v>0</v>
      </c>
      <c r="U552" s="227">
        <v>0</v>
      </c>
      <c r="V552" s="227">
        <v>0</v>
      </c>
      <c r="W552" s="227">
        <v>0</v>
      </c>
      <c r="X552" s="227">
        <v>0</v>
      </c>
      <c r="Y552" s="227">
        <v>0</v>
      </c>
      <c r="Z552" s="227">
        <v>0</v>
      </c>
      <c r="AA552" s="227">
        <v>0</v>
      </c>
      <c r="AB552" s="227">
        <v>0</v>
      </c>
      <c r="AC552" s="227">
        <v>0</v>
      </c>
      <c r="AD552" s="227">
        <v>0</v>
      </c>
      <c r="AE552" s="227">
        <v>0</v>
      </c>
      <c r="AF552" s="227">
        <v>0</v>
      </c>
      <c r="AG552" s="227">
        <v>0</v>
      </c>
      <c r="AH552" s="227">
        <v>0</v>
      </c>
      <c r="AI552" s="227">
        <v>0</v>
      </c>
      <c r="AJ552" s="227">
        <v>0</v>
      </c>
      <c r="AK552" s="227">
        <v>0</v>
      </c>
      <c r="AL552" s="227">
        <v>0</v>
      </c>
      <c r="AM552" s="227">
        <v>0</v>
      </c>
      <c r="AN552" s="227">
        <v>0</v>
      </c>
      <c r="AO552" s="227">
        <v>0</v>
      </c>
      <c r="AP552" s="227">
        <v>0</v>
      </c>
      <c r="AQ552" s="227">
        <v>0</v>
      </c>
      <c r="AR552" s="227">
        <v>0</v>
      </c>
      <c r="AS552" s="227">
        <v>0</v>
      </c>
      <c r="AT552" s="227">
        <v>0</v>
      </c>
      <c r="AU552" s="227">
        <v>0</v>
      </c>
      <c r="AV552" s="227">
        <v>0</v>
      </c>
      <c r="AW552" s="227">
        <v>0</v>
      </c>
      <c r="AX552" s="227">
        <v>0</v>
      </c>
      <c r="AY552" s="227">
        <v>0</v>
      </c>
      <c r="AZ552" s="227">
        <v>0</v>
      </c>
      <c r="BA552" s="227">
        <v>0</v>
      </c>
      <c r="BB552" s="227">
        <v>0</v>
      </c>
      <c r="BC552" s="227">
        <v>0</v>
      </c>
      <c r="BD552" s="227">
        <v>0</v>
      </c>
      <c r="BE552" s="227">
        <v>0</v>
      </c>
      <c r="BF552" s="227">
        <v>0</v>
      </c>
      <c r="BG552" s="227">
        <v>379625.45</v>
      </c>
      <c r="BH552" s="227">
        <v>0</v>
      </c>
      <c r="BI552" s="227">
        <v>0</v>
      </c>
      <c r="BJ552" s="227">
        <v>0</v>
      </c>
      <c r="BK552" s="227">
        <v>0</v>
      </c>
      <c r="BL552" s="227">
        <v>0</v>
      </c>
      <c r="BM552" s="227">
        <v>0</v>
      </c>
      <c r="BN552" s="227">
        <v>0</v>
      </c>
      <c r="BO552" s="227">
        <v>0</v>
      </c>
      <c r="BP552" s="227">
        <v>0</v>
      </c>
      <c r="BQ552" s="227">
        <v>0</v>
      </c>
      <c r="BR552" s="295">
        <v>0</v>
      </c>
      <c r="BS552" s="295">
        <v>0</v>
      </c>
      <c r="BT552" s="295">
        <v>0</v>
      </c>
      <c r="BU552" s="295">
        <v>0</v>
      </c>
      <c r="BV552" s="227">
        <v>0</v>
      </c>
      <c r="BW552" s="295">
        <v>0</v>
      </c>
      <c r="BX552" s="295">
        <v>6707</v>
      </c>
      <c r="BY552" s="295">
        <v>0</v>
      </c>
      <c r="BZ552" s="295">
        <v>0</v>
      </c>
      <c r="CA552" s="295">
        <v>0</v>
      </c>
      <c r="CB552" s="295">
        <v>0</v>
      </c>
      <c r="CC552" s="295">
        <v>0</v>
      </c>
      <c r="CD552" s="295">
        <v>0</v>
      </c>
      <c r="CE552" s="227">
        <v>0</v>
      </c>
      <c r="CF552" s="295">
        <v>0</v>
      </c>
      <c r="CG552" s="295">
        <v>0</v>
      </c>
      <c r="CH552" s="295">
        <v>0</v>
      </c>
      <c r="CI552" s="227">
        <v>0</v>
      </c>
      <c r="CJ552" s="295">
        <v>0</v>
      </c>
      <c r="CK552" s="227">
        <v>0</v>
      </c>
      <c r="CL552" s="227">
        <v>0</v>
      </c>
      <c r="CM552" s="326" t="s">
        <v>1384</v>
      </c>
      <c r="CN552" s="309" t="s">
        <v>1383</v>
      </c>
      <c r="CO552" s="309" t="s">
        <v>1384</v>
      </c>
      <c r="CP552" s="310" t="s">
        <v>2199</v>
      </c>
      <c r="CQ552" s="336" t="s">
        <v>2250</v>
      </c>
      <c r="CR552" s="310">
        <f t="shared" si="11"/>
        <v>0</v>
      </c>
      <c r="CS552" s="310" t="s">
        <v>608</v>
      </c>
      <c r="CT552" s="310" t="s">
        <v>609</v>
      </c>
      <c r="CU552" s="310">
        <v>0</v>
      </c>
      <c r="CW552" s="312" t="s">
        <v>1383</v>
      </c>
      <c r="CX552" s="310" t="s">
        <v>1384</v>
      </c>
      <c r="CY552" s="310" t="s">
        <v>2199</v>
      </c>
      <c r="CZ552" s="325">
        <f t="shared" si="10"/>
        <v>0</v>
      </c>
      <c r="DA552" s="313" t="s">
        <v>608</v>
      </c>
      <c r="DB552" s="310" t="s">
        <v>609</v>
      </c>
      <c r="DC552" s="310" t="s">
        <v>2296</v>
      </c>
    </row>
    <row r="553" spans="1:107" ht="13.2" customHeight="1" x14ac:dyDescent="0.25">
      <c r="A553" s="293" t="s">
        <v>610</v>
      </c>
      <c r="B553" s="294" t="s">
        <v>611</v>
      </c>
      <c r="C553" s="227">
        <v>62238.52</v>
      </c>
      <c r="D553" s="227">
        <v>0</v>
      </c>
      <c r="E553" s="227">
        <v>0</v>
      </c>
      <c r="F553" s="227">
        <v>0</v>
      </c>
      <c r="G553" s="227">
        <v>0</v>
      </c>
      <c r="H553" s="227">
        <v>0</v>
      </c>
      <c r="I553" s="227">
        <v>0</v>
      </c>
      <c r="J553" s="227">
        <v>33376</v>
      </c>
      <c r="K553" s="227">
        <v>0</v>
      </c>
      <c r="L553" s="227">
        <v>30.81</v>
      </c>
      <c r="M553" s="227">
        <v>18900</v>
      </c>
      <c r="N553" s="227">
        <v>0</v>
      </c>
      <c r="O553" s="227">
        <v>0</v>
      </c>
      <c r="P553" s="227">
        <v>9636</v>
      </c>
      <c r="Q553" s="227">
        <v>4177</v>
      </c>
      <c r="R553" s="227">
        <v>0</v>
      </c>
      <c r="S553" s="227">
        <v>0</v>
      </c>
      <c r="T553" s="227">
        <v>0</v>
      </c>
      <c r="U553" s="227">
        <v>0</v>
      </c>
      <c r="V553" s="227">
        <v>0</v>
      </c>
      <c r="W553" s="227">
        <v>6799.66</v>
      </c>
      <c r="X553" s="227">
        <v>0</v>
      </c>
      <c r="Y553" s="227">
        <v>0</v>
      </c>
      <c r="Z553" s="227">
        <v>0</v>
      </c>
      <c r="AA553" s="227">
        <v>8367.4</v>
      </c>
      <c r="AB553" s="227">
        <v>8598.7999999999993</v>
      </c>
      <c r="AC553" s="227">
        <v>0</v>
      </c>
      <c r="AD553" s="227">
        <v>161225.60000000001</v>
      </c>
      <c r="AE553" s="227">
        <v>0</v>
      </c>
      <c r="AF553" s="227">
        <v>0</v>
      </c>
      <c r="AG553" s="227">
        <v>4392</v>
      </c>
      <c r="AH553" s="227">
        <v>0</v>
      </c>
      <c r="AI553" s="227">
        <v>0</v>
      </c>
      <c r="AJ553" s="227">
        <v>0</v>
      </c>
      <c r="AK553" s="227">
        <v>3984862.02</v>
      </c>
      <c r="AL553" s="227">
        <v>0</v>
      </c>
      <c r="AM553" s="227">
        <v>0</v>
      </c>
      <c r="AN553" s="227">
        <v>0</v>
      </c>
      <c r="AO553" s="227">
        <v>0</v>
      </c>
      <c r="AP553" s="227">
        <v>0</v>
      </c>
      <c r="AQ553" s="227">
        <v>0</v>
      </c>
      <c r="AR553" s="227">
        <v>593790.6</v>
      </c>
      <c r="AS553" s="227">
        <v>0</v>
      </c>
      <c r="AT553" s="227">
        <v>0</v>
      </c>
      <c r="AU553" s="227">
        <v>0</v>
      </c>
      <c r="AV553" s="227">
        <v>0</v>
      </c>
      <c r="AW553" s="227">
        <v>0</v>
      </c>
      <c r="AX553" s="227">
        <v>0</v>
      </c>
      <c r="AY553" s="227">
        <v>0</v>
      </c>
      <c r="AZ553" s="227">
        <v>0</v>
      </c>
      <c r="BA553" s="227">
        <v>0</v>
      </c>
      <c r="BB553" s="227">
        <v>0</v>
      </c>
      <c r="BC553" s="227">
        <v>275050</v>
      </c>
      <c r="BD553" s="227">
        <v>0</v>
      </c>
      <c r="BE553" s="227">
        <v>0</v>
      </c>
      <c r="BF553" s="227">
        <v>0</v>
      </c>
      <c r="BG553" s="227">
        <v>120000</v>
      </c>
      <c r="BH553" s="227">
        <v>0</v>
      </c>
      <c r="BI553" s="227">
        <v>0</v>
      </c>
      <c r="BJ553" s="227">
        <v>0</v>
      </c>
      <c r="BK553" s="227">
        <v>6293.06</v>
      </c>
      <c r="BL553" s="227">
        <v>43612.58</v>
      </c>
      <c r="BM553" s="227">
        <v>0</v>
      </c>
      <c r="BN553" s="227">
        <v>2702</v>
      </c>
      <c r="BO553" s="227">
        <v>0</v>
      </c>
      <c r="BP553" s="227">
        <v>7079.07</v>
      </c>
      <c r="BQ553" s="227">
        <v>0</v>
      </c>
      <c r="BR553" s="295">
        <v>1802891.51</v>
      </c>
      <c r="BS553" s="295">
        <v>0</v>
      </c>
      <c r="BT553" s="295">
        <v>0</v>
      </c>
      <c r="BU553" s="295">
        <v>0</v>
      </c>
      <c r="BV553" s="227">
        <v>0</v>
      </c>
      <c r="BW553" s="227">
        <v>0</v>
      </c>
      <c r="BX553" s="295">
        <v>0</v>
      </c>
      <c r="BY553" s="295">
        <v>0</v>
      </c>
      <c r="BZ553" s="295">
        <v>0</v>
      </c>
      <c r="CA553" s="295">
        <v>0</v>
      </c>
      <c r="CB553" s="295">
        <v>0</v>
      </c>
      <c r="CC553" s="295">
        <v>16128.32</v>
      </c>
      <c r="CD553" s="295">
        <v>0</v>
      </c>
      <c r="CE553" s="295">
        <v>0</v>
      </c>
      <c r="CF553" s="227">
        <v>0</v>
      </c>
      <c r="CG553" s="295">
        <v>0</v>
      </c>
      <c r="CH553" s="295">
        <v>0</v>
      </c>
      <c r="CI553" s="295">
        <v>0</v>
      </c>
      <c r="CJ553" s="295">
        <v>0</v>
      </c>
      <c r="CK553" s="227">
        <v>0</v>
      </c>
      <c r="CL553" s="227">
        <v>0</v>
      </c>
      <c r="CM553" s="326" t="s">
        <v>1384</v>
      </c>
      <c r="CN553" s="309" t="s">
        <v>1383</v>
      </c>
      <c r="CO553" s="309" t="s">
        <v>1384</v>
      </c>
      <c r="CP553" s="310" t="s">
        <v>2199</v>
      </c>
      <c r="CQ553" s="336" t="s">
        <v>2250</v>
      </c>
      <c r="CR553" s="310">
        <f t="shared" si="11"/>
        <v>0</v>
      </c>
      <c r="CS553" s="310" t="s">
        <v>610</v>
      </c>
      <c r="CT553" s="310" t="s">
        <v>611</v>
      </c>
      <c r="CU553" s="310">
        <v>0</v>
      </c>
      <c r="CW553" s="312" t="s">
        <v>1383</v>
      </c>
      <c r="CX553" s="310" t="s">
        <v>1384</v>
      </c>
      <c r="CY553" s="310" t="s">
        <v>2199</v>
      </c>
      <c r="CZ553" s="325">
        <f t="shared" si="10"/>
        <v>0</v>
      </c>
      <c r="DA553" s="313" t="s">
        <v>610</v>
      </c>
      <c r="DB553" s="310" t="s">
        <v>611</v>
      </c>
      <c r="DC553" s="310" t="s">
        <v>2296</v>
      </c>
    </row>
    <row r="554" spans="1:107" ht="13.2" customHeight="1" x14ac:dyDescent="0.25">
      <c r="A554" s="293" t="s">
        <v>612</v>
      </c>
      <c r="B554" s="294" t="s">
        <v>613</v>
      </c>
      <c r="C554" s="227">
        <v>0</v>
      </c>
      <c r="D554" s="227">
        <v>0</v>
      </c>
      <c r="E554" s="227">
        <v>0</v>
      </c>
      <c r="F554" s="227">
        <v>0</v>
      </c>
      <c r="G554" s="227">
        <v>0</v>
      </c>
      <c r="H554" s="227">
        <v>0</v>
      </c>
      <c r="I554" s="227">
        <v>0</v>
      </c>
      <c r="J554" s="227">
        <v>0</v>
      </c>
      <c r="K554" s="227">
        <v>0</v>
      </c>
      <c r="L554" s="227">
        <v>0</v>
      </c>
      <c r="M554" s="227">
        <v>0</v>
      </c>
      <c r="N554" s="227">
        <v>0</v>
      </c>
      <c r="O554" s="227">
        <v>169100</v>
      </c>
      <c r="P554" s="227">
        <v>0</v>
      </c>
      <c r="Q554" s="227">
        <v>0</v>
      </c>
      <c r="R554" s="227">
        <v>0</v>
      </c>
      <c r="S554" s="227">
        <v>0</v>
      </c>
      <c r="T554" s="227">
        <v>0</v>
      </c>
      <c r="U554" s="227">
        <v>0</v>
      </c>
      <c r="V554" s="227">
        <v>0</v>
      </c>
      <c r="W554" s="227">
        <v>360</v>
      </c>
      <c r="X554" s="227">
        <v>0</v>
      </c>
      <c r="Y554" s="227">
        <v>0</v>
      </c>
      <c r="Z554" s="227">
        <v>0</v>
      </c>
      <c r="AA554" s="227">
        <v>0</v>
      </c>
      <c r="AB554" s="227">
        <v>0</v>
      </c>
      <c r="AC554" s="227">
        <v>0</v>
      </c>
      <c r="AD554" s="227">
        <v>0</v>
      </c>
      <c r="AE554" s="227">
        <v>0</v>
      </c>
      <c r="AF554" s="227">
        <v>0</v>
      </c>
      <c r="AG554" s="227">
        <v>0</v>
      </c>
      <c r="AH554" s="227">
        <v>0</v>
      </c>
      <c r="AI554" s="227">
        <v>0</v>
      </c>
      <c r="AJ554" s="227">
        <v>0</v>
      </c>
      <c r="AK554" s="227">
        <v>0</v>
      </c>
      <c r="AL554" s="227">
        <v>0</v>
      </c>
      <c r="AM554" s="227">
        <v>0</v>
      </c>
      <c r="AN554" s="227">
        <v>0</v>
      </c>
      <c r="AO554" s="227">
        <v>0</v>
      </c>
      <c r="AP554" s="227">
        <v>0</v>
      </c>
      <c r="AQ554" s="227">
        <v>0</v>
      </c>
      <c r="AR554" s="227">
        <v>0</v>
      </c>
      <c r="AS554" s="227">
        <v>0</v>
      </c>
      <c r="AT554" s="227">
        <v>0</v>
      </c>
      <c r="AU554" s="227">
        <v>0</v>
      </c>
      <c r="AV554" s="227">
        <v>0</v>
      </c>
      <c r="AW554" s="227">
        <v>0</v>
      </c>
      <c r="AX554" s="227">
        <v>0</v>
      </c>
      <c r="AY554" s="227">
        <v>0</v>
      </c>
      <c r="AZ554" s="227">
        <v>0</v>
      </c>
      <c r="BA554" s="227">
        <v>0</v>
      </c>
      <c r="BB554" s="227">
        <v>0</v>
      </c>
      <c r="BC554" s="227">
        <v>0</v>
      </c>
      <c r="BD554" s="227">
        <v>194159</v>
      </c>
      <c r="BE554" s="227">
        <v>0</v>
      </c>
      <c r="BF554" s="227">
        <v>0</v>
      </c>
      <c r="BG554" s="227">
        <v>0</v>
      </c>
      <c r="BH554" s="227">
        <v>0</v>
      </c>
      <c r="BI554" s="227">
        <v>0</v>
      </c>
      <c r="BJ554" s="227">
        <v>0</v>
      </c>
      <c r="BK554" s="227">
        <v>0</v>
      </c>
      <c r="BL554" s="227">
        <v>3064482.69</v>
      </c>
      <c r="BM554" s="227">
        <v>0</v>
      </c>
      <c r="BN554" s="227">
        <v>0</v>
      </c>
      <c r="BO554" s="227">
        <v>0</v>
      </c>
      <c r="BP554" s="227">
        <v>0</v>
      </c>
      <c r="BQ554" s="227">
        <v>0</v>
      </c>
      <c r="BR554" s="295">
        <v>638970</v>
      </c>
      <c r="BS554" s="295">
        <v>0</v>
      </c>
      <c r="BT554" s="295">
        <v>0</v>
      </c>
      <c r="BU554" s="295">
        <v>529464.89</v>
      </c>
      <c r="BV554" s="295">
        <v>0</v>
      </c>
      <c r="BW554" s="295">
        <v>0</v>
      </c>
      <c r="BX554" s="295">
        <v>0</v>
      </c>
      <c r="BY554" s="295">
        <v>0</v>
      </c>
      <c r="BZ554" s="295">
        <v>0</v>
      </c>
      <c r="CA554" s="295">
        <v>0</v>
      </c>
      <c r="CB554" s="295">
        <v>0</v>
      </c>
      <c r="CC554" s="295">
        <v>0</v>
      </c>
      <c r="CD554" s="295">
        <v>0</v>
      </c>
      <c r="CE554" s="295">
        <v>0</v>
      </c>
      <c r="CF554" s="295">
        <v>0</v>
      </c>
      <c r="CG554" s="295">
        <v>0</v>
      </c>
      <c r="CH554" s="295">
        <v>0</v>
      </c>
      <c r="CI554" s="295">
        <v>0</v>
      </c>
      <c r="CJ554" s="295">
        <v>0</v>
      </c>
      <c r="CK554" s="295">
        <v>0</v>
      </c>
      <c r="CL554" s="295">
        <v>0</v>
      </c>
      <c r="CM554" s="326" t="s">
        <v>1386</v>
      </c>
      <c r="CN554" s="309" t="s">
        <v>1385</v>
      </c>
      <c r="CO554" s="309" t="s">
        <v>1386</v>
      </c>
      <c r="CP554" s="310" t="s">
        <v>2190</v>
      </c>
      <c r="CQ554" s="336" t="s">
        <v>2251</v>
      </c>
      <c r="CR554" s="310">
        <f t="shared" si="11"/>
        <v>0</v>
      </c>
      <c r="CS554" s="310" t="s">
        <v>612</v>
      </c>
      <c r="CT554" s="310" t="s">
        <v>613</v>
      </c>
      <c r="CU554" s="310">
        <v>0</v>
      </c>
      <c r="CW554" s="312" t="s">
        <v>1385</v>
      </c>
      <c r="CX554" s="310" t="s">
        <v>1386</v>
      </c>
      <c r="CY554" s="310" t="s">
        <v>2190</v>
      </c>
      <c r="CZ554" s="325">
        <f t="shared" si="10"/>
        <v>0</v>
      </c>
      <c r="DA554" s="313" t="s">
        <v>612</v>
      </c>
      <c r="DB554" s="310" t="s">
        <v>613</v>
      </c>
      <c r="DC554" s="310" t="s">
        <v>2296</v>
      </c>
    </row>
    <row r="555" spans="1:107" ht="13.2" customHeight="1" x14ac:dyDescent="0.25">
      <c r="A555" s="293" t="s">
        <v>614</v>
      </c>
      <c r="B555" s="294" t="s">
        <v>615</v>
      </c>
      <c r="C555" s="227">
        <v>0</v>
      </c>
      <c r="D555" s="227">
        <v>0</v>
      </c>
      <c r="E555" s="227">
        <v>0</v>
      </c>
      <c r="F555" s="227">
        <v>0</v>
      </c>
      <c r="G555" s="227">
        <v>0</v>
      </c>
      <c r="H555" s="227">
        <v>0</v>
      </c>
      <c r="I555" s="227">
        <v>0</v>
      </c>
      <c r="J555" s="227">
        <v>0</v>
      </c>
      <c r="K555" s="227">
        <v>0</v>
      </c>
      <c r="L555" s="227">
        <v>0</v>
      </c>
      <c r="M555" s="227">
        <v>0</v>
      </c>
      <c r="N555" s="227">
        <v>0</v>
      </c>
      <c r="O555" s="227">
        <v>0</v>
      </c>
      <c r="P555" s="227">
        <v>0</v>
      </c>
      <c r="Q555" s="227">
        <v>0</v>
      </c>
      <c r="R555" s="227">
        <v>0</v>
      </c>
      <c r="S555" s="227">
        <v>0</v>
      </c>
      <c r="T555" s="227">
        <v>0</v>
      </c>
      <c r="U555" s="227">
        <v>0</v>
      </c>
      <c r="V555" s="227">
        <v>0</v>
      </c>
      <c r="W555" s="227">
        <v>235209</v>
      </c>
      <c r="X555" s="227">
        <v>0</v>
      </c>
      <c r="Y555" s="227">
        <v>0</v>
      </c>
      <c r="Z555" s="227">
        <v>0</v>
      </c>
      <c r="AA555" s="227">
        <v>26800</v>
      </c>
      <c r="AB555" s="227">
        <v>0</v>
      </c>
      <c r="AC555" s="227">
        <v>0</v>
      </c>
      <c r="AD555" s="227">
        <v>0</v>
      </c>
      <c r="AE555" s="227">
        <v>0</v>
      </c>
      <c r="AF555" s="227">
        <v>0</v>
      </c>
      <c r="AG555" s="227">
        <v>0</v>
      </c>
      <c r="AH555" s="227">
        <v>442650</v>
      </c>
      <c r="AI555" s="227">
        <v>0</v>
      </c>
      <c r="AJ555" s="227">
        <v>0</v>
      </c>
      <c r="AK555" s="227">
        <v>0</v>
      </c>
      <c r="AL555" s="227">
        <v>0</v>
      </c>
      <c r="AM555" s="227">
        <v>0</v>
      </c>
      <c r="AN555" s="227">
        <v>0</v>
      </c>
      <c r="AO555" s="227">
        <v>0</v>
      </c>
      <c r="AP555" s="227">
        <v>0</v>
      </c>
      <c r="AQ555" s="227">
        <v>0</v>
      </c>
      <c r="AR555" s="227">
        <v>0</v>
      </c>
      <c r="AS555" s="227">
        <v>0</v>
      </c>
      <c r="AT555" s="227">
        <v>0</v>
      </c>
      <c r="AU555" s="227">
        <v>0</v>
      </c>
      <c r="AV555" s="227">
        <v>0</v>
      </c>
      <c r="AW555" s="227">
        <v>0</v>
      </c>
      <c r="AX555" s="227">
        <v>0</v>
      </c>
      <c r="AY555" s="227">
        <v>0</v>
      </c>
      <c r="AZ555" s="227">
        <v>0</v>
      </c>
      <c r="BA555" s="227">
        <v>0</v>
      </c>
      <c r="BB555" s="227">
        <v>0</v>
      </c>
      <c r="BC555" s="227">
        <v>128341.75</v>
      </c>
      <c r="BD555" s="227">
        <v>4700</v>
      </c>
      <c r="BE555" s="227">
        <v>0</v>
      </c>
      <c r="BF555" s="227">
        <v>0</v>
      </c>
      <c r="BG555" s="227">
        <v>0</v>
      </c>
      <c r="BH555" s="227">
        <v>0</v>
      </c>
      <c r="BI555" s="227">
        <v>0</v>
      </c>
      <c r="BJ555" s="227">
        <v>0</v>
      </c>
      <c r="BK555" s="227">
        <v>0</v>
      </c>
      <c r="BL555" s="227">
        <v>0</v>
      </c>
      <c r="BM555" s="227">
        <v>0</v>
      </c>
      <c r="BN555" s="227">
        <v>0</v>
      </c>
      <c r="BO555" s="227">
        <v>0</v>
      </c>
      <c r="BP555" s="227">
        <v>0</v>
      </c>
      <c r="BQ555" s="227">
        <v>0</v>
      </c>
      <c r="BR555" s="295">
        <v>221210</v>
      </c>
      <c r="BS555" s="295">
        <v>0</v>
      </c>
      <c r="BT555" s="295">
        <v>0</v>
      </c>
      <c r="BU555" s="295">
        <v>0</v>
      </c>
      <c r="BV555" s="295">
        <v>0</v>
      </c>
      <c r="BW555" s="295">
        <v>0</v>
      </c>
      <c r="BX555" s="295">
        <v>0</v>
      </c>
      <c r="BY555" s="295">
        <v>0</v>
      </c>
      <c r="BZ555" s="295">
        <v>0</v>
      </c>
      <c r="CA555" s="295">
        <v>0</v>
      </c>
      <c r="CB555" s="295">
        <v>0</v>
      </c>
      <c r="CC555" s="295">
        <v>0</v>
      </c>
      <c r="CD555" s="295">
        <v>0</v>
      </c>
      <c r="CE555" s="295">
        <v>0</v>
      </c>
      <c r="CF555" s="227">
        <v>0</v>
      </c>
      <c r="CG555" s="227">
        <v>0</v>
      </c>
      <c r="CH555" s="295">
        <v>0</v>
      </c>
      <c r="CI555" s="295">
        <v>0</v>
      </c>
      <c r="CJ555" s="295">
        <v>0</v>
      </c>
      <c r="CK555" s="295">
        <v>0</v>
      </c>
      <c r="CL555" s="295">
        <v>0</v>
      </c>
      <c r="CM555" s="326" t="s">
        <v>1386</v>
      </c>
      <c r="CN555" s="309" t="s">
        <v>1385</v>
      </c>
      <c r="CO555" s="309" t="s">
        <v>1386</v>
      </c>
      <c r="CP555" s="310" t="s">
        <v>2190</v>
      </c>
      <c r="CQ555" s="336" t="s">
        <v>2251</v>
      </c>
      <c r="CR555" s="310">
        <f t="shared" si="11"/>
        <v>0</v>
      </c>
      <c r="CS555" s="310" t="s">
        <v>614</v>
      </c>
      <c r="CT555" s="310" t="s">
        <v>615</v>
      </c>
      <c r="CU555" s="310">
        <v>0</v>
      </c>
      <c r="CW555" s="312" t="s">
        <v>1385</v>
      </c>
      <c r="CX555" s="310" t="s">
        <v>1386</v>
      </c>
      <c r="CY555" s="310" t="s">
        <v>2190</v>
      </c>
      <c r="CZ555" s="325">
        <f t="shared" si="10"/>
        <v>0</v>
      </c>
      <c r="DA555" s="313" t="s">
        <v>614</v>
      </c>
      <c r="DB555" s="310" t="s">
        <v>615</v>
      </c>
      <c r="DC555" s="310" t="s">
        <v>2296</v>
      </c>
    </row>
    <row r="556" spans="1:107" ht="13.2" customHeight="1" x14ac:dyDescent="0.25">
      <c r="A556" s="293" t="s">
        <v>616</v>
      </c>
      <c r="B556" s="294" t="s">
        <v>617</v>
      </c>
      <c r="C556" s="227">
        <v>0</v>
      </c>
      <c r="D556" s="227">
        <v>120082.5</v>
      </c>
      <c r="E556" s="227">
        <v>51050</v>
      </c>
      <c r="F556" s="227">
        <v>109250</v>
      </c>
      <c r="G556" s="227">
        <v>54700</v>
      </c>
      <c r="H556" s="227">
        <v>37480</v>
      </c>
      <c r="I556" s="227">
        <v>98000</v>
      </c>
      <c r="J556" s="227">
        <v>45750</v>
      </c>
      <c r="K556" s="227">
        <v>60250</v>
      </c>
      <c r="L556" s="227">
        <v>144991</v>
      </c>
      <c r="M556" s="227">
        <v>68050</v>
      </c>
      <c r="N556" s="227">
        <v>17290</v>
      </c>
      <c r="O556" s="227">
        <v>343000</v>
      </c>
      <c r="P556" s="227">
        <v>265400</v>
      </c>
      <c r="Q556" s="227">
        <v>425580</v>
      </c>
      <c r="R556" s="227">
        <v>196700</v>
      </c>
      <c r="S556" s="227">
        <v>259900</v>
      </c>
      <c r="T556" s="227">
        <v>130600</v>
      </c>
      <c r="U556" s="227">
        <v>159300</v>
      </c>
      <c r="V556" s="227">
        <v>100500</v>
      </c>
      <c r="W556" s="227">
        <v>279900</v>
      </c>
      <c r="X556" s="227">
        <v>26900</v>
      </c>
      <c r="Y556" s="227">
        <v>206301</v>
      </c>
      <c r="Z556" s="227">
        <v>118000</v>
      </c>
      <c r="AA556" s="227">
        <v>73720</v>
      </c>
      <c r="AB556" s="227">
        <v>68600</v>
      </c>
      <c r="AC556" s="227">
        <v>0</v>
      </c>
      <c r="AD556" s="227">
        <v>12700</v>
      </c>
      <c r="AE556" s="227">
        <v>229359</v>
      </c>
      <c r="AF556" s="227">
        <v>63600</v>
      </c>
      <c r="AG556" s="227">
        <v>96180</v>
      </c>
      <c r="AH556" s="227">
        <v>219100</v>
      </c>
      <c r="AI556" s="227">
        <v>173980</v>
      </c>
      <c r="AJ556" s="227">
        <v>139570</v>
      </c>
      <c r="AK556" s="227">
        <v>222260</v>
      </c>
      <c r="AL556" s="227">
        <v>316625</v>
      </c>
      <c r="AM556" s="227">
        <v>30900</v>
      </c>
      <c r="AN556" s="227">
        <v>0</v>
      </c>
      <c r="AO556" s="227">
        <v>8100</v>
      </c>
      <c r="AP556" s="227">
        <v>78270</v>
      </c>
      <c r="AQ556" s="227">
        <v>70894</v>
      </c>
      <c r="AR556" s="227">
        <v>66570</v>
      </c>
      <c r="AS556" s="227">
        <v>86950</v>
      </c>
      <c r="AT556" s="227">
        <v>173480</v>
      </c>
      <c r="AU556" s="227">
        <v>168830</v>
      </c>
      <c r="AV556" s="227">
        <v>75020</v>
      </c>
      <c r="AW556" s="227">
        <v>57500</v>
      </c>
      <c r="AX556" s="227">
        <v>181350</v>
      </c>
      <c r="AY556" s="227">
        <v>78630</v>
      </c>
      <c r="AZ556" s="227">
        <v>0</v>
      </c>
      <c r="BA556" s="227">
        <v>0</v>
      </c>
      <c r="BB556" s="227">
        <v>38350</v>
      </c>
      <c r="BC556" s="227">
        <v>0</v>
      </c>
      <c r="BD556" s="227">
        <v>250030</v>
      </c>
      <c r="BE556" s="227">
        <v>81600</v>
      </c>
      <c r="BF556" s="227">
        <v>0</v>
      </c>
      <c r="BG556" s="227">
        <v>114260</v>
      </c>
      <c r="BH556" s="227">
        <v>128955</v>
      </c>
      <c r="BI556" s="227">
        <v>69800</v>
      </c>
      <c r="BJ556" s="227">
        <v>133600</v>
      </c>
      <c r="BK556" s="227">
        <v>110700</v>
      </c>
      <c r="BL556" s="227">
        <v>0</v>
      </c>
      <c r="BM556" s="227">
        <v>80460</v>
      </c>
      <c r="BN556" s="227">
        <v>98000</v>
      </c>
      <c r="BO556" s="227">
        <v>216417</v>
      </c>
      <c r="BP556" s="227">
        <v>151985</v>
      </c>
      <c r="BQ556" s="227">
        <v>68250</v>
      </c>
      <c r="BR556" s="295">
        <v>0</v>
      </c>
      <c r="BS556" s="295">
        <v>222900</v>
      </c>
      <c r="BT556" s="295">
        <v>137970</v>
      </c>
      <c r="BU556" s="295">
        <v>1700</v>
      </c>
      <c r="BV556" s="295">
        <v>44720</v>
      </c>
      <c r="BW556" s="295">
        <v>0</v>
      </c>
      <c r="BX556" s="295">
        <v>9800</v>
      </c>
      <c r="BY556" s="295">
        <v>148200</v>
      </c>
      <c r="BZ556" s="295">
        <v>12077</v>
      </c>
      <c r="CA556" s="295">
        <v>42250</v>
      </c>
      <c r="CB556" s="295">
        <v>0</v>
      </c>
      <c r="CC556" s="295">
        <v>163590</v>
      </c>
      <c r="CD556" s="295">
        <v>103640</v>
      </c>
      <c r="CE556" s="295">
        <v>691808</v>
      </c>
      <c r="CF556" s="295">
        <v>26710</v>
      </c>
      <c r="CG556" s="295">
        <v>42830</v>
      </c>
      <c r="CH556" s="295">
        <v>39000</v>
      </c>
      <c r="CI556" s="295">
        <v>61488</v>
      </c>
      <c r="CJ556" s="295">
        <v>294600</v>
      </c>
      <c r="CK556" s="295">
        <v>36675</v>
      </c>
      <c r="CL556" s="295">
        <v>25200</v>
      </c>
      <c r="CM556" s="326" t="s">
        <v>1384</v>
      </c>
      <c r="CN556" s="309" t="s">
        <v>1383</v>
      </c>
      <c r="CO556" s="309" t="s">
        <v>1384</v>
      </c>
      <c r="CP556" s="310" t="s">
        <v>2199</v>
      </c>
      <c r="CQ556" s="336" t="s">
        <v>2250</v>
      </c>
      <c r="CR556" s="310">
        <f t="shared" si="11"/>
        <v>0</v>
      </c>
      <c r="CS556" s="310" t="s">
        <v>616</v>
      </c>
      <c r="CT556" s="310" t="s">
        <v>617</v>
      </c>
      <c r="CU556" s="310">
        <v>0</v>
      </c>
      <c r="CW556" s="312" t="s">
        <v>1383</v>
      </c>
      <c r="CX556" s="310" t="s">
        <v>1384</v>
      </c>
      <c r="CY556" s="310" t="s">
        <v>2199</v>
      </c>
      <c r="CZ556" s="325">
        <f t="shared" si="10"/>
        <v>0</v>
      </c>
      <c r="DA556" s="313" t="s">
        <v>616</v>
      </c>
      <c r="DB556" s="310" t="s">
        <v>617</v>
      </c>
      <c r="DC556" s="310" t="s">
        <v>2296</v>
      </c>
    </row>
    <row r="557" spans="1:107" ht="13.2" customHeight="1" x14ac:dyDescent="0.25">
      <c r="A557" s="293" t="s">
        <v>1155</v>
      </c>
      <c r="B557" s="294" t="s">
        <v>1156</v>
      </c>
      <c r="C557" s="227">
        <v>0</v>
      </c>
      <c r="D557" s="227">
        <v>0</v>
      </c>
      <c r="E557" s="227">
        <v>0</v>
      </c>
      <c r="F557" s="227">
        <v>0</v>
      </c>
      <c r="G557" s="227">
        <v>0</v>
      </c>
      <c r="H557" s="227">
        <v>0</v>
      </c>
      <c r="I557" s="227">
        <v>0</v>
      </c>
      <c r="J557" s="227">
        <v>0</v>
      </c>
      <c r="K557" s="227">
        <v>0</v>
      </c>
      <c r="L557" s="227">
        <v>0</v>
      </c>
      <c r="M557" s="227">
        <v>40000</v>
      </c>
      <c r="N557" s="227">
        <v>0</v>
      </c>
      <c r="O557" s="227">
        <v>0</v>
      </c>
      <c r="P557" s="227">
        <v>0</v>
      </c>
      <c r="Q557" s="227">
        <v>0</v>
      </c>
      <c r="R557" s="227">
        <v>0</v>
      </c>
      <c r="S557" s="227">
        <v>0</v>
      </c>
      <c r="T557" s="227">
        <v>0</v>
      </c>
      <c r="U557" s="227">
        <v>0</v>
      </c>
      <c r="V557" s="227">
        <v>0</v>
      </c>
      <c r="W557" s="227">
        <v>40000</v>
      </c>
      <c r="X557" s="227">
        <v>0</v>
      </c>
      <c r="Y557" s="227">
        <v>0</v>
      </c>
      <c r="Z557" s="227">
        <v>0</v>
      </c>
      <c r="AA557" s="227">
        <v>0</v>
      </c>
      <c r="AB557" s="227">
        <v>0</v>
      </c>
      <c r="AC557" s="227">
        <v>0</v>
      </c>
      <c r="AD557" s="227">
        <v>0</v>
      </c>
      <c r="AE557" s="227">
        <v>0</v>
      </c>
      <c r="AF557" s="227">
        <v>0</v>
      </c>
      <c r="AG557" s="227">
        <v>0</v>
      </c>
      <c r="AH557" s="227">
        <v>0</v>
      </c>
      <c r="AI557" s="227">
        <v>0</v>
      </c>
      <c r="AJ557" s="227">
        <v>0</v>
      </c>
      <c r="AK557" s="227">
        <v>0</v>
      </c>
      <c r="AL557" s="227">
        <v>0</v>
      </c>
      <c r="AM557" s="227">
        <v>0</v>
      </c>
      <c r="AN557" s="227">
        <v>0</v>
      </c>
      <c r="AO557" s="227">
        <v>0</v>
      </c>
      <c r="AP557" s="227">
        <v>0</v>
      </c>
      <c r="AQ557" s="227">
        <v>0</v>
      </c>
      <c r="AR557" s="227">
        <v>0</v>
      </c>
      <c r="AS557" s="227">
        <v>0</v>
      </c>
      <c r="AT557" s="227">
        <v>0</v>
      </c>
      <c r="AU557" s="227">
        <v>0</v>
      </c>
      <c r="AV557" s="227">
        <v>0</v>
      </c>
      <c r="AW557" s="227">
        <v>0</v>
      </c>
      <c r="AX557" s="227">
        <v>0</v>
      </c>
      <c r="AY557" s="227">
        <v>0</v>
      </c>
      <c r="AZ557" s="227">
        <v>0</v>
      </c>
      <c r="BA557" s="227">
        <v>0</v>
      </c>
      <c r="BB557" s="227">
        <v>0</v>
      </c>
      <c r="BC557" s="227">
        <v>0</v>
      </c>
      <c r="BD557" s="227">
        <v>0</v>
      </c>
      <c r="BE557" s="227">
        <v>0</v>
      </c>
      <c r="BF557" s="227">
        <v>0</v>
      </c>
      <c r="BG557" s="227">
        <v>0</v>
      </c>
      <c r="BH557" s="227">
        <v>0</v>
      </c>
      <c r="BI557" s="227">
        <v>0</v>
      </c>
      <c r="BJ557" s="227">
        <v>0</v>
      </c>
      <c r="BK557" s="227">
        <v>0</v>
      </c>
      <c r="BL557" s="227">
        <v>0</v>
      </c>
      <c r="BM557" s="227">
        <v>0</v>
      </c>
      <c r="BN557" s="227">
        <v>0</v>
      </c>
      <c r="BO557" s="227">
        <v>0</v>
      </c>
      <c r="BP557" s="227">
        <v>0</v>
      </c>
      <c r="BQ557" s="227">
        <v>0</v>
      </c>
      <c r="BR557" s="295">
        <v>1551600</v>
      </c>
      <c r="BS557" s="295">
        <v>0</v>
      </c>
      <c r="BT557" s="295">
        <v>0</v>
      </c>
      <c r="BU557" s="295">
        <v>0</v>
      </c>
      <c r="BV557" s="295">
        <v>0</v>
      </c>
      <c r="BW557" s="295">
        <v>0</v>
      </c>
      <c r="BX557" s="295">
        <v>0</v>
      </c>
      <c r="BY557" s="295">
        <v>0</v>
      </c>
      <c r="BZ557" s="295">
        <v>0</v>
      </c>
      <c r="CA557" s="295">
        <v>0</v>
      </c>
      <c r="CB557" s="295">
        <v>0</v>
      </c>
      <c r="CC557" s="295">
        <v>44500</v>
      </c>
      <c r="CD557" s="295">
        <v>0</v>
      </c>
      <c r="CE557" s="295">
        <v>0</v>
      </c>
      <c r="CF557" s="295">
        <v>0</v>
      </c>
      <c r="CG557" s="295">
        <v>0</v>
      </c>
      <c r="CH557" s="295">
        <v>0</v>
      </c>
      <c r="CI557" s="295">
        <v>0</v>
      </c>
      <c r="CJ557" s="295">
        <v>0</v>
      </c>
      <c r="CK557" s="295">
        <v>0</v>
      </c>
      <c r="CL557" s="295">
        <v>0</v>
      </c>
      <c r="CM557" s="326" t="s">
        <v>1384</v>
      </c>
      <c r="CN557" s="309" t="s">
        <v>1383</v>
      </c>
      <c r="CO557" s="309" t="s">
        <v>1384</v>
      </c>
      <c r="CP557" s="310" t="s">
        <v>2199</v>
      </c>
      <c r="CQ557" s="336" t="s">
        <v>2250</v>
      </c>
      <c r="CR557" s="310">
        <f t="shared" si="11"/>
        <v>0</v>
      </c>
      <c r="CS557" s="310" t="s">
        <v>1155</v>
      </c>
      <c r="CT557" s="310" t="s">
        <v>1156</v>
      </c>
      <c r="CU557" s="310">
        <v>0</v>
      </c>
      <c r="CW557" s="312" t="s">
        <v>1383</v>
      </c>
      <c r="CX557" s="310" t="s">
        <v>1384</v>
      </c>
      <c r="CY557" s="310" t="s">
        <v>2199</v>
      </c>
      <c r="CZ557" s="325">
        <f t="shared" si="10"/>
        <v>0</v>
      </c>
      <c r="DA557" s="313" t="s">
        <v>1155</v>
      </c>
      <c r="DB557" s="310" t="s">
        <v>1156</v>
      </c>
      <c r="DC557" s="310" t="s">
        <v>2296</v>
      </c>
    </row>
    <row r="558" spans="1:107" ht="13.2" customHeight="1" x14ac:dyDescent="0.25">
      <c r="A558" s="293" t="s">
        <v>618</v>
      </c>
      <c r="B558" s="294" t="s">
        <v>619</v>
      </c>
      <c r="C558" s="227">
        <v>0</v>
      </c>
      <c r="D558" s="227">
        <v>0</v>
      </c>
      <c r="E558" s="227">
        <v>0</v>
      </c>
      <c r="F558" s="227">
        <v>0</v>
      </c>
      <c r="G558" s="227">
        <v>0</v>
      </c>
      <c r="H558" s="227">
        <v>8000</v>
      </c>
      <c r="I558" s="227">
        <v>0</v>
      </c>
      <c r="J558" s="227">
        <v>0</v>
      </c>
      <c r="K558" s="227">
        <v>0</v>
      </c>
      <c r="L558" s="227">
        <v>0</v>
      </c>
      <c r="M558" s="227">
        <v>0</v>
      </c>
      <c r="N558" s="227">
        <v>0</v>
      </c>
      <c r="O558" s="227">
        <v>0</v>
      </c>
      <c r="P558" s="227">
        <v>0</v>
      </c>
      <c r="Q558" s="227">
        <v>0</v>
      </c>
      <c r="R558" s="227">
        <v>0</v>
      </c>
      <c r="S558" s="227">
        <v>0</v>
      </c>
      <c r="T558" s="227">
        <v>0</v>
      </c>
      <c r="U558" s="227">
        <v>0</v>
      </c>
      <c r="V558" s="227">
        <v>0</v>
      </c>
      <c r="W558" s="227">
        <v>80000</v>
      </c>
      <c r="X558" s="227">
        <v>0</v>
      </c>
      <c r="Y558" s="227">
        <v>0</v>
      </c>
      <c r="Z558" s="227">
        <v>0</v>
      </c>
      <c r="AA558" s="227">
        <v>0</v>
      </c>
      <c r="AB558" s="227">
        <v>0</v>
      </c>
      <c r="AC558" s="227">
        <v>0</v>
      </c>
      <c r="AD558" s="227">
        <v>0</v>
      </c>
      <c r="AE558" s="227">
        <v>0</v>
      </c>
      <c r="AF558" s="227">
        <v>0</v>
      </c>
      <c r="AG558" s="227">
        <v>1000000</v>
      </c>
      <c r="AH558" s="227">
        <v>0</v>
      </c>
      <c r="AI558" s="227">
        <v>0</v>
      </c>
      <c r="AJ558" s="227">
        <v>0</v>
      </c>
      <c r="AK558" s="227">
        <v>0</v>
      </c>
      <c r="AL558" s="227">
        <v>0</v>
      </c>
      <c r="AM558" s="227">
        <v>0</v>
      </c>
      <c r="AN558" s="227">
        <v>0</v>
      </c>
      <c r="AO558" s="227">
        <v>0</v>
      </c>
      <c r="AP558" s="227">
        <v>0</v>
      </c>
      <c r="AQ558" s="227">
        <v>0</v>
      </c>
      <c r="AR558" s="227">
        <v>0</v>
      </c>
      <c r="AS558" s="227">
        <v>0</v>
      </c>
      <c r="AT558" s="227">
        <v>0</v>
      </c>
      <c r="AU558" s="227">
        <v>0</v>
      </c>
      <c r="AV558" s="227">
        <v>0</v>
      </c>
      <c r="AW558" s="227">
        <v>0</v>
      </c>
      <c r="AX558" s="227">
        <v>0</v>
      </c>
      <c r="AY558" s="227">
        <v>0</v>
      </c>
      <c r="AZ558" s="227">
        <v>0</v>
      </c>
      <c r="BA558" s="227">
        <v>0</v>
      </c>
      <c r="BB558" s="227">
        <v>0</v>
      </c>
      <c r="BC558" s="227">
        <v>0</v>
      </c>
      <c r="BD558" s="227">
        <v>0</v>
      </c>
      <c r="BE558" s="227">
        <v>0</v>
      </c>
      <c r="BF558" s="227">
        <v>0</v>
      </c>
      <c r="BG558" s="227">
        <v>0</v>
      </c>
      <c r="BH558" s="227">
        <v>0</v>
      </c>
      <c r="BI558" s="227">
        <v>0</v>
      </c>
      <c r="BJ558" s="227">
        <v>0</v>
      </c>
      <c r="BK558" s="227">
        <v>0</v>
      </c>
      <c r="BL558" s="227">
        <v>0</v>
      </c>
      <c r="BM558" s="227">
        <v>0</v>
      </c>
      <c r="BN558" s="227">
        <v>0</v>
      </c>
      <c r="BO558" s="227">
        <v>0</v>
      </c>
      <c r="BP558" s="227">
        <v>0</v>
      </c>
      <c r="BQ558" s="227">
        <v>0</v>
      </c>
      <c r="BR558" s="227">
        <v>12789000</v>
      </c>
      <c r="BS558" s="227">
        <v>0</v>
      </c>
      <c r="BT558" s="295">
        <v>0</v>
      </c>
      <c r="BU558" s="227">
        <v>0</v>
      </c>
      <c r="BV558" s="227">
        <v>0</v>
      </c>
      <c r="BW558" s="227">
        <v>0</v>
      </c>
      <c r="BX558" s="227">
        <v>13200</v>
      </c>
      <c r="BY558" s="295">
        <v>0</v>
      </c>
      <c r="BZ558" s="227">
        <v>0</v>
      </c>
      <c r="CA558" s="227">
        <v>0</v>
      </c>
      <c r="CB558" s="227">
        <v>0</v>
      </c>
      <c r="CC558" s="227">
        <v>0</v>
      </c>
      <c r="CD558" s="227">
        <v>0</v>
      </c>
      <c r="CE558" s="295">
        <v>0</v>
      </c>
      <c r="CF558" s="295">
        <v>0</v>
      </c>
      <c r="CG558" s="227">
        <v>0</v>
      </c>
      <c r="CH558" s="227">
        <v>0</v>
      </c>
      <c r="CI558" s="295">
        <v>0</v>
      </c>
      <c r="CJ558" s="227">
        <v>0</v>
      </c>
      <c r="CK558" s="227">
        <v>0</v>
      </c>
      <c r="CL558" s="227">
        <v>0</v>
      </c>
      <c r="CM558" s="326" t="s">
        <v>1384</v>
      </c>
      <c r="CN558" s="309" t="s">
        <v>1383</v>
      </c>
      <c r="CO558" s="309" t="s">
        <v>1384</v>
      </c>
      <c r="CP558" s="310" t="s">
        <v>2199</v>
      </c>
      <c r="CQ558" s="336" t="s">
        <v>2250</v>
      </c>
      <c r="CR558" s="310">
        <f t="shared" si="11"/>
        <v>0</v>
      </c>
      <c r="CS558" s="310" t="s">
        <v>618</v>
      </c>
      <c r="CT558" s="310" t="s">
        <v>619</v>
      </c>
      <c r="CU558" s="310">
        <v>0</v>
      </c>
      <c r="CW558" s="312" t="s">
        <v>1383</v>
      </c>
      <c r="CX558" s="310" t="s">
        <v>1384</v>
      </c>
      <c r="CY558" s="310" t="s">
        <v>2199</v>
      </c>
      <c r="CZ558" s="325">
        <f t="shared" si="10"/>
        <v>0</v>
      </c>
      <c r="DA558" s="313" t="s">
        <v>618</v>
      </c>
      <c r="DB558" s="310" t="s">
        <v>619</v>
      </c>
      <c r="DC558" s="310" t="s">
        <v>2296</v>
      </c>
    </row>
    <row r="559" spans="1:107" ht="13.2" customHeight="1" x14ac:dyDescent="0.25">
      <c r="A559" s="293" t="s">
        <v>620</v>
      </c>
      <c r="B559" s="294" t="s">
        <v>621</v>
      </c>
      <c r="C559" s="227">
        <v>828083.8</v>
      </c>
      <c r="D559" s="227">
        <v>28403.71</v>
      </c>
      <c r="E559" s="227">
        <v>98561.4</v>
      </c>
      <c r="F559" s="227">
        <v>70339.259999999995</v>
      </c>
      <c r="G559" s="227">
        <v>32370</v>
      </c>
      <c r="H559" s="227">
        <v>2410120.64</v>
      </c>
      <c r="I559" s="227">
        <v>60537.41</v>
      </c>
      <c r="J559" s="227">
        <v>172869.63</v>
      </c>
      <c r="K559" s="227">
        <v>361498.94</v>
      </c>
      <c r="L559" s="227">
        <v>34100</v>
      </c>
      <c r="M559" s="227">
        <v>564683.05000000005</v>
      </c>
      <c r="N559" s="227">
        <v>2100</v>
      </c>
      <c r="O559" s="227">
        <v>1424771.8</v>
      </c>
      <c r="P559" s="227">
        <v>46560</v>
      </c>
      <c r="Q559" s="227">
        <v>36442.78</v>
      </c>
      <c r="R559" s="227">
        <v>76795.25</v>
      </c>
      <c r="S559" s="227">
        <v>275235.94</v>
      </c>
      <c r="T559" s="227">
        <v>29645</v>
      </c>
      <c r="U559" s="227">
        <v>10641</v>
      </c>
      <c r="V559" s="227">
        <v>125113</v>
      </c>
      <c r="W559" s="227">
        <v>1423208.6</v>
      </c>
      <c r="X559" s="227">
        <v>70223.3</v>
      </c>
      <c r="Y559" s="227">
        <v>157651.16</v>
      </c>
      <c r="Z559" s="227">
        <v>159252.20000000001</v>
      </c>
      <c r="AA559" s="227">
        <v>95182</v>
      </c>
      <c r="AB559" s="227">
        <v>19840</v>
      </c>
      <c r="AC559" s="227">
        <v>0</v>
      </c>
      <c r="AD559" s="227">
        <v>104620</v>
      </c>
      <c r="AE559" s="227">
        <v>30906</v>
      </c>
      <c r="AF559" s="227">
        <v>11635.78</v>
      </c>
      <c r="AG559" s="227">
        <v>24450</v>
      </c>
      <c r="AH559" s="227">
        <v>411168.58</v>
      </c>
      <c r="AI559" s="227">
        <v>11364.5</v>
      </c>
      <c r="AJ559" s="227">
        <v>5500</v>
      </c>
      <c r="AK559" s="227">
        <v>13495975.08</v>
      </c>
      <c r="AL559" s="227">
        <v>56679</v>
      </c>
      <c r="AM559" s="227">
        <v>5933</v>
      </c>
      <c r="AN559" s="227">
        <v>246494.94</v>
      </c>
      <c r="AO559" s="227">
        <v>97900</v>
      </c>
      <c r="AP559" s="227">
        <v>158476.85999999999</v>
      </c>
      <c r="AQ559" s="227">
        <v>83370</v>
      </c>
      <c r="AR559" s="227">
        <v>2124137.46</v>
      </c>
      <c r="AS559" s="227">
        <v>83383.8</v>
      </c>
      <c r="AT559" s="227">
        <v>810658</v>
      </c>
      <c r="AU559" s="227">
        <v>58023.55</v>
      </c>
      <c r="AV559" s="227">
        <v>17057.400000000001</v>
      </c>
      <c r="AW559" s="227">
        <v>57331.1</v>
      </c>
      <c r="AX559" s="227">
        <v>40158</v>
      </c>
      <c r="AY559" s="227">
        <v>7560</v>
      </c>
      <c r="AZ559" s="227">
        <v>22930</v>
      </c>
      <c r="BA559" s="227">
        <v>465487.94</v>
      </c>
      <c r="BB559" s="227">
        <v>1000</v>
      </c>
      <c r="BC559" s="227">
        <v>2937582.79</v>
      </c>
      <c r="BD559" s="227">
        <v>94305.29</v>
      </c>
      <c r="BE559" s="227">
        <v>1150</v>
      </c>
      <c r="BF559" s="227">
        <v>46800.160000000003</v>
      </c>
      <c r="BG559" s="227">
        <v>325872.95</v>
      </c>
      <c r="BH559" s="227">
        <v>0</v>
      </c>
      <c r="BI559" s="227">
        <v>8900</v>
      </c>
      <c r="BJ559" s="227">
        <v>12210</v>
      </c>
      <c r="BK559" s="227">
        <v>146204</v>
      </c>
      <c r="BL559" s="227">
        <v>4402101.38</v>
      </c>
      <c r="BM559" s="227">
        <v>280875.2</v>
      </c>
      <c r="BN559" s="227">
        <v>126466.52</v>
      </c>
      <c r="BO559" s="227">
        <v>201462</v>
      </c>
      <c r="BP559" s="227">
        <v>20842.8</v>
      </c>
      <c r="BQ559" s="227">
        <v>35729.24</v>
      </c>
      <c r="BR559" s="227">
        <v>293626.34000000003</v>
      </c>
      <c r="BS559" s="227">
        <v>3809567</v>
      </c>
      <c r="BT559" s="295">
        <v>121703.33</v>
      </c>
      <c r="BU559" s="227">
        <v>2186806.3199999998</v>
      </c>
      <c r="BV559" s="227">
        <v>1051125.75</v>
      </c>
      <c r="BW559" s="227">
        <v>19200</v>
      </c>
      <c r="BX559" s="227">
        <v>358781.02</v>
      </c>
      <c r="BY559" s="227">
        <v>141626.01</v>
      </c>
      <c r="BZ559" s="227">
        <v>34950.86</v>
      </c>
      <c r="CA559" s="227">
        <v>29700</v>
      </c>
      <c r="CB559" s="227">
        <v>8351636.5099999998</v>
      </c>
      <c r="CC559" s="227">
        <v>362693.63</v>
      </c>
      <c r="CD559" s="227">
        <v>46100</v>
      </c>
      <c r="CE559" s="227">
        <v>63166.55</v>
      </c>
      <c r="CF559" s="227">
        <v>51970</v>
      </c>
      <c r="CG559" s="295">
        <v>232400.41</v>
      </c>
      <c r="CH559" s="227">
        <v>16248.2</v>
      </c>
      <c r="CI559" s="227">
        <v>5972</v>
      </c>
      <c r="CJ559" s="227">
        <v>441065.87</v>
      </c>
      <c r="CK559" s="227">
        <v>80178</v>
      </c>
      <c r="CL559" s="295">
        <v>87566</v>
      </c>
      <c r="CM559" s="326" t="s">
        <v>1384</v>
      </c>
      <c r="CN559" s="309" t="s">
        <v>1383</v>
      </c>
      <c r="CO559" s="309" t="s">
        <v>1384</v>
      </c>
      <c r="CP559" s="310" t="s">
        <v>2199</v>
      </c>
      <c r="CQ559" s="336" t="s">
        <v>2250</v>
      </c>
      <c r="CR559" s="310">
        <f t="shared" si="11"/>
        <v>0</v>
      </c>
      <c r="CS559" s="310" t="s">
        <v>620</v>
      </c>
      <c r="CT559" s="310" t="s">
        <v>621</v>
      </c>
      <c r="CU559" s="310">
        <v>0</v>
      </c>
      <c r="CW559" s="312" t="s">
        <v>1383</v>
      </c>
      <c r="CX559" s="310" t="s">
        <v>1384</v>
      </c>
      <c r="CY559" s="310" t="s">
        <v>2199</v>
      </c>
      <c r="CZ559" s="325">
        <f t="shared" si="10"/>
        <v>0</v>
      </c>
      <c r="DA559" s="313" t="s">
        <v>620</v>
      </c>
      <c r="DB559" s="310" t="s">
        <v>621</v>
      </c>
      <c r="DC559" s="310" t="s">
        <v>2296</v>
      </c>
    </row>
    <row r="560" spans="1:107" ht="13.2" customHeight="1" x14ac:dyDescent="0.25">
      <c r="A560" s="293" t="s">
        <v>622</v>
      </c>
      <c r="B560" s="294" t="s">
        <v>623</v>
      </c>
      <c r="C560" s="227">
        <v>157216</v>
      </c>
      <c r="D560" s="227">
        <v>0</v>
      </c>
      <c r="E560" s="227">
        <v>0</v>
      </c>
      <c r="F560" s="227">
        <v>0</v>
      </c>
      <c r="G560" s="227">
        <v>0</v>
      </c>
      <c r="H560" s="227">
        <v>0</v>
      </c>
      <c r="I560" s="227">
        <v>0</v>
      </c>
      <c r="J560" s="227">
        <v>0</v>
      </c>
      <c r="K560" s="227">
        <v>9400</v>
      </c>
      <c r="L560" s="227">
        <v>0</v>
      </c>
      <c r="M560" s="227">
        <v>55900</v>
      </c>
      <c r="N560" s="227">
        <v>0</v>
      </c>
      <c r="O560" s="227">
        <v>0</v>
      </c>
      <c r="P560" s="227">
        <v>0</v>
      </c>
      <c r="Q560" s="227">
        <v>0</v>
      </c>
      <c r="R560" s="227">
        <v>0</v>
      </c>
      <c r="S560" s="227">
        <v>0</v>
      </c>
      <c r="T560" s="227">
        <v>0</v>
      </c>
      <c r="U560" s="227">
        <v>0</v>
      </c>
      <c r="V560" s="227">
        <v>0</v>
      </c>
      <c r="W560" s="227">
        <v>0</v>
      </c>
      <c r="X560" s="227">
        <v>0</v>
      </c>
      <c r="Y560" s="227">
        <v>7620</v>
      </c>
      <c r="Z560" s="227">
        <v>0</v>
      </c>
      <c r="AA560" s="227">
        <v>0</v>
      </c>
      <c r="AB560" s="227">
        <v>0</v>
      </c>
      <c r="AC560" s="227">
        <v>0</v>
      </c>
      <c r="AD560" s="227">
        <v>0</v>
      </c>
      <c r="AE560" s="227">
        <v>0</v>
      </c>
      <c r="AF560" s="227">
        <v>0</v>
      </c>
      <c r="AG560" s="227">
        <v>300</v>
      </c>
      <c r="AH560" s="227">
        <v>0</v>
      </c>
      <c r="AI560" s="227">
        <v>0</v>
      </c>
      <c r="AJ560" s="227">
        <v>0</v>
      </c>
      <c r="AK560" s="227">
        <v>0</v>
      </c>
      <c r="AL560" s="227">
        <v>0</v>
      </c>
      <c r="AM560" s="227">
        <v>0</v>
      </c>
      <c r="AN560" s="227">
        <v>0</v>
      </c>
      <c r="AO560" s="227">
        <v>0</v>
      </c>
      <c r="AP560" s="227">
        <v>0</v>
      </c>
      <c r="AQ560" s="227">
        <v>60</v>
      </c>
      <c r="AR560" s="227">
        <v>127400</v>
      </c>
      <c r="AS560" s="227">
        <v>0</v>
      </c>
      <c r="AT560" s="227">
        <v>0</v>
      </c>
      <c r="AU560" s="227">
        <v>50190</v>
      </c>
      <c r="AV560" s="227">
        <v>0</v>
      </c>
      <c r="AW560" s="227">
        <v>0</v>
      </c>
      <c r="AX560" s="227">
        <v>0</v>
      </c>
      <c r="AY560" s="227">
        <v>0</v>
      </c>
      <c r="AZ560" s="227">
        <v>0</v>
      </c>
      <c r="BA560" s="227">
        <v>0</v>
      </c>
      <c r="BB560" s="227">
        <v>126960</v>
      </c>
      <c r="BC560" s="227">
        <v>36270</v>
      </c>
      <c r="BD560" s="227">
        <v>0</v>
      </c>
      <c r="BE560" s="227">
        <v>0</v>
      </c>
      <c r="BF560" s="227">
        <v>2490</v>
      </c>
      <c r="BG560" s="227">
        <v>0</v>
      </c>
      <c r="BH560" s="227">
        <v>0</v>
      </c>
      <c r="BI560" s="227">
        <v>0</v>
      </c>
      <c r="BJ560" s="227">
        <v>0</v>
      </c>
      <c r="BK560" s="227">
        <v>0</v>
      </c>
      <c r="BL560" s="227">
        <v>0</v>
      </c>
      <c r="BM560" s="227">
        <v>0</v>
      </c>
      <c r="BN560" s="227">
        <v>0</v>
      </c>
      <c r="BO560" s="227">
        <v>0</v>
      </c>
      <c r="BP560" s="227">
        <v>14650</v>
      </c>
      <c r="BQ560" s="227">
        <v>0</v>
      </c>
      <c r="BR560" s="295">
        <v>0</v>
      </c>
      <c r="BS560" s="227">
        <v>0</v>
      </c>
      <c r="BT560" s="227">
        <v>0</v>
      </c>
      <c r="BU560" s="295">
        <v>0</v>
      </c>
      <c r="BV560" s="227">
        <v>0</v>
      </c>
      <c r="BW560" s="227">
        <v>0</v>
      </c>
      <c r="BX560" s="227">
        <v>0</v>
      </c>
      <c r="BY560" s="227">
        <v>0</v>
      </c>
      <c r="BZ560" s="227">
        <v>0</v>
      </c>
      <c r="CA560" s="227">
        <v>0</v>
      </c>
      <c r="CB560" s="227">
        <v>0</v>
      </c>
      <c r="CC560" s="227">
        <v>0</v>
      </c>
      <c r="CD560" s="295">
        <v>0</v>
      </c>
      <c r="CE560" s="227">
        <v>0</v>
      </c>
      <c r="CF560" s="227">
        <v>0</v>
      </c>
      <c r="CG560" s="227">
        <v>0</v>
      </c>
      <c r="CH560" s="295">
        <v>0</v>
      </c>
      <c r="CI560" s="227">
        <v>0</v>
      </c>
      <c r="CJ560" s="227">
        <v>0</v>
      </c>
      <c r="CK560" s="295">
        <v>0</v>
      </c>
      <c r="CL560" s="227">
        <v>0</v>
      </c>
      <c r="CM560" s="326" t="s">
        <v>1384</v>
      </c>
      <c r="CN560" s="309" t="s">
        <v>1383</v>
      </c>
      <c r="CO560" s="309" t="s">
        <v>1384</v>
      </c>
      <c r="CP560" s="310" t="s">
        <v>2199</v>
      </c>
      <c r="CQ560" s="336" t="s">
        <v>2250</v>
      </c>
      <c r="CR560" s="310">
        <f t="shared" si="11"/>
        <v>0</v>
      </c>
      <c r="CS560" s="310" t="s">
        <v>622</v>
      </c>
      <c r="CT560" s="310" t="s">
        <v>623</v>
      </c>
      <c r="CU560" s="310">
        <v>0</v>
      </c>
      <c r="CW560" s="312" t="s">
        <v>1383</v>
      </c>
      <c r="CX560" s="310" t="s">
        <v>1384</v>
      </c>
      <c r="CY560" s="310" t="s">
        <v>2199</v>
      </c>
      <c r="CZ560" s="325">
        <f t="shared" si="10"/>
        <v>0</v>
      </c>
      <c r="DA560" s="313" t="s">
        <v>622</v>
      </c>
      <c r="DB560" s="310" t="s">
        <v>623</v>
      </c>
      <c r="DC560" s="310" t="s">
        <v>2296</v>
      </c>
    </row>
    <row r="561" spans="1:107" ht="13.2" customHeight="1" x14ac:dyDescent="0.25">
      <c r="A561" s="293" t="s">
        <v>624</v>
      </c>
      <c r="B561" s="294" t="s">
        <v>1521</v>
      </c>
      <c r="C561" s="227">
        <v>0</v>
      </c>
      <c r="D561" s="227">
        <v>0</v>
      </c>
      <c r="E561" s="227">
        <v>0</v>
      </c>
      <c r="F561" s="227">
        <v>0</v>
      </c>
      <c r="G561" s="227">
        <v>0</v>
      </c>
      <c r="H561" s="227">
        <v>0</v>
      </c>
      <c r="I561" s="227">
        <v>0</v>
      </c>
      <c r="J561" s="227">
        <v>0</v>
      </c>
      <c r="K561" s="227">
        <v>0</v>
      </c>
      <c r="L561" s="227">
        <v>0</v>
      </c>
      <c r="M561" s="227">
        <v>0</v>
      </c>
      <c r="N561" s="227">
        <v>0</v>
      </c>
      <c r="O561" s="227">
        <v>0</v>
      </c>
      <c r="P561" s="227">
        <v>0</v>
      </c>
      <c r="Q561" s="227">
        <v>0</v>
      </c>
      <c r="R561" s="227">
        <v>0</v>
      </c>
      <c r="S561" s="227">
        <v>0</v>
      </c>
      <c r="T561" s="227">
        <v>0</v>
      </c>
      <c r="U561" s="227">
        <v>0</v>
      </c>
      <c r="V561" s="227">
        <v>0</v>
      </c>
      <c r="W561" s="227">
        <v>0</v>
      </c>
      <c r="X561" s="227">
        <v>0</v>
      </c>
      <c r="Y561" s="227">
        <v>0</v>
      </c>
      <c r="Z561" s="227">
        <v>0</v>
      </c>
      <c r="AA561" s="227">
        <v>0</v>
      </c>
      <c r="AB561" s="227">
        <v>0</v>
      </c>
      <c r="AC561" s="227">
        <v>0</v>
      </c>
      <c r="AD561" s="227">
        <v>0</v>
      </c>
      <c r="AE561" s="227">
        <v>0</v>
      </c>
      <c r="AF561" s="227">
        <v>0</v>
      </c>
      <c r="AG561" s="227">
        <v>0</v>
      </c>
      <c r="AH561" s="227">
        <v>0</v>
      </c>
      <c r="AI561" s="227">
        <v>0</v>
      </c>
      <c r="AJ561" s="227">
        <v>0</v>
      </c>
      <c r="AK561" s="227">
        <v>0</v>
      </c>
      <c r="AL561" s="227">
        <v>0</v>
      </c>
      <c r="AM561" s="227">
        <v>0</v>
      </c>
      <c r="AN561" s="227">
        <v>0</v>
      </c>
      <c r="AO561" s="227">
        <v>0</v>
      </c>
      <c r="AP561" s="227">
        <v>0</v>
      </c>
      <c r="AQ561" s="227">
        <v>0</v>
      </c>
      <c r="AR561" s="227">
        <v>2414.6999999999998</v>
      </c>
      <c r="AS561" s="227">
        <v>0</v>
      </c>
      <c r="AT561" s="227">
        <v>0</v>
      </c>
      <c r="AU561" s="227">
        <v>0</v>
      </c>
      <c r="AV561" s="227">
        <v>0</v>
      </c>
      <c r="AW561" s="227">
        <v>0</v>
      </c>
      <c r="AX561" s="227">
        <v>0</v>
      </c>
      <c r="AY561" s="227">
        <v>0</v>
      </c>
      <c r="AZ561" s="227">
        <v>0</v>
      </c>
      <c r="BA561" s="227">
        <v>0</v>
      </c>
      <c r="BB561" s="227">
        <v>0</v>
      </c>
      <c r="BC561" s="227">
        <v>0</v>
      </c>
      <c r="BD561" s="227">
        <v>0</v>
      </c>
      <c r="BE561" s="227">
        <v>0</v>
      </c>
      <c r="BF561" s="227">
        <v>0</v>
      </c>
      <c r="BG561" s="227">
        <v>0</v>
      </c>
      <c r="BH561" s="227">
        <v>0</v>
      </c>
      <c r="BI561" s="227">
        <v>0</v>
      </c>
      <c r="BJ561" s="227">
        <v>0</v>
      </c>
      <c r="BK561" s="227">
        <v>0</v>
      </c>
      <c r="BL561" s="227">
        <v>0</v>
      </c>
      <c r="BM561" s="227">
        <v>0</v>
      </c>
      <c r="BN561" s="227">
        <v>0</v>
      </c>
      <c r="BO561" s="227">
        <v>0</v>
      </c>
      <c r="BP561" s="227">
        <v>0</v>
      </c>
      <c r="BQ561" s="227">
        <v>0</v>
      </c>
      <c r="BR561" s="295">
        <v>0</v>
      </c>
      <c r="BS561" s="295">
        <v>0</v>
      </c>
      <c r="BT561" s="295">
        <v>0</v>
      </c>
      <c r="BU561" s="295">
        <v>0</v>
      </c>
      <c r="BV561" s="295">
        <v>0</v>
      </c>
      <c r="BW561" s="295">
        <v>0</v>
      </c>
      <c r="BX561" s="295">
        <v>0</v>
      </c>
      <c r="BY561" s="295">
        <v>0</v>
      </c>
      <c r="BZ561" s="295">
        <v>0</v>
      </c>
      <c r="CA561" s="295">
        <v>0</v>
      </c>
      <c r="CB561" s="295">
        <v>0</v>
      </c>
      <c r="CC561" s="295">
        <v>0</v>
      </c>
      <c r="CD561" s="295">
        <v>0</v>
      </c>
      <c r="CE561" s="295">
        <v>0</v>
      </c>
      <c r="CF561" s="295">
        <v>0</v>
      </c>
      <c r="CG561" s="295">
        <v>0</v>
      </c>
      <c r="CH561" s="295">
        <v>0</v>
      </c>
      <c r="CI561" s="295">
        <v>0</v>
      </c>
      <c r="CJ561" s="295">
        <v>0</v>
      </c>
      <c r="CK561" s="295">
        <v>0</v>
      </c>
      <c r="CL561" s="295">
        <v>0</v>
      </c>
      <c r="CM561" s="326" t="s">
        <v>1384</v>
      </c>
      <c r="CN561" s="309" t="s">
        <v>1383</v>
      </c>
      <c r="CO561" s="309" t="s">
        <v>1384</v>
      </c>
      <c r="CP561" s="310" t="s">
        <v>2199</v>
      </c>
      <c r="CQ561" s="336" t="s">
        <v>2250</v>
      </c>
      <c r="CR561" s="310">
        <f t="shared" si="11"/>
        <v>0</v>
      </c>
      <c r="CS561" s="310" t="s">
        <v>624</v>
      </c>
      <c r="CT561" s="310" t="s">
        <v>625</v>
      </c>
      <c r="CU561" s="310">
        <v>0</v>
      </c>
      <c r="CW561" s="312" t="s">
        <v>1383</v>
      </c>
      <c r="CX561" s="310" t="s">
        <v>1384</v>
      </c>
      <c r="CY561" s="310" t="s">
        <v>2199</v>
      </c>
      <c r="CZ561" s="325">
        <f t="shared" si="10"/>
        <v>0</v>
      </c>
      <c r="DA561" s="313" t="s">
        <v>624</v>
      </c>
      <c r="DB561" s="310" t="s">
        <v>1521</v>
      </c>
      <c r="DC561" s="310" t="s">
        <v>2296</v>
      </c>
    </row>
    <row r="562" spans="1:107" ht="13.2" customHeight="1" x14ac:dyDescent="0.25">
      <c r="A562" s="293" t="s">
        <v>626</v>
      </c>
      <c r="B562" s="294" t="s">
        <v>627</v>
      </c>
      <c r="C562" s="227">
        <v>0</v>
      </c>
      <c r="D562" s="227">
        <v>0</v>
      </c>
      <c r="E562" s="227">
        <v>0</v>
      </c>
      <c r="F562" s="227">
        <v>0</v>
      </c>
      <c r="G562" s="227">
        <v>0</v>
      </c>
      <c r="H562" s="227">
        <v>0</v>
      </c>
      <c r="I562" s="227">
        <v>0</v>
      </c>
      <c r="J562" s="227">
        <v>0</v>
      </c>
      <c r="K562" s="227">
        <v>0</v>
      </c>
      <c r="L562" s="227">
        <v>0</v>
      </c>
      <c r="M562" s="227">
        <v>0</v>
      </c>
      <c r="N562" s="227">
        <v>0</v>
      </c>
      <c r="O562" s="227">
        <v>0</v>
      </c>
      <c r="P562" s="227">
        <v>0</v>
      </c>
      <c r="Q562" s="227">
        <v>0</v>
      </c>
      <c r="R562" s="227">
        <v>0</v>
      </c>
      <c r="S562" s="227">
        <v>0</v>
      </c>
      <c r="T562" s="227">
        <v>0</v>
      </c>
      <c r="U562" s="227">
        <v>0</v>
      </c>
      <c r="V562" s="227">
        <v>0</v>
      </c>
      <c r="W562" s="227">
        <v>0</v>
      </c>
      <c r="X562" s="227">
        <v>0</v>
      </c>
      <c r="Y562" s="227">
        <v>0</v>
      </c>
      <c r="Z562" s="227">
        <v>0</v>
      </c>
      <c r="AA562" s="227">
        <v>0</v>
      </c>
      <c r="AB562" s="227">
        <v>0</v>
      </c>
      <c r="AC562" s="227">
        <v>0</v>
      </c>
      <c r="AD562" s="227">
        <v>0</v>
      </c>
      <c r="AE562" s="227">
        <v>0</v>
      </c>
      <c r="AF562" s="227">
        <v>0</v>
      </c>
      <c r="AG562" s="227">
        <v>0</v>
      </c>
      <c r="AH562" s="227">
        <v>1348935.71</v>
      </c>
      <c r="AI562" s="227">
        <v>0</v>
      </c>
      <c r="AJ562" s="227">
        <v>0</v>
      </c>
      <c r="AK562" s="227">
        <v>0</v>
      </c>
      <c r="AL562" s="227">
        <v>0</v>
      </c>
      <c r="AM562" s="227">
        <v>0</v>
      </c>
      <c r="AN562" s="227">
        <v>0</v>
      </c>
      <c r="AO562" s="227">
        <v>0</v>
      </c>
      <c r="AP562" s="227">
        <v>0</v>
      </c>
      <c r="AQ562" s="227">
        <v>0</v>
      </c>
      <c r="AR562" s="227">
        <v>0</v>
      </c>
      <c r="AS562" s="227">
        <v>0</v>
      </c>
      <c r="AT562" s="227">
        <v>0</v>
      </c>
      <c r="AU562" s="227">
        <v>0</v>
      </c>
      <c r="AV562" s="227">
        <v>0</v>
      </c>
      <c r="AW562" s="227">
        <v>0</v>
      </c>
      <c r="AX562" s="227">
        <v>0</v>
      </c>
      <c r="AY562" s="227">
        <v>0</v>
      </c>
      <c r="AZ562" s="227">
        <v>0</v>
      </c>
      <c r="BA562" s="227">
        <v>0</v>
      </c>
      <c r="BB562" s="227">
        <v>0</v>
      </c>
      <c r="BC562" s="227">
        <v>0</v>
      </c>
      <c r="BD562" s="227">
        <v>0</v>
      </c>
      <c r="BE562" s="227">
        <v>0</v>
      </c>
      <c r="BF562" s="227">
        <v>0</v>
      </c>
      <c r="BG562" s="227">
        <v>0</v>
      </c>
      <c r="BH562" s="227">
        <v>0</v>
      </c>
      <c r="BI562" s="227">
        <v>0</v>
      </c>
      <c r="BJ562" s="227">
        <v>0</v>
      </c>
      <c r="BK562" s="227">
        <v>0</v>
      </c>
      <c r="BL562" s="227">
        <v>0</v>
      </c>
      <c r="BM562" s="227">
        <v>0</v>
      </c>
      <c r="BN562" s="227">
        <v>0</v>
      </c>
      <c r="BO562" s="227">
        <v>0</v>
      </c>
      <c r="BP562" s="227">
        <v>0</v>
      </c>
      <c r="BQ562" s="227">
        <v>0</v>
      </c>
      <c r="BR562" s="227">
        <v>0</v>
      </c>
      <c r="BS562" s="227">
        <v>0</v>
      </c>
      <c r="BT562" s="227">
        <v>0</v>
      </c>
      <c r="BU562" s="227">
        <v>0</v>
      </c>
      <c r="BV562" s="227">
        <v>0</v>
      </c>
      <c r="BW562" s="227">
        <v>0</v>
      </c>
      <c r="BX562" s="227">
        <v>0</v>
      </c>
      <c r="BY562" s="227">
        <v>0</v>
      </c>
      <c r="BZ562" s="227">
        <v>0</v>
      </c>
      <c r="CA562" s="227">
        <v>0</v>
      </c>
      <c r="CB562" s="227">
        <v>0</v>
      </c>
      <c r="CC562" s="227">
        <v>0</v>
      </c>
      <c r="CD562" s="227">
        <v>0</v>
      </c>
      <c r="CE562" s="227">
        <v>0</v>
      </c>
      <c r="CF562" s="227">
        <v>150000</v>
      </c>
      <c r="CG562" s="227">
        <v>0</v>
      </c>
      <c r="CH562" s="227">
        <v>0</v>
      </c>
      <c r="CI562" s="227">
        <v>0</v>
      </c>
      <c r="CJ562" s="295">
        <v>0</v>
      </c>
      <c r="CK562" s="227">
        <v>0</v>
      </c>
      <c r="CL562" s="227">
        <v>0</v>
      </c>
      <c r="CM562" s="326" t="s">
        <v>1384</v>
      </c>
      <c r="CN562" s="309" t="s">
        <v>1383</v>
      </c>
      <c r="CO562" s="309" t="s">
        <v>1384</v>
      </c>
      <c r="CP562" s="310" t="s">
        <v>2199</v>
      </c>
      <c r="CQ562" s="336" t="s">
        <v>2250</v>
      </c>
      <c r="CR562" s="310">
        <f t="shared" si="11"/>
        <v>0</v>
      </c>
      <c r="CS562" s="310" t="s">
        <v>626</v>
      </c>
      <c r="CT562" s="310" t="s">
        <v>627</v>
      </c>
      <c r="CU562" s="310">
        <v>0</v>
      </c>
      <c r="CW562" s="312" t="s">
        <v>1383</v>
      </c>
      <c r="CX562" s="310" t="s">
        <v>1384</v>
      </c>
      <c r="CY562" s="310" t="s">
        <v>2199</v>
      </c>
      <c r="CZ562" s="325">
        <f t="shared" si="10"/>
        <v>0</v>
      </c>
      <c r="DA562" s="313" t="s">
        <v>626</v>
      </c>
      <c r="DB562" s="310" t="s">
        <v>627</v>
      </c>
      <c r="DC562" s="310" t="s">
        <v>2296</v>
      </c>
    </row>
    <row r="563" spans="1:107" ht="13.2" customHeight="1" x14ac:dyDescent="0.25">
      <c r="A563" s="293" t="s">
        <v>628</v>
      </c>
      <c r="B563" s="294" t="s">
        <v>1522</v>
      </c>
      <c r="C563" s="227">
        <v>0</v>
      </c>
      <c r="D563" s="227">
        <v>0</v>
      </c>
      <c r="E563" s="227">
        <v>0</v>
      </c>
      <c r="F563" s="227">
        <v>0</v>
      </c>
      <c r="G563" s="227">
        <v>0</v>
      </c>
      <c r="H563" s="227">
        <v>0</v>
      </c>
      <c r="I563" s="227">
        <v>0</v>
      </c>
      <c r="J563" s="227">
        <v>0</v>
      </c>
      <c r="K563" s="227">
        <v>0</v>
      </c>
      <c r="L563" s="227">
        <v>0</v>
      </c>
      <c r="M563" s="227">
        <v>0</v>
      </c>
      <c r="N563" s="227">
        <v>0</v>
      </c>
      <c r="O563" s="227">
        <v>0</v>
      </c>
      <c r="P563" s="227">
        <v>2198000</v>
      </c>
      <c r="Q563" s="227">
        <v>0</v>
      </c>
      <c r="R563" s="227">
        <v>1015000</v>
      </c>
      <c r="S563" s="227">
        <v>0</v>
      </c>
      <c r="T563" s="227">
        <v>0</v>
      </c>
      <c r="U563" s="227">
        <v>0</v>
      </c>
      <c r="V563" s="227">
        <v>0</v>
      </c>
      <c r="W563" s="227">
        <v>0</v>
      </c>
      <c r="X563" s="227">
        <v>1866750</v>
      </c>
      <c r="Y563" s="227">
        <v>89271370</v>
      </c>
      <c r="Z563" s="227">
        <v>2986750</v>
      </c>
      <c r="AA563" s="227">
        <v>1199000</v>
      </c>
      <c r="AB563" s="227">
        <v>3285300</v>
      </c>
      <c r="AC563" s="227">
        <v>0</v>
      </c>
      <c r="AD563" s="227">
        <v>18389000</v>
      </c>
      <c r="AE563" s="227">
        <v>2213750</v>
      </c>
      <c r="AF563" s="227">
        <v>1648500</v>
      </c>
      <c r="AG563" s="227">
        <v>2280070</v>
      </c>
      <c r="AH563" s="227">
        <v>4957500</v>
      </c>
      <c r="AI563" s="227">
        <v>0</v>
      </c>
      <c r="AJ563" s="227">
        <v>1148750</v>
      </c>
      <c r="AK563" s="227">
        <v>0</v>
      </c>
      <c r="AL563" s="227">
        <v>2828000</v>
      </c>
      <c r="AM563" s="227">
        <v>6739800</v>
      </c>
      <c r="AN563" s="227">
        <v>0</v>
      </c>
      <c r="AO563" s="227">
        <v>0</v>
      </c>
      <c r="AP563" s="227">
        <v>0</v>
      </c>
      <c r="AQ563" s="227">
        <v>0</v>
      </c>
      <c r="AR563" s="227">
        <v>0</v>
      </c>
      <c r="AS563" s="227">
        <v>0</v>
      </c>
      <c r="AT563" s="227">
        <v>664800</v>
      </c>
      <c r="AU563" s="227">
        <v>140000</v>
      </c>
      <c r="AV563" s="227">
        <v>0</v>
      </c>
      <c r="AW563" s="227">
        <v>257700</v>
      </c>
      <c r="AX563" s="227">
        <v>1753900</v>
      </c>
      <c r="AY563" s="227">
        <v>0</v>
      </c>
      <c r="AZ563" s="227">
        <v>0</v>
      </c>
      <c r="BA563" s="227">
        <v>0</v>
      </c>
      <c r="BB563" s="227">
        <v>0</v>
      </c>
      <c r="BC563" s="227">
        <v>0</v>
      </c>
      <c r="BD563" s="227">
        <v>0</v>
      </c>
      <c r="BE563" s="227">
        <v>0</v>
      </c>
      <c r="BF563" s="227">
        <v>0</v>
      </c>
      <c r="BG563" s="227">
        <v>0</v>
      </c>
      <c r="BH563" s="227">
        <v>1398810</v>
      </c>
      <c r="BI563" s="227">
        <v>1199000</v>
      </c>
      <c r="BJ563" s="227">
        <v>0</v>
      </c>
      <c r="BK563" s="227">
        <v>0</v>
      </c>
      <c r="BL563" s="227">
        <v>0</v>
      </c>
      <c r="BM563" s="227">
        <v>448900</v>
      </c>
      <c r="BN563" s="227">
        <v>7996900</v>
      </c>
      <c r="BO563" s="227">
        <v>8872556.0299999993</v>
      </c>
      <c r="BP563" s="227">
        <v>11564650</v>
      </c>
      <c r="BQ563" s="227">
        <v>0</v>
      </c>
      <c r="BR563" s="227">
        <v>0</v>
      </c>
      <c r="BS563" s="227">
        <v>0</v>
      </c>
      <c r="BT563" s="227">
        <v>0</v>
      </c>
      <c r="BU563" s="227">
        <v>0</v>
      </c>
      <c r="BV563" s="227">
        <v>0</v>
      </c>
      <c r="BW563" s="227">
        <v>0</v>
      </c>
      <c r="BX563" s="227">
        <v>0</v>
      </c>
      <c r="BY563" s="227">
        <v>0</v>
      </c>
      <c r="BZ563" s="227">
        <v>0</v>
      </c>
      <c r="CA563" s="227">
        <v>0</v>
      </c>
      <c r="CB563" s="227">
        <v>0</v>
      </c>
      <c r="CC563" s="227">
        <v>0</v>
      </c>
      <c r="CD563" s="227">
        <v>0</v>
      </c>
      <c r="CE563" s="227">
        <v>199500</v>
      </c>
      <c r="CF563" s="227">
        <v>250000</v>
      </c>
      <c r="CG563" s="227">
        <v>0</v>
      </c>
      <c r="CH563" s="227">
        <v>0</v>
      </c>
      <c r="CI563" s="227">
        <v>0</v>
      </c>
      <c r="CJ563" s="227">
        <v>0</v>
      </c>
      <c r="CK563" s="227">
        <v>0</v>
      </c>
      <c r="CL563" s="227">
        <v>448900</v>
      </c>
      <c r="CM563" s="326" t="s">
        <v>1384</v>
      </c>
      <c r="CN563" s="309" t="s">
        <v>1383</v>
      </c>
      <c r="CO563" s="309" t="s">
        <v>1384</v>
      </c>
      <c r="CP563" s="310" t="s">
        <v>2199</v>
      </c>
      <c r="CQ563" s="336" t="s">
        <v>2250</v>
      </c>
      <c r="CR563" s="310">
        <f t="shared" si="11"/>
        <v>0</v>
      </c>
      <c r="CS563" s="310" t="s">
        <v>628</v>
      </c>
      <c r="CT563" s="310" t="s">
        <v>629</v>
      </c>
      <c r="CU563" s="310">
        <v>0</v>
      </c>
      <c r="CW563" s="312" t="s">
        <v>1383</v>
      </c>
      <c r="CX563" s="310" t="s">
        <v>1384</v>
      </c>
      <c r="CY563" s="310" t="s">
        <v>2199</v>
      </c>
      <c r="CZ563" s="325">
        <f t="shared" si="10"/>
        <v>0</v>
      </c>
      <c r="DA563" s="313" t="s">
        <v>628</v>
      </c>
      <c r="DB563" s="310" t="s">
        <v>1522</v>
      </c>
      <c r="DC563" s="310" t="s">
        <v>2296</v>
      </c>
    </row>
    <row r="564" spans="1:107" ht="13.2" customHeight="1" x14ac:dyDescent="0.25">
      <c r="A564" s="293" t="s">
        <v>630</v>
      </c>
      <c r="B564" s="294" t="s">
        <v>631</v>
      </c>
      <c r="C564" s="227">
        <v>35040</v>
      </c>
      <c r="D564" s="227">
        <v>0</v>
      </c>
      <c r="E564" s="227">
        <v>0</v>
      </c>
      <c r="F564" s="227">
        <v>0</v>
      </c>
      <c r="G564" s="227">
        <v>5000</v>
      </c>
      <c r="H564" s="227">
        <v>2982</v>
      </c>
      <c r="I564" s="227">
        <v>5000</v>
      </c>
      <c r="J564" s="227">
        <v>0</v>
      </c>
      <c r="K564" s="227">
        <v>0</v>
      </c>
      <c r="L564" s="227">
        <v>5000</v>
      </c>
      <c r="M564" s="227">
        <v>0</v>
      </c>
      <c r="N564" s="227">
        <v>0</v>
      </c>
      <c r="O564" s="227">
        <v>127471.92</v>
      </c>
      <c r="P564" s="227">
        <v>0</v>
      </c>
      <c r="Q564" s="227">
        <v>0</v>
      </c>
      <c r="R564" s="227">
        <v>0</v>
      </c>
      <c r="S564" s="227">
        <v>0</v>
      </c>
      <c r="T564" s="227">
        <v>0</v>
      </c>
      <c r="U564" s="227">
        <v>0</v>
      </c>
      <c r="V564" s="227">
        <v>0</v>
      </c>
      <c r="W564" s="227">
        <v>0</v>
      </c>
      <c r="X564" s="227">
        <v>0</v>
      </c>
      <c r="Y564" s="227">
        <v>0</v>
      </c>
      <c r="Z564" s="227">
        <v>0</v>
      </c>
      <c r="AA564" s="227">
        <v>0</v>
      </c>
      <c r="AB564" s="227">
        <v>0</v>
      </c>
      <c r="AC564" s="227">
        <v>0</v>
      </c>
      <c r="AD564" s="227">
        <v>0</v>
      </c>
      <c r="AE564" s="227">
        <v>0</v>
      </c>
      <c r="AF564" s="227">
        <v>0</v>
      </c>
      <c r="AG564" s="227">
        <v>0</v>
      </c>
      <c r="AH564" s="227">
        <v>0</v>
      </c>
      <c r="AI564" s="227">
        <v>0</v>
      </c>
      <c r="AJ564" s="227">
        <v>0</v>
      </c>
      <c r="AK564" s="227">
        <v>226550</v>
      </c>
      <c r="AL564" s="227">
        <v>0</v>
      </c>
      <c r="AM564" s="227">
        <v>0</v>
      </c>
      <c r="AN564" s="227">
        <v>0</v>
      </c>
      <c r="AO564" s="227">
        <v>140996</v>
      </c>
      <c r="AP564" s="227">
        <v>76650</v>
      </c>
      <c r="AQ564" s="227">
        <v>0</v>
      </c>
      <c r="AR564" s="227">
        <v>0</v>
      </c>
      <c r="AS564" s="227">
        <v>0</v>
      </c>
      <c r="AT564" s="227">
        <v>0</v>
      </c>
      <c r="AU564" s="227">
        <v>168330</v>
      </c>
      <c r="AV564" s="227">
        <v>79950</v>
      </c>
      <c r="AW564" s="227">
        <v>0</v>
      </c>
      <c r="AX564" s="227">
        <v>49670</v>
      </c>
      <c r="AY564" s="227">
        <v>67150</v>
      </c>
      <c r="AZ564" s="227">
        <v>0</v>
      </c>
      <c r="BA564" s="227">
        <v>232835.11</v>
      </c>
      <c r="BB564" s="227">
        <v>0</v>
      </c>
      <c r="BC564" s="227">
        <v>0</v>
      </c>
      <c r="BD564" s="227">
        <v>0</v>
      </c>
      <c r="BE564" s="227">
        <v>0</v>
      </c>
      <c r="BF564" s="227">
        <v>0</v>
      </c>
      <c r="BG564" s="227">
        <v>0</v>
      </c>
      <c r="BH564" s="227">
        <v>0</v>
      </c>
      <c r="BI564" s="227">
        <v>0</v>
      </c>
      <c r="BJ564" s="227">
        <v>0</v>
      </c>
      <c r="BK564" s="227">
        <v>0</v>
      </c>
      <c r="BL564" s="227">
        <v>0</v>
      </c>
      <c r="BM564" s="227">
        <v>0</v>
      </c>
      <c r="BN564" s="227">
        <v>0</v>
      </c>
      <c r="BO564" s="227">
        <v>0</v>
      </c>
      <c r="BP564" s="227">
        <v>0</v>
      </c>
      <c r="BQ564" s="227">
        <v>0</v>
      </c>
      <c r="BR564" s="227">
        <v>8957240.7599999998</v>
      </c>
      <c r="BS564" s="227">
        <v>0</v>
      </c>
      <c r="BT564" s="227">
        <v>750000</v>
      </c>
      <c r="BU564" s="227">
        <v>903640</v>
      </c>
      <c r="BV564" s="227">
        <v>0</v>
      </c>
      <c r="BW564" s="227">
        <v>0</v>
      </c>
      <c r="BX564" s="227">
        <v>0</v>
      </c>
      <c r="BY564" s="227">
        <v>0</v>
      </c>
      <c r="BZ564" s="227">
        <v>1500000</v>
      </c>
      <c r="CA564" s="227">
        <v>750000</v>
      </c>
      <c r="CB564" s="227">
        <v>0</v>
      </c>
      <c r="CC564" s="227">
        <v>0</v>
      </c>
      <c r="CD564" s="227">
        <v>0</v>
      </c>
      <c r="CE564" s="227">
        <v>0</v>
      </c>
      <c r="CF564" s="227">
        <v>0</v>
      </c>
      <c r="CG564" s="227">
        <v>0</v>
      </c>
      <c r="CH564" s="227">
        <v>0</v>
      </c>
      <c r="CI564" s="227">
        <v>0</v>
      </c>
      <c r="CJ564" s="227">
        <v>333376.92</v>
      </c>
      <c r="CK564" s="227">
        <v>0</v>
      </c>
      <c r="CL564" s="227">
        <v>0</v>
      </c>
      <c r="CM564" s="326" t="s">
        <v>1384</v>
      </c>
      <c r="CN564" s="309" t="s">
        <v>1383</v>
      </c>
      <c r="CO564" s="309" t="s">
        <v>1384</v>
      </c>
      <c r="CP564" s="310" t="s">
        <v>2199</v>
      </c>
      <c r="CQ564" s="336" t="s">
        <v>2250</v>
      </c>
      <c r="CR564" s="310">
        <f t="shared" si="11"/>
        <v>0</v>
      </c>
      <c r="CS564" s="310" t="s">
        <v>630</v>
      </c>
      <c r="CT564" s="310" t="s">
        <v>631</v>
      </c>
      <c r="CU564" s="310">
        <v>0</v>
      </c>
      <c r="CW564" s="312" t="s">
        <v>1383</v>
      </c>
      <c r="CX564" s="310" t="s">
        <v>1384</v>
      </c>
      <c r="CY564" s="310" t="s">
        <v>2199</v>
      </c>
      <c r="CZ564" s="325">
        <f t="shared" si="10"/>
        <v>0</v>
      </c>
      <c r="DA564" s="313" t="s">
        <v>630</v>
      </c>
      <c r="DB564" s="310" t="s">
        <v>631</v>
      </c>
      <c r="DC564" s="310" t="s">
        <v>2296</v>
      </c>
    </row>
    <row r="565" spans="1:107" ht="13.2" customHeight="1" x14ac:dyDescent="0.25">
      <c r="A565" s="293" t="s">
        <v>632</v>
      </c>
      <c r="B565" s="294" t="s">
        <v>1523</v>
      </c>
      <c r="C565" s="227">
        <v>0</v>
      </c>
      <c r="D565" s="227">
        <v>0</v>
      </c>
      <c r="E565" s="227">
        <v>0</v>
      </c>
      <c r="F565" s="227">
        <v>0</v>
      </c>
      <c r="G565" s="227">
        <v>2441700</v>
      </c>
      <c r="H565" s="227">
        <v>0</v>
      </c>
      <c r="I565" s="227">
        <v>1496350</v>
      </c>
      <c r="J565" s="227">
        <v>0</v>
      </c>
      <c r="K565" s="227">
        <v>0</v>
      </c>
      <c r="L565" s="227">
        <v>0</v>
      </c>
      <c r="M565" s="227">
        <v>11144100</v>
      </c>
      <c r="N565" s="227">
        <v>3987800</v>
      </c>
      <c r="O565" s="227">
        <v>0</v>
      </c>
      <c r="P565" s="227">
        <v>0</v>
      </c>
      <c r="Q565" s="227">
        <v>0</v>
      </c>
      <c r="R565" s="227">
        <v>0</v>
      </c>
      <c r="S565" s="227">
        <v>5858200</v>
      </c>
      <c r="T565" s="227">
        <v>0</v>
      </c>
      <c r="U565" s="227">
        <v>0</v>
      </c>
      <c r="V565" s="227">
        <v>0</v>
      </c>
      <c r="W565" s="227">
        <v>0</v>
      </c>
      <c r="X565" s="227">
        <v>0</v>
      </c>
      <c r="Y565" s="227">
        <v>0</v>
      </c>
      <c r="Z565" s="227">
        <v>0</v>
      </c>
      <c r="AA565" s="227">
        <v>0</v>
      </c>
      <c r="AB565" s="227">
        <v>0</v>
      </c>
      <c r="AC565" s="227">
        <v>0</v>
      </c>
      <c r="AD565" s="227">
        <v>0</v>
      </c>
      <c r="AE565" s="227">
        <v>0</v>
      </c>
      <c r="AF565" s="227">
        <v>0</v>
      </c>
      <c r="AG565" s="227">
        <v>0</v>
      </c>
      <c r="AH565" s="227">
        <v>0</v>
      </c>
      <c r="AI565" s="227">
        <v>0</v>
      </c>
      <c r="AJ565" s="227">
        <v>0</v>
      </c>
      <c r="AK565" s="227">
        <v>0</v>
      </c>
      <c r="AL565" s="227">
        <v>0</v>
      </c>
      <c r="AM565" s="227">
        <v>0</v>
      </c>
      <c r="AN565" s="227">
        <v>0</v>
      </c>
      <c r="AO565" s="227">
        <v>3433200</v>
      </c>
      <c r="AP565" s="227">
        <v>3955252</v>
      </c>
      <c r="AQ565" s="227">
        <v>0</v>
      </c>
      <c r="AR565" s="227">
        <v>0</v>
      </c>
      <c r="AS565" s="227">
        <v>1373200</v>
      </c>
      <c r="AT565" s="227">
        <v>0</v>
      </c>
      <c r="AU565" s="227">
        <v>21800000</v>
      </c>
      <c r="AV565" s="227">
        <v>0</v>
      </c>
      <c r="AW565" s="227">
        <v>0</v>
      </c>
      <c r="AX565" s="227">
        <v>0</v>
      </c>
      <c r="AY565" s="227">
        <v>1219400</v>
      </c>
      <c r="AZ565" s="227">
        <v>1654900</v>
      </c>
      <c r="BA565" s="227">
        <v>0</v>
      </c>
      <c r="BB565" s="227">
        <v>0</v>
      </c>
      <c r="BC565" s="227">
        <v>0</v>
      </c>
      <c r="BD565" s="227">
        <v>3142668</v>
      </c>
      <c r="BE565" s="227">
        <v>0</v>
      </c>
      <c r="BF565" s="227">
        <v>2892400</v>
      </c>
      <c r="BG565" s="227">
        <v>92586419.379999995</v>
      </c>
      <c r="BH565" s="227">
        <v>0</v>
      </c>
      <c r="BI565" s="227">
        <v>0</v>
      </c>
      <c r="BJ565" s="227">
        <v>0</v>
      </c>
      <c r="BK565" s="227">
        <v>1784666.67</v>
      </c>
      <c r="BL565" s="227">
        <v>0</v>
      </c>
      <c r="BM565" s="227">
        <v>0</v>
      </c>
      <c r="BN565" s="227">
        <v>0</v>
      </c>
      <c r="BO565" s="227">
        <v>0</v>
      </c>
      <c r="BP565" s="227">
        <v>0</v>
      </c>
      <c r="BQ565" s="227">
        <v>7286400</v>
      </c>
      <c r="BR565" s="227">
        <v>0</v>
      </c>
      <c r="BS565" s="227">
        <v>0</v>
      </c>
      <c r="BT565" s="227">
        <v>0</v>
      </c>
      <c r="BU565" s="227">
        <v>16000</v>
      </c>
      <c r="BV565" s="227">
        <v>0</v>
      </c>
      <c r="BW565" s="227">
        <v>0</v>
      </c>
      <c r="BX565" s="227">
        <v>0</v>
      </c>
      <c r="BY565" s="227">
        <v>0</v>
      </c>
      <c r="BZ565" s="227">
        <v>0</v>
      </c>
      <c r="CA565" s="227">
        <v>16000</v>
      </c>
      <c r="CB565" s="227">
        <v>0</v>
      </c>
      <c r="CC565" s="227">
        <v>4186800</v>
      </c>
      <c r="CD565" s="227">
        <v>464900</v>
      </c>
      <c r="CE565" s="227">
        <v>448900</v>
      </c>
      <c r="CF565" s="227">
        <v>0</v>
      </c>
      <c r="CG565" s="227">
        <v>0</v>
      </c>
      <c r="CH565" s="227">
        <v>1199000</v>
      </c>
      <c r="CI565" s="227">
        <v>0</v>
      </c>
      <c r="CJ565" s="227">
        <v>19695952.34</v>
      </c>
      <c r="CK565" s="227">
        <v>0</v>
      </c>
      <c r="CL565" s="227">
        <v>0</v>
      </c>
      <c r="CM565" s="326" t="s">
        <v>1407</v>
      </c>
      <c r="CN565" s="309" t="s">
        <v>1424</v>
      </c>
      <c r="CO565" s="309" t="s">
        <v>1407</v>
      </c>
      <c r="CQ565" s="336" t="s">
        <v>2257</v>
      </c>
      <c r="CR565" s="310">
        <f t="shared" si="11"/>
        <v>0</v>
      </c>
      <c r="CS565" s="310" t="s">
        <v>632</v>
      </c>
      <c r="CT565" s="310" t="s">
        <v>633</v>
      </c>
      <c r="CU565" s="310">
        <v>0</v>
      </c>
      <c r="CW565" s="312" t="s">
        <v>1424</v>
      </c>
      <c r="CX565" s="310" t="s">
        <v>1407</v>
      </c>
      <c r="CY565" s="310">
        <v>0</v>
      </c>
      <c r="CZ565" s="325">
        <f t="shared" si="10"/>
        <v>0</v>
      </c>
      <c r="DA565" s="313" t="s">
        <v>632</v>
      </c>
      <c r="DB565" s="310" t="s">
        <v>1523</v>
      </c>
      <c r="DC565" s="310" t="s">
        <v>2296</v>
      </c>
    </row>
    <row r="566" spans="1:107" ht="13.2" customHeight="1" x14ac:dyDescent="0.25">
      <c r="A566" s="293" t="s">
        <v>634</v>
      </c>
      <c r="B566" s="294" t="s">
        <v>1240</v>
      </c>
      <c r="C566" s="227">
        <v>5802532</v>
      </c>
      <c r="D566" s="227">
        <v>121900</v>
      </c>
      <c r="E566" s="227">
        <v>3268754</v>
      </c>
      <c r="F566" s="227">
        <v>2991116</v>
      </c>
      <c r="G566" s="227">
        <v>95664</v>
      </c>
      <c r="H566" s="227">
        <v>2375177</v>
      </c>
      <c r="I566" s="227">
        <v>6119018.2699999996</v>
      </c>
      <c r="J566" s="227">
        <v>6403655</v>
      </c>
      <c r="K566" s="227">
        <v>2504400</v>
      </c>
      <c r="L566" s="227">
        <v>4701645</v>
      </c>
      <c r="M566" s="227">
        <v>6512588</v>
      </c>
      <c r="N566" s="227">
        <v>1186686</v>
      </c>
      <c r="O566" s="227">
        <v>258645</v>
      </c>
      <c r="P566" s="227">
        <v>2250263.7999999998</v>
      </c>
      <c r="Q566" s="227">
        <v>4646083.3099999996</v>
      </c>
      <c r="R566" s="227">
        <v>9905689</v>
      </c>
      <c r="S566" s="227">
        <v>2214550</v>
      </c>
      <c r="T566" s="227">
        <v>2347650</v>
      </c>
      <c r="U566" s="227">
        <v>2344548</v>
      </c>
      <c r="V566" s="227">
        <v>2270896.0699999998</v>
      </c>
      <c r="W566" s="227">
        <v>126498.03</v>
      </c>
      <c r="X566" s="227">
        <v>1252460</v>
      </c>
      <c r="Y566" s="227">
        <v>4632365.8099999996</v>
      </c>
      <c r="Z566" s="227">
        <v>1598190</v>
      </c>
      <c r="AA566" s="227">
        <v>1326100</v>
      </c>
      <c r="AB566" s="227">
        <v>760450</v>
      </c>
      <c r="AC566" s="227">
        <v>1825998</v>
      </c>
      <c r="AD566" s="227">
        <v>5576437</v>
      </c>
      <c r="AE566" s="227">
        <v>1563470</v>
      </c>
      <c r="AF566" s="227">
        <v>1902985</v>
      </c>
      <c r="AG566" s="227">
        <v>2851100</v>
      </c>
      <c r="AH566" s="227">
        <v>4347098</v>
      </c>
      <c r="AI566" s="227">
        <v>2154700</v>
      </c>
      <c r="AJ566" s="227">
        <v>1859234.31</v>
      </c>
      <c r="AK566" s="227">
        <v>187284</v>
      </c>
      <c r="AL566" s="227">
        <v>3116733</v>
      </c>
      <c r="AM566" s="227">
        <v>3120999</v>
      </c>
      <c r="AN566" s="227">
        <v>4984719.5</v>
      </c>
      <c r="AO566" s="227">
        <v>4232022</v>
      </c>
      <c r="AP566" s="227">
        <v>3564956</v>
      </c>
      <c r="AQ566" s="227">
        <v>1660602</v>
      </c>
      <c r="AR566" s="227">
        <v>173550</v>
      </c>
      <c r="AS566" s="227">
        <v>3785428</v>
      </c>
      <c r="AT566" s="227">
        <v>2535850</v>
      </c>
      <c r="AU566" s="227">
        <v>4310480.67</v>
      </c>
      <c r="AV566" s="227">
        <v>2860396</v>
      </c>
      <c r="AW566" s="227">
        <v>1752717</v>
      </c>
      <c r="AX566" s="227">
        <v>2336870</v>
      </c>
      <c r="AY566" s="227">
        <v>3141245</v>
      </c>
      <c r="AZ566" s="227">
        <v>2551469</v>
      </c>
      <c r="BA566" s="227">
        <v>9812765.75</v>
      </c>
      <c r="BB566" s="227">
        <v>3085692</v>
      </c>
      <c r="BC566" s="227">
        <v>16028875</v>
      </c>
      <c r="BD566" s="227">
        <v>8024000</v>
      </c>
      <c r="BE566" s="227">
        <v>1945278.57</v>
      </c>
      <c r="BF566" s="227">
        <v>2250550</v>
      </c>
      <c r="BG566" s="227">
        <v>9282331.4900000002</v>
      </c>
      <c r="BH566" s="227">
        <v>6769719.6100000003</v>
      </c>
      <c r="BI566" s="227">
        <v>1415350</v>
      </c>
      <c r="BJ566" s="227">
        <v>9078175</v>
      </c>
      <c r="BK566" s="227">
        <v>2967269.35</v>
      </c>
      <c r="BL566" s="227">
        <v>133280</v>
      </c>
      <c r="BM566" s="227">
        <v>2375700</v>
      </c>
      <c r="BN566" s="227">
        <v>1753037.14</v>
      </c>
      <c r="BO566" s="227">
        <v>2458446.23</v>
      </c>
      <c r="BP566" s="227">
        <v>1833200</v>
      </c>
      <c r="BQ566" s="227">
        <v>1634673.35</v>
      </c>
      <c r="BR566" s="227">
        <v>1306614</v>
      </c>
      <c r="BS566" s="227">
        <v>9222197.8000000007</v>
      </c>
      <c r="BT566" s="227">
        <v>11686168.5</v>
      </c>
      <c r="BU566" s="227">
        <v>2873843</v>
      </c>
      <c r="BV566" s="227">
        <v>648099</v>
      </c>
      <c r="BW566" s="227">
        <v>11084283.18</v>
      </c>
      <c r="BX566" s="227">
        <v>7906854.0999999996</v>
      </c>
      <c r="BY566" s="227">
        <v>2911940</v>
      </c>
      <c r="BZ566" s="227">
        <v>2133775</v>
      </c>
      <c r="CA566" s="227">
        <v>2791135</v>
      </c>
      <c r="CB566" s="227">
        <v>3093369.1</v>
      </c>
      <c r="CC566" s="227">
        <v>6616452.6100000003</v>
      </c>
      <c r="CD566" s="227">
        <v>3620600</v>
      </c>
      <c r="CE566" s="227">
        <v>7209822.3799999999</v>
      </c>
      <c r="CF566" s="227">
        <v>2135000.29</v>
      </c>
      <c r="CG566" s="227">
        <v>1736180</v>
      </c>
      <c r="CH566" s="227">
        <v>2020113</v>
      </c>
      <c r="CI566" s="227">
        <v>1922139</v>
      </c>
      <c r="CJ566" s="227">
        <v>6674098.6100000003</v>
      </c>
      <c r="CK566" s="227">
        <v>1620556</v>
      </c>
      <c r="CL566" s="227">
        <v>1459532</v>
      </c>
      <c r="CM566" s="326" t="s">
        <v>1384</v>
      </c>
      <c r="CN566" s="309" t="s">
        <v>1383</v>
      </c>
      <c r="CO566" s="309" t="s">
        <v>1384</v>
      </c>
      <c r="CQ566" s="336" t="s">
        <v>2250</v>
      </c>
      <c r="CR566" s="310">
        <f t="shared" si="11"/>
        <v>0</v>
      </c>
      <c r="CS566" s="310" t="s">
        <v>634</v>
      </c>
      <c r="CT566" s="310" t="s">
        <v>2226</v>
      </c>
      <c r="CU566" s="310">
        <v>0</v>
      </c>
      <c r="CW566" s="312" t="s">
        <v>1383</v>
      </c>
      <c r="CX566" s="310" t="s">
        <v>1384</v>
      </c>
      <c r="CY566" s="310">
        <v>0</v>
      </c>
      <c r="CZ566" s="325">
        <f t="shared" si="10"/>
        <v>0</v>
      </c>
      <c r="DA566" s="313" t="s">
        <v>634</v>
      </c>
      <c r="DB566" s="310" t="s">
        <v>1240</v>
      </c>
      <c r="DC566" s="310" t="s">
        <v>2296</v>
      </c>
    </row>
    <row r="567" spans="1:107" ht="13.2" customHeight="1" x14ac:dyDescent="0.25">
      <c r="A567" s="293" t="s">
        <v>635</v>
      </c>
      <c r="B567" s="294" t="s">
        <v>1524</v>
      </c>
      <c r="C567" s="227">
        <v>231000</v>
      </c>
      <c r="D567" s="227">
        <v>0</v>
      </c>
      <c r="E567" s="227">
        <v>0</v>
      </c>
      <c r="F567" s="227">
        <v>0</v>
      </c>
      <c r="G567" s="227">
        <v>0</v>
      </c>
      <c r="H567" s="227">
        <v>53367</v>
      </c>
      <c r="I567" s="227">
        <v>0</v>
      </c>
      <c r="J567" s="227">
        <v>0</v>
      </c>
      <c r="K567" s="227">
        <v>0</v>
      </c>
      <c r="L567" s="227">
        <v>0</v>
      </c>
      <c r="M567" s="227">
        <v>0</v>
      </c>
      <c r="N567" s="227">
        <v>0</v>
      </c>
      <c r="O567" s="227">
        <v>0</v>
      </c>
      <c r="P567" s="227">
        <v>0</v>
      </c>
      <c r="Q567" s="227">
        <v>0</v>
      </c>
      <c r="R567" s="227">
        <v>0</v>
      </c>
      <c r="S567" s="227">
        <v>0</v>
      </c>
      <c r="T567" s="227">
        <v>0</v>
      </c>
      <c r="U567" s="227">
        <v>0</v>
      </c>
      <c r="V567" s="227">
        <v>0</v>
      </c>
      <c r="W567" s="227">
        <v>0</v>
      </c>
      <c r="X567" s="227">
        <v>0</v>
      </c>
      <c r="Y567" s="227">
        <v>0</v>
      </c>
      <c r="Z567" s="227">
        <v>0</v>
      </c>
      <c r="AA567" s="227">
        <v>0</v>
      </c>
      <c r="AB567" s="227">
        <v>0</v>
      </c>
      <c r="AC567" s="227">
        <v>0</v>
      </c>
      <c r="AD567" s="227">
        <v>0</v>
      </c>
      <c r="AE567" s="227">
        <v>0</v>
      </c>
      <c r="AF567" s="227">
        <v>0</v>
      </c>
      <c r="AG567" s="227">
        <v>0</v>
      </c>
      <c r="AH567" s="227">
        <v>0</v>
      </c>
      <c r="AI567" s="227">
        <v>0</v>
      </c>
      <c r="AJ567" s="227">
        <v>0</v>
      </c>
      <c r="AK567" s="227">
        <v>0</v>
      </c>
      <c r="AL567" s="227">
        <v>0</v>
      </c>
      <c r="AM567" s="227">
        <v>0</v>
      </c>
      <c r="AN567" s="227">
        <v>0</v>
      </c>
      <c r="AO567" s="227">
        <v>0</v>
      </c>
      <c r="AP567" s="227">
        <v>0</v>
      </c>
      <c r="AQ567" s="227">
        <v>0</v>
      </c>
      <c r="AR567" s="227">
        <v>0</v>
      </c>
      <c r="AS567" s="227">
        <v>0</v>
      </c>
      <c r="AT567" s="227">
        <v>0</v>
      </c>
      <c r="AU567" s="227">
        <v>0</v>
      </c>
      <c r="AV567" s="227">
        <v>0</v>
      </c>
      <c r="AW567" s="227">
        <v>0</v>
      </c>
      <c r="AX567" s="227">
        <v>0</v>
      </c>
      <c r="AY567" s="227">
        <v>0</v>
      </c>
      <c r="AZ567" s="227">
        <v>0</v>
      </c>
      <c r="BA567" s="227">
        <v>0</v>
      </c>
      <c r="BB567" s="227">
        <v>0</v>
      </c>
      <c r="BC567" s="227">
        <v>0</v>
      </c>
      <c r="BD567" s="227">
        <v>0</v>
      </c>
      <c r="BE567" s="227">
        <v>0</v>
      </c>
      <c r="BF567" s="227">
        <v>0</v>
      </c>
      <c r="BG567" s="227">
        <v>0</v>
      </c>
      <c r="BH567" s="227">
        <v>23706.65</v>
      </c>
      <c r="BI567" s="227">
        <v>0</v>
      </c>
      <c r="BJ567" s="227">
        <v>0</v>
      </c>
      <c r="BK567" s="227">
        <v>0</v>
      </c>
      <c r="BL567" s="227">
        <v>0</v>
      </c>
      <c r="BM567" s="227">
        <v>0</v>
      </c>
      <c r="BN567" s="227">
        <v>0</v>
      </c>
      <c r="BO567" s="227">
        <v>0</v>
      </c>
      <c r="BP567" s="227">
        <v>0</v>
      </c>
      <c r="BQ567" s="227">
        <v>0</v>
      </c>
      <c r="BR567" s="227">
        <v>0</v>
      </c>
      <c r="BS567" s="227">
        <v>0</v>
      </c>
      <c r="BT567" s="227">
        <v>0</v>
      </c>
      <c r="BU567" s="227">
        <v>0</v>
      </c>
      <c r="BV567" s="227">
        <v>0</v>
      </c>
      <c r="BW567" s="227">
        <v>0</v>
      </c>
      <c r="BX567" s="227">
        <v>0</v>
      </c>
      <c r="BY567" s="227">
        <v>0</v>
      </c>
      <c r="BZ567" s="227">
        <v>0</v>
      </c>
      <c r="CA567" s="227">
        <v>0</v>
      </c>
      <c r="CB567" s="227">
        <v>0</v>
      </c>
      <c r="CC567" s="227">
        <v>0</v>
      </c>
      <c r="CD567" s="227">
        <v>0</v>
      </c>
      <c r="CE567" s="227">
        <v>0</v>
      </c>
      <c r="CF567" s="227">
        <v>0</v>
      </c>
      <c r="CG567" s="227">
        <v>0</v>
      </c>
      <c r="CH567" s="227">
        <v>0</v>
      </c>
      <c r="CI567" s="227">
        <v>0</v>
      </c>
      <c r="CJ567" s="227">
        <v>0</v>
      </c>
      <c r="CK567" s="227">
        <v>0</v>
      </c>
      <c r="CL567" s="227">
        <v>0</v>
      </c>
      <c r="CM567" s="326" t="s">
        <v>1384</v>
      </c>
      <c r="CN567" s="309" t="s">
        <v>1383</v>
      </c>
      <c r="CO567" s="309" t="s">
        <v>1384</v>
      </c>
      <c r="CQ567" s="336" t="s">
        <v>2250</v>
      </c>
      <c r="CR567" s="310">
        <f t="shared" si="11"/>
        <v>0</v>
      </c>
      <c r="CS567" s="310" t="s">
        <v>635</v>
      </c>
      <c r="CT567" s="310" t="s">
        <v>636</v>
      </c>
      <c r="CU567" s="310">
        <v>0</v>
      </c>
      <c r="CW567" s="312" t="s">
        <v>1383</v>
      </c>
      <c r="CX567" s="310" t="s">
        <v>1384</v>
      </c>
      <c r="CY567" s="310">
        <v>0</v>
      </c>
      <c r="CZ567" s="325">
        <f t="shared" si="10"/>
        <v>0</v>
      </c>
      <c r="DA567" s="313" t="s">
        <v>635</v>
      </c>
      <c r="DB567" s="310" t="s">
        <v>1524</v>
      </c>
      <c r="DC567" s="310" t="s">
        <v>2296</v>
      </c>
    </row>
    <row r="568" spans="1:107" ht="13.2" customHeight="1" x14ac:dyDescent="0.25">
      <c r="A568" s="293" t="s">
        <v>637</v>
      </c>
      <c r="B568" s="294" t="s">
        <v>1525</v>
      </c>
      <c r="C568" s="227">
        <v>1819403</v>
      </c>
      <c r="D568" s="227">
        <v>0</v>
      </c>
      <c r="E568" s="227">
        <v>0</v>
      </c>
      <c r="F568" s="227">
        <v>0</v>
      </c>
      <c r="G568" s="227">
        <v>0</v>
      </c>
      <c r="H568" s="227">
        <v>0</v>
      </c>
      <c r="I568" s="227">
        <v>0</v>
      </c>
      <c r="J568" s="227">
        <v>0</v>
      </c>
      <c r="K568" s="227">
        <v>0</v>
      </c>
      <c r="L568" s="227">
        <v>0</v>
      </c>
      <c r="M568" s="227">
        <v>0</v>
      </c>
      <c r="N568" s="227">
        <v>0</v>
      </c>
      <c r="O568" s="227">
        <v>0</v>
      </c>
      <c r="P568" s="227">
        <v>0</v>
      </c>
      <c r="Q568" s="227">
        <v>0</v>
      </c>
      <c r="R568" s="227">
        <v>0</v>
      </c>
      <c r="S568" s="227">
        <v>0</v>
      </c>
      <c r="T568" s="227">
        <v>0</v>
      </c>
      <c r="U568" s="227">
        <v>0</v>
      </c>
      <c r="V568" s="227">
        <v>0</v>
      </c>
      <c r="W568" s="227">
        <v>0</v>
      </c>
      <c r="X568" s="227">
        <v>65000</v>
      </c>
      <c r="Y568" s="227">
        <v>0</v>
      </c>
      <c r="Z568" s="227">
        <v>0</v>
      </c>
      <c r="AA568" s="227">
        <v>0</v>
      </c>
      <c r="AB568" s="227">
        <v>0</v>
      </c>
      <c r="AC568" s="227">
        <v>0</v>
      </c>
      <c r="AD568" s="227">
        <v>0</v>
      </c>
      <c r="AE568" s="227">
        <v>0</v>
      </c>
      <c r="AF568" s="227">
        <v>0</v>
      </c>
      <c r="AG568" s="227">
        <v>0</v>
      </c>
      <c r="AH568" s="227">
        <v>0</v>
      </c>
      <c r="AI568" s="227">
        <v>1840</v>
      </c>
      <c r="AJ568" s="227">
        <v>0</v>
      </c>
      <c r="AK568" s="227">
        <v>0</v>
      </c>
      <c r="AL568" s="227">
        <v>0</v>
      </c>
      <c r="AM568" s="227">
        <v>0</v>
      </c>
      <c r="AN568" s="227">
        <v>0</v>
      </c>
      <c r="AO568" s="227">
        <v>0</v>
      </c>
      <c r="AP568" s="227">
        <v>0</v>
      </c>
      <c r="AQ568" s="227">
        <v>0</v>
      </c>
      <c r="AR568" s="227">
        <v>0</v>
      </c>
      <c r="AS568" s="227">
        <v>0</v>
      </c>
      <c r="AT568" s="227">
        <v>0</v>
      </c>
      <c r="AU568" s="227">
        <v>0</v>
      </c>
      <c r="AV568" s="227">
        <v>0</v>
      </c>
      <c r="AW568" s="227">
        <v>1500</v>
      </c>
      <c r="AX568" s="227">
        <v>0</v>
      </c>
      <c r="AY568" s="227">
        <v>0</v>
      </c>
      <c r="AZ568" s="227">
        <v>0</v>
      </c>
      <c r="BA568" s="227">
        <v>0</v>
      </c>
      <c r="BB568" s="227">
        <v>0</v>
      </c>
      <c r="BC568" s="227">
        <v>0</v>
      </c>
      <c r="BD568" s="227">
        <v>0</v>
      </c>
      <c r="BE568" s="227">
        <v>0</v>
      </c>
      <c r="BF568" s="227">
        <v>0</v>
      </c>
      <c r="BG568" s="227">
        <v>0</v>
      </c>
      <c r="BH568" s="227">
        <v>0</v>
      </c>
      <c r="BI568" s="227">
        <v>0</v>
      </c>
      <c r="BJ568" s="227">
        <v>0</v>
      </c>
      <c r="BK568" s="227">
        <v>0</v>
      </c>
      <c r="BL568" s="227">
        <v>0</v>
      </c>
      <c r="BM568" s="227">
        <v>0</v>
      </c>
      <c r="BN568" s="227">
        <v>0</v>
      </c>
      <c r="BO568" s="227">
        <v>0</v>
      </c>
      <c r="BP568" s="227">
        <v>0</v>
      </c>
      <c r="BQ568" s="227">
        <v>464500</v>
      </c>
      <c r="BR568" s="295">
        <v>0</v>
      </c>
      <c r="BS568" s="295">
        <v>0</v>
      </c>
      <c r="BT568" s="295">
        <v>0</v>
      </c>
      <c r="BU568" s="295">
        <v>0</v>
      </c>
      <c r="BV568" s="295">
        <v>0</v>
      </c>
      <c r="BW568" s="295">
        <v>0</v>
      </c>
      <c r="BX568" s="295">
        <v>0</v>
      </c>
      <c r="BY568" s="227">
        <v>0</v>
      </c>
      <c r="BZ568" s="295">
        <v>0</v>
      </c>
      <c r="CA568" s="295">
        <v>0</v>
      </c>
      <c r="CB568" s="295">
        <v>0</v>
      </c>
      <c r="CC568" s="295">
        <v>0</v>
      </c>
      <c r="CD568" s="295">
        <v>0</v>
      </c>
      <c r="CE568" s="295">
        <v>0</v>
      </c>
      <c r="CF568" s="227">
        <v>0</v>
      </c>
      <c r="CG568" s="295">
        <v>0</v>
      </c>
      <c r="CH568" s="295">
        <v>0</v>
      </c>
      <c r="CI568" s="295">
        <v>0</v>
      </c>
      <c r="CJ568" s="295">
        <v>0</v>
      </c>
      <c r="CK568" s="227">
        <v>0</v>
      </c>
      <c r="CL568" s="295">
        <v>0</v>
      </c>
      <c r="CM568" s="326" t="s">
        <v>1384</v>
      </c>
      <c r="CN568" s="309" t="s">
        <v>1383</v>
      </c>
      <c r="CO568" s="309" t="s">
        <v>1384</v>
      </c>
      <c r="CQ568" s="336" t="s">
        <v>2250</v>
      </c>
      <c r="CR568" s="310">
        <f t="shared" si="11"/>
        <v>0</v>
      </c>
      <c r="CS568" s="310" t="s">
        <v>637</v>
      </c>
      <c r="CT568" s="310" t="s">
        <v>2227</v>
      </c>
      <c r="CU568" s="310">
        <v>0</v>
      </c>
      <c r="CW568" s="312" t="s">
        <v>1383</v>
      </c>
      <c r="CX568" s="310" t="s">
        <v>1384</v>
      </c>
      <c r="CY568" s="310">
        <v>0</v>
      </c>
      <c r="CZ568" s="325">
        <f t="shared" si="10"/>
        <v>0</v>
      </c>
      <c r="DA568" s="313" t="s">
        <v>637</v>
      </c>
      <c r="DB568" s="310" t="s">
        <v>1525</v>
      </c>
      <c r="DC568" s="310" t="s">
        <v>2296</v>
      </c>
    </row>
    <row r="569" spans="1:107" ht="13.2" customHeight="1" x14ac:dyDescent="0.25">
      <c r="A569" s="293" t="s">
        <v>638</v>
      </c>
      <c r="B569" s="294" t="s">
        <v>1526</v>
      </c>
      <c r="C569" s="227">
        <v>119680</v>
      </c>
      <c r="D569" s="227">
        <v>82840</v>
      </c>
      <c r="E569" s="227">
        <v>2508615</v>
      </c>
      <c r="F569" s="227">
        <v>16390057</v>
      </c>
      <c r="G569" s="227">
        <v>1352350</v>
      </c>
      <c r="H569" s="227">
        <v>1500084</v>
      </c>
      <c r="I569" s="227">
        <v>232261.25</v>
      </c>
      <c r="J569" s="227">
        <v>2754415</v>
      </c>
      <c r="K569" s="227">
        <v>3231000</v>
      </c>
      <c r="L569" s="227">
        <v>60170</v>
      </c>
      <c r="M569" s="227">
        <v>3173539</v>
      </c>
      <c r="N569" s="227">
        <v>5145900</v>
      </c>
      <c r="O569" s="227">
        <v>19727625</v>
      </c>
      <c r="P569" s="227">
        <v>6660851</v>
      </c>
      <c r="Q569" s="227">
        <v>6334560</v>
      </c>
      <c r="R569" s="227">
        <v>4844664</v>
      </c>
      <c r="S569" s="227">
        <v>5842229</v>
      </c>
      <c r="T569" s="227">
        <v>4610093.75</v>
      </c>
      <c r="U569" s="227">
        <v>6141632.75</v>
      </c>
      <c r="V569" s="227">
        <v>2033301</v>
      </c>
      <c r="W569" s="227">
        <v>0</v>
      </c>
      <c r="X569" s="227">
        <v>2831502.5</v>
      </c>
      <c r="Y569" s="227">
        <v>328000</v>
      </c>
      <c r="Z569" s="227">
        <v>0</v>
      </c>
      <c r="AA569" s="227">
        <v>1011795</v>
      </c>
      <c r="AB569" s="227">
        <v>168100</v>
      </c>
      <c r="AC569" s="227">
        <v>182970</v>
      </c>
      <c r="AD569" s="227">
        <v>4163787</v>
      </c>
      <c r="AE569" s="227">
        <v>1034905</v>
      </c>
      <c r="AF569" s="227">
        <v>1734708.5</v>
      </c>
      <c r="AG569" s="227">
        <v>3670505</v>
      </c>
      <c r="AH569" s="227">
        <v>372435</v>
      </c>
      <c r="AI569" s="227">
        <v>598952</v>
      </c>
      <c r="AJ569" s="227">
        <v>3410099</v>
      </c>
      <c r="AK569" s="227">
        <v>34385313</v>
      </c>
      <c r="AL569" s="227">
        <v>11265895</v>
      </c>
      <c r="AM569" s="227">
        <v>2277700</v>
      </c>
      <c r="AN569" s="227">
        <v>9928210</v>
      </c>
      <c r="AO569" s="227">
        <v>417997.5</v>
      </c>
      <c r="AP569" s="227">
        <v>1935720</v>
      </c>
      <c r="AQ569" s="227">
        <v>2919265</v>
      </c>
      <c r="AR569" s="227">
        <v>14646750.5</v>
      </c>
      <c r="AS569" s="227">
        <v>5955785</v>
      </c>
      <c r="AT569" s="227">
        <v>8097724</v>
      </c>
      <c r="AU569" s="227">
        <v>10402158</v>
      </c>
      <c r="AV569" s="227">
        <v>6737123</v>
      </c>
      <c r="AW569" s="227">
        <v>641670</v>
      </c>
      <c r="AX569" s="227">
        <v>5337780</v>
      </c>
      <c r="AY569" s="227">
        <v>8419066</v>
      </c>
      <c r="AZ569" s="227">
        <v>5193030</v>
      </c>
      <c r="BA569" s="227">
        <v>3549088.75</v>
      </c>
      <c r="BB569" s="227">
        <v>6559994</v>
      </c>
      <c r="BC569" s="227">
        <v>0</v>
      </c>
      <c r="BD569" s="227">
        <v>11537734</v>
      </c>
      <c r="BE569" s="227">
        <v>2265543.5</v>
      </c>
      <c r="BF569" s="227">
        <v>1281740</v>
      </c>
      <c r="BG569" s="227">
        <v>24288601</v>
      </c>
      <c r="BH569" s="227">
        <v>497193</v>
      </c>
      <c r="BI569" s="227">
        <v>951622</v>
      </c>
      <c r="BJ569" s="227">
        <v>45668</v>
      </c>
      <c r="BK569" s="227">
        <v>2694205.5</v>
      </c>
      <c r="BL569" s="227">
        <v>10020125</v>
      </c>
      <c r="BM569" s="227">
        <v>5576901</v>
      </c>
      <c r="BN569" s="227">
        <v>3054973</v>
      </c>
      <c r="BO569" s="227">
        <v>8841976</v>
      </c>
      <c r="BP569" s="227">
        <v>2597069.5</v>
      </c>
      <c r="BQ569" s="227">
        <v>4058972.9</v>
      </c>
      <c r="BR569" s="295">
        <v>133864924.5</v>
      </c>
      <c r="BS569" s="227">
        <v>135599</v>
      </c>
      <c r="BT569" s="227">
        <v>7803381.75</v>
      </c>
      <c r="BU569" s="227">
        <v>15166164.5</v>
      </c>
      <c r="BV569" s="227">
        <v>2442160</v>
      </c>
      <c r="BW569" s="227">
        <v>136935.25</v>
      </c>
      <c r="BX569" s="227">
        <v>18655400.25</v>
      </c>
      <c r="BY569" s="227">
        <v>3333472</v>
      </c>
      <c r="BZ569" s="227">
        <v>3905136</v>
      </c>
      <c r="CA569" s="227">
        <v>6921314.5</v>
      </c>
      <c r="CB569" s="227">
        <v>3751015.5</v>
      </c>
      <c r="CC569" s="227">
        <v>12181470.17</v>
      </c>
      <c r="CD569" s="227">
        <v>9991687.25</v>
      </c>
      <c r="CE569" s="227">
        <v>5410106</v>
      </c>
      <c r="CF569" s="227">
        <v>6178867.5</v>
      </c>
      <c r="CG569" s="227">
        <v>128150</v>
      </c>
      <c r="CH569" s="227">
        <v>4492822</v>
      </c>
      <c r="CI569" s="227">
        <v>2813989</v>
      </c>
      <c r="CJ569" s="227">
        <v>16243376.75</v>
      </c>
      <c r="CK569" s="227">
        <v>3001171</v>
      </c>
      <c r="CL569" s="227">
        <v>4601620</v>
      </c>
      <c r="CM569" s="326" t="s">
        <v>1384</v>
      </c>
      <c r="CN569" s="309" t="s">
        <v>1383</v>
      </c>
      <c r="CO569" s="309" t="s">
        <v>1384</v>
      </c>
      <c r="CQ569" s="336" t="s">
        <v>2250</v>
      </c>
      <c r="CR569" s="310">
        <f t="shared" si="11"/>
        <v>0</v>
      </c>
      <c r="CS569" s="310" t="s">
        <v>638</v>
      </c>
      <c r="CT569" s="310" t="s">
        <v>639</v>
      </c>
      <c r="CU569" s="310">
        <v>0</v>
      </c>
      <c r="CW569" s="312" t="s">
        <v>1383</v>
      </c>
      <c r="CX569" s="310" t="s">
        <v>1384</v>
      </c>
      <c r="CY569" s="310">
        <v>0</v>
      </c>
      <c r="CZ569" s="325">
        <f t="shared" si="10"/>
        <v>0</v>
      </c>
      <c r="DA569" s="313" t="s">
        <v>638</v>
      </c>
      <c r="DB569" s="310" t="s">
        <v>1526</v>
      </c>
      <c r="DC569" s="310" t="s">
        <v>2296</v>
      </c>
    </row>
    <row r="570" spans="1:107" ht="13.2" customHeight="1" x14ac:dyDescent="0.25">
      <c r="A570" s="293" t="s">
        <v>1964</v>
      </c>
      <c r="B570" s="294" t="s">
        <v>1965</v>
      </c>
      <c r="C570" s="227">
        <v>0</v>
      </c>
      <c r="D570" s="227">
        <v>9652500</v>
      </c>
      <c r="E570" s="227">
        <v>0</v>
      </c>
      <c r="F570" s="227">
        <v>0</v>
      </c>
      <c r="G570" s="227">
        <v>2709500</v>
      </c>
      <c r="H570" s="227">
        <v>0</v>
      </c>
      <c r="I570" s="227">
        <v>148700</v>
      </c>
      <c r="J570" s="227">
        <v>0</v>
      </c>
      <c r="K570" s="227">
        <v>0</v>
      </c>
      <c r="L570" s="227">
        <v>556627.5</v>
      </c>
      <c r="M570" s="227">
        <v>0</v>
      </c>
      <c r="N570" s="227">
        <v>0</v>
      </c>
      <c r="O570" s="227">
        <v>0</v>
      </c>
      <c r="P570" s="227">
        <v>3018300</v>
      </c>
      <c r="Q570" s="227">
        <v>3637800</v>
      </c>
      <c r="R570" s="227">
        <v>0</v>
      </c>
      <c r="S570" s="227">
        <v>0</v>
      </c>
      <c r="T570" s="227">
        <v>200000</v>
      </c>
      <c r="U570" s="227">
        <v>0</v>
      </c>
      <c r="V570" s="227">
        <v>0</v>
      </c>
      <c r="W570" s="227">
        <v>0</v>
      </c>
      <c r="X570" s="227">
        <v>0</v>
      </c>
      <c r="Y570" s="227">
        <v>0</v>
      </c>
      <c r="Z570" s="227">
        <v>0</v>
      </c>
      <c r="AA570" s="227">
        <v>0</v>
      </c>
      <c r="AB570" s="227">
        <v>0</v>
      </c>
      <c r="AC570" s="227">
        <v>0</v>
      </c>
      <c r="AD570" s="227">
        <v>0</v>
      </c>
      <c r="AE570" s="227">
        <v>0</v>
      </c>
      <c r="AF570" s="227">
        <v>0</v>
      </c>
      <c r="AG570" s="227">
        <v>0</v>
      </c>
      <c r="AH570" s="227">
        <v>0</v>
      </c>
      <c r="AI570" s="227">
        <v>0</v>
      </c>
      <c r="AJ570" s="227">
        <v>1485500</v>
      </c>
      <c r="AK570" s="227">
        <v>0</v>
      </c>
      <c r="AL570" s="227">
        <v>0</v>
      </c>
      <c r="AM570" s="227">
        <v>0</v>
      </c>
      <c r="AN570" s="227">
        <v>582000</v>
      </c>
      <c r="AO570" s="227">
        <v>15789245.689999999</v>
      </c>
      <c r="AP570" s="227">
        <v>0</v>
      </c>
      <c r="AQ570" s="227">
        <v>0</v>
      </c>
      <c r="AR570" s="227">
        <v>0</v>
      </c>
      <c r="AS570" s="227">
        <v>0</v>
      </c>
      <c r="AT570" s="227">
        <v>0</v>
      </c>
      <c r="AU570" s="227">
        <v>0</v>
      </c>
      <c r="AV570" s="227">
        <v>0</v>
      </c>
      <c r="AW570" s="227">
        <v>6262625</v>
      </c>
      <c r="AX570" s="227">
        <v>0</v>
      </c>
      <c r="AY570" s="227">
        <v>0</v>
      </c>
      <c r="AZ570" s="227">
        <v>1585000</v>
      </c>
      <c r="BA570" s="227">
        <v>0</v>
      </c>
      <c r="BB570" s="227">
        <v>0</v>
      </c>
      <c r="BC570" s="227">
        <v>0</v>
      </c>
      <c r="BD570" s="227">
        <v>756000</v>
      </c>
      <c r="BE570" s="227">
        <v>0</v>
      </c>
      <c r="BF570" s="227">
        <v>0</v>
      </c>
      <c r="BG570" s="227">
        <v>0</v>
      </c>
      <c r="BH570" s="227">
        <v>0</v>
      </c>
      <c r="BI570" s="227">
        <v>0</v>
      </c>
      <c r="BJ570" s="227">
        <v>0</v>
      </c>
      <c r="BK570" s="227">
        <v>0</v>
      </c>
      <c r="BL570" s="227">
        <v>0</v>
      </c>
      <c r="BM570" s="227">
        <v>3424500</v>
      </c>
      <c r="BN570" s="227">
        <v>7372400</v>
      </c>
      <c r="BO570" s="227">
        <v>0</v>
      </c>
      <c r="BP570" s="227">
        <v>200000</v>
      </c>
      <c r="BQ570" s="227">
        <v>0</v>
      </c>
      <c r="BR570" s="295">
        <v>0</v>
      </c>
      <c r="BS570" s="295">
        <v>1400750</v>
      </c>
      <c r="BT570" s="295">
        <v>0</v>
      </c>
      <c r="BU570" s="295">
        <v>0</v>
      </c>
      <c r="BV570" s="227">
        <v>7640020</v>
      </c>
      <c r="BW570" s="295">
        <v>4046300</v>
      </c>
      <c r="BX570" s="295">
        <v>4117500</v>
      </c>
      <c r="BY570" s="295">
        <v>464700</v>
      </c>
      <c r="BZ570" s="295">
        <v>0</v>
      </c>
      <c r="CA570" s="295">
        <v>0</v>
      </c>
      <c r="CB570" s="295">
        <v>0</v>
      </c>
      <c r="CC570" s="295">
        <v>3174950</v>
      </c>
      <c r="CD570" s="295">
        <v>1686500</v>
      </c>
      <c r="CE570" s="295">
        <v>0</v>
      </c>
      <c r="CF570" s="295">
        <v>0</v>
      </c>
      <c r="CG570" s="295">
        <v>4318207</v>
      </c>
      <c r="CH570" s="295">
        <v>16000</v>
      </c>
      <c r="CI570" s="295">
        <v>0</v>
      </c>
      <c r="CJ570" s="295">
        <v>0</v>
      </c>
      <c r="CK570" s="227">
        <v>1697550</v>
      </c>
      <c r="CL570" s="227">
        <v>16000</v>
      </c>
      <c r="CM570" s="326" t="s">
        <v>1384</v>
      </c>
      <c r="CN570" s="309" t="s">
        <v>1383</v>
      </c>
      <c r="CO570" s="309" t="s">
        <v>1384</v>
      </c>
      <c r="CQ570" s="339" t="s">
        <v>2250</v>
      </c>
      <c r="CR570" s="310">
        <f t="shared" si="11"/>
        <v>0</v>
      </c>
      <c r="CS570" s="310" t="s">
        <v>1964</v>
      </c>
      <c r="CT570" s="310" t="s">
        <v>1965</v>
      </c>
      <c r="CU570" s="310">
        <v>0</v>
      </c>
      <c r="CW570" s="312" t="s">
        <v>1383</v>
      </c>
      <c r="CX570" s="310" t="s">
        <v>1384</v>
      </c>
      <c r="CY570" s="310">
        <v>0</v>
      </c>
      <c r="CZ570" s="325">
        <f t="shared" si="10"/>
        <v>0</v>
      </c>
      <c r="DA570" s="313" t="s">
        <v>1964</v>
      </c>
      <c r="DB570" s="310" t="s">
        <v>1965</v>
      </c>
      <c r="DC570" s="310" t="s">
        <v>2296</v>
      </c>
    </row>
    <row r="571" spans="1:107" ht="13.2" customHeight="1" x14ac:dyDescent="0.25">
      <c r="A571" s="293" t="s">
        <v>640</v>
      </c>
      <c r="B571" s="294" t="s">
        <v>641</v>
      </c>
      <c r="C571" s="227">
        <v>900661</v>
      </c>
      <c r="D571" s="227">
        <v>156795</v>
      </c>
      <c r="E571" s="227">
        <v>266100</v>
      </c>
      <c r="F571" s="227">
        <v>192750</v>
      </c>
      <c r="G571" s="227">
        <v>84810</v>
      </c>
      <c r="H571" s="227">
        <v>182060</v>
      </c>
      <c r="I571" s="227">
        <v>224310</v>
      </c>
      <c r="J571" s="227">
        <v>267520</v>
      </c>
      <c r="K571" s="227">
        <v>114150</v>
      </c>
      <c r="L571" s="227">
        <v>134230</v>
      </c>
      <c r="M571" s="227">
        <v>350310</v>
      </c>
      <c r="N571" s="227">
        <v>0</v>
      </c>
      <c r="O571" s="227">
        <v>725840</v>
      </c>
      <c r="P571" s="227">
        <v>337080</v>
      </c>
      <c r="Q571" s="227">
        <v>219900</v>
      </c>
      <c r="R571" s="227">
        <v>381030</v>
      </c>
      <c r="S571" s="227">
        <v>279610</v>
      </c>
      <c r="T571" s="227">
        <v>224400</v>
      </c>
      <c r="U571" s="227">
        <v>228700</v>
      </c>
      <c r="V571" s="227">
        <v>103490</v>
      </c>
      <c r="W571" s="227">
        <v>1382460</v>
      </c>
      <c r="X571" s="227">
        <v>164642</v>
      </c>
      <c r="Y571" s="227">
        <v>410010</v>
      </c>
      <c r="Z571" s="227">
        <v>216090</v>
      </c>
      <c r="AA571" s="227">
        <v>62470</v>
      </c>
      <c r="AB571" s="227">
        <v>225240</v>
      </c>
      <c r="AC571" s="227">
        <v>232140</v>
      </c>
      <c r="AD571" s="227">
        <v>429900</v>
      </c>
      <c r="AE571" s="227">
        <v>133140</v>
      </c>
      <c r="AF571" s="227">
        <v>120660</v>
      </c>
      <c r="AG571" s="227">
        <v>151800</v>
      </c>
      <c r="AH571" s="227">
        <v>319530</v>
      </c>
      <c r="AI571" s="227">
        <v>161450</v>
      </c>
      <c r="AJ571" s="227">
        <v>158640</v>
      </c>
      <c r="AK571" s="227">
        <v>205410</v>
      </c>
      <c r="AL571" s="227">
        <v>170760</v>
      </c>
      <c r="AM571" s="227">
        <v>63840</v>
      </c>
      <c r="AN571" s="227">
        <v>261145</v>
      </c>
      <c r="AO571" s="227">
        <v>208500</v>
      </c>
      <c r="AP571" s="227">
        <v>189840</v>
      </c>
      <c r="AQ571" s="227">
        <v>70500</v>
      </c>
      <c r="AR571" s="227">
        <v>944125.6</v>
      </c>
      <c r="AS571" s="227">
        <v>206978</v>
      </c>
      <c r="AT571" s="227">
        <v>180</v>
      </c>
      <c r="AU571" s="227">
        <v>273630</v>
      </c>
      <c r="AV571" s="227">
        <v>102340</v>
      </c>
      <c r="AW571" s="227">
        <v>118650</v>
      </c>
      <c r="AX571" s="227">
        <v>216500</v>
      </c>
      <c r="AY571" s="227">
        <v>137301</v>
      </c>
      <c r="AZ571" s="227">
        <v>104650</v>
      </c>
      <c r="BA571" s="227">
        <v>0</v>
      </c>
      <c r="BB571" s="227">
        <v>0</v>
      </c>
      <c r="BC571" s="227">
        <v>1125540</v>
      </c>
      <c r="BD571" s="227">
        <v>395335</v>
      </c>
      <c r="BE571" s="227">
        <v>187770</v>
      </c>
      <c r="BF571" s="227">
        <v>207870</v>
      </c>
      <c r="BG571" s="227">
        <v>668200</v>
      </c>
      <c r="BH571" s="227">
        <v>265015</v>
      </c>
      <c r="BI571" s="227">
        <v>112680</v>
      </c>
      <c r="BJ571" s="227">
        <v>217380</v>
      </c>
      <c r="BK571" s="227">
        <v>230670</v>
      </c>
      <c r="BL571" s="227">
        <v>412020</v>
      </c>
      <c r="BM571" s="227">
        <v>359760</v>
      </c>
      <c r="BN571" s="227">
        <v>247500</v>
      </c>
      <c r="BO571" s="227">
        <v>476130</v>
      </c>
      <c r="BP571" s="227">
        <v>90</v>
      </c>
      <c r="BQ571" s="227">
        <v>191970</v>
      </c>
      <c r="BR571" s="227">
        <v>1819248</v>
      </c>
      <c r="BS571" s="227">
        <v>335538</v>
      </c>
      <c r="BT571" s="227">
        <v>274503</v>
      </c>
      <c r="BU571" s="295">
        <v>827189</v>
      </c>
      <c r="BV571" s="227">
        <v>26470</v>
      </c>
      <c r="BW571" s="227">
        <v>252380</v>
      </c>
      <c r="BX571" s="227">
        <v>758499</v>
      </c>
      <c r="BY571" s="227">
        <v>154165</v>
      </c>
      <c r="BZ571" s="227">
        <v>220504</v>
      </c>
      <c r="CA571" s="227">
        <v>153570</v>
      </c>
      <c r="CB571" s="227">
        <v>111559</v>
      </c>
      <c r="CC571" s="227">
        <v>523260</v>
      </c>
      <c r="CD571" s="227">
        <v>236170</v>
      </c>
      <c r="CE571" s="227">
        <v>661110</v>
      </c>
      <c r="CF571" s="227">
        <v>167040</v>
      </c>
      <c r="CG571" s="227">
        <v>144930</v>
      </c>
      <c r="CH571" s="227">
        <v>74190</v>
      </c>
      <c r="CI571" s="227">
        <v>177930</v>
      </c>
      <c r="CJ571" s="227">
        <v>640810</v>
      </c>
      <c r="CK571" s="227">
        <v>183093</v>
      </c>
      <c r="CL571" s="227">
        <v>155557</v>
      </c>
      <c r="CM571" s="326" t="s">
        <v>1384</v>
      </c>
      <c r="CN571" s="309" t="s">
        <v>1383</v>
      </c>
      <c r="CO571" s="309" t="s">
        <v>1384</v>
      </c>
      <c r="CP571" s="310" t="s">
        <v>2199</v>
      </c>
      <c r="CQ571" s="336" t="s">
        <v>2250</v>
      </c>
      <c r="CR571" s="310">
        <f t="shared" si="11"/>
        <v>0</v>
      </c>
      <c r="CS571" s="310" t="s">
        <v>640</v>
      </c>
      <c r="CT571" s="310" t="s">
        <v>641</v>
      </c>
      <c r="CU571" s="310">
        <v>0</v>
      </c>
      <c r="CW571" s="312" t="s">
        <v>1383</v>
      </c>
      <c r="CX571" s="310" t="s">
        <v>1384</v>
      </c>
      <c r="CY571" s="310" t="s">
        <v>2199</v>
      </c>
      <c r="CZ571" s="325">
        <f t="shared" si="10"/>
        <v>0</v>
      </c>
      <c r="DA571" s="313" t="s">
        <v>640</v>
      </c>
      <c r="DB571" s="310" t="s">
        <v>641</v>
      </c>
      <c r="DC571" s="310" t="s">
        <v>2296</v>
      </c>
    </row>
    <row r="572" spans="1:107" ht="13.2" customHeight="1" x14ac:dyDescent="0.25">
      <c r="A572" s="293" t="s">
        <v>1966</v>
      </c>
      <c r="B572" s="294" t="s">
        <v>642</v>
      </c>
      <c r="C572" s="227">
        <v>205984692.11000001</v>
      </c>
      <c r="D572" s="227">
        <v>27907887.739999998</v>
      </c>
      <c r="E572" s="227">
        <v>30886443.390000001</v>
      </c>
      <c r="F572" s="227">
        <v>30460122.370000001</v>
      </c>
      <c r="G572" s="227">
        <v>18953945.800000001</v>
      </c>
      <c r="H572" s="227">
        <v>32769372.579999998</v>
      </c>
      <c r="I572" s="227">
        <v>40178611.280000001</v>
      </c>
      <c r="J572" s="227">
        <v>43457422.270000003</v>
      </c>
      <c r="K572" s="227">
        <v>23516132.899999999</v>
      </c>
      <c r="L572" s="227">
        <v>23501586.399999999</v>
      </c>
      <c r="M572" s="227">
        <v>58842302.07</v>
      </c>
      <c r="N572" s="227">
        <v>4952557.58</v>
      </c>
      <c r="O572" s="227">
        <v>90240100.469999999</v>
      </c>
      <c r="P572" s="227">
        <v>23310280</v>
      </c>
      <c r="Q572" s="227">
        <v>26157300</v>
      </c>
      <c r="R572" s="227">
        <v>41514390</v>
      </c>
      <c r="S572" s="227">
        <v>26265418.670000002</v>
      </c>
      <c r="T572" s="227">
        <v>20147030</v>
      </c>
      <c r="U572" s="227">
        <v>22324560</v>
      </c>
      <c r="V572" s="227">
        <v>12811780</v>
      </c>
      <c r="W572" s="227">
        <v>234785986.13999999</v>
      </c>
      <c r="X572" s="227">
        <v>18112070</v>
      </c>
      <c r="Y572" s="227">
        <v>32838848.649999999</v>
      </c>
      <c r="Z572" s="227">
        <v>19393530</v>
      </c>
      <c r="AA572" s="227">
        <v>13649830</v>
      </c>
      <c r="AB572" s="227">
        <v>19083350</v>
      </c>
      <c r="AC572" s="227">
        <v>21024896.699999999</v>
      </c>
      <c r="AD572" s="227">
        <v>61395489</v>
      </c>
      <c r="AE572" s="227">
        <v>24230560</v>
      </c>
      <c r="AF572" s="227">
        <v>19062700</v>
      </c>
      <c r="AG572" s="227">
        <v>22299989.350000001</v>
      </c>
      <c r="AH572" s="227">
        <v>40814345</v>
      </c>
      <c r="AI572" s="227">
        <v>16384695</v>
      </c>
      <c r="AJ572" s="227">
        <v>13120259.560000001</v>
      </c>
      <c r="AK572" s="227">
        <v>372940932.19999999</v>
      </c>
      <c r="AL572" s="227">
        <v>23722541.399999999</v>
      </c>
      <c r="AM572" s="227">
        <v>20127970</v>
      </c>
      <c r="AN572" s="227">
        <v>48784300</v>
      </c>
      <c r="AO572" s="227">
        <v>44750027.810000002</v>
      </c>
      <c r="AP572" s="227">
        <v>22178289.489999998</v>
      </c>
      <c r="AQ572" s="227">
        <v>12492700</v>
      </c>
      <c r="AR572" s="227">
        <v>69237928.709999993</v>
      </c>
      <c r="AS572" s="227">
        <v>22501353.870000001</v>
      </c>
      <c r="AT572" s="227">
        <v>36316800.969999999</v>
      </c>
      <c r="AU572" s="227">
        <v>47223230</v>
      </c>
      <c r="AV572" s="227">
        <v>22014798.390000001</v>
      </c>
      <c r="AW572" s="227">
        <v>18432280</v>
      </c>
      <c r="AX572" s="227">
        <v>31311548.329999998</v>
      </c>
      <c r="AY572" s="227">
        <v>19973005.16</v>
      </c>
      <c r="AZ572" s="227">
        <v>19802045.68</v>
      </c>
      <c r="BA572" s="227">
        <v>108661204.90000001</v>
      </c>
      <c r="BB572" s="227">
        <v>20942690</v>
      </c>
      <c r="BC572" s="227">
        <v>205166045.81</v>
      </c>
      <c r="BD572" s="227">
        <v>59158263.759999998</v>
      </c>
      <c r="BE572" s="227">
        <v>25086356.07</v>
      </c>
      <c r="BF572" s="227">
        <v>19900702.260000002</v>
      </c>
      <c r="BG572" s="227">
        <v>112763813.79000001</v>
      </c>
      <c r="BH572" s="227">
        <v>16143349.67</v>
      </c>
      <c r="BI572" s="227">
        <v>9804204.8399999999</v>
      </c>
      <c r="BJ572" s="227">
        <v>12197644.85</v>
      </c>
      <c r="BK572" s="227">
        <v>11384112.26</v>
      </c>
      <c r="BL572" s="227">
        <v>144792397.75999999</v>
      </c>
      <c r="BM572" s="227">
        <v>38616380.159999996</v>
      </c>
      <c r="BN572" s="227">
        <v>28231520</v>
      </c>
      <c r="BO572" s="227">
        <v>46304582.57</v>
      </c>
      <c r="BP572" s="227">
        <v>28993551</v>
      </c>
      <c r="BQ572" s="227">
        <v>17663192.890000001</v>
      </c>
      <c r="BR572" s="227">
        <v>491260699.93000001</v>
      </c>
      <c r="BS572" s="227">
        <v>32898811.34</v>
      </c>
      <c r="BT572" s="227">
        <v>30860563</v>
      </c>
      <c r="BU572" s="227">
        <v>96683310.629999995</v>
      </c>
      <c r="BV572" s="227">
        <v>10200370</v>
      </c>
      <c r="BW572" s="227">
        <v>24281031.670000002</v>
      </c>
      <c r="BX572" s="227">
        <v>62322044.340000004</v>
      </c>
      <c r="BY572" s="227">
        <v>20868630.32</v>
      </c>
      <c r="BZ572" s="227">
        <v>17383250</v>
      </c>
      <c r="CA572" s="227">
        <v>24284982.039999999</v>
      </c>
      <c r="CB572" s="227">
        <v>32704630</v>
      </c>
      <c r="CC572" s="227">
        <v>56402365.670000002</v>
      </c>
      <c r="CD572" s="227">
        <v>35147770</v>
      </c>
      <c r="CE572" s="227">
        <v>48219307.310000002</v>
      </c>
      <c r="CF572" s="227">
        <v>18066859.350000001</v>
      </c>
      <c r="CG572" s="227">
        <v>19074440.66</v>
      </c>
      <c r="CH572" s="227">
        <v>12566770</v>
      </c>
      <c r="CI572" s="227">
        <v>20048408.68</v>
      </c>
      <c r="CJ572" s="227">
        <v>58112483.460000001</v>
      </c>
      <c r="CK572" s="227">
        <v>9005100.3200000003</v>
      </c>
      <c r="CL572" s="227">
        <v>8917124.7899999991</v>
      </c>
      <c r="CM572" s="326" t="s">
        <v>1426</v>
      </c>
      <c r="CN572" s="309" t="s">
        <v>1425</v>
      </c>
      <c r="CO572" s="309" t="s">
        <v>1426</v>
      </c>
      <c r="CQ572" s="336" t="s">
        <v>2262</v>
      </c>
      <c r="CR572" s="310">
        <f t="shared" si="11"/>
        <v>0</v>
      </c>
      <c r="CS572" s="310" t="s">
        <v>1966</v>
      </c>
      <c r="CT572" s="310" t="s">
        <v>642</v>
      </c>
      <c r="CU572" s="310">
        <v>0</v>
      </c>
      <c r="CW572" s="312" t="s">
        <v>1425</v>
      </c>
      <c r="CX572" s="310" t="s">
        <v>1426</v>
      </c>
      <c r="CY572" s="310">
        <v>0</v>
      </c>
      <c r="CZ572" s="325">
        <f t="shared" si="10"/>
        <v>0</v>
      </c>
      <c r="DA572" s="313" t="s">
        <v>1966</v>
      </c>
      <c r="DB572" s="310" t="s">
        <v>642</v>
      </c>
      <c r="DC572" s="310" t="s">
        <v>1471</v>
      </c>
    </row>
    <row r="573" spans="1:107" ht="13.2" customHeight="1" x14ac:dyDescent="0.25">
      <c r="A573" s="293" t="s">
        <v>1967</v>
      </c>
      <c r="B573" s="294" t="s">
        <v>643</v>
      </c>
      <c r="C573" s="227">
        <v>13839861.800000001</v>
      </c>
      <c r="D573" s="227">
        <v>811970</v>
      </c>
      <c r="E573" s="227">
        <v>389200</v>
      </c>
      <c r="F573" s="227">
        <v>1039380</v>
      </c>
      <c r="G573" s="227">
        <v>239100</v>
      </c>
      <c r="H573" s="227">
        <v>583900</v>
      </c>
      <c r="I573" s="227">
        <v>2035720</v>
      </c>
      <c r="J573" s="227">
        <v>217320</v>
      </c>
      <c r="K573" s="227">
        <v>3200270</v>
      </c>
      <c r="L573" s="227">
        <v>869550</v>
      </c>
      <c r="M573" s="227">
        <v>2430750</v>
      </c>
      <c r="N573" s="227">
        <v>855620.71</v>
      </c>
      <c r="O573" s="227">
        <v>9939848.9399999995</v>
      </c>
      <c r="P573" s="227">
        <v>265000</v>
      </c>
      <c r="Q573" s="227">
        <v>1545750</v>
      </c>
      <c r="R573" s="227">
        <v>1333200</v>
      </c>
      <c r="S573" s="227">
        <v>1042257.33</v>
      </c>
      <c r="T573" s="227">
        <v>1201530</v>
      </c>
      <c r="U573" s="227">
        <v>333280</v>
      </c>
      <c r="V573" s="227">
        <v>397160</v>
      </c>
      <c r="W573" s="227">
        <v>10489600</v>
      </c>
      <c r="X573" s="227">
        <v>831990</v>
      </c>
      <c r="Y573" s="227">
        <v>1094440</v>
      </c>
      <c r="Z573" s="227">
        <v>1011060</v>
      </c>
      <c r="AA573" s="227">
        <v>1613280</v>
      </c>
      <c r="AB573" s="227">
        <v>922120</v>
      </c>
      <c r="AC573" s="227">
        <v>1072200</v>
      </c>
      <c r="AD573" s="227">
        <v>4510900</v>
      </c>
      <c r="AE573" s="227">
        <v>690800</v>
      </c>
      <c r="AF573" s="227">
        <v>1622610</v>
      </c>
      <c r="AG573" s="227">
        <v>340980</v>
      </c>
      <c r="AH573" s="227">
        <v>1331260</v>
      </c>
      <c r="AI573" s="227">
        <v>4638420</v>
      </c>
      <c r="AJ573" s="227">
        <v>1127870</v>
      </c>
      <c r="AK573" s="227">
        <v>15261790</v>
      </c>
      <c r="AL573" s="227">
        <v>1702243.33</v>
      </c>
      <c r="AM573" s="227">
        <v>887260</v>
      </c>
      <c r="AN573" s="227">
        <v>1810405</v>
      </c>
      <c r="AO573" s="227">
        <v>735080</v>
      </c>
      <c r="AP573" s="227">
        <v>3943930.97</v>
      </c>
      <c r="AQ573" s="227">
        <v>638120</v>
      </c>
      <c r="AR573" s="227">
        <v>1204630</v>
      </c>
      <c r="AS573" s="227">
        <v>1347362.86</v>
      </c>
      <c r="AT573" s="227">
        <v>2514680</v>
      </c>
      <c r="AU573" s="227">
        <v>2500960</v>
      </c>
      <c r="AV573" s="227">
        <v>1782150</v>
      </c>
      <c r="AW573" s="227">
        <v>1432400</v>
      </c>
      <c r="AX573" s="227">
        <v>1000270</v>
      </c>
      <c r="AY573" s="227">
        <v>1808400</v>
      </c>
      <c r="AZ573" s="227">
        <v>1164560</v>
      </c>
      <c r="BA573" s="227">
        <v>5232252.78</v>
      </c>
      <c r="BB573" s="227">
        <v>957040</v>
      </c>
      <c r="BC573" s="227">
        <v>11865514.84</v>
      </c>
      <c r="BD573" s="227">
        <v>1592256.2</v>
      </c>
      <c r="BE573" s="227">
        <v>1752500</v>
      </c>
      <c r="BF573" s="227">
        <v>1042680</v>
      </c>
      <c r="BG573" s="227">
        <v>2067100</v>
      </c>
      <c r="BH573" s="227">
        <v>1074800</v>
      </c>
      <c r="BI573" s="227">
        <v>195200</v>
      </c>
      <c r="BJ573" s="227">
        <v>1056160</v>
      </c>
      <c r="BK573" s="227">
        <v>827940</v>
      </c>
      <c r="BL573" s="227">
        <v>7846240</v>
      </c>
      <c r="BM573" s="227">
        <v>1901800.32</v>
      </c>
      <c r="BN573" s="227">
        <v>2166795.54</v>
      </c>
      <c r="BO573" s="227">
        <v>1796660</v>
      </c>
      <c r="BP573" s="227">
        <v>1766995.15</v>
      </c>
      <c r="BQ573" s="227">
        <v>789760</v>
      </c>
      <c r="BR573" s="227">
        <v>87233913.219999999</v>
      </c>
      <c r="BS573" s="227">
        <v>2266390</v>
      </c>
      <c r="BT573" s="227">
        <v>3096560</v>
      </c>
      <c r="BU573" s="227">
        <v>3788590</v>
      </c>
      <c r="BV573" s="227">
        <v>0</v>
      </c>
      <c r="BW573" s="227">
        <v>3257990</v>
      </c>
      <c r="BX573" s="227">
        <v>3501680</v>
      </c>
      <c r="BY573" s="227">
        <v>1354550</v>
      </c>
      <c r="BZ573" s="227">
        <v>887020</v>
      </c>
      <c r="CA573" s="227">
        <v>1539920</v>
      </c>
      <c r="CB573" s="227">
        <v>2584160</v>
      </c>
      <c r="CC573" s="227">
        <v>1063800</v>
      </c>
      <c r="CD573" s="227">
        <v>1617460</v>
      </c>
      <c r="CE573" s="227">
        <v>1996369.03</v>
      </c>
      <c r="CF573" s="227">
        <v>164150</v>
      </c>
      <c r="CG573" s="227">
        <v>1683400</v>
      </c>
      <c r="CH573" s="227">
        <v>726320</v>
      </c>
      <c r="CI573" s="227">
        <v>977054.87</v>
      </c>
      <c r="CJ573" s="227">
        <v>1253820</v>
      </c>
      <c r="CK573" s="227">
        <v>342180</v>
      </c>
      <c r="CL573" s="227">
        <v>977870.21</v>
      </c>
      <c r="CM573" s="326" t="s">
        <v>1426</v>
      </c>
      <c r="CN573" s="309" t="s">
        <v>1425</v>
      </c>
      <c r="CO573" s="309" t="s">
        <v>1426</v>
      </c>
      <c r="CQ573" s="336" t="s">
        <v>2262</v>
      </c>
      <c r="CR573" s="310">
        <f t="shared" si="11"/>
        <v>0</v>
      </c>
      <c r="CS573" s="310" t="s">
        <v>1967</v>
      </c>
      <c r="CT573" s="310" t="s">
        <v>643</v>
      </c>
      <c r="CU573" s="310">
        <v>0</v>
      </c>
      <c r="CW573" s="312" t="s">
        <v>1425</v>
      </c>
      <c r="CX573" s="310" t="s">
        <v>1426</v>
      </c>
      <c r="CY573" s="310">
        <v>0</v>
      </c>
      <c r="CZ573" s="325">
        <f t="shared" si="10"/>
        <v>0</v>
      </c>
      <c r="DA573" s="313" t="s">
        <v>1967</v>
      </c>
      <c r="DB573" s="310" t="s">
        <v>643</v>
      </c>
      <c r="DC573" s="310" t="s">
        <v>1471</v>
      </c>
    </row>
    <row r="574" spans="1:107" ht="13.2" customHeight="1" x14ac:dyDescent="0.25">
      <c r="A574" s="293" t="s">
        <v>1968</v>
      </c>
      <c r="B574" s="294" t="s">
        <v>2288</v>
      </c>
      <c r="C574" s="227">
        <v>110000</v>
      </c>
      <c r="D574" s="227">
        <v>0</v>
      </c>
      <c r="E574" s="227">
        <v>0</v>
      </c>
      <c r="F574" s="227">
        <v>0</v>
      </c>
      <c r="G574" s="227">
        <v>0</v>
      </c>
      <c r="H574" s="227">
        <v>0</v>
      </c>
      <c r="I574" s="227">
        <v>0</v>
      </c>
      <c r="J574" s="227">
        <v>0</v>
      </c>
      <c r="K574" s="227">
        <v>0</v>
      </c>
      <c r="L574" s="227">
        <v>0</v>
      </c>
      <c r="M574" s="227">
        <v>0</v>
      </c>
      <c r="N574" s="227">
        <v>0</v>
      </c>
      <c r="O574" s="227">
        <v>100000</v>
      </c>
      <c r="P574" s="227">
        <v>0</v>
      </c>
      <c r="Q574" s="227">
        <v>0</v>
      </c>
      <c r="R574" s="227">
        <v>0</v>
      </c>
      <c r="S574" s="227">
        <v>0</v>
      </c>
      <c r="T574" s="227">
        <v>0</v>
      </c>
      <c r="U574" s="227">
        <v>0</v>
      </c>
      <c r="V574" s="227">
        <v>0</v>
      </c>
      <c r="W574" s="227">
        <v>100000</v>
      </c>
      <c r="X574" s="227">
        <v>0</v>
      </c>
      <c r="Y574" s="227">
        <v>0</v>
      </c>
      <c r="Z574" s="227">
        <v>0</v>
      </c>
      <c r="AA574" s="227">
        <v>0</v>
      </c>
      <c r="AB574" s="227">
        <v>0</v>
      </c>
      <c r="AC574" s="227">
        <v>0</v>
      </c>
      <c r="AD574" s="227">
        <v>0</v>
      </c>
      <c r="AE574" s="227">
        <v>0</v>
      </c>
      <c r="AF574" s="227">
        <v>0</v>
      </c>
      <c r="AG574" s="227">
        <v>0</v>
      </c>
      <c r="AH574" s="227">
        <v>0</v>
      </c>
      <c r="AI574" s="227">
        <v>0</v>
      </c>
      <c r="AJ574" s="227">
        <v>0</v>
      </c>
      <c r="AK574" s="227">
        <v>100000</v>
      </c>
      <c r="AL574" s="227">
        <v>0</v>
      </c>
      <c r="AM574" s="227">
        <v>0</v>
      </c>
      <c r="AN574" s="227">
        <v>0</v>
      </c>
      <c r="AO574" s="227">
        <v>0</v>
      </c>
      <c r="AP574" s="227">
        <v>0</v>
      </c>
      <c r="AQ574" s="227">
        <v>0</v>
      </c>
      <c r="AR574" s="227">
        <v>0</v>
      </c>
      <c r="AS574" s="227">
        <v>0</v>
      </c>
      <c r="AT574" s="227">
        <v>0</v>
      </c>
      <c r="AU574" s="227">
        <v>0</v>
      </c>
      <c r="AV574" s="227">
        <v>0</v>
      </c>
      <c r="AW574" s="227">
        <v>0</v>
      </c>
      <c r="AX574" s="227">
        <v>0</v>
      </c>
      <c r="AY574" s="227">
        <v>0</v>
      </c>
      <c r="AZ574" s="227">
        <v>0</v>
      </c>
      <c r="BA574" s="227">
        <v>100000</v>
      </c>
      <c r="BB574" s="227">
        <v>0</v>
      </c>
      <c r="BC574" s="227">
        <v>100000</v>
      </c>
      <c r="BD574" s="227">
        <v>0</v>
      </c>
      <c r="BE574" s="227">
        <v>0</v>
      </c>
      <c r="BF574" s="227">
        <v>0</v>
      </c>
      <c r="BG574" s="227">
        <v>0</v>
      </c>
      <c r="BH574" s="227">
        <v>0</v>
      </c>
      <c r="BI574" s="227">
        <v>0</v>
      </c>
      <c r="BJ574" s="227">
        <v>0</v>
      </c>
      <c r="BK574" s="227">
        <v>0</v>
      </c>
      <c r="BL574" s="227">
        <v>235000</v>
      </c>
      <c r="BM574" s="227">
        <v>0</v>
      </c>
      <c r="BN574" s="227">
        <v>0</v>
      </c>
      <c r="BO574" s="227">
        <v>0</v>
      </c>
      <c r="BP574" s="227">
        <v>0</v>
      </c>
      <c r="BQ574" s="227">
        <v>0</v>
      </c>
      <c r="BR574" s="295">
        <v>100000</v>
      </c>
      <c r="BS574" s="295">
        <v>0</v>
      </c>
      <c r="BT574" s="295">
        <v>0</v>
      </c>
      <c r="BU574" s="295">
        <v>112258.06</v>
      </c>
      <c r="BV574" s="295">
        <v>0</v>
      </c>
      <c r="BW574" s="295">
        <v>0</v>
      </c>
      <c r="BX574" s="295">
        <v>0</v>
      </c>
      <c r="BY574" s="295">
        <v>0</v>
      </c>
      <c r="BZ574" s="295">
        <v>0</v>
      </c>
      <c r="CA574" s="295">
        <v>0</v>
      </c>
      <c r="CB574" s="295">
        <v>0</v>
      </c>
      <c r="CC574" s="295">
        <v>0</v>
      </c>
      <c r="CD574" s="295">
        <v>0</v>
      </c>
      <c r="CE574" s="295">
        <v>0</v>
      </c>
      <c r="CF574" s="295">
        <v>0</v>
      </c>
      <c r="CG574" s="295">
        <v>0</v>
      </c>
      <c r="CH574" s="295">
        <v>0</v>
      </c>
      <c r="CI574" s="295">
        <v>0</v>
      </c>
      <c r="CJ574" s="295">
        <v>0</v>
      </c>
      <c r="CK574" s="295">
        <v>0</v>
      </c>
      <c r="CL574" s="295">
        <v>0</v>
      </c>
      <c r="CM574" s="326" t="s">
        <v>1426</v>
      </c>
      <c r="CN574" s="309" t="s">
        <v>1425</v>
      </c>
      <c r="CO574" s="309" t="s">
        <v>1426</v>
      </c>
      <c r="CQ574" s="336" t="s">
        <v>2262</v>
      </c>
      <c r="CR574" s="310">
        <f t="shared" si="11"/>
        <v>0</v>
      </c>
      <c r="CS574" s="310" t="s">
        <v>1968</v>
      </c>
      <c r="CT574" s="310" t="s">
        <v>644</v>
      </c>
      <c r="CU574" s="310">
        <v>0</v>
      </c>
      <c r="CW574" s="312" t="s">
        <v>1425</v>
      </c>
      <c r="CX574" s="310" t="s">
        <v>1426</v>
      </c>
      <c r="CY574" s="310">
        <v>0</v>
      </c>
      <c r="CZ574" s="325">
        <f t="shared" si="10"/>
        <v>0</v>
      </c>
      <c r="DA574" s="313" t="s">
        <v>1968</v>
      </c>
      <c r="DB574" s="310" t="s">
        <v>2288</v>
      </c>
      <c r="DC574" s="310" t="s">
        <v>1471</v>
      </c>
    </row>
    <row r="575" spans="1:107" ht="13.2" customHeight="1" x14ac:dyDescent="0.25">
      <c r="A575" s="293" t="s">
        <v>1969</v>
      </c>
      <c r="B575" s="294" t="s">
        <v>645</v>
      </c>
      <c r="C575" s="227">
        <v>12300599.800000001</v>
      </c>
      <c r="D575" s="227">
        <v>1281158.05</v>
      </c>
      <c r="E575" s="227">
        <v>1426781.39</v>
      </c>
      <c r="F575" s="227">
        <v>1482500</v>
      </c>
      <c r="G575" s="227">
        <v>776458.06</v>
      </c>
      <c r="H575" s="227">
        <v>1626000</v>
      </c>
      <c r="I575" s="227">
        <v>1479705.92</v>
      </c>
      <c r="J575" s="227">
        <v>1751956.99</v>
      </c>
      <c r="K575" s="227">
        <v>1203581.5</v>
      </c>
      <c r="L575" s="227">
        <v>1121791.3999999999</v>
      </c>
      <c r="M575" s="227">
        <v>3245343.77</v>
      </c>
      <c r="N575" s="227">
        <v>109715.59</v>
      </c>
      <c r="O575" s="227">
        <v>4367164.63</v>
      </c>
      <c r="P575" s="227">
        <v>896000</v>
      </c>
      <c r="Q575" s="227">
        <v>805249.99</v>
      </c>
      <c r="R575" s="227">
        <v>1651000</v>
      </c>
      <c r="S575" s="227">
        <v>1118735.49</v>
      </c>
      <c r="T575" s="227">
        <v>733129.55</v>
      </c>
      <c r="U575" s="227">
        <v>1186940.29</v>
      </c>
      <c r="V575" s="227">
        <v>723845.16</v>
      </c>
      <c r="W575" s="227">
        <v>10135955.439999999</v>
      </c>
      <c r="X575" s="227">
        <v>797416.67</v>
      </c>
      <c r="Y575" s="227">
        <v>1182394.1000000001</v>
      </c>
      <c r="Z575" s="227">
        <v>573586.03</v>
      </c>
      <c r="AA575" s="227">
        <v>337166.67</v>
      </c>
      <c r="AB575" s="227">
        <v>861112.9</v>
      </c>
      <c r="AC575" s="227">
        <v>1029000</v>
      </c>
      <c r="AD575" s="227">
        <v>2876412.9</v>
      </c>
      <c r="AE575" s="227">
        <v>1162976.07</v>
      </c>
      <c r="AF575" s="227">
        <v>653845.16</v>
      </c>
      <c r="AG575" s="227">
        <v>816756.99</v>
      </c>
      <c r="AH575" s="227">
        <v>1984670.16</v>
      </c>
      <c r="AI575" s="227">
        <v>743166.67</v>
      </c>
      <c r="AJ575" s="227">
        <v>678435.4</v>
      </c>
      <c r="AK575" s="227">
        <v>19581536.719999999</v>
      </c>
      <c r="AL575" s="227">
        <v>1126622.04</v>
      </c>
      <c r="AM575" s="227">
        <v>679000</v>
      </c>
      <c r="AN575" s="227">
        <v>1296050</v>
      </c>
      <c r="AO575" s="227">
        <v>2109822.58</v>
      </c>
      <c r="AP575" s="227">
        <v>885451.06</v>
      </c>
      <c r="AQ575" s="227">
        <v>749233.33</v>
      </c>
      <c r="AR575" s="227">
        <v>1931129.12</v>
      </c>
      <c r="AS575" s="227">
        <v>705596.23</v>
      </c>
      <c r="AT575" s="227">
        <v>1664231.2</v>
      </c>
      <c r="AU575" s="227">
        <v>2482455.92</v>
      </c>
      <c r="AV575" s="227">
        <v>306600</v>
      </c>
      <c r="AW575" s="227">
        <v>681483.86</v>
      </c>
      <c r="AX575" s="227">
        <v>1384769.36</v>
      </c>
      <c r="AY575" s="227">
        <v>935892.49</v>
      </c>
      <c r="AZ575" s="227">
        <v>863511.4</v>
      </c>
      <c r="BA575" s="227">
        <v>4084926.14</v>
      </c>
      <c r="BB575" s="227">
        <v>972657.52</v>
      </c>
      <c r="BC575" s="227">
        <v>11603818.699999999</v>
      </c>
      <c r="BD575" s="227">
        <v>2217800</v>
      </c>
      <c r="BE575" s="227">
        <v>1211575.79</v>
      </c>
      <c r="BF575" s="227">
        <v>827400</v>
      </c>
      <c r="BG575" s="227">
        <v>4236853.75</v>
      </c>
      <c r="BH575" s="227">
        <v>958066.67</v>
      </c>
      <c r="BI575" s="227">
        <v>274650.53999999998</v>
      </c>
      <c r="BJ575" s="227">
        <v>244156.99</v>
      </c>
      <c r="BK575" s="227">
        <v>438263.98</v>
      </c>
      <c r="BL575" s="227">
        <v>8436281.4199999999</v>
      </c>
      <c r="BM575" s="227">
        <v>1846577.41</v>
      </c>
      <c r="BN575" s="227">
        <v>1258012.8899999999</v>
      </c>
      <c r="BO575" s="227">
        <v>1795742.48</v>
      </c>
      <c r="BP575" s="227">
        <v>1294104.29</v>
      </c>
      <c r="BQ575" s="227">
        <v>426905.76</v>
      </c>
      <c r="BR575" s="295">
        <v>25573082.77</v>
      </c>
      <c r="BS575" s="295">
        <v>1400779.02</v>
      </c>
      <c r="BT575" s="295">
        <v>1554933.33</v>
      </c>
      <c r="BU575" s="295">
        <v>4970298.66</v>
      </c>
      <c r="BV575" s="295">
        <v>497000</v>
      </c>
      <c r="BW575" s="295">
        <v>959000</v>
      </c>
      <c r="BX575" s="295">
        <v>3201456.53</v>
      </c>
      <c r="BY575" s="295">
        <v>1321354.29</v>
      </c>
      <c r="BZ575" s="295">
        <v>1095417.73</v>
      </c>
      <c r="CA575" s="295">
        <v>1120929.56</v>
      </c>
      <c r="CB575" s="295">
        <v>1279046.78</v>
      </c>
      <c r="CC575" s="295">
        <v>2636052.71</v>
      </c>
      <c r="CD575" s="295">
        <v>1874730.98</v>
      </c>
      <c r="CE575" s="295">
        <v>2180770.96</v>
      </c>
      <c r="CF575" s="295">
        <v>970026.87</v>
      </c>
      <c r="CG575" s="295">
        <v>645600</v>
      </c>
      <c r="CH575" s="295">
        <v>641376.88</v>
      </c>
      <c r="CI575" s="295">
        <v>1028337.64</v>
      </c>
      <c r="CJ575" s="295">
        <v>2519512.9</v>
      </c>
      <c r="CK575" s="295">
        <v>331596.77</v>
      </c>
      <c r="CL575" s="295">
        <v>307375.27</v>
      </c>
      <c r="CM575" s="326" t="s">
        <v>1426</v>
      </c>
      <c r="CN575" s="309" t="s">
        <v>1425</v>
      </c>
      <c r="CO575" s="309" t="s">
        <v>1426</v>
      </c>
      <c r="CQ575" s="336" t="s">
        <v>2262</v>
      </c>
      <c r="CR575" s="310">
        <f t="shared" si="11"/>
        <v>0</v>
      </c>
      <c r="CS575" s="310" t="s">
        <v>1969</v>
      </c>
      <c r="CT575" s="310" t="s">
        <v>645</v>
      </c>
      <c r="CU575" s="310">
        <v>0</v>
      </c>
      <c r="CW575" s="312" t="s">
        <v>1425</v>
      </c>
      <c r="CX575" s="310" t="s">
        <v>1426</v>
      </c>
      <c r="CY575" s="310">
        <v>0</v>
      </c>
      <c r="CZ575" s="325">
        <f t="shared" si="10"/>
        <v>0</v>
      </c>
      <c r="DA575" s="313" t="s">
        <v>1969</v>
      </c>
      <c r="DB575" s="310" t="s">
        <v>645</v>
      </c>
      <c r="DC575" s="310" t="s">
        <v>1471</v>
      </c>
    </row>
    <row r="576" spans="1:107" ht="13.2" customHeight="1" x14ac:dyDescent="0.25">
      <c r="A576" s="293" t="s">
        <v>1970</v>
      </c>
      <c r="B576" s="294" t="s">
        <v>646</v>
      </c>
      <c r="C576" s="227">
        <v>207900</v>
      </c>
      <c r="D576" s="227">
        <v>198000</v>
      </c>
      <c r="E576" s="227">
        <v>99000</v>
      </c>
      <c r="F576" s="227">
        <v>99000</v>
      </c>
      <c r="G576" s="227">
        <v>0</v>
      </c>
      <c r="H576" s="227">
        <v>0</v>
      </c>
      <c r="I576" s="227">
        <v>95864</v>
      </c>
      <c r="J576" s="227">
        <v>99000</v>
      </c>
      <c r="K576" s="227">
        <v>0</v>
      </c>
      <c r="L576" s="227">
        <v>0</v>
      </c>
      <c r="M576" s="227">
        <v>198000</v>
      </c>
      <c r="N576" s="227">
        <v>0</v>
      </c>
      <c r="O576" s="227">
        <v>99000</v>
      </c>
      <c r="P576" s="227">
        <v>0</v>
      </c>
      <c r="Q576" s="227">
        <v>0</v>
      </c>
      <c r="R576" s="227">
        <v>99000</v>
      </c>
      <c r="S576" s="227">
        <v>198000</v>
      </c>
      <c r="T576" s="227">
        <v>0</v>
      </c>
      <c r="U576" s="227">
        <v>0</v>
      </c>
      <c r="V576" s="227">
        <v>0</v>
      </c>
      <c r="W576" s="227">
        <v>254500</v>
      </c>
      <c r="X576" s="227">
        <v>0</v>
      </c>
      <c r="Y576" s="227">
        <v>0</v>
      </c>
      <c r="Z576" s="227">
        <v>0</v>
      </c>
      <c r="AA576" s="227">
        <v>0</v>
      </c>
      <c r="AB576" s="227">
        <v>198000</v>
      </c>
      <c r="AC576" s="227">
        <v>0</v>
      </c>
      <c r="AD576" s="227">
        <v>198000</v>
      </c>
      <c r="AE576" s="227">
        <v>99000</v>
      </c>
      <c r="AF576" s="227">
        <v>0</v>
      </c>
      <c r="AG576" s="227">
        <v>100566.67</v>
      </c>
      <c r="AH576" s="227">
        <v>99000</v>
      </c>
      <c r="AI576" s="227">
        <v>168000</v>
      </c>
      <c r="AJ576" s="227">
        <v>0</v>
      </c>
      <c r="AK576" s="227">
        <v>908292.86</v>
      </c>
      <c r="AL576" s="227">
        <v>49500</v>
      </c>
      <c r="AM576" s="227">
        <v>0</v>
      </c>
      <c r="AN576" s="227">
        <v>192500</v>
      </c>
      <c r="AO576" s="227">
        <v>0</v>
      </c>
      <c r="AP576" s="227">
        <v>99000</v>
      </c>
      <c r="AQ576" s="227">
        <v>0</v>
      </c>
      <c r="AR576" s="227">
        <v>495000</v>
      </c>
      <c r="AS576" s="227">
        <v>0</v>
      </c>
      <c r="AT576" s="227">
        <v>98100</v>
      </c>
      <c r="AU576" s="227">
        <v>198000</v>
      </c>
      <c r="AV576" s="227">
        <v>0</v>
      </c>
      <c r="AW576" s="227">
        <v>0</v>
      </c>
      <c r="AX576" s="227">
        <v>56000</v>
      </c>
      <c r="AY576" s="227">
        <v>0</v>
      </c>
      <c r="AZ576" s="227">
        <v>0</v>
      </c>
      <c r="BA576" s="227">
        <v>396000</v>
      </c>
      <c r="BB576" s="227">
        <v>0</v>
      </c>
      <c r="BC576" s="227">
        <v>625000</v>
      </c>
      <c r="BD576" s="227">
        <v>117100</v>
      </c>
      <c r="BE576" s="227">
        <v>99000</v>
      </c>
      <c r="BF576" s="227">
        <v>99000</v>
      </c>
      <c r="BG576" s="227">
        <v>402138.71</v>
      </c>
      <c r="BH576" s="227">
        <v>0</v>
      </c>
      <c r="BI576" s="227">
        <v>0</v>
      </c>
      <c r="BJ576" s="227">
        <v>0</v>
      </c>
      <c r="BK576" s="227">
        <v>99000</v>
      </c>
      <c r="BL576" s="227">
        <v>227700</v>
      </c>
      <c r="BM576" s="227">
        <v>99000</v>
      </c>
      <c r="BN576" s="227">
        <v>0</v>
      </c>
      <c r="BO576" s="227">
        <v>311773.14</v>
      </c>
      <c r="BP576" s="227">
        <v>99000</v>
      </c>
      <c r="BQ576" s="227">
        <v>0</v>
      </c>
      <c r="BR576" s="295">
        <v>3452191.19</v>
      </c>
      <c r="BS576" s="295">
        <v>99000</v>
      </c>
      <c r="BT576" s="295">
        <v>99000</v>
      </c>
      <c r="BU576" s="295">
        <v>247500</v>
      </c>
      <c r="BV576" s="227">
        <v>0</v>
      </c>
      <c r="BW576" s="295">
        <v>99000</v>
      </c>
      <c r="BX576" s="295">
        <v>198000</v>
      </c>
      <c r="BY576" s="295">
        <v>99000</v>
      </c>
      <c r="BZ576" s="295">
        <v>99000</v>
      </c>
      <c r="CA576" s="295">
        <v>0</v>
      </c>
      <c r="CB576" s="295">
        <v>99000</v>
      </c>
      <c r="CC576" s="295">
        <v>198000</v>
      </c>
      <c r="CD576" s="295">
        <v>0</v>
      </c>
      <c r="CE576" s="295">
        <v>198000</v>
      </c>
      <c r="CF576" s="295">
        <v>0</v>
      </c>
      <c r="CG576" s="295">
        <v>240900</v>
      </c>
      <c r="CH576" s="295">
        <v>0</v>
      </c>
      <c r="CI576" s="295">
        <v>0</v>
      </c>
      <c r="CJ576" s="295">
        <v>99000</v>
      </c>
      <c r="CK576" s="227">
        <v>0</v>
      </c>
      <c r="CL576" s="227">
        <v>0</v>
      </c>
      <c r="CM576" s="326" t="s">
        <v>1426</v>
      </c>
      <c r="CN576" s="309" t="s">
        <v>1425</v>
      </c>
      <c r="CO576" s="309" t="s">
        <v>1426</v>
      </c>
      <c r="CQ576" s="336" t="s">
        <v>2262</v>
      </c>
      <c r="CR576" s="310">
        <f t="shared" si="11"/>
        <v>0</v>
      </c>
      <c r="CS576" s="310" t="s">
        <v>1970</v>
      </c>
      <c r="CT576" s="310" t="s">
        <v>646</v>
      </c>
      <c r="CU576" s="310">
        <v>0</v>
      </c>
      <c r="CW576" s="312" t="s">
        <v>1425</v>
      </c>
      <c r="CX576" s="310" t="s">
        <v>1426</v>
      </c>
      <c r="CY576" s="310">
        <v>0</v>
      </c>
      <c r="CZ576" s="325">
        <f t="shared" si="10"/>
        <v>0</v>
      </c>
      <c r="DA576" s="313" t="s">
        <v>1970</v>
      </c>
      <c r="DB576" s="310" t="s">
        <v>646</v>
      </c>
      <c r="DC576" s="310" t="s">
        <v>1471</v>
      </c>
    </row>
    <row r="577" spans="1:107" ht="13.2" customHeight="1" x14ac:dyDescent="0.25">
      <c r="A577" s="293" t="s">
        <v>1971</v>
      </c>
      <c r="B577" s="294" t="s">
        <v>647</v>
      </c>
      <c r="C577" s="227">
        <v>0</v>
      </c>
      <c r="D577" s="227">
        <v>0</v>
      </c>
      <c r="E577" s="227">
        <v>0</v>
      </c>
      <c r="F577" s="227">
        <v>0</v>
      </c>
      <c r="G577" s="227">
        <v>0</v>
      </c>
      <c r="H577" s="227">
        <v>0</v>
      </c>
      <c r="I577" s="227">
        <v>0</v>
      </c>
      <c r="J577" s="227">
        <v>0</v>
      </c>
      <c r="K577" s="227">
        <v>0</v>
      </c>
      <c r="L577" s="227">
        <v>0</v>
      </c>
      <c r="M577" s="227">
        <v>0</v>
      </c>
      <c r="N577" s="227">
        <v>0</v>
      </c>
      <c r="O577" s="227">
        <v>0</v>
      </c>
      <c r="P577" s="227">
        <v>0</v>
      </c>
      <c r="Q577" s="227">
        <v>0</v>
      </c>
      <c r="R577" s="227">
        <v>0</v>
      </c>
      <c r="S577" s="227">
        <v>0</v>
      </c>
      <c r="T577" s="227">
        <v>0</v>
      </c>
      <c r="U577" s="227">
        <v>0</v>
      </c>
      <c r="V577" s="227">
        <v>0</v>
      </c>
      <c r="W577" s="227">
        <v>2104170</v>
      </c>
      <c r="X577" s="227">
        <v>118740</v>
      </c>
      <c r="Y577" s="227">
        <v>21485</v>
      </c>
      <c r="Z577" s="227">
        <v>163930</v>
      </c>
      <c r="AA577" s="227">
        <v>31780</v>
      </c>
      <c r="AB577" s="227">
        <v>101100</v>
      </c>
      <c r="AC577" s="227">
        <v>0</v>
      </c>
      <c r="AD577" s="227">
        <v>1375316</v>
      </c>
      <c r="AE577" s="227">
        <v>112440</v>
      </c>
      <c r="AF577" s="227">
        <v>441220</v>
      </c>
      <c r="AG577" s="227">
        <v>0</v>
      </c>
      <c r="AH577" s="227">
        <v>156510</v>
      </c>
      <c r="AI577" s="227">
        <v>462290</v>
      </c>
      <c r="AJ577" s="227">
        <v>194350</v>
      </c>
      <c r="AK577" s="227">
        <v>0</v>
      </c>
      <c r="AL577" s="227">
        <v>0</v>
      </c>
      <c r="AM577" s="227">
        <v>0</v>
      </c>
      <c r="AN577" s="227">
        <v>0</v>
      </c>
      <c r="AO577" s="227">
        <v>0</v>
      </c>
      <c r="AP577" s="227">
        <v>0</v>
      </c>
      <c r="AQ577" s="227">
        <v>0</v>
      </c>
      <c r="AR577" s="227">
        <v>0</v>
      </c>
      <c r="AS577" s="227">
        <v>0</v>
      </c>
      <c r="AT577" s="227">
        <v>0</v>
      </c>
      <c r="AU577" s="227">
        <v>0</v>
      </c>
      <c r="AV577" s="227">
        <v>0</v>
      </c>
      <c r="AW577" s="227">
        <v>0</v>
      </c>
      <c r="AX577" s="227">
        <v>0</v>
      </c>
      <c r="AY577" s="227">
        <v>0</v>
      </c>
      <c r="AZ577" s="227">
        <v>0</v>
      </c>
      <c r="BA577" s="227">
        <v>3419325</v>
      </c>
      <c r="BB577" s="227">
        <v>75950</v>
      </c>
      <c r="BC577" s="227">
        <v>0</v>
      </c>
      <c r="BD577" s="227">
        <v>0</v>
      </c>
      <c r="BE577" s="227">
        <v>0</v>
      </c>
      <c r="BF577" s="227">
        <v>0</v>
      </c>
      <c r="BG577" s="227">
        <v>0</v>
      </c>
      <c r="BH577" s="227">
        <v>0</v>
      </c>
      <c r="BI577" s="227">
        <v>0</v>
      </c>
      <c r="BJ577" s="227">
        <v>0</v>
      </c>
      <c r="BK577" s="227">
        <v>0</v>
      </c>
      <c r="BL577" s="227">
        <v>0</v>
      </c>
      <c r="BM577" s="227">
        <v>0</v>
      </c>
      <c r="BN577" s="227">
        <v>0</v>
      </c>
      <c r="BO577" s="227">
        <v>0</v>
      </c>
      <c r="BP577" s="227">
        <v>0</v>
      </c>
      <c r="BQ577" s="227">
        <v>0</v>
      </c>
      <c r="BR577" s="227">
        <v>0</v>
      </c>
      <c r="BS577" s="227">
        <v>0</v>
      </c>
      <c r="BT577" s="295">
        <v>0</v>
      </c>
      <c r="BU577" s="295">
        <v>0</v>
      </c>
      <c r="BV577" s="295">
        <v>0</v>
      </c>
      <c r="BW577" s="295">
        <v>0</v>
      </c>
      <c r="BX577" s="295">
        <v>0</v>
      </c>
      <c r="BY577" s="295">
        <v>0</v>
      </c>
      <c r="BZ577" s="295">
        <v>0</v>
      </c>
      <c r="CA577" s="295">
        <v>305140</v>
      </c>
      <c r="CB577" s="295">
        <v>0</v>
      </c>
      <c r="CC577" s="295">
        <v>0</v>
      </c>
      <c r="CD577" s="295">
        <v>0</v>
      </c>
      <c r="CE577" s="295">
        <v>0</v>
      </c>
      <c r="CF577" s="295">
        <v>0</v>
      </c>
      <c r="CG577" s="295">
        <v>0</v>
      </c>
      <c r="CH577" s="295">
        <v>0</v>
      </c>
      <c r="CI577" s="295">
        <v>0</v>
      </c>
      <c r="CJ577" s="295">
        <v>0</v>
      </c>
      <c r="CK577" s="295">
        <v>0</v>
      </c>
      <c r="CL577" s="295">
        <v>0</v>
      </c>
      <c r="CM577" s="326" t="s">
        <v>1428</v>
      </c>
      <c r="CN577" s="309" t="s">
        <v>1427</v>
      </c>
      <c r="CO577" s="309" t="s">
        <v>1428</v>
      </c>
      <c r="CQ577" s="336" t="s">
        <v>2263</v>
      </c>
      <c r="CR577" s="310">
        <f t="shared" si="11"/>
        <v>0</v>
      </c>
      <c r="CS577" s="310" t="s">
        <v>1971</v>
      </c>
      <c r="CT577" s="310" t="s">
        <v>647</v>
      </c>
      <c r="CU577" s="310">
        <v>0</v>
      </c>
      <c r="CW577" s="312" t="s">
        <v>1427</v>
      </c>
      <c r="CX577" s="310" t="s">
        <v>1428</v>
      </c>
      <c r="CY577" s="310">
        <v>0</v>
      </c>
      <c r="CZ577" s="325">
        <f t="shared" si="10"/>
        <v>0</v>
      </c>
      <c r="DA577" s="313" t="s">
        <v>1971</v>
      </c>
      <c r="DB577" s="310" t="s">
        <v>647</v>
      </c>
      <c r="DC577" s="310" t="s">
        <v>1471</v>
      </c>
    </row>
    <row r="578" spans="1:107" ht="13.2" customHeight="1" x14ac:dyDescent="0.25">
      <c r="A578" s="293" t="s">
        <v>1972</v>
      </c>
      <c r="B578" s="294" t="s">
        <v>648</v>
      </c>
      <c r="C578" s="227">
        <v>183324.93</v>
      </c>
      <c r="D578" s="227">
        <v>0</v>
      </c>
      <c r="E578" s="227">
        <v>0</v>
      </c>
      <c r="F578" s="227">
        <v>17448.080000000002</v>
      </c>
      <c r="G578" s="227">
        <v>0</v>
      </c>
      <c r="H578" s="227">
        <v>27623</v>
      </c>
      <c r="I578" s="227">
        <v>0</v>
      </c>
      <c r="J578" s="227">
        <v>0</v>
      </c>
      <c r="K578" s="227">
        <v>0</v>
      </c>
      <c r="L578" s="227">
        <v>0</v>
      </c>
      <c r="M578" s="227">
        <v>41340.400000000001</v>
      </c>
      <c r="N578" s="227">
        <v>0</v>
      </c>
      <c r="O578" s="227">
        <v>9880.42</v>
      </c>
      <c r="P578" s="227">
        <v>8053.1</v>
      </c>
      <c r="Q578" s="227">
        <v>16293.48</v>
      </c>
      <c r="R578" s="227">
        <v>7155.6</v>
      </c>
      <c r="S578" s="227">
        <v>37672.879999999997</v>
      </c>
      <c r="T578" s="227">
        <v>0</v>
      </c>
      <c r="U578" s="227">
        <v>0</v>
      </c>
      <c r="V578" s="227">
        <v>0</v>
      </c>
      <c r="W578" s="227">
        <v>213704.32000000001</v>
      </c>
      <c r="X578" s="227">
        <v>0</v>
      </c>
      <c r="Y578" s="227">
        <v>0</v>
      </c>
      <c r="Z578" s="227">
        <v>0</v>
      </c>
      <c r="AA578" s="227">
        <v>1116.58</v>
      </c>
      <c r="AB578" s="227">
        <v>0</v>
      </c>
      <c r="AC578" s="227">
        <v>0</v>
      </c>
      <c r="AD578" s="227">
        <v>88971.24</v>
      </c>
      <c r="AE578" s="227">
        <v>10773.66</v>
      </c>
      <c r="AF578" s="227">
        <v>0</v>
      </c>
      <c r="AG578" s="227">
        <v>0</v>
      </c>
      <c r="AH578" s="227">
        <v>17564.7</v>
      </c>
      <c r="AI578" s="227">
        <v>0</v>
      </c>
      <c r="AJ578" s="227">
        <v>0</v>
      </c>
      <c r="AK578" s="227">
        <v>287333.17</v>
      </c>
      <c r="AL578" s="227">
        <v>0</v>
      </c>
      <c r="AM578" s="227">
        <v>0</v>
      </c>
      <c r="AN578" s="227">
        <v>0</v>
      </c>
      <c r="AO578" s="227">
        <v>55103.57</v>
      </c>
      <c r="AP578" s="227">
        <v>15314.08</v>
      </c>
      <c r="AQ578" s="227">
        <v>0</v>
      </c>
      <c r="AR578" s="227">
        <v>75198.05</v>
      </c>
      <c r="AS578" s="227">
        <v>0</v>
      </c>
      <c r="AT578" s="227">
        <v>52989.88</v>
      </c>
      <c r="AU578" s="227">
        <v>33232.28</v>
      </c>
      <c r="AV578" s="227">
        <v>8103.36</v>
      </c>
      <c r="AW578" s="227">
        <v>50400</v>
      </c>
      <c r="AX578" s="227">
        <v>66409.7</v>
      </c>
      <c r="AY578" s="227">
        <v>4011.7</v>
      </c>
      <c r="AZ578" s="227">
        <v>8082.75</v>
      </c>
      <c r="BA578" s="227">
        <v>53240.34</v>
      </c>
      <c r="BB578" s="227">
        <v>29006.04</v>
      </c>
      <c r="BC578" s="227">
        <v>142607.24</v>
      </c>
      <c r="BD578" s="227">
        <v>0</v>
      </c>
      <c r="BE578" s="227">
        <v>2035.62</v>
      </c>
      <c r="BF578" s="227">
        <v>5288.82</v>
      </c>
      <c r="BG578" s="227">
        <v>37056</v>
      </c>
      <c r="BH578" s="227">
        <v>0</v>
      </c>
      <c r="BI578" s="227">
        <v>0</v>
      </c>
      <c r="BJ578" s="227">
        <v>0</v>
      </c>
      <c r="BK578" s="227">
        <v>0</v>
      </c>
      <c r="BL578" s="227">
        <v>32824.92</v>
      </c>
      <c r="BM578" s="227">
        <v>22378.68</v>
      </c>
      <c r="BN578" s="227">
        <v>12600.84</v>
      </c>
      <c r="BO578" s="227">
        <v>10902.4</v>
      </c>
      <c r="BP578" s="227">
        <v>0</v>
      </c>
      <c r="BQ578" s="227">
        <v>0</v>
      </c>
      <c r="BR578" s="295">
        <v>1008195.57</v>
      </c>
      <c r="BS578" s="295">
        <v>21956.1</v>
      </c>
      <c r="BT578" s="295">
        <v>0</v>
      </c>
      <c r="BU578" s="295">
        <v>0</v>
      </c>
      <c r="BV578" s="295">
        <v>0</v>
      </c>
      <c r="BW578" s="295">
        <v>48906.18</v>
      </c>
      <c r="BX578" s="295">
        <v>4467.49</v>
      </c>
      <c r="BY578" s="295">
        <v>1026.8</v>
      </c>
      <c r="BZ578" s="295">
        <v>10803.3</v>
      </c>
      <c r="CA578" s="295">
        <v>0</v>
      </c>
      <c r="CB578" s="295">
        <v>16312.76</v>
      </c>
      <c r="CC578" s="295">
        <v>18568.580000000002</v>
      </c>
      <c r="CD578" s="295">
        <v>0</v>
      </c>
      <c r="CE578" s="295">
        <v>60937.86</v>
      </c>
      <c r="CF578" s="295">
        <v>24035.82</v>
      </c>
      <c r="CG578" s="295">
        <v>1017.63</v>
      </c>
      <c r="CH578" s="227">
        <v>0</v>
      </c>
      <c r="CI578" s="295">
        <v>0</v>
      </c>
      <c r="CJ578" s="295">
        <v>0</v>
      </c>
      <c r="CK578" s="295">
        <v>0</v>
      </c>
      <c r="CL578" s="295">
        <v>2636.34</v>
      </c>
      <c r="CM578" s="326" t="s">
        <v>1426</v>
      </c>
      <c r="CN578" s="309" t="s">
        <v>1425</v>
      </c>
      <c r="CO578" s="309" t="s">
        <v>1426</v>
      </c>
      <c r="CQ578" s="336" t="s">
        <v>2262</v>
      </c>
      <c r="CR578" s="310">
        <f t="shared" si="11"/>
        <v>0</v>
      </c>
      <c r="CS578" s="310" t="s">
        <v>1972</v>
      </c>
      <c r="CT578" s="310" t="s">
        <v>648</v>
      </c>
      <c r="CU578" s="310">
        <v>0</v>
      </c>
      <c r="CW578" s="312" t="s">
        <v>1425</v>
      </c>
      <c r="CX578" s="310" t="s">
        <v>1426</v>
      </c>
      <c r="CY578" s="310">
        <v>0</v>
      </c>
      <c r="CZ578" s="325">
        <f t="shared" si="10"/>
        <v>0</v>
      </c>
      <c r="DA578" s="313" t="s">
        <v>1972</v>
      </c>
      <c r="DB578" s="310" t="s">
        <v>648</v>
      </c>
      <c r="DC578" s="310" t="s">
        <v>1471</v>
      </c>
    </row>
    <row r="579" spans="1:107" ht="13.2" customHeight="1" x14ac:dyDescent="0.25">
      <c r="A579" s="293" t="s">
        <v>1973</v>
      </c>
      <c r="B579" s="294" t="s">
        <v>649</v>
      </c>
      <c r="C579" s="227">
        <v>4500</v>
      </c>
      <c r="D579" s="227">
        <v>0</v>
      </c>
      <c r="E579" s="227">
        <v>21848.639999999999</v>
      </c>
      <c r="F579" s="227">
        <v>0</v>
      </c>
      <c r="G579" s="227">
        <v>0</v>
      </c>
      <c r="H579" s="227">
        <v>0</v>
      </c>
      <c r="I579" s="227">
        <v>0</v>
      </c>
      <c r="J579" s="227">
        <v>0</v>
      </c>
      <c r="K579" s="227">
        <v>6163.44</v>
      </c>
      <c r="L579" s="227">
        <v>0</v>
      </c>
      <c r="M579" s="227">
        <v>7294</v>
      </c>
      <c r="N579" s="227">
        <v>0</v>
      </c>
      <c r="O579" s="227">
        <v>0</v>
      </c>
      <c r="P579" s="227">
        <v>0</v>
      </c>
      <c r="Q579" s="227">
        <v>0</v>
      </c>
      <c r="R579" s="227">
        <v>0</v>
      </c>
      <c r="S579" s="227">
        <v>0</v>
      </c>
      <c r="T579" s="227">
        <v>0</v>
      </c>
      <c r="U579" s="227">
        <v>0</v>
      </c>
      <c r="V579" s="227">
        <v>0</v>
      </c>
      <c r="W579" s="227">
        <v>5959.8</v>
      </c>
      <c r="X579" s="227">
        <v>0</v>
      </c>
      <c r="Y579" s="227">
        <v>0</v>
      </c>
      <c r="Z579" s="227">
        <v>0</v>
      </c>
      <c r="AA579" s="227">
        <v>0</v>
      </c>
      <c r="AB579" s="227">
        <v>0</v>
      </c>
      <c r="AC579" s="227">
        <v>0</v>
      </c>
      <c r="AD579" s="227">
        <v>0</v>
      </c>
      <c r="AE579" s="227">
        <v>0</v>
      </c>
      <c r="AF579" s="227">
        <v>0</v>
      </c>
      <c r="AG579" s="227">
        <v>0</v>
      </c>
      <c r="AH579" s="227">
        <v>0</v>
      </c>
      <c r="AI579" s="227">
        <v>0</v>
      </c>
      <c r="AJ579" s="227">
        <v>0</v>
      </c>
      <c r="AK579" s="227">
        <v>0</v>
      </c>
      <c r="AL579" s="227">
        <v>0</v>
      </c>
      <c r="AM579" s="227">
        <v>0</v>
      </c>
      <c r="AN579" s="227">
        <v>0</v>
      </c>
      <c r="AO579" s="227">
        <v>0</v>
      </c>
      <c r="AP579" s="227">
        <v>0</v>
      </c>
      <c r="AQ579" s="227">
        <v>0</v>
      </c>
      <c r="AR579" s="227">
        <v>0</v>
      </c>
      <c r="AS579" s="227">
        <v>0</v>
      </c>
      <c r="AT579" s="227">
        <v>0</v>
      </c>
      <c r="AU579" s="227">
        <v>0</v>
      </c>
      <c r="AV579" s="227">
        <v>0</v>
      </c>
      <c r="AW579" s="227">
        <v>0</v>
      </c>
      <c r="AX579" s="227">
        <v>0</v>
      </c>
      <c r="AY579" s="227">
        <v>9701.02</v>
      </c>
      <c r="AZ579" s="227">
        <v>0</v>
      </c>
      <c r="BA579" s="227">
        <v>0</v>
      </c>
      <c r="BB579" s="227">
        <v>0</v>
      </c>
      <c r="BC579" s="227">
        <v>29861.24</v>
      </c>
      <c r="BD579" s="227">
        <v>0</v>
      </c>
      <c r="BE579" s="227">
        <v>0</v>
      </c>
      <c r="BF579" s="227">
        <v>0</v>
      </c>
      <c r="BG579" s="227">
        <v>0</v>
      </c>
      <c r="BH579" s="227">
        <v>0</v>
      </c>
      <c r="BI579" s="227">
        <v>0</v>
      </c>
      <c r="BJ579" s="227">
        <v>0</v>
      </c>
      <c r="BK579" s="227">
        <v>0</v>
      </c>
      <c r="BL579" s="227">
        <v>19677.900000000001</v>
      </c>
      <c r="BM579" s="227">
        <v>0</v>
      </c>
      <c r="BN579" s="227">
        <v>0</v>
      </c>
      <c r="BO579" s="227">
        <v>0</v>
      </c>
      <c r="BP579" s="227">
        <v>0</v>
      </c>
      <c r="BQ579" s="227">
        <v>0</v>
      </c>
      <c r="BR579" s="227">
        <v>46750.96</v>
      </c>
      <c r="BS579" s="227">
        <v>0</v>
      </c>
      <c r="BT579" s="227">
        <v>0</v>
      </c>
      <c r="BU579" s="227">
        <v>58372.81</v>
      </c>
      <c r="BV579" s="227">
        <v>0</v>
      </c>
      <c r="BW579" s="227">
        <v>0</v>
      </c>
      <c r="BX579" s="227">
        <v>16919.400000000001</v>
      </c>
      <c r="BY579" s="227">
        <v>0</v>
      </c>
      <c r="BZ579" s="227">
        <v>0</v>
      </c>
      <c r="CA579" s="227">
        <v>0</v>
      </c>
      <c r="CB579" s="227">
        <v>0</v>
      </c>
      <c r="CC579" s="227">
        <v>0</v>
      </c>
      <c r="CD579" s="227">
        <v>4551.4799999999996</v>
      </c>
      <c r="CE579" s="227">
        <v>0</v>
      </c>
      <c r="CF579" s="227">
        <v>0</v>
      </c>
      <c r="CG579" s="227">
        <v>0</v>
      </c>
      <c r="CH579" s="227">
        <v>0</v>
      </c>
      <c r="CI579" s="227">
        <v>0</v>
      </c>
      <c r="CJ579" s="227">
        <v>0</v>
      </c>
      <c r="CK579" s="227">
        <v>0</v>
      </c>
      <c r="CL579" s="227">
        <v>0</v>
      </c>
      <c r="CM579" s="326" t="s">
        <v>1426</v>
      </c>
      <c r="CN579" s="309" t="s">
        <v>1425</v>
      </c>
      <c r="CO579" s="309" t="s">
        <v>1426</v>
      </c>
      <c r="CQ579" s="336" t="s">
        <v>2262</v>
      </c>
      <c r="CR579" s="310">
        <f t="shared" si="11"/>
        <v>0</v>
      </c>
      <c r="CS579" s="310" t="s">
        <v>1973</v>
      </c>
      <c r="CT579" s="310" t="s">
        <v>649</v>
      </c>
      <c r="CU579" s="310">
        <v>0</v>
      </c>
      <c r="CW579" s="312" t="s">
        <v>1425</v>
      </c>
      <c r="CX579" s="310" t="s">
        <v>1426</v>
      </c>
      <c r="CY579" s="310">
        <v>0</v>
      </c>
      <c r="CZ579" s="325">
        <f t="shared" si="10"/>
        <v>0</v>
      </c>
      <c r="DA579" s="313" t="s">
        <v>1973</v>
      </c>
      <c r="DB579" s="310" t="s">
        <v>649</v>
      </c>
      <c r="DC579" s="310" t="s">
        <v>1471</v>
      </c>
    </row>
    <row r="580" spans="1:107" ht="13.2" customHeight="1" x14ac:dyDescent="0.25">
      <c r="A580" s="293" t="s">
        <v>1974</v>
      </c>
      <c r="B580" s="294" t="s">
        <v>650</v>
      </c>
      <c r="C580" s="227">
        <v>0</v>
      </c>
      <c r="D580" s="227">
        <v>0</v>
      </c>
      <c r="E580" s="227">
        <v>0</v>
      </c>
      <c r="F580" s="227">
        <v>0</v>
      </c>
      <c r="G580" s="227">
        <v>0</v>
      </c>
      <c r="H580" s="227">
        <v>0</v>
      </c>
      <c r="I580" s="227">
        <v>14375.2</v>
      </c>
      <c r="J580" s="227">
        <v>0</v>
      </c>
      <c r="K580" s="227">
        <v>0</v>
      </c>
      <c r="L580" s="227">
        <v>0</v>
      </c>
      <c r="M580" s="227">
        <v>0</v>
      </c>
      <c r="N580" s="227">
        <v>0</v>
      </c>
      <c r="O580" s="227">
        <v>0</v>
      </c>
      <c r="P580" s="227">
        <v>0</v>
      </c>
      <c r="Q580" s="227">
        <v>12321.6</v>
      </c>
      <c r="R580" s="227">
        <v>0</v>
      </c>
      <c r="S580" s="227">
        <v>0</v>
      </c>
      <c r="T580" s="227">
        <v>12292.6</v>
      </c>
      <c r="U580" s="227">
        <v>6160.8</v>
      </c>
      <c r="V580" s="227">
        <v>0</v>
      </c>
      <c r="W580" s="227">
        <v>840.4</v>
      </c>
      <c r="X580" s="227">
        <v>0</v>
      </c>
      <c r="Y580" s="227">
        <v>14243.45</v>
      </c>
      <c r="Z580" s="227">
        <v>0</v>
      </c>
      <c r="AA580" s="227">
        <v>0</v>
      </c>
      <c r="AB580" s="227">
        <v>0</v>
      </c>
      <c r="AC580" s="227">
        <v>12606</v>
      </c>
      <c r="AD580" s="227">
        <v>27871.4</v>
      </c>
      <c r="AE580" s="227">
        <v>0</v>
      </c>
      <c r="AF580" s="227">
        <v>0</v>
      </c>
      <c r="AG580" s="227">
        <v>0</v>
      </c>
      <c r="AH580" s="227">
        <v>0</v>
      </c>
      <c r="AI580" s="227">
        <v>0</v>
      </c>
      <c r="AJ580" s="227">
        <v>0</v>
      </c>
      <c r="AK580" s="227">
        <v>0</v>
      </c>
      <c r="AL580" s="227">
        <v>0</v>
      </c>
      <c r="AM580" s="227">
        <v>0</v>
      </c>
      <c r="AN580" s="227">
        <v>0</v>
      </c>
      <c r="AO580" s="227">
        <v>6160.8</v>
      </c>
      <c r="AP580" s="227">
        <v>5042.04</v>
      </c>
      <c r="AQ580" s="227">
        <v>0</v>
      </c>
      <c r="AR580" s="227">
        <v>0</v>
      </c>
      <c r="AS580" s="227">
        <v>10199.799999999999</v>
      </c>
      <c r="AT580" s="227">
        <v>3080.4</v>
      </c>
      <c r="AU580" s="227">
        <v>5042.3999999999996</v>
      </c>
      <c r="AV580" s="227">
        <v>0</v>
      </c>
      <c r="AW580" s="227">
        <v>0</v>
      </c>
      <c r="AX580" s="227">
        <v>0</v>
      </c>
      <c r="AY580" s="227">
        <v>0</v>
      </c>
      <c r="AZ580" s="227">
        <v>0</v>
      </c>
      <c r="BA580" s="227">
        <v>3080.4</v>
      </c>
      <c r="BB580" s="227">
        <v>0</v>
      </c>
      <c r="BC580" s="227">
        <v>4761.2</v>
      </c>
      <c r="BD580" s="227">
        <v>2309.1999999999998</v>
      </c>
      <c r="BE580" s="227">
        <v>0</v>
      </c>
      <c r="BF580" s="227">
        <v>0</v>
      </c>
      <c r="BG580" s="227">
        <v>0</v>
      </c>
      <c r="BH580" s="227">
        <v>0</v>
      </c>
      <c r="BI580" s="227">
        <v>0</v>
      </c>
      <c r="BJ580" s="227">
        <v>0</v>
      </c>
      <c r="BK580" s="227">
        <v>0</v>
      </c>
      <c r="BL580" s="227">
        <v>0</v>
      </c>
      <c r="BM580" s="227">
        <v>10084.799999999999</v>
      </c>
      <c r="BN580" s="227">
        <v>6160.8</v>
      </c>
      <c r="BO580" s="227">
        <v>0</v>
      </c>
      <c r="BP580" s="227">
        <v>0</v>
      </c>
      <c r="BQ580" s="227">
        <v>0</v>
      </c>
      <c r="BR580" s="295">
        <v>0</v>
      </c>
      <c r="BS580" s="227">
        <v>0</v>
      </c>
      <c r="BT580" s="227">
        <v>0</v>
      </c>
      <c r="BU580" s="295">
        <v>0</v>
      </c>
      <c r="BV580" s="227">
        <v>0</v>
      </c>
      <c r="BW580" s="227">
        <v>0</v>
      </c>
      <c r="BX580" s="295">
        <v>0</v>
      </c>
      <c r="BY580" s="227">
        <v>2567</v>
      </c>
      <c r="BZ580" s="227">
        <v>4774.2</v>
      </c>
      <c r="CA580" s="295">
        <v>0</v>
      </c>
      <c r="CB580" s="227">
        <v>0</v>
      </c>
      <c r="CC580" s="227">
        <v>0</v>
      </c>
      <c r="CD580" s="227">
        <v>0</v>
      </c>
      <c r="CE580" s="227">
        <v>0</v>
      </c>
      <c r="CF580" s="227">
        <v>6160.8</v>
      </c>
      <c r="CG580" s="227">
        <v>0</v>
      </c>
      <c r="CH580" s="227">
        <v>0</v>
      </c>
      <c r="CI580" s="227">
        <v>0</v>
      </c>
      <c r="CJ580" s="295">
        <v>3080.4</v>
      </c>
      <c r="CK580" s="227">
        <v>0</v>
      </c>
      <c r="CL580" s="295">
        <v>0</v>
      </c>
      <c r="CM580" s="326" t="s">
        <v>1426</v>
      </c>
      <c r="CN580" s="309" t="s">
        <v>1425</v>
      </c>
      <c r="CO580" s="309" t="s">
        <v>1426</v>
      </c>
      <c r="CQ580" s="336" t="s">
        <v>2262</v>
      </c>
      <c r="CR580" s="310">
        <f t="shared" si="11"/>
        <v>0</v>
      </c>
      <c r="CS580" s="310" t="s">
        <v>1974</v>
      </c>
      <c r="CT580" s="310" t="s">
        <v>650</v>
      </c>
      <c r="CU580" s="310">
        <v>0</v>
      </c>
      <c r="CW580" s="312" t="s">
        <v>1425</v>
      </c>
      <c r="CX580" s="310" t="s">
        <v>1426</v>
      </c>
      <c r="CY580" s="310">
        <v>0</v>
      </c>
      <c r="CZ580" s="325">
        <f t="shared" si="10"/>
        <v>0</v>
      </c>
      <c r="DA580" s="313" t="s">
        <v>1974</v>
      </c>
      <c r="DB580" s="310" t="s">
        <v>650</v>
      </c>
      <c r="DC580" s="310" t="s">
        <v>1471</v>
      </c>
    </row>
    <row r="581" spans="1:107" ht="13.2" customHeight="1" x14ac:dyDescent="0.25">
      <c r="A581" s="293" t="s">
        <v>1975</v>
      </c>
      <c r="B581" s="294" t="s">
        <v>651</v>
      </c>
      <c r="C581" s="227">
        <v>0</v>
      </c>
      <c r="D581" s="227">
        <v>0</v>
      </c>
      <c r="E581" s="227">
        <v>0</v>
      </c>
      <c r="F581" s="227">
        <v>0</v>
      </c>
      <c r="G581" s="227">
        <v>0</v>
      </c>
      <c r="H581" s="227">
        <v>0</v>
      </c>
      <c r="I581" s="227">
        <v>4107.2</v>
      </c>
      <c r="J581" s="227">
        <v>0</v>
      </c>
      <c r="K581" s="227">
        <v>0</v>
      </c>
      <c r="L581" s="227">
        <v>0</v>
      </c>
      <c r="M581" s="227">
        <v>0</v>
      </c>
      <c r="N581" s="227">
        <v>0</v>
      </c>
      <c r="O581" s="227">
        <v>0</v>
      </c>
      <c r="P581" s="227">
        <v>0</v>
      </c>
      <c r="Q581" s="227">
        <v>0</v>
      </c>
      <c r="R581" s="227">
        <v>0</v>
      </c>
      <c r="S581" s="227">
        <v>0</v>
      </c>
      <c r="T581" s="227">
        <v>0</v>
      </c>
      <c r="U581" s="227">
        <v>0</v>
      </c>
      <c r="V581" s="227">
        <v>0</v>
      </c>
      <c r="W581" s="227">
        <v>25583.200000000001</v>
      </c>
      <c r="X581" s="227">
        <v>0</v>
      </c>
      <c r="Y581" s="227">
        <v>0</v>
      </c>
      <c r="Z581" s="227">
        <v>0</v>
      </c>
      <c r="AA581" s="227">
        <v>0</v>
      </c>
      <c r="AB581" s="227">
        <v>0</v>
      </c>
      <c r="AC581" s="227">
        <v>0</v>
      </c>
      <c r="AD581" s="227">
        <v>0</v>
      </c>
      <c r="AE581" s="227">
        <v>0</v>
      </c>
      <c r="AF581" s="227">
        <v>0</v>
      </c>
      <c r="AG581" s="227">
        <v>6160.8</v>
      </c>
      <c r="AH581" s="227">
        <v>0</v>
      </c>
      <c r="AI581" s="227">
        <v>0</v>
      </c>
      <c r="AJ581" s="227">
        <v>0</v>
      </c>
      <c r="AK581" s="227">
        <v>35856</v>
      </c>
      <c r="AL581" s="227">
        <v>840.4</v>
      </c>
      <c r="AM581" s="227">
        <v>0</v>
      </c>
      <c r="AN581" s="227">
        <v>0</v>
      </c>
      <c r="AO581" s="227">
        <v>0</v>
      </c>
      <c r="AP581" s="227">
        <v>0</v>
      </c>
      <c r="AQ581" s="227">
        <v>0</v>
      </c>
      <c r="AR581" s="227">
        <v>6160.8</v>
      </c>
      <c r="AS581" s="227">
        <v>7563.6</v>
      </c>
      <c r="AT581" s="227">
        <v>0</v>
      </c>
      <c r="AU581" s="227">
        <v>0</v>
      </c>
      <c r="AV581" s="227">
        <v>0</v>
      </c>
      <c r="AW581" s="227">
        <v>0</v>
      </c>
      <c r="AX581" s="227">
        <v>0</v>
      </c>
      <c r="AY581" s="227">
        <v>0</v>
      </c>
      <c r="AZ581" s="227">
        <v>0</v>
      </c>
      <c r="BA581" s="227">
        <v>0</v>
      </c>
      <c r="BB581" s="227">
        <v>0</v>
      </c>
      <c r="BC581" s="227">
        <v>4202</v>
      </c>
      <c r="BD581" s="227">
        <v>1257.5</v>
      </c>
      <c r="BE581" s="227">
        <v>0</v>
      </c>
      <c r="BF581" s="227">
        <v>0</v>
      </c>
      <c r="BG581" s="227">
        <v>0</v>
      </c>
      <c r="BH581" s="227">
        <v>0</v>
      </c>
      <c r="BI581" s="227">
        <v>0</v>
      </c>
      <c r="BJ581" s="227">
        <v>0</v>
      </c>
      <c r="BK581" s="227">
        <v>0</v>
      </c>
      <c r="BL581" s="227">
        <v>0</v>
      </c>
      <c r="BM581" s="227">
        <v>0</v>
      </c>
      <c r="BN581" s="227">
        <v>0</v>
      </c>
      <c r="BO581" s="227">
        <v>0</v>
      </c>
      <c r="BP581" s="227">
        <v>0</v>
      </c>
      <c r="BQ581" s="227">
        <v>0</v>
      </c>
      <c r="BR581" s="227">
        <v>9241.2000000000007</v>
      </c>
      <c r="BS581" s="227">
        <v>0</v>
      </c>
      <c r="BT581" s="227">
        <v>0</v>
      </c>
      <c r="BU581" s="295">
        <v>0</v>
      </c>
      <c r="BV581" s="295">
        <v>0</v>
      </c>
      <c r="BW581" s="295">
        <v>0</v>
      </c>
      <c r="BX581" s="295">
        <v>0</v>
      </c>
      <c r="BY581" s="295">
        <v>0</v>
      </c>
      <c r="BZ581" s="227">
        <v>0</v>
      </c>
      <c r="CA581" s="227">
        <v>0</v>
      </c>
      <c r="CB581" s="227">
        <v>0</v>
      </c>
      <c r="CC581" s="227">
        <v>0</v>
      </c>
      <c r="CD581" s="295">
        <v>0</v>
      </c>
      <c r="CE581" s="227">
        <v>0</v>
      </c>
      <c r="CF581" s="227">
        <v>0</v>
      </c>
      <c r="CG581" s="295">
        <v>0</v>
      </c>
      <c r="CH581" s="227">
        <v>0</v>
      </c>
      <c r="CI581" s="227">
        <v>0</v>
      </c>
      <c r="CJ581" s="227">
        <v>0</v>
      </c>
      <c r="CK581" s="227">
        <v>0</v>
      </c>
      <c r="CL581" s="227">
        <v>0</v>
      </c>
      <c r="CM581" s="326" t="s">
        <v>1426</v>
      </c>
      <c r="CN581" s="309" t="s">
        <v>1425</v>
      </c>
      <c r="CO581" s="309" t="s">
        <v>1426</v>
      </c>
      <c r="CQ581" s="336" t="s">
        <v>2262</v>
      </c>
      <c r="CR581" s="310">
        <f t="shared" si="11"/>
        <v>0</v>
      </c>
      <c r="CS581" s="310" t="s">
        <v>1975</v>
      </c>
      <c r="CT581" s="310" t="s">
        <v>651</v>
      </c>
      <c r="CU581" s="310">
        <v>0</v>
      </c>
      <c r="CW581" s="312" t="s">
        <v>1425</v>
      </c>
      <c r="CX581" s="310" t="s">
        <v>1426</v>
      </c>
      <c r="CY581" s="310">
        <v>0</v>
      </c>
      <c r="CZ581" s="325">
        <f t="shared" si="10"/>
        <v>0</v>
      </c>
      <c r="DA581" s="313" t="s">
        <v>1975</v>
      </c>
      <c r="DB581" s="310" t="s">
        <v>651</v>
      </c>
      <c r="DC581" s="310" t="s">
        <v>1471</v>
      </c>
    </row>
    <row r="582" spans="1:107" ht="13.2" customHeight="1" x14ac:dyDescent="0.25">
      <c r="A582" s="293" t="s">
        <v>1976</v>
      </c>
      <c r="B582" s="294" t="s">
        <v>652</v>
      </c>
      <c r="C582" s="227">
        <v>1466887</v>
      </c>
      <c r="D582" s="227">
        <v>1119900</v>
      </c>
      <c r="E582" s="227">
        <v>2273259.6800000002</v>
      </c>
      <c r="F582" s="227">
        <v>1391670</v>
      </c>
      <c r="G582" s="227">
        <v>895609.4</v>
      </c>
      <c r="H582" s="227">
        <v>1927540</v>
      </c>
      <c r="I582" s="227">
        <v>2344580</v>
      </c>
      <c r="J582" s="227">
        <v>3175131.4</v>
      </c>
      <c r="K582" s="227">
        <v>0</v>
      </c>
      <c r="L582" s="227">
        <v>1519990</v>
      </c>
      <c r="M582" s="227">
        <v>2056320</v>
      </c>
      <c r="N582" s="227">
        <v>0</v>
      </c>
      <c r="O582" s="227">
        <v>1717860</v>
      </c>
      <c r="P582" s="227">
        <v>690860</v>
      </c>
      <c r="Q582" s="227">
        <v>1006580</v>
      </c>
      <c r="R582" s="227">
        <v>1345690</v>
      </c>
      <c r="S582" s="227">
        <v>1136396.1299999999</v>
      </c>
      <c r="T582" s="227">
        <v>1303960</v>
      </c>
      <c r="U582" s="227">
        <v>1821260</v>
      </c>
      <c r="V582" s="227">
        <v>1391060</v>
      </c>
      <c r="W582" s="227">
        <v>5282326.45</v>
      </c>
      <c r="X582" s="227">
        <v>570220</v>
      </c>
      <c r="Y582" s="227">
        <v>449803.4</v>
      </c>
      <c r="Z582" s="227">
        <v>1622344</v>
      </c>
      <c r="AA582" s="227">
        <v>0</v>
      </c>
      <c r="AB582" s="227">
        <v>1160500</v>
      </c>
      <c r="AC582" s="227">
        <v>1958500</v>
      </c>
      <c r="AD582" s="227">
        <v>4698820</v>
      </c>
      <c r="AE582" s="227">
        <v>812340</v>
      </c>
      <c r="AF582" s="227">
        <v>1456880</v>
      </c>
      <c r="AG582" s="227">
        <v>0</v>
      </c>
      <c r="AH582" s="227">
        <v>1306600</v>
      </c>
      <c r="AI582" s="227">
        <v>478600</v>
      </c>
      <c r="AJ582" s="227">
        <v>0</v>
      </c>
      <c r="AK582" s="227">
        <v>5262436.67</v>
      </c>
      <c r="AL582" s="227">
        <v>1134060</v>
      </c>
      <c r="AM582" s="227">
        <v>1723110</v>
      </c>
      <c r="AN582" s="227">
        <v>1240220</v>
      </c>
      <c r="AO582" s="227">
        <v>1869720</v>
      </c>
      <c r="AP582" s="227">
        <v>2084880</v>
      </c>
      <c r="AQ582" s="227">
        <v>804540</v>
      </c>
      <c r="AR582" s="227">
        <v>826330</v>
      </c>
      <c r="AS582" s="227">
        <v>1447020</v>
      </c>
      <c r="AT582" s="227">
        <v>263540</v>
      </c>
      <c r="AU582" s="227">
        <v>1905420</v>
      </c>
      <c r="AV582" s="227">
        <v>1537220</v>
      </c>
      <c r="AW582" s="227">
        <v>1425610</v>
      </c>
      <c r="AX582" s="227">
        <v>2154520</v>
      </c>
      <c r="AY582" s="227">
        <v>898570</v>
      </c>
      <c r="AZ582" s="227">
        <v>235620</v>
      </c>
      <c r="BA582" s="227">
        <v>1813398.31</v>
      </c>
      <c r="BB582" s="227">
        <v>0</v>
      </c>
      <c r="BC582" s="227">
        <v>10224070</v>
      </c>
      <c r="BD582" s="227">
        <v>1204306.5</v>
      </c>
      <c r="BE582" s="227">
        <v>1896844.61</v>
      </c>
      <c r="BF582" s="227">
        <v>1059100</v>
      </c>
      <c r="BG582" s="227">
        <v>3199740</v>
      </c>
      <c r="BH582" s="227">
        <v>764290</v>
      </c>
      <c r="BI582" s="227">
        <v>0</v>
      </c>
      <c r="BJ582" s="227">
        <v>0</v>
      </c>
      <c r="BK582" s="227">
        <v>0</v>
      </c>
      <c r="BL582" s="227">
        <v>2233870</v>
      </c>
      <c r="BM582" s="227">
        <v>1525760</v>
      </c>
      <c r="BN582" s="227">
        <v>1268540</v>
      </c>
      <c r="BO582" s="227">
        <v>797506.3</v>
      </c>
      <c r="BP582" s="227">
        <v>527150</v>
      </c>
      <c r="BQ582" s="227">
        <v>0</v>
      </c>
      <c r="BR582" s="295">
        <v>7930312.25</v>
      </c>
      <c r="BS582" s="295">
        <v>258307.6</v>
      </c>
      <c r="BT582" s="295">
        <v>982220</v>
      </c>
      <c r="BU582" s="295">
        <v>2419450</v>
      </c>
      <c r="BV582" s="227">
        <v>0</v>
      </c>
      <c r="BW582" s="295">
        <v>1587700</v>
      </c>
      <c r="BX582" s="295">
        <v>1535020</v>
      </c>
      <c r="BY582" s="295">
        <v>1048240</v>
      </c>
      <c r="BZ582" s="227">
        <v>231030</v>
      </c>
      <c r="CA582" s="295">
        <v>481120</v>
      </c>
      <c r="CB582" s="227">
        <v>1126500</v>
      </c>
      <c r="CC582" s="295">
        <v>666860</v>
      </c>
      <c r="CD582" s="295">
        <v>2187200</v>
      </c>
      <c r="CE582" s="295">
        <v>0</v>
      </c>
      <c r="CF582" s="295">
        <v>811180</v>
      </c>
      <c r="CG582" s="295">
        <v>650390</v>
      </c>
      <c r="CH582" s="295">
        <v>531390</v>
      </c>
      <c r="CI582" s="295">
        <v>0</v>
      </c>
      <c r="CJ582" s="295">
        <v>996890</v>
      </c>
      <c r="CK582" s="295">
        <v>0</v>
      </c>
      <c r="CL582" s="295">
        <v>0</v>
      </c>
      <c r="CM582" s="326" t="s">
        <v>1426</v>
      </c>
      <c r="CN582" s="309" t="s">
        <v>1425</v>
      </c>
      <c r="CO582" s="309" t="s">
        <v>1426</v>
      </c>
      <c r="CQ582" s="336" t="s">
        <v>2262</v>
      </c>
      <c r="CR582" s="310">
        <f t="shared" si="11"/>
        <v>0</v>
      </c>
      <c r="CS582" s="310" t="s">
        <v>1976</v>
      </c>
      <c r="CT582" s="310" t="s">
        <v>652</v>
      </c>
      <c r="CU582" s="310">
        <v>0</v>
      </c>
      <c r="CW582" s="312" t="s">
        <v>1425</v>
      </c>
      <c r="CX582" s="310" t="s">
        <v>1426</v>
      </c>
      <c r="CY582" s="310">
        <v>0</v>
      </c>
      <c r="CZ582" s="325">
        <f t="shared" si="10"/>
        <v>0</v>
      </c>
      <c r="DA582" s="313" t="s">
        <v>1976</v>
      </c>
      <c r="DB582" s="310" t="s">
        <v>652</v>
      </c>
      <c r="DC582" s="310" t="s">
        <v>1471</v>
      </c>
    </row>
    <row r="583" spans="1:107" ht="13.2" customHeight="1" x14ac:dyDescent="0.25">
      <c r="A583" s="293" t="s">
        <v>1977</v>
      </c>
      <c r="B583" s="294" t="s">
        <v>653</v>
      </c>
      <c r="C583" s="227">
        <v>5969544.2699999996</v>
      </c>
      <c r="D583" s="227">
        <v>0</v>
      </c>
      <c r="E583" s="227">
        <v>365520</v>
      </c>
      <c r="F583" s="227">
        <v>522630</v>
      </c>
      <c r="G583" s="227">
        <v>0</v>
      </c>
      <c r="H583" s="227">
        <v>0</v>
      </c>
      <c r="I583" s="227">
        <v>336840</v>
      </c>
      <c r="J583" s="227">
        <v>0</v>
      </c>
      <c r="K583" s="227">
        <v>2539760</v>
      </c>
      <c r="L583" s="227">
        <v>1190840</v>
      </c>
      <c r="M583" s="227">
        <v>0</v>
      </c>
      <c r="N583" s="227">
        <v>0</v>
      </c>
      <c r="O583" s="227">
        <v>1618720</v>
      </c>
      <c r="P583" s="227">
        <v>1252450</v>
      </c>
      <c r="Q583" s="227">
        <v>259860</v>
      </c>
      <c r="R583" s="227">
        <v>344420</v>
      </c>
      <c r="S583" s="227">
        <v>738570</v>
      </c>
      <c r="T583" s="227">
        <v>1099080</v>
      </c>
      <c r="U583" s="227">
        <v>1104920</v>
      </c>
      <c r="V583" s="227">
        <v>463020</v>
      </c>
      <c r="W583" s="227">
        <v>2913000</v>
      </c>
      <c r="X583" s="227">
        <v>600180</v>
      </c>
      <c r="Y583" s="227">
        <v>0</v>
      </c>
      <c r="Z583" s="227">
        <v>451502.4</v>
      </c>
      <c r="AA583" s="227">
        <v>554000</v>
      </c>
      <c r="AB583" s="227">
        <v>824480</v>
      </c>
      <c r="AC583" s="227">
        <v>0</v>
      </c>
      <c r="AD583" s="227">
        <v>599520</v>
      </c>
      <c r="AE583" s="227">
        <v>0</v>
      </c>
      <c r="AF583" s="227">
        <v>0</v>
      </c>
      <c r="AG583" s="227">
        <v>1977181.64</v>
      </c>
      <c r="AH583" s="227">
        <v>0</v>
      </c>
      <c r="AI583" s="227">
        <v>1334280</v>
      </c>
      <c r="AJ583" s="227">
        <v>0</v>
      </c>
      <c r="AK583" s="227">
        <v>2946180</v>
      </c>
      <c r="AL583" s="227">
        <v>495763.20000000001</v>
      </c>
      <c r="AM583" s="227">
        <v>314200</v>
      </c>
      <c r="AN583" s="227">
        <v>618100</v>
      </c>
      <c r="AO583" s="227">
        <v>523420</v>
      </c>
      <c r="AP583" s="227">
        <v>0</v>
      </c>
      <c r="AQ583" s="227">
        <v>535642.67000000004</v>
      </c>
      <c r="AR583" s="227">
        <v>384500</v>
      </c>
      <c r="AS583" s="227">
        <v>1283440</v>
      </c>
      <c r="AT583" s="227">
        <v>554660</v>
      </c>
      <c r="AU583" s="227">
        <v>0</v>
      </c>
      <c r="AV583" s="227">
        <v>343600</v>
      </c>
      <c r="AW583" s="227">
        <v>264370</v>
      </c>
      <c r="AX583" s="227">
        <v>670060</v>
      </c>
      <c r="AY583" s="227">
        <v>1622010</v>
      </c>
      <c r="AZ583" s="227">
        <v>577960</v>
      </c>
      <c r="BA583" s="227">
        <v>1807721.69</v>
      </c>
      <c r="BB583" s="227">
        <v>0</v>
      </c>
      <c r="BC583" s="227">
        <v>795380</v>
      </c>
      <c r="BD583" s="227">
        <v>1238031.3</v>
      </c>
      <c r="BE583" s="227">
        <v>373320</v>
      </c>
      <c r="BF583" s="227">
        <v>273520</v>
      </c>
      <c r="BG583" s="227">
        <v>1177600</v>
      </c>
      <c r="BH583" s="227">
        <v>0</v>
      </c>
      <c r="BI583" s="227">
        <v>0</v>
      </c>
      <c r="BJ583" s="227">
        <v>0</v>
      </c>
      <c r="BK583" s="227">
        <v>0</v>
      </c>
      <c r="BL583" s="227">
        <v>3878087</v>
      </c>
      <c r="BM583" s="227">
        <v>773460</v>
      </c>
      <c r="BN583" s="227">
        <v>779140</v>
      </c>
      <c r="BO583" s="227">
        <v>1104065</v>
      </c>
      <c r="BP583" s="227">
        <v>780350</v>
      </c>
      <c r="BQ583" s="227">
        <v>0</v>
      </c>
      <c r="BR583" s="227">
        <v>5739088.6399999997</v>
      </c>
      <c r="BS583" s="227">
        <v>884752.4</v>
      </c>
      <c r="BT583" s="227">
        <v>875280</v>
      </c>
      <c r="BU583" s="227">
        <v>511250</v>
      </c>
      <c r="BV583" s="227">
        <v>0</v>
      </c>
      <c r="BW583" s="227">
        <v>0</v>
      </c>
      <c r="BX583" s="227">
        <v>287800</v>
      </c>
      <c r="BY583" s="227">
        <v>884760</v>
      </c>
      <c r="BZ583" s="227">
        <v>279310</v>
      </c>
      <c r="CA583" s="227">
        <v>1086520</v>
      </c>
      <c r="CB583" s="227">
        <v>304480</v>
      </c>
      <c r="CC583" s="227">
        <v>287800</v>
      </c>
      <c r="CD583" s="227">
        <v>315560</v>
      </c>
      <c r="CE583" s="227">
        <v>673765</v>
      </c>
      <c r="CF583" s="295">
        <v>0</v>
      </c>
      <c r="CG583" s="227">
        <v>915800</v>
      </c>
      <c r="CH583" s="227">
        <v>271800</v>
      </c>
      <c r="CI583" s="227">
        <v>227520</v>
      </c>
      <c r="CJ583" s="227">
        <v>677970</v>
      </c>
      <c r="CK583" s="227">
        <v>0</v>
      </c>
      <c r="CL583" s="227">
        <v>0</v>
      </c>
      <c r="CM583" s="326" t="s">
        <v>1426</v>
      </c>
      <c r="CN583" s="309" t="s">
        <v>1425</v>
      </c>
      <c r="CO583" s="309" t="s">
        <v>1426</v>
      </c>
      <c r="CQ583" s="336" t="s">
        <v>2262</v>
      </c>
      <c r="CR583" s="310">
        <f t="shared" si="11"/>
        <v>0</v>
      </c>
      <c r="CS583" s="310" t="s">
        <v>1977</v>
      </c>
      <c r="CT583" s="310" t="s">
        <v>653</v>
      </c>
      <c r="CU583" s="310">
        <v>0</v>
      </c>
      <c r="CW583" s="312" t="s">
        <v>1425</v>
      </c>
      <c r="CX583" s="310" t="s">
        <v>1426</v>
      </c>
      <c r="CY583" s="310">
        <v>0</v>
      </c>
      <c r="CZ583" s="325">
        <f t="shared" si="10"/>
        <v>0</v>
      </c>
      <c r="DA583" s="313" t="s">
        <v>1977</v>
      </c>
      <c r="DB583" s="310" t="s">
        <v>653</v>
      </c>
      <c r="DC583" s="310" t="s">
        <v>1471</v>
      </c>
    </row>
    <row r="584" spans="1:107" ht="13.2" customHeight="1" x14ac:dyDescent="0.25">
      <c r="A584" s="293" t="s">
        <v>1978</v>
      </c>
      <c r="B584" s="294" t="s">
        <v>654</v>
      </c>
      <c r="C584" s="227">
        <v>23158393.52</v>
      </c>
      <c r="D584" s="227">
        <v>649705</v>
      </c>
      <c r="E584" s="227">
        <v>1740754.36</v>
      </c>
      <c r="F584" s="227">
        <v>1223944</v>
      </c>
      <c r="G584" s="227">
        <v>1908380</v>
      </c>
      <c r="H584" s="227">
        <v>1643996.82</v>
      </c>
      <c r="I584" s="227">
        <v>2514430</v>
      </c>
      <c r="J584" s="227">
        <v>4491468.0199999996</v>
      </c>
      <c r="K584" s="227">
        <v>796385.7</v>
      </c>
      <c r="L584" s="227">
        <v>3633982.59</v>
      </c>
      <c r="M584" s="227">
        <v>3395055</v>
      </c>
      <c r="N584" s="227">
        <v>923764</v>
      </c>
      <c r="O584" s="227">
        <v>6094882.8700000001</v>
      </c>
      <c r="P584" s="227">
        <v>844254</v>
      </c>
      <c r="Q584" s="227">
        <v>922589.03</v>
      </c>
      <c r="R584" s="227">
        <v>685864</v>
      </c>
      <c r="S584" s="227">
        <v>651063.38</v>
      </c>
      <c r="T584" s="227">
        <v>38740</v>
      </c>
      <c r="U584" s="227">
        <v>313571</v>
      </c>
      <c r="V584" s="227">
        <v>142120</v>
      </c>
      <c r="W584" s="227">
        <v>19817800.010000002</v>
      </c>
      <c r="X584" s="227">
        <v>1722236</v>
      </c>
      <c r="Y584" s="227">
        <v>6732534.2199999997</v>
      </c>
      <c r="Z584" s="227">
        <v>3206100</v>
      </c>
      <c r="AA584" s="227">
        <v>2134340</v>
      </c>
      <c r="AB584" s="227">
        <v>1089982.5</v>
      </c>
      <c r="AC584" s="227">
        <v>2262890</v>
      </c>
      <c r="AD584" s="227">
        <v>5765989</v>
      </c>
      <c r="AE584" s="227">
        <v>2656762</v>
      </c>
      <c r="AF584" s="227">
        <v>1498510</v>
      </c>
      <c r="AG584" s="227">
        <v>950657.16</v>
      </c>
      <c r="AH584" s="227">
        <v>3202876</v>
      </c>
      <c r="AI584" s="227">
        <v>1454592</v>
      </c>
      <c r="AJ584" s="227">
        <v>777905.02</v>
      </c>
      <c r="AK584" s="227">
        <v>38393873.270000003</v>
      </c>
      <c r="AL584" s="227">
        <v>3364224</v>
      </c>
      <c r="AM584" s="227">
        <v>617294</v>
      </c>
      <c r="AN584" s="227">
        <v>1489472.5</v>
      </c>
      <c r="AO584" s="227">
        <v>2847893.31</v>
      </c>
      <c r="AP584" s="227">
        <v>3826708</v>
      </c>
      <c r="AQ584" s="227">
        <v>1008914</v>
      </c>
      <c r="AR584" s="227">
        <v>13698726</v>
      </c>
      <c r="AS584" s="227">
        <v>3381450</v>
      </c>
      <c r="AT584" s="227">
        <v>5428385.5599999996</v>
      </c>
      <c r="AU584" s="227">
        <v>2285622</v>
      </c>
      <c r="AV584" s="227">
        <v>2271979</v>
      </c>
      <c r="AW584" s="227">
        <v>938396</v>
      </c>
      <c r="AX584" s="227">
        <v>1145523.68</v>
      </c>
      <c r="AY584" s="227">
        <v>728265.32</v>
      </c>
      <c r="AZ584" s="227">
        <v>1603696</v>
      </c>
      <c r="BA584" s="227">
        <v>3378872.83</v>
      </c>
      <c r="BB584" s="227">
        <v>503370</v>
      </c>
      <c r="BC584" s="227">
        <v>17049716.890000001</v>
      </c>
      <c r="BD584" s="227">
        <v>1619113</v>
      </c>
      <c r="BE584" s="227">
        <v>209480</v>
      </c>
      <c r="BF584" s="227">
        <v>1705761</v>
      </c>
      <c r="BG584" s="227">
        <v>2240379</v>
      </c>
      <c r="BH584" s="227">
        <v>1076134.81</v>
      </c>
      <c r="BI584" s="227">
        <v>1082020</v>
      </c>
      <c r="BJ584" s="227">
        <v>2246961</v>
      </c>
      <c r="BK584" s="227">
        <v>4086112.82</v>
      </c>
      <c r="BL584" s="227">
        <v>1776148.39</v>
      </c>
      <c r="BM584" s="227">
        <v>915773.5</v>
      </c>
      <c r="BN584" s="227">
        <v>1167501</v>
      </c>
      <c r="BO584" s="227">
        <v>1261066.82</v>
      </c>
      <c r="BP584" s="227">
        <v>235480</v>
      </c>
      <c r="BQ584" s="227">
        <v>2894406.72</v>
      </c>
      <c r="BR584" s="227">
        <v>33506246</v>
      </c>
      <c r="BS584" s="227">
        <v>2675087.04</v>
      </c>
      <c r="BT584" s="227">
        <v>1322490</v>
      </c>
      <c r="BU584" s="227">
        <v>14582729.84</v>
      </c>
      <c r="BV584" s="227">
        <v>427664</v>
      </c>
      <c r="BW584" s="227">
        <v>639577</v>
      </c>
      <c r="BX584" s="227">
        <v>3804082.51</v>
      </c>
      <c r="BY584" s="227">
        <v>1727280</v>
      </c>
      <c r="BZ584" s="227">
        <v>1288852.8600000001</v>
      </c>
      <c r="CA584" s="227">
        <v>2125623</v>
      </c>
      <c r="CB584" s="227">
        <v>3216667.5</v>
      </c>
      <c r="CC584" s="227">
        <v>8090588.5</v>
      </c>
      <c r="CD584" s="227">
        <v>2260881</v>
      </c>
      <c r="CE584" s="227">
        <v>6432945.29</v>
      </c>
      <c r="CF584" s="227">
        <v>3397147.5</v>
      </c>
      <c r="CG584" s="227">
        <v>1730162</v>
      </c>
      <c r="CH584" s="227">
        <v>2634605</v>
      </c>
      <c r="CI584" s="227">
        <v>2118962</v>
      </c>
      <c r="CJ584" s="227">
        <v>3624073.97</v>
      </c>
      <c r="CK584" s="227">
        <v>1660402.4</v>
      </c>
      <c r="CL584" s="227">
        <v>1407359.24</v>
      </c>
      <c r="CM584" s="326" t="s">
        <v>1430</v>
      </c>
      <c r="CN584" s="309" t="s">
        <v>1429</v>
      </c>
      <c r="CO584" s="309" t="s">
        <v>1430</v>
      </c>
      <c r="CP584" s="310" t="s">
        <v>2200</v>
      </c>
      <c r="CQ584" s="336" t="s">
        <v>2264</v>
      </c>
      <c r="CR584" s="310">
        <f t="shared" si="11"/>
        <v>0</v>
      </c>
      <c r="CS584" s="310" t="s">
        <v>1978</v>
      </c>
      <c r="CT584" s="310" t="s">
        <v>654</v>
      </c>
      <c r="CU584" s="310">
        <v>0</v>
      </c>
      <c r="CW584" s="312" t="s">
        <v>1429</v>
      </c>
      <c r="CX584" s="310" t="s">
        <v>1430</v>
      </c>
      <c r="CY584" s="310" t="s">
        <v>2200</v>
      </c>
      <c r="CZ584" s="325">
        <f t="shared" ref="CZ584:CZ647" si="12">A584-DA584</f>
        <v>0</v>
      </c>
      <c r="DA584" s="313" t="s">
        <v>1978</v>
      </c>
      <c r="DB584" s="310" t="s">
        <v>654</v>
      </c>
      <c r="DC584" s="310" t="s">
        <v>1471</v>
      </c>
    </row>
    <row r="585" spans="1:107" ht="13.2" customHeight="1" x14ac:dyDescent="0.25">
      <c r="A585" s="293" t="s">
        <v>1979</v>
      </c>
      <c r="B585" s="294" t="s">
        <v>655</v>
      </c>
      <c r="C585" s="227">
        <v>1931188</v>
      </c>
      <c r="D585" s="227">
        <v>0</v>
      </c>
      <c r="E585" s="227">
        <v>0</v>
      </c>
      <c r="F585" s="227">
        <v>0</v>
      </c>
      <c r="G585" s="227">
        <v>0</v>
      </c>
      <c r="H585" s="227">
        <v>223540</v>
      </c>
      <c r="I585" s="227">
        <v>896679</v>
      </c>
      <c r="J585" s="227">
        <v>80055</v>
      </c>
      <c r="K585" s="227">
        <v>0</v>
      </c>
      <c r="L585" s="227">
        <v>729660</v>
      </c>
      <c r="M585" s="227">
        <v>0</v>
      </c>
      <c r="N585" s="227">
        <v>290770</v>
      </c>
      <c r="O585" s="227">
        <v>1932679</v>
      </c>
      <c r="P585" s="227">
        <v>276818</v>
      </c>
      <c r="Q585" s="227">
        <v>7060</v>
      </c>
      <c r="R585" s="227">
        <v>36000</v>
      </c>
      <c r="S585" s="227">
        <v>295148.03000000003</v>
      </c>
      <c r="T585" s="227">
        <v>0</v>
      </c>
      <c r="U585" s="227">
        <v>85525</v>
      </c>
      <c r="V585" s="227">
        <v>0</v>
      </c>
      <c r="W585" s="227">
        <v>793326.13</v>
      </c>
      <c r="X585" s="227">
        <v>562113</v>
      </c>
      <c r="Y585" s="227">
        <v>883383</v>
      </c>
      <c r="Z585" s="227">
        <v>469326</v>
      </c>
      <c r="AA585" s="227">
        <v>0</v>
      </c>
      <c r="AB585" s="227">
        <v>608025</v>
      </c>
      <c r="AC585" s="227">
        <v>0</v>
      </c>
      <c r="AD585" s="227">
        <v>146980</v>
      </c>
      <c r="AE585" s="227">
        <v>0</v>
      </c>
      <c r="AF585" s="227">
        <v>314597</v>
      </c>
      <c r="AG585" s="227">
        <v>3040631.05</v>
      </c>
      <c r="AH585" s="227">
        <v>230850</v>
      </c>
      <c r="AI585" s="227">
        <v>491648</v>
      </c>
      <c r="AJ585" s="227">
        <v>1167818</v>
      </c>
      <c r="AK585" s="227">
        <v>2176890</v>
      </c>
      <c r="AL585" s="227">
        <v>702662.5</v>
      </c>
      <c r="AM585" s="227">
        <v>0</v>
      </c>
      <c r="AN585" s="227">
        <v>2049662</v>
      </c>
      <c r="AO585" s="227">
        <v>227074</v>
      </c>
      <c r="AP585" s="227">
        <v>0</v>
      </c>
      <c r="AQ585" s="227">
        <v>234470</v>
      </c>
      <c r="AR585" s="227">
        <v>843401</v>
      </c>
      <c r="AS585" s="227">
        <v>1224840</v>
      </c>
      <c r="AT585" s="227">
        <v>1844731</v>
      </c>
      <c r="AU585" s="227">
        <v>891899</v>
      </c>
      <c r="AV585" s="227">
        <v>254526</v>
      </c>
      <c r="AW585" s="227">
        <v>369127</v>
      </c>
      <c r="AX585" s="227">
        <v>28715</v>
      </c>
      <c r="AY585" s="227">
        <v>794205</v>
      </c>
      <c r="AZ585" s="227">
        <v>1108969</v>
      </c>
      <c r="BA585" s="227">
        <v>4337117.17</v>
      </c>
      <c r="BB585" s="227">
        <v>62722</v>
      </c>
      <c r="BC585" s="227">
        <v>5224369</v>
      </c>
      <c r="BD585" s="227">
        <v>166000</v>
      </c>
      <c r="BE585" s="227">
        <v>0</v>
      </c>
      <c r="BF585" s="227">
        <v>3177135</v>
      </c>
      <c r="BG585" s="227">
        <v>0</v>
      </c>
      <c r="BH585" s="227">
        <v>0</v>
      </c>
      <c r="BI585" s="227">
        <v>1249623.5</v>
      </c>
      <c r="BJ585" s="227">
        <v>390807</v>
      </c>
      <c r="BK585" s="227">
        <v>1043065</v>
      </c>
      <c r="BL585" s="227">
        <v>453779</v>
      </c>
      <c r="BM585" s="227">
        <v>2048307</v>
      </c>
      <c r="BN585" s="227">
        <v>140836</v>
      </c>
      <c r="BO585" s="227">
        <v>105293</v>
      </c>
      <c r="BP585" s="227">
        <v>1689812.5</v>
      </c>
      <c r="BQ585" s="227">
        <v>408084.47999999998</v>
      </c>
      <c r="BR585" s="227">
        <v>5914114</v>
      </c>
      <c r="BS585" s="227">
        <v>297291</v>
      </c>
      <c r="BT585" s="227">
        <v>125700</v>
      </c>
      <c r="BU585" s="227">
        <v>1083032.07</v>
      </c>
      <c r="BV585" s="227">
        <v>142194</v>
      </c>
      <c r="BW585" s="227">
        <v>673194</v>
      </c>
      <c r="BX585" s="227">
        <v>1055628.48</v>
      </c>
      <c r="BY585" s="295">
        <v>998315</v>
      </c>
      <c r="BZ585" s="227">
        <v>745560</v>
      </c>
      <c r="CA585" s="227">
        <v>1082766.8500000001</v>
      </c>
      <c r="CB585" s="227">
        <v>497090</v>
      </c>
      <c r="CC585" s="227">
        <v>266300</v>
      </c>
      <c r="CD585" s="227">
        <v>580380</v>
      </c>
      <c r="CE585" s="227">
        <v>2127380</v>
      </c>
      <c r="CF585" s="227">
        <v>0</v>
      </c>
      <c r="CG585" s="227">
        <v>491305</v>
      </c>
      <c r="CH585" s="227">
        <v>751664</v>
      </c>
      <c r="CI585" s="227">
        <v>270778</v>
      </c>
      <c r="CJ585" s="227">
        <v>3584953.22</v>
      </c>
      <c r="CK585" s="227">
        <v>449122</v>
      </c>
      <c r="CL585" s="227">
        <v>101950</v>
      </c>
      <c r="CM585" s="326" t="s">
        <v>1430</v>
      </c>
      <c r="CN585" s="309" t="s">
        <v>1429</v>
      </c>
      <c r="CO585" s="309" t="s">
        <v>1430</v>
      </c>
      <c r="CP585" s="310" t="s">
        <v>2200</v>
      </c>
      <c r="CQ585" s="336" t="s">
        <v>2264</v>
      </c>
      <c r="CR585" s="310">
        <f t="shared" si="11"/>
        <v>0</v>
      </c>
      <c r="CS585" s="310" t="s">
        <v>1979</v>
      </c>
      <c r="CT585" s="310" t="s">
        <v>655</v>
      </c>
      <c r="CU585" s="310">
        <v>0</v>
      </c>
      <c r="CW585" s="312" t="s">
        <v>1429</v>
      </c>
      <c r="CX585" s="310" t="s">
        <v>1430</v>
      </c>
      <c r="CY585" s="310" t="s">
        <v>2200</v>
      </c>
      <c r="CZ585" s="325">
        <f t="shared" si="12"/>
        <v>0</v>
      </c>
      <c r="DA585" s="313" t="s">
        <v>1979</v>
      </c>
      <c r="DB585" s="310" t="s">
        <v>655</v>
      </c>
      <c r="DC585" s="310" t="s">
        <v>1471</v>
      </c>
    </row>
    <row r="586" spans="1:107" ht="13.2" customHeight="1" x14ac:dyDescent="0.25">
      <c r="A586" s="293" t="s">
        <v>1980</v>
      </c>
      <c r="B586" s="294" t="s">
        <v>656</v>
      </c>
      <c r="C586" s="227">
        <v>30232676</v>
      </c>
      <c r="D586" s="227">
        <v>5457980</v>
      </c>
      <c r="E586" s="227">
        <v>169760</v>
      </c>
      <c r="F586" s="227">
        <v>2968210</v>
      </c>
      <c r="G586" s="227">
        <v>2951120</v>
      </c>
      <c r="H586" s="227">
        <v>5213689.17</v>
      </c>
      <c r="I586" s="227">
        <v>2424500</v>
      </c>
      <c r="J586" s="227">
        <v>7759452.1699999999</v>
      </c>
      <c r="K586" s="227">
        <v>3412142.28</v>
      </c>
      <c r="L586" s="227">
        <v>2930511.95</v>
      </c>
      <c r="M586" s="227">
        <v>10324281</v>
      </c>
      <c r="N586" s="227">
        <v>1173860</v>
      </c>
      <c r="O586" s="227">
        <v>17768881.510000002</v>
      </c>
      <c r="P586" s="227">
        <v>3923501</v>
      </c>
      <c r="Q586" s="227">
        <v>4975132.3600000003</v>
      </c>
      <c r="R586" s="227">
        <v>6126224.5199999996</v>
      </c>
      <c r="S586" s="227">
        <v>5514336.3600000003</v>
      </c>
      <c r="T586" s="227">
        <v>4448690</v>
      </c>
      <c r="U586" s="227">
        <v>4628714</v>
      </c>
      <c r="V586" s="227">
        <v>2445280</v>
      </c>
      <c r="W586" s="227">
        <v>36845123.939999998</v>
      </c>
      <c r="X586" s="227">
        <v>2462762</v>
      </c>
      <c r="Y586" s="227">
        <v>4746960</v>
      </c>
      <c r="Z586" s="227">
        <v>5089080</v>
      </c>
      <c r="AA586" s="227">
        <v>3188780</v>
      </c>
      <c r="AB586" s="227">
        <v>3137637.68</v>
      </c>
      <c r="AC586" s="227">
        <v>3525390</v>
      </c>
      <c r="AD586" s="227">
        <v>11458864.939999999</v>
      </c>
      <c r="AE586" s="227">
        <v>1549281.92</v>
      </c>
      <c r="AF586" s="227">
        <v>3297471</v>
      </c>
      <c r="AG586" s="227">
        <v>767810</v>
      </c>
      <c r="AH586" s="227">
        <v>9497225</v>
      </c>
      <c r="AI586" s="227">
        <v>4020790</v>
      </c>
      <c r="AJ586" s="227">
        <v>337734.74</v>
      </c>
      <c r="AK586" s="227">
        <v>77220584.549999997</v>
      </c>
      <c r="AL586" s="227">
        <v>3445700</v>
      </c>
      <c r="AM586" s="227">
        <v>5780644</v>
      </c>
      <c r="AN586" s="227">
        <v>4075655.68</v>
      </c>
      <c r="AO586" s="227">
        <v>9510009.7799999993</v>
      </c>
      <c r="AP586" s="227">
        <v>2807545.16</v>
      </c>
      <c r="AQ586" s="227">
        <v>2923170</v>
      </c>
      <c r="AR586" s="227">
        <v>11547315</v>
      </c>
      <c r="AS586" s="227">
        <v>3951681</v>
      </c>
      <c r="AT586" s="227">
        <v>6530123.5599999996</v>
      </c>
      <c r="AU586" s="227">
        <v>8938130</v>
      </c>
      <c r="AV586" s="227">
        <v>5056146</v>
      </c>
      <c r="AW586" s="227">
        <v>2409785.48</v>
      </c>
      <c r="AX586" s="227">
        <v>6079142.6200000001</v>
      </c>
      <c r="AY586" s="227">
        <v>4684715.16</v>
      </c>
      <c r="AZ586" s="227">
        <v>3668980</v>
      </c>
      <c r="BA586" s="227">
        <v>1447690.29</v>
      </c>
      <c r="BB586" s="227">
        <v>6252896.9299999997</v>
      </c>
      <c r="BC586" s="227">
        <v>21872767.98</v>
      </c>
      <c r="BD586" s="227">
        <v>6488353</v>
      </c>
      <c r="BE586" s="227">
        <v>2882103</v>
      </c>
      <c r="BF586" s="227">
        <v>3714402.1</v>
      </c>
      <c r="BG586" s="227">
        <v>16216100</v>
      </c>
      <c r="BH586" s="227">
        <v>2721545.9</v>
      </c>
      <c r="BI586" s="227">
        <v>1134868</v>
      </c>
      <c r="BJ586" s="227">
        <v>1787828</v>
      </c>
      <c r="BK586" s="227">
        <v>1161416</v>
      </c>
      <c r="BL586" s="227">
        <v>17857079.609999999</v>
      </c>
      <c r="BM586" s="227">
        <v>6353686.0599999996</v>
      </c>
      <c r="BN586" s="227">
        <v>5123916.26</v>
      </c>
      <c r="BO586" s="227">
        <v>7309211.3899999997</v>
      </c>
      <c r="BP586" s="227">
        <v>0</v>
      </c>
      <c r="BQ586" s="227">
        <v>3968817.8</v>
      </c>
      <c r="BR586" s="227">
        <v>90726876</v>
      </c>
      <c r="BS586" s="227">
        <v>5784475</v>
      </c>
      <c r="BT586" s="227">
        <v>5486940</v>
      </c>
      <c r="BU586" s="227">
        <v>14976930</v>
      </c>
      <c r="BV586" s="227">
        <v>1080322</v>
      </c>
      <c r="BW586" s="227">
        <v>3013160.5</v>
      </c>
      <c r="BX586" s="227">
        <v>11941636</v>
      </c>
      <c r="BY586" s="227">
        <v>2147114</v>
      </c>
      <c r="BZ586" s="227">
        <v>4398015</v>
      </c>
      <c r="CA586" s="227">
        <v>4247018</v>
      </c>
      <c r="CB586" s="227">
        <v>4749100.97</v>
      </c>
      <c r="CC586" s="227">
        <v>13140313.119999999</v>
      </c>
      <c r="CD586" s="227">
        <v>4960775</v>
      </c>
      <c r="CE586" s="227">
        <v>9888480</v>
      </c>
      <c r="CF586" s="227">
        <v>2750096.16</v>
      </c>
      <c r="CG586" s="227">
        <v>2583430</v>
      </c>
      <c r="CH586" s="227">
        <v>2415740</v>
      </c>
      <c r="CI586" s="227">
        <v>1431772.22</v>
      </c>
      <c r="CJ586" s="227">
        <v>2214463.42</v>
      </c>
      <c r="CK586" s="227">
        <v>2515422</v>
      </c>
      <c r="CL586" s="227">
        <v>427240</v>
      </c>
      <c r="CM586" s="326" t="s">
        <v>1430</v>
      </c>
      <c r="CN586" s="309" t="s">
        <v>1431</v>
      </c>
      <c r="CO586" s="309" t="s">
        <v>1430</v>
      </c>
      <c r="CP586" s="310" t="s">
        <v>2200</v>
      </c>
      <c r="CQ586" s="336" t="s">
        <v>2264</v>
      </c>
      <c r="CR586" s="310">
        <f t="shared" si="11"/>
        <v>0</v>
      </c>
      <c r="CS586" s="310" t="s">
        <v>1980</v>
      </c>
      <c r="CT586" s="310" t="s">
        <v>656</v>
      </c>
      <c r="CU586" s="310">
        <v>0</v>
      </c>
      <c r="CW586" s="312" t="s">
        <v>1431</v>
      </c>
      <c r="CX586" s="310" t="s">
        <v>1430</v>
      </c>
      <c r="CY586" s="310" t="s">
        <v>2200</v>
      </c>
      <c r="CZ586" s="325">
        <f t="shared" si="12"/>
        <v>0</v>
      </c>
      <c r="DA586" s="313" t="s">
        <v>1980</v>
      </c>
      <c r="DB586" s="310" t="s">
        <v>656</v>
      </c>
      <c r="DC586" s="310" t="s">
        <v>1471</v>
      </c>
    </row>
    <row r="587" spans="1:107" ht="13.2" customHeight="1" x14ac:dyDescent="0.25">
      <c r="A587" s="293" t="s">
        <v>1981</v>
      </c>
      <c r="B587" s="294" t="s">
        <v>657</v>
      </c>
      <c r="C587" s="227">
        <v>7132919</v>
      </c>
      <c r="D587" s="227">
        <v>2771260</v>
      </c>
      <c r="E587" s="227">
        <v>4508520</v>
      </c>
      <c r="F587" s="227">
        <v>1009208</v>
      </c>
      <c r="G587" s="227">
        <v>373240</v>
      </c>
      <c r="H587" s="227">
        <v>1526756</v>
      </c>
      <c r="I587" s="227">
        <v>615490</v>
      </c>
      <c r="J587" s="227">
        <v>392837.74</v>
      </c>
      <c r="K587" s="227">
        <v>2692060</v>
      </c>
      <c r="L587" s="227">
        <v>1467101.7</v>
      </c>
      <c r="M587" s="227">
        <v>1565888</v>
      </c>
      <c r="N587" s="227">
        <v>393880</v>
      </c>
      <c r="O587" s="227">
        <v>11825654.07</v>
      </c>
      <c r="P587" s="227">
        <v>3217080</v>
      </c>
      <c r="Q587" s="227">
        <v>3548838.16</v>
      </c>
      <c r="R587" s="227">
        <v>3764260</v>
      </c>
      <c r="S587" s="227">
        <v>2429993.67</v>
      </c>
      <c r="T587" s="227">
        <v>1563740</v>
      </c>
      <c r="U587" s="227">
        <v>1444020</v>
      </c>
      <c r="V587" s="227">
        <v>1827470</v>
      </c>
      <c r="W587" s="227">
        <v>8781306.7400000002</v>
      </c>
      <c r="X587" s="227">
        <v>1876331.5</v>
      </c>
      <c r="Y587" s="227">
        <v>2652059.5</v>
      </c>
      <c r="Z587" s="227">
        <v>1156720</v>
      </c>
      <c r="AA587" s="227">
        <v>0</v>
      </c>
      <c r="AB587" s="227">
        <v>1186060</v>
      </c>
      <c r="AC587" s="227">
        <v>0</v>
      </c>
      <c r="AD587" s="227">
        <v>1149120</v>
      </c>
      <c r="AE587" s="227">
        <v>288390</v>
      </c>
      <c r="AF587" s="227">
        <v>930160</v>
      </c>
      <c r="AG587" s="227">
        <v>3621437.69</v>
      </c>
      <c r="AH587" s="227">
        <v>986850</v>
      </c>
      <c r="AI587" s="227">
        <v>779090</v>
      </c>
      <c r="AJ587" s="227">
        <v>2900657.04</v>
      </c>
      <c r="AK587" s="227">
        <v>22495530</v>
      </c>
      <c r="AL587" s="227">
        <v>1329270</v>
      </c>
      <c r="AM587" s="227">
        <v>547790</v>
      </c>
      <c r="AN587" s="227">
        <v>6775589.2800000003</v>
      </c>
      <c r="AO587" s="227">
        <v>740512</v>
      </c>
      <c r="AP587" s="227">
        <v>2955502.67</v>
      </c>
      <c r="AQ587" s="227">
        <v>1347184.13</v>
      </c>
      <c r="AR587" s="227">
        <v>9474962</v>
      </c>
      <c r="AS587" s="227">
        <v>1966840</v>
      </c>
      <c r="AT587" s="227">
        <v>6725074.5700000003</v>
      </c>
      <c r="AU587" s="227">
        <v>3782198</v>
      </c>
      <c r="AV587" s="227">
        <v>1580344</v>
      </c>
      <c r="AW587" s="227">
        <v>1507390</v>
      </c>
      <c r="AX587" s="227">
        <v>2731166.62</v>
      </c>
      <c r="AY587" s="227">
        <v>1757330</v>
      </c>
      <c r="AZ587" s="227">
        <v>2422030</v>
      </c>
      <c r="BA587" s="227">
        <v>22495545.809999999</v>
      </c>
      <c r="BB587" s="227">
        <v>998050.97</v>
      </c>
      <c r="BC587" s="227">
        <v>8313018.7199999997</v>
      </c>
      <c r="BD587" s="227">
        <v>3409028</v>
      </c>
      <c r="BE587" s="227">
        <v>1109910</v>
      </c>
      <c r="BF587" s="227">
        <v>1354930.71</v>
      </c>
      <c r="BG587" s="227">
        <v>4515065</v>
      </c>
      <c r="BH587" s="227">
        <v>1176256.6499999999</v>
      </c>
      <c r="BI587" s="227">
        <v>1143390</v>
      </c>
      <c r="BJ587" s="227">
        <v>1878770</v>
      </c>
      <c r="BK587" s="227">
        <v>1546670.96</v>
      </c>
      <c r="BL587" s="227">
        <v>15039937</v>
      </c>
      <c r="BM587" s="227">
        <v>1893123.94</v>
      </c>
      <c r="BN587" s="227">
        <v>1292259.99</v>
      </c>
      <c r="BO587" s="227">
        <v>3534133.2</v>
      </c>
      <c r="BP587" s="227">
        <v>5572900</v>
      </c>
      <c r="BQ587" s="227">
        <v>901556.2</v>
      </c>
      <c r="BR587" s="295">
        <v>42422044</v>
      </c>
      <c r="BS587" s="227">
        <v>2456520</v>
      </c>
      <c r="BT587" s="227">
        <v>1966440</v>
      </c>
      <c r="BU587" s="227">
        <v>5805985.0199999996</v>
      </c>
      <c r="BV587" s="227">
        <v>1504040.02</v>
      </c>
      <c r="BW587" s="227">
        <v>4273406</v>
      </c>
      <c r="BX587" s="295">
        <v>5860907.0999999996</v>
      </c>
      <c r="BY587" s="227">
        <v>2298260</v>
      </c>
      <c r="BZ587" s="227">
        <v>1864130.64</v>
      </c>
      <c r="CA587" s="227">
        <v>1572760</v>
      </c>
      <c r="CB587" s="227">
        <v>1927508.71</v>
      </c>
      <c r="CC587" s="227">
        <v>2118030</v>
      </c>
      <c r="CD587" s="227">
        <v>3046284</v>
      </c>
      <c r="CE587" s="227">
        <v>4667037.47</v>
      </c>
      <c r="CF587" s="227">
        <v>1115520</v>
      </c>
      <c r="CG587" s="227">
        <v>2204200</v>
      </c>
      <c r="CH587" s="227">
        <v>2067293.66</v>
      </c>
      <c r="CI587" s="227">
        <v>2534100</v>
      </c>
      <c r="CJ587" s="295">
        <v>17346353.309999999</v>
      </c>
      <c r="CK587" s="227">
        <v>1172340</v>
      </c>
      <c r="CL587" s="227">
        <v>3072323.6</v>
      </c>
      <c r="CM587" s="326" t="s">
        <v>1430</v>
      </c>
      <c r="CN587" s="309" t="s">
        <v>1431</v>
      </c>
      <c r="CO587" s="309" t="s">
        <v>1430</v>
      </c>
      <c r="CP587" s="310" t="s">
        <v>2200</v>
      </c>
      <c r="CQ587" s="336" t="s">
        <v>2264</v>
      </c>
      <c r="CR587" s="310">
        <f t="shared" si="11"/>
        <v>0</v>
      </c>
      <c r="CS587" s="310" t="s">
        <v>1981</v>
      </c>
      <c r="CT587" s="310" t="s">
        <v>657</v>
      </c>
      <c r="CU587" s="310">
        <v>0</v>
      </c>
      <c r="CW587" s="312" t="s">
        <v>1431</v>
      </c>
      <c r="CX587" s="310" t="s">
        <v>1430</v>
      </c>
      <c r="CY587" s="310" t="s">
        <v>2200</v>
      </c>
      <c r="CZ587" s="325">
        <f t="shared" si="12"/>
        <v>0</v>
      </c>
      <c r="DA587" s="313" t="s">
        <v>1981</v>
      </c>
      <c r="DB587" s="310" t="s">
        <v>657</v>
      </c>
      <c r="DC587" s="310" t="s">
        <v>1471</v>
      </c>
    </row>
    <row r="588" spans="1:107" ht="13.2" customHeight="1" x14ac:dyDescent="0.25">
      <c r="A588" s="293" t="s">
        <v>1982</v>
      </c>
      <c r="B588" s="294" t="s">
        <v>658</v>
      </c>
      <c r="C588" s="227">
        <v>41404</v>
      </c>
      <c r="D588" s="227">
        <v>829440</v>
      </c>
      <c r="E588" s="227">
        <v>0</v>
      </c>
      <c r="F588" s="227">
        <v>1765765</v>
      </c>
      <c r="G588" s="227">
        <v>1913957.25</v>
      </c>
      <c r="H588" s="227">
        <v>0</v>
      </c>
      <c r="I588" s="227">
        <v>537315</v>
      </c>
      <c r="J588" s="227">
        <v>1311124</v>
      </c>
      <c r="K588" s="227">
        <v>1767992.5</v>
      </c>
      <c r="L588" s="227">
        <v>405055</v>
      </c>
      <c r="M588" s="227">
        <v>69200</v>
      </c>
      <c r="N588" s="227">
        <v>0</v>
      </c>
      <c r="O588" s="227">
        <v>5880923.4400000004</v>
      </c>
      <c r="P588" s="227">
        <v>0</v>
      </c>
      <c r="Q588" s="227">
        <v>9570</v>
      </c>
      <c r="R588" s="227">
        <v>1350213.76</v>
      </c>
      <c r="S588" s="227">
        <v>218791.25</v>
      </c>
      <c r="T588" s="227">
        <v>369924.5</v>
      </c>
      <c r="U588" s="227">
        <v>979435</v>
      </c>
      <c r="V588" s="227">
        <v>121598</v>
      </c>
      <c r="W588" s="227">
        <v>0</v>
      </c>
      <c r="X588" s="227">
        <v>0</v>
      </c>
      <c r="Y588" s="227">
        <v>0</v>
      </c>
      <c r="Z588" s="227">
        <v>0</v>
      </c>
      <c r="AA588" s="227">
        <v>0</v>
      </c>
      <c r="AB588" s="227">
        <v>13950</v>
      </c>
      <c r="AC588" s="227">
        <v>0</v>
      </c>
      <c r="AD588" s="227">
        <v>285461</v>
      </c>
      <c r="AE588" s="227">
        <v>0</v>
      </c>
      <c r="AF588" s="227">
        <v>0</v>
      </c>
      <c r="AG588" s="227">
        <v>0</v>
      </c>
      <c r="AH588" s="227">
        <v>0</v>
      </c>
      <c r="AI588" s="227">
        <v>0</v>
      </c>
      <c r="AJ588" s="227">
        <v>0</v>
      </c>
      <c r="AK588" s="227">
        <v>1313080</v>
      </c>
      <c r="AL588" s="227">
        <v>44830</v>
      </c>
      <c r="AM588" s="227">
        <v>0</v>
      </c>
      <c r="AN588" s="227">
        <v>1395911.57</v>
      </c>
      <c r="AO588" s="227">
        <v>0</v>
      </c>
      <c r="AP588" s="227">
        <v>0</v>
      </c>
      <c r="AQ588" s="227">
        <v>0</v>
      </c>
      <c r="AR588" s="227">
        <v>0</v>
      </c>
      <c r="AS588" s="227">
        <v>0</v>
      </c>
      <c r="AT588" s="227">
        <v>0</v>
      </c>
      <c r="AU588" s="227">
        <v>0</v>
      </c>
      <c r="AV588" s="227">
        <v>0</v>
      </c>
      <c r="AW588" s="227">
        <v>91500</v>
      </c>
      <c r="AX588" s="227">
        <v>0</v>
      </c>
      <c r="AY588" s="227">
        <v>48520</v>
      </c>
      <c r="AZ588" s="227">
        <v>0</v>
      </c>
      <c r="BA588" s="227">
        <v>0</v>
      </c>
      <c r="BB588" s="227">
        <v>0</v>
      </c>
      <c r="BC588" s="227">
        <v>0</v>
      </c>
      <c r="BD588" s="227">
        <v>3374400</v>
      </c>
      <c r="BE588" s="227">
        <v>1442261</v>
      </c>
      <c r="BF588" s="227">
        <v>0</v>
      </c>
      <c r="BG588" s="227">
        <v>17222284.5</v>
      </c>
      <c r="BH588" s="227">
        <v>539911.43000000005</v>
      </c>
      <c r="BI588" s="227">
        <v>28700</v>
      </c>
      <c r="BJ588" s="227">
        <v>1066373</v>
      </c>
      <c r="BK588" s="227">
        <v>0</v>
      </c>
      <c r="BL588" s="227">
        <v>0</v>
      </c>
      <c r="BM588" s="227">
        <v>0</v>
      </c>
      <c r="BN588" s="227">
        <v>49500</v>
      </c>
      <c r="BO588" s="227">
        <v>0</v>
      </c>
      <c r="BP588" s="227">
        <v>0</v>
      </c>
      <c r="BQ588" s="227">
        <v>411610</v>
      </c>
      <c r="BR588" s="295">
        <v>0</v>
      </c>
      <c r="BS588" s="227">
        <v>0</v>
      </c>
      <c r="BT588" s="227">
        <v>3943412</v>
      </c>
      <c r="BU588" s="227">
        <v>0</v>
      </c>
      <c r="BV588" s="227">
        <v>14400</v>
      </c>
      <c r="BW588" s="227">
        <v>0</v>
      </c>
      <c r="BX588" s="227">
        <v>0</v>
      </c>
      <c r="BY588" s="227">
        <v>60900</v>
      </c>
      <c r="BZ588" s="227">
        <v>0</v>
      </c>
      <c r="CA588" s="227">
        <v>0</v>
      </c>
      <c r="CB588" s="227">
        <v>0</v>
      </c>
      <c r="CC588" s="227">
        <v>0</v>
      </c>
      <c r="CD588" s="227">
        <v>0</v>
      </c>
      <c r="CE588" s="227">
        <v>0</v>
      </c>
      <c r="CF588" s="227">
        <v>225120</v>
      </c>
      <c r="CG588" s="227">
        <v>0</v>
      </c>
      <c r="CH588" s="227">
        <v>0</v>
      </c>
      <c r="CI588" s="227">
        <v>5500</v>
      </c>
      <c r="CJ588" s="227">
        <v>0</v>
      </c>
      <c r="CK588" s="227">
        <v>0</v>
      </c>
      <c r="CL588" s="227">
        <v>0</v>
      </c>
      <c r="CM588" s="326" t="s">
        <v>1430</v>
      </c>
      <c r="CN588" s="309" t="s">
        <v>1432</v>
      </c>
      <c r="CO588" s="309" t="s">
        <v>1430</v>
      </c>
      <c r="CP588" s="310" t="s">
        <v>2200</v>
      </c>
      <c r="CQ588" s="336" t="s">
        <v>2264</v>
      </c>
      <c r="CR588" s="310">
        <f t="shared" si="11"/>
        <v>0</v>
      </c>
      <c r="CS588" s="310" t="s">
        <v>1982</v>
      </c>
      <c r="CT588" s="310" t="s">
        <v>658</v>
      </c>
      <c r="CU588" s="310">
        <v>0</v>
      </c>
      <c r="CW588" s="312" t="s">
        <v>1432</v>
      </c>
      <c r="CX588" s="310" t="s">
        <v>1430</v>
      </c>
      <c r="CY588" s="310" t="s">
        <v>2200</v>
      </c>
      <c r="CZ588" s="325">
        <f t="shared" si="12"/>
        <v>0</v>
      </c>
      <c r="DA588" s="313" t="s">
        <v>1982</v>
      </c>
      <c r="DB588" s="310" t="s">
        <v>658</v>
      </c>
      <c r="DC588" s="310" t="s">
        <v>1471</v>
      </c>
    </row>
    <row r="589" spans="1:107" ht="13.2" customHeight="1" x14ac:dyDescent="0.25">
      <c r="A589" s="293" t="s">
        <v>1983</v>
      </c>
      <c r="B589" s="294" t="s">
        <v>659</v>
      </c>
      <c r="C589" s="227">
        <v>127392</v>
      </c>
      <c r="D589" s="227">
        <v>0</v>
      </c>
      <c r="E589" s="227">
        <v>3165126.24</v>
      </c>
      <c r="F589" s="227">
        <v>239623</v>
      </c>
      <c r="G589" s="227">
        <v>0</v>
      </c>
      <c r="H589" s="227">
        <v>153920</v>
      </c>
      <c r="I589" s="227">
        <v>0</v>
      </c>
      <c r="J589" s="227">
        <v>31906</v>
      </c>
      <c r="K589" s="227">
        <v>606774.5</v>
      </c>
      <c r="L589" s="227">
        <v>124940</v>
      </c>
      <c r="M589" s="227">
        <v>0</v>
      </c>
      <c r="N589" s="227">
        <v>0</v>
      </c>
      <c r="O589" s="227">
        <v>2936799.63</v>
      </c>
      <c r="P589" s="227">
        <v>0</v>
      </c>
      <c r="Q589" s="227">
        <v>232340</v>
      </c>
      <c r="R589" s="227">
        <v>170269.25</v>
      </c>
      <c r="S589" s="227">
        <v>191185.99</v>
      </c>
      <c r="T589" s="227">
        <v>616011</v>
      </c>
      <c r="U589" s="227">
        <v>509530</v>
      </c>
      <c r="V589" s="227">
        <v>410396.62</v>
      </c>
      <c r="W589" s="227">
        <v>0</v>
      </c>
      <c r="X589" s="227">
        <v>0</v>
      </c>
      <c r="Y589" s="227">
        <v>0</v>
      </c>
      <c r="Z589" s="227">
        <v>0</v>
      </c>
      <c r="AA589" s="227">
        <v>0</v>
      </c>
      <c r="AB589" s="227">
        <v>147115</v>
      </c>
      <c r="AC589" s="227">
        <v>0</v>
      </c>
      <c r="AD589" s="227">
        <v>0</v>
      </c>
      <c r="AE589" s="227">
        <v>0</v>
      </c>
      <c r="AF589" s="227">
        <v>0</v>
      </c>
      <c r="AG589" s="227">
        <v>0</v>
      </c>
      <c r="AH589" s="227">
        <v>0</v>
      </c>
      <c r="AI589" s="227">
        <v>0</v>
      </c>
      <c r="AJ589" s="227">
        <v>11655</v>
      </c>
      <c r="AK589" s="227">
        <v>14018</v>
      </c>
      <c r="AL589" s="227">
        <v>0</v>
      </c>
      <c r="AM589" s="227">
        <v>0</v>
      </c>
      <c r="AN589" s="227">
        <v>892714.76</v>
      </c>
      <c r="AO589" s="227">
        <v>0</v>
      </c>
      <c r="AP589" s="227">
        <v>0</v>
      </c>
      <c r="AQ589" s="227">
        <v>0</v>
      </c>
      <c r="AR589" s="227">
        <v>162000</v>
      </c>
      <c r="AS589" s="227">
        <v>0</v>
      </c>
      <c r="AT589" s="227">
        <v>0</v>
      </c>
      <c r="AU589" s="227">
        <v>0</v>
      </c>
      <c r="AV589" s="227">
        <v>0</v>
      </c>
      <c r="AW589" s="227">
        <v>71100</v>
      </c>
      <c r="AX589" s="227">
        <v>0</v>
      </c>
      <c r="AY589" s="227">
        <v>0</v>
      </c>
      <c r="AZ589" s="227">
        <v>0</v>
      </c>
      <c r="BA589" s="227">
        <v>0</v>
      </c>
      <c r="BB589" s="227">
        <v>0</v>
      </c>
      <c r="BC589" s="227">
        <v>0</v>
      </c>
      <c r="BD589" s="227">
        <v>89330</v>
      </c>
      <c r="BE589" s="227">
        <v>0</v>
      </c>
      <c r="BF589" s="227">
        <v>0</v>
      </c>
      <c r="BG589" s="227">
        <v>9910175</v>
      </c>
      <c r="BH589" s="227">
        <v>634775.15</v>
      </c>
      <c r="BI589" s="227">
        <v>122150</v>
      </c>
      <c r="BJ589" s="227">
        <v>429016</v>
      </c>
      <c r="BK589" s="227">
        <v>0</v>
      </c>
      <c r="BL589" s="227">
        <v>0</v>
      </c>
      <c r="BM589" s="227">
        <v>0</v>
      </c>
      <c r="BN589" s="227">
        <v>0</v>
      </c>
      <c r="BO589" s="227">
        <v>0</v>
      </c>
      <c r="BP589" s="227">
        <v>0</v>
      </c>
      <c r="BQ589" s="227">
        <v>0</v>
      </c>
      <c r="BR589" s="227">
        <v>0</v>
      </c>
      <c r="BS589" s="295">
        <v>0</v>
      </c>
      <c r="BT589" s="295">
        <v>1899430</v>
      </c>
      <c r="BU589" s="295">
        <v>0</v>
      </c>
      <c r="BV589" s="295">
        <v>0</v>
      </c>
      <c r="BW589" s="295">
        <v>0</v>
      </c>
      <c r="BX589" s="295">
        <v>0</v>
      </c>
      <c r="BY589" s="295">
        <v>16200</v>
      </c>
      <c r="BZ589" s="295">
        <v>0</v>
      </c>
      <c r="CA589" s="295">
        <v>0</v>
      </c>
      <c r="CB589" s="295">
        <v>0</v>
      </c>
      <c r="CC589" s="295">
        <v>0</v>
      </c>
      <c r="CD589" s="295">
        <v>0</v>
      </c>
      <c r="CE589" s="295">
        <v>0</v>
      </c>
      <c r="CF589" s="295">
        <v>0</v>
      </c>
      <c r="CG589" s="295">
        <v>37500</v>
      </c>
      <c r="CH589" s="295">
        <v>0</v>
      </c>
      <c r="CI589" s="227">
        <v>0</v>
      </c>
      <c r="CJ589" s="295">
        <v>0</v>
      </c>
      <c r="CK589" s="295">
        <v>0</v>
      </c>
      <c r="CL589" s="295">
        <v>999812.5</v>
      </c>
      <c r="CM589" s="326" t="s">
        <v>1430</v>
      </c>
      <c r="CN589" s="309" t="s">
        <v>1432</v>
      </c>
      <c r="CO589" s="309" t="s">
        <v>1430</v>
      </c>
      <c r="CP589" s="310" t="s">
        <v>2200</v>
      </c>
      <c r="CQ589" s="336" t="s">
        <v>2264</v>
      </c>
      <c r="CR589" s="310">
        <f t="shared" si="11"/>
        <v>0</v>
      </c>
      <c r="CS589" s="310" t="s">
        <v>1983</v>
      </c>
      <c r="CT589" s="310" t="s">
        <v>659</v>
      </c>
      <c r="CU589" s="310">
        <v>0</v>
      </c>
      <c r="CW589" s="312" t="s">
        <v>1432</v>
      </c>
      <c r="CX589" s="310" t="s">
        <v>1430</v>
      </c>
      <c r="CY589" s="310" t="s">
        <v>2200</v>
      </c>
      <c r="CZ589" s="325">
        <f t="shared" si="12"/>
        <v>0</v>
      </c>
      <c r="DA589" s="313" t="s">
        <v>1983</v>
      </c>
      <c r="DB589" s="310" t="s">
        <v>659</v>
      </c>
      <c r="DC589" s="310" t="s">
        <v>1471</v>
      </c>
    </row>
    <row r="590" spans="1:107" ht="13.2" customHeight="1" x14ac:dyDescent="0.25">
      <c r="A590" s="293" t="s">
        <v>1984</v>
      </c>
      <c r="B590" s="294" t="s">
        <v>660</v>
      </c>
      <c r="C590" s="227">
        <v>4617430.17</v>
      </c>
      <c r="D590" s="227">
        <v>0</v>
      </c>
      <c r="E590" s="227">
        <v>180000</v>
      </c>
      <c r="F590" s="227">
        <v>492700</v>
      </c>
      <c r="G590" s="227">
        <v>259740</v>
      </c>
      <c r="H590" s="227">
        <v>0</v>
      </c>
      <c r="I590" s="227">
        <v>444841</v>
      </c>
      <c r="J590" s="227">
        <v>438700</v>
      </c>
      <c r="K590" s="227">
        <v>192600</v>
      </c>
      <c r="L590" s="227">
        <v>0</v>
      </c>
      <c r="M590" s="227">
        <v>0</v>
      </c>
      <c r="N590" s="227">
        <v>173050</v>
      </c>
      <c r="O590" s="227">
        <v>856361.94</v>
      </c>
      <c r="P590" s="227">
        <v>0</v>
      </c>
      <c r="Q590" s="227">
        <v>713300</v>
      </c>
      <c r="R590" s="227">
        <v>297440</v>
      </c>
      <c r="S590" s="227">
        <v>491450</v>
      </c>
      <c r="T590" s="227">
        <v>914668.33</v>
      </c>
      <c r="U590" s="227">
        <v>227500</v>
      </c>
      <c r="V590" s="227">
        <v>0</v>
      </c>
      <c r="W590" s="227">
        <v>2335958.06</v>
      </c>
      <c r="X590" s="227">
        <v>345450</v>
      </c>
      <c r="Y590" s="227">
        <v>0</v>
      </c>
      <c r="Z590" s="227">
        <v>234720</v>
      </c>
      <c r="AA590" s="227">
        <v>227500</v>
      </c>
      <c r="AB590" s="227">
        <v>229000</v>
      </c>
      <c r="AC590" s="227">
        <v>0</v>
      </c>
      <c r="AD590" s="227">
        <v>422762.56</v>
      </c>
      <c r="AE590" s="227">
        <v>227500</v>
      </c>
      <c r="AF590" s="227">
        <v>22750</v>
      </c>
      <c r="AG590" s="227">
        <v>0</v>
      </c>
      <c r="AH590" s="227">
        <v>91000</v>
      </c>
      <c r="AI590" s="227">
        <v>237200</v>
      </c>
      <c r="AJ590" s="227">
        <v>0</v>
      </c>
      <c r="AK590" s="227">
        <v>2218842.42</v>
      </c>
      <c r="AL590" s="227">
        <v>362590</v>
      </c>
      <c r="AM590" s="227">
        <v>231499</v>
      </c>
      <c r="AN590" s="227">
        <v>785788.33</v>
      </c>
      <c r="AO590" s="227">
        <v>143020</v>
      </c>
      <c r="AP590" s="227">
        <v>120000</v>
      </c>
      <c r="AQ590" s="227">
        <v>227500</v>
      </c>
      <c r="AR590" s="227">
        <v>508876</v>
      </c>
      <c r="AS590" s="227">
        <v>46716.66</v>
      </c>
      <c r="AT590" s="227">
        <v>897908.33</v>
      </c>
      <c r="AU590" s="227">
        <v>0</v>
      </c>
      <c r="AV590" s="227">
        <v>378858.33</v>
      </c>
      <c r="AW590" s="227">
        <v>209038.33</v>
      </c>
      <c r="AX590" s="227">
        <v>378770</v>
      </c>
      <c r="AY590" s="227">
        <v>384150</v>
      </c>
      <c r="AZ590" s="227">
        <v>407800</v>
      </c>
      <c r="BA590" s="227">
        <v>949570</v>
      </c>
      <c r="BB590" s="227">
        <v>0</v>
      </c>
      <c r="BC590" s="227">
        <v>94033.32</v>
      </c>
      <c r="BD590" s="227">
        <v>1309072.8999999999</v>
      </c>
      <c r="BE590" s="227">
        <v>227500</v>
      </c>
      <c r="BF590" s="227">
        <v>424300</v>
      </c>
      <c r="BG590" s="227">
        <v>236600</v>
      </c>
      <c r="BH590" s="227">
        <v>0</v>
      </c>
      <c r="BI590" s="227">
        <v>0</v>
      </c>
      <c r="BJ590" s="227">
        <v>0</v>
      </c>
      <c r="BK590" s="227">
        <v>0</v>
      </c>
      <c r="BL590" s="227">
        <v>879628</v>
      </c>
      <c r="BM590" s="227">
        <v>638945.12</v>
      </c>
      <c r="BN590" s="227">
        <v>0</v>
      </c>
      <c r="BO590" s="227">
        <v>735800</v>
      </c>
      <c r="BP590" s="227">
        <v>189520</v>
      </c>
      <c r="BQ590" s="227">
        <v>213250</v>
      </c>
      <c r="BR590" s="227">
        <v>2325466.67</v>
      </c>
      <c r="BS590" s="295">
        <v>0</v>
      </c>
      <c r="BT590" s="227">
        <v>0</v>
      </c>
      <c r="BU590" s="295">
        <v>685440</v>
      </c>
      <c r="BV590" s="295">
        <v>227500</v>
      </c>
      <c r="BW590" s="295">
        <v>0</v>
      </c>
      <c r="BX590" s="295">
        <v>988847.22</v>
      </c>
      <c r="BY590" s="295">
        <v>0</v>
      </c>
      <c r="BZ590" s="295">
        <v>0</v>
      </c>
      <c r="CA590" s="227">
        <v>0</v>
      </c>
      <c r="CB590" s="227">
        <v>0</v>
      </c>
      <c r="CC590" s="295">
        <v>553505.16</v>
      </c>
      <c r="CD590" s="295">
        <v>489850</v>
      </c>
      <c r="CE590" s="295">
        <v>407502.58</v>
      </c>
      <c r="CF590" s="295">
        <v>0</v>
      </c>
      <c r="CG590" s="295">
        <v>257170</v>
      </c>
      <c r="CH590" s="295">
        <v>301698.71000000002</v>
      </c>
      <c r="CI590" s="227">
        <v>0</v>
      </c>
      <c r="CJ590" s="295">
        <v>455790.32</v>
      </c>
      <c r="CK590" s="295">
        <v>161898.70000000001</v>
      </c>
      <c r="CL590" s="295">
        <v>0</v>
      </c>
      <c r="CM590" s="326" t="s">
        <v>1426</v>
      </c>
      <c r="CN590" s="309" t="s">
        <v>1425</v>
      </c>
      <c r="CO590" s="309" t="s">
        <v>1426</v>
      </c>
      <c r="CQ590" s="336" t="s">
        <v>2262</v>
      </c>
      <c r="CR590" s="310">
        <f t="shared" si="11"/>
        <v>0</v>
      </c>
      <c r="CS590" s="310" t="s">
        <v>1984</v>
      </c>
      <c r="CT590" s="310" t="s">
        <v>660</v>
      </c>
      <c r="CU590" s="310">
        <v>0</v>
      </c>
      <c r="CW590" s="312" t="s">
        <v>1425</v>
      </c>
      <c r="CX590" s="310" t="s">
        <v>1426</v>
      </c>
      <c r="CY590" s="310">
        <v>0</v>
      </c>
      <c r="CZ590" s="325">
        <f t="shared" si="12"/>
        <v>0</v>
      </c>
      <c r="DA590" s="313" t="s">
        <v>1984</v>
      </c>
      <c r="DB590" s="310" t="s">
        <v>660</v>
      </c>
      <c r="DC590" s="310" t="s">
        <v>1471</v>
      </c>
    </row>
    <row r="591" spans="1:107" ht="13.2" customHeight="1" x14ac:dyDescent="0.25">
      <c r="A591" s="293" t="s">
        <v>1985</v>
      </c>
      <c r="B591" s="294" t="s">
        <v>1241</v>
      </c>
      <c r="C591" s="227">
        <v>4956919</v>
      </c>
      <c r="D591" s="227">
        <v>420142</v>
      </c>
      <c r="E591" s="227">
        <v>573250</v>
      </c>
      <c r="F591" s="227">
        <v>271300</v>
      </c>
      <c r="G591" s="227">
        <v>431080</v>
      </c>
      <c r="H591" s="227">
        <v>847700</v>
      </c>
      <c r="I591" s="227">
        <v>383391</v>
      </c>
      <c r="J591" s="227">
        <v>292400</v>
      </c>
      <c r="K591" s="227">
        <v>669260</v>
      </c>
      <c r="L591" s="227">
        <v>230276</v>
      </c>
      <c r="M591" s="227">
        <v>787121.8</v>
      </c>
      <c r="N591" s="227">
        <v>722520</v>
      </c>
      <c r="O591" s="227">
        <v>2501817.66</v>
      </c>
      <c r="P591" s="227">
        <v>698500</v>
      </c>
      <c r="Q591" s="227">
        <v>529900</v>
      </c>
      <c r="R591" s="227">
        <v>696300</v>
      </c>
      <c r="S591" s="227">
        <v>495400</v>
      </c>
      <c r="T591" s="227">
        <v>412300</v>
      </c>
      <c r="U591" s="227">
        <v>1374490</v>
      </c>
      <c r="V591" s="227">
        <v>587680</v>
      </c>
      <c r="W591" s="227">
        <v>5424740</v>
      </c>
      <c r="X591" s="227">
        <v>345450</v>
      </c>
      <c r="Y591" s="227">
        <v>198100</v>
      </c>
      <c r="Z591" s="227">
        <v>292480</v>
      </c>
      <c r="AA591" s="227">
        <v>635800</v>
      </c>
      <c r="AB591" s="227">
        <v>579200</v>
      </c>
      <c r="AC591" s="227">
        <v>204660</v>
      </c>
      <c r="AD591" s="227">
        <v>379710</v>
      </c>
      <c r="AE591" s="227">
        <v>686400</v>
      </c>
      <c r="AF591" s="227">
        <v>644400</v>
      </c>
      <c r="AG591" s="227">
        <v>973860</v>
      </c>
      <c r="AH591" s="227">
        <v>659100</v>
      </c>
      <c r="AI591" s="227">
        <v>841200</v>
      </c>
      <c r="AJ591" s="227">
        <v>221000</v>
      </c>
      <c r="AK591" s="227">
        <v>4661115.32</v>
      </c>
      <c r="AL591" s="227">
        <v>258810</v>
      </c>
      <c r="AM591" s="227">
        <v>377701</v>
      </c>
      <c r="AN591" s="227">
        <v>974257</v>
      </c>
      <c r="AO591" s="227">
        <v>739198</v>
      </c>
      <c r="AP591" s="227">
        <v>947900</v>
      </c>
      <c r="AQ591" s="227">
        <v>549100</v>
      </c>
      <c r="AR591" s="227">
        <v>826670</v>
      </c>
      <c r="AS591" s="227">
        <v>365100</v>
      </c>
      <c r="AT591" s="227">
        <v>534350</v>
      </c>
      <c r="AU591" s="227">
        <v>599508.32999999996</v>
      </c>
      <c r="AV591" s="227">
        <v>166904</v>
      </c>
      <c r="AW591" s="227">
        <v>449770</v>
      </c>
      <c r="AX591" s="227">
        <v>267630</v>
      </c>
      <c r="AY591" s="227">
        <v>426550</v>
      </c>
      <c r="AZ591" s="227">
        <v>207650</v>
      </c>
      <c r="BA591" s="227">
        <v>2293190</v>
      </c>
      <c r="BB591" s="227">
        <v>459736</v>
      </c>
      <c r="BC591" s="227">
        <v>6896239.5199999996</v>
      </c>
      <c r="BD591" s="227">
        <v>1120038.06</v>
      </c>
      <c r="BE591" s="227">
        <v>425000</v>
      </c>
      <c r="BF591" s="227">
        <v>1043600</v>
      </c>
      <c r="BG591" s="227">
        <v>468200</v>
      </c>
      <c r="BH591" s="227">
        <v>844800</v>
      </c>
      <c r="BI591" s="227">
        <v>180000</v>
      </c>
      <c r="BJ591" s="227">
        <v>222000</v>
      </c>
      <c r="BK591" s="227">
        <v>188100</v>
      </c>
      <c r="BL591" s="227">
        <v>5328497</v>
      </c>
      <c r="BM591" s="227">
        <v>847400</v>
      </c>
      <c r="BN591" s="227">
        <v>730100</v>
      </c>
      <c r="BO591" s="227">
        <v>662220</v>
      </c>
      <c r="BP591" s="227">
        <v>586500</v>
      </c>
      <c r="BQ591" s="227">
        <v>1055658.33</v>
      </c>
      <c r="BR591" s="227">
        <v>12145252.58</v>
      </c>
      <c r="BS591" s="227">
        <v>464300</v>
      </c>
      <c r="BT591" s="227">
        <v>476180</v>
      </c>
      <c r="BU591" s="227">
        <v>2031430</v>
      </c>
      <c r="BV591" s="227">
        <v>564000</v>
      </c>
      <c r="BW591" s="227">
        <v>209700</v>
      </c>
      <c r="BX591" s="227">
        <v>1048400</v>
      </c>
      <c r="BY591" s="227">
        <v>511100</v>
      </c>
      <c r="BZ591" s="227">
        <v>628000</v>
      </c>
      <c r="CA591" s="227">
        <v>275200</v>
      </c>
      <c r="CB591" s="227">
        <v>166972.9</v>
      </c>
      <c r="CC591" s="227">
        <v>710000</v>
      </c>
      <c r="CD591" s="227">
        <v>232900</v>
      </c>
      <c r="CE591" s="227">
        <v>355500</v>
      </c>
      <c r="CF591" s="227">
        <v>529500</v>
      </c>
      <c r="CG591" s="227">
        <v>443130</v>
      </c>
      <c r="CH591" s="227">
        <v>188640</v>
      </c>
      <c r="CI591" s="227">
        <v>717858.07</v>
      </c>
      <c r="CJ591" s="227">
        <v>629247.81000000006</v>
      </c>
      <c r="CK591" s="227">
        <v>584550</v>
      </c>
      <c r="CL591" s="227">
        <v>401400</v>
      </c>
      <c r="CM591" s="326" t="s">
        <v>1426</v>
      </c>
      <c r="CN591" s="309" t="s">
        <v>1425</v>
      </c>
      <c r="CO591" s="309" t="s">
        <v>1426</v>
      </c>
      <c r="CQ591" s="336" t="s">
        <v>2262</v>
      </c>
      <c r="CR591" s="310">
        <f t="shared" si="11"/>
        <v>0</v>
      </c>
      <c r="CS591" s="310" t="s">
        <v>1985</v>
      </c>
      <c r="CT591" s="310" t="s">
        <v>2228</v>
      </c>
      <c r="CU591" s="310">
        <v>0</v>
      </c>
      <c r="CW591" s="312" t="s">
        <v>1425</v>
      </c>
      <c r="CX591" s="310" t="s">
        <v>1426</v>
      </c>
      <c r="CY591" s="310">
        <v>0</v>
      </c>
      <c r="CZ591" s="325">
        <f t="shared" si="12"/>
        <v>0</v>
      </c>
      <c r="DA591" s="313" t="s">
        <v>1985</v>
      </c>
      <c r="DB591" s="310" t="s">
        <v>1241</v>
      </c>
      <c r="DC591" s="310" t="s">
        <v>1471</v>
      </c>
    </row>
    <row r="592" spans="1:107" ht="13.2" customHeight="1" x14ac:dyDescent="0.25">
      <c r="A592" s="293" t="s">
        <v>1986</v>
      </c>
      <c r="B592" s="294" t="s">
        <v>661</v>
      </c>
      <c r="C592" s="227">
        <v>22980</v>
      </c>
      <c r="D592" s="227">
        <v>0</v>
      </c>
      <c r="E592" s="227">
        <v>1890</v>
      </c>
      <c r="F592" s="227">
        <v>0</v>
      </c>
      <c r="G592" s="227">
        <v>5430</v>
      </c>
      <c r="H592" s="227">
        <v>10080</v>
      </c>
      <c r="I592" s="227">
        <v>28590</v>
      </c>
      <c r="J592" s="227">
        <v>0</v>
      </c>
      <c r="K592" s="227">
        <v>1710</v>
      </c>
      <c r="L592" s="227">
        <v>2380</v>
      </c>
      <c r="M592" s="227">
        <v>7080.65</v>
      </c>
      <c r="N592" s="227">
        <v>0</v>
      </c>
      <c r="O592" s="227">
        <v>7680</v>
      </c>
      <c r="P592" s="227">
        <v>13125</v>
      </c>
      <c r="Q592" s="227">
        <v>4265</v>
      </c>
      <c r="R592" s="227">
        <v>7540</v>
      </c>
      <c r="S592" s="227">
        <v>12130.34</v>
      </c>
      <c r="T592" s="227">
        <v>16398.830000000002</v>
      </c>
      <c r="U592" s="227">
        <v>9395</v>
      </c>
      <c r="V592" s="227">
        <v>11030</v>
      </c>
      <c r="W592" s="227">
        <v>30259.68</v>
      </c>
      <c r="X592" s="227">
        <v>0</v>
      </c>
      <c r="Y592" s="227">
        <v>0</v>
      </c>
      <c r="Z592" s="227">
        <v>0</v>
      </c>
      <c r="AA592" s="227">
        <v>0</v>
      </c>
      <c r="AB592" s="227">
        <v>0</v>
      </c>
      <c r="AC592" s="227">
        <v>930</v>
      </c>
      <c r="AD592" s="227">
        <v>3530</v>
      </c>
      <c r="AE592" s="227">
        <v>9330</v>
      </c>
      <c r="AF592" s="227">
        <v>0</v>
      </c>
      <c r="AG592" s="227">
        <v>0</v>
      </c>
      <c r="AH592" s="227">
        <v>0</v>
      </c>
      <c r="AI592" s="227">
        <v>8490</v>
      </c>
      <c r="AJ592" s="227">
        <v>0</v>
      </c>
      <c r="AK592" s="227">
        <v>31409.52</v>
      </c>
      <c r="AL592" s="227">
        <v>4167.32</v>
      </c>
      <c r="AM592" s="227">
        <v>0</v>
      </c>
      <c r="AN592" s="227">
        <v>31810.84</v>
      </c>
      <c r="AO592" s="227">
        <v>13100</v>
      </c>
      <c r="AP592" s="227">
        <v>2460</v>
      </c>
      <c r="AQ592" s="227">
        <v>2370</v>
      </c>
      <c r="AR592" s="227">
        <v>7860</v>
      </c>
      <c r="AS592" s="227">
        <v>5875.97</v>
      </c>
      <c r="AT592" s="227">
        <v>8550</v>
      </c>
      <c r="AU592" s="227">
        <v>17010</v>
      </c>
      <c r="AV592" s="227">
        <v>12064.78</v>
      </c>
      <c r="AW592" s="227">
        <v>7100</v>
      </c>
      <c r="AX592" s="227">
        <v>1230</v>
      </c>
      <c r="AY592" s="227">
        <v>8400</v>
      </c>
      <c r="AZ592" s="227">
        <v>1230</v>
      </c>
      <c r="BA592" s="227">
        <v>41910</v>
      </c>
      <c r="BB592" s="227">
        <v>0</v>
      </c>
      <c r="BC592" s="227">
        <v>54272.33</v>
      </c>
      <c r="BD592" s="227">
        <v>9319.7999999999993</v>
      </c>
      <c r="BE592" s="227">
        <v>7370</v>
      </c>
      <c r="BF592" s="227">
        <v>3200</v>
      </c>
      <c r="BG592" s="227">
        <v>4290</v>
      </c>
      <c r="BH592" s="227">
        <v>0</v>
      </c>
      <c r="BI592" s="227">
        <v>0</v>
      </c>
      <c r="BJ592" s="227">
        <v>5935.48</v>
      </c>
      <c r="BK592" s="227">
        <v>6590</v>
      </c>
      <c r="BL592" s="227">
        <v>15750</v>
      </c>
      <c r="BM592" s="227">
        <v>0</v>
      </c>
      <c r="BN592" s="227">
        <v>19780</v>
      </c>
      <c r="BO592" s="227">
        <v>20460</v>
      </c>
      <c r="BP592" s="227">
        <v>0</v>
      </c>
      <c r="BQ592" s="227">
        <v>21673.67</v>
      </c>
      <c r="BR592" s="227">
        <v>4255</v>
      </c>
      <c r="BS592" s="227">
        <v>15128.3</v>
      </c>
      <c r="BT592" s="227">
        <v>0</v>
      </c>
      <c r="BU592" s="227">
        <v>38960</v>
      </c>
      <c r="BV592" s="227">
        <v>0</v>
      </c>
      <c r="BW592" s="227">
        <v>0</v>
      </c>
      <c r="BX592" s="227">
        <v>23770</v>
      </c>
      <c r="BY592" s="227">
        <v>0</v>
      </c>
      <c r="BZ592" s="227">
        <v>12600</v>
      </c>
      <c r="CA592" s="227">
        <v>0</v>
      </c>
      <c r="CB592" s="227">
        <v>19660</v>
      </c>
      <c r="CC592" s="227">
        <v>9720</v>
      </c>
      <c r="CD592" s="227">
        <v>5500</v>
      </c>
      <c r="CE592" s="227">
        <v>14020</v>
      </c>
      <c r="CF592" s="227">
        <v>0</v>
      </c>
      <c r="CG592" s="227">
        <v>6005</v>
      </c>
      <c r="CH592" s="227">
        <v>3250</v>
      </c>
      <c r="CI592" s="227">
        <v>2475</v>
      </c>
      <c r="CJ592" s="227">
        <v>18145</v>
      </c>
      <c r="CK592" s="227">
        <v>6510</v>
      </c>
      <c r="CL592" s="227">
        <v>0</v>
      </c>
      <c r="CM592" s="326" t="s">
        <v>1426</v>
      </c>
      <c r="CN592" s="309" t="s">
        <v>1425</v>
      </c>
      <c r="CO592" s="309" t="s">
        <v>1426</v>
      </c>
      <c r="CQ592" s="336" t="s">
        <v>2262</v>
      </c>
      <c r="CR592" s="310">
        <f t="shared" si="11"/>
        <v>0</v>
      </c>
      <c r="CS592" s="310" t="s">
        <v>1986</v>
      </c>
      <c r="CT592" s="310" t="s">
        <v>661</v>
      </c>
      <c r="CU592" s="310">
        <v>0</v>
      </c>
      <c r="CW592" s="312" t="s">
        <v>1425</v>
      </c>
      <c r="CX592" s="310" t="s">
        <v>1426</v>
      </c>
      <c r="CY592" s="310">
        <v>0</v>
      </c>
      <c r="CZ592" s="325">
        <f t="shared" si="12"/>
        <v>0</v>
      </c>
      <c r="DA592" s="313" t="s">
        <v>1986</v>
      </c>
      <c r="DB592" s="310" t="s">
        <v>661</v>
      </c>
      <c r="DC592" s="310" t="s">
        <v>1471</v>
      </c>
    </row>
    <row r="593" spans="1:107" ht="13.2" customHeight="1" x14ac:dyDescent="0.25">
      <c r="A593" s="293" t="s">
        <v>1987</v>
      </c>
      <c r="B593" s="294" t="s">
        <v>662</v>
      </c>
      <c r="C593" s="227">
        <v>0</v>
      </c>
      <c r="D593" s="227">
        <v>0</v>
      </c>
      <c r="E593" s="227">
        <v>0</v>
      </c>
      <c r="F593" s="227">
        <v>0</v>
      </c>
      <c r="G593" s="227">
        <v>0</v>
      </c>
      <c r="H593" s="227">
        <v>0</v>
      </c>
      <c r="I593" s="227">
        <v>0</v>
      </c>
      <c r="J593" s="227">
        <v>0</v>
      </c>
      <c r="K593" s="227">
        <v>0</v>
      </c>
      <c r="L593" s="227">
        <v>0</v>
      </c>
      <c r="M593" s="227">
        <v>0</v>
      </c>
      <c r="N593" s="227">
        <v>10886.25</v>
      </c>
      <c r="O593" s="227">
        <v>0</v>
      </c>
      <c r="P593" s="227">
        <v>0</v>
      </c>
      <c r="Q593" s="227">
        <v>0</v>
      </c>
      <c r="R593" s="227">
        <v>0</v>
      </c>
      <c r="S593" s="227">
        <v>0</v>
      </c>
      <c r="T593" s="227">
        <v>0</v>
      </c>
      <c r="U593" s="227">
        <v>0</v>
      </c>
      <c r="V593" s="227">
        <v>0</v>
      </c>
      <c r="W593" s="227">
        <v>0</v>
      </c>
      <c r="X593" s="227">
        <v>0</v>
      </c>
      <c r="Y593" s="227">
        <v>0</v>
      </c>
      <c r="Z593" s="227">
        <v>0</v>
      </c>
      <c r="AA593" s="227">
        <v>0</v>
      </c>
      <c r="AB593" s="227">
        <v>0</v>
      </c>
      <c r="AC593" s="227">
        <v>0</v>
      </c>
      <c r="AD593" s="227">
        <v>0</v>
      </c>
      <c r="AE593" s="227">
        <v>0</v>
      </c>
      <c r="AF593" s="227">
        <v>0</v>
      </c>
      <c r="AG593" s="227">
        <v>0</v>
      </c>
      <c r="AH593" s="227">
        <v>12770</v>
      </c>
      <c r="AI593" s="227">
        <v>0</v>
      </c>
      <c r="AJ593" s="227">
        <v>0</v>
      </c>
      <c r="AK593" s="227">
        <v>0</v>
      </c>
      <c r="AL593" s="227">
        <v>0</v>
      </c>
      <c r="AM593" s="227">
        <v>0</v>
      </c>
      <c r="AN593" s="227">
        <v>0</v>
      </c>
      <c r="AO593" s="227">
        <v>0</v>
      </c>
      <c r="AP593" s="227">
        <v>0</v>
      </c>
      <c r="AQ593" s="227">
        <v>0</v>
      </c>
      <c r="AR593" s="227">
        <v>0</v>
      </c>
      <c r="AS593" s="227">
        <v>0</v>
      </c>
      <c r="AT593" s="227">
        <v>0</v>
      </c>
      <c r="AU593" s="227">
        <v>0</v>
      </c>
      <c r="AV593" s="227">
        <v>0</v>
      </c>
      <c r="AW593" s="227">
        <v>0</v>
      </c>
      <c r="AX593" s="227">
        <v>0</v>
      </c>
      <c r="AY593" s="227">
        <v>0</v>
      </c>
      <c r="AZ593" s="227">
        <v>0</v>
      </c>
      <c r="BA593" s="227">
        <v>0</v>
      </c>
      <c r="BB593" s="227">
        <v>0</v>
      </c>
      <c r="BC593" s="227">
        <v>7580</v>
      </c>
      <c r="BD593" s="227">
        <v>1249.2</v>
      </c>
      <c r="BE593" s="227">
        <v>0</v>
      </c>
      <c r="BF593" s="227">
        <v>0</v>
      </c>
      <c r="BG593" s="227">
        <v>0</v>
      </c>
      <c r="BH593" s="227">
        <v>0</v>
      </c>
      <c r="BI593" s="227">
        <v>0</v>
      </c>
      <c r="BJ593" s="227">
        <v>0</v>
      </c>
      <c r="BK593" s="227">
        <v>0</v>
      </c>
      <c r="BL593" s="227">
        <v>0</v>
      </c>
      <c r="BM593" s="227">
        <v>11691.77</v>
      </c>
      <c r="BN593" s="227">
        <v>9881.25</v>
      </c>
      <c r="BO593" s="227">
        <v>0</v>
      </c>
      <c r="BP593" s="227">
        <v>0</v>
      </c>
      <c r="BQ593" s="227">
        <v>7140</v>
      </c>
      <c r="BR593" s="227">
        <v>30708.02</v>
      </c>
      <c r="BS593" s="227">
        <v>0</v>
      </c>
      <c r="BT593" s="227">
        <v>0</v>
      </c>
      <c r="BU593" s="227">
        <v>0</v>
      </c>
      <c r="BV593" s="227">
        <v>0</v>
      </c>
      <c r="BW593" s="227">
        <v>0</v>
      </c>
      <c r="BX593" s="227">
        <v>0</v>
      </c>
      <c r="BY593" s="227">
        <v>0</v>
      </c>
      <c r="BZ593" s="227">
        <v>0</v>
      </c>
      <c r="CA593" s="227">
        <v>0</v>
      </c>
      <c r="CB593" s="227">
        <v>0</v>
      </c>
      <c r="CC593" s="227">
        <v>0</v>
      </c>
      <c r="CD593" s="227">
        <v>0</v>
      </c>
      <c r="CE593" s="227">
        <v>0</v>
      </c>
      <c r="CF593" s="227">
        <v>0</v>
      </c>
      <c r="CG593" s="227">
        <v>0</v>
      </c>
      <c r="CH593" s="227">
        <v>0</v>
      </c>
      <c r="CI593" s="227">
        <v>150</v>
      </c>
      <c r="CJ593" s="227">
        <v>0</v>
      </c>
      <c r="CK593" s="227">
        <v>0</v>
      </c>
      <c r="CL593" s="227">
        <v>0</v>
      </c>
      <c r="CM593" s="326" t="s">
        <v>1426</v>
      </c>
      <c r="CN593" s="309" t="s">
        <v>1425</v>
      </c>
      <c r="CO593" s="309" t="s">
        <v>1426</v>
      </c>
      <c r="CQ593" s="336" t="s">
        <v>2262</v>
      </c>
      <c r="CR593" s="310">
        <f t="shared" si="11"/>
        <v>0</v>
      </c>
      <c r="CS593" s="310" t="s">
        <v>1987</v>
      </c>
      <c r="CT593" s="310" t="s">
        <v>662</v>
      </c>
      <c r="CU593" s="310">
        <v>0</v>
      </c>
      <c r="CW593" s="312" t="s">
        <v>1425</v>
      </c>
      <c r="CX593" s="310" t="s">
        <v>1426</v>
      </c>
      <c r="CY593" s="310">
        <v>0</v>
      </c>
      <c r="CZ593" s="325">
        <f t="shared" si="12"/>
        <v>0</v>
      </c>
      <c r="DA593" s="313" t="s">
        <v>1987</v>
      </c>
      <c r="DB593" s="310" t="s">
        <v>662</v>
      </c>
      <c r="DC593" s="310" t="s">
        <v>1471</v>
      </c>
    </row>
    <row r="594" spans="1:107" ht="13.2" customHeight="1" x14ac:dyDescent="0.25">
      <c r="A594" s="293" t="s">
        <v>1988</v>
      </c>
      <c r="B594" s="294" t="s">
        <v>663</v>
      </c>
      <c r="C594" s="227">
        <v>0</v>
      </c>
      <c r="D594" s="227">
        <v>0</v>
      </c>
      <c r="E594" s="227">
        <v>0</v>
      </c>
      <c r="F594" s="227">
        <v>0</v>
      </c>
      <c r="G594" s="227">
        <v>0</v>
      </c>
      <c r="H594" s="227">
        <v>0</v>
      </c>
      <c r="I594" s="227">
        <v>0</v>
      </c>
      <c r="J594" s="227">
        <v>0</v>
      </c>
      <c r="K594" s="227">
        <v>0</v>
      </c>
      <c r="L594" s="227">
        <v>0</v>
      </c>
      <c r="M594" s="227">
        <v>0</v>
      </c>
      <c r="N594" s="227">
        <v>0</v>
      </c>
      <c r="O594" s="227">
        <v>0</v>
      </c>
      <c r="P594" s="227">
        <v>0</v>
      </c>
      <c r="Q594" s="227">
        <v>0</v>
      </c>
      <c r="R594" s="227">
        <v>0</v>
      </c>
      <c r="S594" s="227">
        <v>0</v>
      </c>
      <c r="T594" s="227">
        <v>0</v>
      </c>
      <c r="U594" s="227">
        <v>0</v>
      </c>
      <c r="V594" s="227">
        <v>0</v>
      </c>
      <c r="W594" s="227">
        <v>0</v>
      </c>
      <c r="X594" s="227">
        <v>0</v>
      </c>
      <c r="Y594" s="227">
        <v>0</v>
      </c>
      <c r="Z594" s="227">
        <v>0</v>
      </c>
      <c r="AA594" s="227">
        <v>0</v>
      </c>
      <c r="AB594" s="227">
        <v>0</v>
      </c>
      <c r="AC594" s="227">
        <v>0</v>
      </c>
      <c r="AD594" s="227">
        <v>0</v>
      </c>
      <c r="AE594" s="227">
        <v>0</v>
      </c>
      <c r="AF594" s="227">
        <v>0</v>
      </c>
      <c r="AG594" s="227">
        <v>0</v>
      </c>
      <c r="AH594" s="227">
        <v>0</v>
      </c>
      <c r="AI594" s="227">
        <v>0</v>
      </c>
      <c r="AJ594" s="227">
        <v>0</v>
      </c>
      <c r="AK594" s="227">
        <v>0</v>
      </c>
      <c r="AL594" s="227">
        <v>0</v>
      </c>
      <c r="AM594" s="227">
        <v>17648.400000000001</v>
      </c>
      <c r="AN594" s="227">
        <v>0</v>
      </c>
      <c r="AO594" s="227">
        <v>0</v>
      </c>
      <c r="AP594" s="227">
        <v>0</v>
      </c>
      <c r="AQ594" s="227">
        <v>0</v>
      </c>
      <c r="AR594" s="227">
        <v>0</v>
      </c>
      <c r="AS594" s="227">
        <v>0</v>
      </c>
      <c r="AT594" s="227">
        <v>0</v>
      </c>
      <c r="AU594" s="227">
        <v>0</v>
      </c>
      <c r="AV594" s="227">
        <v>0</v>
      </c>
      <c r="AW594" s="227">
        <v>0</v>
      </c>
      <c r="AX594" s="227">
        <v>0</v>
      </c>
      <c r="AY594" s="227">
        <v>0</v>
      </c>
      <c r="AZ594" s="227">
        <v>0</v>
      </c>
      <c r="BA594" s="227">
        <v>0</v>
      </c>
      <c r="BB594" s="227">
        <v>0</v>
      </c>
      <c r="BC594" s="227">
        <v>0</v>
      </c>
      <c r="BD594" s="227">
        <v>2053.6</v>
      </c>
      <c r="BE594" s="227">
        <v>0</v>
      </c>
      <c r="BF594" s="227">
        <v>0</v>
      </c>
      <c r="BG594" s="227">
        <v>0</v>
      </c>
      <c r="BH594" s="227">
        <v>0</v>
      </c>
      <c r="BI594" s="227">
        <v>0</v>
      </c>
      <c r="BJ594" s="227">
        <v>0</v>
      </c>
      <c r="BK594" s="227">
        <v>0</v>
      </c>
      <c r="BL594" s="227">
        <v>0</v>
      </c>
      <c r="BM594" s="227">
        <v>0</v>
      </c>
      <c r="BN594" s="227">
        <v>0</v>
      </c>
      <c r="BO594" s="227">
        <v>0</v>
      </c>
      <c r="BP594" s="227">
        <v>0</v>
      </c>
      <c r="BQ594" s="227">
        <v>0</v>
      </c>
      <c r="BR594" s="227">
        <v>0</v>
      </c>
      <c r="BS594" s="227">
        <v>0</v>
      </c>
      <c r="BT594" s="227">
        <v>0</v>
      </c>
      <c r="BU594" s="227">
        <v>0</v>
      </c>
      <c r="BV594" s="227">
        <v>0</v>
      </c>
      <c r="BW594" s="227">
        <v>0</v>
      </c>
      <c r="BX594" s="227">
        <v>0</v>
      </c>
      <c r="BY594" s="227">
        <v>0</v>
      </c>
      <c r="BZ594" s="227">
        <v>0</v>
      </c>
      <c r="CA594" s="227">
        <v>0</v>
      </c>
      <c r="CB594" s="227">
        <v>0</v>
      </c>
      <c r="CC594" s="227">
        <v>0</v>
      </c>
      <c r="CD594" s="295">
        <v>0</v>
      </c>
      <c r="CE594" s="227">
        <v>0</v>
      </c>
      <c r="CF594" s="227">
        <v>0</v>
      </c>
      <c r="CG594" s="227">
        <v>0</v>
      </c>
      <c r="CH594" s="227">
        <v>0</v>
      </c>
      <c r="CI594" s="227">
        <v>0</v>
      </c>
      <c r="CJ594" s="227">
        <v>0</v>
      </c>
      <c r="CK594" s="227">
        <v>0</v>
      </c>
      <c r="CL594" s="227">
        <v>0</v>
      </c>
      <c r="CM594" s="326" t="s">
        <v>1426</v>
      </c>
      <c r="CN594" s="309" t="s">
        <v>1425</v>
      </c>
      <c r="CO594" s="309" t="s">
        <v>1426</v>
      </c>
      <c r="CQ594" s="336" t="s">
        <v>2262</v>
      </c>
      <c r="CR594" s="310">
        <f t="shared" si="11"/>
        <v>0</v>
      </c>
      <c r="CS594" s="310" t="s">
        <v>1988</v>
      </c>
      <c r="CT594" s="310" t="s">
        <v>663</v>
      </c>
      <c r="CU594" s="310">
        <v>0</v>
      </c>
      <c r="CW594" s="312" t="s">
        <v>1425</v>
      </c>
      <c r="CX594" s="310" t="s">
        <v>1426</v>
      </c>
      <c r="CY594" s="310">
        <v>0</v>
      </c>
      <c r="CZ594" s="325">
        <f t="shared" si="12"/>
        <v>0</v>
      </c>
      <c r="DA594" s="313" t="s">
        <v>1988</v>
      </c>
      <c r="DB594" s="310" t="s">
        <v>663</v>
      </c>
      <c r="DC594" s="310" t="s">
        <v>1471</v>
      </c>
    </row>
    <row r="595" spans="1:107" ht="13.2" customHeight="1" x14ac:dyDescent="0.25">
      <c r="A595" s="293" t="s">
        <v>1989</v>
      </c>
      <c r="B595" s="294" t="s">
        <v>664</v>
      </c>
      <c r="C595" s="227">
        <v>0</v>
      </c>
      <c r="D595" s="227">
        <v>0</v>
      </c>
      <c r="E595" s="227">
        <v>0</v>
      </c>
      <c r="F595" s="227">
        <v>0</v>
      </c>
      <c r="G595" s="227">
        <v>0</v>
      </c>
      <c r="H595" s="227">
        <v>0</v>
      </c>
      <c r="I595" s="227">
        <v>0</v>
      </c>
      <c r="J595" s="227">
        <v>0</v>
      </c>
      <c r="K595" s="227">
        <v>0</v>
      </c>
      <c r="L595" s="227">
        <v>0</v>
      </c>
      <c r="M595" s="227">
        <v>0</v>
      </c>
      <c r="N595" s="227">
        <v>0</v>
      </c>
      <c r="O595" s="227">
        <v>0</v>
      </c>
      <c r="P595" s="227">
        <v>0</v>
      </c>
      <c r="Q595" s="227">
        <v>0</v>
      </c>
      <c r="R595" s="227">
        <v>0</v>
      </c>
      <c r="S595" s="227">
        <v>0</v>
      </c>
      <c r="T595" s="227">
        <v>0</v>
      </c>
      <c r="U595" s="227">
        <v>0</v>
      </c>
      <c r="V595" s="227">
        <v>0</v>
      </c>
      <c r="W595" s="227">
        <v>0</v>
      </c>
      <c r="X595" s="227">
        <v>0</v>
      </c>
      <c r="Y595" s="227">
        <v>0</v>
      </c>
      <c r="Z595" s="227">
        <v>0</v>
      </c>
      <c r="AA595" s="227">
        <v>0</v>
      </c>
      <c r="AB595" s="227">
        <v>0</v>
      </c>
      <c r="AC595" s="227">
        <v>0</v>
      </c>
      <c r="AD595" s="227">
        <v>0</v>
      </c>
      <c r="AE595" s="227">
        <v>0</v>
      </c>
      <c r="AF595" s="227">
        <v>0</v>
      </c>
      <c r="AG595" s="227">
        <v>0</v>
      </c>
      <c r="AH595" s="227">
        <v>0</v>
      </c>
      <c r="AI595" s="227">
        <v>0</v>
      </c>
      <c r="AJ595" s="227">
        <v>0</v>
      </c>
      <c r="AK595" s="227">
        <v>0</v>
      </c>
      <c r="AL595" s="227">
        <v>0</v>
      </c>
      <c r="AM595" s="227">
        <v>0</v>
      </c>
      <c r="AN595" s="227">
        <v>0</v>
      </c>
      <c r="AO595" s="227">
        <v>0</v>
      </c>
      <c r="AP595" s="227">
        <v>0</v>
      </c>
      <c r="AQ595" s="227">
        <v>0</v>
      </c>
      <c r="AR595" s="227">
        <v>0</v>
      </c>
      <c r="AS595" s="227">
        <v>0</v>
      </c>
      <c r="AT595" s="227">
        <v>0</v>
      </c>
      <c r="AU595" s="227">
        <v>0</v>
      </c>
      <c r="AV595" s="227">
        <v>0</v>
      </c>
      <c r="AW595" s="227">
        <v>0</v>
      </c>
      <c r="AX595" s="227">
        <v>0</v>
      </c>
      <c r="AY595" s="227">
        <v>0</v>
      </c>
      <c r="AZ595" s="227">
        <v>0</v>
      </c>
      <c r="BA595" s="227">
        <v>0</v>
      </c>
      <c r="BB595" s="227">
        <v>0</v>
      </c>
      <c r="BC595" s="227">
        <v>0</v>
      </c>
      <c r="BD595" s="227">
        <v>0</v>
      </c>
      <c r="BE595" s="227">
        <v>0</v>
      </c>
      <c r="BF595" s="227">
        <v>0</v>
      </c>
      <c r="BG595" s="227">
        <v>0</v>
      </c>
      <c r="BH595" s="227">
        <v>0</v>
      </c>
      <c r="BI595" s="227">
        <v>0</v>
      </c>
      <c r="BJ595" s="227">
        <v>0</v>
      </c>
      <c r="BK595" s="227">
        <v>0</v>
      </c>
      <c r="BL595" s="227">
        <v>0</v>
      </c>
      <c r="BM595" s="227">
        <v>0</v>
      </c>
      <c r="BN595" s="227">
        <v>0</v>
      </c>
      <c r="BO595" s="227">
        <v>0</v>
      </c>
      <c r="BP595" s="227">
        <v>0</v>
      </c>
      <c r="BQ595" s="227">
        <v>0</v>
      </c>
      <c r="BR595" s="227">
        <v>0</v>
      </c>
      <c r="BS595" s="227">
        <v>0</v>
      </c>
      <c r="BT595" s="227">
        <v>0</v>
      </c>
      <c r="BU595" s="227">
        <v>0</v>
      </c>
      <c r="BV595" s="227">
        <v>0</v>
      </c>
      <c r="BW595" s="227">
        <v>0</v>
      </c>
      <c r="BX595" s="227">
        <v>0</v>
      </c>
      <c r="BY595" s="227">
        <v>0</v>
      </c>
      <c r="BZ595" s="227">
        <v>0</v>
      </c>
      <c r="CA595" s="227">
        <v>0</v>
      </c>
      <c r="CB595" s="227">
        <v>0</v>
      </c>
      <c r="CC595" s="227">
        <v>0</v>
      </c>
      <c r="CD595" s="227">
        <v>0</v>
      </c>
      <c r="CE595" s="227">
        <v>0</v>
      </c>
      <c r="CF595" s="227">
        <v>0</v>
      </c>
      <c r="CG595" s="227">
        <v>0</v>
      </c>
      <c r="CH595" s="227">
        <v>0</v>
      </c>
      <c r="CI595" s="227">
        <v>0</v>
      </c>
      <c r="CJ595" s="227">
        <v>0</v>
      </c>
      <c r="CK595" s="227">
        <v>0</v>
      </c>
      <c r="CL595" s="227">
        <v>0</v>
      </c>
      <c r="CM595" s="326" t="s">
        <v>1426</v>
      </c>
      <c r="CN595" s="309" t="s">
        <v>1425</v>
      </c>
      <c r="CO595" s="309" t="s">
        <v>1426</v>
      </c>
      <c r="CQ595" s="336" t="s">
        <v>2262</v>
      </c>
      <c r="CR595" s="310">
        <f t="shared" si="11"/>
        <v>0</v>
      </c>
      <c r="CS595" s="310" t="s">
        <v>1989</v>
      </c>
      <c r="CT595" s="310" t="s">
        <v>664</v>
      </c>
      <c r="CU595" s="310">
        <v>0</v>
      </c>
      <c r="CW595" s="312" t="s">
        <v>1425</v>
      </c>
      <c r="CX595" s="310" t="s">
        <v>1426</v>
      </c>
      <c r="CY595" s="310">
        <v>0</v>
      </c>
      <c r="CZ595" s="325">
        <f t="shared" si="12"/>
        <v>0</v>
      </c>
      <c r="DA595" s="313" t="s">
        <v>1989</v>
      </c>
      <c r="DB595" s="310" t="s">
        <v>664</v>
      </c>
      <c r="DC595" s="310" t="s">
        <v>1471</v>
      </c>
    </row>
    <row r="596" spans="1:107" ht="13.2" customHeight="1" x14ac:dyDescent="0.25">
      <c r="A596" s="293" t="s">
        <v>1990</v>
      </c>
      <c r="B596" s="294" t="s">
        <v>665</v>
      </c>
      <c r="C596" s="227">
        <v>168315</v>
      </c>
      <c r="D596" s="227">
        <v>0</v>
      </c>
      <c r="E596" s="227">
        <v>0</v>
      </c>
      <c r="F596" s="227">
        <v>0</v>
      </c>
      <c r="G596" s="227">
        <v>0</v>
      </c>
      <c r="H596" s="227">
        <v>0</v>
      </c>
      <c r="I596" s="227">
        <v>0</v>
      </c>
      <c r="J596" s="227">
        <v>0</v>
      </c>
      <c r="K596" s="227">
        <v>0</v>
      </c>
      <c r="L596" s="227">
        <v>0</v>
      </c>
      <c r="M596" s="227">
        <v>0</v>
      </c>
      <c r="N596" s="227">
        <v>12940</v>
      </c>
      <c r="O596" s="227">
        <v>0</v>
      </c>
      <c r="P596" s="227">
        <v>0</v>
      </c>
      <c r="Q596" s="227">
        <v>0</v>
      </c>
      <c r="R596" s="227">
        <v>0</v>
      </c>
      <c r="S596" s="227">
        <v>0</v>
      </c>
      <c r="T596" s="227">
        <v>0</v>
      </c>
      <c r="U596" s="227">
        <v>0</v>
      </c>
      <c r="V596" s="227">
        <v>0</v>
      </c>
      <c r="W596" s="227">
        <v>0</v>
      </c>
      <c r="X596" s="227">
        <v>0</v>
      </c>
      <c r="Y596" s="227">
        <v>0</v>
      </c>
      <c r="Z596" s="227">
        <v>4500</v>
      </c>
      <c r="AA596" s="227">
        <v>0</v>
      </c>
      <c r="AB596" s="227">
        <v>0</v>
      </c>
      <c r="AC596" s="227">
        <v>0</v>
      </c>
      <c r="AD596" s="227">
        <v>0</v>
      </c>
      <c r="AE596" s="227">
        <v>0</v>
      </c>
      <c r="AF596" s="227">
        <v>0</v>
      </c>
      <c r="AG596" s="227">
        <v>0</v>
      </c>
      <c r="AH596" s="227">
        <v>0</v>
      </c>
      <c r="AI596" s="227">
        <v>0</v>
      </c>
      <c r="AJ596" s="227">
        <v>0</v>
      </c>
      <c r="AK596" s="227">
        <v>0</v>
      </c>
      <c r="AL596" s="227">
        <v>0</v>
      </c>
      <c r="AM596" s="227">
        <v>0</v>
      </c>
      <c r="AN596" s="227">
        <v>0</v>
      </c>
      <c r="AO596" s="227">
        <v>0</v>
      </c>
      <c r="AP596" s="227">
        <v>0</v>
      </c>
      <c r="AQ596" s="227">
        <v>0</v>
      </c>
      <c r="AR596" s="227">
        <v>0</v>
      </c>
      <c r="AS596" s="227">
        <v>0</v>
      </c>
      <c r="AT596" s="227">
        <v>0</v>
      </c>
      <c r="AU596" s="227">
        <v>0</v>
      </c>
      <c r="AV596" s="227">
        <v>0</v>
      </c>
      <c r="AW596" s="227">
        <v>0</v>
      </c>
      <c r="AX596" s="227">
        <v>0</v>
      </c>
      <c r="AY596" s="227">
        <v>0</v>
      </c>
      <c r="AZ596" s="227">
        <v>0</v>
      </c>
      <c r="BA596" s="227">
        <v>0</v>
      </c>
      <c r="BB596" s="227">
        <v>0</v>
      </c>
      <c r="BC596" s="227">
        <v>0</v>
      </c>
      <c r="BD596" s="227">
        <v>64000</v>
      </c>
      <c r="BE596" s="227">
        <v>0</v>
      </c>
      <c r="BF596" s="227">
        <v>0</v>
      </c>
      <c r="BG596" s="227">
        <v>0</v>
      </c>
      <c r="BH596" s="227">
        <v>0</v>
      </c>
      <c r="BI596" s="227">
        <v>0</v>
      </c>
      <c r="BJ596" s="227">
        <v>0</v>
      </c>
      <c r="BK596" s="227">
        <v>0</v>
      </c>
      <c r="BL596" s="227">
        <v>0</v>
      </c>
      <c r="BM596" s="227">
        <v>0</v>
      </c>
      <c r="BN596" s="227">
        <v>0</v>
      </c>
      <c r="BO596" s="227">
        <v>0</v>
      </c>
      <c r="BP596" s="227">
        <v>0</v>
      </c>
      <c r="BQ596" s="227">
        <v>13500</v>
      </c>
      <c r="BR596" s="295">
        <v>0</v>
      </c>
      <c r="BS596" s="227">
        <v>0</v>
      </c>
      <c r="BT596" s="295">
        <v>0</v>
      </c>
      <c r="BU596" s="295">
        <v>0</v>
      </c>
      <c r="BV596" s="295">
        <v>0</v>
      </c>
      <c r="BW596" s="295">
        <v>0</v>
      </c>
      <c r="BX596" s="295">
        <v>0</v>
      </c>
      <c r="BY596" s="295">
        <v>0</v>
      </c>
      <c r="BZ596" s="227">
        <v>0</v>
      </c>
      <c r="CA596" s="295">
        <v>0</v>
      </c>
      <c r="CB596" s="295">
        <v>0</v>
      </c>
      <c r="CC596" s="295">
        <v>0</v>
      </c>
      <c r="CD596" s="227">
        <v>0</v>
      </c>
      <c r="CE596" s="295">
        <v>0</v>
      </c>
      <c r="CF596" s="295">
        <v>0</v>
      </c>
      <c r="CG596" s="295">
        <v>0</v>
      </c>
      <c r="CH596" s="227">
        <v>0</v>
      </c>
      <c r="CI596" s="295">
        <v>0</v>
      </c>
      <c r="CJ596" s="295">
        <v>0</v>
      </c>
      <c r="CK596" s="227">
        <v>0</v>
      </c>
      <c r="CL596" s="295">
        <v>0</v>
      </c>
      <c r="CM596" s="326" t="s">
        <v>1426</v>
      </c>
      <c r="CN596" s="309" t="s">
        <v>1425</v>
      </c>
      <c r="CO596" s="309" t="s">
        <v>1426</v>
      </c>
      <c r="CQ596" s="336" t="s">
        <v>2262</v>
      </c>
      <c r="CR596" s="310">
        <f t="shared" ref="CR596:CR659" si="13">A596-CS596</f>
        <v>0</v>
      </c>
      <c r="CS596" s="310" t="s">
        <v>1990</v>
      </c>
      <c r="CT596" s="310" t="s">
        <v>665</v>
      </c>
      <c r="CU596" s="310">
        <v>0</v>
      </c>
      <c r="CW596" s="312" t="s">
        <v>1425</v>
      </c>
      <c r="CX596" s="310" t="s">
        <v>1426</v>
      </c>
      <c r="CY596" s="310">
        <v>0</v>
      </c>
      <c r="CZ596" s="325">
        <f t="shared" si="12"/>
        <v>0</v>
      </c>
      <c r="DA596" s="313" t="s">
        <v>1990</v>
      </c>
      <c r="DB596" s="310" t="s">
        <v>665</v>
      </c>
      <c r="DC596" s="310" t="s">
        <v>1471</v>
      </c>
    </row>
    <row r="597" spans="1:107" ht="13.2" customHeight="1" x14ac:dyDescent="0.25">
      <c r="A597" s="293" t="s">
        <v>1991</v>
      </c>
      <c r="B597" s="294" t="s">
        <v>666</v>
      </c>
      <c r="C597" s="227">
        <v>0</v>
      </c>
      <c r="D597" s="227">
        <v>0</v>
      </c>
      <c r="E597" s="227">
        <v>0</v>
      </c>
      <c r="F597" s="227">
        <v>0</v>
      </c>
      <c r="G597" s="227">
        <v>0</v>
      </c>
      <c r="H597" s="227">
        <v>0</v>
      </c>
      <c r="I597" s="227">
        <v>0</v>
      </c>
      <c r="J597" s="227">
        <v>0</v>
      </c>
      <c r="K597" s="227">
        <v>0</v>
      </c>
      <c r="L597" s="227">
        <v>0</v>
      </c>
      <c r="M597" s="227">
        <v>0</v>
      </c>
      <c r="N597" s="227">
        <v>16770</v>
      </c>
      <c r="O597" s="227">
        <v>0</v>
      </c>
      <c r="P597" s="227">
        <v>0</v>
      </c>
      <c r="Q597" s="227">
        <v>0</v>
      </c>
      <c r="R597" s="227">
        <v>0</v>
      </c>
      <c r="S597" s="227">
        <v>0</v>
      </c>
      <c r="T597" s="227">
        <v>0</v>
      </c>
      <c r="U597" s="227">
        <v>0</v>
      </c>
      <c r="V597" s="227">
        <v>0</v>
      </c>
      <c r="W597" s="227">
        <v>20000</v>
      </c>
      <c r="X597" s="227">
        <v>0</v>
      </c>
      <c r="Y597" s="227">
        <v>0</v>
      </c>
      <c r="Z597" s="227">
        <v>0</v>
      </c>
      <c r="AA597" s="227">
        <v>0</v>
      </c>
      <c r="AB597" s="227">
        <v>0</v>
      </c>
      <c r="AC597" s="227">
        <v>0</v>
      </c>
      <c r="AD597" s="227">
        <v>0</v>
      </c>
      <c r="AE597" s="227">
        <v>0</v>
      </c>
      <c r="AF597" s="227">
        <v>0</v>
      </c>
      <c r="AG597" s="227">
        <v>0</v>
      </c>
      <c r="AH597" s="227">
        <v>0</v>
      </c>
      <c r="AI597" s="227">
        <v>0</v>
      </c>
      <c r="AJ597" s="227">
        <v>0</v>
      </c>
      <c r="AK597" s="227">
        <v>0</v>
      </c>
      <c r="AL597" s="227">
        <v>0</v>
      </c>
      <c r="AM597" s="227">
        <v>0</v>
      </c>
      <c r="AN597" s="227">
        <v>0</v>
      </c>
      <c r="AO597" s="227">
        <v>0</v>
      </c>
      <c r="AP597" s="227">
        <v>0</v>
      </c>
      <c r="AQ597" s="227">
        <v>0</v>
      </c>
      <c r="AR597" s="227">
        <v>0</v>
      </c>
      <c r="AS597" s="227">
        <v>0</v>
      </c>
      <c r="AT597" s="227">
        <v>0</v>
      </c>
      <c r="AU597" s="227">
        <v>0</v>
      </c>
      <c r="AV597" s="227">
        <v>0</v>
      </c>
      <c r="AW597" s="227">
        <v>0</v>
      </c>
      <c r="AX597" s="227">
        <v>0</v>
      </c>
      <c r="AY597" s="227">
        <v>0</v>
      </c>
      <c r="AZ597" s="227">
        <v>0</v>
      </c>
      <c r="BA597" s="227">
        <v>0</v>
      </c>
      <c r="BB597" s="227">
        <v>0</v>
      </c>
      <c r="BC597" s="227">
        <v>0</v>
      </c>
      <c r="BD597" s="227">
        <v>0</v>
      </c>
      <c r="BE597" s="227">
        <v>0</v>
      </c>
      <c r="BF597" s="227">
        <v>0</v>
      </c>
      <c r="BG597" s="227">
        <v>0</v>
      </c>
      <c r="BH597" s="227">
        <v>0</v>
      </c>
      <c r="BI597" s="227">
        <v>0</v>
      </c>
      <c r="BJ597" s="227">
        <v>0</v>
      </c>
      <c r="BK597" s="227">
        <v>0</v>
      </c>
      <c r="BL597" s="227">
        <v>0</v>
      </c>
      <c r="BM597" s="227">
        <v>0</v>
      </c>
      <c r="BN597" s="227">
        <v>0</v>
      </c>
      <c r="BO597" s="227">
        <v>0</v>
      </c>
      <c r="BP597" s="227">
        <v>0</v>
      </c>
      <c r="BQ597" s="227">
        <v>0</v>
      </c>
      <c r="BR597" s="295">
        <v>0</v>
      </c>
      <c r="BS597" s="227">
        <v>0</v>
      </c>
      <c r="BT597" s="227">
        <v>0</v>
      </c>
      <c r="BU597" s="295">
        <v>0</v>
      </c>
      <c r="BV597" s="227">
        <v>0</v>
      </c>
      <c r="BW597" s="295">
        <v>0</v>
      </c>
      <c r="BX597" s="295">
        <v>0</v>
      </c>
      <c r="BY597" s="295">
        <v>0</v>
      </c>
      <c r="BZ597" s="227">
        <v>0</v>
      </c>
      <c r="CA597" s="295">
        <v>0</v>
      </c>
      <c r="CB597" s="227">
        <v>0</v>
      </c>
      <c r="CC597" s="295">
        <v>0</v>
      </c>
      <c r="CD597" s="227">
        <v>0</v>
      </c>
      <c r="CE597" s="227">
        <v>0</v>
      </c>
      <c r="CF597" s="295">
        <v>0</v>
      </c>
      <c r="CG597" s="227">
        <v>0</v>
      </c>
      <c r="CH597" s="227">
        <v>0</v>
      </c>
      <c r="CI597" s="295">
        <v>0</v>
      </c>
      <c r="CJ597" s="295">
        <v>0</v>
      </c>
      <c r="CK597" s="227">
        <v>0</v>
      </c>
      <c r="CL597" s="227">
        <v>0</v>
      </c>
      <c r="CM597" s="326" t="s">
        <v>1426</v>
      </c>
      <c r="CN597" s="309" t="s">
        <v>1425</v>
      </c>
      <c r="CO597" s="309" t="s">
        <v>1426</v>
      </c>
      <c r="CQ597" s="336" t="s">
        <v>2262</v>
      </c>
      <c r="CR597" s="310">
        <f t="shared" si="13"/>
        <v>0</v>
      </c>
      <c r="CS597" s="310" t="s">
        <v>1991</v>
      </c>
      <c r="CT597" s="310" t="s">
        <v>666</v>
      </c>
      <c r="CU597" s="310">
        <v>0</v>
      </c>
      <c r="CW597" s="312" t="s">
        <v>1425</v>
      </c>
      <c r="CX597" s="310" t="s">
        <v>1426</v>
      </c>
      <c r="CY597" s="310">
        <v>0</v>
      </c>
      <c r="CZ597" s="325">
        <f t="shared" si="12"/>
        <v>0</v>
      </c>
      <c r="DA597" s="313" t="s">
        <v>1991</v>
      </c>
      <c r="DB597" s="310" t="s">
        <v>666</v>
      </c>
      <c r="DC597" s="310" t="s">
        <v>1471</v>
      </c>
    </row>
    <row r="598" spans="1:107" ht="13.2" customHeight="1" x14ac:dyDescent="0.25">
      <c r="A598" s="293" t="s">
        <v>1992</v>
      </c>
      <c r="B598" s="294" t="s">
        <v>667</v>
      </c>
      <c r="C598" s="227">
        <v>2901056.64</v>
      </c>
      <c r="D598" s="227">
        <v>272956.64</v>
      </c>
      <c r="E598" s="227">
        <v>342973.33</v>
      </c>
      <c r="F598" s="227">
        <v>323000</v>
      </c>
      <c r="G598" s="227">
        <v>56000</v>
      </c>
      <c r="H598" s="227">
        <v>0</v>
      </c>
      <c r="I598" s="227">
        <v>240873.33</v>
      </c>
      <c r="J598" s="227">
        <v>267000</v>
      </c>
      <c r="K598" s="227">
        <v>232958.06</v>
      </c>
      <c r="L598" s="227">
        <v>168000</v>
      </c>
      <c r="M598" s="227">
        <v>607173.32999999996</v>
      </c>
      <c r="N598" s="227">
        <v>0</v>
      </c>
      <c r="O598" s="227">
        <v>1207000</v>
      </c>
      <c r="P598" s="227">
        <v>207200</v>
      </c>
      <c r="Q598" s="227">
        <v>56000</v>
      </c>
      <c r="R598" s="227">
        <v>311000</v>
      </c>
      <c r="S598" s="227">
        <v>310000</v>
      </c>
      <c r="T598" s="227">
        <v>56000</v>
      </c>
      <c r="U598" s="227">
        <v>112000</v>
      </c>
      <c r="V598" s="227">
        <v>168000</v>
      </c>
      <c r="W598" s="227">
        <v>2758489.24</v>
      </c>
      <c r="X598" s="227">
        <v>100800</v>
      </c>
      <c r="Y598" s="227">
        <v>168000</v>
      </c>
      <c r="Z598" s="227">
        <v>56000</v>
      </c>
      <c r="AA598" s="227">
        <v>56000</v>
      </c>
      <c r="AB598" s="227">
        <v>254000</v>
      </c>
      <c r="AC598" s="227">
        <v>224000</v>
      </c>
      <c r="AD598" s="227">
        <v>427600</v>
      </c>
      <c r="AE598" s="227">
        <v>211000</v>
      </c>
      <c r="AF598" s="227">
        <v>61600</v>
      </c>
      <c r="AG598" s="227">
        <v>56000</v>
      </c>
      <c r="AH598" s="227">
        <v>379000</v>
      </c>
      <c r="AI598" s="227">
        <v>0</v>
      </c>
      <c r="AJ598" s="227">
        <v>56000</v>
      </c>
      <c r="AK598" s="227">
        <v>6097054.3899999997</v>
      </c>
      <c r="AL598" s="227">
        <v>243600</v>
      </c>
      <c r="AM598" s="227">
        <v>212800</v>
      </c>
      <c r="AN598" s="227">
        <v>580300</v>
      </c>
      <c r="AO598" s="227">
        <v>241522.58</v>
      </c>
      <c r="AP598" s="227">
        <v>267000</v>
      </c>
      <c r="AQ598" s="227">
        <v>106400</v>
      </c>
      <c r="AR598" s="227">
        <v>666920</v>
      </c>
      <c r="AS598" s="227">
        <v>151561.29</v>
      </c>
      <c r="AT598" s="227">
        <v>247851.61</v>
      </c>
      <c r="AU598" s="227">
        <v>366000</v>
      </c>
      <c r="AV598" s="227">
        <v>892500</v>
      </c>
      <c r="AW598" s="227">
        <v>5600</v>
      </c>
      <c r="AX598" s="227">
        <v>0</v>
      </c>
      <c r="AY598" s="227">
        <v>117600</v>
      </c>
      <c r="AZ598" s="227">
        <v>157920</v>
      </c>
      <c r="BA598" s="227">
        <v>1499857.2</v>
      </c>
      <c r="BB598" s="227">
        <v>112000</v>
      </c>
      <c r="BC598" s="227">
        <v>3240480</v>
      </c>
      <c r="BD598" s="227">
        <v>303200</v>
      </c>
      <c r="BE598" s="227">
        <v>211000</v>
      </c>
      <c r="BF598" s="227">
        <v>155000</v>
      </c>
      <c r="BG598" s="227">
        <v>1197338.71</v>
      </c>
      <c r="BH598" s="227">
        <v>168000</v>
      </c>
      <c r="BI598" s="227">
        <v>56000</v>
      </c>
      <c r="BJ598" s="227">
        <v>0</v>
      </c>
      <c r="BK598" s="227">
        <v>211000</v>
      </c>
      <c r="BL598" s="227">
        <v>2519429.71</v>
      </c>
      <c r="BM598" s="227">
        <v>323000</v>
      </c>
      <c r="BN598" s="227">
        <v>112000</v>
      </c>
      <c r="BO598" s="227">
        <v>267000</v>
      </c>
      <c r="BP598" s="227">
        <v>155000</v>
      </c>
      <c r="BQ598" s="227">
        <v>59000</v>
      </c>
      <c r="BR598" s="227">
        <v>9017281.0899999999</v>
      </c>
      <c r="BS598" s="227">
        <v>323000</v>
      </c>
      <c r="BT598" s="227">
        <v>267000</v>
      </c>
      <c r="BU598" s="227">
        <v>1775677.42</v>
      </c>
      <c r="BV598" s="227">
        <v>112000</v>
      </c>
      <c r="BW598" s="227">
        <v>211000</v>
      </c>
      <c r="BX598" s="227">
        <v>799607.25</v>
      </c>
      <c r="BY598" s="227">
        <v>0</v>
      </c>
      <c r="BZ598" s="227">
        <v>188200</v>
      </c>
      <c r="CA598" s="227">
        <v>112000</v>
      </c>
      <c r="CB598" s="227">
        <v>324237.34999999998</v>
      </c>
      <c r="CC598" s="227">
        <v>626309.68000000005</v>
      </c>
      <c r="CD598" s="227">
        <v>274026.67</v>
      </c>
      <c r="CE598" s="227">
        <v>310000</v>
      </c>
      <c r="CF598" s="227">
        <v>0</v>
      </c>
      <c r="CG598" s="227">
        <v>155000</v>
      </c>
      <c r="CH598" s="227">
        <v>168000</v>
      </c>
      <c r="CI598" s="227">
        <v>194012.9</v>
      </c>
      <c r="CJ598" s="227">
        <v>513750.63</v>
      </c>
      <c r="CK598" s="227">
        <v>112000</v>
      </c>
      <c r="CL598" s="227">
        <v>61600</v>
      </c>
      <c r="CM598" s="326" t="s">
        <v>1426</v>
      </c>
      <c r="CN598" s="309" t="s">
        <v>1425</v>
      </c>
      <c r="CO598" s="309" t="s">
        <v>1426</v>
      </c>
      <c r="CQ598" s="336" t="s">
        <v>2262</v>
      </c>
      <c r="CR598" s="310">
        <f t="shared" si="13"/>
        <v>0</v>
      </c>
      <c r="CS598" s="310" t="s">
        <v>1992</v>
      </c>
      <c r="CT598" s="310" t="s">
        <v>667</v>
      </c>
      <c r="CU598" s="310">
        <v>0</v>
      </c>
      <c r="CW598" s="312" t="s">
        <v>1425</v>
      </c>
      <c r="CX598" s="310" t="s">
        <v>1426</v>
      </c>
      <c r="CY598" s="310">
        <v>0</v>
      </c>
      <c r="CZ598" s="325">
        <f t="shared" si="12"/>
        <v>0</v>
      </c>
      <c r="DA598" s="313" t="s">
        <v>1992</v>
      </c>
      <c r="DB598" s="310" t="s">
        <v>667</v>
      </c>
      <c r="DC598" s="310" t="s">
        <v>1471</v>
      </c>
    </row>
    <row r="599" spans="1:107" ht="13.2" customHeight="1" x14ac:dyDescent="0.25">
      <c r="A599" s="293" t="s">
        <v>1993</v>
      </c>
      <c r="B599" s="294" t="s">
        <v>668</v>
      </c>
      <c r="C599" s="227">
        <v>154000</v>
      </c>
      <c r="D599" s="227">
        <v>0</v>
      </c>
      <c r="E599" s="227">
        <v>0</v>
      </c>
      <c r="F599" s="227">
        <v>0</v>
      </c>
      <c r="G599" s="227">
        <v>0</v>
      </c>
      <c r="H599" s="227">
        <v>0</v>
      </c>
      <c r="I599" s="227">
        <v>0</v>
      </c>
      <c r="J599" s="227">
        <v>0</v>
      </c>
      <c r="K599" s="227">
        <v>3500</v>
      </c>
      <c r="L599" s="227">
        <v>0</v>
      </c>
      <c r="M599" s="227">
        <v>0</v>
      </c>
      <c r="N599" s="227">
        <v>0</v>
      </c>
      <c r="O599" s="227">
        <v>35000</v>
      </c>
      <c r="P599" s="227">
        <v>0</v>
      </c>
      <c r="Q599" s="227">
        <v>0</v>
      </c>
      <c r="R599" s="227">
        <v>0</v>
      </c>
      <c r="S599" s="227">
        <v>28933.33</v>
      </c>
      <c r="T599" s="227">
        <v>0</v>
      </c>
      <c r="U599" s="227">
        <v>0</v>
      </c>
      <c r="V599" s="227">
        <v>0</v>
      </c>
      <c r="W599" s="227">
        <v>38500</v>
      </c>
      <c r="X599" s="227">
        <v>0</v>
      </c>
      <c r="Y599" s="227">
        <v>0</v>
      </c>
      <c r="Z599" s="227">
        <v>0</v>
      </c>
      <c r="AA599" s="227">
        <v>0</v>
      </c>
      <c r="AB599" s="227">
        <v>0</v>
      </c>
      <c r="AC599" s="227">
        <v>0</v>
      </c>
      <c r="AD599" s="227">
        <v>0</v>
      </c>
      <c r="AE599" s="227">
        <v>0</v>
      </c>
      <c r="AF599" s="227">
        <v>0</v>
      </c>
      <c r="AG599" s="227">
        <v>0</v>
      </c>
      <c r="AH599" s="227">
        <v>0</v>
      </c>
      <c r="AI599" s="227">
        <v>0</v>
      </c>
      <c r="AJ599" s="227">
        <v>0</v>
      </c>
      <c r="AK599" s="227">
        <v>175000</v>
      </c>
      <c r="AL599" s="227">
        <v>0</v>
      </c>
      <c r="AM599" s="227">
        <v>0</v>
      </c>
      <c r="AN599" s="227">
        <v>0</v>
      </c>
      <c r="AO599" s="227">
        <v>0</v>
      </c>
      <c r="AP599" s="227">
        <v>0</v>
      </c>
      <c r="AQ599" s="227">
        <v>0</v>
      </c>
      <c r="AR599" s="227">
        <v>0</v>
      </c>
      <c r="AS599" s="227">
        <v>0</v>
      </c>
      <c r="AT599" s="227">
        <v>0</v>
      </c>
      <c r="AU599" s="227">
        <v>0</v>
      </c>
      <c r="AV599" s="227">
        <v>0</v>
      </c>
      <c r="AW599" s="227">
        <v>0</v>
      </c>
      <c r="AX599" s="227">
        <v>0</v>
      </c>
      <c r="AY599" s="227">
        <v>50400</v>
      </c>
      <c r="AZ599" s="227">
        <v>0</v>
      </c>
      <c r="BA599" s="227">
        <v>35000</v>
      </c>
      <c r="BB599" s="227">
        <v>0</v>
      </c>
      <c r="BC599" s="227">
        <v>136818.68</v>
      </c>
      <c r="BD599" s="227">
        <v>0</v>
      </c>
      <c r="BE599" s="227">
        <v>0</v>
      </c>
      <c r="BF599" s="227">
        <v>0</v>
      </c>
      <c r="BG599" s="227">
        <v>0</v>
      </c>
      <c r="BH599" s="227">
        <v>0</v>
      </c>
      <c r="BI599" s="227">
        <v>0</v>
      </c>
      <c r="BJ599" s="227">
        <v>0</v>
      </c>
      <c r="BK599" s="227">
        <v>0</v>
      </c>
      <c r="BL599" s="227">
        <v>49338.71</v>
      </c>
      <c r="BM599" s="227">
        <v>0</v>
      </c>
      <c r="BN599" s="227">
        <v>0</v>
      </c>
      <c r="BO599" s="227">
        <v>0</v>
      </c>
      <c r="BP599" s="227">
        <v>0</v>
      </c>
      <c r="BQ599" s="227">
        <v>0</v>
      </c>
      <c r="BR599" s="227">
        <v>175338.71</v>
      </c>
      <c r="BS599" s="227">
        <v>0</v>
      </c>
      <c r="BT599" s="227">
        <v>0</v>
      </c>
      <c r="BU599" s="227">
        <v>0</v>
      </c>
      <c r="BV599" s="227">
        <v>0</v>
      </c>
      <c r="BW599" s="227">
        <v>0</v>
      </c>
      <c r="BX599" s="227">
        <v>0</v>
      </c>
      <c r="BY599" s="227">
        <v>0</v>
      </c>
      <c r="BZ599" s="227">
        <v>0</v>
      </c>
      <c r="CA599" s="227">
        <v>0</v>
      </c>
      <c r="CB599" s="227">
        <v>0</v>
      </c>
      <c r="CC599" s="227">
        <v>0</v>
      </c>
      <c r="CD599" s="227">
        <v>0</v>
      </c>
      <c r="CE599" s="227">
        <v>0</v>
      </c>
      <c r="CF599" s="227">
        <v>0</v>
      </c>
      <c r="CG599" s="227">
        <v>0</v>
      </c>
      <c r="CH599" s="227">
        <v>0</v>
      </c>
      <c r="CI599" s="227">
        <v>0</v>
      </c>
      <c r="CJ599" s="227">
        <v>0</v>
      </c>
      <c r="CK599" s="227">
        <v>0</v>
      </c>
      <c r="CL599" s="227">
        <v>0</v>
      </c>
      <c r="CM599" s="326" t="s">
        <v>1426</v>
      </c>
      <c r="CN599" s="309" t="s">
        <v>1425</v>
      </c>
      <c r="CO599" s="309" t="s">
        <v>1426</v>
      </c>
      <c r="CQ599" s="336" t="s">
        <v>2262</v>
      </c>
      <c r="CR599" s="310">
        <f t="shared" si="13"/>
        <v>0</v>
      </c>
      <c r="CS599" s="310" t="s">
        <v>1993</v>
      </c>
      <c r="CT599" s="310" t="s">
        <v>668</v>
      </c>
      <c r="CU599" s="310">
        <v>0</v>
      </c>
      <c r="CW599" s="312" t="s">
        <v>1425</v>
      </c>
      <c r="CX599" s="310" t="s">
        <v>1426</v>
      </c>
      <c r="CY599" s="310">
        <v>0</v>
      </c>
      <c r="CZ599" s="325">
        <f t="shared" si="12"/>
        <v>0</v>
      </c>
      <c r="DA599" s="313" t="s">
        <v>1993</v>
      </c>
      <c r="DB599" s="310" t="s">
        <v>668</v>
      </c>
      <c r="DC599" s="310" t="s">
        <v>1471</v>
      </c>
    </row>
    <row r="600" spans="1:107" ht="13.2" customHeight="1" x14ac:dyDescent="0.25">
      <c r="A600" s="293" t="s">
        <v>1994</v>
      </c>
      <c r="B600" s="294" t="s">
        <v>669</v>
      </c>
      <c r="C600" s="227">
        <v>11566141.5</v>
      </c>
      <c r="D600" s="227">
        <v>242580</v>
      </c>
      <c r="E600" s="227">
        <v>845700</v>
      </c>
      <c r="F600" s="227">
        <v>739900</v>
      </c>
      <c r="G600" s="227">
        <v>945350</v>
      </c>
      <c r="H600" s="227">
        <v>0</v>
      </c>
      <c r="I600" s="227">
        <v>819440</v>
      </c>
      <c r="J600" s="227">
        <v>1459120</v>
      </c>
      <c r="K600" s="227">
        <v>0</v>
      </c>
      <c r="L600" s="227">
        <v>378410</v>
      </c>
      <c r="M600" s="227">
        <v>1561980</v>
      </c>
      <c r="N600" s="227">
        <v>352560</v>
      </c>
      <c r="O600" s="227">
        <v>3257915</v>
      </c>
      <c r="P600" s="227">
        <v>644750</v>
      </c>
      <c r="Q600" s="227">
        <v>555780</v>
      </c>
      <c r="R600" s="227">
        <v>0</v>
      </c>
      <c r="S600" s="227">
        <v>682080</v>
      </c>
      <c r="T600" s="227">
        <v>775515.75</v>
      </c>
      <c r="U600" s="227">
        <v>580680</v>
      </c>
      <c r="V600" s="227">
        <v>535000</v>
      </c>
      <c r="W600" s="227">
        <v>8701330.3800000008</v>
      </c>
      <c r="X600" s="227">
        <v>372492</v>
      </c>
      <c r="Y600" s="227">
        <v>53280</v>
      </c>
      <c r="Z600" s="227">
        <v>479200</v>
      </c>
      <c r="AA600" s="227">
        <v>378300</v>
      </c>
      <c r="AB600" s="227">
        <v>453540</v>
      </c>
      <c r="AC600" s="227">
        <v>554440</v>
      </c>
      <c r="AD600" s="227">
        <v>1810860</v>
      </c>
      <c r="AE600" s="227">
        <v>452700</v>
      </c>
      <c r="AF600" s="227">
        <v>810420</v>
      </c>
      <c r="AG600" s="227">
        <v>827340</v>
      </c>
      <c r="AH600" s="227">
        <v>1122900</v>
      </c>
      <c r="AI600" s="227">
        <v>403020</v>
      </c>
      <c r="AJ600" s="227">
        <v>468060</v>
      </c>
      <c r="AK600" s="227">
        <v>19152500</v>
      </c>
      <c r="AL600" s="227">
        <v>409980</v>
      </c>
      <c r="AM600" s="227">
        <v>510120</v>
      </c>
      <c r="AN600" s="227">
        <v>0</v>
      </c>
      <c r="AO600" s="227">
        <v>1422560</v>
      </c>
      <c r="AP600" s="227">
        <v>494700</v>
      </c>
      <c r="AQ600" s="227">
        <v>286440</v>
      </c>
      <c r="AR600" s="227">
        <v>3243980</v>
      </c>
      <c r="AS600" s="227">
        <v>497100</v>
      </c>
      <c r="AT600" s="227">
        <v>0</v>
      </c>
      <c r="AU600" s="227">
        <v>1238880</v>
      </c>
      <c r="AV600" s="227">
        <v>632980</v>
      </c>
      <c r="AW600" s="227">
        <v>561810</v>
      </c>
      <c r="AX600" s="227">
        <v>729660</v>
      </c>
      <c r="AY600" s="227">
        <v>283200</v>
      </c>
      <c r="AZ600" s="227">
        <v>314640</v>
      </c>
      <c r="BA600" s="227">
        <v>4881120</v>
      </c>
      <c r="BB600" s="227">
        <v>486105</v>
      </c>
      <c r="BC600" s="227">
        <v>0</v>
      </c>
      <c r="BD600" s="227">
        <v>2054260</v>
      </c>
      <c r="BE600" s="227">
        <v>365000</v>
      </c>
      <c r="BF600" s="227">
        <v>537920</v>
      </c>
      <c r="BG600" s="227">
        <v>4225240</v>
      </c>
      <c r="BH600" s="227">
        <v>0</v>
      </c>
      <c r="BI600" s="227">
        <v>0</v>
      </c>
      <c r="BJ600" s="227">
        <v>501600</v>
      </c>
      <c r="BK600" s="227">
        <v>433440</v>
      </c>
      <c r="BL600" s="227">
        <v>5313440</v>
      </c>
      <c r="BM600" s="227">
        <v>864300</v>
      </c>
      <c r="BN600" s="227">
        <v>359280</v>
      </c>
      <c r="BO600" s="227">
        <v>1414060</v>
      </c>
      <c r="BP600" s="227">
        <v>591840</v>
      </c>
      <c r="BQ600" s="227">
        <v>538320</v>
      </c>
      <c r="BR600" s="295">
        <v>30000000</v>
      </c>
      <c r="BS600" s="227">
        <v>722360</v>
      </c>
      <c r="BT600" s="227">
        <v>1198660</v>
      </c>
      <c r="BU600" s="227">
        <v>4333080</v>
      </c>
      <c r="BV600" s="227">
        <v>0</v>
      </c>
      <c r="BW600" s="227">
        <v>476340</v>
      </c>
      <c r="BX600" s="227">
        <v>1700000</v>
      </c>
      <c r="BY600" s="227">
        <v>333900</v>
      </c>
      <c r="BZ600" s="227">
        <v>415560</v>
      </c>
      <c r="CA600" s="227">
        <v>345360</v>
      </c>
      <c r="CB600" s="227">
        <v>868800</v>
      </c>
      <c r="CC600" s="227">
        <v>2666640</v>
      </c>
      <c r="CD600" s="227">
        <v>884760</v>
      </c>
      <c r="CE600" s="227">
        <v>1739020</v>
      </c>
      <c r="CF600" s="227">
        <v>388020</v>
      </c>
      <c r="CG600" s="227">
        <v>273480</v>
      </c>
      <c r="CH600" s="227">
        <v>170760</v>
      </c>
      <c r="CI600" s="227">
        <v>361440</v>
      </c>
      <c r="CJ600" s="227">
        <v>2744450</v>
      </c>
      <c r="CK600" s="227">
        <v>102180</v>
      </c>
      <c r="CL600" s="227">
        <v>239220</v>
      </c>
      <c r="CM600" s="326" t="s">
        <v>1428</v>
      </c>
      <c r="CN600" s="309" t="s">
        <v>1427</v>
      </c>
      <c r="CO600" s="309" t="s">
        <v>1428</v>
      </c>
      <c r="CP600" s="310" t="s">
        <v>2201</v>
      </c>
      <c r="CQ600" s="336" t="s">
        <v>2263</v>
      </c>
      <c r="CR600" s="310">
        <f t="shared" si="13"/>
        <v>0</v>
      </c>
      <c r="CS600" s="310" t="s">
        <v>1994</v>
      </c>
      <c r="CT600" s="310" t="s">
        <v>2229</v>
      </c>
      <c r="CU600" s="310">
        <v>0</v>
      </c>
      <c r="CW600" s="312" t="s">
        <v>1427</v>
      </c>
      <c r="CX600" s="310" t="s">
        <v>1428</v>
      </c>
      <c r="CY600" s="310" t="s">
        <v>2201</v>
      </c>
      <c r="CZ600" s="325">
        <f t="shared" si="12"/>
        <v>0</v>
      </c>
      <c r="DA600" s="313" t="s">
        <v>1994</v>
      </c>
      <c r="DB600" s="310" t="s">
        <v>669</v>
      </c>
      <c r="DC600" s="310" t="s">
        <v>1471</v>
      </c>
    </row>
    <row r="601" spans="1:107" ht="13.2" customHeight="1" x14ac:dyDescent="0.25">
      <c r="A601" s="293" t="s">
        <v>1995</v>
      </c>
      <c r="B601" s="294" t="s">
        <v>1368</v>
      </c>
      <c r="C601" s="227">
        <v>0</v>
      </c>
      <c r="D601" s="227">
        <v>0</v>
      </c>
      <c r="E601" s="227">
        <v>0</v>
      </c>
      <c r="F601" s="227">
        <v>0</v>
      </c>
      <c r="G601" s="227">
        <v>0</v>
      </c>
      <c r="H601" s="227">
        <v>0</v>
      </c>
      <c r="I601" s="227">
        <v>0</v>
      </c>
      <c r="J601" s="227">
        <v>0</v>
      </c>
      <c r="K601" s="227">
        <v>0</v>
      </c>
      <c r="L601" s="227">
        <v>0</v>
      </c>
      <c r="M601" s="227">
        <v>0</v>
      </c>
      <c r="N601" s="227">
        <v>0</v>
      </c>
      <c r="O601" s="227">
        <v>0</v>
      </c>
      <c r="P601" s="227">
        <v>0</v>
      </c>
      <c r="Q601" s="227">
        <v>0</v>
      </c>
      <c r="R601" s="227">
        <v>0</v>
      </c>
      <c r="S601" s="227">
        <v>0</v>
      </c>
      <c r="T601" s="227">
        <v>0</v>
      </c>
      <c r="U601" s="227">
        <v>0</v>
      </c>
      <c r="V601" s="227">
        <v>0</v>
      </c>
      <c r="W601" s="227">
        <v>0</v>
      </c>
      <c r="X601" s="227">
        <v>0</v>
      </c>
      <c r="Y601" s="227">
        <v>0</v>
      </c>
      <c r="Z601" s="227">
        <v>0</v>
      </c>
      <c r="AA601" s="227">
        <v>0</v>
      </c>
      <c r="AB601" s="227">
        <v>0</v>
      </c>
      <c r="AC601" s="227">
        <v>0</v>
      </c>
      <c r="AD601" s="227">
        <v>0</v>
      </c>
      <c r="AE601" s="227">
        <v>0</v>
      </c>
      <c r="AF601" s="227">
        <v>0</v>
      </c>
      <c r="AG601" s="227">
        <v>0</v>
      </c>
      <c r="AH601" s="227">
        <v>0</v>
      </c>
      <c r="AI601" s="227">
        <v>0</v>
      </c>
      <c r="AJ601" s="227">
        <v>0</v>
      </c>
      <c r="AK601" s="227">
        <v>88046</v>
      </c>
      <c r="AL601" s="227">
        <v>0</v>
      </c>
      <c r="AM601" s="227">
        <v>0</v>
      </c>
      <c r="AN601" s="227">
        <v>0</v>
      </c>
      <c r="AO601" s="227">
        <v>0</v>
      </c>
      <c r="AP601" s="227">
        <v>0</v>
      </c>
      <c r="AQ601" s="227">
        <v>0</v>
      </c>
      <c r="AR601" s="227">
        <v>0</v>
      </c>
      <c r="AS601" s="227">
        <v>0</v>
      </c>
      <c r="AT601" s="227">
        <v>0</v>
      </c>
      <c r="AU601" s="227">
        <v>0</v>
      </c>
      <c r="AV601" s="227">
        <v>0</v>
      </c>
      <c r="AW601" s="227">
        <v>0</v>
      </c>
      <c r="AX601" s="227">
        <v>0</v>
      </c>
      <c r="AY601" s="227">
        <v>0</v>
      </c>
      <c r="AZ601" s="227">
        <v>0</v>
      </c>
      <c r="BA601" s="227">
        <v>0</v>
      </c>
      <c r="BB601" s="227">
        <v>0</v>
      </c>
      <c r="BC601" s="227">
        <v>0</v>
      </c>
      <c r="BD601" s="227">
        <v>0</v>
      </c>
      <c r="BE601" s="227">
        <v>0</v>
      </c>
      <c r="BF601" s="227">
        <v>0</v>
      </c>
      <c r="BG601" s="227">
        <v>0</v>
      </c>
      <c r="BH601" s="227">
        <v>0</v>
      </c>
      <c r="BI601" s="227">
        <v>0</v>
      </c>
      <c r="BJ601" s="227">
        <v>0</v>
      </c>
      <c r="BK601" s="227">
        <v>0</v>
      </c>
      <c r="BL601" s="227">
        <v>0</v>
      </c>
      <c r="BM601" s="227">
        <v>0</v>
      </c>
      <c r="BN601" s="227">
        <v>0</v>
      </c>
      <c r="BO601" s="227">
        <v>0</v>
      </c>
      <c r="BP601" s="227">
        <v>0</v>
      </c>
      <c r="BQ601" s="227">
        <v>0</v>
      </c>
      <c r="BR601" s="227">
        <v>335820</v>
      </c>
      <c r="BS601" s="227">
        <v>0</v>
      </c>
      <c r="BT601" s="227">
        <v>0</v>
      </c>
      <c r="BU601" s="227">
        <v>0</v>
      </c>
      <c r="BV601" s="227">
        <v>0</v>
      </c>
      <c r="BW601" s="227">
        <v>0</v>
      </c>
      <c r="BX601" s="227">
        <v>0</v>
      </c>
      <c r="BY601" s="227">
        <v>0</v>
      </c>
      <c r="BZ601" s="227">
        <v>0</v>
      </c>
      <c r="CA601" s="227">
        <v>0</v>
      </c>
      <c r="CB601" s="227">
        <v>0</v>
      </c>
      <c r="CC601" s="227">
        <v>0</v>
      </c>
      <c r="CD601" s="227">
        <v>0</v>
      </c>
      <c r="CE601" s="227">
        <v>0</v>
      </c>
      <c r="CF601" s="227">
        <v>0</v>
      </c>
      <c r="CG601" s="227">
        <v>0</v>
      </c>
      <c r="CH601" s="227">
        <v>0</v>
      </c>
      <c r="CI601" s="227">
        <v>0</v>
      </c>
      <c r="CJ601" s="227">
        <v>0</v>
      </c>
      <c r="CK601" s="227">
        <v>0</v>
      </c>
      <c r="CL601" s="227">
        <v>0</v>
      </c>
      <c r="CM601" s="326" t="s">
        <v>1434</v>
      </c>
      <c r="CN601" s="309" t="s">
        <v>1433</v>
      </c>
      <c r="CO601" s="309" t="s">
        <v>1434</v>
      </c>
      <c r="CQ601" s="336" t="s">
        <v>2265</v>
      </c>
      <c r="CR601" s="310">
        <f t="shared" si="13"/>
        <v>0</v>
      </c>
      <c r="CS601" s="310" t="s">
        <v>1995</v>
      </c>
      <c r="CT601" s="310" t="s">
        <v>1368</v>
      </c>
      <c r="CU601" s="310">
        <v>0</v>
      </c>
      <c r="CW601" s="312" t="s">
        <v>1433</v>
      </c>
      <c r="CX601" s="310" t="s">
        <v>1434</v>
      </c>
      <c r="CY601" s="310">
        <v>0</v>
      </c>
      <c r="CZ601" s="325">
        <f t="shared" si="12"/>
        <v>0</v>
      </c>
      <c r="DA601" s="313" t="s">
        <v>1995</v>
      </c>
      <c r="DB601" s="310" t="s">
        <v>1368</v>
      </c>
      <c r="DC601" s="310" t="s">
        <v>1471</v>
      </c>
    </row>
    <row r="602" spans="1:107" ht="13.2" customHeight="1" x14ac:dyDescent="0.25">
      <c r="A602" s="293" t="s">
        <v>1996</v>
      </c>
      <c r="B602" s="294" t="s">
        <v>1369</v>
      </c>
      <c r="C602" s="227">
        <v>23820</v>
      </c>
      <c r="D602" s="227">
        <v>0</v>
      </c>
      <c r="E602" s="227">
        <v>0</v>
      </c>
      <c r="F602" s="227">
        <v>0</v>
      </c>
      <c r="G602" s="227">
        <v>0</v>
      </c>
      <c r="H602" s="227">
        <v>0</v>
      </c>
      <c r="I602" s="227">
        <v>0</v>
      </c>
      <c r="J602" s="227">
        <v>0</v>
      </c>
      <c r="K602" s="227">
        <v>0</v>
      </c>
      <c r="L602" s="227">
        <v>0</v>
      </c>
      <c r="M602" s="227">
        <v>32790</v>
      </c>
      <c r="N602" s="227">
        <v>0</v>
      </c>
      <c r="O602" s="227">
        <v>0</v>
      </c>
      <c r="P602" s="227">
        <v>0</v>
      </c>
      <c r="Q602" s="227">
        <v>0</v>
      </c>
      <c r="R602" s="227">
        <v>0</v>
      </c>
      <c r="S602" s="227">
        <v>0</v>
      </c>
      <c r="T602" s="227">
        <v>0</v>
      </c>
      <c r="U602" s="227">
        <v>0</v>
      </c>
      <c r="V602" s="227">
        <v>0</v>
      </c>
      <c r="W602" s="227">
        <v>31380</v>
      </c>
      <c r="X602" s="227">
        <v>0</v>
      </c>
      <c r="Y602" s="227">
        <v>0</v>
      </c>
      <c r="Z602" s="227">
        <v>0</v>
      </c>
      <c r="AA602" s="227">
        <v>0</v>
      </c>
      <c r="AB602" s="227">
        <v>0</v>
      </c>
      <c r="AC602" s="227">
        <v>0</v>
      </c>
      <c r="AD602" s="227">
        <v>0</v>
      </c>
      <c r="AE602" s="227">
        <v>0</v>
      </c>
      <c r="AF602" s="227">
        <v>0</v>
      </c>
      <c r="AG602" s="227">
        <v>0</v>
      </c>
      <c r="AH602" s="227">
        <v>0</v>
      </c>
      <c r="AI602" s="227">
        <v>0</v>
      </c>
      <c r="AJ602" s="227">
        <v>0</v>
      </c>
      <c r="AK602" s="227">
        <v>179965.8</v>
      </c>
      <c r="AL602" s="227">
        <v>0</v>
      </c>
      <c r="AM602" s="227">
        <v>0</v>
      </c>
      <c r="AN602" s="227">
        <v>0</v>
      </c>
      <c r="AO602" s="227">
        <v>27900</v>
      </c>
      <c r="AP602" s="227">
        <v>0</v>
      </c>
      <c r="AQ602" s="227">
        <v>0</v>
      </c>
      <c r="AR602" s="227">
        <v>0</v>
      </c>
      <c r="AS602" s="227">
        <v>0</v>
      </c>
      <c r="AT602" s="227">
        <v>0</v>
      </c>
      <c r="AU602" s="227">
        <v>0</v>
      </c>
      <c r="AV602" s="227">
        <v>0</v>
      </c>
      <c r="AW602" s="227">
        <v>0</v>
      </c>
      <c r="AX602" s="227">
        <v>0</v>
      </c>
      <c r="AY602" s="227">
        <v>0</v>
      </c>
      <c r="AZ602" s="227">
        <v>0</v>
      </c>
      <c r="BA602" s="227">
        <v>0</v>
      </c>
      <c r="BB602" s="227">
        <v>0</v>
      </c>
      <c r="BC602" s="227">
        <v>105270</v>
      </c>
      <c r="BD602" s="227">
        <v>0</v>
      </c>
      <c r="BE602" s="227">
        <v>0</v>
      </c>
      <c r="BF602" s="227">
        <v>0</v>
      </c>
      <c r="BG602" s="227">
        <v>44550</v>
      </c>
      <c r="BH602" s="227">
        <v>0</v>
      </c>
      <c r="BI602" s="227">
        <v>0</v>
      </c>
      <c r="BJ602" s="227">
        <v>0</v>
      </c>
      <c r="BK602" s="227">
        <v>0</v>
      </c>
      <c r="BL602" s="227">
        <v>0</v>
      </c>
      <c r="BM602" s="227">
        <v>0</v>
      </c>
      <c r="BN602" s="227">
        <v>0</v>
      </c>
      <c r="BO602" s="227">
        <v>0</v>
      </c>
      <c r="BP602" s="227">
        <v>0</v>
      </c>
      <c r="BQ602" s="227">
        <v>0</v>
      </c>
      <c r="BR602" s="227">
        <v>77100</v>
      </c>
      <c r="BS602" s="227">
        <v>0</v>
      </c>
      <c r="BT602" s="227">
        <v>0</v>
      </c>
      <c r="BU602" s="227">
        <v>0</v>
      </c>
      <c r="BV602" s="227">
        <v>0</v>
      </c>
      <c r="BW602" s="227">
        <v>0</v>
      </c>
      <c r="BX602" s="227">
        <v>28530</v>
      </c>
      <c r="BY602" s="227">
        <v>0</v>
      </c>
      <c r="BZ602" s="227">
        <v>0</v>
      </c>
      <c r="CA602" s="227">
        <v>0</v>
      </c>
      <c r="CB602" s="227">
        <v>0</v>
      </c>
      <c r="CC602" s="227">
        <v>0</v>
      </c>
      <c r="CD602" s="227">
        <v>0</v>
      </c>
      <c r="CE602" s="227">
        <v>0</v>
      </c>
      <c r="CF602" s="227">
        <v>0</v>
      </c>
      <c r="CG602" s="227">
        <v>0</v>
      </c>
      <c r="CH602" s="227">
        <v>0</v>
      </c>
      <c r="CI602" s="227">
        <v>0</v>
      </c>
      <c r="CJ602" s="227">
        <v>27990</v>
      </c>
      <c r="CK602" s="227">
        <v>0</v>
      </c>
      <c r="CL602" s="227">
        <v>0</v>
      </c>
      <c r="CM602" s="326" t="s">
        <v>1434</v>
      </c>
      <c r="CN602" s="309" t="s">
        <v>1433</v>
      </c>
      <c r="CO602" s="309" t="s">
        <v>1434</v>
      </c>
      <c r="CP602" s="310" t="s">
        <v>2202</v>
      </c>
      <c r="CQ602" s="336" t="s">
        <v>2265</v>
      </c>
      <c r="CR602" s="310">
        <f t="shared" si="13"/>
        <v>0</v>
      </c>
      <c r="CS602" s="310" t="s">
        <v>1996</v>
      </c>
      <c r="CT602" s="310" t="s">
        <v>1369</v>
      </c>
      <c r="CU602" s="310">
        <v>0</v>
      </c>
      <c r="CW602" s="312" t="s">
        <v>1433</v>
      </c>
      <c r="CX602" s="310" t="s">
        <v>1434</v>
      </c>
      <c r="CY602" s="310" t="s">
        <v>2202</v>
      </c>
      <c r="CZ602" s="325">
        <f t="shared" si="12"/>
        <v>0</v>
      </c>
      <c r="DA602" s="313" t="s">
        <v>1996</v>
      </c>
      <c r="DB602" s="310" t="s">
        <v>1369</v>
      </c>
      <c r="DC602" s="310" t="s">
        <v>1471</v>
      </c>
    </row>
    <row r="603" spans="1:107" ht="13.2" customHeight="1" x14ac:dyDescent="0.25">
      <c r="A603" s="293" t="s">
        <v>1997</v>
      </c>
      <c r="B603" s="294" t="s">
        <v>1157</v>
      </c>
      <c r="C603" s="227">
        <v>0</v>
      </c>
      <c r="D603" s="227">
        <v>0</v>
      </c>
      <c r="E603" s="227">
        <v>0</v>
      </c>
      <c r="F603" s="227">
        <v>0</v>
      </c>
      <c r="G603" s="227">
        <v>0</v>
      </c>
      <c r="H603" s="227">
        <v>0</v>
      </c>
      <c r="I603" s="227">
        <v>0</v>
      </c>
      <c r="J603" s="227">
        <v>0</v>
      </c>
      <c r="K603" s="227">
        <v>0</v>
      </c>
      <c r="L603" s="227">
        <v>0</v>
      </c>
      <c r="M603" s="227">
        <v>0</v>
      </c>
      <c r="N603" s="227">
        <v>0</v>
      </c>
      <c r="O603" s="227">
        <v>0</v>
      </c>
      <c r="P603" s="227">
        <v>0</v>
      </c>
      <c r="Q603" s="227">
        <v>0</v>
      </c>
      <c r="R603" s="227">
        <v>0</v>
      </c>
      <c r="S603" s="227">
        <v>0</v>
      </c>
      <c r="T603" s="227">
        <v>0</v>
      </c>
      <c r="U603" s="227">
        <v>0</v>
      </c>
      <c r="V603" s="227">
        <v>0</v>
      </c>
      <c r="W603" s="227">
        <v>0</v>
      </c>
      <c r="X603" s="227">
        <v>0</v>
      </c>
      <c r="Y603" s="227">
        <v>0</v>
      </c>
      <c r="Z603" s="227">
        <v>0</v>
      </c>
      <c r="AA603" s="227">
        <v>0</v>
      </c>
      <c r="AB603" s="227">
        <v>0</v>
      </c>
      <c r="AC603" s="227">
        <v>0</v>
      </c>
      <c r="AD603" s="227">
        <v>0</v>
      </c>
      <c r="AE603" s="227">
        <v>0</v>
      </c>
      <c r="AF603" s="227">
        <v>0</v>
      </c>
      <c r="AG603" s="227">
        <v>0</v>
      </c>
      <c r="AH603" s="227">
        <v>0</v>
      </c>
      <c r="AI603" s="227">
        <v>0</v>
      </c>
      <c r="AJ603" s="227">
        <v>0</v>
      </c>
      <c r="AK603" s="227">
        <v>0</v>
      </c>
      <c r="AL603" s="227">
        <v>0</v>
      </c>
      <c r="AM603" s="227">
        <v>0</v>
      </c>
      <c r="AN603" s="227">
        <v>0</v>
      </c>
      <c r="AO603" s="227">
        <v>0</v>
      </c>
      <c r="AP603" s="227">
        <v>0</v>
      </c>
      <c r="AQ603" s="227">
        <v>0</v>
      </c>
      <c r="AR603" s="227">
        <v>0</v>
      </c>
      <c r="AS603" s="227">
        <v>0</v>
      </c>
      <c r="AT603" s="227">
        <v>0</v>
      </c>
      <c r="AU603" s="227">
        <v>0</v>
      </c>
      <c r="AV603" s="227">
        <v>0</v>
      </c>
      <c r="AW603" s="227">
        <v>0</v>
      </c>
      <c r="AX603" s="227">
        <v>0</v>
      </c>
      <c r="AY603" s="227">
        <v>0</v>
      </c>
      <c r="AZ603" s="227">
        <v>0</v>
      </c>
      <c r="BA603" s="227">
        <v>0</v>
      </c>
      <c r="BB603" s="227">
        <v>0</v>
      </c>
      <c r="BC603" s="227">
        <v>0</v>
      </c>
      <c r="BD603" s="227">
        <v>0</v>
      </c>
      <c r="BE603" s="227">
        <v>0</v>
      </c>
      <c r="BF603" s="227">
        <v>0</v>
      </c>
      <c r="BG603" s="227">
        <v>0</v>
      </c>
      <c r="BH603" s="227">
        <v>0</v>
      </c>
      <c r="BI603" s="227">
        <v>0</v>
      </c>
      <c r="BJ603" s="227">
        <v>0</v>
      </c>
      <c r="BK603" s="227">
        <v>0</v>
      </c>
      <c r="BL603" s="227">
        <v>0</v>
      </c>
      <c r="BM603" s="227">
        <v>0</v>
      </c>
      <c r="BN603" s="227">
        <v>0</v>
      </c>
      <c r="BO603" s="227">
        <v>0</v>
      </c>
      <c r="BP603" s="227">
        <v>0</v>
      </c>
      <c r="BQ603" s="227">
        <v>0</v>
      </c>
      <c r="BR603" s="227">
        <v>0</v>
      </c>
      <c r="BS603" s="227">
        <v>0</v>
      </c>
      <c r="BT603" s="227">
        <v>0</v>
      </c>
      <c r="BU603" s="227">
        <v>0</v>
      </c>
      <c r="BV603" s="227">
        <v>0</v>
      </c>
      <c r="BW603" s="227">
        <v>0</v>
      </c>
      <c r="BX603" s="227">
        <v>0</v>
      </c>
      <c r="BY603" s="227">
        <v>0</v>
      </c>
      <c r="BZ603" s="227">
        <v>0</v>
      </c>
      <c r="CA603" s="227">
        <v>0</v>
      </c>
      <c r="CB603" s="227">
        <v>0</v>
      </c>
      <c r="CC603" s="227">
        <v>0</v>
      </c>
      <c r="CD603" s="227">
        <v>0</v>
      </c>
      <c r="CE603" s="227">
        <v>0</v>
      </c>
      <c r="CF603" s="227">
        <v>0</v>
      </c>
      <c r="CG603" s="227">
        <v>0</v>
      </c>
      <c r="CH603" s="227">
        <v>0</v>
      </c>
      <c r="CI603" s="227">
        <v>0</v>
      </c>
      <c r="CJ603" s="227">
        <v>0</v>
      </c>
      <c r="CK603" s="227">
        <v>0</v>
      </c>
      <c r="CL603" s="227">
        <v>0</v>
      </c>
      <c r="CM603" s="326" t="s">
        <v>1434</v>
      </c>
      <c r="CN603" s="309" t="s">
        <v>1433</v>
      </c>
      <c r="CO603" s="309" t="s">
        <v>1434</v>
      </c>
      <c r="CQ603" s="336" t="s">
        <v>2265</v>
      </c>
      <c r="CR603" s="310">
        <f t="shared" si="13"/>
        <v>0</v>
      </c>
      <c r="CS603" s="310" t="s">
        <v>1997</v>
      </c>
      <c r="CT603" s="310" t="s">
        <v>1157</v>
      </c>
      <c r="CU603" s="310">
        <v>0</v>
      </c>
      <c r="CW603" s="312" t="s">
        <v>1433</v>
      </c>
      <c r="CX603" s="310" t="s">
        <v>1434</v>
      </c>
      <c r="CY603" s="310">
        <v>0</v>
      </c>
      <c r="CZ603" s="325">
        <f t="shared" si="12"/>
        <v>0</v>
      </c>
      <c r="DA603" s="313" t="s">
        <v>1997</v>
      </c>
      <c r="DB603" s="310" t="s">
        <v>1157</v>
      </c>
      <c r="DC603" s="310" t="s">
        <v>1471</v>
      </c>
    </row>
    <row r="604" spans="1:107" ht="13.2" customHeight="1" x14ac:dyDescent="0.25">
      <c r="A604" s="293" t="s">
        <v>1998</v>
      </c>
      <c r="B604" s="294" t="s">
        <v>670</v>
      </c>
      <c r="C604" s="227">
        <v>3826143.88</v>
      </c>
      <c r="D604" s="227">
        <v>474078.56</v>
      </c>
      <c r="E604" s="227">
        <v>539629.26</v>
      </c>
      <c r="F604" s="227">
        <v>594186.18999999994</v>
      </c>
      <c r="G604" s="227">
        <v>365031.72</v>
      </c>
      <c r="H604" s="227">
        <v>571143.85</v>
      </c>
      <c r="I604" s="227">
        <v>795378.04</v>
      </c>
      <c r="J604" s="227">
        <v>812239.69</v>
      </c>
      <c r="K604" s="227">
        <v>467189.25</v>
      </c>
      <c r="L604" s="227">
        <v>472185.13</v>
      </c>
      <c r="M604" s="227">
        <v>1098970.6399999999</v>
      </c>
      <c r="N604" s="227">
        <v>114989.46</v>
      </c>
      <c r="O604" s="227">
        <v>1678803.39</v>
      </c>
      <c r="P604" s="227">
        <v>414940.8</v>
      </c>
      <c r="Q604" s="227">
        <v>470068</v>
      </c>
      <c r="R604" s="227">
        <v>914435.2</v>
      </c>
      <c r="S604" s="227">
        <v>525223.52</v>
      </c>
      <c r="T604" s="227">
        <v>376517.68</v>
      </c>
      <c r="U604" s="227">
        <v>425395.8</v>
      </c>
      <c r="V604" s="227">
        <v>234643.20000000001</v>
      </c>
      <c r="W604" s="227">
        <v>4087466.41</v>
      </c>
      <c r="X604" s="227">
        <v>363189.2</v>
      </c>
      <c r="Y604" s="227">
        <v>526571.74</v>
      </c>
      <c r="Z604" s="227">
        <v>383273</v>
      </c>
      <c r="AA604" s="227">
        <v>223149.8</v>
      </c>
      <c r="AB604" s="227">
        <v>262219</v>
      </c>
      <c r="AC604" s="227">
        <v>265826</v>
      </c>
      <c r="AD604" s="227">
        <v>1010774.5</v>
      </c>
      <c r="AE604" s="227">
        <v>363021.6</v>
      </c>
      <c r="AF604" s="227">
        <v>370070.6</v>
      </c>
      <c r="AG604" s="227">
        <v>444134.99</v>
      </c>
      <c r="AH604" s="227">
        <v>693292.9</v>
      </c>
      <c r="AI604" s="227">
        <v>360963.1</v>
      </c>
      <c r="AJ604" s="227">
        <v>213453.2</v>
      </c>
      <c r="AK604" s="227">
        <v>6849524.29</v>
      </c>
      <c r="AL604" s="227">
        <v>509497.27</v>
      </c>
      <c r="AM604" s="227">
        <v>407763.8</v>
      </c>
      <c r="AN604" s="227">
        <v>811393.6</v>
      </c>
      <c r="AO604" s="227">
        <v>744892.94</v>
      </c>
      <c r="AP604" s="227">
        <v>455545.1</v>
      </c>
      <c r="AQ604" s="227">
        <v>249522</v>
      </c>
      <c r="AR604" s="227">
        <v>1382130.17</v>
      </c>
      <c r="AS604" s="227">
        <v>421675.09</v>
      </c>
      <c r="AT604" s="227">
        <v>669237.62</v>
      </c>
      <c r="AU604" s="227">
        <v>922189</v>
      </c>
      <c r="AV604" s="227">
        <v>362456.77</v>
      </c>
      <c r="AW604" s="227">
        <v>314042.40000000002</v>
      </c>
      <c r="AX604" s="227">
        <v>580271.87</v>
      </c>
      <c r="AY604" s="227">
        <v>348440.1</v>
      </c>
      <c r="AZ604" s="227">
        <v>419267.45</v>
      </c>
      <c r="BA604" s="227">
        <v>1905457.26</v>
      </c>
      <c r="BB604" s="227">
        <v>433955.4</v>
      </c>
      <c r="BC604" s="227">
        <v>3999275</v>
      </c>
      <c r="BD604" s="227">
        <v>959437.39</v>
      </c>
      <c r="BE604" s="227">
        <v>430465.97</v>
      </c>
      <c r="BF604" s="227">
        <v>364180.45</v>
      </c>
      <c r="BG604" s="227">
        <v>2148648.2999999998</v>
      </c>
      <c r="BH604" s="227">
        <v>305922</v>
      </c>
      <c r="BI604" s="227">
        <v>199988.1</v>
      </c>
      <c r="BJ604" s="227">
        <v>265076.09999999998</v>
      </c>
      <c r="BK604" s="227">
        <v>234397.44</v>
      </c>
      <c r="BL604" s="227">
        <v>2985954.91</v>
      </c>
      <c r="BM604" s="227">
        <v>734543.61</v>
      </c>
      <c r="BN604" s="227">
        <v>581843.51</v>
      </c>
      <c r="BO604" s="227">
        <v>942074.29</v>
      </c>
      <c r="BP604" s="227">
        <v>557900</v>
      </c>
      <c r="BQ604" s="227">
        <v>361197.54</v>
      </c>
      <c r="BR604" s="227">
        <v>10035142.23</v>
      </c>
      <c r="BS604" s="227">
        <v>658916.76</v>
      </c>
      <c r="BT604" s="227">
        <v>622722.57999999996</v>
      </c>
      <c r="BU604" s="227">
        <v>1927074.02</v>
      </c>
      <c r="BV604" s="227">
        <v>204442.6</v>
      </c>
      <c r="BW604" s="227">
        <v>511338.03</v>
      </c>
      <c r="BX604" s="227">
        <v>1196183.6499999999</v>
      </c>
      <c r="BY604" s="227">
        <v>416393.81</v>
      </c>
      <c r="BZ604" s="227">
        <v>365405.4</v>
      </c>
      <c r="CA604" s="227">
        <v>516507.64</v>
      </c>
      <c r="CB604" s="227">
        <v>687143.8</v>
      </c>
      <c r="CC604" s="227">
        <v>1067837.81</v>
      </c>
      <c r="CD604" s="227">
        <v>706709.8</v>
      </c>
      <c r="CE604" s="227">
        <v>881033.76</v>
      </c>
      <c r="CF604" s="227">
        <v>315096.99</v>
      </c>
      <c r="CG604" s="227">
        <v>364382.12</v>
      </c>
      <c r="CH604" s="227">
        <v>257587.20000000001</v>
      </c>
      <c r="CI604" s="227">
        <v>363464.07</v>
      </c>
      <c r="CJ604" s="227">
        <v>1153830.67</v>
      </c>
      <c r="CK604" s="227">
        <v>174270.6</v>
      </c>
      <c r="CL604" s="227">
        <v>185515.5</v>
      </c>
      <c r="CM604" s="326" t="s">
        <v>1434</v>
      </c>
      <c r="CN604" s="309" t="s">
        <v>1433</v>
      </c>
      <c r="CO604" s="309" t="s">
        <v>1434</v>
      </c>
      <c r="CQ604" s="336" t="s">
        <v>2265</v>
      </c>
      <c r="CR604" s="310">
        <f t="shared" si="13"/>
        <v>0</v>
      </c>
      <c r="CS604" s="310" t="s">
        <v>1998</v>
      </c>
      <c r="CT604" s="310" t="s">
        <v>670</v>
      </c>
      <c r="CU604" s="310">
        <v>0</v>
      </c>
      <c r="CW604" s="312" t="s">
        <v>1433</v>
      </c>
      <c r="CX604" s="310" t="s">
        <v>1434</v>
      </c>
      <c r="CY604" s="310">
        <v>0</v>
      </c>
      <c r="CZ604" s="325">
        <f t="shared" si="12"/>
        <v>0</v>
      </c>
      <c r="DA604" s="313" t="s">
        <v>1998</v>
      </c>
      <c r="DB604" s="310" t="s">
        <v>670</v>
      </c>
      <c r="DC604" s="310" t="s">
        <v>1471</v>
      </c>
    </row>
    <row r="605" spans="1:107" ht="13.2" customHeight="1" x14ac:dyDescent="0.25">
      <c r="A605" s="293" t="s">
        <v>1999</v>
      </c>
      <c r="B605" s="294" t="s">
        <v>671</v>
      </c>
      <c r="C605" s="227">
        <v>5739215.7999999998</v>
      </c>
      <c r="D605" s="227">
        <v>711117.84</v>
      </c>
      <c r="E605" s="227">
        <v>809443.91</v>
      </c>
      <c r="F605" s="227">
        <v>891279.28</v>
      </c>
      <c r="G605" s="227">
        <v>547547.57999999996</v>
      </c>
      <c r="H605" s="227">
        <v>856715.78</v>
      </c>
      <c r="I605" s="227">
        <v>1193067.06</v>
      </c>
      <c r="J605" s="227">
        <v>1218359.55</v>
      </c>
      <c r="K605" s="227">
        <v>700783.89</v>
      </c>
      <c r="L605" s="227">
        <v>717277.7</v>
      </c>
      <c r="M605" s="227">
        <v>1648455.96</v>
      </c>
      <c r="N605" s="227">
        <v>169484.2</v>
      </c>
      <c r="O605" s="227">
        <v>2518205.06</v>
      </c>
      <c r="P605" s="227">
        <v>622412.69999999995</v>
      </c>
      <c r="Q605" s="227">
        <v>705113.7</v>
      </c>
      <c r="R605" s="227">
        <v>1162120.3</v>
      </c>
      <c r="S605" s="227">
        <v>787835.28</v>
      </c>
      <c r="T605" s="227">
        <v>564776.52</v>
      </c>
      <c r="U605" s="227">
        <v>638094</v>
      </c>
      <c r="V605" s="227">
        <v>351964.8</v>
      </c>
      <c r="W605" s="227">
        <v>6131199.5800000001</v>
      </c>
      <c r="X605" s="227">
        <v>426103.8</v>
      </c>
      <c r="Y605" s="227">
        <v>788390.6</v>
      </c>
      <c r="Z605" s="227">
        <v>574910.1</v>
      </c>
      <c r="AA605" s="227">
        <v>334724.7</v>
      </c>
      <c r="AB605" s="227">
        <v>393328.5</v>
      </c>
      <c r="AC605" s="227">
        <v>398739</v>
      </c>
      <c r="AD605" s="227">
        <v>1516161.73</v>
      </c>
      <c r="AE605" s="227">
        <v>544532.4</v>
      </c>
      <c r="AF605" s="227">
        <v>555106.80000000005</v>
      </c>
      <c r="AG605" s="227">
        <v>666202.48</v>
      </c>
      <c r="AH605" s="227">
        <v>1039939.35</v>
      </c>
      <c r="AI605" s="227">
        <v>499458.15</v>
      </c>
      <c r="AJ605" s="227">
        <v>320179.8</v>
      </c>
      <c r="AK605" s="227">
        <v>10274186.26</v>
      </c>
      <c r="AL605" s="227">
        <v>764245.9</v>
      </c>
      <c r="AM605" s="227">
        <v>611675.69999999995</v>
      </c>
      <c r="AN605" s="227">
        <v>1210719.75</v>
      </c>
      <c r="AO605" s="227">
        <v>1117229.9099999999</v>
      </c>
      <c r="AP605" s="227">
        <v>683317.64</v>
      </c>
      <c r="AQ605" s="227">
        <v>374283</v>
      </c>
      <c r="AR605" s="227">
        <v>2073195.26</v>
      </c>
      <c r="AS605" s="227">
        <v>632512.63</v>
      </c>
      <c r="AT605" s="227">
        <v>1003856.6</v>
      </c>
      <c r="AU605" s="227">
        <v>1383283.5</v>
      </c>
      <c r="AV605" s="227">
        <v>543685.15</v>
      </c>
      <c r="AW605" s="227">
        <v>471063.6</v>
      </c>
      <c r="AX605" s="227">
        <v>870407.8</v>
      </c>
      <c r="AY605" s="227">
        <v>522660.15</v>
      </c>
      <c r="AZ605" s="227">
        <v>628901.18000000005</v>
      </c>
      <c r="BA605" s="227">
        <v>2858185.88</v>
      </c>
      <c r="BB605" s="227">
        <v>650933.1</v>
      </c>
      <c r="BC605" s="227">
        <v>5998912.46</v>
      </c>
      <c r="BD605" s="227">
        <v>1575249.26</v>
      </c>
      <c r="BE605" s="227">
        <v>592183.77</v>
      </c>
      <c r="BF605" s="227">
        <v>546270.67000000004</v>
      </c>
      <c r="BG605" s="227">
        <v>3222972.42</v>
      </c>
      <c r="BH605" s="227">
        <v>458882.99</v>
      </c>
      <c r="BI605" s="227">
        <v>299982.15000000002</v>
      </c>
      <c r="BJ605" s="227">
        <v>397344.15</v>
      </c>
      <c r="BK605" s="227">
        <v>351596.17</v>
      </c>
      <c r="BL605" s="227">
        <v>4128531.49</v>
      </c>
      <c r="BM605" s="227">
        <v>1101815.4099999999</v>
      </c>
      <c r="BN605" s="227">
        <v>872765.26</v>
      </c>
      <c r="BO605" s="227">
        <v>1287643.24</v>
      </c>
      <c r="BP605" s="227">
        <v>839850.01</v>
      </c>
      <c r="BQ605" s="227">
        <v>541796.31999999995</v>
      </c>
      <c r="BR605" s="227">
        <v>15052713.289999999</v>
      </c>
      <c r="BS605" s="227">
        <v>989057.64</v>
      </c>
      <c r="BT605" s="227">
        <v>934083.57</v>
      </c>
      <c r="BU605" s="227">
        <v>2889446.83</v>
      </c>
      <c r="BV605" s="227">
        <v>282521.90000000002</v>
      </c>
      <c r="BW605" s="227">
        <v>762507.05</v>
      </c>
      <c r="BX605" s="227">
        <v>1794275.48</v>
      </c>
      <c r="BY605" s="227">
        <v>624590.71</v>
      </c>
      <c r="BZ605" s="227">
        <v>548108.1</v>
      </c>
      <c r="CA605" s="227">
        <v>774747.06</v>
      </c>
      <c r="CB605" s="227">
        <v>1030814.4</v>
      </c>
      <c r="CC605" s="227">
        <v>1601756.69</v>
      </c>
      <c r="CD605" s="227">
        <v>1060064.7</v>
      </c>
      <c r="CE605" s="227">
        <v>1321550.6200000001</v>
      </c>
      <c r="CF605" s="227">
        <v>472645.48</v>
      </c>
      <c r="CG605" s="227">
        <v>454402.22</v>
      </c>
      <c r="CH605" s="227">
        <v>386380.79999999999</v>
      </c>
      <c r="CI605" s="227">
        <v>545196.11</v>
      </c>
      <c r="CJ605" s="227">
        <v>1729807.3</v>
      </c>
      <c r="CK605" s="227">
        <v>261405.9</v>
      </c>
      <c r="CL605" s="227">
        <v>278273.25</v>
      </c>
      <c r="CM605" s="326" t="s">
        <v>1434</v>
      </c>
      <c r="CN605" s="309" t="s">
        <v>1433</v>
      </c>
      <c r="CO605" s="309" t="s">
        <v>1434</v>
      </c>
      <c r="CQ605" s="336" t="s">
        <v>2265</v>
      </c>
      <c r="CR605" s="310">
        <f t="shared" si="13"/>
        <v>0</v>
      </c>
      <c r="CS605" s="310" t="s">
        <v>1999</v>
      </c>
      <c r="CT605" s="310" t="s">
        <v>671</v>
      </c>
      <c r="CU605" s="310">
        <v>0</v>
      </c>
      <c r="CW605" s="312" t="s">
        <v>1433</v>
      </c>
      <c r="CX605" s="310" t="s">
        <v>1434</v>
      </c>
      <c r="CY605" s="310">
        <v>0</v>
      </c>
      <c r="CZ605" s="325">
        <f t="shared" si="12"/>
        <v>0</v>
      </c>
      <c r="DA605" s="313" t="s">
        <v>1999</v>
      </c>
      <c r="DB605" s="310" t="s">
        <v>671</v>
      </c>
      <c r="DC605" s="310" t="s">
        <v>1471</v>
      </c>
    </row>
    <row r="606" spans="1:107" ht="13.2" customHeight="1" x14ac:dyDescent="0.25">
      <c r="A606" s="293" t="s">
        <v>2000</v>
      </c>
      <c r="B606" s="294" t="s">
        <v>672</v>
      </c>
      <c r="C606" s="227">
        <v>175634.24</v>
      </c>
      <c r="D606" s="227">
        <v>33597</v>
      </c>
      <c r="E606" s="227">
        <v>79163.39</v>
      </c>
      <c r="F606" s="227">
        <v>57429</v>
      </c>
      <c r="G606" s="227">
        <v>113770</v>
      </c>
      <c r="H606" s="227">
        <v>40370.400000000001</v>
      </c>
      <c r="I606" s="227">
        <v>79639.8</v>
      </c>
      <c r="J606" s="227">
        <v>94721.2</v>
      </c>
      <c r="K606" s="227">
        <v>76192.800000000003</v>
      </c>
      <c r="L606" s="227">
        <v>73822.8</v>
      </c>
      <c r="M606" s="227">
        <v>61387.199999999997</v>
      </c>
      <c r="N606" s="227">
        <v>0</v>
      </c>
      <c r="O606" s="227">
        <v>100097.4</v>
      </c>
      <c r="P606" s="227">
        <v>58299.3</v>
      </c>
      <c r="Q606" s="227">
        <v>37991.599999999999</v>
      </c>
      <c r="R606" s="227">
        <v>39805.800000000003</v>
      </c>
      <c r="S606" s="227">
        <v>56248.98</v>
      </c>
      <c r="T606" s="227">
        <v>65959.399999999994</v>
      </c>
      <c r="U606" s="227">
        <v>87785.4</v>
      </c>
      <c r="V606" s="227">
        <v>55622.400000000001</v>
      </c>
      <c r="W606" s="227">
        <v>235624.39</v>
      </c>
      <c r="X606" s="227">
        <v>35112</v>
      </c>
      <c r="Y606" s="227">
        <v>25347</v>
      </c>
      <c r="Z606" s="227">
        <v>61543.199999999997</v>
      </c>
      <c r="AA606" s="227">
        <v>16619.2</v>
      </c>
      <c r="AB606" s="227">
        <v>59549.4</v>
      </c>
      <c r="AC606" s="227">
        <v>51861</v>
      </c>
      <c r="AD606" s="227">
        <v>149981.4</v>
      </c>
      <c r="AE606" s="227">
        <v>24370.23</v>
      </c>
      <c r="AF606" s="227">
        <v>43706.400000000001</v>
      </c>
      <c r="AG606" s="227">
        <v>51501.9</v>
      </c>
      <c r="AH606" s="227">
        <v>39198</v>
      </c>
      <c r="AI606" s="227">
        <v>54386.400000000001</v>
      </c>
      <c r="AJ606" s="227">
        <v>0</v>
      </c>
      <c r="AK606" s="227">
        <v>219195.5</v>
      </c>
      <c r="AL606" s="227">
        <v>48554.400000000001</v>
      </c>
      <c r="AM606" s="227">
        <v>61152.6</v>
      </c>
      <c r="AN606" s="227">
        <v>45644.4</v>
      </c>
      <c r="AO606" s="227">
        <v>64089.599999999999</v>
      </c>
      <c r="AP606" s="227">
        <v>62546.400000000001</v>
      </c>
      <c r="AQ606" s="227">
        <v>94235.08</v>
      </c>
      <c r="AR606" s="227">
        <v>35473.5</v>
      </c>
      <c r="AS606" s="227">
        <v>84663.3</v>
      </c>
      <c r="AT606" s="227">
        <v>24546</v>
      </c>
      <c r="AU606" s="227">
        <v>57162.6</v>
      </c>
      <c r="AV606" s="227">
        <v>56424.6</v>
      </c>
      <c r="AW606" s="227">
        <v>50699.4</v>
      </c>
      <c r="AX606" s="227">
        <v>84737.4</v>
      </c>
      <c r="AY606" s="227">
        <v>66904.600000000006</v>
      </c>
      <c r="AZ606" s="227">
        <v>23793.599999999999</v>
      </c>
      <c r="BA606" s="227">
        <v>108633.60000000001</v>
      </c>
      <c r="BB606" s="227">
        <v>0</v>
      </c>
      <c r="BC606" s="227">
        <v>297831.3</v>
      </c>
      <c r="BD606" s="227">
        <v>88963.199999999997</v>
      </c>
      <c r="BE606" s="227">
        <v>68104.34</v>
      </c>
      <c r="BF606" s="227">
        <v>39978.6</v>
      </c>
      <c r="BG606" s="227">
        <v>123319.2</v>
      </c>
      <c r="BH606" s="227">
        <v>0</v>
      </c>
      <c r="BI606" s="227">
        <v>0</v>
      </c>
      <c r="BJ606" s="227">
        <v>0</v>
      </c>
      <c r="BK606" s="227">
        <v>0</v>
      </c>
      <c r="BL606" s="227">
        <v>175138.71</v>
      </c>
      <c r="BM606" s="227">
        <v>55405.2</v>
      </c>
      <c r="BN606" s="227">
        <v>61430.400000000001</v>
      </c>
      <c r="BO606" s="227">
        <v>54474.2</v>
      </c>
      <c r="BP606" s="227">
        <v>39225</v>
      </c>
      <c r="BQ606" s="227">
        <v>0</v>
      </c>
      <c r="BR606" s="295">
        <v>413412.86</v>
      </c>
      <c r="BS606" s="227">
        <v>34291.800000000003</v>
      </c>
      <c r="BT606" s="227">
        <v>55725</v>
      </c>
      <c r="BU606" s="295">
        <v>99554.39</v>
      </c>
      <c r="BV606" s="227">
        <v>0</v>
      </c>
      <c r="BW606" s="227">
        <v>47514</v>
      </c>
      <c r="BX606" s="227">
        <v>54684.6</v>
      </c>
      <c r="BY606" s="227">
        <v>57990</v>
      </c>
      <c r="BZ606" s="227">
        <v>13613.2</v>
      </c>
      <c r="CA606" s="227">
        <v>47029.2</v>
      </c>
      <c r="CB606" s="227">
        <v>42829.8</v>
      </c>
      <c r="CC606" s="227">
        <v>20005.8</v>
      </c>
      <c r="CD606" s="227">
        <v>75082.8</v>
      </c>
      <c r="CE606" s="227">
        <v>20210.39</v>
      </c>
      <c r="CF606" s="227">
        <v>24335.4</v>
      </c>
      <c r="CG606" s="227">
        <v>46895.7</v>
      </c>
      <c r="CH606" s="227">
        <v>19892.400000000001</v>
      </c>
      <c r="CI606" s="227">
        <v>6827.6</v>
      </c>
      <c r="CJ606" s="227">
        <v>153540.70000000001</v>
      </c>
      <c r="CK606" s="227">
        <v>0</v>
      </c>
      <c r="CL606" s="227">
        <v>0</v>
      </c>
      <c r="CM606" s="326" t="s">
        <v>1434</v>
      </c>
      <c r="CN606" s="309" t="s">
        <v>1433</v>
      </c>
      <c r="CO606" s="309" t="s">
        <v>1434</v>
      </c>
      <c r="CQ606" s="336" t="s">
        <v>2265</v>
      </c>
      <c r="CR606" s="310">
        <f t="shared" si="13"/>
        <v>0</v>
      </c>
      <c r="CS606" s="310" t="s">
        <v>2000</v>
      </c>
      <c r="CT606" s="310" t="s">
        <v>672</v>
      </c>
      <c r="CU606" s="310">
        <v>0</v>
      </c>
      <c r="CW606" s="312" t="s">
        <v>1433</v>
      </c>
      <c r="CX606" s="310" t="s">
        <v>1434</v>
      </c>
      <c r="CY606" s="310">
        <v>0</v>
      </c>
      <c r="CZ606" s="325">
        <f t="shared" si="12"/>
        <v>0</v>
      </c>
      <c r="DA606" s="313" t="s">
        <v>2000</v>
      </c>
      <c r="DB606" s="310" t="s">
        <v>672</v>
      </c>
      <c r="DC606" s="310" t="s">
        <v>1471</v>
      </c>
    </row>
    <row r="607" spans="1:107" ht="13.2" customHeight="1" x14ac:dyDescent="0.25">
      <c r="A607" s="293" t="s">
        <v>2001</v>
      </c>
      <c r="B607" s="294" t="s">
        <v>1271</v>
      </c>
      <c r="C607" s="227">
        <v>248531</v>
      </c>
      <c r="D607" s="227">
        <v>9900</v>
      </c>
      <c r="E607" s="227">
        <v>19404</v>
      </c>
      <c r="F607" s="227">
        <v>16644</v>
      </c>
      <c r="G607" s="227">
        <v>14664</v>
      </c>
      <c r="H607" s="227">
        <v>7752</v>
      </c>
      <c r="I607" s="227">
        <v>19800</v>
      </c>
      <c r="J607" s="227">
        <v>18615</v>
      </c>
      <c r="K607" s="227">
        <v>19800</v>
      </c>
      <c r="L607" s="227">
        <v>4575</v>
      </c>
      <c r="M607" s="227">
        <v>18888</v>
      </c>
      <c r="N607" s="227">
        <v>27286</v>
      </c>
      <c r="O607" s="227">
        <v>81178</v>
      </c>
      <c r="P607" s="227">
        <v>20625</v>
      </c>
      <c r="Q607" s="227">
        <v>25026</v>
      </c>
      <c r="R607" s="227">
        <v>19800</v>
      </c>
      <c r="S607" s="227">
        <v>19950</v>
      </c>
      <c r="T607" s="227">
        <v>28800</v>
      </c>
      <c r="U607" s="227">
        <v>44859</v>
      </c>
      <c r="V607" s="227">
        <v>14850</v>
      </c>
      <c r="W607" s="227">
        <v>194997</v>
      </c>
      <c r="X607" s="227">
        <v>14850</v>
      </c>
      <c r="Y607" s="227">
        <v>4950</v>
      </c>
      <c r="Z607" s="227">
        <v>9900</v>
      </c>
      <c r="AA607" s="227">
        <v>19800</v>
      </c>
      <c r="AB607" s="227">
        <v>14850</v>
      </c>
      <c r="AC607" s="227">
        <v>6600</v>
      </c>
      <c r="AD607" s="227">
        <v>18054</v>
      </c>
      <c r="AE607" s="227">
        <v>19800</v>
      </c>
      <c r="AF607" s="227">
        <v>15000</v>
      </c>
      <c r="AG607" s="227">
        <v>19800</v>
      </c>
      <c r="AH607" s="227">
        <v>14850</v>
      </c>
      <c r="AI607" s="227">
        <v>24300</v>
      </c>
      <c r="AJ607" s="227">
        <v>4950</v>
      </c>
      <c r="AK607" s="227">
        <v>167889</v>
      </c>
      <c r="AL607" s="227">
        <v>0</v>
      </c>
      <c r="AM607" s="227">
        <v>0</v>
      </c>
      <c r="AN607" s="227">
        <v>0</v>
      </c>
      <c r="AO607" s="227">
        <v>0</v>
      </c>
      <c r="AP607" s="227">
        <v>0</v>
      </c>
      <c r="AQ607" s="227">
        <v>0</v>
      </c>
      <c r="AR607" s="227">
        <v>34350</v>
      </c>
      <c r="AS607" s="227">
        <v>0</v>
      </c>
      <c r="AT607" s="227">
        <v>0</v>
      </c>
      <c r="AU607" s="227">
        <v>0</v>
      </c>
      <c r="AV607" s="227">
        <v>0</v>
      </c>
      <c r="AW607" s="227">
        <v>0</v>
      </c>
      <c r="AX607" s="227">
        <v>0</v>
      </c>
      <c r="AY607" s="227">
        <v>0</v>
      </c>
      <c r="AZ607" s="227">
        <v>0</v>
      </c>
      <c r="BA607" s="227">
        <v>73725</v>
      </c>
      <c r="BB607" s="227">
        <v>0</v>
      </c>
      <c r="BC607" s="227">
        <v>154858</v>
      </c>
      <c r="BD607" s="227">
        <v>56250</v>
      </c>
      <c r="BE607" s="227">
        <v>14850</v>
      </c>
      <c r="BF607" s="227">
        <v>34650</v>
      </c>
      <c r="BG607" s="227">
        <v>16644</v>
      </c>
      <c r="BH607" s="227">
        <v>15118</v>
      </c>
      <c r="BI607" s="227">
        <v>4950</v>
      </c>
      <c r="BJ607" s="227">
        <v>4950</v>
      </c>
      <c r="BK607" s="227">
        <v>4950</v>
      </c>
      <c r="BL607" s="227">
        <v>143348</v>
      </c>
      <c r="BM607" s="227">
        <v>31800</v>
      </c>
      <c r="BN607" s="227">
        <v>14850</v>
      </c>
      <c r="BO607" s="227">
        <v>14625</v>
      </c>
      <c r="BP607" s="227">
        <v>19500</v>
      </c>
      <c r="BQ607" s="227">
        <v>29850</v>
      </c>
      <c r="BR607" s="227">
        <v>344316</v>
      </c>
      <c r="BS607" s="227">
        <v>5850</v>
      </c>
      <c r="BT607" s="227">
        <v>9900</v>
      </c>
      <c r="BU607" s="227">
        <v>70259</v>
      </c>
      <c r="BV607" s="227">
        <v>16800</v>
      </c>
      <c r="BW607" s="227">
        <v>0</v>
      </c>
      <c r="BX607" s="227">
        <v>33900</v>
      </c>
      <c r="BY607" s="227">
        <v>9600</v>
      </c>
      <c r="BZ607" s="227">
        <v>13275</v>
      </c>
      <c r="CA607" s="227">
        <v>4950</v>
      </c>
      <c r="CB607" s="227">
        <v>4187</v>
      </c>
      <c r="CC607" s="227">
        <v>21225</v>
      </c>
      <c r="CD607" s="227">
        <v>15000</v>
      </c>
      <c r="CE607" s="227">
        <v>16650</v>
      </c>
      <c r="CF607" s="227">
        <v>9900</v>
      </c>
      <c r="CG607" s="227">
        <v>14850</v>
      </c>
      <c r="CH607" s="227">
        <v>11666</v>
      </c>
      <c r="CI607" s="227">
        <v>18300</v>
      </c>
      <c r="CJ607" s="227">
        <v>17783</v>
      </c>
      <c r="CK607" s="227">
        <v>0</v>
      </c>
      <c r="CL607" s="227">
        <v>0</v>
      </c>
      <c r="CM607" s="326" t="s">
        <v>1434</v>
      </c>
      <c r="CN607" s="309" t="s">
        <v>1433</v>
      </c>
      <c r="CO607" s="309" t="s">
        <v>1434</v>
      </c>
      <c r="CQ607" s="336" t="s">
        <v>2265</v>
      </c>
      <c r="CR607" s="310">
        <f t="shared" si="13"/>
        <v>0</v>
      </c>
      <c r="CS607" s="310" t="s">
        <v>2001</v>
      </c>
      <c r="CT607" s="310" t="s">
        <v>1271</v>
      </c>
      <c r="CU607" s="310">
        <v>0</v>
      </c>
      <c r="CW607" s="312" t="s">
        <v>1433</v>
      </c>
      <c r="CX607" s="310" t="s">
        <v>1434</v>
      </c>
      <c r="CY607" s="310">
        <v>0</v>
      </c>
      <c r="CZ607" s="325">
        <f t="shared" si="12"/>
        <v>0</v>
      </c>
      <c r="DA607" s="313" t="s">
        <v>2001</v>
      </c>
      <c r="DB607" s="310" t="s">
        <v>1271</v>
      </c>
      <c r="DC607" s="310" t="s">
        <v>1471</v>
      </c>
    </row>
    <row r="608" spans="1:107" ht="13.2" customHeight="1" x14ac:dyDescent="0.25">
      <c r="A608" s="293" t="s">
        <v>2002</v>
      </c>
      <c r="B608" s="294" t="s">
        <v>1242</v>
      </c>
      <c r="C608" s="227">
        <v>2016596</v>
      </c>
      <c r="D608" s="227">
        <v>291118</v>
      </c>
      <c r="E608" s="227">
        <v>199508</v>
      </c>
      <c r="F608" s="227">
        <v>174941</v>
      </c>
      <c r="G608" s="227">
        <v>177482</v>
      </c>
      <c r="H608" s="227">
        <v>313347</v>
      </c>
      <c r="I608" s="227">
        <v>215784</v>
      </c>
      <c r="J608" s="227">
        <v>433187</v>
      </c>
      <c r="K608" s="227">
        <v>242315</v>
      </c>
      <c r="L608" s="227">
        <v>293551</v>
      </c>
      <c r="M608" s="227">
        <v>513219</v>
      </c>
      <c r="N608" s="227">
        <v>77602</v>
      </c>
      <c r="O608" s="227">
        <v>1159930</v>
      </c>
      <c r="P608" s="227">
        <v>277815</v>
      </c>
      <c r="Q608" s="227">
        <v>322120</v>
      </c>
      <c r="R608" s="227">
        <v>391733</v>
      </c>
      <c r="S608" s="227">
        <v>290867</v>
      </c>
      <c r="T608" s="227">
        <v>203708</v>
      </c>
      <c r="U608" s="227">
        <v>214993</v>
      </c>
      <c r="V608" s="227">
        <v>142984</v>
      </c>
      <c r="W608" s="227">
        <v>2045134</v>
      </c>
      <c r="X608" s="227">
        <v>219347</v>
      </c>
      <c r="Y608" s="227">
        <v>406165</v>
      </c>
      <c r="Z608" s="227">
        <v>316323</v>
      </c>
      <c r="AA608" s="227">
        <v>175829</v>
      </c>
      <c r="AB608" s="227">
        <v>194081</v>
      </c>
      <c r="AC608" s="227">
        <v>254968</v>
      </c>
      <c r="AD608" s="227">
        <v>583182</v>
      </c>
      <c r="AE608" s="227">
        <v>146930</v>
      </c>
      <c r="AF608" s="227">
        <v>206659</v>
      </c>
      <c r="AG608" s="227">
        <v>262466</v>
      </c>
      <c r="AH608" s="227">
        <v>428859</v>
      </c>
      <c r="AI608" s="227">
        <v>221431</v>
      </c>
      <c r="AJ608" s="227">
        <v>161576</v>
      </c>
      <c r="AK608" s="227">
        <v>4553418</v>
      </c>
      <c r="AL608" s="227">
        <v>188637</v>
      </c>
      <c r="AM608" s="227">
        <v>219151</v>
      </c>
      <c r="AN608" s="227">
        <v>471355</v>
      </c>
      <c r="AO608" s="227">
        <v>447424</v>
      </c>
      <c r="AP608" s="227">
        <v>321137</v>
      </c>
      <c r="AQ608" s="227">
        <v>167113</v>
      </c>
      <c r="AR608" s="227">
        <v>1196594</v>
      </c>
      <c r="AS608" s="227">
        <v>394832</v>
      </c>
      <c r="AT608" s="227">
        <v>687637</v>
      </c>
      <c r="AU608" s="227">
        <v>503954</v>
      </c>
      <c r="AV608" s="227">
        <v>290222</v>
      </c>
      <c r="AW608" s="227">
        <v>168820</v>
      </c>
      <c r="AX608" s="227">
        <v>311911</v>
      </c>
      <c r="AY608" s="227">
        <v>237605</v>
      </c>
      <c r="AZ608" s="227">
        <v>282261</v>
      </c>
      <c r="BA608" s="227">
        <v>1039523</v>
      </c>
      <c r="BB608" s="227">
        <v>240568</v>
      </c>
      <c r="BC608" s="227">
        <v>1711808.5</v>
      </c>
      <c r="BD608" s="227">
        <v>466024</v>
      </c>
      <c r="BE608" s="227">
        <v>160922</v>
      </c>
      <c r="BF608" s="227">
        <v>326621</v>
      </c>
      <c r="BG608" s="227">
        <v>1508994</v>
      </c>
      <c r="BH608" s="227">
        <v>162329</v>
      </c>
      <c r="BI608" s="227">
        <v>146991</v>
      </c>
      <c r="BJ608" s="227">
        <v>254994</v>
      </c>
      <c r="BK608" s="227">
        <v>246889</v>
      </c>
      <c r="BL608" s="227">
        <v>1122966</v>
      </c>
      <c r="BM608" s="227">
        <v>382115</v>
      </c>
      <c r="BN608" s="227">
        <v>261865</v>
      </c>
      <c r="BO608" s="227">
        <v>477747.21</v>
      </c>
      <c r="BP608" s="227">
        <v>254772</v>
      </c>
      <c r="BQ608" s="227">
        <v>274945</v>
      </c>
      <c r="BR608" s="227">
        <v>5352518</v>
      </c>
      <c r="BS608" s="227">
        <v>343920</v>
      </c>
      <c r="BT608" s="227">
        <v>441008</v>
      </c>
      <c r="BU608" s="227">
        <v>1312673.57</v>
      </c>
      <c r="BV608" s="227">
        <v>103347</v>
      </c>
      <c r="BW608" s="227">
        <v>246538.84</v>
      </c>
      <c r="BX608" s="227">
        <v>637797</v>
      </c>
      <c r="BY608" s="227">
        <v>224538.89</v>
      </c>
      <c r="BZ608" s="227">
        <v>269890</v>
      </c>
      <c r="CA608" s="227">
        <v>207782</v>
      </c>
      <c r="CB608" s="227">
        <v>141056</v>
      </c>
      <c r="CC608" s="227">
        <v>546677</v>
      </c>
      <c r="CD608" s="227">
        <v>343207</v>
      </c>
      <c r="CE608" s="227">
        <v>726965</v>
      </c>
      <c r="CF608" s="227">
        <v>231719</v>
      </c>
      <c r="CG608" s="227">
        <v>224493.14</v>
      </c>
      <c r="CH608" s="227">
        <v>251047</v>
      </c>
      <c r="CI608" s="227">
        <v>164549</v>
      </c>
      <c r="CJ608" s="227">
        <v>828183</v>
      </c>
      <c r="CK608" s="227">
        <v>187221</v>
      </c>
      <c r="CL608" s="227">
        <v>194694</v>
      </c>
      <c r="CM608" s="326" t="s">
        <v>1434</v>
      </c>
      <c r="CN608" s="309" t="s">
        <v>1433</v>
      </c>
      <c r="CO608" s="309" t="s">
        <v>1434</v>
      </c>
      <c r="CP608" s="310" t="s">
        <v>2202</v>
      </c>
      <c r="CQ608" s="336" t="s">
        <v>2265</v>
      </c>
      <c r="CR608" s="310">
        <f t="shared" si="13"/>
        <v>0</v>
      </c>
      <c r="CS608" s="310" t="s">
        <v>2002</v>
      </c>
      <c r="CT608" s="310" t="s">
        <v>1242</v>
      </c>
      <c r="CU608" s="310">
        <v>0</v>
      </c>
      <c r="CW608" s="312" t="s">
        <v>1433</v>
      </c>
      <c r="CX608" s="310" t="s">
        <v>1434</v>
      </c>
      <c r="CY608" s="310" t="s">
        <v>2202</v>
      </c>
      <c r="CZ608" s="325">
        <f t="shared" si="12"/>
        <v>0</v>
      </c>
      <c r="DA608" s="313" t="s">
        <v>2002</v>
      </c>
      <c r="DB608" s="310" t="s">
        <v>1242</v>
      </c>
      <c r="DC608" s="310" t="s">
        <v>1471</v>
      </c>
    </row>
    <row r="609" spans="1:107" ht="13.2" customHeight="1" x14ac:dyDescent="0.25">
      <c r="A609" s="293" t="s">
        <v>2003</v>
      </c>
      <c r="B609" s="294" t="s">
        <v>673</v>
      </c>
      <c r="C609" s="227">
        <v>0</v>
      </c>
      <c r="D609" s="227">
        <v>0</v>
      </c>
      <c r="E609" s="227">
        <v>0</v>
      </c>
      <c r="F609" s="227">
        <v>0</v>
      </c>
      <c r="G609" s="227">
        <v>0</v>
      </c>
      <c r="H609" s="227">
        <v>0</v>
      </c>
      <c r="I609" s="227">
        <v>0</v>
      </c>
      <c r="J609" s="227">
        <v>0</v>
      </c>
      <c r="K609" s="227">
        <v>0</v>
      </c>
      <c r="L609" s="227">
        <v>0</v>
      </c>
      <c r="M609" s="227">
        <v>0</v>
      </c>
      <c r="N609" s="227">
        <v>0</v>
      </c>
      <c r="O609" s="227">
        <v>0</v>
      </c>
      <c r="P609" s="227">
        <v>0</v>
      </c>
      <c r="Q609" s="227">
        <v>0</v>
      </c>
      <c r="R609" s="227">
        <v>0</v>
      </c>
      <c r="S609" s="227">
        <v>0</v>
      </c>
      <c r="T609" s="227">
        <v>0</v>
      </c>
      <c r="U609" s="227">
        <v>0</v>
      </c>
      <c r="V609" s="227">
        <v>0</v>
      </c>
      <c r="W609" s="227">
        <v>36000</v>
      </c>
      <c r="X609" s="227">
        <v>0</v>
      </c>
      <c r="Y609" s="227">
        <v>0</v>
      </c>
      <c r="Z609" s="227">
        <v>0</v>
      </c>
      <c r="AA609" s="227">
        <v>0</v>
      </c>
      <c r="AB609" s="227">
        <v>0</v>
      </c>
      <c r="AC609" s="227">
        <v>0</v>
      </c>
      <c r="AD609" s="227">
        <v>0</v>
      </c>
      <c r="AE609" s="227">
        <v>0</v>
      </c>
      <c r="AF609" s="227">
        <v>0</v>
      </c>
      <c r="AG609" s="227">
        <v>0</v>
      </c>
      <c r="AH609" s="227">
        <v>0</v>
      </c>
      <c r="AI609" s="227">
        <v>0</v>
      </c>
      <c r="AJ609" s="227">
        <v>0</v>
      </c>
      <c r="AK609" s="227">
        <v>0</v>
      </c>
      <c r="AL609" s="227">
        <v>0</v>
      </c>
      <c r="AM609" s="227">
        <v>0</v>
      </c>
      <c r="AN609" s="227">
        <v>0</v>
      </c>
      <c r="AO609" s="227">
        <v>0</v>
      </c>
      <c r="AP609" s="227">
        <v>0</v>
      </c>
      <c r="AQ609" s="227">
        <v>0</v>
      </c>
      <c r="AR609" s="227">
        <v>0</v>
      </c>
      <c r="AS609" s="227">
        <v>0</v>
      </c>
      <c r="AT609" s="227">
        <v>0</v>
      </c>
      <c r="AU609" s="227">
        <v>0</v>
      </c>
      <c r="AV609" s="227">
        <v>0</v>
      </c>
      <c r="AW609" s="227">
        <v>0</v>
      </c>
      <c r="AX609" s="227">
        <v>0</v>
      </c>
      <c r="AY609" s="227">
        <v>0</v>
      </c>
      <c r="AZ609" s="227">
        <v>0</v>
      </c>
      <c r="BA609" s="227">
        <v>0</v>
      </c>
      <c r="BB609" s="227">
        <v>0</v>
      </c>
      <c r="BC609" s="227">
        <v>36000</v>
      </c>
      <c r="BD609" s="227">
        <v>0</v>
      </c>
      <c r="BE609" s="227">
        <v>0</v>
      </c>
      <c r="BF609" s="227">
        <v>0</v>
      </c>
      <c r="BG609" s="227">
        <v>0</v>
      </c>
      <c r="BH609" s="227">
        <v>0</v>
      </c>
      <c r="BI609" s="227">
        <v>0</v>
      </c>
      <c r="BJ609" s="227">
        <v>0</v>
      </c>
      <c r="BK609" s="227">
        <v>0</v>
      </c>
      <c r="BL609" s="227">
        <v>0</v>
      </c>
      <c r="BM609" s="227">
        <v>0</v>
      </c>
      <c r="BN609" s="227">
        <v>0</v>
      </c>
      <c r="BO609" s="227">
        <v>0</v>
      </c>
      <c r="BP609" s="227">
        <v>0</v>
      </c>
      <c r="BQ609" s="227">
        <v>0</v>
      </c>
      <c r="BR609" s="227">
        <v>102000</v>
      </c>
      <c r="BS609" s="227">
        <v>0</v>
      </c>
      <c r="BT609" s="227">
        <v>0</v>
      </c>
      <c r="BU609" s="227">
        <v>0</v>
      </c>
      <c r="BV609" s="227">
        <v>0</v>
      </c>
      <c r="BW609" s="227">
        <v>0</v>
      </c>
      <c r="BX609" s="227">
        <v>0</v>
      </c>
      <c r="BY609" s="227">
        <v>0</v>
      </c>
      <c r="BZ609" s="227">
        <v>0</v>
      </c>
      <c r="CA609" s="227">
        <v>0</v>
      </c>
      <c r="CB609" s="227">
        <v>0</v>
      </c>
      <c r="CC609" s="227">
        <v>0</v>
      </c>
      <c r="CD609" s="227">
        <v>0</v>
      </c>
      <c r="CE609" s="227">
        <v>0</v>
      </c>
      <c r="CF609" s="227">
        <v>0</v>
      </c>
      <c r="CG609" s="227">
        <v>0</v>
      </c>
      <c r="CH609" s="227">
        <v>0</v>
      </c>
      <c r="CI609" s="227">
        <v>0</v>
      </c>
      <c r="CJ609" s="227">
        <v>0</v>
      </c>
      <c r="CK609" s="227">
        <v>0</v>
      </c>
      <c r="CL609" s="227">
        <v>0</v>
      </c>
      <c r="CM609" s="326" t="s">
        <v>1434</v>
      </c>
      <c r="CN609" s="309" t="s">
        <v>1433</v>
      </c>
      <c r="CO609" s="309" t="s">
        <v>1434</v>
      </c>
      <c r="CQ609" s="336" t="s">
        <v>2265</v>
      </c>
      <c r="CR609" s="310">
        <f t="shared" si="13"/>
        <v>0</v>
      </c>
      <c r="CS609" s="310" t="s">
        <v>2003</v>
      </c>
      <c r="CT609" s="310" t="s">
        <v>673</v>
      </c>
      <c r="CU609" s="310">
        <v>0</v>
      </c>
      <c r="CW609" s="312" t="s">
        <v>1433</v>
      </c>
      <c r="CX609" s="310" t="s">
        <v>1434</v>
      </c>
      <c r="CY609" s="310">
        <v>0</v>
      </c>
      <c r="CZ609" s="325">
        <f t="shared" si="12"/>
        <v>0</v>
      </c>
      <c r="DA609" s="313" t="s">
        <v>2003</v>
      </c>
      <c r="DB609" s="310" t="s">
        <v>673</v>
      </c>
      <c r="DC609" s="310" t="s">
        <v>1471</v>
      </c>
    </row>
    <row r="610" spans="1:107" ht="13.2" customHeight="1" x14ac:dyDescent="0.25">
      <c r="A610" s="293" t="s">
        <v>2004</v>
      </c>
      <c r="B610" s="294" t="s">
        <v>1485</v>
      </c>
      <c r="C610" s="227">
        <v>528967.80000000005</v>
      </c>
      <c r="D610" s="227">
        <v>0</v>
      </c>
      <c r="E610" s="227">
        <v>55128</v>
      </c>
      <c r="F610" s="227">
        <v>21915.8</v>
      </c>
      <c r="G610" s="227">
        <v>0</v>
      </c>
      <c r="H610" s="227">
        <v>105277.2</v>
      </c>
      <c r="I610" s="227">
        <v>37079.4</v>
      </c>
      <c r="J610" s="227">
        <v>78094.2</v>
      </c>
      <c r="K610" s="227">
        <v>78324.2</v>
      </c>
      <c r="L610" s="227">
        <v>53912.65</v>
      </c>
      <c r="M610" s="227">
        <v>41091.4</v>
      </c>
      <c r="N610" s="227">
        <v>0</v>
      </c>
      <c r="O610" s="227">
        <v>105106.52</v>
      </c>
      <c r="P610" s="227">
        <v>0</v>
      </c>
      <c r="Q610" s="227">
        <v>25191.599999999999</v>
      </c>
      <c r="R610" s="227">
        <v>60486.7</v>
      </c>
      <c r="S610" s="227">
        <v>0</v>
      </c>
      <c r="T610" s="227">
        <v>0</v>
      </c>
      <c r="U610" s="227">
        <v>0</v>
      </c>
      <c r="V610" s="227">
        <v>0</v>
      </c>
      <c r="W610" s="227">
        <v>220225.4</v>
      </c>
      <c r="X610" s="227">
        <v>0</v>
      </c>
      <c r="Y610" s="227">
        <v>0</v>
      </c>
      <c r="Z610" s="227">
        <v>0</v>
      </c>
      <c r="AA610" s="227">
        <v>20494.599999999999</v>
      </c>
      <c r="AB610" s="227">
        <v>27519.599999999999</v>
      </c>
      <c r="AC610" s="227">
        <v>0</v>
      </c>
      <c r="AD610" s="227">
        <v>66376.399999999994</v>
      </c>
      <c r="AE610" s="227">
        <v>0</v>
      </c>
      <c r="AF610" s="227">
        <v>0</v>
      </c>
      <c r="AG610" s="227">
        <v>0</v>
      </c>
      <c r="AH610" s="227">
        <v>12439.4</v>
      </c>
      <c r="AI610" s="227">
        <v>0</v>
      </c>
      <c r="AJ610" s="227">
        <v>2740.8</v>
      </c>
      <c r="AK610" s="227">
        <v>555551.55000000005</v>
      </c>
      <c r="AL610" s="227">
        <v>0</v>
      </c>
      <c r="AM610" s="227">
        <v>0</v>
      </c>
      <c r="AN610" s="227">
        <v>41814.199999999997</v>
      </c>
      <c r="AO610" s="227">
        <v>88449.600000000006</v>
      </c>
      <c r="AP610" s="227">
        <v>71770.8</v>
      </c>
      <c r="AQ610" s="227">
        <v>0</v>
      </c>
      <c r="AR610" s="227">
        <v>62902.2</v>
      </c>
      <c r="AS610" s="227">
        <v>10330.4</v>
      </c>
      <c r="AT610" s="227">
        <v>0</v>
      </c>
      <c r="AU610" s="227">
        <v>0</v>
      </c>
      <c r="AV610" s="227">
        <v>0</v>
      </c>
      <c r="AW610" s="227">
        <v>0</v>
      </c>
      <c r="AX610" s="227">
        <v>36574</v>
      </c>
      <c r="AY610" s="227">
        <v>70023.3</v>
      </c>
      <c r="AZ610" s="227">
        <v>74926.600000000006</v>
      </c>
      <c r="BA610" s="227">
        <v>0</v>
      </c>
      <c r="BB610" s="227">
        <v>0</v>
      </c>
      <c r="BC610" s="227">
        <v>348418.85</v>
      </c>
      <c r="BD610" s="227">
        <v>149360.76</v>
      </c>
      <c r="BE610" s="227">
        <v>0</v>
      </c>
      <c r="BF610" s="227">
        <v>43822</v>
      </c>
      <c r="BG610" s="227">
        <v>151380.20000000001</v>
      </c>
      <c r="BH610" s="227">
        <v>0</v>
      </c>
      <c r="BI610" s="227">
        <v>0</v>
      </c>
      <c r="BJ610" s="227">
        <v>13301.8</v>
      </c>
      <c r="BK610" s="227">
        <v>23515.72</v>
      </c>
      <c r="BL610" s="227">
        <v>246752.8</v>
      </c>
      <c r="BM610" s="227">
        <v>66306</v>
      </c>
      <c r="BN610" s="227">
        <v>18048.599999999999</v>
      </c>
      <c r="BO610" s="227">
        <v>0</v>
      </c>
      <c r="BP610" s="227">
        <v>0</v>
      </c>
      <c r="BQ610" s="227">
        <v>71492.600000000006</v>
      </c>
      <c r="BR610" s="227">
        <v>769140.28</v>
      </c>
      <c r="BS610" s="227">
        <v>0</v>
      </c>
      <c r="BT610" s="227">
        <v>0</v>
      </c>
      <c r="BU610" s="227">
        <v>197624.2</v>
      </c>
      <c r="BV610" s="227">
        <v>0</v>
      </c>
      <c r="BW610" s="227">
        <v>0</v>
      </c>
      <c r="BX610" s="227">
        <v>106353.3</v>
      </c>
      <c r="BY610" s="227">
        <v>0</v>
      </c>
      <c r="BZ610" s="227">
        <v>0</v>
      </c>
      <c r="CA610" s="227">
        <v>63705.84</v>
      </c>
      <c r="CB610" s="227">
        <v>0</v>
      </c>
      <c r="CC610" s="227">
        <v>0</v>
      </c>
      <c r="CD610" s="227">
        <v>0</v>
      </c>
      <c r="CE610" s="227">
        <v>0</v>
      </c>
      <c r="CF610" s="227">
        <v>0</v>
      </c>
      <c r="CG610" s="227">
        <v>0</v>
      </c>
      <c r="CH610" s="227">
        <v>0</v>
      </c>
      <c r="CI610" s="227">
        <v>0</v>
      </c>
      <c r="CJ610" s="227">
        <v>122659.2</v>
      </c>
      <c r="CK610" s="227">
        <v>0</v>
      </c>
      <c r="CL610" s="227">
        <v>9776.4</v>
      </c>
      <c r="CM610" s="326" t="s">
        <v>1434</v>
      </c>
      <c r="CN610" s="309" t="s">
        <v>1433</v>
      </c>
      <c r="CO610" s="309" t="s">
        <v>1434</v>
      </c>
      <c r="CP610" s="310" t="s">
        <v>2202</v>
      </c>
      <c r="CQ610" s="336" t="s">
        <v>2265</v>
      </c>
      <c r="CR610" s="310">
        <f t="shared" si="13"/>
        <v>0</v>
      </c>
      <c r="CS610" s="310" t="s">
        <v>2004</v>
      </c>
      <c r="CT610" s="310" t="s">
        <v>2230</v>
      </c>
      <c r="CU610" s="310">
        <v>0</v>
      </c>
      <c r="CW610" s="312" t="s">
        <v>1433</v>
      </c>
      <c r="CX610" s="310" t="s">
        <v>1434</v>
      </c>
      <c r="CY610" s="310" t="s">
        <v>2202</v>
      </c>
      <c r="CZ610" s="325">
        <f t="shared" si="12"/>
        <v>0</v>
      </c>
      <c r="DA610" s="313" t="s">
        <v>2004</v>
      </c>
      <c r="DB610" s="310" t="s">
        <v>1485</v>
      </c>
      <c r="DC610" s="310" t="s">
        <v>1471</v>
      </c>
    </row>
    <row r="611" spans="1:107" ht="13.2" customHeight="1" x14ac:dyDescent="0.25">
      <c r="A611" s="293" t="s">
        <v>2005</v>
      </c>
      <c r="B611" s="294" t="s">
        <v>1486</v>
      </c>
      <c r="C611" s="227">
        <v>12517912</v>
      </c>
      <c r="D611" s="227">
        <v>112000</v>
      </c>
      <c r="E611" s="227">
        <v>717000</v>
      </c>
      <c r="F611" s="227">
        <v>976000</v>
      </c>
      <c r="G611" s="227">
        <v>81000</v>
      </c>
      <c r="H611" s="227">
        <v>170500</v>
      </c>
      <c r="I611" s="227">
        <v>1623000</v>
      </c>
      <c r="J611" s="227">
        <v>2235000</v>
      </c>
      <c r="K611" s="227">
        <v>914000</v>
      </c>
      <c r="L611" s="227">
        <v>1232000</v>
      </c>
      <c r="M611" s="227">
        <v>2690500</v>
      </c>
      <c r="N611" s="227">
        <v>564000</v>
      </c>
      <c r="O611" s="227">
        <v>6979625.1299999999</v>
      </c>
      <c r="P611" s="227">
        <v>1075432</v>
      </c>
      <c r="Q611" s="227">
        <v>1518500</v>
      </c>
      <c r="R611" s="227">
        <v>2130984</v>
      </c>
      <c r="S611" s="227">
        <v>1058000</v>
      </c>
      <c r="T611" s="227">
        <v>948000</v>
      </c>
      <c r="U611" s="227">
        <v>937500</v>
      </c>
      <c r="V611" s="227">
        <v>631500</v>
      </c>
      <c r="W611" s="227">
        <v>15613382.98</v>
      </c>
      <c r="X611" s="227">
        <v>453500</v>
      </c>
      <c r="Y611" s="227">
        <v>1446146</v>
      </c>
      <c r="Z611" s="227">
        <v>0</v>
      </c>
      <c r="AA611" s="227">
        <v>398000</v>
      </c>
      <c r="AB611" s="227">
        <v>246500</v>
      </c>
      <c r="AC611" s="227">
        <v>1105000</v>
      </c>
      <c r="AD611" s="227">
        <v>2407500</v>
      </c>
      <c r="AE611" s="227">
        <v>134350</v>
      </c>
      <c r="AF611" s="227">
        <v>309500</v>
      </c>
      <c r="AG611" s="227">
        <v>915500</v>
      </c>
      <c r="AH611" s="227">
        <v>1880000</v>
      </c>
      <c r="AI611" s="227">
        <v>892000</v>
      </c>
      <c r="AJ611" s="227">
        <v>773500</v>
      </c>
      <c r="AK611" s="227">
        <v>22939427</v>
      </c>
      <c r="AL611" s="227">
        <v>1201000</v>
      </c>
      <c r="AM611" s="227">
        <v>1017500</v>
      </c>
      <c r="AN611" s="227">
        <v>2317741</v>
      </c>
      <c r="AO611" s="227">
        <v>2498000</v>
      </c>
      <c r="AP611" s="227">
        <v>1417500</v>
      </c>
      <c r="AQ611" s="227">
        <v>599416</v>
      </c>
      <c r="AR611" s="227">
        <v>4627575.33</v>
      </c>
      <c r="AS611" s="227">
        <v>1387016</v>
      </c>
      <c r="AT611" s="227">
        <v>2113000</v>
      </c>
      <c r="AU611" s="227">
        <v>2617769.67</v>
      </c>
      <c r="AV611" s="227">
        <v>1275870</v>
      </c>
      <c r="AW611" s="227">
        <v>1208500</v>
      </c>
      <c r="AX611" s="227">
        <v>1527273</v>
      </c>
      <c r="AY611" s="227">
        <v>1180919</v>
      </c>
      <c r="AZ611" s="227">
        <v>852000</v>
      </c>
      <c r="BA611" s="227">
        <v>6775075</v>
      </c>
      <c r="BB611" s="227">
        <v>1119950</v>
      </c>
      <c r="BC611" s="227">
        <v>13236070.220000001</v>
      </c>
      <c r="BD611" s="227">
        <v>3657800</v>
      </c>
      <c r="BE611" s="227">
        <v>888428.57</v>
      </c>
      <c r="BF611" s="227">
        <v>913000</v>
      </c>
      <c r="BG611" s="227">
        <v>8911942.4900000002</v>
      </c>
      <c r="BH611" s="227">
        <v>893451.61</v>
      </c>
      <c r="BI611" s="227">
        <v>891000</v>
      </c>
      <c r="BJ611" s="227">
        <v>818000</v>
      </c>
      <c r="BK611" s="227">
        <v>931919.35</v>
      </c>
      <c r="BL611" s="227">
        <v>10262758.07</v>
      </c>
      <c r="BM611" s="227">
        <v>1876000</v>
      </c>
      <c r="BN611" s="227">
        <v>1241507.1399999999</v>
      </c>
      <c r="BO611" s="227">
        <v>1755246.23</v>
      </c>
      <c r="BP611" s="227">
        <v>1196000</v>
      </c>
      <c r="BQ611" s="227">
        <v>1099150.3500000001</v>
      </c>
      <c r="BR611" s="227">
        <v>43405529.079999998</v>
      </c>
      <c r="BS611" s="227">
        <v>1447403</v>
      </c>
      <c r="BT611" s="227">
        <v>1560400</v>
      </c>
      <c r="BU611" s="227">
        <v>6709031.7999999998</v>
      </c>
      <c r="BV611" s="227">
        <v>402000</v>
      </c>
      <c r="BW611" s="227">
        <v>1410000</v>
      </c>
      <c r="BX611" s="227">
        <v>4236983</v>
      </c>
      <c r="BY611" s="227">
        <v>714000</v>
      </c>
      <c r="BZ611" s="227">
        <v>1057000</v>
      </c>
      <c r="CA611" s="227">
        <v>1225500</v>
      </c>
      <c r="CB611" s="227">
        <v>1555500</v>
      </c>
      <c r="CC611" s="227">
        <v>3561951.61</v>
      </c>
      <c r="CD611" s="227">
        <v>1611500</v>
      </c>
      <c r="CE611" s="227">
        <v>2912427.38</v>
      </c>
      <c r="CF611" s="227">
        <v>1108350</v>
      </c>
      <c r="CG611" s="227">
        <v>939000</v>
      </c>
      <c r="CH611" s="227">
        <v>668000</v>
      </c>
      <c r="CI611" s="227">
        <v>1068000</v>
      </c>
      <c r="CJ611" s="227">
        <v>3767484.61</v>
      </c>
      <c r="CK611" s="227">
        <v>759000</v>
      </c>
      <c r="CL611" s="227">
        <v>716333</v>
      </c>
      <c r="CM611" s="326" t="s">
        <v>1428</v>
      </c>
      <c r="CN611" s="309" t="s">
        <v>1435</v>
      </c>
      <c r="CO611" s="309" t="s">
        <v>1428</v>
      </c>
      <c r="CQ611" s="336" t="s">
        <v>2263</v>
      </c>
      <c r="CR611" s="310">
        <f t="shared" si="13"/>
        <v>0</v>
      </c>
      <c r="CS611" s="310" t="s">
        <v>2005</v>
      </c>
      <c r="CT611" s="310" t="s">
        <v>2231</v>
      </c>
      <c r="CU611" s="310">
        <v>0</v>
      </c>
      <c r="CW611" s="312" t="s">
        <v>1435</v>
      </c>
      <c r="CX611" s="310" t="s">
        <v>1428</v>
      </c>
      <c r="CY611" s="310">
        <v>0</v>
      </c>
      <c r="CZ611" s="325">
        <f t="shared" si="12"/>
        <v>0</v>
      </c>
      <c r="DA611" s="313" t="s">
        <v>2005</v>
      </c>
      <c r="DB611" s="310" t="s">
        <v>1486</v>
      </c>
      <c r="DC611" s="310" t="s">
        <v>1471</v>
      </c>
    </row>
    <row r="612" spans="1:107" ht="13.2" customHeight="1" x14ac:dyDescent="0.25">
      <c r="A612" s="293" t="s">
        <v>2006</v>
      </c>
      <c r="B612" s="294" t="s">
        <v>2289</v>
      </c>
      <c r="C612" s="227">
        <v>62048</v>
      </c>
      <c r="D612" s="227">
        <v>45000</v>
      </c>
      <c r="E612" s="227">
        <v>0</v>
      </c>
      <c r="F612" s="227">
        <v>0</v>
      </c>
      <c r="G612" s="227">
        <v>54000</v>
      </c>
      <c r="H612" s="227">
        <v>97000</v>
      </c>
      <c r="I612" s="227">
        <v>139500</v>
      </c>
      <c r="J612" s="227">
        <v>400000</v>
      </c>
      <c r="K612" s="227">
        <v>102500</v>
      </c>
      <c r="L612" s="227">
        <v>189000</v>
      </c>
      <c r="M612" s="227">
        <v>18000</v>
      </c>
      <c r="N612" s="227">
        <v>0</v>
      </c>
      <c r="O612" s="227">
        <v>294387.08</v>
      </c>
      <c r="P612" s="227">
        <v>10500</v>
      </c>
      <c r="Q612" s="227">
        <v>50500</v>
      </c>
      <c r="R612" s="227">
        <v>62500</v>
      </c>
      <c r="S612" s="227">
        <v>57000</v>
      </c>
      <c r="T612" s="227">
        <v>45000</v>
      </c>
      <c r="U612" s="227">
        <v>9000</v>
      </c>
      <c r="V612" s="227">
        <v>26000</v>
      </c>
      <c r="W612" s="227">
        <v>690640.59</v>
      </c>
      <c r="X612" s="227">
        <v>161500</v>
      </c>
      <c r="Y612" s="227">
        <v>405000</v>
      </c>
      <c r="Z612" s="227">
        <v>199500</v>
      </c>
      <c r="AA612" s="227">
        <v>99000</v>
      </c>
      <c r="AB612" s="227">
        <v>138000</v>
      </c>
      <c r="AC612" s="227">
        <v>45000</v>
      </c>
      <c r="AD612" s="227">
        <v>248823.05</v>
      </c>
      <c r="AE612" s="227">
        <v>39000</v>
      </c>
      <c r="AF612" s="227">
        <v>93000</v>
      </c>
      <c r="AG612" s="227">
        <v>145000</v>
      </c>
      <c r="AH612" s="227">
        <v>115000</v>
      </c>
      <c r="AI612" s="227">
        <v>86500</v>
      </c>
      <c r="AJ612" s="227">
        <v>94500</v>
      </c>
      <c r="AK612" s="227">
        <v>290143</v>
      </c>
      <c r="AL612" s="227">
        <v>59500</v>
      </c>
      <c r="AM612" s="227">
        <v>40677</v>
      </c>
      <c r="AN612" s="227">
        <v>70788</v>
      </c>
      <c r="AO612" s="227">
        <v>119710</v>
      </c>
      <c r="AP612" s="227">
        <v>137500</v>
      </c>
      <c r="AQ612" s="227">
        <v>40000</v>
      </c>
      <c r="AR612" s="227">
        <v>871500</v>
      </c>
      <c r="AS612" s="227">
        <v>78000</v>
      </c>
      <c r="AT612" s="227">
        <v>165502</v>
      </c>
      <c r="AU612" s="227">
        <v>123500</v>
      </c>
      <c r="AV612" s="227">
        <v>60000</v>
      </c>
      <c r="AW612" s="227">
        <v>25500</v>
      </c>
      <c r="AX612" s="227">
        <v>51000</v>
      </c>
      <c r="AY612" s="227">
        <v>68000</v>
      </c>
      <c r="AZ612" s="227">
        <v>71300</v>
      </c>
      <c r="BA612" s="227">
        <v>310036</v>
      </c>
      <c r="BB612" s="227">
        <v>0</v>
      </c>
      <c r="BC612" s="227">
        <v>918496.94</v>
      </c>
      <c r="BD612" s="227">
        <v>122950</v>
      </c>
      <c r="BE612" s="227">
        <v>63355</v>
      </c>
      <c r="BF612" s="227">
        <v>155500</v>
      </c>
      <c r="BG612" s="227">
        <v>24046</v>
      </c>
      <c r="BH612" s="227">
        <v>48150</v>
      </c>
      <c r="BI612" s="227">
        <v>108500</v>
      </c>
      <c r="BJ612" s="227">
        <v>88000</v>
      </c>
      <c r="BK612" s="227">
        <v>179096.76</v>
      </c>
      <c r="BL612" s="227">
        <v>141350</v>
      </c>
      <c r="BM612" s="227">
        <v>28500</v>
      </c>
      <c r="BN612" s="227">
        <v>92400</v>
      </c>
      <c r="BO612" s="227">
        <v>37349.78</v>
      </c>
      <c r="BP612" s="227">
        <v>12000</v>
      </c>
      <c r="BQ612" s="227">
        <v>48435</v>
      </c>
      <c r="BR612" s="295">
        <v>1542213</v>
      </c>
      <c r="BS612" s="295">
        <v>125557</v>
      </c>
      <c r="BT612" s="295">
        <v>121000</v>
      </c>
      <c r="BU612" s="295">
        <v>681950</v>
      </c>
      <c r="BV612" s="227">
        <v>0</v>
      </c>
      <c r="BW612" s="227">
        <v>36000</v>
      </c>
      <c r="BX612" s="295">
        <v>296447.71999999997</v>
      </c>
      <c r="BY612" s="295">
        <v>60000</v>
      </c>
      <c r="BZ612" s="227">
        <v>68500</v>
      </c>
      <c r="CA612" s="227">
        <v>56000</v>
      </c>
      <c r="CB612" s="227">
        <v>320000</v>
      </c>
      <c r="CC612" s="295">
        <v>458500</v>
      </c>
      <c r="CD612" s="227">
        <v>83500</v>
      </c>
      <c r="CE612" s="227">
        <v>307274.19</v>
      </c>
      <c r="CF612" s="227">
        <v>144000</v>
      </c>
      <c r="CG612" s="227">
        <v>73500</v>
      </c>
      <c r="CH612" s="227">
        <v>54500</v>
      </c>
      <c r="CI612" s="295">
        <v>71451.61</v>
      </c>
      <c r="CJ612" s="295">
        <v>255273</v>
      </c>
      <c r="CK612" s="227">
        <v>69500</v>
      </c>
      <c r="CL612" s="227">
        <v>97500</v>
      </c>
      <c r="CM612" s="326" t="s">
        <v>1428</v>
      </c>
      <c r="CN612" s="309" t="s">
        <v>1435</v>
      </c>
      <c r="CO612" s="309" t="s">
        <v>1428</v>
      </c>
      <c r="CP612" s="310" t="s">
        <v>2201</v>
      </c>
      <c r="CQ612" s="336" t="s">
        <v>2263</v>
      </c>
      <c r="CR612" s="310">
        <f t="shared" si="13"/>
        <v>0</v>
      </c>
      <c r="CS612" s="310" t="s">
        <v>2006</v>
      </c>
      <c r="CT612" s="310" t="s">
        <v>2232</v>
      </c>
      <c r="CU612" s="310">
        <v>0</v>
      </c>
      <c r="CW612" s="312" t="s">
        <v>1435</v>
      </c>
      <c r="CX612" s="310" t="s">
        <v>1428</v>
      </c>
      <c r="CY612" s="310" t="s">
        <v>2201</v>
      </c>
      <c r="CZ612" s="325">
        <f t="shared" si="12"/>
        <v>0</v>
      </c>
      <c r="DA612" s="313" t="s">
        <v>2006</v>
      </c>
      <c r="DB612" s="310" t="s">
        <v>2289</v>
      </c>
      <c r="DC612" s="310" t="s">
        <v>1471</v>
      </c>
    </row>
    <row r="613" spans="1:107" ht="13.2" customHeight="1" x14ac:dyDescent="0.25">
      <c r="A613" s="293" t="s">
        <v>2007</v>
      </c>
      <c r="B613" s="294" t="s">
        <v>675</v>
      </c>
      <c r="C613" s="227">
        <v>3558820</v>
      </c>
      <c r="D613" s="227">
        <v>0</v>
      </c>
      <c r="E613" s="227">
        <v>0</v>
      </c>
      <c r="F613" s="227">
        <v>0</v>
      </c>
      <c r="G613" s="227">
        <v>15000</v>
      </c>
      <c r="H613" s="227">
        <v>0</v>
      </c>
      <c r="I613" s="227">
        <v>0</v>
      </c>
      <c r="J613" s="227">
        <v>0</v>
      </c>
      <c r="K613" s="227">
        <v>0</v>
      </c>
      <c r="L613" s="227">
        <v>0</v>
      </c>
      <c r="M613" s="227">
        <v>0</v>
      </c>
      <c r="N613" s="227">
        <v>0</v>
      </c>
      <c r="O613" s="227">
        <v>2163070</v>
      </c>
      <c r="P613" s="227">
        <v>718500</v>
      </c>
      <c r="Q613" s="227">
        <v>532000</v>
      </c>
      <c r="R613" s="227">
        <v>0</v>
      </c>
      <c r="S613" s="227">
        <v>466500</v>
      </c>
      <c r="T613" s="227">
        <v>454500</v>
      </c>
      <c r="U613" s="227">
        <v>30000</v>
      </c>
      <c r="V613" s="227">
        <v>198500</v>
      </c>
      <c r="W613" s="227">
        <v>914000</v>
      </c>
      <c r="X613" s="227">
        <v>422500</v>
      </c>
      <c r="Y613" s="227">
        <v>0</v>
      </c>
      <c r="Z613" s="227">
        <v>0</v>
      </c>
      <c r="AA613" s="227">
        <v>0</v>
      </c>
      <c r="AB613" s="227">
        <v>0</v>
      </c>
      <c r="AC613" s="227">
        <v>0</v>
      </c>
      <c r="AD613" s="227">
        <v>0</v>
      </c>
      <c r="AE613" s="227">
        <v>0</v>
      </c>
      <c r="AF613" s="227">
        <v>0</v>
      </c>
      <c r="AG613" s="227">
        <v>0</v>
      </c>
      <c r="AH613" s="227">
        <v>0</v>
      </c>
      <c r="AI613" s="227">
        <v>0</v>
      </c>
      <c r="AJ613" s="227">
        <v>396000</v>
      </c>
      <c r="AK613" s="227">
        <v>1423500</v>
      </c>
      <c r="AL613" s="227">
        <v>181500</v>
      </c>
      <c r="AM613" s="227">
        <v>320500</v>
      </c>
      <c r="AN613" s="227">
        <v>0</v>
      </c>
      <c r="AO613" s="227">
        <v>0</v>
      </c>
      <c r="AP613" s="227">
        <v>487000</v>
      </c>
      <c r="AQ613" s="227">
        <v>219000</v>
      </c>
      <c r="AR613" s="227">
        <v>0</v>
      </c>
      <c r="AS613" s="227">
        <v>0</v>
      </c>
      <c r="AT613" s="227">
        <v>1400000</v>
      </c>
      <c r="AU613" s="227">
        <v>393000</v>
      </c>
      <c r="AV613" s="227">
        <v>286500</v>
      </c>
      <c r="AW613" s="227">
        <v>0</v>
      </c>
      <c r="AX613" s="227">
        <v>328000</v>
      </c>
      <c r="AY613" s="227">
        <v>301000</v>
      </c>
      <c r="AZ613" s="227">
        <v>0</v>
      </c>
      <c r="BA613" s="227">
        <v>3055500</v>
      </c>
      <c r="BB613" s="227">
        <v>252000</v>
      </c>
      <c r="BC613" s="227">
        <v>3919500</v>
      </c>
      <c r="BD613" s="227">
        <v>0</v>
      </c>
      <c r="BE613" s="227">
        <v>364000</v>
      </c>
      <c r="BF613" s="227">
        <v>0</v>
      </c>
      <c r="BG613" s="227">
        <v>2716700</v>
      </c>
      <c r="BH613" s="227">
        <v>0</v>
      </c>
      <c r="BI613" s="227">
        <v>0</v>
      </c>
      <c r="BJ613" s="227">
        <v>284500</v>
      </c>
      <c r="BK613" s="227">
        <v>320000</v>
      </c>
      <c r="BL613" s="227">
        <v>1000</v>
      </c>
      <c r="BM613" s="227">
        <v>1208500</v>
      </c>
      <c r="BN613" s="227">
        <v>783500</v>
      </c>
      <c r="BO613" s="227">
        <v>0</v>
      </c>
      <c r="BP613" s="227">
        <v>0</v>
      </c>
      <c r="BQ613" s="227">
        <v>0</v>
      </c>
      <c r="BR613" s="227">
        <v>4194000</v>
      </c>
      <c r="BS613" s="227">
        <v>759500</v>
      </c>
      <c r="BT613" s="227">
        <v>805500</v>
      </c>
      <c r="BU613" s="227">
        <v>2294000</v>
      </c>
      <c r="BV613" s="227">
        <v>0</v>
      </c>
      <c r="BW613" s="227">
        <v>722000</v>
      </c>
      <c r="BX613" s="227">
        <v>0</v>
      </c>
      <c r="BY613" s="227">
        <v>0</v>
      </c>
      <c r="BZ613" s="227">
        <v>580500</v>
      </c>
      <c r="CA613" s="227">
        <v>651000</v>
      </c>
      <c r="CB613" s="227">
        <v>835500</v>
      </c>
      <c r="CC613" s="227">
        <v>1684500</v>
      </c>
      <c r="CD613" s="227">
        <v>979000</v>
      </c>
      <c r="CE613" s="227">
        <v>1251500</v>
      </c>
      <c r="CF613" s="227">
        <v>480000</v>
      </c>
      <c r="CG613" s="227">
        <v>491900</v>
      </c>
      <c r="CH613" s="227">
        <v>431500</v>
      </c>
      <c r="CI613" s="227">
        <v>0</v>
      </c>
      <c r="CJ613" s="227">
        <v>1164500</v>
      </c>
      <c r="CK613" s="227">
        <v>337500</v>
      </c>
      <c r="CL613" s="227">
        <v>324000</v>
      </c>
      <c r="CM613" s="326" t="s">
        <v>1434</v>
      </c>
      <c r="CN613" s="309" t="s">
        <v>1433</v>
      </c>
      <c r="CO613" s="309" t="s">
        <v>1434</v>
      </c>
      <c r="CQ613" s="340" t="s">
        <v>2265</v>
      </c>
      <c r="CR613" s="310">
        <f t="shared" si="13"/>
        <v>0</v>
      </c>
      <c r="CS613" s="310" t="s">
        <v>2007</v>
      </c>
      <c r="CT613" s="310" t="s">
        <v>675</v>
      </c>
      <c r="CU613" s="310">
        <v>0</v>
      </c>
      <c r="CW613" s="312" t="s">
        <v>1433</v>
      </c>
      <c r="CX613" s="310" t="s">
        <v>1434</v>
      </c>
      <c r="CY613" s="310">
        <v>0</v>
      </c>
      <c r="CZ613" s="325">
        <f t="shared" si="12"/>
        <v>0</v>
      </c>
      <c r="DA613" s="313" t="s">
        <v>2007</v>
      </c>
      <c r="DB613" s="310" t="s">
        <v>675</v>
      </c>
      <c r="DC613" s="310" t="s">
        <v>1471</v>
      </c>
    </row>
    <row r="614" spans="1:107" ht="13.2" customHeight="1" x14ac:dyDescent="0.25">
      <c r="A614" s="293" t="s">
        <v>2008</v>
      </c>
      <c r="B614" s="294" t="s">
        <v>676</v>
      </c>
      <c r="C614" s="227">
        <v>27900</v>
      </c>
      <c r="D614" s="227">
        <v>0</v>
      </c>
      <c r="E614" s="227">
        <v>0</v>
      </c>
      <c r="F614" s="227">
        <v>0</v>
      </c>
      <c r="G614" s="227">
        <v>0</v>
      </c>
      <c r="H614" s="227">
        <v>0</v>
      </c>
      <c r="I614" s="227">
        <v>0</v>
      </c>
      <c r="J614" s="227">
        <v>0</v>
      </c>
      <c r="K614" s="227">
        <v>0</v>
      </c>
      <c r="L614" s="227">
        <v>0</v>
      </c>
      <c r="M614" s="227">
        <v>0</v>
      </c>
      <c r="N614" s="227">
        <v>0</v>
      </c>
      <c r="O614" s="227">
        <v>213930</v>
      </c>
      <c r="P614" s="227">
        <v>326000</v>
      </c>
      <c r="Q614" s="227">
        <v>30000</v>
      </c>
      <c r="R614" s="227">
        <v>0</v>
      </c>
      <c r="S614" s="227">
        <v>127000</v>
      </c>
      <c r="T614" s="227">
        <v>40000</v>
      </c>
      <c r="U614" s="227">
        <v>333500</v>
      </c>
      <c r="V614" s="227">
        <v>55000</v>
      </c>
      <c r="W614" s="227">
        <v>0</v>
      </c>
      <c r="X614" s="227">
        <v>104000</v>
      </c>
      <c r="Y614" s="227">
        <v>0</v>
      </c>
      <c r="Z614" s="227">
        <v>0</v>
      </c>
      <c r="AA614" s="227">
        <v>0</v>
      </c>
      <c r="AB614" s="227">
        <v>0</v>
      </c>
      <c r="AC614" s="227">
        <v>0</v>
      </c>
      <c r="AD614" s="227">
        <v>0</v>
      </c>
      <c r="AE614" s="227">
        <v>0</v>
      </c>
      <c r="AF614" s="227">
        <v>0</v>
      </c>
      <c r="AG614" s="227">
        <v>0</v>
      </c>
      <c r="AH614" s="227">
        <v>0</v>
      </c>
      <c r="AI614" s="227">
        <v>0</v>
      </c>
      <c r="AJ614" s="227">
        <v>24000</v>
      </c>
      <c r="AK614" s="227">
        <v>299000</v>
      </c>
      <c r="AL614" s="227">
        <v>149000</v>
      </c>
      <c r="AM614" s="227">
        <v>0</v>
      </c>
      <c r="AN614" s="227">
        <v>0</v>
      </c>
      <c r="AO614" s="227">
        <v>0</v>
      </c>
      <c r="AP614" s="227">
        <v>0</v>
      </c>
      <c r="AQ614" s="227">
        <v>0</v>
      </c>
      <c r="AR614" s="227">
        <v>0</v>
      </c>
      <c r="AS614" s="227">
        <v>0</v>
      </c>
      <c r="AT614" s="227">
        <v>0</v>
      </c>
      <c r="AU614" s="227">
        <v>117000</v>
      </c>
      <c r="AV614" s="227">
        <v>64000</v>
      </c>
      <c r="AW614" s="227">
        <v>0</v>
      </c>
      <c r="AX614" s="227">
        <v>0</v>
      </c>
      <c r="AY614" s="227">
        <v>45000</v>
      </c>
      <c r="AZ614" s="227">
        <v>0</v>
      </c>
      <c r="BA614" s="227">
        <v>165500</v>
      </c>
      <c r="BB614" s="227">
        <v>55000</v>
      </c>
      <c r="BC614" s="227">
        <v>1296000</v>
      </c>
      <c r="BD614" s="227">
        <v>0</v>
      </c>
      <c r="BE614" s="227">
        <v>187000</v>
      </c>
      <c r="BF614" s="227">
        <v>20000</v>
      </c>
      <c r="BG614" s="227">
        <v>0</v>
      </c>
      <c r="BH614" s="227">
        <v>0</v>
      </c>
      <c r="BI614" s="227">
        <v>0</v>
      </c>
      <c r="BJ614" s="227">
        <v>27000</v>
      </c>
      <c r="BK614" s="227">
        <v>0</v>
      </c>
      <c r="BL614" s="227">
        <v>0</v>
      </c>
      <c r="BM614" s="227">
        <v>29000</v>
      </c>
      <c r="BN614" s="227">
        <v>35000</v>
      </c>
      <c r="BO614" s="227">
        <v>0</v>
      </c>
      <c r="BP614" s="227">
        <v>0</v>
      </c>
      <c r="BQ614" s="227">
        <v>0</v>
      </c>
      <c r="BR614" s="227">
        <v>719500</v>
      </c>
      <c r="BS614" s="227">
        <v>30000</v>
      </c>
      <c r="BT614" s="227">
        <v>42000</v>
      </c>
      <c r="BU614" s="227">
        <v>119000</v>
      </c>
      <c r="BV614" s="227">
        <v>0</v>
      </c>
      <c r="BW614" s="227">
        <v>107000</v>
      </c>
      <c r="BX614" s="227">
        <v>0</v>
      </c>
      <c r="BY614" s="227">
        <v>0</v>
      </c>
      <c r="BZ614" s="227">
        <v>35000</v>
      </c>
      <c r="CA614" s="227">
        <v>57500</v>
      </c>
      <c r="CB614" s="227">
        <v>42000</v>
      </c>
      <c r="CC614" s="227">
        <v>131000</v>
      </c>
      <c r="CD614" s="227">
        <v>39000</v>
      </c>
      <c r="CE614" s="227">
        <v>24500</v>
      </c>
      <c r="CF614" s="227">
        <v>21000</v>
      </c>
      <c r="CG614" s="227">
        <v>88100</v>
      </c>
      <c r="CH614" s="227">
        <v>23000</v>
      </c>
      <c r="CI614" s="227">
        <v>0</v>
      </c>
      <c r="CJ614" s="227">
        <v>402000</v>
      </c>
      <c r="CK614" s="227">
        <v>0</v>
      </c>
      <c r="CL614" s="227">
        <v>19000</v>
      </c>
      <c r="CM614" s="326" t="s">
        <v>1434</v>
      </c>
      <c r="CN614" s="309" t="s">
        <v>1433</v>
      </c>
      <c r="CO614" s="309" t="s">
        <v>1434</v>
      </c>
      <c r="CQ614" s="340" t="s">
        <v>2265</v>
      </c>
      <c r="CR614" s="310">
        <f t="shared" si="13"/>
        <v>0</v>
      </c>
      <c r="CS614" s="310" t="s">
        <v>2008</v>
      </c>
      <c r="CT614" s="310" t="s">
        <v>676</v>
      </c>
      <c r="CU614" s="310">
        <v>0</v>
      </c>
      <c r="CW614" s="312" t="s">
        <v>1433</v>
      </c>
      <c r="CX614" s="310" t="s">
        <v>1434</v>
      </c>
      <c r="CY614" s="310">
        <v>0</v>
      </c>
      <c r="CZ614" s="325">
        <f t="shared" si="12"/>
        <v>0</v>
      </c>
      <c r="DA614" s="313" t="s">
        <v>2008</v>
      </c>
      <c r="DB614" s="310" t="s">
        <v>676</v>
      </c>
      <c r="DC614" s="310" t="s">
        <v>1471</v>
      </c>
    </row>
    <row r="615" spans="1:107" ht="13.2" customHeight="1" x14ac:dyDescent="0.25">
      <c r="A615" s="293" t="s">
        <v>2011</v>
      </c>
      <c r="B615" s="294" t="s">
        <v>674</v>
      </c>
      <c r="C615" s="227">
        <v>0</v>
      </c>
      <c r="D615" s="227">
        <v>0</v>
      </c>
      <c r="E615" s="227">
        <v>0</v>
      </c>
      <c r="F615" s="227">
        <v>0</v>
      </c>
      <c r="G615" s="227">
        <v>0</v>
      </c>
      <c r="H615" s="227">
        <v>0</v>
      </c>
      <c r="I615" s="227">
        <v>0</v>
      </c>
      <c r="J615" s="227">
        <v>0</v>
      </c>
      <c r="K615" s="227">
        <v>0</v>
      </c>
      <c r="L615" s="227">
        <v>0</v>
      </c>
      <c r="M615" s="227">
        <v>0</v>
      </c>
      <c r="N615" s="227">
        <v>0</v>
      </c>
      <c r="O615" s="227">
        <v>0</v>
      </c>
      <c r="P615" s="227">
        <v>0</v>
      </c>
      <c r="Q615" s="227">
        <v>0</v>
      </c>
      <c r="R615" s="227">
        <v>0</v>
      </c>
      <c r="S615" s="227">
        <v>0</v>
      </c>
      <c r="T615" s="227">
        <v>0</v>
      </c>
      <c r="U615" s="227">
        <v>0</v>
      </c>
      <c r="V615" s="227">
        <v>0</v>
      </c>
      <c r="W615" s="227">
        <v>3400</v>
      </c>
      <c r="X615" s="227">
        <v>0</v>
      </c>
      <c r="Y615" s="227">
        <v>0</v>
      </c>
      <c r="Z615" s="227">
        <v>0</v>
      </c>
      <c r="AA615" s="227">
        <v>0</v>
      </c>
      <c r="AB615" s="227">
        <v>0</v>
      </c>
      <c r="AC615" s="227">
        <v>0</v>
      </c>
      <c r="AD615" s="227">
        <v>16070</v>
      </c>
      <c r="AE615" s="227">
        <v>0</v>
      </c>
      <c r="AF615" s="227">
        <v>0</v>
      </c>
      <c r="AG615" s="227">
        <v>0</v>
      </c>
      <c r="AH615" s="227">
        <v>0</v>
      </c>
      <c r="AI615" s="227">
        <v>0</v>
      </c>
      <c r="AJ615" s="227">
        <v>0</v>
      </c>
      <c r="AK615" s="227">
        <v>0</v>
      </c>
      <c r="AL615" s="227">
        <v>0</v>
      </c>
      <c r="AM615" s="227">
        <v>0</v>
      </c>
      <c r="AN615" s="227">
        <v>0</v>
      </c>
      <c r="AO615" s="227">
        <v>0</v>
      </c>
      <c r="AP615" s="227">
        <v>0</v>
      </c>
      <c r="AQ615" s="227">
        <v>0</v>
      </c>
      <c r="AR615" s="227">
        <v>0</v>
      </c>
      <c r="AS615" s="227">
        <v>0</v>
      </c>
      <c r="AT615" s="227">
        <v>0</v>
      </c>
      <c r="AU615" s="227">
        <v>0</v>
      </c>
      <c r="AV615" s="227">
        <v>0</v>
      </c>
      <c r="AW615" s="227">
        <v>0</v>
      </c>
      <c r="AX615" s="227">
        <v>0</v>
      </c>
      <c r="AY615" s="227">
        <v>0</v>
      </c>
      <c r="AZ615" s="227">
        <v>0</v>
      </c>
      <c r="BA615" s="227">
        <v>0</v>
      </c>
      <c r="BB615" s="227">
        <v>0</v>
      </c>
      <c r="BC615" s="227">
        <v>0</v>
      </c>
      <c r="BD615" s="227">
        <v>0</v>
      </c>
      <c r="BE615" s="227">
        <v>0</v>
      </c>
      <c r="BF615" s="227">
        <v>0</v>
      </c>
      <c r="BG615" s="227">
        <v>0</v>
      </c>
      <c r="BH615" s="227">
        <v>0</v>
      </c>
      <c r="BI615" s="227">
        <v>0</v>
      </c>
      <c r="BJ615" s="227">
        <v>0</v>
      </c>
      <c r="BK615" s="227">
        <v>0</v>
      </c>
      <c r="BL615" s="227">
        <v>0</v>
      </c>
      <c r="BM615" s="227">
        <v>0</v>
      </c>
      <c r="BN615" s="227">
        <v>0</v>
      </c>
      <c r="BO615" s="227">
        <v>0</v>
      </c>
      <c r="BP615" s="227">
        <v>0</v>
      </c>
      <c r="BQ615" s="227">
        <v>0</v>
      </c>
      <c r="BR615" s="227">
        <v>0</v>
      </c>
      <c r="BS615" s="227">
        <v>0</v>
      </c>
      <c r="BT615" s="227">
        <v>0</v>
      </c>
      <c r="BU615" s="227">
        <v>0</v>
      </c>
      <c r="BV615" s="227">
        <v>0</v>
      </c>
      <c r="BW615" s="227">
        <v>0</v>
      </c>
      <c r="BX615" s="227">
        <v>0</v>
      </c>
      <c r="BY615" s="227">
        <v>0</v>
      </c>
      <c r="BZ615" s="227">
        <v>0</v>
      </c>
      <c r="CA615" s="227">
        <v>0</v>
      </c>
      <c r="CB615" s="227">
        <v>0</v>
      </c>
      <c r="CC615" s="227">
        <v>0</v>
      </c>
      <c r="CD615" s="227">
        <v>0</v>
      </c>
      <c r="CE615" s="227">
        <v>0</v>
      </c>
      <c r="CF615" s="227">
        <v>0</v>
      </c>
      <c r="CG615" s="227">
        <v>0</v>
      </c>
      <c r="CH615" s="227">
        <v>0</v>
      </c>
      <c r="CI615" s="227">
        <v>0</v>
      </c>
      <c r="CJ615" s="227">
        <v>0</v>
      </c>
      <c r="CK615" s="227">
        <v>0</v>
      </c>
      <c r="CL615" s="227">
        <v>0</v>
      </c>
      <c r="CM615" s="326" t="s">
        <v>1428</v>
      </c>
      <c r="CN615" s="309" t="s">
        <v>1433</v>
      </c>
      <c r="CO615" s="309" t="s">
        <v>1428</v>
      </c>
      <c r="CP615" s="310" t="s">
        <v>2201</v>
      </c>
      <c r="CQ615" s="336" t="s">
        <v>2263</v>
      </c>
      <c r="CR615" s="310">
        <f t="shared" si="13"/>
        <v>0</v>
      </c>
      <c r="CS615" s="310" t="s">
        <v>2011</v>
      </c>
      <c r="CT615" s="310" t="s">
        <v>674</v>
      </c>
      <c r="CU615" s="310">
        <v>0</v>
      </c>
      <c r="CW615" s="312" t="s">
        <v>1436</v>
      </c>
      <c r="CX615" s="310" t="s">
        <v>1428</v>
      </c>
      <c r="CY615" s="310" t="s">
        <v>2201</v>
      </c>
      <c r="CZ615" s="325">
        <f t="shared" si="12"/>
        <v>0</v>
      </c>
      <c r="DA615" s="313" t="s">
        <v>2011</v>
      </c>
      <c r="DB615" s="310" t="s">
        <v>674</v>
      </c>
      <c r="DC615" s="310" t="s">
        <v>1471</v>
      </c>
    </row>
    <row r="616" spans="1:107" ht="13.2" customHeight="1" x14ac:dyDescent="0.25">
      <c r="A616" s="293" t="s">
        <v>2009</v>
      </c>
      <c r="B616" s="294" t="s">
        <v>1489</v>
      </c>
      <c r="C616" s="227">
        <v>19344</v>
      </c>
      <c r="D616" s="227">
        <v>0</v>
      </c>
      <c r="E616" s="227">
        <v>0</v>
      </c>
      <c r="F616" s="227">
        <v>0</v>
      </c>
      <c r="G616" s="227">
        <v>0</v>
      </c>
      <c r="H616" s="227">
        <v>0</v>
      </c>
      <c r="I616" s="227">
        <v>0</v>
      </c>
      <c r="J616" s="227">
        <v>0</v>
      </c>
      <c r="K616" s="227">
        <v>0</v>
      </c>
      <c r="L616" s="227">
        <v>0</v>
      </c>
      <c r="M616" s="227">
        <v>0</v>
      </c>
      <c r="N616" s="227">
        <v>0</v>
      </c>
      <c r="O616" s="227">
        <v>7164</v>
      </c>
      <c r="P616" s="227">
        <v>0</v>
      </c>
      <c r="Q616" s="227">
        <v>0</v>
      </c>
      <c r="R616" s="227">
        <v>0</v>
      </c>
      <c r="S616" s="227">
        <v>0</v>
      </c>
      <c r="T616" s="227">
        <v>0</v>
      </c>
      <c r="U616" s="227">
        <v>0</v>
      </c>
      <c r="V616" s="227">
        <v>0</v>
      </c>
      <c r="W616" s="227">
        <v>16728</v>
      </c>
      <c r="X616" s="227">
        <v>0</v>
      </c>
      <c r="Y616" s="227">
        <v>0</v>
      </c>
      <c r="Z616" s="227">
        <v>0</v>
      </c>
      <c r="AA616" s="227">
        <v>0</v>
      </c>
      <c r="AB616" s="227">
        <v>0</v>
      </c>
      <c r="AC616" s="227">
        <v>0</v>
      </c>
      <c r="AD616" s="227">
        <v>0</v>
      </c>
      <c r="AE616" s="227">
        <v>0</v>
      </c>
      <c r="AF616" s="227">
        <v>0</v>
      </c>
      <c r="AG616" s="227">
        <v>0</v>
      </c>
      <c r="AH616" s="227">
        <v>0</v>
      </c>
      <c r="AI616" s="227">
        <v>0</v>
      </c>
      <c r="AJ616" s="227">
        <v>0</v>
      </c>
      <c r="AK616" s="227">
        <v>13284</v>
      </c>
      <c r="AL616" s="227">
        <v>0</v>
      </c>
      <c r="AM616" s="227">
        <v>0</v>
      </c>
      <c r="AN616" s="227">
        <v>0</v>
      </c>
      <c r="AO616" s="227">
        <v>0</v>
      </c>
      <c r="AP616" s="227">
        <v>0</v>
      </c>
      <c r="AQ616" s="227">
        <v>0</v>
      </c>
      <c r="AR616" s="227">
        <v>0</v>
      </c>
      <c r="AS616" s="227">
        <v>0</v>
      </c>
      <c r="AT616" s="227">
        <v>0</v>
      </c>
      <c r="AU616" s="227">
        <v>0</v>
      </c>
      <c r="AV616" s="227">
        <v>0</v>
      </c>
      <c r="AW616" s="227">
        <v>0</v>
      </c>
      <c r="AX616" s="227">
        <v>0</v>
      </c>
      <c r="AY616" s="227">
        <v>0</v>
      </c>
      <c r="AZ616" s="227">
        <v>0</v>
      </c>
      <c r="BA616" s="227">
        <v>6876</v>
      </c>
      <c r="BB616" s="227">
        <v>0</v>
      </c>
      <c r="BC616" s="227">
        <v>0</v>
      </c>
      <c r="BD616" s="227">
        <v>0</v>
      </c>
      <c r="BE616" s="227">
        <v>0</v>
      </c>
      <c r="BF616" s="227">
        <v>0</v>
      </c>
      <c r="BG616" s="227">
        <v>0</v>
      </c>
      <c r="BH616" s="227">
        <v>0</v>
      </c>
      <c r="BI616" s="227">
        <v>0</v>
      </c>
      <c r="BJ616" s="227">
        <v>0</v>
      </c>
      <c r="BK616" s="227">
        <v>0</v>
      </c>
      <c r="BL616" s="227">
        <v>13308</v>
      </c>
      <c r="BM616" s="227">
        <v>0</v>
      </c>
      <c r="BN616" s="227">
        <v>0</v>
      </c>
      <c r="BO616" s="227">
        <v>0</v>
      </c>
      <c r="BP616" s="227">
        <v>0</v>
      </c>
      <c r="BQ616" s="227">
        <v>0</v>
      </c>
      <c r="BR616" s="227">
        <v>30480</v>
      </c>
      <c r="BS616" s="227">
        <v>0</v>
      </c>
      <c r="BT616" s="227">
        <v>0</v>
      </c>
      <c r="BU616" s="227">
        <v>5880</v>
      </c>
      <c r="BV616" s="227">
        <v>0</v>
      </c>
      <c r="BW616" s="227">
        <v>0</v>
      </c>
      <c r="BX616" s="227">
        <v>0</v>
      </c>
      <c r="BY616" s="227">
        <v>0</v>
      </c>
      <c r="BZ616" s="227">
        <v>0</v>
      </c>
      <c r="CA616" s="227">
        <v>0</v>
      </c>
      <c r="CB616" s="227">
        <v>0</v>
      </c>
      <c r="CC616" s="227">
        <v>0</v>
      </c>
      <c r="CD616" s="227">
        <v>0</v>
      </c>
      <c r="CE616" s="227">
        <v>0</v>
      </c>
      <c r="CF616" s="227">
        <v>0</v>
      </c>
      <c r="CG616" s="227">
        <v>0</v>
      </c>
      <c r="CH616" s="227">
        <v>0</v>
      </c>
      <c r="CI616" s="227">
        <v>0</v>
      </c>
      <c r="CJ616" s="227">
        <v>0</v>
      </c>
      <c r="CK616" s="227">
        <v>0</v>
      </c>
      <c r="CL616" s="227">
        <v>0</v>
      </c>
      <c r="CM616" s="326" t="s">
        <v>1434</v>
      </c>
      <c r="CN616" s="309" t="s">
        <v>1436</v>
      </c>
      <c r="CO616" s="309" t="s">
        <v>1434</v>
      </c>
      <c r="CQ616" s="336" t="s">
        <v>2265</v>
      </c>
      <c r="CR616" s="310">
        <f t="shared" si="13"/>
        <v>0</v>
      </c>
      <c r="CS616" s="310" t="s">
        <v>2009</v>
      </c>
      <c r="CT616" s="310" t="s">
        <v>2233</v>
      </c>
      <c r="CU616" s="310">
        <v>0</v>
      </c>
      <c r="CW616" s="312" t="s">
        <v>1433</v>
      </c>
      <c r="CX616" s="310" t="s">
        <v>1434</v>
      </c>
      <c r="CY616" s="310">
        <v>0</v>
      </c>
      <c r="CZ616" s="325">
        <f t="shared" si="12"/>
        <v>0</v>
      </c>
      <c r="DA616" s="313" t="s">
        <v>2009</v>
      </c>
      <c r="DB616" s="310" t="s">
        <v>1489</v>
      </c>
      <c r="DC616" s="310" t="s">
        <v>1471</v>
      </c>
    </row>
    <row r="617" spans="1:107" ht="13.2" customHeight="1" x14ac:dyDescent="0.25">
      <c r="A617" s="293" t="s">
        <v>2010</v>
      </c>
      <c r="B617" s="294" t="s">
        <v>1490</v>
      </c>
      <c r="C617" s="227">
        <v>124656</v>
      </c>
      <c r="D617" s="227">
        <v>21556.93</v>
      </c>
      <c r="E617" s="227">
        <v>15000</v>
      </c>
      <c r="F617" s="227">
        <v>9900</v>
      </c>
      <c r="G617" s="227">
        <v>12493</v>
      </c>
      <c r="H617" s="227">
        <v>20600</v>
      </c>
      <c r="I617" s="227">
        <v>14200</v>
      </c>
      <c r="J617" s="227">
        <v>30800</v>
      </c>
      <c r="K617" s="227">
        <v>16520.32</v>
      </c>
      <c r="L617" s="227">
        <v>18400</v>
      </c>
      <c r="M617" s="227">
        <v>36200</v>
      </c>
      <c r="N617" s="227">
        <v>0</v>
      </c>
      <c r="O617" s="227">
        <v>264887</v>
      </c>
      <c r="P617" s="227">
        <v>16964</v>
      </c>
      <c r="Q617" s="227">
        <v>20800</v>
      </c>
      <c r="R617" s="227">
        <v>24800</v>
      </c>
      <c r="S617" s="227">
        <v>17400</v>
      </c>
      <c r="T617" s="227">
        <v>13831</v>
      </c>
      <c r="U617" s="227">
        <v>13800</v>
      </c>
      <c r="V617" s="227">
        <v>7097</v>
      </c>
      <c r="W617" s="227">
        <v>175272</v>
      </c>
      <c r="X617" s="227">
        <v>14621</v>
      </c>
      <c r="Y617" s="227">
        <v>28007</v>
      </c>
      <c r="Z617" s="227">
        <v>19600</v>
      </c>
      <c r="AA617" s="227">
        <v>9989</v>
      </c>
      <c r="AB617" s="227">
        <v>12000</v>
      </c>
      <c r="AC617" s="227">
        <v>13399</v>
      </c>
      <c r="AD617" s="227">
        <v>42000</v>
      </c>
      <c r="AE617" s="227">
        <v>11000</v>
      </c>
      <c r="AF617" s="227">
        <v>0</v>
      </c>
      <c r="AG617" s="227">
        <v>15400</v>
      </c>
      <c r="AH617" s="227">
        <v>30290</v>
      </c>
      <c r="AI617" s="227">
        <v>14400</v>
      </c>
      <c r="AJ617" s="227">
        <v>10226</v>
      </c>
      <c r="AK617" s="227">
        <v>332000</v>
      </c>
      <c r="AL617" s="227">
        <v>14128</v>
      </c>
      <c r="AM617" s="227">
        <v>17400</v>
      </c>
      <c r="AN617" s="227">
        <v>28775</v>
      </c>
      <c r="AO617" s="227">
        <v>32600</v>
      </c>
      <c r="AP617" s="227">
        <v>25600</v>
      </c>
      <c r="AQ617" s="227">
        <v>25041</v>
      </c>
      <c r="AR617" s="227">
        <v>78000</v>
      </c>
      <c r="AS617" s="227">
        <v>0</v>
      </c>
      <c r="AT617" s="227">
        <v>45839</v>
      </c>
      <c r="AU617" s="227">
        <v>36200</v>
      </c>
      <c r="AV617" s="227">
        <v>16041</v>
      </c>
      <c r="AW617" s="227">
        <v>12099</v>
      </c>
      <c r="AX617" s="227">
        <v>25400</v>
      </c>
      <c r="AY617" s="227">
        <v>14686</v>
      </c>
      <c r="AZ617" s="227">
        <v>20600</v>
      </c>
      <c r="BA617" s="227">
        <v>68264</v>
      </c>
      <c r="BB617" s="227">
        <v>16983</v>
      </c>
      <c r="BC617" s="227">
        <v>140000</v>
      </c>
      <c r="BD617" s="227">
        <v>31800</v>
      </c>
      <c r="BE617" s="227">
        <v>12400</v>
      </c>
      <c r="BF617" s="227">
        <v>25000</v>
      </c>
      <c r="BG617" s="227">
        <v>122000</v>
      </c>
      <c r="BH617" s="227">
        <v>10400</v>
      </c>
      <c r="BI617" s="227">
        <v>9282</v>
      </c>
      <c r="BJ617" s="227">
        <v>16000</v>
      </c>
      <c r="BK617" s="227">
        <v>18944</v>
      </c>
      <c r="BL617" s="227">
        <v>63160</v>
      </c>
      <c r="BM617" s="227">
        <v>26000</v>
      </c>
      <c r="BN617" s="227">
        <v>18800</v>
      </c>
      <c r="BO617" s="227">
        <v>28000</v>
      </c>
      <c r="BP617" s="227">
        <v>16602</v>
      </c>
      <c r="BQ617" s="227">
        <v>20812</v>
      </c>
      <c r="BR617" s="227">
        <v>391520</v>
      </c>
      <c r="BS617" s="227">
        <v>28872</v>
      </c>
      <c r="BT617" s="227">
        <v>26244.18</v>
      </c>
      <c r="BU617" s="227">
        <v>0</v>
      </c>
      <c r="BV617" s="227">
        <v>7200</v>
      </c>
      <c r="BW617" s="227">
        <v>22000</v>
      </c>
      <c r="BX617" s="227">
        <v>42014</v>
      </c>
      <c r="BY617" s="227">
        <v>17664.54</v>
      </c>
      <c r="BZ617" s="227">
        <v>19131</v>
      </c>
      <c r="CA617" s="227">
        <v>17600</v>
      </c>
      <c r="CB617" s="227">
        <v>10400</v>
      </c>
      <c r="CC617" s="227">
        <v>40358.15</v>
      </c>
      <c r="CD617" s="227">
        <v>25555</v>
      </c>
      <c r="CE617" s="227">
        <v>53946</v>
      </c>
      <c r="CF617" s="227">
        <v>14459</v>
      </c>
      <c r="CG617" s="227">
        <v>14200</v>
      </c>
      <c r="CH617" s="227">
        <v>21385</v>
      </c>
      <c r="CI617" s="227">
        <v>11400</v>
      </c>
      <c r="CJ617" s="227">
        <v>62911</v>
      </c>
      <c r="CK617" s="227">
        <v>13400</v>
      </c>
      <c r="CL617" s="227">
        <v>15322</v>
      </c>
      <c r="CM617" s="326" t="s">
        <v>1434</v>
      </c>
      <c r="CN617" s="309" t="s">
        <v>1433</v>
      </c>
      <c r="CO617" s="309" t="s">
        <v>1434</v>
      </c>
      <c r="CP617" s="310" t="s">
        <v>2202</v>
      </c>
      <c r="CQ617" s="336" t="s">
        <v>2265</v>
      </c>
      <c r="CR617" s="310">
        <f t="shared" si="13"/>
        <v>0</v>
      </c>
      <c r="CS617" s="310" t="s">
        <v>2010</v>
      </c>
      <c r="CT617" s="310" t="s">
        <v>2234</v>
      </c>
      <c r="CU617" s="310">
        <v>0</v>
      </c>
      <c r="CW617" s="312" t="s">
        <v>1433</v>
      </c>
      <c r="CX617" s="310" t="s">
        <v>1434</v>
      </c>
      <c r="CY617" s="310" t="s">
        <v>2202</v>
      </c>
      <c r="CZ617" s="325">
        <f t="shared" si="12"/>
        <v>0</v>
      </c>
      <c r="DA617" s="313" t="s">
        <v>2010</v>
      </c>
      <c r="DB617" s="310" t="s">
        <v>1490</v>
      </c>
      <c r="DC617" s="310" t="s">
        <v>1471</v>
      </c>
    </row>
    <row r="618" spans="1:107" s="343" customFormat="1" ht="13.2" customHeight="1" x14ac:dyDescent="0.25">
      <c r="A618" s="302" t="s">
        <v>2294</v>
      </c>
      <c r="B618" s="303" t="s">
        <v>2295</v>
      </c>
      <c r="C618" s="304">
        <v>0</v>
      </c>
      <c r="D618" s="304">
        <v>294000</v>
      </c>
      <c r="E618" s="304">
        <v>0</v>
      </c>
      <c r="F618" s="304">
        <v>104000</v>
      </c>
      <c r="G618" s="304">
        <v>56000</v>
      </c>
      <c r="H618" s="304">
        <v>180500</v>
      </c>
      <c r="I618" s="304">
        <v>350000</v>
      </c>
      <c r="J618" s="304">
        <v>0</v>
      </c>
      <c r="K618" s="304">
        <v>94000</v>
      </c>
      <c r="L618" s="304">
        <v>87500</v>
      </c>
      <c r="M618" s="304">
        <v>389000</v>
      </c>
      <c r="N618" s="304">
        <v>0</v>
      </c>
      <c r="O618" s="304">
        <v>2037000</v>
      </c>
      <c r="P618" s="304">
        <v>517000</v>
      </c>
      <c r="Q618" s="304">
        <v>592000</v>
      </c>
      <c r="R618" s="304">
        <v>416500</v>
      </c>
      <c r="S618" s="304">
        <v>338000</v>
      </c>
      <c r="T618" s="304">
        <v>602500</v>
      </c>
      <c r="U618" s="304">
        <v>338000</v>
      </c>
      <c r="V618" s="304">
        <v>244500</v>
      </c>
      <c r="W618" s="304">
        <v>890500</v>
      </c>
      <c r="X618" s="304">
        <v>372000</v>
      </c>
      <c r="Y618" s="304">
        <v>610520</v>
      </c>
      <c r="Z618" s="304">
        <v>655500</v>
      </c>
      <c r="AA618" s="304">
        <v>236000</v>
      </c>
      <c r="AB618" s="304">
        <v>328000</v>
      </c>
      <c r="AC618" s="304">
        <v>1032003</v>
      </c>
      <c r="AD618" s="304">
        <v>3869000</v>
      </c>
      <c r="AE618" s="304">
        <v>433000</v>
      </c>
      <c r="AF618" s="304">
        <v>690050</v>
      </c>
      <c r="AG618" s="304">
        <v>661460</v>
      </c>
      <c r="AH618" s="304">
        <v>19000</v>
      </c>
      <c r="AI618" s="304">
        <v>997500</v>
      </c>
      <c r="AJ618" s="304">
        <v>471000</v>
      </c>
      <c r="AK618" s="304">
        <v>1224500</v>
      </c>
      <c r="AL618" s="304">
        <v>358500</v>
      </c>
      <c r="AM618" s="304">
        <v>259000</v>
      </c>
      <c r="AN618" s="304">
        <v>882000</v>
      </c>
      <c r="AO618" s="304">
        <v>448500</v>
      </c>
      <c r="AP618" s="304">
        <v>498000</v>
      </c>
      <c r="AQ618" s="304">
        <v>228000</v>
      </c>
      <c r="AR618" s="304">
        <v>7542313</v>
      </c>
      <c r="AS618" s="304">
        <v>0</v>
      </c>
      <c r="AT618" s="304">
        <v>0</v>
      </c>
      <c r="AU618" s="304">
        <v>444000</v>
      </c>
      <c r="AV618" s="304">
        <v>543000</v>
      </c>
      <c r="AW618" s="304">
        <v>160000</v>
      </c>
      <c r="AX618" s="304">
        <v>283000</v>
      </c>
      <c r="AY618" s="304">
        <v>369000</v>
      </c>
      <c r="AZ618" s="304">
        <v>337000</v>
      </c>
      <c r="BA618" s="304">
        <v>0</v>
      </c>
      <c r="BB618" s="304">
        <v>450000</v>
      </c>
      <c r="BC618" s="304">
        <v>2044000</v>
      </c>
      <c r="BD618" s="304">
        <v>621500</v>
      </c>
      <c r="BE618" s="304">
        <v>210000</v>
      </c>
      <c r="BF618" s="304">
        <v>309500</v>
      </c>
      <c r="BG618" s="304">
        <v>1290000</v>
      </c>
      <c r="BH618" s="304">
        <v>201000</v>
      </c>
      <c r="BI618" s="304">
        <v>39000</v>
      </c>
      <c r="BJ618" s="304">
        <v>271000</v>
      </c>
      <c r="BK618" s="304">
        <v>162500</v>
      </c>
      <c r="BL618" s="304">
        <v>2472000</v>
      </c>
      <c r="BM618" s="304">
        <v>905500</v>
      </c>
      <c r="BN618" s="304">
        <v>663250</v>
      </c>
      <c r="BO618" s="304">
        <v>420000</v>
      </c>
      <c r="BP618" s="304">
        <v>470000</v>
      </c>
      <c r="BQ618" s="304">
        <v>693500</v>
      </c>
      <c r="BR618" s="304">
        <v>4526500</v>
      </c>
      <c r="BS618" s="304">
        <v>712000</v>
      </c>
      <c r="BT618" s="304">
        <v>848000</v>
      </c>
      <c r="BU618" s="304">
        <v>839765.12</v>
      </c>
      <c r="BV618" s="304">
        <v>198000</v>
      </c>
      <c r="BW618" s="304">
        <v>767000</v>
      </c>
      <c r="BX618" s="304">
        <v>7784420</v>
      </c>
      <c r="BY618" s="304">
        <v>405800</v>
      </c>
      <c r="BZ618" s="304">
        <v>579500</v>
      </c>
      <c r="CA618" s="304">
        <v>615500</v>
      </c>
      <c r="CB618" s="304">
        <v>528000</v>
      </c>
      <c r="CC618" s="304">
        <v>731000</v>
      </c>
      <c r="CD618" s="304">
        <v>886500</v>
      </c>
      <c r="CE618" s="304">
        <v>1318000</v>
      </c>
      <c r="CF618" s="304">
        <v>536500</v>
      </c>
      <c r="CG618" s="304">
        <v>397000</v>
      </c>
      <c r="CH618" s="304">
        <v>547500</v>
      </c>
      <c r="CI618" s="304">
        <v>428500</v>
      </c>
      <c r="CJ618" s="304">
        <v>1614500</v>
      </c>
      <c r="CK618" s="304">
        <v>372500</v>
      </c>
      <c r="CL618" s="304">
        <v>484500</v>
      </c>
      <c r="CM618" s="341" t="s">
        <v>1434</v>
      </c>
      <c r="CN618" s="342" t="s">
        <v>1433</v>
      </c>
      <c r="CO618" s="342" t="s">
        <v>1434</v>
      </c>
      <c r="CQ618" s="344" t="s">
        <v>2265</v>
      </c>
      <c r="CR618" s="343">
        <f t="shared" si="13"/>
        <v>0</v>
      </c>
      <c r="CS618" s="343" t="s">
        <v>2294</v>
      </c>
      <c r="CT618" s="343" t="s">
        <v>2295</v>
      </c>
      <c r="CW618" s="345" t="s">
        <v>1433</v>
      </c>
      <c r="CX618" s="343" t="s">
        <v>1434</v>
      </c>
      <c r="CZ618" s="346">
        <f t="shared" si="12"/>
        <v>0</v>
      </c>
      <c r="DA618" s="347" t="s">
        <v>2294</v>
      </c>
      <c r="DB618" s="343" t="s">
        <v>2295</v>
      </c>
      <c r="DC618" s="343" t="s">
        <v>1471</v>
      </c>
    </row>
    <row r="619" spans="1:107" ht="13.2" customHeight="1" x14ac:dyDescent="0.25">
      <c r="A619" s="293" t="s">
        <v>2012</v>
      </c>
      <c r="B619" s="294" t="s">
        <v>677</v>
      </c>
      <c r="C619" s="227">
        <v>1344702</v>
      </c>
      <c r="D619" s="227">
        <v>79200</v>
      </c>
      <c r="E619" s="227">
        <v>99180</v>
      </c>
      <c r="F619" s="227">
        <v>236335</v>
      </c>
      <c r="G619" s="227">
        <v>70350</v>
      </c>
      <c r="H619" s="227">
        <v>10500</v>
      </c>
      <c r="I619" s="227">
        <v>156070</v>
      </c>
      <c r="J619" s="227">
        <v>144260</v>
      </c>
      <c r="K619" s="227">
        <v>123210</v>
      </c>
      <c r="L619" s="227">
        <v>0</v>
      </c>
      <c r="M619" s="227">
        <v>151321</v>
      </c>
      <c r="N619" s="227">
        <v>32400</v>
      </c>
      <c r="O619" s="227">
        <v>704471</v>
      </c>
      <c r="P619" s="227">
        <v>147311</v>
      </c>
      <c r="Q619" s="227">
        <v>157370</v>
      </c>
      <c r="R619" s="227">
        <v>164414</v>
      </c>
      <c r="S619" s="227">
        <v>56604</v>
      </c>
      <c r="T619" s="227">
        <v>43000</v>
      </c>
      <c r="U619" s="227">
        <v>71636.75</v>
      </c>
      <c r="V619" s="227">
        <v>54016</v>
      </c>
      <c r="W619" s="227">
        <v>1196360</v>
      </c>
      <c r="X619" s="227">
        <v>112200</v>
      </c>
      <c r="Y619" s="227">
        <v>139300</v>
      </c>
      <c r="Z619" s="227">
        <v>0</v>
      </c>
      <c r="AA619" s="227">
        <v>29800</v>
      </c>
      <c r="AB619" s="227">
        <v>63850</v>
      </c>
      <c r="AC619" s="227">
        <v>0</v>
      </c>
      <c r="AD619" s="227">
        <v>257025</v>
      </c>
      <c r="AE619" s="227">
        <v>20100</v>
      </c>
      <c r="AF619" s="227">
        <v>53564</v>
      </c>
      <c r="AG619" s="227">
        <v>32700</v>
      </c>
      <c r="AH619" s="227">
        <v>166960</v>
      </c>
      <c r="AI619" s="227">
        <v>2400</v>
      </c>
      <c r="AJ619" s="227">
        <v>27650</v>
      </c>
      <c r="AK619" s="227">
        <v>1999529</v>
      </c>
      <c r="AL619" s="227">
        <v>69600</v>
      </c>
      <c r="AM619" s="227">
        <v>49400</v>
      </c>
      <c r="AN619" s="227">
        <v>163700</v>
      </c>
      <c r="AO619" s="227">
        <v>199750</v>
      </c>
      <c r="AP619" s="227">
        <v>240120</v>
      </c>
      <c r="AQ619" s="227">
        <v>33100</v>
      </c>
      <c r="AR619" s="227">
        <v>328465</v>
      </c>
      <c r="AS619" s="227">
        <v>118100</v>
      </c>
      <c r="AT619" s="227">
        <v>226355</v>
      </c>
      <c r="AU619" s="227">
        <v>217350</v>
      </c>
      <c r="AV619" s="227">
        <v>80850</v>
      </c>
      <c r="AW619" s="227">
        <v>76250</v>
      </c>
      <c r="AX619" s="227">
        <v>150980</v>
      </c>
      <c r="AY619" s="227">
        <v>197035</v>
      </c>
      <c r="AZ619" s="227">
        <v>57200</v>
      </c>
      <c r="BA619" s="227">
        <v>527350</v>
      </c>
      <c r="BB619" s="227">
        <v>31400</v>
      </c>
      <c r="BC619" s="227">
        <v>1522867</v>
      </c>
      <c r="BD619" s="227">
        <v>433830</v>
      </c>
      <c r="BE619" s="227">
        <v>165500</v>
      </c>
      <c r="BF619" s="227">
        <v>58100</v>
      </c>
      <c r="BG619" s="227">
        <v>629924.5</v>
      </c>
      <c r="BH619" s="227">
        <v>133970</v>
      </c>
      <c r="BI619" s="227">
        <v>15800</v>
      </c>
      <c r="BJ619" s="227">
        <v>11556</v>
      </c>
      <c r="BK619" s="227">
        <v>129398</v>
      </c>
      <c r="BL619" s="227">
        <v>788084</v>
      </c>
      <c r="BM619" s="227">
        <v>89882</v>
      </c>
      <c r="BN619" s="227">
        <v>29300</v>
      </c>
      <c r="BO619" s="227">
        <v>4200</v>
      </c>
      <c r="BP619" s="227">
        <v>32060</v>
      </c>
      <c r="BQ619" s="227">
        <v>2100</v>
      </c>
      <c r="BR619" s="227">
        <v>4334443.75</v>
      </c>
      <c r="BS619" s="227">
        <v>0</v>
      </c>
      <c r="BT619" s="227">
        <v>156888.25</v>
      </c>
      <c r="BU619" s="227">
        <v>415797.25</v>
      </c>
      <c r="BV619" s="227">
        <v>60700</v>
      </c>
      <c r="BW619" s="227">
        <v>130943.25</v>
      </c>
      <c r="BX619" s="227">
        <v>356071.75</v>
      </c>
      <c r="BY619" s="227">
        <v>58270</v>
      </c>
      <c r="BZ619" s="227">
        <v>36382</v>
      </c>
      <c r="CA619" s="227">
        <v>185052</v>
      </c>
      <c r="CB619" s="227">
        <v>252205.5</v>
      </c>
      <c r="CC619" s="227">
        <v>195156.75</v>
      </c>
      <c r="CD619" s="227">
        <v>189331.25</v>
      </c>
      <c r="CE619" s="227">
        <v>306580</v>
      </c>
      <c r="CF619" s="227">
        <v>92836</v>
      </c>
      <c r="CG619" s="227">
        <v>120650</v>
      </c>
      <c r="CH619" s="227">
        <v>0</v>
      </c>
      <c r="CI619" s="227">
        <v>105209</v>
      </c>
      <c r="CJ619" s="227">
        <v>216298</v>
      </c>
      <c r="CK619" s="227">
        <v>26800</v>
      </c>
      <c r="CL619" s="227">
        <v>84550</v>
      </c>
      <c r="CM619" s="326" t="s">
        <v>1434</v>
      </c>
      <c r="CN619" s="309" t="s">
        <v>1433</v>
      </c>
      <c r="CO619" s="309" t="s">
        <v>1434</v>
      </c>
      <c r="CQ619" s="336" t="s">
        <v>2265</v>
      </c>
      <c r="CR619" s="310">
        <f t="shared" si="13"/>
        <v>0</v>
      </c>
      <c r="CS619" s="310" t="s">
        <v>2012</v>
      </c>
      <c r="CT619" s="310" t="s">
        <v>677</v>
      </c>
      <c r="CU619" s="310">
        <v>0</v>
      </c>
      <c r="CW619" s="312" t="s">
        <v>1433</v>
      </c>
      <c r="CX619" s="310" t="s">
        <v>1434</v>
      </c>
      <c r="CY619" s="310">
        <v>0</v>
      </c>
      <c r="CZ619" s="325">
        <f t="shared" si="12"/>
        <v>0</v>
      </c>
      <c r="DA619" s="313" t="s">
        <v>2012</v>
      </c>
      <c r="DB619" s="310" t="s">
        <v>677</v>
      </c>
      <c r="DC619" s="310" t="s">
        <v>1471</v>
      </c>
    </row>
    <row r="620" spans="1:107" ht="13.2" customHeight="1" x14ac:dyDescent="0.25">
      <c r="A620" s="293" t="s">
        <v>2013</v>
      </c>
      <c r="B620" s="294" t="s">
        <v>1491</v>
      </c>
      <c r="C620" s="227">
        <v>419195</v>
      </c>
      <c r="D620" s="227">
        <v>0</v>
      </c>
      <c r="E620" s="227">
        <v>1300</v>
      </c>
      <c r="F620" s="227">
        <v>0</v>
      </c>
      <c r="G620" s="227">
        <v>0</v>
      </c>
      <c r="H620" s="227">
        <v>44340</v>
      </c>
      <c r="I620" s="227">
        <v>0</v>
      </c>
      <c r="J620" s="227">
        <v>5245</v>
      </c>
      <c r="K620" s="227">
        <v>0</v>
      </c>
      <c r="L620" s="227">
        <v>2770</v>
      </c>
      <c r="M620" s="227">
        <v>196037</v>
      </c>
      <c r="N620" s="227">
        <v>0</v>
      </c>
      <c r="O620" s="227">
        <v>336450.5</v>
      </c>
      <c r="P620" s="227">
        <v>38000</v>
      </c>
      <c r="Q620" s="227">
        <v>128000</v>
      </c>
      <c r="R620" s="227">
        <v>0</v>
      </c>
      <c r="S620" s="227">
        <v>14090</v>
      </c>
      <c r="T620" s="227">
        <v>26640</v>
      </c>
      <c r="U620" s="227">
        <v>3500</v>
      </c>
      <c r="V620" s="227">
        <v>3750</v>
      </c>
      <c r="W620" s="227">
        <v>542620.75</v>
      </c>
      <c r="X620" s="227">
        <v>0</v>
      </c>
      <c r="Y620" s="227">
        <v>10450</v>
      </c>
      <c r="Z620" s="227">
        <v>0</v>
      </c>
      <c r="AA620" s="227">
        <v>0</v>
      </c>
      <c r="AB620" s="227">
        <v>0</v>
      </c>
      <c r="AC620" s="227">
        <v>0</v>
      </c>
      <c r="AD620" s="227">
        <v>33012</v>
      </c>
      <c r="AE620" s="227">
        <v>39180</v>
      </c>
      <c r="AF620" s="227">
        <v>5207</v>
      </c>
      <c r="AG620" s="227">
        <v>19920</v>
      </c>
      <c r="AH620" s="227">
        <v>90520</v>
      </c>
      <c r="AI620" s="227">
        <v>47552</v>
      </c>
      <c r="AJ620" s="227">
        <v>7464</v>
      </c>
      <c r="AK620" s="227">
        <v>631357</v>
      </c>
      <c r="AL620" s="227">
        <v>0</v>
      </c>
      <c r="AM620" s="227">
        <v>4160</v>
      </c>
      <c r="AN620" s="227">
        <v>28439</v>
      </c>
      <c r="AO620" s="227">
        <v>218247.5</v>
      </c>
      <c r="AP620" s="227">
        <v>2550</v>
      </c>
      <c r="AQ620" s="227">
        <v>5320</v>
      </c>
      <c r="AR620" s="227">
        <v>375352</v>
      </c>
      <c r="AS620" s="227">
        <v>39880</v>
      </c>
      <c r="AT620" s="227">
        <v>58254</v>
      </c>
      <c r="AU620" s="227">
        <v>8995</v>
      </c>
      <c r="AV620" s="227">
        <v>133368</v>
      </c>
      <c r="AW620" s="227">
        <v>15520</v>
      </c>
      <c r="AX620" s="227">
        <v>8000</v>
      </c>
      <c r="AY620" s="227">
        <v>33471</v>
      </c>
      <c r="AZ620" s="227">
        <v>5050</v>
      </c>
      <c r="BA620" s="227">
        <v>253962.75</v>
      </c>
      <c r="BB620" s="227">
        <v>1048</v>
      </c>
      <c r="BC620" s="227">
        <v>1469861</v>
      </c>
      <c r="BD620" s="227">
        <v>188330</v>
      </c>
      <c r="BE620" s="227">
        <v>50165</v>
      </c>
      <c r="BF620" s="227">
        <v>37120</v>
      </c>
      <c r="BG620" s="227">
        <v>234401.5</v>
      </c>
      <c r="BH620" s="227">
        <v>363173</v>
      </c>
      <c r="BI620" s="227">
        <v>2037</v>
      </c>
      <c r="BJ620" s="227">
        <v>18112</v>
      </c>
      <c r="BK620" s="227">
        <v>32400</v>
      </c>
      <c r="BL620" s="227">
        <v>150456.5</v>
      </c>
      <c r="BM620" s="227">
        <v>515603</v>
      </c>
      <c r="BN620" s="227">
        <v>73580</v>
      </c>
      <c r="BO620" s="227">
        <v>6700</v>
      </c>
      <c r="BP620" s="227">
        <v>8000</v>
      </c>
      <c r="BQ620" s="227">
        <v>1120</v>
      </c>
      <c r="BR620" s="227">
        <v>1020526.75</v>
      </c>
      <c r="BS620" s="227">
        <v>499</v>
      </c>
      <c r="BT620" s="227">
        <v>84883</v>
      </c>
      <c r="BU620" s="227">
        <v>254593</v>
      </c>
      <c r="BV620" s="227">
        <v>23470</v>
      </c>
      <c r="BW620" s="227">
        <v>2752</v>
      </c>
      <c r="BX620" s="227">
        <v>216445.5</v>
      </c>
      <c r="BY620" s="227">
        <v>36664</v>
      </c>
      <c r="BZ620" s="227">
        <v>6755</v>
      </c>
      <c r="CA620" s="227">
        <v>0</v>
      </c>
      <c r="CB620" s="227">
        <v>0</v>
      </c>
      <c r="CC620" s="227">
        <v>44931</v>
      </c>
      <c r="CD620" s="227">
        <v>13270</v>
      </c>
      <c r="CE620" s="227">
        <v>3490</v>
      </c>
      <c r="CF620" s="227">
        <v>11867.5</v>
      </c>
      <c r="CG620" s="227">
        <v>0</v>
      </c>
      <c r="CH620" s="227">
        <v>5302</v>
      </c>
      <c r="CI620" s="227">
        <v>14460</v>
      </c>
      <c r="CJ620" s="227">
        <v>85314.75</v>
      </c>
      <c r="CK620" s="227">
        <v>31841</v>
      </c>
      <c r="CL620" s="227">
        <v>0</v>
      </c>
      <c r="CM620" s="326" t="s">
        <v>1434</v>
      </c>
      <c r="CN620" s="309" t="s">
        <v>1433</v>
      </c>
      <c r="CO620" s="309" t="s">
        <v>1434</v>
      </c>
      <c r="CQ620" s="336" t="s">
        <v>2265</v>
      </c>
      <c r="CR620" s="310">
        <f t="shared" si="13"/>
        <v>0</v>
      </c>
      <c r="CS620" s="310" t="s">
        <v>2013</v>
      </c>
      <c r="CT620" s="310" t="s">
        <v>678</v>
      </c>
      <c r="CU620" s="310">
        <v>0</v>
      </c>
      <c r="CW620" s="312" t="s">
        <v>1433</v>
      </c>
      <c r="CX620" s="310" t="s">
        <v>1434</v>
      </c>
      <c r="CY620" s="310">
        <v>0</v>
      </c>
      <c r="CZ620" s="325">
        <f t="shared" si="12"/>
        <v>0</v>
      </c>
      <c r="DA620" s="313" t="s">
        <v>2013</v>
      </c>
      <c r="DB620" s="310" t="s">
        <v>1491</v>
      </c>
      <c r="DC620" s="310" t="s">
        <v>1471</v>
      </c>
    </row>
    <row r="621" spans="1:107" ht="13.2" customHeight="1" x14ac:dyDescent="0.25">
      <c r="A621" s="293" t="s">
        <v>2014</v>
      </c>
      <c r="B621" s="294" t="s">
        <v>1492</v>
      </c>
      <c r="C621" s="227">
        <v>0</v>
      </c>
      <c r="D621" s="227">
        <v>0</v>
      </c>
      <c r="E621" s="227">
        <v>0</v>
      </c>
      <c r="F621" s="227">
        <v>0</v>
      </c>
      <c r="G621" s="227">
        <v>0</v>
      </c>
      <c r="H621" s="227">
        <v>0</v>
      </c>
      <c r="I621" s="227">
        <v>0</v>
      </c>
      <c r="J621" s="227">
        <v>0</v>
      </c>
      <c r="K621" s="227">
        <v>0</v>
      </c>
      <c r="L621" s="227">
        <v>0</v>
      </c>
      <c r="M621" s="227">
        <v>0</v>
      </c>
      <c r="N621" s="227">
        <v>0</v>
      </c>
      <c r="O621" s="227">
        <v>0</v>
      </c>
      <c r="P621" s="227">
        <v>0</v>
      </c>
      <c r="Q621" s="227">
        <v>0</v>
      </c>
      <c r="R621" s="227">
        <v>0</v>
      </c>
      <c r="S621" s="227">
        <v>0</v>
      </c>
      <c r="T621" s="227">
        <v>2350</v>
      </c>
      <c r="U621" s="227">
        <v>0</v>
      </c>
      <c r="V621" s="227">
        <v>0</v>
      </c>
      <c r="W621" s="227">
        <v>0</v>
      </c>
      <c r="X621" s="227">
        <v>0</v>
      </c>
      <c r="Y621" s="227">
        <v>0</v>
      </c>
      <c r="Z621" s="227">
        <v>0</v>
      </c>
      <c r="AA621" s="227">
        <v>0</v>
      </c>
      <c r="AB621" s="227">
        <v>0</v>
      </c>
      <c r="AC621" s="227">
        <v>0</v>
      </c>
      <c r="AD621" s="227">
        <v>0</v>
      </c>
      <c r="AE621" s="227">
        <v>0</v>
      </c>
      <c r="AF621" s="227">
        <v>0</v>
      </c>
      <c r="AG621" s="227">
        <v>0</v>
      </c>
      <c r="AH621" s="227">
        <v>0</v>
      </c>
      <c r="AI621" s="227">
        <v>0</v>
      </c>
      <c r="AJ621" s="227">
        <v>0</v>
      </c>
      <c r="AK621" s="227">
        <v>0</v>
      </c>
      <c r="AL621" s="227">
        <v>0</v>
      </c>
      <c r="AM621" s="227">
        <v>0</v>
      </c>
      <c r="AN621" s="227">
        <v>0</v>
      </c>
      <c r="AO621" s="227">
        <v>0</v>
      </c>
      <c r="AP621" s="227">
        <v>0</v>
      </c>
      <c r="AQ621" s="227">
        <v>0</v>
      </c>
      <c r="AR621" s="227">
        <v>0</v>
      </c>
      <c r="AS621" s="227">
        <v>0</v>
      </c>
      <c r="AT621" s="227">
        <v>0</v>
      </c>
      <c r="AU621" s="227">
        <v>0</v>
      </c>
      <c r="AV621" s="227">
        <v>0</v>
      </c>
      <c r="AW621" s="227">
        <v>0</v>
      </c>
      <c r="AX621" s="227">
        <v>0</v>
      </c>
      <c r="AY621" s="227">
        <v>0</v>
      </c>
      <c r="AZ621" s="227">
        <v>0</v>
      </c>
      <c r="BA621" s="227">
        <v>0</v>
      </c>
      <c r="BB621" s="227">
        <v>0</v>
      </c>
      <c r="BC621" s="227">
        <v>0</v>
      </c>
      <c r="BD621" s="227">
        <v>0</v>
      </c>
      <c r="BE621" s="227">
        <v>0</v>
      </c>
      <c r="BF621" s="227">
        <v>0</v>
      </c>
      <c r="BG621" s="227">
        <v>0</v>
      </c>
      <c r="BH621" s="227">
        <v>0</v>
      </c>
      <c r="BI621" s="227">
        <v>0</v>
      </c>
      <c r="BJ621" s="227">
        <v>0</v>
      </c>
      <c r="BK621" s="227">
        <v>0</v>
      </c>
      <c r="BL621" s="227">
        <v>0</v>
      </c>
      <c r="BM621" s="227">
        <v>0</v>
      </c>
      <c r="BN621" s="227">
        <v>0</v>
      </c>
      <c r="BO621" s="227">
        <v>0</v>
      </c>
      <c r="BP621" s="227">
        <v>0</v>
      </c>
      <c r="BQ621" s="227">
        <v>0</v>
      </c>
      <c r="BR621" s="295">
        <v>0</v>
      </c>
      <c r="BS621" s="295">
        <v>0</v>
      </c>
      <c r="BT621" s="295">
        <v>0</v>
      </c>
      <c r="BU621" s="295">
        <v>0</v>
      </c>
      <c r="BV621" s="295">
        <v>0</v>
      </c>
      <c r="BW621" s="295">
        <v>0</v>
      </c>
      <c r="BX621" s="295">
        <v>0</v>
      </c>
      <c r="BY621" s="295">
        <v>0</v>
      </c>
      <c r="BZ621" s="295">
        <v>0</v>
      </c>
      <c r="CA621" s="295">
        <v>0</v>
      </c>
      <c r="CB621" s="295">
        <v>0</v>
      </c>
      <c r="CC621" s="295">
        <v>0</v>
      </c>
      <c r="CD621" s="295">
        <v>0</v>
      </c>
      <c r="CE621" s="295">
        <v>0</v>
      </c>
      <c r="CF621" s="295">
        <v>0</v>
      </c>
      <c r="CG621" s="295">
        <v>0</v>
      </c>
      <c r="CH621" s="295">
        <v>0</v>
      </c>
      <c r="CI621" s="295">
        <v>0</v>
      </c>
      <c r="CJ621" s="295">
        <v>0</v>
      </c>
      <c r="CK621" s="295">
        <v>0</v>
      </c>
      <c r="CL621" s="295">
        <v>0</v>
      </c>
      <c r="CM621" s="326" t="s">
        <v>1434</v>
      </c>
      <c r="CN621" s="309" t="s">
        <v>1433</v>
      </c>
      <c r="CO621" s="309" t="s">
        <v>1434</v>
      </c>
      <c r="CQ621" s="336" t="s">
        <v>2265</v>
      </c>
      <c r="CR621" s="310">
        <f t="shared" si="13"/>
        <v>0</v>
      </c>
      <c r="CS621" s="310" t="s">
        <v>2014</v>
      </c>
      <c r="CT621" s="310" t="s">
        <v>679</v>
      </c>
      <c r="CU621" s="310">
        <v>0</v>
      </c>
      <c r="CW621" s="312" t="s">
        <v>1433</v>
      </c>
      <c r="CX621" s="310" t="s">
        <v>1434</v>
      </c>
      <c r="CY621" s="310">
        <v>0</v>
      </c>
      <c r="CZ621" s="325">
        <f t="shared" si="12"/>
        <v>0</v>
      </c>
      <c r="DA621" s="313" t="s">
        <v>2014</v>
      </c>
      <c r="DB621" s="310" t="s">
        <v>1492</v>
      </c>
      <c r="DC621" s="310" t="s">
        <v>1471</v>
      </c>
    </row>
    <row r="622" spans="1:107" ht="13.2" customHeight="1" x14ac:dyDescent="0.25">
      <c r="A622" s="293" t="s">
        <v>2015</v>
      </c>
      <c r="B622" s="294" t="s">
        <v>1493</v>
      </c>
      <c r="C622" s="227">
        <v>0</v>
      </c>
      <c r="D622" s="227">
        <v>0</v>
      </c>
      <c r="E622" s="227">
        <v>0</v>
      </c>
      <c r="F622" s="227">
        <v>0</v>
      </c>
      <c r="G622" s="227">
        <v>0</v>
      </c>
      <c r="H622" s="227">
        <v>0</v>
      </c>
      <c r="I622" s="227">
        <v>0</v>
      </c>
      <c r="J622" s="227">
        <v>0</v>
      </c>
      <c r="K622" s="227">
        <v>0</v>
      </c>
      <c r="L622" s="227">
        <v>0</v>
      </c>
      <c r="M622" s="227">
        <v>0</v>
      </c>
      <c r="N622" s="227">
        <v>0</v>
      </c>
      <c r="O622" s="227">
        <v>0</v>
      </c>
      <c r="P622" s="227">
        <v>0</v>
      </c>
      <c r="Q622" s="227">
        <v>0</v>
      </c>
      <c r="R622" s="227">
        <v>0</v>
      </c>
      <c r="S622" s="227">
        <v>0</v>
      </c>
      <c r="T622" s="227">
        <v>0</v>
      </c>
      <c r="U622" s="227">
        <v>0</v>
      </c>
      <c r="V622" s="227">
        <v>0</v>
      </c>
      <c r="W622" s="227">
        <v>0</v>
      </c>
      <c r="X622" s="227">
        <v>0</v>
      </c>
      <c r="Y622" s="227">
        <v>0</v>
      </c>
      <c r="Z622" s="227">
        <v>0</v>
      </c>
      <c r="AA622" s="227">
        <v>0</v>
      </c>
      <c r="AB622" s="227">
        <v>0</v>
      </c>
      <c r="AC622" s="227">
        <v>0</v>
      </c>
      <c r="AD622" s="227">
        <v>0</v>
      </c>
      <c r="AE622" s="227">
        <v>0</v>
      </c>
      <c r="AF622" s="227">
        <v>0</v>
      </c>
      <c r="AG622" s="227">
        <v>0</v>
      </c>
      <c r="AH622" s="227">
        <v>0</v>
      </c>
      <c r="AI622" s="227">
        <v>0</v>
      </c>
      <c r="AJ622" s="227">
        <v>0</v>
      </c>
      <c r="AK622" s="227">
        <v>0</v>
      </c>
      <c r="AL622" s="227">
        <v>0</v>
      </c>
      <c r="AM622" s="227">
        <v>0</v>
      </c>
      <c r="AN622" s="227">
        <v>0</v>
      </c>
      <c r="AO622" s="227">
        <v>0</v>
      </c>
      <c r="AP622" s="227">
        <v>0</v>
      </c>
      <c r="AQ622" s="227">
        <v>0</v>
      </c>
      <c r="AR622" s="227">
        <v>0</v>
      </c>
      <c r="AS622" s="227">
        <v>0</v>
      </c>
      <c r="AT622" s="227">
        <v>0</v>
      </c>
      <c r="AU622" s="227">
        <v>0</v>
      </c>
      <c r="AV622" s="227">
        <v>0</v>
      </c>
      <c r="AW622" s="227">
        <v>0</v>
      </c>
      <c r="AX622" s="227">
        <v>0</v>
      </c>
      <c r="AY622" s="227">
        <v>0</v>
      </c>
      <c r="AZ622" s="227">
        <v>0</v>
      </c>
      <c r="BA622" s="227">
        <v>0</v>
      </c>
      <c r="BB622" s="227">
        <v>0</v>
      </c>
      <c r="BC622" s="227">
        <v>0</v>
      </c>
      <c r="BD622" s="227">
        <v>0</v>
      </c>
      <c r="BE622" s="227">
        <v>0</v>
      </c>
      <c r="BF622" s="227">
        <v>0</v>
      </c>
      <c r="BG622" s="227">
        <v>0</v>
      </c>
      <c r="BH622" s="227">
        <v>0</v>
      </c>
      <c r="BI622" s="227">
        <v>0</v>
      </c>
      <c r="BJ622" s="227">
        <v>16000</v>
      </c>
      <c r="BK622" s="227">
        <v>0</v>
      </c>
      <c r="BL622" s="227">
        <v>0</v>
      </c>
      <c r="BM622" s="227">
        <v>0</v>
      </c>
      <c r="BN622" s="227">
        <v>0</v>
      </c>
      <c r="BO622" s="227">
        <v>0</v>
      </c>
      <c r="BP622" s="227">
        <v>0</v>
      </c>
      <c r="BQ622" s="227">
        <v>0</v>
      </c>
      <c r="BR622" s="227">
        <v>0</v>
      </c>
      <c r="BS622" s="227">
        <v>0</v>
      </c>
      <c r="BT622" s="227">
        <v>2000</v>
      </c>
      <c r="BU622" s="227">
        <v>0</v>
      </c>
      <c r="BV622" s="227">
        <v>0</v>
      </c>
      <c r="BW622" s="227">
        <v>0</v>
      </c>
      <c r="BX622" s="295">
        <v>0</v>
      </c>
      <c r="BY622" s="295">
        <v>0</v>
      </c>
      <c r="BZ622" s="227">
        <v>0</v>
      </c>
      <c r="CA622" s="227">
        <v>0</v>
      </c>
      <c r="CB622" s="227">
        <v>0</v>
      </c>
      <c r="CC622" s="295">
        <v>0</v>
      </c>
      <c r="CD622" s="295">
        <v>0</v>
      </c>
      <c r="CE622" s="295">
        <v>0</v>
      </c>
      <c r="CF622" s="295">
        <v>0</v>
      </c>
      <c r="CG622" s="227">
        <v>0</v>
      </c>
      <c r="CH622" s="295">
        <v>0</v>
      </c>
      <c r="CI622" s="295">
        <v>0</v>
      </c>
      <c r="CJ622" s="295">
        <v>0</v>
      </c>
      <c r="CK622" s="227">
        <v>0</v>
      </c>
      <c r="CL622" s="227">
        <v>0</v>
      </c>
      <c r="CM622" s="326" t="s">
        <v>1434</v>
      </c>
      <c r="CN622" s="309" t="s">
        <v>1433</v>
      </c>
      <c r="CO622" s="309" t="s">
        <v>1434</v>
      </c>
      <c r="CQ622" s="336" t="s">
        <v>2265</v>
      </c>
      <c r="CR622" s="310">
        <f t="shared" si="13"/>
        <v>0</v>
      </c>
      <c r="CS622" s="310" t="s">
        <v>2015</v>
      </c>
      <c r="CT622" s="310" t="s">
        <v>1158</v>
      </c>
      <c r="CU622" s="310">
        <v>0</v>
      </c>
      <c r="CW622" s="312" t="s">
        <v>1433</v>
      </c>
      <c r="CX622" s="310" t="s">
        <v>1434</v>
      </c>
      <c r="CY622" s="310">
        <v>0</v>
      </c>
      <c r="CZ622" s="325">
        <f t="shared" si="12"/>
        <v>0</v>
      </c>
      <c r="DA622" s="313" t="s">
        <v>2015</v>
      </c>
      <c r="DB622" s="310" t="s">
        <v>1493</v>
      </c>
      <c r="DC622" s="310" t="s">
        <v>1471</v>
      </c>
    </row>
    <row r="623" spans="1:107" ht="13.2" customHeight="1" x14ac:dyDescent="0.25">
      <c r="A623" s="293" t="s">
        <v>2016</v>
      </c>
      <c r="B623" s="294" t="s">
        <v>1494</v>
      </c>
      <c r="C623" s="227">
        <v>0</v>
      </c>
      <c r="D623" s="227">
        <v>0</v>
      </c>
      <c r="E623" s="227">
        <v>0</v>
      </c>
      <c r="F623" s="227">
        <v>0</v>
      </c>
      <c r="G623" s="227">
        <v>0</v>
      </c>
      <c r="H623" s="227">
        <v>0</v>
      </c>
      <c r="I623" s="227">
        <v>0</v>
      </c>
      <c r="J623" s="227">
        <v>0</v>
      </c>
      <c r="K623" s="227">
        <v>0</v>
      </c>
      <c r="L623" s="227">
        <v>0</v>
      </c>
      <c r="M623" s="227">
        <v>0</v>
      </c>
      <c r="N623" s="227">
        <v>0</v>
      </c>
      <c r="O623" s="227">
        <v>0</v>
      </c>
      <c r="P623" s="227">
        <v>0</v>
      </c>
      <c r="Q623" s="227">
        <v>0</v>
      </c>
      <c r="R623" s="227">
        <v>0</v>
      </c>
      <c r="S623" s="227">
        <v>0</v>
      </c>
      <c r="T623" s="227">
        <v>0</v>
      </c>
      <c r="U623" s="227">
        <v>0</v>
      </c>
      <c r="V623" s="227">
        <v>0</v>
      </c>
      <c r="W623" s="227">
        <v>0</v>
      </c>
      <c r="X623" s="227">
        <v>0</v>
      </c>
      <c r="Y623" s="227">
        <v>0</v>
      </c>
      <c r="Z623" s="227">
        <v>0</v>
      </c>
      <c r="AA623" s="227">
        <v>0</v>
      </c>
      <c r="AB623" s="227">
        <v>0</v>
      </c>
      <c r="AC623" s="227">
        <v>0</v>
      </c>
      <c r="AD623" s="227">
        <v>0</v>
      </c>
      <c r="AE623" s="227">
        <v>0</v>
      </c>
      <c r="AF623" s="227">
        <v>0</v>
      </c>
      <c r="AG623" s="227">
        <v>0</v>
      </c>
      <c r="AH623" s="227">
        <v>0</v>
      </c>
      <c r="AI623" s="227">
        <v>0</v>
      </c>
      <c r="AJ623" s="227">
        <v>0</v>
      </c>
      <c r="AK623" s="227">
        <v>0</v>
      </c>
      <c r="AL623" s="227">
        <v>0</v>
      </c>
      <c r="AM623" s="227">
        <v>0</v>
      </c>
      <c r="AN623" s="227">
        <v>0</v>
      </c>
      <c r="AO623" s="227">
        <v>0</v>
      </c>
      <c r="AP623" s="227">
        <v>0</v>
      </c>
      <c r="AQ623" s="227">
        <v>9000</v>
      </c>
      <c r="AR623" s="227">
        <v>0</v>
      </c>
      <c r="AS623" s="227">
        <v>0</v>
      </c>
      <c r="AT623" s="227">
        <v>0</v>
      </c>
      <c r="AU623" s="227">
        <v>0</v>
      </c>
      <c r="AV623" s="227">
        <v>0</v>
      </c>
      <c r="AW623" s="227">
        <v>0</v>
      </c>
      <c r="AX623" s="227">
        <v>0</v>
      </c>
      <c r="AY623" s="227">
        <v>0</v>
      </c>
      <c r="AZ623" s="227">
        <v>0</v>
      </c>
      <c r="BA623" s="227">
        <v>0</v>
      </c>
      <c r="BB623" s="227">
        <v>0</v>
      </c>
      <c r="BC623" s="227">
        <v>21000</v>
      </c>
      <c r="BD623" s="227">
        <v>0</v>
      </c>
      <c r="BE623" s="227">
        <v>0</v>
      </c>
      <c r="BF623" s="227">
        <v>0</v>
      </c>
      <c r="BG623" s="227">
        <v>0</v>
      </c>
      <c r="BH623" s="227">
        <v>0</v>
      </c>
      <c r="BI623" s="227">
        <v>0</v>
      </c>
      <c r="BJ623" s="227">
        <v>0</v>
      </c>
      <c r="BK623" s="227">
        <v>0</v>
      </c>
      <c r="BL623" s="227">
        <v>4629</v>
      </c>
      <c r="BM623" s="227">
        <v>0</v>
      </c>
      <c r="BN623" s="227">
        <v>0</v>
      </c>
      <c r="BO623" s="227">
        <v>0</v>
      </c>
      <c r="BP623" s="227">
        <v>0</v>
      </c>
      <c r="BQ623" s="227">
        <v>0</v>
      </c>
      <c r="BR623" s="295">
        <v>16321</v>
      </c>
      <c r="BS623" s="295">
        <v>0</v>
      </c>
      <c r="BT623" s="295">
        <v>0</v>
      </c>
      <c r="BU623" s="295">
        <v>0</v>
      </c>
      <c r="BV623" s="295">
        <v>0</v>
      </c>
      <c r="BW623" s="295">
        <v>0</v>
      </c>
      <c r="BX623" s="295">
        <v>0</v>
      </c>
      <c r="BY623" s="295">
        <v>0</v>
      </c>
      <c r="BZ623" s="295">
        <v>437.5</v>
      </c>
      <c r="CA623" s="295">
        <v>0</v>
      </c>
      <c r="CB623" s="295">
        <v>0</v>
      </c>
      <c r="CC623" s="295">
        <v>0</v>
      </c>
      <c r="CD623" s="295">
        <v>0</v>
      </c>
      <c r="CE623" s="295">
        <v>0</v>
      </c>
      <c r="CF623" s="227">
        <v>0</v>
      </c>
      <c r="CG623" s="227">
        <v>0</v>
      </c>
      <c r="CH623" s="227">
        <v>0</v>
      </c>
      <c r="CI623" s="295">
        <v>0</v>
      </c>
      <c r="CJ623" s="227">
        <v>0</v>
      </c>
      <c r="CK623" s="227">
        <v>0</v>
      </c>
      <c r="CL623" s="295">
        <v>0</v>
      </c>
      <c r="CM623" s="326" t="s">
        <v>1434</v>
      </c>
      <c r="CN623" s="309" t="s">
        <v>1433</v>
      </c>
      <c r="CO623" s="309" t="s">
        <v>1434</v>
      </c>
      <c r="CQ623" s="336" t="s">
        <v>2265</v>
      </c>
      <c r="CR623" s="310">
        <f t="shared" si="13"/>
        <v>0</v>
      </c>
      <c r="CS623" s="310" t="s">
        <v>2016</v>
      </c>
      <c r="CT623" s="310" t="s">
        <v>680</v>
      </c>
      <c r="CU623" s="310">
        <v>0</v>
      </c>
      <c r="CW623" s="312" t="s">
        <v>1433</v>
      </c>
      <c r="CX623" s="310" t="s">
        <v>1434</v>
      </c>
      <c r="CY623" s="310">
        <v>0</v>
      </c>
      <c r="CZ623" s="325">
        <f t="shared" si="12"/>
        <v>0</v>
      </c>
      <c r="DA623" s="313" t="s">
        <v>2016</v>
      </c>
      <c r="DB623" s="310" t="s">
        <v>1494</v>
      </c>
      <c r="DC623" s="310" t="s">
        <v>1471</v>
      </c>
    </row>
    <row r="624" spans="1:107" ht="13.2" customHeight="1" x14ac:dyDescent="0.25">
      <c r="A624" s="293" t="s">
        <v>2017</v>
      </c>
      <c r="B624" s="294" t="s">
        <v>681</v>
      </c>
      <c r="C624" s="227">
        <v>0</v>
      </c>
      <c r="D624" s="227">
        <v>0</v>
      </c>
      <c r="E624" s="227">
        <v>0</v>
      </c>
      <c r="F624" s="227">
        <v>0</v>
      </c>
      <c r="G624" s="227">
        <v>0</v>
      </c>
      <c r="H624" s="227">
        <v>14800</v>
      </c>
      <c r="I624" s="227">
        <v>0</v>
      </c>
      <c r="J624" s="227">
        <v>0</v>
      </c>
      <c r="K624" s="227">
        <v>20000</v>
      </c>
      <c r="L624" s="227">
        <v>0</v>
      </c>
      <c r="M624" s="227">
        <v>0</v>
      </c>
      <c r="N624" s="227">
        <v>0</v>
      </c>
      <c r="O624" s="227">
        <v>0</v>
      </c>
      <c r="P624" s="227">
        <v>0</v>
      </c>
      <c r="Q624" s="227">
        <v>0</v>
      </c>
      <c r="R624" s="227">
        <v>0</v>
      </c>
      <c r="S624" s="227">
        <v>0</v>
      </c>
      <c r="T624" s="227">
        <v>0</v>
      </c>
      <c r="U624" s="227">
        <v>0</v>
      </c>
      <c r="V624" s="227">
        <v>0</v>
      </c>
      <c r="W624" s="227">
        <v>0</v>
      </c>
      <c r="X624" s="227">
        <v>0</v>
      </c>
      <c r="Y624" s="227">
        <v>0</v>
      </c>
      <c r="Z624" s="227">
        <v>0</v>
      </c>
      <c r="AA624" s="227">
        <v>0</v>
      </c>
      <c r="AB624" s="227">
        <v>0</v>
      </c>
      <c r="AC624" s="227">
        <v>0</v>
      </c>
      <c r="AD624" s="227">
        <v>0</v>
      </c>
      <c r="AE624" s="227">
        <v>0</v>
      </c>
      <c r="AF624" s="227">
        <v>0</v>
      </c>
      <c r="AG624" s="227">
        <v>0</v>
      </c>
      <c r="AH624" s="227">
        <v>0</v>
      </c>
      <c r="AI624" s="227">
        <v>0</v>
      </c>
      <c r="AJ624" s="227">
        <v>0</v>
      </c>
      <c r="AK624" s="227">
        <v>0</v>
      </c>
      <c r="AL624" s="227">
        <v>0</v>
      </c>
      <c r="AM624" s="227">
        <v>0</v>
      </c>
      <c r="AN624" s="227">
        <v>0</v>
      </c>
      <c r="AO624" s="227">
        <v>0</v>
      </c>
      <c r="AP624" s="227">
        <v>0</v>
      </c>
      <c r="AQ624" s="227">
        <v>0</v>
      </c>
      <c r="AR624" s="227">
        <v>0</v>
      </c>
      <c r="AS624" s="227">
        <v>0</v>
      </c>
      <c r="AT624" s="227">
        <v>0</v>
      </c>
      <c r="AU624" s="227">
        <v>0</v>
      </c>
      <c r="AV624" s="227">
        <v>0</v>
      </c>
      <c r="AW624" s="227">
        <v>0</v>
      </c>
      <c r="AX624" s="227">
        <v>0</v>
      </c>
      <c r="AY624" s="227">
        <v>0</v>
      </c>
      <c r="AZ624" s="227">
        <v>0</v>
      </c>
      <c r="BA624" s="227">
        <v>0</v>
      </c>
      <c r="BB624" s="227">
        <v>0</v>
      </c>
      <c r="BC624" s="227">
        <v>0</v>
      </c>
      <c r="BD624" s="227">
        <v>0</v>
      </c>
      <c r="BE624" s="227">
        <v>0</v>
      </c>
      <c r="BF624" s="227">
        <v>0</v>
      </c>
      <c r="BG624" s="227">
        <v>0</v>
      </c>
      <c r="BH624" s="227">
        <v>0</v>
      </c>
      <c r="BI624" s="227">
        <v>0</v>
      </c>
      <c r="BJ624" s="227">
        <v>0</v>
      </c>
      <c r="BK624" s="227">
        <v>0</v>
      </c>
      <c r="BL624" s="227">
        <v>0</v>
      </c>
      <c r="BM624" s="227">
        <v>0</v>
      </c>
      <c r="BN624" s="227">
        <v>0</v>
      </c>
      <c r="BO624" s="227">
        <v>0</v>
      </c>
      <c r="BP624" s="227">
        <v>0</v>
      </c>
      <c r="BQ624" s="227">
        <v>0</v>
      </c>
      <c r="BR624" s="227">
        <v>0</v>
      </c>
      <c r="BS624" s="227">
        <v>0</v>
      </c>
      <c r="BT624" s="295">
        <v>0</v>
      </c>
      <c r="BU624" s="227">
        <v>0</v>
      </c>
      <c r="BV624" s="227">
        <v>0</v>
      </c>
      <c r="BW624" s="227">
        <v>0</v>
      </c>
      <c r="BX624" s="227">
        <v>0</v>
      </c>
      <c r="BY624" s="227">
        <v>0</v>
      </c>
      <c r="BZ624" s="227">
        <v>0</v>
      </c>
      <c r="CA624" s="227">
        <v>0</v>
      </c>
      <c r="CB624" s="295">
        <v>0</v>
      </c>
      <c r="CC624" s="227">
        <v>0</v>
      </c>
      <c r="CD624" s="227">
        <v>0</v>
      </c>
      <c r="CE624" s="295">
        <v>0</v>
      </c>
      <c r="CF624" s="227">
        <v>0</v>
      </c>
      <c r="CG624" s="295">
        <v>0</v>
      </c>
      <c r="CH624" s="227">
        <v>0</v>
      </c>
      <c r="CI624" s="227">
        <v>0</v>
      </c>
      <c r="CJ624" s="227">
        <v>0</v>
      </c>
      <c r="CK624" s="227">
        <v>0</v>
      </c>
      <c r="CL624" s="295">
        <v>3750</v>
      </c>
      <c r="CM624" s="326" t="s">
        <v>1434</v>
      </c>
      <c r="CN624" s="309" t="s">
        <v>1433</v>
      </c>
      <c r="CO624" s="309" t="s">
        <v>1434</v>
      </c>
      <c r="CQ624" s="336" t="s">
        <v>2265</v>
      </c>
      <c r="CR624" s="310">
        <f t="shared" si="13"/>
        <v>0</v>
      </c>
      <c r="CS624" s="310" t="s">
        <v>2017</v>
      </c>
      <c r="CT624" s="310" t="s">
        <v>681</v>
      </c>
      <c r="CU624" s="310">
        <v>0</v>
      </c>
      <c r="CW624" s="312" t="s">
        <v>1433</v>
      </c>
      <c r="CX624" s="310" t="s">
        <v>1434</v>
      </c>
      <c r="CY624" s="310">
        <v>0</v>
      </c>
      <c r="CZ624" s="325">
        <f t="shared" si="12"/>
        <v>0</v>
      </c>
      <c r="DA624" s="313" t="s">
        <v>2017</v>
      </c>
      <c r="DB624" s="310" t="s">
        <v>681</v>
      </c>
      <c r="DC624" s="310" t="s">
        <v>1471</v>
      </c>
    </row>
    <row r="625" spans="1:107" ht="13.2" customHeight="1" x14ac:dyDescent="0.25">
      <c r="A625" s="293" t="s">
        <v>2018</v>
      </c>
      <c r="B625" s="294" t="s">
        <v>1159</v>
      </c>
      <c r="C625" s="227">
        <v>0</v>
      </c>
      <c r="D625" s="227">
        <v>0</v>
      </c>
      <c r="E625" s="227">
        <v>0</v>
      </c>
      <c r="F625" s="227">
        <v>0</v>
      </c>
      <c r="G625" s="227">
        <v>0</v>
      </c>
      <c r="H625" s="227">
        <v>0</v>
      </c>
      <c r="I625" s="227">
        <v>0</v>
      </c>
      <c r="J625" s="227">
        <v>0</v>
      </c>
      <c r="K625" s="227">
        <v>0</v>
      </c>
      <c r="L625" s="227">
        <v>0</v>
      </c>
      <c r="M625" s="227">
        <v>0</v>
      </c>
      <c r="N625" s="227">
        <v>0</v>
      </c>
      <c r="O625" s="227">
        <v>0</v>
      </c>
      <c r="P625" s="227">
        <v>0</v>
      </c>
      <c r="Q625" s="227">
        <v>0</v>
      </c>
      <c r="R625" s="227">
        <v>0</v>
      </c>
      <c r="S625" s="227">
        <v>0</v>
      </c>
      <c r="T625" s="227">
        <v>0</v>
      </c>
      <c r="U625" s="227">
        <v>0</v>
      </c>
      <c r="V625" s="227">
        <v>0</v>
      </c>
      <c r="W625" s="227">
        <v>0</v>
      </c>
      <c r="X625" s="227">
        <v>0</v>
      </c>
      <c r="Y625" s="227">
        <v>0</v>
      </c>
      <c r="Z625" s="227">
        <v>0</v>
      </c>
      <c r="AA625" s="227">
        <v>0</v>
      </c>
      <c r="AB625" s="227">
        <v>0</v>
      </c>
      <c r="AC625" s="227">
        <v>0</v>
      </c>
      <c r="AD625" s="227">
        <v>0</v>
      </c>
      <c r="AE625" s="227">
        <v>0</v>
      </c>
      <c r="AF625" s="227">
        <v>0</v>
      </c>
      <c r="AG625" s="227">
        <v>0</v>
      </c>
      <c r="AH625" s="227">
        <v>0</v>
      </c>
      <c r="AI625" s="227">
        <v>0</v>
      </c>
      <c r="AJ625" s="227">
        <v>0</v>
      </c>
      <c r="AK625" s="227">
        <v>0</v>
      </c>
      <c r="AL625" s="227">
        <v>0</v>
      </c>
      <c r="AM625" s="227">
        <v>0</v>
      </c>
      <c r="AN625" s="227">
        <v>0</v>
      </c>
      <c r="AO625" s="227">
        <v>0</v>
      </c>
      <c r="AP625" s="227">
        <v>0</v>
      </c>
      <c r="AQ625" s="227">
        <v>0</v>
      </c>
      <c r="AR625" s="227">
        <v>0</v>
      </c>
      <c r="AS625" s="227">
        <v>0</v>
      </c>
      <c r="AT625" s="227">
        <v>0</v>
      </c>
      <c r="AU625" s="227">
        <v>0</v>
      </c>
      <c r="AV625" s="227">
        <v>0</v>
      </c>
      <c r="AW625" s="227">
        <v>0</v>
      </c>
      <c r="AX625" s="227">
        <v>0</v>
      </c>
      <c r="AY625" s="227">
        <v>0</v>
      </c>
      <c r="AZ625" s="227">
        <v>0</v>
      </c>
      <c r="BA625" s="227">
        <v>0</v>
      </c>
      <c r="BB625" s="227">
        <v>0</v>
      </c>
      <c r="BC625" s="227">
        <v>0</v>
      </c>
      <c r="BD625" s="227">
        <v>0</v>
      </c>
      <c r="BE625" s="227">
        <v>0</v>
      </c>
      <c r="BF625" s="227">
        <v>0</v>
      </c>
      <c r="BG625" s="227">
        <v>0</v>
      </c>
      <c r="BH625" s="227">
        <v>0</v>
      </c>
      <c r="BI625" s="227">
        <v>0</v>
      </c>
      <c r="BJ625" s="227">
        <v>0</v>
      </c>
      <c r="BK625" s="227">
        <v>0</v>
      </c>
      <c r="BL625" s="227">
        <v>0</v>
      </c>
      <c r="BM625" s="227">
        <v>0</v>
      </c>
      <c r="BN625" s="227">
        <v>0</v>
      </c>
      <c r="BO625" s="227">
        <v>0</v>
      </c>
      <c r="BP625" s="227">
        <v>0</v>
      </c>
      <c r="BQ625" s="227">
        <v>0</v>
      </c>
      <c r="BR625" s="295">
        <v>0</v>
      </c>
      <c r="BS625" s="295">
        <v>0</v>
      </c>
      <c r="BT625" s="227">
        <v>0</v>
      </c>
      <c r="BU625" s="295">
        <v>0</v>
      </c>
      <c r="BV625" s="227">
        <v>0</v>
      </c>
      <c r="BW625" s="295">
        <v>0</v>
      </c>
      <c r="BX625" s="295">
        <v>0</v>
      </c>
      <c r="BY625" s="295">
        <v>0</v>
      </c>
      <c r="BZ625" s="227">
        <v>0</v>
      </c>
      <c r="CA625" s="295">
        <v>0</v>
      </c>
      <c r="CB625" s="295">
        <v>0</v>
      </c>
      <c r="CC625" s="295">
        <v>0</v>
      </c>
      <c r="CD625" s="295">
        <v>0</v>
      </c>
      <c r="CE625" s="295">
        <v>0</v>
      </c>
      <c r="CF625" s="295">
        <v>0</v>
      </c>
      <c r="CG625" s="295">
        <v>0</v>
      </c>
      <c r="CH625" s="227">
        <v>0</v>
      </c>
      <c r="CI625" s="295">
        <v>0</v>
      </c>
      <c r="CJ625" s="295">
        <v>0</v>
      </c>
      <c r="CK625" s="295">
        <v>0</v>
      </c>
      <c r="CL625" s="295">
        <v>0</v>
      </c>
      <c r="CM625" s="326" t="s">
        <v>1434</v>
      </c>
      <c r="CN625" s="309" t="s">
        <v>1433</v>
      </c>
      <c r="CO625" s="309" t="s">
        <v>1434</v>
      </c>
      <c r="CQ625" s="336" t="s">
        <v>2265</v>
      </c>
      <c r="CR625" s="310">
        <f t="shared" si="13"/>
        <v>0</v>
      </c>
      <c r="CS625" s="310" t="s">
        <v>2018</v>
      </c>
      <c r="CT625" s="310" t="s">
        <v>1159</v>
      </c>
      <c r="CU625" s="310">
        <v>0</v>
      </c>
      <c r="CW625" s="312" t="s">
        <v>1433</v>
      </c>
      <c r="CX625" s="310" t="s">
        <v>1434</v>
      </c>
      <c r="CY625" s="310">
        <v>0</v>
      </c>
      <c r="CZ625" s="325">
        <f t="shared" si="12"/>
        <v>0</v>
      </c>
      <c r="DA625" s="313" t="s">
        <v>2018</v>
      </c>
      <c r="DB625" s="310" t="s">
        <v>1159</v>
      </c>
      <c r="DC625" s="310" t="s">
        <v>2296</v>
      </c>
    </row>
    <row r="626" spans="1:107" ht="13.2" customHeight="1" x14ac:dyDescent="0.25">
      <c r="A626" s="293" t="s">
        <v>2019</v>
      </c>
      <c r="B626" s="294" t="s">
        <v>1160</v>
      </c>
      <c r="C626" s="227">
        <v>219612</v>
      </c>
      <c r="D626" s="227">
        <v>0</v>
      </c>
      <c r="E626" s="227">
        <v>0</v>
      </c>
      <c r="F626" s="227">
        <v>0</v>
      </c>
      <c r="G626" s="227">
        <v>0</v>
      </c>
      <c r="H626" s="227">
        <v>0</v>
      </c>
      <c r="I626" s="227">
        <v>0</v>
      </c>
      <c r="J626" s="227">
        <v>0</v>
      </c>
      <c r="K626" s="227">
        <v>0</v>
      </c>
      <c r="L626" s="227">
        <v>0</v>
      </c>
      <c r="M626" s="227">
        <v>0</v>
      </c>
      <c r="N626" s="227">
        <v>0</v>
      </c>
      <c r="O626" s="227">
        <v>0</v>
      </c>
      <c r="P626" s="227">
        <v>0</v>
      </c>
      <c r="Q626" s="227">
        <v>0</v>
      </c>
      <c r="R626" s="227">
        <v>0</v>
      </c>
      <c r="S626" s="227">
        <v>0</v>
      </c>
      <c r="T626" s="227">
        <v>0</v>
      </c>
      <c r="U626" s="227">
        <v>0</v>
      </c>
      <c r="V626" s="227">
        <v>0</v>
      </c>
      <c r="W626" s="227">
        <v>328209</v>
      </c>
      <c r="X626" s="227">
        <v>0</v>
      </c>
      <c r="Y626" s="227">
        <v>0</v>
      </c>
      <c r="Z626" s="227">
        <v>0</v>
      </c>
      <c r="AA626" s="227">
        <v>0</v>
      </c>
      <c r="AB626" s="227">
        <v>0</v>
      </c>
      <c r="AC626" s="227">
        <v>0</v>
      </c>
      <c r="AD626" s="227">
        <v>0</v>
      </c>
      <c r="AE626" s="227">
        <v>0</v>
      </c>
      <c r="AF626" s="227">
        <v>0</v>
      </c>
      <c r="AG626" s="227">
        <v>0</v>
      </c>
      <c r="AH626" s="227">
        <v>0</v>
      </c>
      <c r="AI626" s="227">
        <v>0</v>
      </c>
      <c r="AJ626" s="227">
        <v>0</v>
      </c>
      <c r="AK626" s="227">
        <v>0</v>
      </c>
      <c r="AL626" s="227">
        <v>0</v>
      </c>
      <c r="AM626" s="227">
        <v>0</v>
      </c>
      <c r="AN626" s="227">
        <v>0</v>
      </c>
      <c r="AO626" s="227">
        <v>0</v>
      </c>
      <c r="AP626" s="227">
        <v>0</v>
      </c>
      <c r="AQ626" s="227">
        <v>0</v>
      </c>
      <c r="AR626" s="227">
        <v>0</v>
      </c>
      <c r="AS626" s="227">
        <v>0</v>
      </c>
      <c r="AT626" s="227">
        <v>0</v>
      </c>
      <c r="AU626" s="227">
        <v>0</v>
      </c>
      <c r="AV626" s="227">
        <v>0</v>
      </c>
      <c r="AW626" s="227">
        <v>0</v>
      </c>
      <c r="AX626" s="227">
        <v>0</v>
      </c>
      <c r="AY626" s="227">
        <v>0</v>
      </c>
      <c r="AZ626" s="227">
        <v>0</v>
      </c>
      <c r="BA626" s="227">
        <v>0</v>
      </c>
      <c r="BB626" s="227">
        <v>0</v>
      </c>
      <c r="BC626" s="227">
        <v>0</v>
      </c>
      <c r="BD626" s="227">
        <v>0</v>
      </c>
      <c r="BE626" s="227">
        <v>0</v>
      </c>
      <c r="BF626" s="227">
        <v>0</v>
      </c>
      <c r="BG626" s="227">
        <v>0</v>
      </c>
      <c r="BH626" s="227">
        <v>0</v>
      </c>
      <c r="BI626" s="227">
        <v>0</v>
      </c>
      <c r="BJ626" s="227">
        <v>0</v>
      </c>
      <c r="BK626" s="227">
        <v>0</v>
      </c>
      <c r="BL626" s="227">
        <v>0</v>
      </c>
      <c r="BM626" s="227">
        <v>0</v>
      </c>
      <c r="BN626" s="227">
        <v>0</v>
      </c>
      <c r="BO626" s="227">
        <v>0</v>
      </c>
      <c r="BP626" s="227">
        <v>0</v>
      </c>
      <c r="BQ626" s="227">
        <v>0</v>
      </c>
      <c r="BR626" s="295">
        <v>208963.08</v>
      </c>
      <c r="BS626" s="295">
        <v>0</v>
      </c>
      <c r="BT626" s="295">
        <v>0</v>
      </c>
      <c r="BU626" s="295">
        <v>0</v>
      </c>
      <c r="BV626" s="295">
        <v>0</v>
      </c>
      <c r="BW626" s="295">
        <v>0</v>
      </c>
      <c r="BX626" s="295">
        <v>0</v>
      </c>
      <c r="BY626" s="295">
        <v>0</v>
      </c>
      <c r="BZ626" s="295">
        <v>0</v>
      </c>
      <c r="CA626" s="295">
        <v>0</v>
      </c>
      <c r="CB626" s="295">
        <v>0</v>
      </c>
      <c r="CC626" s="295">
        <v>0</v>
      </c>
      <c r="CD626" s="295">
        <v>0</v>
      </c>
      <c r="CE626" s="295">
        <v>0</v>
      </c>
      <c r="CF626" s="295">
        <v>0</v>
      </c>
      <c r="CG626" s="295">
        <v>0</v>
      </c>
      <c r="CH626" s="295">
        <v>0</v>
      </c>
      <c r="CI626" s="295">
        <v>0</v>
      </c>
      <c r="CJ626" s="295">
        <v>0</v>
      </c>
      <c r="CK626" s="295">
        <v>0</v>
      </c>
      <c r="CL626" s="295">
        <v>0</v>
      </c>
      <c r="CM626" s="326" t="s">
        <v>1434</v>
      </c>
      <c r="CN626" s="309" t="s">
        <v>1433</v>
      </c>
      <c r="CO626" s="309" t="s">
        <v>1434</v>
      </c>
      <c r="CQ626" s="336" t="s">
        <v>2265</v>
      </c>
      <c r="CR626" s="310">
        <f t="shared" si="13"/>
        <v>0</v>
      </c>
      <c r="CS626" s="310" t="s">
        <v>2019</v>
      </c>
      <c r="CT626" s="310" t="s">
        <v>1160</v>
      </c>
      <c r="CU626" s="310">
        <v>0</v>
      </c>
      <c r="CW626" s="312" t="s">
        <v>1433</v>
      </c>
      <c r="CX626" s="310" t="s">
        <v>1434</v>
      </c>
      <c r="CY626" s="310">
        <v>0</v>
      </c>
      <c r="CZ626" s="325">
        <f t="shared" si="12"/>
        <v>0</v>
      </c>
      <c r="DA626" s="313" t="s">
        <v>2019</v>
      </c>
      <c r="DB626" s="310" t="s">
        <v>1160</v>
      </c>
      <c r="DC626" s="310" t="s">
        <v>2296</v>
      </c>
    </row>
    <row r="627" spans="1:107" ht="13.2" customHeight="1" x14ac:dyDescent="0.25">
      <c r="A627" s="293" t="s">
        <v>2020</v>
      </c>
      <c r="B627" s="294" t="s">
        <v>1161</v>
      </c>
      <c r="C627" s="227">
        <v>0</v>
      </c>
      <c r="D627" s="227">
        <v>0</v>
      </c>
      <c r="E627" s="227">
        <v>0</v>
      </c>
      <c r="F627" s="227">
        <v>0</v>
      </c>
      <c r="G627" s="227">
        <v>0</v>
      </c>
      <c r="H627" s="227">
        <v>0</v>
      </c>
      <c r="I627" s="227">
        <v>0</v>
      </c>
      <c r="J627" s="227">
        <v>0</v>
      </c>
      <c r="K627" s="227">
        <v>0</v>
      </c>
      <c r="L627" s="227">
        <v>0</v>
      </c>
      <c r="M627" s="227">
        <v>0</v>
      </c>
      <c r="N627" s="227">
        <v>0</v>
      </c>
      <c r="O627" s="227">
        <v>0</v>
      </c>
      <c r="P627" s="227">
        <v>0</v>
      </c>
      <c r="Q627" s="227">
        <v>0</v>
      </c>
      <c r="R627" s="227">
        <v>0</v>
      </c>
      <c r="S627" s="227">
        <v>0</v>
      </c>
      <c r="T627" s="227">
        <v>0</v>
      </c>
      <c r="U627" s="227">
        <v>0</v>
      </c>
      <c r="V627" s="227">
        <v>0</v>
      </c>
      <c r="W627" s="227">
        <v>0</v>
      </c>
      <c r="X627" s="227">
        <v>0</v>
      </c>
      <c r="Y627" s="227">
        <v>0</v>
      </c>
      <c r="Z627" s="227">
        <v>0</v>
      </c>
      <c r="AA627" s="227">
        <v>0</v>
      </c>
      <c r="AB627" s="227">
        <v>0</v>
      </c>
      <c r="AC627" s="227">
        <v>0</v>
      </c>
      <c r="AD627" s="227">
        <v>0</v>
      </c>
      <c r="AE627" s="227">
        <v>0</v>
      </c>
      <c r="AF627" s="227">
        <v>0</v>
      </c>
      <c r="AG627" s="227">
        <v>0</v>
      </c>
      <c r="AH627" s="227">
        <v>0</v>
      </c>
      <c r="AI627" s="227">
        <v>0</v>
      </c>
      <c r="AJ627" s="227">
        <v>0</v>
      </c>
      <c r="AK627" s="227">
        <v>0</v>
      </c>
      <c r="AL627" s="227">
        <v>0</v>
      </c>
      <c r="AM627" s="227">
        <v>0</v>
      </c>
      <c r="AN627" s="227">
        <v>0</v>
      </c>
      <c r="AO627" s="227">
        <v>0</v>
      </c>
      <c r="AP627" s="227">
        <v>0</v>
      </c>
      <c r="AQ627" s="227">
        <v>0</v>
      </c>
      <c r="AR627" s="227">
        <v>0</v>
      </c>
      <c r="AS627" s="227">
        <v>0</v>
      </c>
      <c r="AT627" s="227">
        <v>0</v>
      </c>
      <c r="AU627" s="227">
        <v>0</v>
      </c>
      <c r="AV627" s="227">
        <v>0</v>
      </c>
      <c r="AW627" s="227">
        <v>0</v>
      </c>
      <c r="AX627" s="227">
        <v>0</v>
      </c>
      <c r="AY627" s="227">
        <v>0</v>
      </c>
      <c r="AZ627" s="227">
        <v>0</v>
      </c>
      <c r="BA627" s="227">
        <v>0</v>
      </c>
      <c r="BB627" s="227">
        <v>0</v>
      </c>
      <c r="BC627" s="227">
        <v>0</v>
      </c>
      <c r="BD627" s="227">
        <v>0</v>
      </c>
      <c r="BE627" s="227">
        <v>0</v>
      </c>
      <c r="BF627" s="227">
        <v>0</v>
      </c>
      <c r="BG627" s="227">
        <v>0</v>
      </c>
      <c r="BH627" s="227">
        <v>0</v>
      </c>
      <c r="BI627" s="227">
        <v>0</v>
      </c>
      <c r="BJ627" s="227">
        <v>0</v>
      </c>
      <c r="BK627" s="227">
        <v>0</v>
      </c>
      <c r="BL627" s="227">
        <v>0</v>
      </c>
      <c r="BM627" s="227">
        <v>0</v>
      </c>
      <c r="BN627" s="227">
        <v>0</v>
      </c>
      <c r="BO627" s="227">
        <v>0</v>
      </c>
      <c r="BP627" s="227">
        <v>0</v>
      </c>
      <c r="BQ627" s="227">
        <v>0</v>
      </c>
      <c r="BR627" s="295">
        <v>0</v>
      </c>
      <c r="BS627" s="295">
        <v>0</v>
      </c>
      <c r="BT627" s="295">
        <v>0</v>
      </c>
      <c r="BU627" s="295">
        <v>0</v>
      </c>
      <c r="BV627" s="295">
        <v>0</v>
      </c>
      <c r="BW627" s="295">
        <v>0</v>
      </c>
      <c r="BX627" s="227">
        <v>0</v>
      </c>
      <c r="BY627" s="227">
        <v>0</v>
      </c>
      <c r="BZ627" s="295">
        <v>0</v>
      </c>
      <c r="CA627" s="227">
        <v>0</v>
      </c>
      <c r="CB627" s="227">
        <v>0</v>
      </c>
      <c r="CC627" s="295">
        <v>0</v>
      </c>
      <c r="CD627" s="295">
        <v>0</v>
      </c>
      <c r="CE627" s="295">
        <v>0</v>
      </c>
      <c r="CF627" s="295">
        <v>0</v>
      </c>
      <c r="CG627" s="295">
        <v>0</v>
      </c>
      <c r="CH627" s="227">
        <v>0</v>
      </c>
      <c r="CI627" s="295">
        <v>0</v>
      </c>
      <c r="CJ627" s="227">
        <v>0</v>
      </c>
      <c r="CK627" s="295">
        <v>0</v>
      </c>
      <c r="CL627" s="295">
        <v>0</v>
      </c>
      <c r="CM627" s="326" t="s">
        <v>1434</v>
      </c>
      <c r="CN627" s="309" t="s">
        <v>1433</v>
      </c>
      <c r="CO627" s="309" t="s">
        <v>1434</v>
      </c>
      <c r="CQ627" s="336" t="s">
        <v>2265</v>
      </c>
      <c r="CR627" s="310">
        <f t="shared" si="13"/>
        <v>0</v>
      </c>
      <c r="CS627" s="310" t="s">
        <v>2020</v>
      </c>
      <c r="CT627" s="310" t="s">
        <v>1161</v>
      </c>
      <c r="CU627" s="310">
        <v>0</v>
      </c>
      <c r="CW627" s="312" t="s">
        <v>1433</v>
      </c>
      <c r="CX627" s="310" t="s">
        <v>1434</v>
      </c>
      <c r="CY627" s="310">
        <v>0</v>
      </c>
      <c r="CZ627" s="325">
        <f t="shared" si="12"/>
        <v>0</v>
      </c>
      <c r="DA627" s="313" t="s">
        <v>2020</v>
      </c>
      <c r="DB627" s="310" t="s">
        <v>1161</v>
      </c>
      <c r="DC627" s="310" t="s">
        <v>2296</v>
      </c>
    </row>
    <row r="628" spans="1:107" ht="13.2" customHeight="1" x14ac:dyDescent="0.25">
      <c r="A628" s="293" t="s">
        <v>2021</v>
      </c>
      <c r="B628" s="294" t="s">
        <v>677</v>
      </c>
      <c r="C628" s="227">
        <v>0</v>
      </c>
      <c r="D628" s="227">
        <v>0</v>
      </c>
      <c r="E628" s="227">
        <v>0</v>
      </c>
      <c r="F628" s="227">
        <v>0</v>
      </c>
      <c r="G628" s="227">
        <v>0</v>
      </c>
      <c r="H628" s="227">
        <v>0</v>
      </c>
      <c r="I628" s="227">
        <v>0</v>
      </c>
      <c r="J628" s="227">
        <v>0</v>
      </c>
      <c r="K628" s="227">
        <v>0</v>
      </c>
      <c r="L628" s="227">
        <v>57400</v>
      </c>
      <c r="M628" s="227">
        <v>25000</v>
      </c>
      <c r="N628" s="227">
        <v>0</v>
      </c>
      <c r="O628" s="227">
        <v>0</v>
      </c>
      <c r="P628" s="227">
        <v>0</v>
      </c>
      <c r="Q628" s="227">
        <v>0</v>
      </c>
      <c r="R628" s="227">
        <v>0</v>
      </c>
      <c r="S628" s="227">
        <v>0</v>
      </c>
      <c r="T628" s="227">
        <v>0</v>
      </c>
      <c r="U628" s="227">
        <v>0</v>
      </c>
      <c r="V628" s="227">
        <v>0</v>
      </c>
      <c r="W628" s="227">
        <v>154950</v>
      </c>
      <c r="X628" s="227">
        <v>0</v>
      </c>
      <c r="Y628" s="227">
        <v>0</v>
      </c>
      <c r="Z628" s="227">
        <v>0</v>
      </c>
      <c r="AA628" s="227">
        <v>0</v>
      </c>
      <c r="AB628" s="227">
        <v>0</v>
      </c>
      <c r="AC628" s="227">
        <v>0</v>
      </c>
      <c r="AD628" s="227">
        <v>0</v>
      </c>
      <c r="AE628" s="227">
        <v>0</v>
      </c>
      <c r="AF628" s="227">
        <v>0</v>
      </c>
      <c r="AG628" s="227">
        <v>0</v>
      </c>
      <c r="AH628" s="227">
        <v>0</v>
      </c>
      <c r="AI628" s="227">
        <v>0</v>
      </c>
      <c r="AJ628" s="227">
        <v>0</v>
      </c>
      <c r="AK628" s="227">
        <v>29850</v>
      </c>
      <c r="AL628" s="227">
        <v>0</v>
      </c>
      <c r="AM628" s="227">
        <v>0</v>
      </c>
      <c r="AN628" s="227">
        <v>0</v>
      </c>
      <c r="AO628" s="227">
        <v>0</v>
      </c>
      <c r="AP628" s="227">
        <v>0</v>
      </c>
      <c r="AQ628" s="227">
        <v>0</v>
      </c>
      <c r="AR628" s="227">
        <v>0</v>
      </c>
      <c r="AS628" s="227">
        <v>0</v>
      </c>
      <c r="AT628" s="227">
        <v>7200</v>
      </c>
      <c r="AU628" s="227">
        <v>0</v>
      </c>
      <c r="AV628" s="227">
        <v>0</v>
      </c>
      <c r="AW628" s="227">
        <v>0</v>
      </c>
      <c r="AX628" s="227">
        <v>0</v>
      </c>
      <c r="AY628" s="227">
        <v>0</v>
      </c>
      <c r="AZ628" s="227">
        <v>0</v>
      </c>
      <c r="BA628" s="227">
        <v>0</v>
      </c>
      <c r="BB628" s="227">
        <v>0</v>
      </c>
      <c r="BC628" s="227">
        <v>49800</v>
      </c>
      <c r="BD628" s="227">
        <v>0</v>
      </c>
      <c r="BE628" s="227">
        <v>0</v>
      </c>
      <c r="BF628" s="227">
        <v>0</v>
      </c>
      <c r="BG628" s="227">
        <v>0</v>
      </c>
      <c r="BH628" s="227">
        <v>0</v>
      </c>
      <c r="BI628" s="227">
        <v>0</v>
      </c>
      <c r="BJ628" s="227">
        <v>0</v>
      </c>
      <c r="BK628" s="227">
        <v>0</v>
      </c>
      <c r="BL628" s="227">
        <v>25919</v>
      </c>
      <c r="BM628" s="227">
        <v>0</v>
      </c>
      <c r="BN628" s="227">
        <v>0</v>
      </c>
      <c r="BO628" s="227">
        <v>0</v>
      </c>
      <c r="BP628" s="227">
        <v>0</v>
      </c>
      <c r="BQ628" s="227">
        <v>15000</v>
      </c>
      <c r="BR628" s="227">
        <v>0</v>
      </c>
      <c r="BS628" s="295">
        <v>135100</v>
      </c>
      <c r="BT628" s="295">
        <v>67423</v>
      </c>
      <c r="BU628" s="295">
        <v>0</v>
      </c>
      <c r="BV628" s="295">
        <v>0</v>
      </c>
      <c r="BW628" s="227">
        <v>0</v>
      </c>
      <c r="BX628" s="295">
        <v>0</v>
      </c>
      <c r="BY628" s="295">
        <v>0</v>
      </c>
      <c r="BZ628" s="295">
        <v>47146.5</v>
      </c>
      <c r="CA628" s="227">
        <v>0</v>
      </c>
      <c r="CB628" s="295">
        <v>0</v>
      </c>
      <c r="CC628" s="227">
        <v>0</v>
      </c>
      <c r="CD628" s="227">
        <v>0</v>
      </c>
      <c r="CE628" s="227">
        <v>0</v>
      </c>
      <c r="CF628" s="227">
        <v>0</v>
      </c>
      <c r="CG628" s="295">
        <v>0</v>
      </c>
      <c r="CH628" s="295">
        <v>9500</v>
      </c>
      <c r="CI628" s="295">
        <v>0</v>
      </c>
      <c r="CJ628" s="295">
        <v>0</v>
      </c>
      <c r="CK628" s="227">
        <v>0</v>
      </c>
      <c r="CL628" s="295">
        <v>0</v>
      </c>
      <c r="CM628" s="326" t="s">
        <v>1434</v>
      </c>
      <c r="CN628" s="309" t="s">
        <v>1433</v>
      </c>
      <c r="CO628" s="309" t="s">
        <v>1434</v>
      </c>
      <c r="CQ628" s="336" t="s">
        <v>2265</v>
      </c>
      <c r="CR628" s="310">
        <f t="shared" si="13"/>
        <v>0</v>
      </c>
      <c r="CS628" s="310" t="s">
        <v>2021</v>
      </c>
      <c r="CT628" s="310" t="s">
        <v>677</v>
      </c>
      <c r="CU628" s="310">
        <v>0</v>
      </c>
      <c r="CW628" s="312" t="s">
        <v>1433</v>
      </c>
      <c r="CX628" s="310" t="s">
        <v>1434</v>
      </c>
      <c r="CY628" s="310">
        <v>0</v>
      </c>
      <c r="CZ628" s="325">
        <f t="shared" si="12"/>
        <v>0</v>
      </c>
      <c r="DA628" s="313" t="s">
        <v>2021</v>
      </c>
      <c r="DB628" s="310" t="s">
        <v>677</v>
      </c>
      <c r="DC628" s="310" t="s">
        <v>2296</v>
      </c>
    </row>
    <row r="629" spans="1:107" ht="13.2" customHeight="1" x14ac:dyDescent="0.25">
      <c r="A629" s="293" t="s">
        <v>2022</v>
      </c>
      <c r="B629" s="294" t="s">
        <v>2290</v>
      </c>
      <c r="C629" s="227">
        <v>50746</v>
      </c>
      <c r="D629" s="227">
        <v>0</v>
      </c>
      <c r="E629" s="227">
        <v>0</v>
      </c>
      <c r="F629" s="227">
        <v>0</v>
      </c>
      <c r="G629" s="227">
        <v>0</v>
      </c>
      <c r="H629" s="227">
        <v>0</v>
      </c>
      <c r="I629" s="227">
        <v>68431.25</v>
      </c>
      <c r="J629" s="227">
        <v>0</v>
      </c>
      <c r="K629" s="227">
        <v>0</v>
      </c>
      <c r="L629" s="227">
        <v>0</v>
      </c>
      <c r="M629" s="227">
        <v>0</v>
      </c>
      <c r="N629" s="227">
        <v>3500</v>
      </c>
      <c r="O629" s="227">
        <v>0</v>
      </c>
      <c r="P629" s="227">
        <v>0</v>
      </c>
      <c r="Q629" s="227">
        <v>0</v>
      </c>
      <c r="R629" s="227">
        <v>0</v>
      </c>
      <c r="S629" s="227">
        <v>0</v>
      </c>
      <c r="T629" s="227">
        <v>0</v>
      </c>
      <c r="U629" s="227">
        <v>0</v>
      </c>
      <c r="V629" s="227">
        <v>0</v>
      </c>
      <c r="W629" s="227">
        <v>11933</v>
      </c>
      <c r="X629" s="227">
        <v>0</v>
      </c>
      <c r="Y629" s="227">
        <v>0</v>
      </c>
      <c r="Z629" s="227">
        <v>0</v>
      </c>
      <c r="AA629" s="227">
        <v>0</v>
      </c>
      <c r="AB629" s="227">
        <v>0</v>
      </c>
      <c r="AC629" s="227">
        <v>0</v>
      </c>
      <c r="AD629" s="227">
        <v>0</v>
      </c>
      <c r="AE629" s="227">
        <v>0</v>
      </c>
      <c r="AF629" s="227">
        <v>0</v>
      </c>
      <c r="AG629" s="227">
        <v>0</v>
      </c>
      <c r="AH629" s="227">
        <v>0</v>
      </c>
      <c r="AI629" s="227">
        <v>0</v>
      </c>
      <c r="AJ629" s="227">
        <v>0</v>
      </c>
      <c r="AK629" s="227">
        <v>65730</v>
      </c>
      <c r="AL629" s="227">
        <v>0</v>
      </c>
      <c r="AM629" s="227">
        <v>0</v>
      </c>
      <c r="AN629" s="227">
        <v>0</v>
      </c>
      <c r="AO629" s="227">
        <v>0</v>
      </c>
      <c r="AP629" s="227">
        <v>0</v>
      </c>
      <c r="AQ629" s="227">
        <v>0</v>
      </c>
      <c r="AR629" s="227">
        <v>0</v>
      </c>
      <c r="AS629" s="227">
        <v>0</v>
      </c>
      <c r="AT629" s="227">
        <v>0</v>
      </c>
      <c r="AU629" s="227">
        <v>0</v>
      </c>
      <c r="AV629" s="227">
        <v>0</v>
      </c>
      <c r="AW629" s="227">
        <v>0</v>
      </c>
      <c r="AX629" s="227">
        <v>0</v>
      </c>
      <c r="AY629" s="227">
        <v>0</v>
      </c>
      <c r="AZ629" s="227">
        <v>0</v>
      </c>
      <c r="BA629" s="227">
        <v>35526</v>
      </c>
      <c r="BB629" s="227">
        <v>0</v>
      </c>
      <c r="BC629" s="227">
        <v>293612</v>
      </c>
      <c r="BD629" s="227">
        <v>0</v>
      </c>
      <c r="BE629" s="227">
        <v>0</v>
      </c>
      <c r="BF629" s="227">
        <v>0</v>
      </c>
      <c r="BG629" s="227">
        <v>0</v>
      </c>
      <c r="BH629" s="227">
        <v>0</v>
      </c>
      <c r="BI629" s="227">
        <v>0</v>
      </c>
      <c r="BJ629" s="227">
        <v>0</v>
      </c>
      <c r="BK629" s="227">
        <v>0</v>
      </c>
      <c r="BL629" s="227">
        <v>2130</v>
      </c>
      <c r="BM629" s="227">
        <v>0</v>
      </c>
      <c r="BN629" s="227">
        <v>0</v>
      </c>
      <c r="BO629" s="227">
        <v>0</v>
      </c>
      <c r="BP629" s="227">
        <v>0</v>
      </c>
      <c r="BQ629" s="227">
        <v>0</v>
      </c>
      <c r="BR629" s="227">
        <v>241895</v>
      </c>
      <c r="BS629" s="227">
        <v>0</v>
      </c>
      <c r="BT629" s="227">
        <v>0</v>
      </c>
      <c r="BU629" s="227">
        <v>22201</v>
      </c>
      <c r="BV629" s="295">
        <v>0</v>
      </c>
      <c r="BW629" s="227">
        <v>0</v>
      </c>
      <c r="BX629" s="227">
        <v>0</v>
      </c>
      <c r="BY629" s="227">
        <v>0</v>
      </c>
      <c r="BZ629" s="227">
        <v>0</v>
      </c>
      <c r="CA629" s="227">
        <v>0</v>
      </c>
      <c r="CB629" s="227">
        <v>0</v>
      </c>
      <c r="CC629" s="227">
        <v>0</v>
      </c>
      <c r="CD629" s="227">
        <v>0</v>
      </c>
      <c r="CE629" s="227">
        <v>0</v>
      </c>
      <c r="CF629" s="227">
        <v>0</v>
      </c>
      <c r="CG629" s="227">
        <v>0</v>
      </c>
      <c r="CH629" s="227">
        <v>0</v>
      </c>
      <c r="CI629" s="227">
        <v>0</v>
      </c>
      <c r="CJ629" s="227">
        <v>0</v>
      </c>
      <c r="CK629" s="227">
        <v>0</v>
      </c>
      <c r="CL629" s="227">
        <v>0</v>
      </c>
      <c r="CM629" s="326" t="s">
        <v>1434</v>
      </c>
      <c r="CN629" s="309" t="s">
        <v>1433</v>
      </c>
      <c r="CO629" s="309" t="s">
        <v>1434</v>
      </c>
      <c r="CQ629" s="336" t="s">
        <v>2265</v>
      </c>
      <c r="CR629" s="310">
        <f t="shared" si="13"/>
        <v>0</v>
      </c>
      <c r="CS629" s="310" t="s">
        <v>2022</v>
      </c>
      <c r="CT629" s="310" t="s">
        <v>682</v>
      </c>
      <c r="CU629" s="310">
        <v>0</v>
      </c>
      <c r="CW629" s="312" t="s">
        <v>1433</v>
      </c>
      <c r="CX629" s="310" t="s">
        <v>1434</v>
      </c>
      <c r="CY629" s="310">
        <v>0</v>
      </c>
      <c r="CZ629" s="325">
        <f t="shared" si="12"/>
        <v>0</v>
      </c>
      <c r="DA629" s="313" t="s">
        <v>2022</v>
      </c>
      <c r="DB629" s="310" t="s">
        <v>2290</v>
      </c>
      <c r="DC629" s="310" t="s">
        <v>2296</v>
      </c>
    </row>
    <row r="630" spans="1:107" ht="13.2" customHeight="1" x14ac:dyDescent="0.25">
      <c r="A630" s="293" t="s">
        <v>2023</v>
      </c>
      <c r="B630" s="294" t="s">
        <v>2024</v>
      </c>
      <c r="C630" s="227">
        <v>0</v>
      </c>
      <c r="D630" s="227">
        <v>0</v>
      </c>
      <c r="E630" s="227">
        <v>0</v>
      </c>
      <c r="F630" s="227">
        <v>0</v>
      </c>
      <c r="G630" s="227">
        <v>0</v>
      </c>
      <c r="H630" s="227">
        <v>0</v>
      </c>
      <c r="I630" s="227">
        <v>0</v>
      </c>
      <c r="J630" s="227">
        <v>0</v>
      </c>
      <c r="K630" s="227">
        <v>0</v>
      </c>
      <c r="L630" s="227">
        <v>0</v>
      </c>
      <c r="M630" s="227">
        <v>0</v>
      </c>
      <c r="N630" s="227">
        <v>0</v>
      </c>
      <c r="O630" s="227">
        <v>0</v>
      </c>
      <c r="P630" s="227">
        <v>0</v>
      </c>
      <c r="Q630" s="227">
        <v>0</v>
      </c>
      <c r="R630" s="227">
        <v>0</v>
      </c>
      <c r="S630" s="227">
        <v>0</v>
      </c>
      <c r="T630" s="227">
        <v>0</v>
      </c>
      <c r="U630" s="227">
        <v>0</v>
      </c>
      <c r="V630" s="227">
        <v>0</v>
      </c>
      <c r="W630" s="227">
        <v>0</v>
      </c>
      <c r="X630" s="227">
        <v>0</v>
      </c>
      <c r="Y630" s="227">
        <v>0</v>
      </c>
      <c r="Z630" s="227">
        <v>0</v>
      </c>
      <c r="AA630" s="227">
        <v>0</v>
      </c>
      <c r="AB630" s="227">
        <v>0</v>
      </c>
      <c r="AC630" s="227">
        <v>0</v>
      </c>
      <c r="AD630" s="227">
        <v>0</v>
      </c>
      <c r="AE630" s="227">
        <v>0</v>
      </c>
      <c r="AF630" s="227">
        <v>0</v>
      </c>
      <c r="AG630" s="227">
        <v>0</v>
      </c>
      <c r="AH630" s="227">
        <v>0</v>
      </c>
      <c r="AI630" s="227">
        <v>0</v>
      </c>
      <c r="AJ630" s="227">
        <v>0</v>
      </c>
      <c r="AK630" s="227">
        <v>0</v>
      </c>
      <c r="AL630" s="227">
        <v>0</v>
      </c>
      <c r="AM630" s="227">
        <v>0</v>
      </c>
      <c r="AN630" s="227">
        <v>0</v>
      </c>
      <c r="AO630" s="227">
        <v>0</v>
      </c>
      <c r="AP630" s="227">
        <v>0</v>
      </c>
      <c r="AQ630" s="227">
        <v>0</v>
      </c>
      <c r="AR630" s="227">
        <v>0</v>
      </c>
      <c r="AS630" s="227">
        <v>0</v>
      </c>
      <c r="AT630" s="227">
        <v>0</v>
      </c>
      <c r="AU630" s="227">
        <v>0</v>
      </c>
      <c r="AV630" s="227">
        <v>0</v>
      </c>
      <c r="AW630" s="227">
        <v>0</v>
      </c>
      <c r="AX630" s="227">
        <v>0</v>
      </c>
      <c r="AY630" s="227">
        <v>0</v>
      </c>
      <c r="AZ630" s="227">
        <v>0</v>
      </c>
      <c r="BA630" s="227">
        <v>0</v>
      </c>
      <c r="BB630" s="227">
        <v>0</v>
      </c>
      <c r="BC630" s="227">
        <v>0</v>
      </c>
      <c r="BD630" s="227">
        <v>0</v>
      </c>
      <c r="BE630" s="227">
        <v>0</v>
      </c>
      <c r="BF630" s="227">
        <v>0</v>
      </c>
      <c r="BG630" s="227">
        <v>0</v>
      </c>
      <c r="BH630" s="227">
        <v>0</v>
      </c>
      <c r="BI630" s="227">
        <v>0</v>
      </c>
      <c r="BJ630" s="227">
        <v>0</v>
      </c>
      <c r="BK630" s="227">
        <v>0</v>
      </c>
      <c r="BL630" s="227">
        <v>0</v>
      </c>
      <c r="BM630" s="227">
        <v>0</v>
      </c>
      <c r="BN630" s="227">
        <v>0</v>
      </c>
      <c r="BO630" s="227">
        <v>0</v>
      </c>
      <c r="BP630" s="227">
        <v>0</v>
      </c>
      <c r="BQ630" s="227">
        <v>0</v>
      </c>
      <c r="BR630" s="295">
        <v>0</v>
      </c>
      <c r="BS630" s="227">
        <v>0</v>
      </c>
      <c r="BT630" s="227">
        <v>0</v>
      </c>
      <c r="BU630" s="227">
        <v>0</v>
      </c>
      <c r="BV630" s="227">
        <v>0</v>
      </c>
      <c r="BW630" s="227">
        <v>0</v>
      </c>
      <c r="BX630" s="227">
        <v>0</v>
      </c>
      <c r="BY630" s="227">
        <v>0</v>
      </c>
      <c r="BZ630" s="295">
        <v>0</v>
      </c>
      <c r="CA630" s="227">
        <v>0</v>
      </c>
      <c r="CB630" s="227">
        <v>0</v>
      </c>
      <c r="CC630" s="227">
        <v>0</v>
      </c>
      <c r="CD630" s="227">
        <v>0</v>
      </c>
      <c r="CE630" s="227">
        <v>0</v>
      </c>
      <c r="CF630" s="295">
        <v>0</v>
      </c>
      <c r="CG630" s="227">
        <v>0</v>
      </c>
      <c r="CH630" s="227">
        <v>0</v>
      </c>
      <c r="CI630" s="227">
        <v>0</v>
      </c>
      <c r="CJ630" s="227">
        <v>0</v>
      </c>
      <c r="CK630" s="227">
        <v>0</v>
      </c>
      <c r="CL630" s="227">
        <v>0</v>
      </c>
      <c r="CM630" s="326" t="s">
        <v>1434</v>
      </c>
      <c r="CN630" s="309" t="s">
        <v>1433</v>
      </c>
      <c r="CO630" s="309" t="s">
        <v>1434</v>
      </c>
      <c r="CQ630" s="336" t="s">
        <v>2265</v>
      </c>
      <c r="CR630" s="310">
        <f t="shared" si="13"/>
        <v>0</v>
      </c>
      <c r="CS630" s="310" t="s">
        <v>2023</v>
      </c>
      <c r="CT630" s="310" t="s">
        <v>1162</v>
      </c>
      <c r="CU630" s="310">
        <v>0</v>
      </c>
      <c r="CW630" s="312" t="s">
        <v>1433</v>
      </c>
      <c r="CX630" s="310" t="s">
        <v>1434</v>
      </c>
      <c r="CY630" s="310">
        <v>0</v>
      </c>
      <c r="CZ630" s="325">
        <f t="shared" si="12"/>
        <v>0</v>
      </c>
      <c r="DA630" s="313" t="s">
        <v>2023</v>
      </c>
      <c r="DB630" s="310" t="s">
        <v>2024</v>
      </c>
      <c r="DC630" s="310" t="s">
        <v>2296</v>
      </c>
    </row>
    <row r="631" spans="1:107" ht="13.2" customHeight="1" x14ac:dyDescent="0.25">
      <c r="A631" s="293" t="s">
        <v>2025</v>
      </c>
      <c r="B631" s="294" t="s">
        <v>1527</v>
      </c>
      <c r="C631" s="227">
        <v>0</v>
      </c>
      <c r="D631" s="227">
        <v>0</v>
      </c>
      <c r="E631" s="227">
        <v>0</v>
      </c>
      <c r="F631" s="227">
        <v>0</v>
      </c>
      <c r="G631" s="227">
        <v>0</v>
      </c>
      <c r="H631" s="227">
        <v>0</v>
      </c>
      <c r="I631" s="227">
        <v>0</v>
      </c>
      <c r="J631" s="227">
        <v>0</v>
      </c>
      <c r="K631" s="227">
        <v>0</v>
      </c>
      <c r="L631" s="227">
        <v>0</v>
      </c>
      <c r="M631" s="227">
        <v>0</v>
      </c>
      <c r="N631" s="227">
        <v>0</v>
      </c>
      <c r="O631" s="227">
        <v>0</v>
      </c>
      <c r="P631" s="227">
        <v>0</v>
      </c>
      <c r="Q631" s="227">
        <v>0</v>
      </c>
      <c r="R631" s="227">
        <v>0</v>
      </c>
      <c r="S631" s="227">
        <v>0</v>
      </c>
      <c r="T631" s="227">
        <v>0</v>
      </c>
      <c r="U631" s="227">
        <v>0</v>
      </c>
      <c r="V631" s="227">
        <v>0</v>
      </c>
      <c r="W631" s="227">
        <v>0</v>
      </c>
      <c r="X631" s="227">
        <v>0</v>
      </c>
      <c r="Y631" s="227">
        <v>0</v>
      </c>
      <c r="Z631" s="227">
        <v>0</v>
      </c>
      <c r="AA631" s="227">
        <v>0</v>
      </c>
      <c r="AB631" s="227">
        <v>0</v>
      </c>
      <c r="AC631" s="227">
        <v>0</v>
      </c>
      <c r="AD631" s="227">
        <v>0</v>
      </c>
      <c r="AE631" s="227">
        <v>0</v>
      </c>
      <c r="AF631" s="227">
        <v>0</v>
      </c>
      <c r="AG631" s="227">
        <v>0</v>
      </c>
      <c r="AH631" s="227">
        <v>0</v>
      </c>
      <c r="AI631" s="227">
        <v>0</v>
      </c>
      <c r="AJ631" s="227">
        <v>0</v>
      </c>
      <c r="AK631" s="227">
        <v>0</v>
      </c>
      <c r="AL631" s="227">
        <v>0</v>
      </c>
      <c r="AM631" s="227">
        <v>0</v>
      </c>
      <c r="AN631" s="227">
        <v>0</v>
      </c>
      <c r="AO631" s="227">
        <v>0</v>
      </c>
      <c r="AP631" s="227">
        <v>0</v>
      </c>
      <c r="AQ631" s="227">
        <v>0</v>
      </c>
      <c r="AR631" s="227">
        <v>0</v>
      </c>
      <c r="AS631" s="227">
        <v>0</v>
      </c>
      <c r="AT631" s="227">
        <v>0</v>
      </c>
      <c r="AU631" s="227">
        <v>0</v>
      </c>
      <c r="AV631" s="227">
        <v>0</v>
      </c>
      <c r="AW631" s="227">
        <v>0</v>
      </c>
      <c r="AX631" s="227">
        <v>0</v>
      </c>
      <c r="AY631" s="227">
        <v>0</v>
      </c>
      <c r="AZ631" s="227">
        <v>0</v>
      </c>
      <c r="BA631" s="227">
        <v>0</v>
      </c>
      <c r="BB631" s="227">
        <v>0</v>
      </c>
      <c r="BC631" s="227">
        <v>0</v>
      </c>
      <c r="BD631" s="227">
        <v>0</v>
      </c>
      <c r="BE631" s="227">
        <v>0</v>
      </c>
      <c r="BF631" s="227">
        <v>0</v>
      </c>
      <c r="BG631" s="227">
        <v>0</v>
      </c>
      <c r="BH631" s="227">
        <v>0</v>
      </c>
      <c r="BI631" s="227">
        <v>0</v>
      </c>
      <c r="BJ631" s="227">
        <v>0</v>
      </c>
      <c r="BK631" s="227">
        <v>0</v>
      </c>
      <c r="BL631" s="227">
        <v>0</v>
      </c>
      <c r="BM631" s="227">
        <v>0</v>
      </c>
      <c r="BN631" s="227">
        <v>0</v>
      </c>
      <c r="BO631" s="227">
        <v>0</v>
      </c>
      <c r="BP631" s="227">
        <v>0</v>
      </c>
      <c r="BQ631" s="227">
        <v>0</v>
      </c>
      <c r="BR631" s="227">
        <v>0</v>
      </c>
      <c r="BS631" s="227">
        <v>0</v>
      </c>
      <c r="BT631" s="295">
        <v>0</v>
      </c>
      <c r="BU631" s="227">
        <v>0</v>
      </c>
      <c r="BV631" s="227">
        <v>0</v>
      </c>
      <c r="BW631" s="227">
        <v>0</v>
      </c>
      <c r="BX631" s="295">
        <v>0</v>
      </c>
      <c r="BY631" s="227">
        <v>0</v>
      </c>
      <c r="BZ631" s="227">
        <v>0</v>
      </c>
      <c r="CA631" s="227">
        <v>0</v>
      </c>
      <c r="CB631" s="227">
        <v>0</v>
      </c>
      <c r="CC631" s="227">
        <v>0</v>
      </c>
      <c r="CD631" s="227">
        <v>0</v>
      </c>
      <c r="CE631" s="295">
        <v>0</v>
      </c>
      <c r="CF631" s="227">
        <v>0</v>
      </c>
      <c r="CG631" s="227">
        <v>0</v>
      </c>
      <c r="CH631" s="227">
        <v>0</v>
      </c>
      <c r="CI631" s="227">
        <v>0</v>
      </c>
      <c r="CJ631" s="227">
        <v>0</v>
      </c>
      <c r="CK631" s="227">
        <v>0</v>
      </c>
      <c r="CL631" s="227">
        <v>0</v>
      </c>
      <c r="CM631" s="326" t="s">
        <v>1434</v>
      </c>
      <c r="CN631" s="309" t="s">
        <v>1433</v>
      </c>
      <c r="CO631" s="309" t="s">
        <v>1434</v>
      </c>
      <c r="CQ631" s="336" t="s">
        <v>2265</v>
      </c>
      <c r="CR631" s="310">
        <f t="shared" si="13"/>
        <v>0</v>
      </c>
      <c r="CS631" s="310" t="s">
        <v>2025</v>
      </c>
      <c r="CT631" s="310" t="s">
        <v>1163</v>
      </c>
      <c r="CU631" s="310">
        <v>0</v>
      </c>
      <c r="CW631" s="312" t="s">
        <v>1433</v>
      </c>
      <c r="CX631" s="310" t="s">
        <v>1434</v>
      </c>
      <c r="CY631" s="310">
        <v>0</v>
      </c>
      <c r="CZ631" s="325">
        <f t="shared" si="12"/>
        <v>0</v>
      </c>
      <c r="DA631" s="313" t="s">
        <v>2025</v>
      </c>
      <c r="DB631" s="310" t="s">
        <v>1527</v>
      </c>
      <c r="DC631" s="310" t="s">
        <v>2296</v>
      </c>
    </row>
    <row r="632" spans="1:107" ht="13.2" customHeight="1" x14ac:dyDescent="0.25">
      <c r="A632" s="293" t="s">
        <v>2026</v>
      </c>
      <c r="B632" s="294" t="s">
        <v>2291</v>
      </c>
      <c r="C632" s="227">
        <v>0</v>
      </c>
      <c r="D632" s="227">
        <v>0</v>
      </c>
      <c r="E632" s="227">
        <v>0</v>
      </c>
      <c r="F632" s="227">
        <v>0</v>
      </c>
      <c r="G632" s="227">
        <v>0</v>
      </c>
      <c r="H632" s="227">
        <v>0</v>
      </c>
      <c r="I632" s="227">
        <v>0</v>
      </c>
      <c r="J632" s="227">
        <v>0</v>
      </c>
      <c r="K632" s="227">
        <v>0</v>
      </c>
      <c r="L632" s="227">
        <v>0</v>
      </c>
      <c r="M632" s="227">
        <v>0</v>
      </c>
      <c r="N632" s="227">
        <v>0</v>
      </c>
      <c r="O632" s="227">
        <v>0</v>
      </c>
      <c r="P632" s="227">
        <v>0</v>
      </c>
      <c r="Q632" s="227">
        <v>0</v>
      </c>
      <c r="R632" s="227">
        <v>0</v>
      </c>
      <c r="S632" s="227">
        <v>0</v>
      </c>
      <c r="T632" s="227">
        <v>0</v>
      </c>
      <c r="U632" s="227">
        <v>0</v>
      </c>
      <c r="V632" s="227">
        <v>0</v>
      </c>
      <c r="W632" s="227">
        <v>0</v>
      </c>
      <c r="X632" s="227">
        <v>0</v>
      </c>
      <c r="Y632" s="227">
        <v>0</v>
      </c>
      <c r="Z632" s="227">
        <v>0</v>
      </c>
      <c r="AA632" s="227">
        <v>0</v>
      </c>
      <c r="AB632" s="227">
        <v>0</v>
      </c>
      <c r="AC632" s="227">
        <v>0</v>
      </c>
      <c r="AD632" s="227">
        <v>0</v>
      </c>
      <c r="AE632" s="227">
        <v>0</v>
      </c>
      <c r="AF632" s="227">
        <v>0</v>
      </c>
      <c r="AG632" s="227">
        <v>0</v>
      </c>
      <c r="AH632" s="227">
        <v>0</v>
      </c>
      <c r="AI632" s="227">
        <v>0</v>
      </c>
      <c r="AJ632" s="227">
        <v>0</v>
      </c>
      <c r="AK632" s="227">
        <v>0</v>
      </c>
      <c r="AL632" s="227">
        <v>0</v>
      </c>
      <c r="AM632" s="227">
        <v>0</v>
      </c>
      <c r="AN632" s="227">
        <v>0</v>
      </c>
      <c r="AO632" s="227">
        <v>0</v>
      </c>
      <c r="AP632" s="227">
        <v>0</v>
      </c>
      <c r="AQ632" s="227">
        <v>0</v>
      </c>
      <c r="AR632" s="227">
        <v>0</v>
      </c>
      <c r="AS632" s="227">
        <v>0</v>
      </c>
      <c r="AT632" s="227">
        <v>0</v>
      </c>
      <c r="AU632" s="227">
        <v>0</v>
      </c>
      <c r="AV632" s="227">
        <v>0</v>
      </c>
      <c r="AW632" s="227">
        <v>0</v>
      </c>
      <c r="AX632" s="227">
        <v>0</v>
      </c>
      <c r="AY632" s="227">
        <v>0</v>
      </c>
      <c r="AZ632" s="227">
        <v>0</v>
      </c>
      <c r="BA632" s="227">
        <v>0</v>
      </c>
      <c r="BB632" s="227">
        <v>0</v>
      </c>
      <c r="BC632" s="227">
        <v>0</v>
      </c>
      <c r="BD632" s="227">
        <v>0</v>
      </c>
      <c r="BE632" s="227">
        <v>0</v>
      </c>
      <c r="BF632" s="227">
        <v>0</v>
      </c>
      <c r="BG632" s="227">
        <v>0</v>
      </c>
      <c r="BH632" s="227">
        <v>0</v>
      </c>
      <c r="BI632" s="227">
        <v>0</v>
      </c>
      <c r="BJ632" s="227">
        <v>0</v>
      </c>
      <c r="BK632" s="227">
        <v>0</v>
      </c>
      <c r="BL632" s="227">
        <v>0</v>
      </c>
      <c r="BM632" s="227">
        <v>0</v>
      </c>
      <c r="BN632" s="227">
        <v>0</v>
      </c>
      <c r="BO632" s="227">
        <v>0</v>
      </c>
      <c r="BP632" s="227">
        <v>0</v>
      </c>
      <c r="BQ632" s="227">
        <v>0</v>
      </c>
      <c r="BR632" s="295">
        <v>10000</v>
      </c>
      <c r="BS632" s="295">
        <v>0</v>
      </c>
      <c r="BT632" s="295">
        <v>0</v>
      </c>
      <c r="BU632" s="295">
        <v>0</v>
      </c>
      <c r="BV632" s="227">
        <v>0</v>
      </c>
      <c r="BW632" s="295">
        <v>0</v>
      </c>
      <c r="BX632" s="295">
        <v>0</v>
      </c>
      <c r="BY632" s="295">
        <v>0</v>
      </c>
      <c r="BZ632" s="295">
        <v>0</v>
      </c>
      <c r="CA632" s="295">
        <v>0</v>
      </c>
      <c r="CB632" s="295">
        <v>0</v>
      </c>
      <c r="CC632" s="227">
        <v>0</v>
      </c>
      <c r="CD632" s="227">
        <v>0</v>
      </c>
      <c r="CE632" s="227">
        <v>0</v>
      </c>
      <c r="CF632" s="227">
        <v>0</v>
      </c>
      <c r="CG632" s="227">
        <v>0</v>
      </c>
      <c r="CH632" s="227">
        <v>0</v>
      </c>
      <c r="CI632" s="295">
        <v>0</v>
      </c>
      <c r="CJ632" s="227">
        <v>0</v>
      </c>
      <c r="CK632" s="295">
        <v>0</v>
      </c>
      <c r="CL632" s="227">
        <v>0</v>
      </c>
      <c r="CM632" s="326" t="s">
        <v>1434</v>
      </c>
      <c r="CN632" s="309" t="s">
        <v>1433</v>
      </c>
      <c r="CO632" s="309" t="s">
        <v>1434</v>
      </c>
      <c r="CQ632" s="336" t="s">
        <v>2265</v>
      </c>
      <c r="CR632" s="310">
        <f t="shared" si="13"/>
        <v>0</v>
      </c>
      <c r="CS632" s="310" t="s">
        <v>2026</v>
      </c>
      <c r="CT632" s="310" t="s">
        <v>1056</v>
      </c>
      <c r="CU632" s="310">
        <v>0</v>
      </c>
      <c r="CW632" s="312" t="s">
        <v>1433</v>
      </c>
      <c r="CX632" s="310" t="s">
        <v>1434</v>
      </c>
      <c r="CY632" s="310">
        <v>0</v>
      </c>
      <c r="CZ632" s="325">
        <f t="shared" si="12"/>
        <v>0</v>
      </c>
      <c r="DA632" s="313" t="s">
        <v>2026</v>
      </c>
      <c r="DB632" s="310" t="s">
        <v>2291</v>
      </c>
      <c r="DC632" s="310" t="s">
        <v>2296</v>
      </c>
    </row>
    <row r="633" spans="1:107" ht="13.2" customHeight="1" x14ac:dyDescent="0.25">
      <c r="A633" s="293" t="s">
        <v>2027</v>
      </c>
      <c r="B633" s="294" t="s">
        <v>1495</v>
      </c>
      <c r="C633" s="227">
        <v>0</v>
      </c>
      <c r="D633" s="227">
        <v>0</v>
      </c>
      <c r="E633" s="227">
        <v>480000</v>
      </c>
      <c r="F633" s="227">
        <v>0</v>
      </c>
      <c r="G633" s="227">
        <v>0</v>
      </c>
      <c r="H633" s="227">
        <v>0</v>
      </c>
      <c r="I633" s="227">
        <v>0</v>
      </c>
      <c r="J633" s="227">
        <v>0</v>
      </c>
      <c r="K633" s="227">
        <v>0</v>
      </c>
      <c r="L633" s="227">
        <v>200000</v>
      </c>
      <c r="M633" s="227">
        <v>160000</v>
      </c>
      <c r="N633" s="227">
        <v>0</v>
      </c>
      <c r="O633" s="227">
        <v>0</v>
      </c>
      <c r="P633" s="227">
        <v>0</v>
      </c>
      <c r="Q633" s="227">
        <v>0</v>
      </c>
      <c r="R633" s="227">
        <v>0</v>
      </c>
      <c r="S633" s="227">
        <v>0</v>
      </c>
      <c r="T633" s="227">
        <v>0</v>
      </c>
      <c r="U633" s="227">
        <v>0</v>
      </c>
      <c r="V633" s="227">
        <v>0</v>
      </c>
      <c r="W633" s="227">
        <v>0</v>
      </c>
      <c r="X633" s="227">
        <v>0</v>
      </c>
      <c r="Y633" s="227">
        <v>720000</v>
      </c>
      <c r="Z633" s="227">
        <v>0</v>
      </c>
      <c r="AA633" s="227">
        <v>0</v>
      </c>
      <c r="AB633" s="227">
        <v>0</v>
      </c>
      <c r="AC633" s="227">
        <v>0</v>
      </c>
      <c r="AD633" s="227">
        <v>0</v>
      </c>
      <c r="AE633" s="227">
        <v>0</v>
      </c>
      <c r="AF633" s="227">
        <v>0</v>
      </c>
      <c r="AG633" s="227">
        <v>0</v>
      </c>
      <c r="AH633" s="227">
        <v>0</v>
      </c>
      <c r="AI633" s="227">
        <v>0</v>
      </c>
      <c r="AJ633" s="227">
        <v>0</v>
      </c>
      <c r="AK633" s="227">
        <v>0</v>
      </c>
      <c r="AL633" s="227">
        <v>0</v>
      </c>
      <c r="AM633" s="227">
        <v>0</v>
      </c>
      <c r="AN633" s="227">
        <v>0</v>
      </c>
      <c r="AO633" s="227">
        <v>0</v>
      </c>
      <c r="AP633" s="227">
        <v>0</v>
      </c>
      <c r="AQ633" s="227">
        <v>0</v>
      </c>
      <c r="AR633" s="227">
        <v>0</v>
      </c>
      <c r="AS633" s="227">
        <v>0</v>
      </c>
      <c r="AT633" s="227">
        <v>110000</v>
      </c>
      <c r="AU633" s="227">
        <v>100000</v>
      </c>
      <c r="AV633" s="227">
        <v>0</v>
      </c>
      <c r="AW633" s="227">
        <v>0</v>
      </c>
      <c r="AX633" s="227">
        <v>0</v>
      </c>
      <c r="AY633" s="227">
        <v>0</v>
      </c>
      <c r="AZ633" s="227">
        <v>0</v>
      </c>
      <c r="BA633" s="227">
        <v>0</v>
      </c>
      <c r="BB633" s="227">
        <v>0</v>
      </c>
      <c r="BC633" s="227">
        <v>0</v>
      </c>
      <c r="BD633" s="227">
        <v>0</v>
      </c>
      <c r="BE633" s="227">
        <v>0</v>
      </c>
      <c r="BF633" s="227">
        <v>0</v>
      </c>
      <c r="BG633" s="227">
        <v>0</v>
      </c>
      <c r="BH633" s="227">
        <v>0</v>
      </c>
      <c r="BI633" s="227">
        <v>0</v>
      </c>
      <c r="BJ633" s="227">
        <v>0</v>
      </c>
      <c r="BK633" s="227">
        <v>0</v>
      </c>
      <c r="BL633" s="227">
        <v>0</v>
      </c>
      <c r="BM633" s="227">
        <v>0</v>
      </c>
      <c r="BN633" s="227">
        <v>0</v>
      </c>
      <c r="BO633" s="227">
        <v>0</v>
      </c>
      <c r="BP633" s="227">
        <v>0</v>
      </c>
      <c r="BQ633" s="227">
        <v>0</v>
      </c>
      <c r="BR633" s="227">
        <v>0</v>
      </c>
      <c r="BS633" s="227">
        <v>0</v>
      </c>
      <c r="BT633" s="227">
        <v>0</v>
      </c>
      <c r="BU633" s="295">
        <v>0</v>
      </c>
      <c r="BV633" s="227">
        <v>0</v>
      </c>
      <c r="BW633" s="227">
        <v>80000</v>
      </c>
      <c r="BX633" s="227">
        <v>0</v>
      </c>
      <c r="BY633" s="227">
        <v>40000</v>
      </c>
      <c r="BZ633" s="227">
        <v>0</v>
      </c>
      <c r="CA633" s="227">
        <v>0</v>
      </c>
      <c r="CB633" s="227">
        <v>0</v>
      </c>
      <c r="CC633" s="227">
        <v>0</v>
      </c>
      <c r="CD633" s="227">
        <v>0</v>
      </c>
      <c r="CE633" s="227">
        <v>0</v>
      </c>
      <c r="CF633" s="227">
        <v>0</v>
      </c>
      <c r="CG633" s="227">
        <v>0</v>
      </c>
      <c r="CH633" s="227">
        <v>0</v>
      </c>
      <c r="CI633" s="227">
        <v>0</v>
      </c>
      <c r="CJ633" s="227">
        <v>0</v>
      </c>
      <c r="CK633" s="227">
        <v>0</v>
      </c>
      <c r="CL633" s="227">
        <v>0</v>
      </c>
      <c r="CM633" s="326" t="s">
        <v>1434</v>
      </c>
      <c r="CN633" s="309" t="s">
        <v>1433</v>
      </c>
      <c r="CO633" s="309" t="s">
        <v>1434</v>
      </c>
      <c r="CP633" s="310" t="s">
        <v>2202</v>
      </c>
      <c r="CQ633" s="336" t="s">
        <v>2265</v>
      </c>
      <c r="CR633" s="310">
        <f t="shared" si="13"/>
        <v>0</v>
      </c>
      <c r="CS633" s="310" t="s">
        <v>2027</v>
      </c>
      <c r="CT633" s="310" t="s">
        <v>683</v>
      </c>
      <c r="CU633" s="310">
        <v>0</v>
      </c>
      <c r="CW633" s="312" t="s">
        <v>1433</v>
      </c>
      <c r="CX633" s="310" t="s">
        <v>1434</v>
      </c>
      <c r="CY633" s="310" t="s">
        <v>2202</v>
      </c>
      <c r="CZ633" s="325">
        <f t="shared" si="12"/>
        <v>0</v>
      </c>
      <c r="DA633" s="313" t="s">
        <v>2027</v>
      </c>
      <c r="DB633" s="310" t="s">
        <v>1495</v>
      </c>
      <c r="DC633" s="310" t="s">
        <v>1471</v>
      </c>
    </row>
    <row r="634" spans="1:107" ht="13.2" customHeight="1" x14ac:dyDescent="0.25">
      <c r="A634" s="293" t="s">
        <v>2028</v>
      </c>
      <c r="B634" s="294" t="s">
        <v>1249</v>
      </c>
      <c r="C634" s="227">
        <v>0</v>
      </c>
      <c r="D634" s="227">
        <v>0</v>
      </c>
      <c r="E634" s="227">
        <v>0</v>
      </c>
      <c r="F634" s="227">
        <v>0</v>
      </c>
      <c r="G634" s="227">
        <v>0</v>
      </c>
      <c r="H634" s="227">
        <v>0</v>
      </c>
      <c r="I634" s="227">
        <v>0</v>
      </c>
      <c r="J634" s="227">
        <v>0</v>
      </c>
      <c r="K634" s="227">
        <v>0</v>
      </c>
      <c r="L634" s="227">
        <v>0</v>
      </c>
      <c r="M634" s="227">
        <v>0</v>
      </c>
      <c r="N634" s="227">
        <v>0</v>
      </c>
      <c r="O634" s="227">
        <v>32500</v>
      </c>
      <c r="P634" s="227">
        <v>0</v>
      </c>
      <c r="Q634" s="227">
        <v>50000</v>
      </c>
      <c r="R634" s="227">
        <v>0</v>
      </c>
      <c r="S634" s="227">
        <v>0</v>
      </c>
      <c r="T634" s="227">
        <v>0</v>
      </c>
      <c r="U634" s="227">
        <v>0</v>
      </c>
      <c r="V634" s="227">
        <v>5500</v>
      </c>
      <c r="W634" s="227">
        <v>126000</v>
      </c>
      <c r="X634" s="227">
        <v>0</v>
      </c>
      <c r="Y634" s="227">
        <v>0</v>
      </c>
      <c r="Z634" s="227">
        <v>0</v>
      </c>
      <c r="AA634" s="227">
        <v>0</v>
      </c>
      <c r="AB634" s="227">
        <v>0</v>
      </c>
      <c r="AC634" s="227">
        <v>0</v>
      </c>
      <c r="AD634" s="227">
        <v>0</v>
      </c>
      <c r="AE634" s="227">
        <v>0</v>
      </c>
      <c r="AF634" s="227">
        <v>0</v>
      </c>
      <c r="AG634" s="227">
        <v>0</v>
      </c>
      <c r="AH634" s="227">
        <v>0</v>
      </c>
      <c r="AI634" s="227">
        <v>0</v>
      </c>
      <c r="AJ634" s="227">
        <v>0</v>
      </c>
      <c r="AK634" s="227">
        <v>255000</v>
      </c>
      <c r="AL634" s="227">
        <v>0</v>
      </c>
      <c r="AM634" s="227">
        <v>0</v>
      </c>
      <c r="AN634" s="227">
        <v>0</v>
      </c>
      <c r="AO634" s="227">
        <v>0</v>
      </c>
      <c r="AP634" s="227">
        <v>9156</v>
      </c>
      <c r="AQ634" s="227">
        <v>0</v>
      </c>
      <c r="AR634" s="227">
        <v>0</v>
      </c>
      <c r="AS634" s="227">
        <v>0</v>
      </c>
      <c r="AT634" s="227">
        <v>0</v>
      </c>
      <c r="AU634" s="227">
        <v>0</v>
      </c>
      <c r="AV634" s="227">
        <v>0</v>
      </c>
      <c r="AW634" s="227">
        <v>0</v>
      </c>
      <c r="AX634" s="227">
        <v>0</v>
      </c>
      <c r="AY634" s="227">
        <v>0</v>
      </c>
      <c r="AZ634" s="227">
        <v>0</v>
      </c>
      <c r="BA634" s="227">
        <v>119302.75</v>
      </c>
      <c r="BB634" s="227">
        <v>1412</v>
      </c>
      <c r="BC634" s="227">
        <v>84246</v>
      </c>
      <c r="BD634" s="227">
        <v>0</v>
      </c>
      <c r="BE634" s="227">
        <v>0</v>
      </c>
      <c r="BF634" s="227">
        <v>0</v>
      </c>
      <c r="BG634" s="227">
        <v>0</v>
      </c>
      <c r="BH634" s="227">
        <v>0</v>
      </c>
      <c r="BI634" s="227">
        <v>0</v>
      </c>
      <c r="BJ634" s="227">
        <v>0</v>
      </c>
      <c r="BK634" s="227">
        <v>0</v>
      </c>
      <c r="BL634" s="227">
        <v>6208</v>
      </c>
      <c r="BM634" s="227">
        <v>0</v>
      </c>
      <c r="BN634" s="227">
        <v>0</v>
      </c>
      <c r="BO634" s="227">
        <v>0</v>
      </c>
      <c r="BP634" s="227">
        <v>0</v>
      </c>
      <c r="BQ634" s="227">
        <v>0</v>
      </c>
      <c r="BR634" s="227">
        <v>0</v>
      </c>
      <c r="BS634" s="227">
        <v>0</v>
      </c>
      <c r="BT634" s="227">
        <v>0</v>
      </c>
      <c r="BU634" s="227">
        <v>59000</v>
      </c>
      <c r="BV634" s="227">
        <v>0</v>
      </c>
      <c r="BW634" s="227">
        <v>0</v>
      </c>
      <c r="BX634" s="227">
        <v>0</v>
      </c>
      <c r="BY634" s="227">
        <v>0</v>
      </c>
      <c r="BZ634" s="227">
        <v>0</v>
      </c>
      <c r="CA634" s="227">
        <v>9000</v>
      </c>
      <c r="CB634" s="227">
        <v>9000</v>
      </c>
      <c r="CC634" s="227">
        <v>0</v>
      </c>
      <c r="CD634" s="227">
        <v>24840</v>
      </c>
      <c r="CE634" s="227">
        <v>0</v>
      </c>
      <c r="CF634" s="227">
        <v>0</v>
      </c>
      <c r="CG634" s="227">
        <v>9000</v>
      </c>
      <c r="CH634" s="227">
        <v>0</v>
      </c>
      <c r="CI634" s="227">
        <v>0</v>
      </c>
      <c r="CJ634" s="227">
        <v>0</v>
      </c>
      <c r="CK634" s="227">
        <v>0</v>
      </c>
      <c r="CL634" s="227">
        <v>0</v>
      </c>
      <c r="CM634" s="326" t="s">
        <v>1434</v>
      </c>
      <c r="CN634" s="309" t="s">
        <v>1433</v>
      </c>
      <c r="CO634" s="309" t="s">
        <v>1434</v>
      </c>
      <c r="CP634" s="310" t="s">
        <v>2202</v>
      </c>
      <c r="CQ634" s="336" t="s">
        <v>2265</v>
      </c>
      <c r="CR634" s="310">
        <f t="shared" si="13"/>
        <v>0</v>
      </c>
      <c r="CS634" s="310" t="s">
        <v>2028</v>
      </c>
      <c r="CT634" s="310" t="s">
        <v>2235</v>
      </c>
      <c r="CU634" s="310">
        <v>0</v>
      </c>
      <c r="CW634" s="312" t="s">
        <v>1433</v>
      </c>
      <c r="CX634" s="310" t="s">
        <v>1434</v>
      </c>
      <c r="CY634" s="310" t="s">
        <v>2202</v>
      </c>
      <c r="CZ634" s="325">
        <f t="shared" si="12"/>
        <v>0</v>
      </c>
      <c r="DA634" s="313" t="s">
        <v>2028</v>
      </c>
      <c r="DB634" s="310" t="s">
        <v>1249</v>
      </c>
      <c r="DC634" s="310" t="s">
        <v>1471</v>
      </c>
    </row>
    <row r="635" spans="1:107" ht="13.2" customHeight="1" x14ac:dyDescent="0.25">
      <c r="A635" s="293" t="s">
        <v>2029</v>
      </c>
      <c r="B635" s="294" t="s">
        <v>1496</v>
      </c>
      <c r="C635" s="227">
        <v>1228108.44</v>
      </c>
      <c r="D635" s="227">
        <v>2500</v>
      </c>
      <c r="E635" s="227">
        <v>65021</v>
      </c>
      <c r="F635" s="227">
        <v>20084</v>
      </c>
      <c r="G635" s="227">
        <v>32034</v>
      </c>
      <c r="H635" s="227">
        <v>53907</v>
      </c>
      <c r="I635" s="227">
        <v>127000</v>
      </c>
      <c r="J635" s="227">
        <v>311121</v>
      </c>
      <c r="K635" s="227">
        <v>0</v>
      </c>
      <c r="L635" s="227">
        <v>0</v>
      </c>
      <c r="M635" s="227">
        <v>643323.78</v>
      </c>
      <c r="N635" s="227">
        <v>63000</v>
      </c>
      <c r="O635" s="227">
        <v>550059</v>
      </c>
      <c r="P635" s="227">
        <v>45388</v>
      </c>
      <c r="Q635" s="227">
        <v>186518</v>
      </c>
      <c r="R635" s="227">
        <v>10530</v>
      </c>
      <c r="S635" s="227">
        <v>7330</v>
      </c>
      <c r="T635" s="227">
        <v>185538</v>
      </c>
      <c r="U635" s="227">
        <v>45784</v>
      </c>
      <c r="V635" s="227">
        <v>5700</v>
      </c>
      <c r="W635" s="227">
        <v>1621591</v>
      </c>
      <c r="X635" s="227">
        <v>129428</v>
      </c>
      <c r="Y635" s="227">
        <v>12300</v>
      </c>
      <c r="Z635" s="227">
        <v>183424</v>
      </c>
      <c r="AA635" s="227">
        <v>0</v>
      </c>
      <c r="AB635" s="227">
        <v>48360.77</v>
      </c>
      <c r="AC635" s="227">
        <v>0</v>
      </c>
      <c r="AD635" s="227">
        <v>106806.34</v>
      </c>
      <c r="AE635" s="227">
        <v>0</v>
      </c>
      <c r="AF635" s="227">
        <v>136780</v>
      </c>
      <c r="AG635" s="227">
        <v>110290</v>
      </c>
      <c r="AH635" s="227">
        <v>173437.54</v>
      </c>
      <c r="AI635" s="227">
        <v>103555</v>
      </c>
      <c r="AJ635" s="227">
        <v>28095</v>
      </c>
      <c r="AK635" s="227">
        <v>2601886.52</v>
      </c>
      <c r="AL635" s="227">
        <v>140690</v>
      </c>
      <c r="AM635" s="227">
        <v>94650</v>
      </c>
      <c r="AN635" s="227">
        <v>363889.7</v>
      </c>
      <c r="AO635" s="227">
        <v>151452.9</v>
      </c>
      <c r="AP635" s="227">
        <v>88586.35</v>
      </c>
      <c r="AQ635" s="227">
        <v>40952</v>
      </c>
      <c r="AR635" s="227">
        <v>561500.4</v>
      </c>
      <c r="AS635" s="227">
        <v>74500</v>
      </c>
      <c r="AT635" s="227">
        <v>26060</v>
      </c>
      <c r="AU635" s="227">
        <v>136901</v>
      </c>
      <c r="AV635" s="227">
        <v>0</v>
      </c>
      <c r="AW635" s="227">
        <v>6370</v>
      </c>
      <c r="AX635" s="227">
        <v>35252</v>
      </c>
      <c r="AY635" s="227">
        <v>131333.28</v>
      </c>
      <c r="AZ635" s="227">
        <v>100868</v>
      </c>
      <c r="BA635" s="227">
        <v>1281665.44</v>
      </c>
      <c r="BB635" s="227">
        <v>46819.8</v>
      </c>
      <c r="BC635" s="227">
        <v>1096069.3400000001</v>
      </c>
      <c r="BD635" s="227">
        <v>147995</v>
      </c>
      <c r="BE635" s="227">
        <v>52237.11</v>
      </c>
      <c r="BF635" s="227">
        <v>137051.64000000001</v>
      </c>
      <c r="BG635" s="227">
        <v>1167906.71</v>
      </c>
      <c r="BH635" s="227">
        <v>27800</v>
      </c>
      <c r="BI635" s="227">
        <v>24760</v>
      </c>
      <c r="BJ635" s="227">
        <v>14500</v>
      </c>
      <c r="BK635" s="227">
        <v>131344</v>
      </c>
      <c r="BL635" s="227">
        <v>310428</v>
      </c>
      <c r="BM635" s="227">
        <v>45612</v>
      </c>
      <c r="BN635" s="227">
        <v>65776</v>
      </c>
      <c r="BO635" s="227">
        <v>86476</v>
      </c>
      <c r="BP635" s="227">
        <v>104860</v>
      </c>
      <c r="BQ635" s="227">
        <v>78957</v>
      </c>
      <c r="BR635" s="295">
        <v>2544192.5</v>
      </c>
      <c r="BS635" s="295">
        <v>59063.4</v>
      </c>
      <c r="BT635" s="227">
        <v>56414</v>
      </c>
      <c r="BU635" s="295">
        <v>632373.44999999995</v>
      </c>
      <c r="BV635" s="227">
        <v>39248.400000000001</v>
      </c>
      <c r="BW635" s="227">
        <v>68180</v>
      </c>
      <c r="BX635" s="295">
        <v>221770.78</v>
      </c>
      <c r="BY635" s="295">
        <v>65570</v>
      </c>
      <c r="BZ635" s="227">
        <v>68060</v>
      </c>
      <c r="CA635" s="227">
        <v>166555.10999999999</v>
      </c>
      <c r="CB635" s="227">
        <v>25156</v>
      </c>
      <c r="CC635" s="295">
        <v>179966</v>
      </c>
      <c r="CD635" s="227">
        <v>157366</v>
      </c>
      <c r="CE635" s="295">
        <v>200625.17</v>
      </c>
      <c r="CF635" s="227">
        <v>60282</v>
      </c>
      <c r="CG635" s="227">
        <v>127531</v>
      </c>
      <c r="CH635" s="227">
        <v>142639</v>
      </c>
      <c r="CI635" s="227">
        <v>64012.56</v>
      </c>
      <c r="CJ635" s="295">
        <v>1780150.77</v>
      </c>
      <c r="CK635" s="295">
        <v>185112.25</v>
      </c>
      <c r="CL635" s="295">
        <v>69661</v>
      </c>
      <c r="CM635" s="326" t="s">
        <v>1434</v>
      </c>
      <c r="CN635" s="309" t="s">
        <v>1433</v>
      </c>
      <c r="CO635" s="309" t="s">
        <v>1434</v>
      </c>
      <c r="CP635" s="310" t="s">
        <v>2202</v>
      </c>
      <c r="CQ635" s="336" t="s">
        <v>2265</v>
      </c>
      <c r="CR635" s="310">
        <f t="shared" si="13"/>
        <v>0</v>
      </c>
      <c r="CS635" s="310" t="s">
        <v>2029</v>
      </c>
      <c r="CT635" s="310" t="s">
        <v>1250</v>
      </c>
      <c r="CU635" s="310">
        <v>0</v>
      </c>
      <c r="CW635" s="312" t="s">
        <v>1433</v>
      </c>
      <c r="CX635" s="310" t="s">
        <v>1434</v>
      </c>
      <c r="CY635" s="310" t="s">
        <v>2202</v>
      </c>
      <c r="CZ635" s="325">
        <f t="shared" si="12"/>
        <v>0</v>
      </c>
      <c r="DA635" s="313" t="s">
        <v>2029</v>
      </c>
      <c r="DB635" s="310" t="s">
        <v>1496</v>
      </c>
      <c r="DC635" s="310" t="s">
        <v>1471</v>
      </c>
    </row>
    <row r="636" spans="1:107" ht="13.2" customHeight="1" x14ac:dyDescent="0.25">
      <c r="A636" s="293" t="s">
        <v>2030</v>
      </c>
      <c r="B636" s="294" t="s">
        <v>1497</v>
      </c>
      <c r="C636" s="227">
        <v>123271.6</v>
      </c>
      <c r="D636" s="227">
        <v>0</v>
      </c>
      <c r="E636" s="227">
        <v>0</v>
      </c>
      <c r="F636" s="227">
        <v>0</v>
      </c>
      <c r="G636" s="227">
        <v>0</v>
      </c>
      <c r="H636" s="227">
        <v>0</v>
      </c>
      <c r="I636" s="227">
        <v>0</v>
      </c>
      <c r="J636" s="227">
        <v>0</v>
      </c>
      <c r="K636" s="227">
        <v>0</v>
      </c>
      <c r="L636" s="227">
        <v>0</v>
      </c>
      <c r="M636" s="227">
        <v>0</v>
      </c>
      <c r="N636" s="227">
        <v>0</v>
      </c>
      <c r="O636" s="227">
        <v>0</v>
      </c>
      <c r="P636" s="227">
        <v>0</v>
      </c>
      <c r="Q636" s="227">
        <v>0</v>
      </c>
      <c r="R636" s="227">
        <v>170275</v>
      </c>
      <c r="S636" s="227">
        <v>0</v>
      </c>
      <c r="T636" s="227">
        <v>0</v>
      </c>
      <c r="U636" s="227">
        <v>0</v>
      </c>
      <c r="V636" s="227">
        <v>0</v>
      </c>
      <c r="W636" s="227">
        <v>0</v>
      </c>
      <c r="X636" s="227">
        <v>0</v>
      </c>
      <c r="Y636" s="227">
        <v>0</v>
      </c>
      <c r="Z636" s="227">
        <v>0</v>
      </c>
      <c r="AA636" s="227">
        <v>0</v>
      </c>
      <c r="AB636" s="227">
        <v>0</v>
      </c>
      <c r="AC636" s="227">
        <v>0</v>
      </c>
      <c r="AD636" s="227">
        <v>0</v>
      </c>
      <c r="AE636" s="227">
        <v>0</v>
      </c>
      <c r="AF636" s="227">
        <v>0</v>
      </c>
      <c r="AG636" s="227">
        <v>0</v>
      </c>
      <c r="AH636" s="227">
        <v>0</v>
      </c>
      <c r="AI636" s="227">
        <v>0</v>
      </c>
      <c r="AJ636" s="227">
        <v>0</v>
      </c>
      <c r="AK636" s="227">
        <v>0</v>
      </c>
      <c r="AL636" s="227">
        <v>0</v>
      </c>
      <c r="AM636" s="227">
        <v>0</v>
      </c>
      <c r="AN636" s="227">
        <v>0</v>
      </c>
      <c r="AO636" s="227">
        <v>0</v>
      </c>
      <c r="AP636" s="227">
        <v>0</v>
      </c>
      <c r="AQ636" s="227">
        <v>0</v>
      </c>
      <c r="AR636" s="227">
        <v>0</v>
      </c>
      <c r="AS636" s="227">
        <v>0</v>
      </c>
      <c r="AT636" s="227">
        <v>0</v>
      </c>
      <c r="AU636" s="227">
        <v>0</v>
      </c>
      <c r="AV636" s="227">
        <v>0</v>
      </c>
      <c r="AW636" s="227">
        <v>0</v>
      </c>
      <c r="AX636" s="227">
        <v>0</v>
      </c>
      <c r="AY636" s="227">
        <v>0</v>
      </c>
      <c r="AZ636" s="227">
        <v>0</v>
      </c>
      <c r="BA636" s="227">
        <v>75400</v>
      </c>
      <c r="BB636" s="227">
        <v>0</v>
      </c>
      <c r="BC636" s="227">
        <v>0</v>
      </c>
      <c r="BD636" s="227">
        <v>0</v>
      </c>
      <c r="BE636" s="227">
        <v>0</v>
      </c>
      <c r="BF636" s="227">
        <v>0</v>
      </c>
      <c r="BG636" s="227">
        <v>0</v>
      </c>
      <c r="BH636" s="227">
        <v>0</v>
      </c>
      <c r="BI636" s="227">
        <v>0</v>
      </c>
      <c r="BJ636" s="227">
        <v>0</v>
      </c>
      <c r="BK636" s="227">
        <v>0</v>
      </c>
      <c r="BL636" s="227">
        <v>0</v>
      </c>
      <c r="BM636" s="227">
        <v>0</v>
      </c>
      <c r="BN636" s="227">
        <v>0</v>
      </c>
      <c r="BO636" s="227">
        <v>0</v>
      </c>
      <c r="BP636" s="227">
        <v>0</v>
      </c>
      <c r="BQ636" s="227">
        <v>0</v>
      </c>
      <c r="BR636" s="227">
        <v>0</v>
      </c>
      <c r="BS636" s="227">
        <v>0</v>
      </c>
      <c r="BT636" s="227">
        <v>0</v>
      </c>
      <c r="BU636" s="227">
        <v>0</v>
      </c>
      <c r="BV636" s="227">
        <v>0</v>
      </c>
      <c r="BW636" s="227">
        <v>0</v>
      </c>
      <c r="BX636" s="227">
        <v>0</v>
      </c>
      <c r="BY636" s="227">
        <v>0</v>
      </c>
      <c r="BZ636" s="227">
        <v>0</v>
      </c>
      <c r="CA636" s="227">
        <v>0</v>
      </c>
      <c r="CB636" s="227">
        <v>0</v>
      </c>
      <c r="CC636" s="227">
        <v>0</v>
      </c>
      <c r="CD636" s="227">
        <v>0</v>
      </c>
      <c r="CE636" s="227">
        <v>0</v>
      </c>
      <c r="CF636" s="227">
        <v>0</v>
      </c>
      <c r="CG636" s="227">
        <v>0</v>
      </c>
      <c r="CH636" s="227">
        <v>0</v>
      </c>
      <c r="CI636" s="227">
        <v>0</v>
      </c>
      <c r="CJ636" s="227">
        <v>0</v>
      </c>
      <c r="CK636" s="227">
        <v>0</v>
      </c>
      <c r="CL636" s="227">
        <v>0</v>
      </c>
      <c r="CM636" s="326" t="s">
        <v>1434</v>
      </c>
      <c r="CN636" s="309" t="s">
        <v>1433</v>
      </c>
      <c r="CO636" s="309" t="s">
        <v>1434</v>
      </c>
      <c r="CQ636" s="336" t="s">
        <v>2265</v>
      </c>
      <c r="CR636" s="310">
        <f t="shared" si="13"/>
        <v>0</v>
      </c>
      <c r="CS636" s="310" t="s">
        <v>2030</v>
      </c>
      <c r="CT636" s="310" t="s">
        <v>2236</v>
      </c>
      <c r="CU636" s="310">
        <v>0</v>
      </c>
      <c r="CW636" s="312" t="s">
        <v>1433</v>
      </c>
      <c r="CX636" s="310" t="s">
        <v>1434</v>
      </c>
      <c r="CY636" s="310">
        <v>0</v>
      </c>
      <c r="CZ636" s="325">
        <f t="shared" si="12"/>
        <v>0</v>
      </c>
      <c r="DA636" s="313" t="s">
        <v>2030</v>
      </c>
      <c r="DB636" s="310" t="s">
        <v>1497</v>
      </c>
      <c r="DC636" s="310" t="s">
        <v>1471</v>
      </c>
    </row>
    <row r="637" spans="1:107" ht="13.2" customHeight="1" x14ac:dyDescent="0.25">
      <c r="A637" s="293" t="s">
        <v>2031</v>
      </c>
      <c r="B637" s="294" t="s">
        <v>1498</v>
      </c>
      <c r="C637" s="227">
        <v>0</v>
      </c>
      <c r="D637" s="227">
        <v>0</v>
      </c>
      <c r="E637" s="227">
        <v>0</v>
      </c>
      <c r="F637" s="227">
        <v>0</v>
      </c>
      <c r="G637" s="227">
        <v>0</v>
      </c>
      <c r="H637" s="227">
        <v>0</v>
      </c>
      <c r="I637" s="227">
        <v>0</v>
      </c>
      <c r="J637" s="227">
        <v>0</v>
      </c>
      <c r="K637" s="227">
        <v>0</v>
      </c>
      <c r="L637" s="227">
        <v>0</v>
      </c>
      <c r="M637" s="227">
        <v>0</v>
      </c>
      <c r="N637" s="227">
        <v>0</v>
      </c>
      <c r="O637" s="227">
        <v>0</v>
      </c>
      <c r="P637" s="227">
        <v>0</v>
      </c>
      <c r="Q637" s="227">
        <v>0</v>
      </c>
      <c r="R637" s="227">
        <v>4200</v>
      </c>
      <c r="S637" s="227">
        <v>0</v>
      </c>
      <c r="T637" s="227">
        <v>0</v>
      </c>
      <c r="U637" s="227">
        <v>0</v>
      </c>
      <c r="V637" s="227">
        <v>5600</v>
      </c>
      <c r="W637" s="227">
        <v>0</v>
      </c>
      <c r="X637" s="227">
        <v>0</v>
      </c>
      <c r="Y637" s="227">
        <v>0</v>
      </c>
      <c r="Z637" s="227">
        <v>0</v>
      </c>
      <c r="AA637" s="227">
        <v>0</v>
      </c>
      <c r="AB637" s="227">
        <v>0</v>
      </c>
      <c r="AC637" s="227">
        <v>0</v>
      </c>
      <c r="AD637" s="227">
        <v>0</v>
      </c>
      <c r="AE637" s="227">
        <v>0</v>
      </c>
      <c r="AF637" s="227">
        <v>0</v>
      </c>
      <c r="AG637" s="227">
        <v>0</v>
      </c>
      <c r="AH637" s="227">
        <v>0</v>
      </c>
      <c r="AI637" s="227">
        <v>0</v>
      </c>
      <c r="AJ637" s="227">
        <v>0</v>
      </c>
      <c r="AK637" s="227">
        <v>0</v>
      </c>
      <c r="AL637" s="227">
        <v>0</v>
      </c>
      <c r="AM637" s="227">
        <v>0</v>
      </c>
      <c r="AN637" s="227">
        <v>0</v>
      </c>
      <c r="AO637" s="227">
        <v>0</v>
      </c>
      <c r="AP637" s="227">
        <v>0</v>
      </c>
      <c r="AQ637" s="227">
        <v>0</v>
      </c>
      <c r="AR637" s="227">
        <v>65224</v>
      </c>
      <c r="AS637" s="227">
        <v>137400</v>
      </c>
      <c r="AT637" s="227">
        <v>0</v>
      </c>
      <c r="AU637" s="227">
        <v>0</v>
      </c>
      <c r="AV637" s="227">
        <v>5000</v>
      </c>
      <c r="AW637" s="227">
        <v>0</v>
      </c>
      <c r="AX637" s="227">
        <v>0</v>
      </c>
      <c r="AY637" s="227">
        <v>0</v>
      </c>
      <c r="AZ637" s="227">
        <v>0</v>
      </c>
      <c r="BA637" s="227">
        <v>0</v>
      </c>
      <c r="BB637" s="227">
        <v>0</v>
      </c>
      <c r="BC637" s="227">
        <v>0</v>
      </c>
      <c r="BD637" s="227">
        <v>0</v>
      </c>
      <c r="BE637" s="227">
        <v>0</v>
      </c>
      <c r="BF637" s="227">
        <v>0</v>
      </c>
      <c r="BG637" s="227">
        <v>0</v>
      </c>
      <c r="BH637" s="227">
        <v>0</v>
      </c>
      <c r="BI637" s="227">
        <v>0</v>
      </c>
      <c r="BJ637" s="227">
        <v>0</v>
      </c>
      <c r="BK637" s="227">
        <v>0</v>
      </c>
      <c r="BL637" s="227">
        <v>54500</v>
      </c>
      <c r="BM637" s="227">
        <v>0</v>
      </c>
      <c r="BN637" s="227">
        <v>0</v>
      </c>
      <c r="BO637" s="227">
        <v>0</v>
      </c>
      <c r="BP637" s="227">
        <v>0</v>
      </c>
      <c r="BQ637" s="227">
        <v>0</v>
      </c>
      <c r="BR637" s="227">
        <v>0</v>
      </c>
      <c r="BS637" s="227">
        <v>0</v>
      </c>
      <c r="BT637" s="227">
        <v>3060</v>
      </c>
      <c r="BU637" s="227">
        <v>0</v>
      </c>
      <c r="BV637" s="227">
        <v>0</v>
      </c>
      <c r="BW637" s="227">
        <v>0</v>
      </c>
      <c r="BX637" s="295">
        <v>0</v>
      </c>
      <c r="BY637" s="227">
        <v>0</v>
      </c>
      <c r="BZ637" s="295">
        <v>0</v>
      </c>
      <c r="CA637" s="227">
        <v>0</v>
      </c>
      <c r="CB637" s="227">
        <v>0</v>
      </c>
      <c r="CC637" s="227">
        <v>0</v>
      </c>
      <c r="CD637" s="227">
        <v>0</v>
      </c>
      <c r="CE637" s="227">
        <v>0</v>
      </c>
      <c r="CF637" s="227">
        <v>0</v>
      </c>
      <c r="CG637" s="227">
        <v>0</v>
      </c>
      <c r="CH637" s="227">
        <v>0</v>
      </c>
      <c r="CI637" s="227">
        <v>0</v>
      </c>
      <c r="CJ637" s="227">
        <v>0</v>
      </c>
      <c r="CK637" s="227">
        <v>3000</v>
      </c>
      <c r="CL637" s="227">
        <v>0</v>
      </c>
      <c r="CM637" s="326" t="s">
        <v>1434</v>
      </c>
      <c r="CN637" s="309" t="s">
        <v>1433</v>
      </c>
      <c r="CO637" s="309" t="s">
        <v>1434</v>
      </c>
      <c r="CP637" s="310" t="s">
        <v>2202</v>
      </c>
      <c r="CQ637" s="336" t="s">
        <v>2265</v>
      </c>
      <c r="CR637" s="310">
        <f t="shared" si="13"/>
        <v>0</v>
      </c>
      <c r="CS637" s="310" t="s">
        <v>2031</v>
      </c>
      <c r="CT637" s="310" t="s">
        <v>2237</v>
      </c>
      <c r="CU637" s="310">
        <v>0</v>
      </c>
      <c r="CW637" s="312" t="s">
        <v>1433</v>
      </c>
      <c r="CX637" s="310" t="s">
        <v>1434</v>
      </c>
      <c r="CY637" s="310" t="s">
        <v>2202</v>
      </c>
      <c r="CZ637" s="325">
        <f t="shared" si="12"/>
        <v>0</v>
      </c>
      <c r="DA637" s="313" t="s">
        <v>2031</v>
      </c>
      <c r="DB637" s="310" t="s">
        <v>1498</v>
      </c>
      <c r="DC637" s="310" t="s">
        <v>1471</v>
      </c>
    </row>
    <row r="638" spans="1:107" ht="13.2" customHeight="1" x14ac:dyDescent="0.25">
      <c r="A638" s="293" t="s">
        <v>2032</v>
      </c>
      <c r="B638" s="294" t="s">
        <v>1251</v>
      </c>
      <c r="C638" s="227">
        <v>0</v>
      </c>
      <c r="D638" s="227">
        <v>0</v>
      </c>
      <c r="E638" s="227">
        <v>0</v>
      </c>
      <c r="F638" s="227">
        <v>0</v>
      </c>
      <c r="G638" s="227">
        <v>0</v>
      </c>
      <c r="H638" s="227">
        <v>0</v>
      </c>
      <c r="I638" s="227">
        <v>0</v>
      </c>
      <c r="J638" s="227">
        <v>0</v>
      </c>
      <c r="K638" s="227">
        <v>0</v>
      </c>
      <c r="L638" s="227">
        <v>0</v>
      </c>
      <c r="M638" s="227">
        <v>0</v>
      </c>
      <c r="N638" s="227">
        <v>0</v>
      </c>
      <c r="O638" s="227">
        <v>0</v>
      </c>
      <c r="P638" s="227">
        <v>0</v>
      </c>
      <c r="Q638" s="227">
        <v>0</v>
      </c>
      <c r="R638" s="227">
        <v>46630</v>
      </c>
      <c r="S638" s="227">
        <v>0</v>
      </c>
      <c r="T638" s="227">
        <v>0</v>
      </c>
      <c r="U638" s="227">
        <v>0</v>
      </c>
      <c r="V638" s="227">
        <v>0</v>
      </c>
      <c r="W638" s="227">
        <v>0</v>
      </c>
      <c r="X638" s="227">
        <v>0</v>
      </c>
      <c r="Y638" s="227">
        <v>0</v>
      </c>
      <c r="Z638" s="227">
        <v>0</v>
      </c>
      <c r="AA638" s="227">
        <v>0</v>
      </c>
      <c r="AB638" s="227">
        <v>0</v>
      </c>
      <c r="AC638" s="227">
        <v>0</v>
      </c>
      <c r="AD638" s="227">
        <v>0</v>
      </c>
      <c r="AE638" s="227">
        <v>0</v>
      </c>
      <c r="AF638" s="227">
        <v>0</v>
      </c>
      <c r="AG638" s="227">
        <v>0</v>
      </c>
      <c r="AH638" s="227">
        <v>0</v>
      </c>
      <c r="AI638" s="227">
        <v>0</v>
      </c>
      <c r="AJ638" s="227">
        <v>0</v>
      </c>
      <c r="AK638" s="227">
        <v>3744</v>
      </c>
      <c r="AL638" s="227">
        <v>0</v>
      </c>
      <c r="AM638" s="227">
        <v>0</v>
      </c>
      <c r="AN638" s="227">
        <v>0</v>
      </c>
      <c r="AO638" s="227">
        <v>0</v>
      </c>
      <c r="AP638" s="227">
        <v>0</v>
      </c>
      <c r="AQ638" s="227">
        <v>0</v>
      </c>
      <c r="AR638" s="227">
        <v>0</v>
      </c>
      <c r="AS638" s="227">
        <v>0</v>
      </c>
      <c r="AT638" s="227">
        <v>0</v>
      </c>
      <c r="AU638" s="227">
        <v>0</v>
      </c>
      <c r="AV638" s="227">
        <v>0</v>
      </c>
      <c r="AW638" s="227">
        <v>0</v>
      </c>
      <c r="AX638" s="227">
        <v>0</v>
      </c>
      <c r="AY638" s="227">
        <v>0</v>
      </c>
      <c r="AZ638" s="227">
        <v>1412</v>
      </c>
      <c r="BA638" s="227">
        <v>0</v>
      </c>
      <c r="BB638" s="227">
        <v>0</v>
      </c>
      <c r="BC638" s="227">
        <v>0</v>
      </c>
      <c r="BD638" s="227">
        <v>0</v>
      </c>
      <c r="BE638" s="227">
        <v>0</v>
      </c>
      <c r="BF638" s="227">
        <v>0</v>
      </c>
      <c r="BG638" s="227">
        <v>0</v>
      </c>
      <c r="BH638" s="227">
        <v>0</v>
      </c>
      <c r="BI638" s="227">
        <v>0</v>
      </c>
      <c r="BJ638" s="227">
        <v>0</v>
      </c>
      <c r="BK638" s="227">
        <v>0</v>
      </c>
      <c r="BL638" s="227">
        <v>0</v>
      </c>
      <c r="BM638" s="227">
        <v>0</v>
      </c>
      <c r="BN638" s="227">
        <v>0</v>
      </c>
      <c r="BO638" s="227">
        <v>0</v>
      </c>
      <c r="BP638" s="227">
        <v>0</v>
      </c>
      <c r="BQ638" s="227">
        <v>0</v>
      </c>
      <c r="BR638" s="227">
        <v>0</v>
      </c>
      <c r="BS638" s="227">
        <v>9000</v>
      </c>
      <c r="BT638" s="227">
        <v>0</v>
      </c>
      <c r="BU638" s="295">
        <v>0</v>
      </c>
      <c r="BV638" s="227">
        <v>0</v>
      </c>
      <c r="BW638" s="227">
        <v>0</v>
      </c>
      <c r="BX638" s="227">
        <v>18000</v>
      </c>
      <c r="BY638" s="227">
        <v>15840</v>
      </c>
      <c r="BZ638" s="227">
        <v>0</v>
      </c>
      <c r="CA638" s="227">
        <v>0</v>
      </c>
      <c r="CB638" s="227">
        <v>0</v>
      </c>
      <c r="CC638" s="295">
        <v>0</v>
      </c>
      <c r="CD638" s="227">
        <v>0</v>
      </c>
      <c r="CE638" s="227">
        <v>0</v>
      </c>
      <c r="CF638" s="227">
        <v>0</v>
      </c>
      <c r="CG638" s="227">
        <v>0</v>
      </c>
      <c r="CH638" s="227">
        <v>0</v>
      </c>
      <c r="CI638" s="227">
        <v>0</v>
      </c>
      <c r="CJ638" s="227">
        <v>0</v>
      </c>
      <c r="CK638" s="227">
        <v>7200</v>
      </c>
      <c r="CL638" s="227">
        <v>0</v>
      </c>
      <c r="CM638" s="326" t="s">
        <v>1438</v>
      </c>
      <c r="CN638" s="309" t="s">
        <v>1437</v>
      </c>
      <c r="CO638" s="309" t="s">
        <v>1438</v>
      </c>
      <c r="CQ638" s="336" t="s">
        <v>2266</v>
      </c>
      <c r="CR638" s="310">
        <f t="shared" si="13"/>
        <v>0</v>
      </c>
      <c r="CS638" s="310" t="s">
        <v>2032</v>
      </c>
      <c r="CT638" s="310" t="s">
        <v>1251</v>
      </c>
      <c r="CU638" s="310">
        <v>0</v>
      </c>
      <c r="CW638" s="312" t="s">
        <v>1437</v>
      </c>
      <c r="CX638" s="310" t="s">
        <v>1438</v>
      </c>
      <c r="CY638" s="310">
        <v>0</v>
      </c>
      <c r="CZ638" s="325">
        <f t="shared" si="12"/>
        <v>0</v>
      </c>
      <c r="DA638" s="313" t="s">
        <v>2032</v>
      </c>
      <c r="DB638" s="310" t="s">
        <v>1251</v>
      </c>
      <c r="DC638" s="310" t="s">
        <v>1471</v>
      </c>
    </row>
    <row r="639" spans="1:107" ht="13.2" customHeight="1" x14ac:dyDescent="0.25">
      <c r="A639" s="293" t="s">
        <v>2033</v>
      </c>
      <c r="B639" s="294" t="s">
        <v>1252</v>
      </c>
      <c r="C639" s="227">
        <v>245200</v>
      </c>
      <c r="D639" s="227">
        <v>15960</v>
      </c>
      <c r="E639" s="227">
        <v>4560</v>
      </c>
      <c r="F639" s="227">
        <v>5040</v>
      </c>
      <c r="G639" s="227">
        <v>240</v>
      </c>
      <c r="H639" s="227">
        <v>0</v>
      </c>
      <c r="I639" s="227">
        <v>83280</v>
      </c>
      <c r="J639" s="227">
        <v>6520</v>
      </c>
      <c r="K639" s="227">
        <v>6800</v>
      </c>
      <c r="L639" s="227">
        <v>14000</v>
      </c>
      <c r="M639" s="227">
        <v>30860</v>
      </c>
      <c r="N639" s="227">
        <v>52960</v>
      </c>
      <c r="O639" s="227">
        <v>17720</v>
      </c>
      <c r="P639" s="227">
        <v>2880</v>
      </c>
      <c r="Q639" s="227">
        <v>4800</v>
      </c>
      <c r="R639" s="227">
        <v>47520</v>
      </c>
      <c r="S639" s="227">
        <v>145914.98000000001</v>
      </c>
      <c r="T639" s="227">
        <v>2240</v>
      </c>
      <c r="U639" s="227">
        <v>0</v>
      </c>
      <c r="V639" s="227">
        <v>14400</v>
      </c>
      <c r="W639" s="227">
        <v>22730</v>
      </c>
      <c r="X639" s="227">
        <v>0</v>
      </c>
      <c r="Y639" s="227">
        <v>48660</v>
      </c>
      <c r="Z639" s="227">
        <v>3480</v>
      </c>
      <c r="AA639" s="227">
        <v>0</v>
      </c>
      <c r="AB639" s="227">
        <v>0</v>
      </c>
      <c r="AC639" s="227">
        <v>0</v>
      </c>
      <c r="AD639" s="227">
        <v>0</v>
      </c>
      <c r="AE639" s="227">
        <v>1800</v>
      </c>
      <c r="AF639" s="227">
        <v>0</v>
      </c>
      <c r="AG639" s="227">
        <v>61640</v>
      </c>
      <c r="AH639" s="227">
        <v>0</v>
      </c>
      <c r="AI639" s="227">
        <v>1500</v>
      </c>
      <c r="AJ639" s="227">
        <v>1040</v>
      </c>
      <c r="AK639" s="227">
        <v>147470</v>
      </c>
      <c r="AL639" s="227">
        <v>4000</v>
      </c>
      <c r="AM639" s="227">
        <v>0</v>
      </c>
      <c r="AN639" s="227">
        <v>0</v>
      </c>
      <c r="AO639" s="227">
        <v>0</v>
      </c>
      <c r="AP639" s="227">
        <v>0</v>
      </c>
      <c r="AQ639" s="227">
        <v>0</v>
      </c>
      <c r="AR639" s="227">
        <v>60040</v>
      </c>
      <c r="AS639" s="227">
        <v>11600</v>
      </c>
      <c r="AT639" s="227">
        <v>0</v>
      </c>
      <c r="AU639" s="227">
        <v>2880</v>
      </c>
      <c r="AV639" s="227">
        <v>240</v>
      </c>
      <c r="AW639" s="227">
        <v>4080</v>
      </c>
      <c r="AX639" s="227">
        <v>0</v>
      </c>
      <c r="AY639" s="227">
        <v>1680</v>
      </c>
      <c r="AZ639" s="227">
        <v>4240</v>
      </c>
      <c r="BA639" s="227">
        <v>0</v>
      </c>
      <c r="BB639" s="227">
        <v>0</v>
      </c>
      <c r="BC639" s="227">
        <v>48208</v>
      </c>
      <c r="BD639" s="227">
        <v>0</v>
      </c>
      <c r="BE639" s="227">
        <v>3920</v>
      </c>
      <c r="BF639" s="227">
        <v>0</v>
      </c>
      <c r="BG639" s="227">
        <v>101980</v>
      </c>
      <c r="BH639" s="227">
        <v>25840</v>
      </c>
      <c r="BI639" s="227">
        <v>0</v>
      </c>
      <c r="BJ639" s="227">
        <v>3520</v>
      </c>
      <c r="BK639" s="227">
        <v>3920</v>
      </c>
      <c r="BL639" s="227">
        <v>105476</v>
      </c>
      <c r="BM639" s="227">
        <v>5960</v>
      </c>
      <c r="BN639" s="227">
        <v>0</v>
      </c>
      <c r="BO639" s="227">
        <v>48156.639999999999</v>
      </c>
      <c r="BP639" s="227">
        <v>0</v>
      </c>
      <c r="BQ639" s="227">
        <v>26015.83</v>
      </c>
      <c r="BR639" s="227">
        <v>0</v>
      </c>
      <c r="BS639" s="227">
        <v>5012</v>
      </c>
      <c r="BT639" s="227">
        <v>12480</v>
      </c>
      <c r="BU639" s="227">
        <v>14820</v>
      </c>
      <c r="BV639" s="227">
        <v>1920</v>
      </c>
      <c r="BW639" s="227">
        <v>0</v>
      </c>
      <c r="BX639" s="227">
        <v>1440</v>
      </c>
      <c r="BY639" s="227">
        <v>0</v>
      </c>
      <c r="BZ639" s="227">
        <v>0</v>
      </c>
      <c r="CA639" s="227">
        <v>0</v>
      </c>
      <c r="CB639" s="227">
        <v>0</v>
      </c>
      <c r="CC639" s="227">
        <v>0</v>
      </c>
      <c r="CD639" s="227">
        <v>0</v>
      </c>
      <c r="CE639" s="227">
        <v>0</v>
      </c>
      <c r="CF639" s="227">
        <v>0</v>
      </c>
      <c r="CG639" s="227">
        <v>0</v>
      </c>
      <c r="CH639" s="227">
        <v>0</v>
      </c>
      <c r="CI639" s="227">
        <v>0</v>
      </c>
      <c r="CJ639" s="227">
        <v>0</v>
      </c>
      <c r="CK639" s="227">
        <v>45120</v>
      </c>
      <c r="CL639" s="227">
        <v>0</v>
      </c>
      <c r="CM639" s="326" t="s">
        <v>1438</v>
      </c>
      <c r="CN639" s="309" t="s">
        <v>1437</v>
      </c>
      <c r="CO639" s="309" t="s">
        <v>1438</v>
      </c>
      <c r="CP639" s="310" t="s">
        <v>2203</v>
      </c>
      <c r="CQ639" s="336" t="s">
        <v>2266</v>
      </c>
      <c r="CR639" s="310">
        <f t="shared" si="13"/>
        <v>0</v>
      </c>
      <c r="CS639" s="310" t="s">
        <v>2033</v>
      </c>
      <c r="CT639" s="310" t="s">
        <v>2238</v>
      </c>
      <c r="CU639" s="310">
        <v>0</v>
      </c>
      <c r="CW639" s="312" t="s">
        <v>1437</v>
      </c>
      <c r="CX639" s="310" t="s">
        <v>1438</v>
      </c>
      <c r="CY639" s="310" t="s">
        <v>2203</v>
      </c>
      <c r="CZ639" s="325">
        <f t="shared" si="12"/>
        <v>0</v>
      </c>
      <c r="DA639" s="313" t="s">
        <v>2033</v>
      </c>
      <c r="DB639" s="310" t="s">
        <v>1252</v>
      </c>
      <c r="DC639" s="310" t="s">
        <v>1471</v>
      </c>
    </row>
    <row r="640" spans="1:107" ht="13.2" customHeight="1" x14ac:dyDescent="0.25">
      <c r="A640" s="293" t="s">
        <v>2034</v>
      </c>
      <c r="B640" s="294" t="s">
        <v>1253</v>
      </c>
      <c r="C640" s="227">
        <v>0</v>
      </c>
      <c r="D640" s="227">
        <v>0</v>
      </c>
      <c r="E640" s="227">
        <v>0</v>
      </c>
      <c r="F640" s="227">
        <v>0</v>
      </c>
      <c r="G640" s="227">
        <v>0</v>
      </c>
      <c r="H640" s="227">
        <v>0</v>
      </c>
      <c r="I640" s="227">
        <v>0</v>
      </c>
      <c r="J640" s="227">
        <v>0</v>
      </c>
      <c r="K640" s="227">
        <v>0</v>
      </c>
      <c r="L640" s="227">
        <v>0</v>
      </c>
      <c r="M640" s="227">
        <v>0</v>
      </c>
      <c r="N640" s="227">
        <v>0</v>
      </c>
      <c r="O640" s="227">
        <v>0</v>
      </c>
      <c r="P640" s="227">
        <v>0</v>
      </c>
      <c r="Q640" s="227">
        <v>0</v>
      </c>
      <c r="R640" s="227">
        <v>0</v>
      </c>
      <c r="S640" s="227">
        <v>0</v>
      </c>
      <c r="T640" s="227">
        <v>0</v>
      </c>
      <c r="U640" s="227">
        <v>0</v>
      </c>
      <c r="V640" s="227">
        <v>0</v>
      </c>
      <c r="W640" s="227">
        <v>0</v>
      </c>
      <c r="X640" s="227">
        <v>0</v>
      </c>
      <c r="Y640" s="227">
        <v>0</v>
      </c>
      <c r="Z640" s="227">
        <v>0</v>
      </c>
      <c r="AA640" s="227">
        <v>0</v>
      </c>
      <c r="AB640" s="227">
        <v>0</v>
      </c>
      <c r="AC640" s="227">
        <v>0</v>
      </c>
      <c r="AD640" s="227">
        <v>0</v>
      </c>
      <c r="AE640" s="227">
        <v>0</v>
      </c>
      <c r="AF640" s="227">
        <v>0</v>
      </c>
      <c r="AG640" s="227">
        <v>0</v>
      </c>
      <c r="AH640" s="227">
        <v>0</v>
      </c>
      <c r="AI640" s="227">
        <v>0</v>
      </c>
      <c r="AJ640" s="227">
        <v>0</v>
      </c>
      <c r="AK640" s="227">
        <v>0</v>
      </c>
      <c r="AL640" s="227">
        <v>0</v>
      </c>
      <c r="AM640" s="227">
        <v>0</v>
      </c>
      <c r="AN640" s="227">
        <v>0</v>
      </c>
      <c r="AO640" s="227">
        <v>0</v>
      </c>
      <c r="AP640" s="227">
        <v>0</v>
      </c>
      <c r="AQ640" s="227">
        <v>0</v>
      </c>
      <c r="AR640" s="227">
        <v>0</v>
      </c>
      <c r="AS640" s="227">
        <v>0</v>
      </c>
      <c r="AT640" s="227">
        <v>0</v>
      </c>
      <c r="AU640" s="227">
        <v>0</v>
      </c>
      <c r="AV640" s="227">
        <v>0</v>
      </c>
      <c r="AW640" s="227">
        <v>0</v>
      </c>
      <c r="AX640" s="227">
        <v>0</v>
      </c>
      <c r="AY640" s="227">
        <v>0</v>
      </c>
      <c r="AZ640" s="227">
        <v>0</v>
      </c>
      <c r="BA640" s="227">
        <v>0</v>
      </c>
      <c r="BB640" s="227">
        <v>0</v>
      </c>
      <c r="BC640" s="227">
        <v>0</v>
      </c>
      <c r="BD640" s="227">
        <v>0</v>
      </c>
      <c r="BE640" s="227">
        <v>0</v>
      </c>
      <c r="BF640" s="227">
        <v>0</v>
      </c>
      <c r="BG640" s="227">
        <v>0</v>
      </c>
      <c r="BH640" s="227">
        <v>0</v>
      </c>
      <c r="BI640" s="227">
        <v>0</v>
      </c>
      <c r="BJ640" s="227">
        <v>0</v>
      </c>
      <c r="BK640" s="227">
        <v>0</v>
      </c>
      <c r="BL640" s="227">
        <v>0</v>
      </c>
      <c r="BM640" s="227">
        <v>0</v>
      </c>
      <c r="BN640" s="227">
        <v>0</v>
      </c>
      <c r="BO640" s="227">
        <v>0</v>
      </c>
      <c r="BP640" s="227">
        <v>0</v>
      </c>
      <c r="BQ640" s="227">
        <v>0</v>
      </c>
      <c r="BR640" s="227">
        <v>0</v>
      </c>
      <c r="BS640" s="295">
        <v>0</v>
      </c>
      <c r="BT640" s="227">
        <v>0</v>
      </c>
      <c r="BU640" s="227">
        <v>0</v>
      </c>
      <c r="BV640" s="227">
        <v>0</v>
      </c>
      <c r="BW640" s="227">
        <v>0</v>
      </c>
      <c r="BX640" s="227">
        <v>0</v>
      </c>
      <c r="BY640" s="227">
        <v>0</v>
      </c>
      <c r="BZ640" s="295">
        <v>0</v>
      </c>
      <c r="CA640" s="227">
        <v>0</v>
      </c>
      <c r="CB640" s="227">
        <v>0</v>
      </c>
      <c r="CC640" s="227">
        <v>0</v>
      </c>
      <c r="CD640" s="227">
        <v>0</v>
      </c>
      <c r="CE640" s="227">
        <v>0</v>
      </c>
      <c r="CF640" s="295">
        <v>0</v>
      </c>
      <c r="CG640" s="227">
        <v>0</v>
      </c>
      <c r="CH640" s="227">
        <v>0</v>
      </c>
      <c r="CI640" s="227">
        <v>0</v>
      </c>
      <c r="CJ640" s="227">
        <v>0</v>
      </c>
      <c r="CK640" s="227">
        <v>0</v>
      </c>
      <c r="CL640" s="227">
        <v>0</v>
      </c>
      <c r="CM640" s="326" t="s">
        <v>1438</v>
      </c>
      <c r="CN640" s="309" t="s">
        <v>1437</v>
      </c>
      <c r="CO640" s="309" t="s">
        <v>1438</v>
      </c>
      <c r="CQ640" s="336" t="s">
        <v>2266</v>
      </c>
      <c r="CR640" s="310">
        <f t="shared" si="13"/>
        <v>0</v>
      </c>
      <c r="CS640" s="310" t="s">
        <v>2034</v>
      </c>
      <c r="CT640" s="310" t="s">
        <v>2239</v>
      </c>
      <c r="CU640" s="310">
        <v>0</v>
      </c>
      <c r="CW640" s="312" t="s">
        <v>1437</v>
      </c>
      <c r="CX640" s="310" t="s">
        <v>1438</v>
      </c>
      <c r="CY640" s="310">
        <v>0</v>
      </c>
      <c r="CZ640" s="325">
        <f t="shared" si="12"/>
        <v>0</v>
      </c>
      <c r="DA640" s="313" t="s">
        <v>2034</v>
      </c>
      <c r="DB640" s="310" t="s">
        <v>1253</v>
      </c>
      <c r="DC640" s="310" t="s">
        <v>1471</v>
      </c>
    </row>
    <row r="641" spans="1:107" ht="13.2" customHeight="1" x14ac:dyDescent="0.25">
      <c r="A641" s="293" t="s">
        <v>2035</v>
      </c>
      <c r="B641" s="294" t="s">
        <v>1254</v>
      </c>
      <c r="C641" s="227">
        <v>326469</v>
      </c>
      <c r="D641" s="227">
        <v>45100</v>
      </c>
      <c r="E641" s="227">
        <v>13630</v>
      </c>
      <c r="F641" s="227">
        <v>25587</v>
      </c>
      <c r="G641" s="227">
        <v>0</v>
      </c>
      <c r="H641" s="227">
        <v>0</v>
      </c>
      <c r="I641" s="227">
        <v>113200</v>
      </c>
      <c r="J641" s="227">
        <v>32210</v>
      </c>
      <c r="K641" s="227">
        <v>23420</v>
      </c>
      <c r="L641" s="227">
        <v>47405.81</v>
      </c>
      <c r="M641" s="227">
        <v>86300</v>
      </c>
      <c r="N641" s="227">
        <v>66494.289999999994</v>
      </c>
      <c r="O641" s="227">
        <v>0</v>
      </c>
      <c r="P641" s="227">
        <v>0</v>
      </c>
      <c r="Q641" s="227">
        <v>5500</v>
      </c>
      <c r="R641" s="227">
        <v>67420</v>
      </c>
      <c r="S641" s="227">
        <v>0</v>
      </c>
      <c r="T641" s="227">
        <v>0</v>
      </c>
      <c r="U641" s="227">
        <v>0</v>
      </c>
      <c r="V641" s="227">
        <v>19546</v>
      </c>
      <c r="W641" s="227">
        <v>51695</v>
      </c>
      <c r="X641" s="227">
        <v>0</v>
      </c>
      <c r="Y641" s="227">
        <v>10900</v>
      </c>
      <c r="Z641" s="227">
        <v>4600</v>
      </c>
      <c r="AA641" s="227">
        <v>0</v>
      </c>
      <c r="AB641" s="227">
        <v>0</v>
      </c>
      <c r="AC641" s="227">
        <v>0</v>
      </c>
      <c r="AD641" s="227">
        <v>0</v>
      </c>
      <c r="AE641" s="227">
        <v>6500</v>
      </c>
      <c r="AF641" s="227">
        <v>0</v>
      </c>
      <c r="AG641" s="227">
        <v>88410</v>
      </c>
      <c r="AH641" s="227">
        <v>0</v>
      </c>
      <c r="AI641" s="227">
        <v>2400</v>
      </c>
      <c r="AJ641" s="227">
        <v>4000</v>
      </c>
      <c r="AK641" s="227">
        <v>518300</v>
      </c>
      <c r="AL641" s="227">
        <v>6019</v>
      </c>
      <c r="AM641" s="227">
        <v>0</v>
      </c>
      <c r="AN641" s="227">
        <v>0</v>
      </c>
      <c r="AO641" s="227">
        <v>0</v>
      </c>
      <c r="AP641" s="227">
        <v>0</v>
      </c>
      <c r="AQ641" s="227">
        <v>0</v>
      </c>
      <c r="AR641" s="227">
        <v>119858</v>
      </c>
      <c r="AS641" s="227">
        <v>10525</v>
      </c>
      <c r="AT641" s="227">
        <v>0</v>
      </c>
      <c r="AU641" s="227">
        <v>6400</v>
      </c>
      <c r="AV641" s="227">
        <v>0</v>
      </c>
      <c r="AW641" s="227">
        <v>0</v>
      </c>
      <c r="AX641" s="227">
        <v>0</v>
      </c>
      <c r="AY641" s="227">
        <v>3300</v>
      </c>
      <c r="AZ641" s="227">
        <v>6500</v>
      </c>
      <c r="BA641" s="227">
        <v>0</v>
      </c>
      <c r="BB641" s="227">
        <v>0</v>
      </c>
      <c r="BC641" s="227">
        <v>26994</v>
      </c>
      <c r="BD641" s="227">
        <v>0</v>
      </c>
      <c r="BE641" s="227">
        <v>550</v>
      </c>
      <c r="BF641" s="227">
        <v>0</v>
      </c>
      <c r="BG641" s="227">
        <v>85965</v>
      </c>
      <c r="BH641" s="227">
        <v>30980</v>
      </c>
      <c r="BI641" s="227">
        <v>0</v>
      </c>
      <c r="BJ641" s="227">
        <v>11900</v>
      </c>
      <c r="BK641" s="227">
        <v>10300</v>
      </c>
      <c r="BL641" s="227">
        <v>194479.48</v>
      </c>
      <c r="BM641" s="227">
        <v>0</v>
      </c>
      <c r="BN641" s="227">
        <v>0</v>
      </c>
      <c r="BO641" s="227">
        <v>13440</v>
      </c>
      <c r="BP641" s="227">
        <v>0</v>
      </c>
      <c r="BQ641" s="227">
        <v>14330</v>
      </c>
      <c r="BR641" s="227">
        <v>0</v>
      </c>
      <c r="BS641" s="227">
        <v>17860</v>
      </c>
      <c r="BT641" s="227">
        <v>0</v>
      </c>
      <c r="BU641" s="295">
        <v>46230</v>
      </c>
      <c r="BV641" s="227">
        <v>0</v>
      </c>
      <c r="BW641" s="227">
        <v>0</v>
      </c>
      <c r="BX641" s="227">
        <v>2600</v>
      </c>
      <c r="BY641" s="227">
        <v>0</v>
      </c>
      <c r="BZ641" s="295">
        <v>0</v>
      </c>
      <c r="CA641" s="227">
        <v>0</v>
      </c>
      <c r="CB641" s="227">
        <v>0</v>
      </c>
      <c r="CC641" s="295">
        <v>0</v>
      </c>
      <c r="CD641" s="227">
        <v>0</v>
      </c>
      <c r="CE641" s="227">
        <v>0</v>
      </c>
      <c r="CF641" s="295">
        <v>0</v>
      </c>
      <c r="CG641" s="295">
        <v>0</v>
      </c>
      <c r="CH641" s="227">
        <v>0</v>
      </c>
      <c r="CI641" s="227">
        <v>0</v>
      </c>
      <c r="CJ641" s="227">
        <v>0</v>
      </c>
      <c r="CK641" s="295">
        <v>0</v>
      </c>
      <c r="CL641" s="227">
        <v>0</v>
      </c>
      <c r="CM641" s="326" t="s">
        <v>1438</v>
      </c>
      <c r="CN641" s="309" t="s">
        <v>1437</v>
      </c>
      <c r="CO641" s="309" t="s">
        <v>1438</v>
      </c>
      <c r="CP641" s="310" t="s">
        <v>2203</v>
      </c>
      <c r="CQ641" s="336" t="s">
        <v>2266</v>
      </c>
      <c r="CR641" s="310">
        <f t="shared" si="13"/>
        <v>0</v>
      </c>
      <c r="CS641" s="310" t="s">
        <v>2035</v>
      </c>
      <c r="CT641" s="310" t="s">
        <v>2240</v>
      </c>
      <c r="CU641" s="310">
        <v>0</v>
      </c>
      <c r="CW641" s="312" t="s">
        <v>1437</v>
      </c>
      <c r="CX641" s="310" t="s">
        <v>1438</v>
      </c>
      <c r="CY641" s="310" t="s">
        <v>2203</v>
      </c>
      <c r="CZ641" s="325">
        <f t="shared" si="12"/>
        <v>0</v>
      </c>
      <c r="DA641" s="313" t="s">
        <v>2035</v>
      </c>
      <c r="DB641" s="310" t="s">
        <v>1254</v>
      </c>
      <c r="DC641" s="310" t="s">
        <v>1471</v>
      </c>
    </row>
    <row r="642" spans="1:107" ht="13.2" customHeight="1" x14ac:dyDescent="0.25">
      <c r="A642" s="293" t="s">
        <v>2036</v>
      </c>
      <c r="B642" s="294" t="s">
        <v>1255</v>
      </c>
      <c r="C642" s="227">
        <v>0</v>
      </c>
      <c r="D642" s="227">
        <v>0</v>
      </c>
      <c r="E642" s="227">
        <v>0</v>
      </c>
      <c r="F642" s="227">
        <v>0</v>
      </c>
      <c r="G642" s="227">
        <v>0</v>
      </c>
      <c r="H642" s="227">
        <v>0</v>
      </c>
      <c r="I642" s="227">
        <v>0</v>
      </c>
      <c r="J642" s="227">
        <v>0</v>
      </c>
      <c r="K642" s="227">
        <v>0</v>
      </c>
      <c r="L642" s="227">
        <v>0</v>
      </c>
      <c r="M642" s="227">
        <v>0</v>
      </c>
      <c r="N642" s="227">
        <v>0</v>
      </c>
      <c r="O642" s="227">
        <v>0</v>
      </c>
      <c r="P642" s="227">
        <v>0</v>
      </c>
      <c r="Q642" s="227">
        <v>0</v>
      </c>
      <c r="R642" s="227">
        <v>0</v>
      </c>
      <c r="S642" s="227">
        <v>0</v>
      </c>
      <c r="T642" s="227">
        <v>0</v>
      </c>
      <c r="U642" s="227">
        <v>0</v>
      </c>
      <c r="V642" s="227">
        <v>0</v>
      </c>
      <c r="W642" s="227">
        <v>0</v>
      </c>
      <c r="X642" s="227">
        <v>0</v>
      </c>
      <c r="Y642" s="227">
        <v>0</v>
      </c>
      <c r="Z642" s="227">
        <v>0</v>
      </c>
      <c r="AA642" s="227">
        <v>0</v>
      </c>
      <c r="AB642" s="227">
        <v>0</v>
      </c>
      <c r="AC642" s="227">
        <v>0</v>
      </c>
      <c r="AD642" s="227">
        <v>0</v>
      </c>
      <c r="AE642" s="227">
        <v>0</v>
      </c>
      <c r="AF642" s="227">
        <v>0</v>
      </c>
      <c r="AG642" s="227">
        <v>0</v>
      </c>
      <c r="AH642" s="227">
        <v>0</v>
      </c>
      <c r="AI642" s="227">
        <v>0</v>
      </c>
      <c r="AJ642" s="227">
        <v>0</v>
      </c>
      <c r="AK642" s="227">
        <v>0</v>
      </c>
      <c r="AL642" s="227">
        <v>0</v>
      </c>
      <c r="AM642" s="227">
        <v>0</v>
      </c>
      <c r="AN642" s="227">
        <v>0</v>
      </c>
      <c r="AO642" s="227">
        <v>0</v>
      </c>
      <c r="AP642" s="227">
        <v>0</v>
      </c>
      <c r="AQ642" s="227">
        <v>0</v>
      </c>
      <c r="AR642" s="227">
        <v>0</v>
      </c>
      <c r="AS642" s="227">
        <v>0</v>
      </c>
      <c r="AT642" s="227">
        <v>0</v>
      </c>
      <c r="AU642" s="227">
        <v>0</v>
      </c>
      <c r="AV642" s="227">
        <v>0</v>
      </c>
      <c r="AW642" s="227">
        <v>0</v>
      </c>
      <c r="AX642" s="227">
        <v>0</v>
      </c>
      <c r="AY642" s="227">
        <v>0</v>
      </c>
      <c r="AZ642" s="227">
        <v>0</v>
      </c>
      <c r="BA642" s="227">
        <v>0</v>
      </c>
      <c r="BB642" s="227">
        <v>0</v>
      </c>
      <c r="BC642" s="227">
        <v>37827</v>
      </c>
      <c r="BD642" s="227">
        <v>0</v>
      </c>
      <c r="BE642" s="227">
        <v>0</v>
      </c>
      <c r="BF642" s="227">
        <v>0</v>
      </c>
      <c r="BG642" s="227">
        <v>0</v>
      </c>
      <c r="BH642" s="227">
        <v>0</v>
      </c>
      <c r="BI642" s="227">
        <v>0</v>
      </c>
      <c r="BJ642" s="227">
        <v>0</v>
      </c>
      <c r="BK642" s="227">
        <v>0</v>
      </c>
      <c r="BL642" s="227">
        <v>3694</v>
      </c>
      <c r="BM642" s="227">
        <v>0</v>
      </c>
      <c r="BN642" s="227">
        <v>0</v>
      </c>
      <c r="BO642" s="227">
        <v>0</v>
      </c>
      <c r="BP642" s="227">
        <v>0</v>
      </c>
      <c r="BQ642" s="227">
        <v>0</v>
      </c>
      <c r="BR642" s="227">
        <v>0</v>
      </c>
      <c r="BS642" s="227">
        <v>0</v>
      </c>
      <c r="BT642" s="227">
        <v>0</v>
      </c>
      <c r="BU642" s="295">
        <v>0</v>
      </c>
      <c r="BV642" s="227">
        <v>0</v>
      </c>
      <c r="BW642" s="295">
        <v>0</v>
      </c>
      <c r="BX642" s="227">
        <v>0</v>
      </c>
      <c r="BY642" s="227">
        <v>0</v>
      </c>
      <c r="BZ642" s="227">
        <v>0</v>
      </c>
      <c r="CA642" s="227">
        <v>0</v>
      </c>
      <c r="CB642" s="227">
        <v>0</v>
      </c>
      <c r="CC642" s="227">
        <v>0</v>
      </c>
      <c r="CD642" s="227">
        <v>0</v>
      </c>
      <c r="CE642" s="227">
        <v>0</v>
      </c>
      <c r="CF642" s="227">
        <v>0</v>
      </c>
      <c r="CG642" s="227">
        <v>0</v>
      </c>
      <c r="CH642" s="227">
        <v>0</v>
      </c>
      <c r="CI642" s="227">
        <v>0</v>
      </c>
      <c r="CJ642" s="227">
        <v>0</v>
      </c>
      <c r="CK642" s="227">
        <v>0</v>
      </c>
      <c r="CL642" s="227">
        <v>0</v>
      </c>
      <c r="CM642" s="326" t="s">
        <v>1438</v>
      </c>
      <c r="CN642" s="309" t="s">
        <v>1437</v>
      </c>
      <c r="CO642" s="309" t="s">
        <v>1438</v>
      </c>
      <c r="CQ642" s="336" t="s">
        <v>2266</v>
      </c>
      <c r="CR642" s="310">
        <f t="shared" si="13"/>
        <v>0</v>
      </c>
      <c r="CS642" s="310" t="s">
        <v>2036</v>
      </c>
      <c r="CT642" s="310" t="s">
        <v>2241</v>
      </c>
      <c r="CU642" s="310">
        <v>0</v>
      </c>
      <c r="CW642" s="312" t="s">
        <v>1437</v>
      </c>
      <c r="CX642" s="310" t="s">
        <v>1438</v>
      </c>
      <c r="CY642" s="310">
        <v>0</v>
      </c>
      <c r="CZ642" s="325">
        <f t="shared" si="12"/>
        <v>0</v>
      </c>
      <c r="DA642" s="313" t="s">
        <v>2036</v>
      </c>
      <c r="DB642" s="310" t="s">
        <v>1255</v>
      </c>
      <c r="DC642" s="310" t="s">
        <v>1471</v>
      </c>
    </row>
    <row r="643" spans="1:107" ht="13.2" customHeight="1" x14ac:dyDescent="0.25">
      <c r="A643" s="293" t="s">
        <v>2037</v>
      </c>
      <c r="B643" s="294" t="s">
        <v>1256</v>
      </c>
      <c r="C643" s="227">
        <v>250214.46</v>
      </c>
      <c r="D643" s="227">
        <v>31288</v>
      </c>
      <c r="E643" s="227">
        <v>25916</v>
      </c>
      <c r="F643" s="227">
        <v>43063.199999999997</v>
      </c>
      <c r="G643" s="227">
        <v>0</v>
      </c>
      <c r="H643" s="227">
        <v>0</v>
      </c>
      <c r="I643" s="227">
        <v>53731</v>
      </c>
      <c r="J643" s="227">
        <v>35416</v>
      </c>
      <c r="K643" s="227">
        <v>39880</v>
      </c>
      <c r="L643" s="227">
        <v>103481</v>
      </c>
      <c r="M643" s="227">
        <v>114695.8</v>
      </c>
      <c r="N643" s="227">
        <v>27955.72</v>
      </c>
      <c r="O643" s="227">
        <v>0</v>
      </c>
      <c r="P643" s="227">
        <v>0</v>
      </c>
      <c r="Q643" s="227">
        <v>11232</v>
      </c>
      <c r="R643" s="227">
        <v>28632.16</v>
      </c>
      <c r="S643" s="227">
        <v>0</v>
      </c>
      <c r="T643" s="227">
        <v>28392</v>
      </c>
      <c r="U643" s="227">
        <v>6532</v>
      </c>
      <c r="V643" s="227">
        <v>10953.76</v>
      </c>
      <c r="W643" s="227">
        <v>39141</v>
      </c>
      <c r="X643" s="227">
        <v>7768</v>
      </c>
      <c r="Y643" s="227">
        <v>22069</v>
      </c>
      <c r="Z643" s="227">
        <v>6200</v>
      </c>
      <c r="AA643" s="227">
        <v>331353.5</v>
      </c>
      <c r="AB643" s="227">
        <v>0</v>
      </c>
      <c r="AC643" s="227">
        <v>0</v>
      </c>
      <c r="AD643" s="227">
        <v>0</v>
      </c>
      <c r="AE643" s="227">
        <v>21011</v>
      </c>
      <c r="AF643" s="227">
        <v>0</v>
      </c>
      <c r="AG643" s="227">
        <v>31482.799999999999</v>
      </c>
      <c r="AH643" s="227">
        <v>0</v>
      </c>
      <c r="AI643" s="227">
        <v>7380</v>
      </c>
      <c r="AJ643" s="227">
        <v>5032</v>
      </c>
      <c r="AK643" s="227">
        <v>362619.65</v>
      </c>
      <c r="AL643" s="227">
        <v>9665</v>
      </c>
      <c r="AM643" s="227">
        <v>0</v>
      </c>
      <c r="AN643" s="227">
        <v>0</v>
      </c>
      <c r="AO643" s="227">
        <v>0</v>
      </c>
      <c r="AP643" s="227">
        <v>0</v>
      </c>
      <c r="AQ643" s="227">
        <v>0</v>
      </c>
      <c r="AR643" s="227">
        <v>51322.66</v>
      </c>
      <c r="AS643" s="227">
        <v>80758</v>
      </c>
      <c r="AT643" s="227">
        <v>21000</v>
      </c>
      <c r="AU643" s="227">
        <v>1240</v>
      </c>
      <c r="AV643" s="227">
        <v>12840</v>
      </c>
      <c r="AW643" s="227">
        <v>0</v>
      </c>
      <c r="AX643" s="227">
        <v>0</v>
      </c>
      <c r="AY643" s="227">
        <v>9542</v>
      </c>
      <c r="AZ643" s="227">
        <v>6820</v>
      </c>
      <c r="BA643" s="227">
        <v>0</v>
      </c>
      <c r="BB643" s="227">
        <v>0</v>
      </c>
      <c r="BC643" s="227">
        <v>380638</v>
      </c>
      <c r="BD643" s="227">
        <v>10688</v>
      </c>
      <c r="BE643" s="227">
        <v>6608</v>
      </c>
      <c r="BF643" s="227">
        <v>0</v>
      </c>
      <c r="BG643" s="227">
        <v>66230</v>
      </c>
      <c r="BH643" s="227">
        <v>16534</v>
      </c>
      <c r="BI643" s="227">
        <v>11804</v>
      </c>
      <c r="BJ643" s="227">
        <v>4077.85</v>
      </c>
      <c r="BK643" s="227">
        <v>48250</v>
      </c>
      <c r="BL643" s="227">
        <v>140649</v>
      </c>
      <c r="BM643" s="227">
        <v>1040</v>
      </c>
      <c r="BN643" s="227">
        <v>4784</v>
      </c>
      <c r="BO643" s="227">
        <v>0</v>
      </c>
      <c r="BP643" s="227">
        <v>0</v>
      </c>
      <c r="BQ643" s="227">
        <v>30398.799999999999</v>
      </c>
      <c r="BR643" s="295">
        <v>22080</v>
      </c>
      <c r="BS643" s="295">
        <v>2167</v>
      </c>
      <c r="BT643" s="295">
        <v>0</v>
      </c>
      <c r="BU643" s="295">
        <v>3250</v>
      </c>
      <c r="BV643" s="295">
        <v>59849.93</v>
      </c>
      <c r="BW643" s="295">
        <v>0</v>
      </c>
      <c r="BX643" s="295">
        <v>0</v>
      </c>
      <c r="BY643" s="295">
        <v>0</v>
      </c>
      <c r="BZ643" s="295">
        <v>0</v>
      </c>
      <c r="CA643" s="295">
        <v>0</v>
      </c>
      <c r="CB643" s="295">
        <v>4472</v>
      </c>
      <c r="CC643" s="295">
        <v>0</v>
      </c>
      <c r="CD643" s="295">
        <v>0</v>
      </c>
      <c r="CE643" s="295">
        <v>0</v>
      </c>
      <c r="CF643" s="295">
        <v>0</v>
      </c>
      <c r="CG643" s="295">
        <v>13854.8</v>
      </c>
      <c r="CH643" s="295">
        <v>0</v>
      </c>
      <c r="CI643" s="295">
        <v>0</v>
      </c>
      <c r="CJ643" s="295">
        <v>0</v>
      </c>
      <c r="CK643" s="295">
        <v>0</v>
      </c>
      <c r="CL643" s="295">
        <v>3500</v>
      </c>
      <c r="CM643" s="326" t="s">
        <v>1438</v>
      </c>
      <c r="CN643" s="309" t="s">
        <v>1437</v>
      </c>
      <c r="CO643" s="309" t="s">
        <v>1438</v>
      </c>
      <c r="CP643" s="310" t="s">
        <v>2203</v>
      </c>
      <c r="CQ643" s="336" t="s">
        <v>2266</v>
      </c>
      <c r="CR643" s="310">
        <f t="shared" si="13"/>
        <v>0</v>
      </c>
      <c r="CS643" s="310" t="s">
        <v>2037</v>
      </c>
      <c r="CT643" s="310" t="s">
        <v>2242</v>
      </c>
      <c r="CU643" s="310">
        <v>0</v>
      </c>
      <c r="CW643" s="312" t="s">
        <v>1437</v>
      </c>
      <c r="CX643" s="310" t="s">
        <v>1438</v>
      </c>
      <c r="CY643" s="310" t="s">
        <v>2203</v>
      </c>
      <c r="CZ643" s="325">
        <f t="shared" si="12"/>
        <v>0</v>
      </c>
      <c r="DA643" s="313" t="s">
        <v>2037</v>
      </c>
      <c r="DB643" s="310" t="s">
        <v>1256</v>
      </c>
      <c r="DC643" s="310" t="s">
        <v>1471</v>
      </c>
    </row>
    <row r="644" spans="1:107" ht="13.2" customHeight="1" x14ac:dyDescent="0.25">
      <c r="A644" s="293" t="s">
        <v>2038</v>
      </c>
      <c r="B644" s="294" t="s">
        <v>684</v>
      </c>
      <c r="C644" s="227">
        <v>2789979.03</v>
      </c>
      <c r="D644" s="227">
        <v>554285.55000000005</v>
      </c>
      <c r="E644" s="227">
        <v>499437.17</v>
      </c>
      <c r="F644" s="227">
        <v>414076</v>
      </c>
      <c r="G644" s="227">
        <v>230243</v>
      </c>
      <c r="H644" s="227">
        <v>465733</v>
      </c>
      <c r="I644" s="227">
        <v>704001.87</v>
      </c>
      <c r="J644" s="227">
        <v>554706</v>
      </c>
      <c r="K644" s="227">
        <v>1052089</v>
      </c>
      <c r="L644" s="227">
        <v>912173.57</v>
      </c>
      <c r="M644" s="227">
        <v>1304840.3</v>
      </c>
      <c r="N644" s="227">
        <v>422150.24</v>
      </c>
      <c r="O644" s="227">
        <v>2159349.5</v>
      </c>
      <c r="P644" s="227">
        <v>371043</v>
      </c>
      <c r="Q644" s="227">
        <v>664545.81999999995</v>
      </c>
      <c r="R644" s="227">
        <v>986305</v>
      </c>
      <c r="S644" s="227">
        <v>477460.82</v>
      </c>
      <c r="T644" s="227">
        <v>304665.53000000003</v>
      </c>
      <c r="U644" s="227">
        <v>592135.89</v>
      </c>
      <c r="V644" s="227">
        <v>164110.1</v>
      </c>
      <c r="W644" s="227">
        <v>5096622.96</v>
      </c>
      <c r="X644" s="227">
        <v>468645.31</v>
      </c>
      <c r="Y644" s="227">
        <v>1301873.5</v>
      </c>
      <c r="Z644" s="227">
        <v>601834</v>
      </c>
      <c r="AA644" s="227">
        <v>321140.81</v>
      </c>
      <c r="AB644" s="227">
        <v>515695.99</v>
      </c>
      <c r="AC644" s="227">
        <v>848070.67</v>
      </c>
      <c r="AD644" s="227">
        <v>3020264.65</v>
      </c>
      <c r="AE644" s="227">
        <v>358291</v>
      </c>
      <c r="AF644" s="227">
        <v>307240</v>
      </c>
      <c r="AG644" s="227">
        <v>797079.6</v>
      </c>
      <c r="AH644" s="227">
        <v>517061.94</v>
      </c>
      <c r="AI644" s="227">
        <v>1088996.46</v>
      </c>
      <c r="AJ644" s="227">
        <v>532846.75</v>
      </c>
      <c r="AK644" s="227">
        <v>8870278.6799999997</v>
      </c>
      <c r="AL644" s="227">
        <v>1116593</v>
      </c>
      <c r="AM644" s="227">
        <v>352526</v>
      </c>
      <c r="AN644" s="227">
        <v>1427745</v>
      </c>
      <c r="AO644" s="227">
        <v>880655.75</v>
      </c>
      <c r="AP644" s="227">
        <v>811309.5</v>
      </c>
      <c r="AQ644" s="227">
        <v>250004</v>
      </c>
      <c r="AR644" s="227">
        <v>4517501.2300000004</v>
      </c>
      <c r="AS644" s="227">
        <v>713007.08</v>
      </c>
      <c r="AT644" s="227">
        <v>1825261</v>
      </c>
      <c r="AU644" s="227">
        <v>1438023.45</v>
      </c>
      <c r="AV644" s="227">
        <v>688645</v>
      </c>
      <c r="AW644" s="227">
        <v>311815</v>
      </c>
      <c r="AX644" s="227">
        <v>516694.24</v>
      </c>
      <c r="AY644" s="227">
        <v>461211.9</v>
      </c>
      <c r="AZ644" s="227">
        <v>485199.32</v>
      </c>
      <c r="BA644" s="227">
        <v>1831310.4</v>
      </c>
      <c r="BB644" s="227">
        <v>290552</v>
      </c>
      <c r="BC644" s="227">
        <v>3074376</v>
      </c>
      <c r="BD644" s="227">
        <v>1024130.6</v>
      </c>
      <c r="BE644" s="227">
        <v>523939.07</v>
      </c>
      <c r="BF644" s="227">
        <v>275067.28999999998</v>
      </c>
      <c r="BG644" s="227">
        <v>1549246.95</v>
      </c>
      <c r="BH644" s="227">
        <v>283567.7</v>
      </c>
      <c r="BI644" s="227">
        <v>172077</v>
      </c>
      <c r="BJ644" s="227">
        <v>549817.9</v>
      </c>
      <c r="BK644" s="227">
        <v>429508</v>
      </c>
      <c r="BL644" s="227">
        <v>3999418</v>
      </c>
      <c r="BM644" s="227">
        <v>1083009</v>
      </c>
      <c r="BN644" s="227">
        <v>505944.6</v>
      </c>
      <c r="BO644" s="227">
        <v>1049014</v>
      </c>
      <c r="BP644" s="227">
        <v>669082.5</v>
      </c>
      <c r="BQ644" s="227">
        <v>1124916.5</v>
      </c>
      <c r="BR644" s="295">
        <v>7399532.1600000001</v>
      </c>
      <c r="BS644" s="227">
        <v>1047181.2</v>
      </c>
      <c r="BT644" s="295">
        <v>1551758.5</v>
      </c>
      <c r="BU644" s="227">
        <v>3867548.53</v>
      </c>
      <c r="BV644" s="227">
        <v>100561</v>
      </c>
      <c r="BW644" s="227">
        <v>462826.81</v>
      </c>
      <c r="BX644" s="295">
        <v>955024.61</v>
      </c>
      <c r="BY644" s="227">
        <v>628132.5</v>
      </c>
      <c r="BZ644" s="227">
        <v>372089.63</v>
      </c>
      <c r="CA644" s="227">
        <v>625796.48</v>
      </c>
      <c r="CB644" s="227">
        <v>2348821.25</v>
      </c>
      <c r="CC644" s="295">
        <v>2070702.02</v>
      </c>
      <c r="CD644" s="295">
        <v>1037991.32</v>
      </c>
      <c r="CE644" s="227">
        <v>1002510.92</v>
      </c>
      <c r="CF644" s="227">
        <v>201405.8</v>
      </c>
      <c r="CG644" s="227">
        <v>465803.29</v>
      </c>
      <c r="CH644" s="227">
        <v>242688.53</v>
      </c>
      <c r="CI644" s="227">
        <v>576431.94999999995</v>
      </c>
      <c r="CJ644" s="227">
        <v>2205297.6</v>
      </c>
      <c r="CK644" s="227">
        <v>322547</v>
      </c>
      <c r="CL644" s="227">
        <v>273734.15000000002</v>
      </c>
      <c r="CM644" s="326" t="s">
        <v>1440</v>
      </c>
      <c r="CN644" s="309" t="s">
        <v>1439</v>
      </c>
      <c r="CO644" s="309" t="s">
        <v>1440</v>
      </c>
      <c r="CQ644" s="336" t="s">
        <v>2267</v>
      </c>
      <c r="CR644" s="310">
        <f t="shared" si="13"/>
        <v>0</v>
      </c>
      <c r="CS644" s="310" t="s">
        <v>2038</v>
      </c>
      <c r="CT644" s="310" t="s">
        <v>684</v>
      </c>
      <c r="CU644" s="310">
        <v>0</v>
      </c>
      <c r="CW644" s="312" t="s">
        <v>1439</v>
      </c>
      <c r="CX644" s="310" t="s">
        <v>1440</v>
      </c>
      <c r="CY644" s="310">
        <v>0</v>
      </c>
      <c r="CZ644" s="325">
        <f t="shared" si="12"/>
        <v>0</v>
      </c>
      <c r="DA644" s="313" t="s">
        <v>2038</v>
      </c>
      <c r="DB644" s="310" t="s">
        <v>684</v>
      </c>
      <c r="DC644" s="310" t="s">
        <v>1472</v>
      </c>
    </row>
    <row r="645" spans="1:107" ht="13.2" customHeight="1" x14ac:dyDescent="0.25">
      <c r="A645" s="293" t="s">
        <v>2039</v>
      </c>
      <c r="B645" s="294" t="s">
        <v>685</v>
      </c>
      <c r="C645" s="227">
        <v>0</v>
      </c>
      <c r="D645" s="227">
        <v>0</v>
      </c>
      <c r="E645" s="227">
        <v>1059</v>
      </c>
      <c r="F645" s="227">
        <v>0</v>
      </c>
      <c r="G645" s="227">
        <v>3500</v>
      </c>
      <c r="H645" s="227">
        <v>360</v>
      </c>
      <c r="I645" s="227">
        <v>9253</v>
      </c>
      <c r="J645" s="227">
        <v>0</v>
      </c>
      <c r="K645" s="227">
        <v>0</v>
      </c>
      <c r="L645" s="227">
        <v>0</v>
      </c>
      <c r="M645" s="227">
        <v>25000</v>
      </c>
      <c r="N645" s="227">
        <v>0</v>
      </c>
      <c r="O645" s="227">
        <v>32053.34</v>
      </c>
      <c r="P645" s="227">
        <v>0</v>
      </c>
      <c r="Q645" s="227">
        <v>159579</v>
      </c>
      <c r="R645" s="227">
        <v>81950</v>
      </c>
      <c r="S645" s="227">
        <v>0</v>
      </c>
      <c r="T645" s="227">
        <v>47174</v>
      </c>
      <c r="U645" s="227">
        <v>45449.5</v>
      </c>
      <c r="V645" s="227">
        <v>0</v>
      </c>
      <c r="W645" s="227">
        <v>165601.29999999999</v>
      </c>
      <c r="X645" s="227">
        <v>20194</v>
      </c>
      <c r="Y645" s="227">
        <v>114510</v>
      </c>
      <c r="Z645" s="227">
        <v>76040</v>
      </c>
      <c r="AA645" s="227">
        <v>77400</v>
      </c>
      <c r="AB645" s="227">
        <v>69700</v>
      </c>
      <c r="AC645" s="227">
        <v>32470</v>
      </c>
      <c r="AD645" s="227">
        <v>26355</v>
      </c>
      <c r="AE645" s="227">
        <v>43485</v>
      </c>
      <c r="AF645" s="227">
        <v>1860</v>
      </c>
      <c r="AG645" s="227">
        <v>74447</v>
      </c>
      <c r="AH645" s="227">
        <v>30736</v>
      </c>
      <c r="AI645" s="227">
        <v>60250</v>
      </c>
      <c r="AJ645" s="227">
        <v>20540</v>
      </c>
      <c r="AK645" s="227">
        <v>2700</v>
      </c>
      <c r="AL645" s="227">
        <v>0</v>
      </c>
      <c r="AM645" s="227">
        <v>26500</v>
      </c>
      <c r="AN645" s="227">
        <v>0</v>
      </c>
      <c r="AO645" s="227">
        <v>52172.9</v>
      </c>
      <c r="AP645" s="227">
        <v>109215</v>
      </c>
      <c r="AQ645" s="227">
        <v>0</v>
      </c>
      <c r="AR645" s="227">
        <v>84680</v>
      </c>
      <c r="AS645" s="227">
        <v>123301</v>
      </c>
      <c r="AT645" s="227">
        <v>144475</v>
      </c>
      <c r="AU645" s="227">
        <v>36000</v>
      </c>
      <c r="AV645" s="227">
        <v>0</v>
      </c>
      <c r="AW645" s="227">
        <v>15450</v>
      </c>
      <c r="AX645" s="227">
        <v>3430</v>
      </c>
      <c r="AY645" s="227">
        <v>20000</v>
      </c>
      <c r="AZ645" s="227">
        <v>43450</v>
      </c>
      <c r="BA645" s="227">
        <v>93157</v>
      </c>
      <c r="BB645" s="227">
        <v>4250</v>
      </c>
      <c r="BC645" s="227">
        <v>87975</v>
      </c>
      <c r="BD645" s="227">
        <v>17500</v>
      </c>
      <c r="BE645" s="227">
        <v>47670</v>
      </c>
      <c r="BF645" s="227">
        <v>33966.019999999997</v>
      </c>
      <c r="BG645" s="227">
        <v>45805</v>
      </c>
      <c r="BH645" s="227">
        <v>14260</v>
      </c>
      <c r="BI645" s="227">
        <v>0</v>
      </c>
      <c r="BJ645" s="227">
        <v>6000</v>
      </c>
      <c r="BK645" s="227">
        <v>4500</v>
      </c>
      <c r="BL645" s="227">
        <v>0</v>
      </c>
      <c r="BM645" s="227">
        <v>2600</v>
      </c>
      <c r="BN645" s="227">
        <v>41455</v>
      </c>
      <c r="BO645" s="227">
        <v>6640</v>
      </c>
      <c r="BP645" s="227">
        <v>31750</v>
      </c>
      <c r="BQ645" s="227">
        <v>65350</v>
      </c>
      <c r="BR645" s="227">
        <v>0</v>
      </c>
      <c r="BS645" s="227">
        <v>22000</v>
      </c>
      <c r="BT645" s="227">
        <v>0</v>
      </c>
      <c r="BU645" s="295">
        <v>195675.27</v>
      </c>
      <c r="BV645" s="227">
        <v>40340</v>
      </c>
      <c r="BW645" s="227">
        <v>0</v>
      </c>
      <c r="BX645" s="227">
        <v>121450</v>
      </c>
      <c r="BY645" s="227">
        <v>3700</v>
      </c>
      <c r="BZ645" s="227">
        <v>0</v>
      </c>
      <c r="CA645" s="227">
        <v>50960</v>
      </c>
      <c r="CB645" s="227">
        <v>37060</v>
      </c>
      <c r="CC645" s="227">
        <v>16975</v>
      </c>
      <c r="CD645" s="227">
        <v>67360</v>
      </c>
      <c r="CE645" s="227">
        <v>24274</v>
      </c>
      <c r="CF645" s="227">
        <v>0</v>
      </c>
      <c r="CG645" s="227">
        <v>12780</v>
      </c>
      <c r="CH645" s="227">
        <v>111320</v>
      </c>
      <c r="CI645" s="227">
        <v>6360</v>
      </c>
      <c r="CJ645" s="227">
        <v>0</v>
      </c>
      <c r="CK645" s="295">
        <v>46200</v>
      </c>
      <c r="CL645" s="227">
        <v>2788</v>
      </c>
      <c r="CM645" s="326" t="s">
        <v>1440</v>
      </c>
      <c r="CN645" s="309" t="s">
        <v>1439</v>
      </c>
      <c r="CO645" s="309" t="s">
        <v>1440</v>
      </c>
      <c r="CQ645" s="336" t="s">
        <v>2267</v>
      </c>
      <c r="CR645" s="310">
        <f t="shared" si="13"/>
        <v>0</v>
      </c>
      <c r="CS645" s="310" t="s">
        <v>2039</v>
      </c>
      <c r="CT645" s="310" t="s">
        <v>685</v>
      </c>
      <c r="CU645" s="310">
        <v>0</v>
      </c>
      <c r="CW645" s="312" t="s">
        <v>1439</v>
      </c>
      <c r="CX645" s="310" t="s">
        <v>1440</v>
      </c>
      <c r="CY645" s="310">
        <v>0</v>
      </c>
      <c r="CZ645" s="325">
        <f t="shared" si="12"/>
        <v>0</v>
      </c>
      <c r="DA645" s="313" t="s">
        <v>2039</v>
      </c>
      <c r="DB645" s="310" t="s">
        <v>685</v>
      </c>
      <c r="DC645" s="310" t="s">
        <v>1472</v>
      </c>
    </row>
    <row r="646" spans="1:107" ht="13.2" customHeight="1" x14ac:dyDescent="0.25">
      <c r="A646" s="293" t="s">
        <v>2040</v>
      </c>
      <c r="B646" s="294" t="s">
        <v>686</v>
      </c>
      <c r="C646" s="227">
        <v>1212438</v>
      </c>
      <c r="D646" s="227">
        <v>77657.2</v>
      </c>
      <c r="E646" s="227">
        <v>95468</v>
      </c>
      <c r="F646" s="227">
        <v>104710</v>
      </c>
      <c r="G646" s="227">
        <v>94930</v>
      </c>
      <c r="H646" s="227">
        <v>149060</v>
      </c>
      <c r="I646" s="227">
        <v>103647</v>
      </c>
      <c r="J646" s="227">
        <v>166314</v>
      </c>
      <c r="K646" s="227">
        <v>240350</v>
      </c>
      <c r="L646" s="227">
        <v>83760</v>
      </c>
      <c r="M646" s="227">
        <v>271113</v>
      </c>
      <c r="N646" s="227">
        <v>66102</v>
      </c>
      <c r="O646" s="227">
        <v>739739.88</v>
      </c>
      <c r="P646" s="227">
        <v>59395</v>
      </c>
      <c r="Q646" s="227">
        <v>411140</v>
      </c>
      <c r="R646" s="227">
        <v>158965</v>
      </c>
      <c r="S646" s="227">
        <v>105261.75</v>
      </c>
      <c r="T646" s="227">
        <v>344789</v>
      </c>
      <c r="U646" s="227">
        <v>185408</v>
      </c>
      <c r="V646" s="227">
        <v>82909.3</v>
      </c>
      <c r="W646" s="227">
        <v>1542212.75</v>
      </c>
      <c r="X646" s="227">
        <v>143849.5</v>
      </c>
      <c r="Y646" s="227">
        <v>118469</v>
      </c>
      <c r="Z646" s="227">
        <v>149085</v>
      </c>
      <c r="AA646" s="227">
        <v>178581</v>
      </c>
      <c r="AB646" s="227">
        <v>79026</v>
      </c>
      <c r="AC646" s="227">
        <v>302727</v>
      </c>
      <c r="AD646" s="227">
        <v>622934</v>
      </c>
      <c r="AE646" s="227">
        <v>243490</v>
      </c>
      <c r="AF646" s="227">
        <v>80982</v>
      </c>
      <c r="AG646" s="227">
        <v>398168.7</v>
      </c>
      <c r="AH646" s="227">
        <v>134490</v>
      </c>
      <c r="AI646" s="227">
        <v>68642</v>
      </c>
      <c r="AJ646" s="227">
        <v>53531</v>
      </c>
      <c r="AK646" s="227">
        <v>917927</v>
      </c>
      <c r="AL646" s="227">
        <v>141639</v>
      </c>
      <c r="AM646" s="227">
        <v>22360</v>
      </c>
      <c r="AN646" s="227">
        <v>298175</v>
      </c>
      <c r="AO646" s="227">
        <v>232450</v>
      </c>
      <c r="AP646" s="227">
        <v>238393.75</v>
      </c>
      <c r="AQ646" s="227">
        <v>18719</v>
      </c>
      <c r="AR646" s="227">
        <v>927341.75</v>
      </c>
      <c r="AS646" s="227">
        <v>43019</v>
      </c>
      <c r="AT646" s="227">
        <v>1200474.5</v>
      </c>
      <c r="AU646" s="227">
        <v>69500</v>
      </c>
      <c r="AV646" s="227">
        <v>57345.5</v>
      </c>
      <c r="AW646" s="227">
        <v>120402.3</v>
      </c>
      <c r="AX646" s="227">
        <v>161651.03</v>
      </c>
      <c r="AY646" s="227">
        <v>50202</v>
      </c>
      <c r="AZ646" s="227">
        <v>106931</v>
      </c>
      <c r="BA646" s="227">
        <v>176690</v>
      </c>
      <c r="BB646" s="227">
        <v>71740</v>
      </c>
      <c r="BC646" s="227">
        <v>1365305</v>
      </c>
      <c r="BD646" s="227">
        <v>281541</v>
      </c>
      <c r="BE646" s="227">
        <v>34915</v>
      </c>
      <c r="BF646" s="227">
        <v>141881.98000000001</v>
      </c>
      <c r="BG646" s="227">
        <v>568654.61</v>
      </c>
      <c r="BH646" s="227">
        <v>44674</v>
      </c>
      <c r="BI646" s="227">
        <v>28177</v>
      </c>
      <c r="BJ646" s="227">
        <v>71375</v>
      </c>
      <c r="BK646" s="227">
        <v>79840</v>
      </c>
      <c r="BL646" s="227">
        <v>295693</v>
      </c>
      <c r="BM646" s="227">
        <v>165356.29999999999</v>
      </c>
      <c r="BN646" s="227">
        <v>43392</v>
      </c>
      <c r="BO646" s="227">
        <v>120244</v>
      </c>
      <c r="BP646" s="227">
        <v>283469</v>
      </c>
      <c r="BQ646" s="227">
        <v>274530</v>
      </c>
      <c r="BR646" s="227">
        <v>1548843.38</v>
      </c>
      <c r="BS646" s="227">
        <v>152848.78</v>
      </c>
      <c r="BT646" s="227">
        <v>197986.5</v>
      </c>
      <c r="BU646" s="227">
        <v>542584.5</v>
      </c>
      <c r="BV646" s="227">
        <v>50091</v>
      </c>
      <c r="BW646" s="227">
        <v>272259</v>
      </c>
      <c r="BX646" s="227">
        <v>175933</v>
      </c>
      <c r="BY646" s="227">
        <v>100521</v>
      </c>
      <c r="BZ646" s="227">
        <v>115521.52</v>
      </c>
      <c r="CA646" s="227">
        <v>36550</v>
      </c>
      <c r="CB646" s="227">
        <v>871605.5</v>
      </c>
      <c r="CC646" s="227">
        <v>149664</v>
      </c>
      <c r="CD646" s="227">
        <v>389014.5</v>
      </c>
      <c r="CE646" s="227">
        <v>130692.9</v>
      </c>
      <c r="CF646" s="227">
        <v>68137</v>
      </c>
      <c r="CG646" s="227">
        <v>169580</v>
      </c>
      <c r="CH646" s="227">
        <v>1390</v>
      </c>
      <c r="CI646" s="227">
        <v>105027.5</v>
      </c>
      <c r="CJ646" s="227">
        <v>1281924</v>
      </c>
      <c r="CK646" s="227">
        <v>234329</v>
      </c>
      <c r="CL646" s="227">
        <v>100921.05</v>
      </c>
      <c r="CM646" s="326" t="s">
        <v>1440</v>
      </c>
      <c r="CN646" s="309" t="s">
        <v>1439</v>
      </c>
      <c r="CO646" s="309" t="s">
        <v>1440</v>
      </c>
      <c r="CQ646" s="336" t="s">
        <v>2267</v>
      </c>
      <c r="CR646" s="310">
        <f t="shared" si="13"/>
        <v>0</v>
      </c>
      <c r="CS646" s="310" t="s">
        <v>2040</v>
      </c>
      <c r="CT646" s="310" t="s">
        <v>686</v>
      </c>
      <c r="CU646" s="310">
        <v>0</v>
      </c>
      <c r="CW646" s="312" t="s">
        <v>1439</v>
      </c>
      <c r="CX646" s="310" t="s">
        <v>1440</v>
      </c>
      <c r="CY646" s="310">
        <v>0</v>
      </c>
      <c r="CZ646" s="325">
        <f t="shared" si="12"/>
        <v>0</v>
      </c>
      <c r="DA646" s="313" t="s">
        <v>2040</v>
      </c>
      <c r="DB646" s="310" t="s">
        <v>686</v>
      </c>
      <c r="DC646" s="310" t="s">
        <v>1472</v>
      </c>
    </row>
    <row r="647" spans="1:107" ht="13.2" customHeight="1" x14ac:dyDescent="0.25">
      <c r="A647" s="293" t="s">
        <v>2041</v>
      </c>
      <c r="B647" s="294" t="s">
        <v>687</v>
      </c>
      <c r="C647" s="227">
        <v>101387</v>
      </c>
      <c r="D647" s="227">
        <v>0</v>
      </c>
      <c r="E647" s="227">
        <v>41812</v>
      </c>
      <c r="F647" s="227">
        <v>28623</v>
      </c>
      <c r="G647" s="227">
        <v>13115</v>
      </c>
      <c r="H647" s="227">
        <v>0</v>
      </c>
      <c r="I647" s="227">
        <v>42135</v>
      </c>
      <c r="J647" s="227">
        <v>14500</v>
      </c>
      <c r="K647" s="227">
        <v>62125</v>
      </c>
      <c r="L647" s="227">
        <v>0</v>
      </c>
      <c r="M647" s="227">
        <v>0</v>
      </c>
      <c r="N647" s="227">
        <v>10729</v>
      </c>
      <c r="O647" s="227">
        <v>210496.46</v>
      </c>
      <c r="P647" s="227">
        <v>0</v>
      </c>
      <c r="Q647" s="227">
        <v>0</v>
      </c>
      <c r="R647" s="227">
        <v>0</v>
      </c>
      <c r="S647" s="227">
        <v>0</v>
      </c>
      <c r="T647" s="227">
        <v>9260</v>
      </c>
      <c r="U647" s="227">
        <v>0</v>
      </c>
      <c r="V647" s="227">
        <v>0</v>
      </c>
      <c r="W647" s="227">
        <v>75822.5</v>
      </c>
      <c r="X647" s="227">
        <v>0</v>
      </c>
      <c r="Y647" s="227">
        <v>15900</v>
      </c>
      <c r="Z647" s="227">
        <v>0</v>
      </c>
      <c r="AA647" s="227">
        <v>13350</v>
      </c>
      <c r="AB647" s="227">
        <v>10800</v>
      </c>
      <c r="AC647" s="227">
        <v>0</v>
      </c>
      <c r="AD647" s="227">
        <v>14000</v>
      </c>
      <c r="AE647" s="227">
        <v>0</v>
      </c>
      <c r="AF647" s="227">
        <v>2100</v>
      </c>
      <c r="AG647" s="227">
        <v>0</v>
      </c>
      <c r="AH647" s="227">
        <v>0</v>
      </c>
      <c r="AI647" s="227">
        <v>14950.5</v>
      </c>
      <c r="AJ647" s="227">
        <v>32188.1</v>
      </c>
      <c r="AK647" s="227">
        <v>211953</v>
      </c>
      <c r="AL647" s="227">
        <v>46000</v>
      </c>
      <c r="AM647" s="227">
        <v>0</v>
      </c>
      <c r="AN647" s="227">
        <v>0</v>
      </c>
      <c r="AO647" s="227">
        <v>5340</v>
      </c>
      <c r="AP647" s="227">
        <v>7920</v>
      </c>
      <c r="AQ647" s="227">
        <v>3960</v>
      </c>
      <c r="AR647" s="227">
        <v>29830</v>
      </c>
      <c r="AS647" s="227">
        <v>0</v>
      </c>
      <c r="AT647" s="227">
        <v>0</v>
      </c>
      <c r="AU647" s="227">
        <v>26921</v>
      </c>
      <c r="AV647" s="227">
        <v>8400</v>
      </c>
      <c r="AW647" s="227">
        <v>74.900000000000006</v>
      </c>
      <c r="AX647" s="227">
        <v>0</v>
      </c>
      <c r="AY647" s="227">
        <v>0</v>
      </c>
      <c r="AZ647" s="227">
        <v>2800</v>
      </c>
      <c r="BA647" s="227">
        <v>0</v>
      </c>
      <c r="BB647" s="227">
        <v>800</v>
      </c>
      <c r="BC647" s="227">
        <v>6400</v>
      </c>
      <c r="BD647" s="227">
        <v>0</v>
      </c>
      <c r="BE647" s="227">
        <v>0</v>
      </c>
      <c r="BF647" s="227">
        <v>0</v>
      </c>
      <c r="BG647" s="227">
        <v>81155</v>
      </c>
      <c r="BH647" s="227">
        <v>5272</v>
      </c>
      <c r="BI647" s="227">
        <v>7755</v>
      </c>
      <c r="BJ647" s="227">
        <v>26800</v>
      </c>
      <c r="BK647" s="227">
        <v>856</v>
      </c>
      <c r="BL647" s="227">
        <v>91301</v>
      </c>
      <c r="BM647" s="227">
        <v>0</v>
      </c>
      <c r="BN647" s="227">
        <v>98000</v>
      </c>
      <c r="BO647" s="227">
        <v>11500</v>
      </c>
      <c r="BP647" s="227">
        <v>21675</v>
      </c>
      <c r="BQ647" s="227">
        <v>20520</v>
      </c>
      <c r="BR647" s="227">
        <v>58800</v>
      </c>
      <c r="BS647" s="295">
        <v>170616.8</v>
      </c>
      <c r="BT647" s="227">
        <v>4635</v>
      </c>
      <c r="BU647" s="227">
        <v>6420</v>
      </c>
      <c r="BV647" s="227">
        <v>0</v>
      </c>
      <c r="BW647" s="227">
        <v>6710</v>
      </c>
      <c r="BX647" s="227">
        <v>15350</v>
      </c>
      <c r="BY647" s="227">
        <v>18430</v>
      </c>
      <c r="BZ647" s="227">
        <v>0</v>
      </c>
      <c r="CA647" s="227">
        <v>0</v>
      </c>
      <c r="CB647" s="227">
        <v>830320</v>
      </c>
      <c r="CC647" s="227">
        <v>0</v>
      </c>
      <c r="CD647" s="227">
        <v>22490</v>
      </c>
      <c r="CE647" s="227">
        <v>12756</v>
      </c>
      <c r="CF647" s="227">
        <v>7500</v>
      </c>
      <c r="CG647" s="227">
        <v>34447</v>
      </c>
      <c r="CH647" s="227">
        <v>9160</v>
      </c>
      <c r="CI647" s="227">
        <v>0</v>
      </c>
      <c r="CJ647" s="227">
        <v>16775</v>
      </c>
      <c r="CK647" s="227">
        <v>0</v>
      </c>
      <c r="CL647" s="227">
        <v>1100</v>
      </c>
      <c r="CM647" s="326" t="s">
        <v>1440</v>
      </c>
      <c r="CN647" s="309" t="s">
        <v>1439</v>
      </c>
      <c r="CO647" s="309" t="s">
        <v>1440</v>
      </c>
      <c r="CQ647" s="336" t="s">
        <v>2267</v>
      </c>
      <c r="CR647" s="310">
        <f t="shared" si="13"/>
        <v>0</v>
      </c>
      <c r="CS647" s="310" t="s">
        <v>2041</v>
      </c>
      <c r="CT647" s="310" t="s">
        <v>687</v>
      </c>
      <c r="CU647" s="310">
        <v>0</v>
      </c>
      <c r="CW647" s="312" t="s">
        <v>1439</v>
      </c>
      <c r="CX647" s="310" t="s">
        <v>1440</v>
      </c>
      <c r="CY647" s="310">
        <v>0</v>
      </c>
      <c r="CZ647" s="325">
        <f t="shared" si="12"/>
        <v>0</v>
      </c>
      <c r="DA647" s="313" t="s">
        <v>2041</v>
      </c>
      <c r="DB647" s="310" t="s">
        <v>687</v>
      </c>
      <c r="DC647" s="310" t="s">
        <v>1472</v>
      </c>
    </row>
    <row r="648" spans="1:107" ht="13.2" customHeight="1" x14ac:dyDescent="0.25">
      <c r="A648" s="293" t="s">
        <v>2042</v>
      </c>
      <c r="B648" s="294" t="s">
        <v>1257</v>
      </c>
      <c r="C648" s="227">
        <v>699770.3</v>
      </c>
      <c r="D648" s="227">
        <v>240450</v>
      </c>
      <c r="E648" s="227">
        <v>785040</v>
      </c>
      <c r="F648" s="227">
        <v>333780</v>
      </c>
      <c r="G648" s="227">
        <v>295120</v>
      </c>
      <c r="H648" s="227">
        <v>215960</v>
      </c>
      <c r="I648" s="227">
        <v>199160</v>
      </c>
      <c r="J648" s="227">
        <v>440920</v>
      </c>
      <c r="K648" s="227">
        <v>547942</v>
      </c>
      <c r="L648" s="227">
        <v>55255</v>
      </c>
      <c r="M648" s="227">
        <v>521220</v>
      </c>
      <c r="N648" s="227">
        <v>84024.22</v>
      </c>
      <c r="O648" s="227">
        <v>887151</v>
      </c>
      <c r="P648" s="227">
        <v>283152</v>
      </c>
      <c r="Q648" s="227">
        <v>234332</v>
      </c>
      <c r="R648" s="227">
        <v>844760</v>
      </c>
      <c r="S648" s="227">
        <v>295640</v>
      </c>
      <c r="T648" s="227">
        <v>163498</v>
      </c>
      <c r="U648" s="227">
        <v>271600</v>
      </c>
      <c r="V648" s="227">
        <v>233396</v>
      </c>
      <c r="W648" s="227">
        <v>3102469.2</v>
      </c>
      <c r="X648" s="227">
        <v>367380</v>
      </c>
      <c r="Y648" s="227">
        <v>996570</v>
      </c>
      <c r="Z648" s="227">
        <v>137990</v>
      </c>
      <c r="AA648" s="227">
        <v>120143</v>
      </c>
      <c r="AB648" s="227">
        <v>141167</v>
      </c>
      <c r="AC648" s="227">
        <v>473955</v>
      </c>
      <c r="AD648" s="227">
        <v>1345341</v>
      </c>
      <c r="AE648" s="227">
        <v>294818</v>
      </c>
      <c r="AF648" s="227">
        <v>228830</v>
      </c>
      <c r="AG648" s="227">
        <v>254890</v>
      </c>
      <c r="AH648" s="227">
        <v>474415</v>
      </c>
      <c r="AI648" s="227">
        <v>156546.67000000001</v>
      </c>
      <c r="AJ648" s="227">
        <v>356955</v>
      </c>
      <c r="AK648" s="227">
        <v>3071673.98</v>
      </c>
      <c r="AL648" s="227">
        <v>572646</v>
      </c>
      <c r="AM648" s="227">
        <v>336900</v>
      </c>
      <c r="AN648" s="227">
        <v>459557.6</v>
      </c>
      <c r="AO648" s="227">
        <v>313425</v>
      </c>
      <c r="AP648" s="227">
        <v>659627</v>
      </c>
      <c r="AQ648" s="227">
        <v>157186</v>
      </c>
      <c r="AR648" s="227">
        <v>1689092.83</v>
      </c>
      <c r="AS648" s="227">
        <v>250265</v>
      </c>
      <c r="AT648" s="227">
        <v>1712695</v>
      </c>
      <c r="AU648" s="227">
        <v>434464</v>
      </c>
      <c r="AV648" s="227">
        <v>653934</v>
      </c>
      <c r="AW648" s="227">
        <v>342994.5</v>
      </c>
      <c r="AX648" s="227">
        <v>302467.48</v>
      </c>
      <c r="AY648" s="227">
        <v>463015</v>
      </c>
      <c r="AZ648" s="227">
        <v>568203</v>
      </c>
      <c r="BA648" s="227">
        <v>3215669</v>
      </c>
      <c r="BB648" s="227">
        <v>174880</v>
      </c>
      <c r="BC648" s="227">
        <v>231760</v>
      </c>
      <c r="BD648" s="227">
        <v>399730</v>
      </c>
      <c r="BE648" s="227">
        <v>429110</v>
      </c>
      <c r="BF648" s="227">
        <v>265803</v>
      </c>
      <c r="BG648" s="227">
        <v>576814.23</v>
      </c>
      <c r="BH648" s="227">
        <v>442077</v>
      </c>
      <c r="BI648" s="227">
        <v>46465.1</v>
      </c>
      <c r="BJ648" s="227">
        <v>882693</v>
      </c>
      <c r="BK648" s="227">
        <v>52760</v>
      </c>
      <c r="BL648" s="227">
        <v>1585802</v>
      </c>
      <c r="BM648" s="227">
        <v>295814</v>
      </c>
      <c r="BN648" s="227">
        <v>481200</v>
      </c>
      <c r="BO648" s="227">
        <v>329911</v>
      </c>
      <c r="BP648" s="227">
        <v>176125</v>
      </c>
      <c r="BQ648" s="227">
        <v>638734.36</v>
      </c>
      <c r="BR648" s="227">
        <v>3454006</v>
      </c>
      <c r="BS648" s="227">
        <v>388410</v>
      </c>
      <c r="BT648" s="227">
        <v>6850</v>
      </c>
      <c r="BU648" s="227">
        <v>790190</v>
      </c>
      <c r="BV648" s="227">
        <v>54237</v>
      </c>
      <c r="BW648" s="227">
        <v>265020</v>
      </c>
      <c r="BX648" s="227">
        <v>610660</v>
      </c>
      <c r="BY648" s="227">
        <v>322660.15000000002</v>
      </c>
      <c r="BZ648" s="227">
        <v>390306</v>
      </c>
      <c r="CA648" s="227">
        <v>226800</v>
      </c>
      <c r="CB648" s="227">
        <v>356130</v>
      </c>
      <c r="CC648" s="227">
        <v>452980</v>
      </c>
      <c r="CD648" s="227">
        <v>199882</v>
      </c>
      <c r="CE648" s="227">
        <v>492781</v>
      </c>
      <c r="CF648" s="227">
        <v>50900</v>
      </c>
      <c r="CG648" s="227">
        <v>457547.06</v>
      </c>
      <c r="CH648" s="227">
        <v>57410</v>
      </c>
      <c r="CI648" s="227">
        <v>377388.38</v>
      </c>
      <c r="CJ648" s="227">
        <v>969368.86</v>
      </c>
      <c r="CK648" s="227">
        <v>85690</v>
      </c>
      <c r="CL648" s="227">
        <v>148045</v>
      </c>
      <c r="CM648" s="326" t="s">
        <v>1440</v>
      </c>
      <c r="CN648" s="309" t="s">
        <v>1439</v>
      </c>
      <c r="CO648" s="309" t="s">
        <v>1440</v>
      </c>
      <c r="CQ648" s="336" t="s">
        <v>2267</v>
      </c>
      <c r="CR648" s="310">
        <f t="shared" si="13"/>
        <v>0</v>
      </c>
      <c r="CS648" s="310" t="s">
        <v>2042</v>
      </c>
      <c r="CT648" s="310" t="s">
        <v>2243</v>
      </c>
      <c r="CU648" s="310">
        <v>0</v>
      </c>
      <c r="CW648" s="312" t="s">
        <v>1439</v>
      </c>
      <c r="CX648" s="310" t="s">
        <v>1440</v>
      </c>
      <c r="CY648" s="310">
        <v>0</v>
      </c>
      <c r="CZ648" s="325">
        <f t="shared" ref="CZ648:CZ711" si="14">A648-DA648</f>
        <v>0</v>
      </c>
      <c r="DA648" s="313" t="s">
        <v>2042</v>
      </c>
      <c r="DB648" s="310" t="s">
        <v>1257</v>
      </c>
      <c r="DC648" s="310" t="s">
        <v>1472</v>
      </c>
    </row>
    <row r="649" spans="1:107" ht="13.2" customHeight="1" x14ac:dyDescent="0.25">
      <c r="A649" s="293" t="s">
        <v>2043</v>
      </c>
      <c r="B649" s="294" t="s">
        <v>688</v>
      </c>
      <c r="C649" s="227">
        <v>5129220.5599999996</v>
      </c>
      <c r="D649" s="227">
        <v>959551.84</v>
      </c>
      <c r="E649" s="227">
        <v>972481</v>
      </c>
      <c r="F649" s="227">
        <v>521953</v>
      </c>
      <c r="G649" s="227">
        <v>701447.65</v>
      </c>
      <c r="H649" s="227">
        <v>704459</v>
      </c>
      <c r="I649" s="227">
        <v>1383364.93</v>
      </c>
      <c r="J649" s="227">
        <v>1267461</v>
      </c>
      <c r="K649" s="227">
        <v>873065.96</v>
      </c>
      <c r="L649" s="227">
        <v>805875.59</v>
      </c>
      <c r="M649" s="227">
        <v>1934006.97</v>
      </c>
      <c r="N649" s="227">
        <v>203735.14</v>
      </c>
      <c r="O649" s="227">
        <v>4953121.13</v>
      </c>
      <c r="P649" s="227">
        <v>648465</v>
      </c>
      <c r="Q649" s="227">
        <v>1889943.5</v>
      </c>
      <c r="R649" s="227">
        <v>1880244</v>
      </c>
      <c r="S649" s="227">
        <v>769701.32</v>
      </c>
      <c r="T649" s="227">
        <v>1591067.32</v>
      </c>
      <c r="U649" s="227">
        <v>673394.51</v>
      </c>
      <c r="V649" s="227">
        <v>307358.15000000002</v>
      </c>
      <c r="W649" s="227">
        <v>6435788.5800000001</v>
      </c>
      <c r="X649" s="227">
        <v>522794.25</v>
      </c>
      <c r="Y649" s="227">
        <v>2410875.2200000002</v>
      </c>
      <c r="Z649" s="227">
        <v>989131</v>
      </c>
      <c r="AA649" s="227">
        <v>565781.5</v>
      </c>
      <c r="AB649" s="227">
        <v>551397.18999999994</v>
      </c>
      <c r="AC649" s="227">
        <v>1000410.21</v>
      </c>
      <c r="AD649" s="227">
        <v>5015588.4000000004</v>
      </c>
      <c r="AE649" s="227">
        <v>1073939.3500000001</v>
      </c>
      <c r="AF649" s="227">
        <v>970419.22</v>
      </c>
      <c r="AG649" s="227">
        <v>1617175.38</v>
      </c>
      <c r="AH649" s="227">
        <v>1750606.52</v>
      </c>
      <c r="AI649" s="227">
        <v>643538.15</v>
      </c>
      <c r="AJ649" s="227">
        <v>566734.97</v>
      </c>
      <c r="AK649" s="227">
        <v>10090772.630000001</v>
      </c>
      <c r="AL649" s="227">
        <v>1248057.1399999999</v>
      </c>
      <c r="AM649" s="227">
        <v>445798</v>
      </c>
      <c r="AN649" s="227">
        <v>2241049.5499999998</v>
      </c>
      <c r="AO649" s="227">
        <v>1163368.6000000001</v>
      </c>
      <c r="AP649" s="227">
        <v>869803</v>
      </c>
      <c r="AQ649" s="227">
        <v>470086</v>
      </c>
      <c r="AR649" s="227">
        <v>2659639.7999999998</v>
      </c>
      <c r="AS649" s="227">
        <v>463509.68</v>
      </c>
      <c r="AT649" s="227">
        <v>1339300</v>
      </c>
      <c r="AU649" s="227">
        <v>846497.87</v>
      </c>
      <c r="AV649" s="227">
        <v>419304</v>
      </c>
      <c r="AW649" s="227">
        <v>573614.80000000005</v>
      </c>
      <c r="AX649" s="227">
        <v>785209.07</v>
      </c>
      <c r="AY649" s="227">
        <v>749713.46</v>
      </c>
      <c r="AZ649" s="227">
        <v>953061.51</v>
      </c>
      <c r="BA649" s="227">
        <v>2333150</v>
      </c>
      <c r="BB649" s="227">
        <v>401817</v>
      </c>
      <c r="BC649" s="227">
        <v>3550731.4</v>
      </c>
      <c r="BD649" s="227">
        <v>1297667.99</v>
      </c>
      <c r="BE649" s="227">
        <v>456610.25</v>
      </c>
      <c r="BF649" s="227">
        <v>419657.19</v>
      </c>
      <c r="BG649" s="227">
        <v>4377908.83</v>
      </c>
      <c r="BH649" s="227">
        <v>379949.11</v>
      </c>
      <c r="BI649" s="227">
        <v>511833.5</v>
      </c>
      <c r="BJ649" s="227">
        <v>396491</v>
      </c>
      <c r="BK649" s="227">
        <v>582561</v>
      </c>
      <c r="BL649" s="227">
        <v>3013737</v>
      </c>
      <c r="BM649" s="227">
        <v>1389010.28</v>
      </c>
      <c r="BN649" s="227">
        <v>718676.65</v>
      </c>
      <c r="BO649" s="227">
        <v>1631890</v>
      </c>
      <c r="BP649" s="227">
        <v>1851919</v>
      </c>
      <c r="BQ649" s="227">
        <v>806144</v>
      </c>
      <c r="BR649" s="295">
        <v>16909999.48</v>
      </c>
      <c r="BS649" s="295">
        <v>1950146.5600000001</v>
      </c>
      <c r="BT649" s="295">
        <v>3397017.45</v>
      </c>
      <c r="BU649" s="295">
        <v>6316596.8200000003</v>
      </c>
      <c r="BV649" s="295">
        <v>247646.99</v>
      </c>
      <c r="BW649" s="227">
        <v>977571.23</v>
      </c>
      <c r="BX649" s="295">
        <v>1976643.77</v>
      </c>
      <c r="BY649" s="227">
        <v>1169232</v>
      </c>
      <c r="BZ649" s="295">
        <v>947544.04</v>
      </c>
      <c r="CA649" s="227">
        <v>1538145.15</v>
      </c>
      <c r="CB649" s="295">
        <v>3236702.33</v>
      </c>
      <c r="CC649" s="295">
        <v>3211154.65</v>
      </c>
      <c r="CD649" s="295">
        <v>1155285.32</v>
      </c>
      <c r="CE649" s="295">
        <v>2723531.81</v>
      </c>
      <c r="CF649" s="295">
        <v>367859.3</v>
      </c>
      <c r="CG649" s="227">
        <v>598609.24</v>
      </c>
      <c r="CH649" s="295">
        <v>676386.62</v>
      </c>
      <c r="CI649" s="295">
        <v>960492.83</v>
      </c>
      <c r="CJ649" s="295">
        <v>3870537.01</v>
      </c>
      <c r="CK649" s="295">
        <v>496789.5</v>
      </c>
      <c r="CL649" s="295">
        <v>591629.57999999996</v>
      </c>
      <c r="CM649" s="326" t="s">
        <v>1440</v>
      </c>
      <c r="CN649" s="309" t="s">
        <v>1439</v>
      </c>
      <c r="CO649" s="309" t="s">
        <v>1440</v>
      </c>
      <c r="CQ649" s="336" t="s">
        <v>2267</v>
      </c>
      <c r="CR649" s="310">
        <f t="shared" si="13"/>
        <v>0</v>
      </c>
      <c r="CS649" s="310" t="s">
        <v>2043</v>
      </c>
      <c r="CT649" s="310" t="s">
        <v>688</v>
      </c>
      <c r="CU649" s="310">
        <v>0</v>
      </c>
      <c r="CW649" s="312" t="s">
        <v>1439</v>
      </c>
      <c r="CX649" s="310" t="s">
        <v>1440</v>
      </c>
      <c r="CY649" s="310">
        <v>0</v>
      </c>
      <c r="CZ649" s="325">
        <f t="shared" si="14"/>
        <v>0</v>
      </c>
      <c r="DA649" s="313" t="s">
        <v>2043</v>
      </c>
      <c r="DB649" s="310" t="s">
        <v>688</v>
      </c>
      <c r="DC649" s="310" t="s">
        <v>1472</v>
      </c>
    </row>
    <row r="650" spans="1:107" ht="13.2" customHeight="1" x14ac:dyDescent="0.25">
      <c r="A650" s="293" t="s">
        <v>2044</v>
      </c>
      <c r="B650" s="294" t="s">
        <v>689</v>
      </c>
      <c r="C650" s="227">
        <v>587088</v>
      </c>
      <c r="D650" s="227">
        <v>52918.64</v>
      </c>
      <c r="E650" s="227">
        <v>132100</v>
      </c>
      <c r="F650" s="227">
        <v>182653</v>
      </c>
      <c r="G650" s="227">
        <v>69392.86</v>
      </c>
      <c r="H650" s="227">
        <v>173103</v>
      </c>
      <c r="I650" s="227">
        <v>159136</v>
      </c>
      <c r="J650" s="227">
        <v>182232</v>
      </c>
      <c r="K650" s="227">
        <v>112298.5</v>
      </c>
      <c r="L650" s="227">
        <v>49105</v>
      </c>
      <c r="M650" s="227">
        <v>165338.5</v>
      </c>
      <c r="N650" s="227">
        <v>294601.28000000003</v>
      </c>
      <c r="O650" s="227">
        <v>660404.63</v>
      </c>
      <c r="P650" s="227">
        <v>94160</v>
      </c>
      <c r="Q650" s="227">
        <v>525965.34</v>
      </c>
      <c r="R650" s="227">
        <v>508602</v>
      </c>
      <c r="S650" s="227">
        <v>291392</v>
      </c>
      <c r="T650" s="227">
        <v>575613.69999999995</v>
      </c>
      <c r="U650" s="227">
        <v>266104</v>
      </c>
      <c r="V650" s="227">
        <v>154161</v>
      </c>
      <c r="W650" s="227">
        <v>2428554.73</v>
      </c>
      <c r="X650" s="227">
        <v>112880</v>
      </c>
      <c r="Y650" s="227">
        <v>328041.40000000002</v>
      </c>
      <c r="Z650" s="227">
        <v>67108</v>
      </c>
      <c r="AA650" s="227">
        <v>78772</v>
      </c>
      <c r="AB650" s="227">
        <v>427899.2</v>
      </c>
      <c r="AC650" s="227">
        <v>293058.44</v>
      </c>
      <c r="AD650" s="227">
        <v>560930</v>
      </c>
      <c r="AE650" s="227">
        <v>67248.86</v>
      </c>
      <c r="AF650" s="227">
        <v>188350.85</v>
      </c>
      <c r="AG650" s="227">
        <v>1169291.1000000001</v>
      </c>
      <c r="AH650" s="227">
        <v>104945</v>
      </c>
      <c r="AI650" s="227">
        <v>202313</v>
      </c>
      <c r="AJ650" s="227">
        <v>100951</v>
      </c>
      <c r="AK650" s="227">
        <v>2180149</v>
      </c>
      <c r="AL650" s="227">
        <v>2039114</v>
      </c>
      <c r="AM650" s="227">
        <v>1400</v>
      </c>
      <c r="AN650" s="227">
        <v>1063254.5</v>
      </c>
      <c r="AO650" s="227">
        <v>431054</v>
      </c>
      <c r="AP650" s="227">
        <v>820996.1</v>
      </c>
      <c r="AQ650" s="227">
        <v>72186.179999999993</v>
      </c>
      <c r="AR650" s="227">
        <v>1708830.25</v>
      </c>
      <c r="AS650" s="227">
        <v>568651</v>
      </c>
      <c r="AT650" s="227">
        <v>714885</v>
      </c>
      <c r="AU650" s="227">
        <v>538779</v>
      </c>
      <c r="AV650" s="227">
        <v>287093.14</v>
      </c>
      <c r="AW650" s="227">
        <v>163643.6</v>
      </c>
      <c r="AX650" s="227">
        <v>211741.5</v>
      </c>
      <c r="AY650" s="227">
        <v>116103</v>
      </c>
      <c r="AZ650" s="227">
        <v>176544</v>
      </c>
      <c r="BA650" s="227">
        <v>93089</v>
      </c>
      <c r="BB650" s="227">
        <v>67900</v>
      </c>
      <c r="BC650" s="227">
        <v>387039.4</v>
      </c>
      <c r="BD650" s="227">
        <v>230129</v>
      </c>
      <c r="BE650" s="227">
        <v>40159</v>
      </c>
      <c r="BF650" s="227">
        <v>117889.41</v>
      </c>
      <c r="BG650" s="227">
        <v>440842.01</v>
      </c>
      <c r="BH650" s="227">
        <v>65805</v>
      </c>
      <c r="BI650" s="227">
        <v>120203.68</v>
      </c>
      <c r="BJ650" s="227">
        <v>188289</v>
      </c>
      <c r="BK650" s="227">
        <v>71722</v>
      </c>
      <c r="BL650" s="227">
        <v>332613</v>
      </c>
      <c r="BM650" s="227">
        <v>119844.31</v>
      </c>
      <c r="BN650" s="227">
        <v>243497</v>
      </c>
      <c r="BO650" s="227">
        <v>57445</v>
      </c>
      <c r="BP650" s="227">
        <v>337675</v>
      </c>
      <c r="BQ650" s="227">
        <v>532396</v>
      </c>
      <c r="BR650" s="295">
        <v>2395868.21</v>
      </c>
      <c r="BS650" s="227">
        <v>144210.5</v>
      </c>
      <c r="BT650" s="295">
        <v>137180</v>
      </c>
      <c r="BU650" s="295">
        <v>212106</v>
      </c>
      <c r="BV650" s="227">
        <v>145992</v>
      </c>
      <c r="BW650" s="227">
        <v>77858</v>
      </c>
      <c r="BX650" s="295">
        <v>77118</v>
      </c>
      <c r="BY650" s="227">
        <v>169645</v>
      </c>
      <c r="BZ650" s="227">
        <v>44933</v>
      </c>
      <c r="CA650" s="227">
        <v>106329</v>
      </c>
      <c r="CB650" s="227">
        <v>172139</v>
      </c>
      <c r="CC650" s="295">
        <v>212447</v>
      </c>
      <c r="CD650" s="227">
        <v>207920.26</v>
      </c>
      <c r="CE650" s="227">
        <v>258894.35</v>
      </c>
      <c r="CF650" s="295">
        <v>148796</v>
      </c>
      <c r="CG650" s="227">
        <v>171403</v>
      </c>
      <c r="CH650" s="227">
        <v>0</v>
      </c>
      <c r="CI650" s="227">
        <v>96624</v>
      </c>
      <c r="CJ650" s="295">
        <v>416641</v>
      </c>
      <c r="CK650" s="227">
        <v>198166</v>
      </c>
      <c r="CL650" s="227">
        <v>24322</v>
      </c>
      <c r="CM650" s="326" t="s">
        <v>1440</v>
      </c>
      <c r="CN650" s="309" t="s">
        <v>1439</v>
      </c>
      <c r="CO650" s="309" t="s">
        <v>1440</v>
      </c>
      <c r="CQ650" s="336" t="s">
        <v>2267</v>
      </c>
      <c r="CR650" s="310">
        <f t="shared" si="13"/>
        <v>0</v>
      </c>
      <c r="CS650" s="310" t="s">
        <v>2044</v>
      </c>
      <c r="CT650" s="310" t="s">
        <v>689</v>
      </c>
      <c r="CU650" s="310">
        <v>0</v>
      </c>
      <c r="CW650" s="312" t="s">
        <v>1439</v>
      </c>
      <c r="CX650" s="310" t="s">
        <v>1440</v>
      </c>
      <c r="CY650" s="310">
        <v>0</v>
      </c>
      <c r="CZ650" s="325">
        <f t="shared" si="14"/>
        <v>0</v>
      </c>
      <c r="DA650" s="313" t="s">
        <v>2044</v>
      </c>
      <c r="DB650" s="310" t="s">
        <v>689</v>
      </c>
      <c r="DC650" s="310" t="s">
        <v>1472</v>
      </c>
    </row>
    <row r="651" spans="1:107" ht="13.2" customHeight="1" x14ac:dyDescent="0.25">
      <c r="A651" s="293" t="s">
        <v>2045</v>
      </c>
      <c r="B651" s="294" t="s">
        <v>690</v>
      </c>
      <c r="C651" s="227">
        <v>135000</v>
      </c>
      <c r="D651" s="227">
        <v>123709.25</v>
      </c>
      <c r="E651" s="227">
        <v>165551</v>
      </c>
      <c r="F651" s="227">
        <v>42860</v>
      </c>
      <c r="G651" s="227">
        <v>137492</v>
      </c>
      <c r="H651" s="227">
        <v>78379</v>
      </c>
      <c r="I651" s="227">
        <v>90600</v>
      </c>
      <c r="J651" s="227">
        <v>259817.28</v>
      </c>
      <c r="K651" s="227">
        <v>72250</v>
      </c>
      <c r="L651" s="227">
        <v>1346848.2</v>
      </c>
      <c r="M651" s="227">
        <v>15245</v>
      </c>
      <c r="N651" s="227">
        <v>0</v>
      </c>
      <c r="O651" s="227">
        <v>3500</v>
      </c>
      <c r="P651" s="227">
        <v>0</v>
      </c>
      <c r="Q651" s="227">
        <v>296566</v>
      </c>
      <c r="R651" s="227">
        <v>2000</v>
      </c>
      <c r="S651" s="227">
        <v>20000</v>
      </c>
      <c r="T651" s="227">
        <v>33650</v>
      </c>
      <c r="U651" s="227">
        <v>0</v>
      </c>
      <c r="V651" s="227">
        <v>0</v>
      </c>
      <c r="W651" s="227">
        <v>26250</v>
      </c>
      <c r="X651" s="227">
        <v>30</v>
      </c>
      <c r="Y651" s="227">
        <v>30500</v>
      </c>
      <c r="Z651" s="227">
        <v>900</v>
      </c>
      <c r="AA651" s="227">
        <v>7895</v>
      </c>
      <c r="AB651" s="227">
        <v>9200</v>
      </c>
      <c r="AC651" s="227">
        <v>13700</v>
      </c>
      <c r="AD651" s="227">
        <v>101667</v>
      </c>
      <c r="AE651" s="227">
        <v>19200</v>
      </c>
      <c r="AF651" s="227">
        <v>28512</v>
      </c>
      <c r="AG651" s="227">
        <v>342914</v>
      </c>
      <c r="AH651" s="227">
        <v>25058</v>
      </c>
      <c r="AI651" s="227">
        <v>2580</v>
      </c>
      <c r="AJ651" s="227">
        <v>13095</v>
      </c>
      <c r="AK651" s="227">
        <v>78400</v>
      </c>
      <c r="AL651" s="227">
        <v>0</v>
      </c>
      <c r="AM651" s="227">
        <v>16540</v>
      </c>
      <c r="AN651" s="227">
        <v>0</v>
      </c>
      <c r="AO651" s="227">
        <v>179649</v>
      </c>
      <c r="AP651" s="227">
        <v>40315</v>
      </c>
      <c r="AQ651" s="227">
        <v>16830</v>
      </c>
      <c r="AR651" s="227">
        <v>40370.25</v>
      </c>
      <c r="AS651" s="227">
        <v>481231.45</v>
      </c>
      <c r="AT651" s="227">
        <v>6463064.5</v>
      </c>
      <c r="AU651" s="227">
        <v>22450</v>
      </c>
      <c r="AV651" s="227">
        <v>13400</v>
      </c>
      <c r="AW651" s="227">
        <v>2410</v>
      </c>
      <c r="AX651" s="227">
        <v>0</v>
      </c>
      <c r="AY651" s="227">
        <v>0</v>
      </c>
      <c r="AZ651" s="227">
        <v>9436</v>
      </c>
      <c r="BA651" s="227">
        <v>495</v>
      </c>
      <c r="BB651" s="227">
        <v>51575</v>
      </c>
      <c r="BC651" s="227">
        <v>7625</v>
      </c>
      <c r="BD651" s="227">
        <v>8610</v>
      </c>
      <c r="BE651" s="227">
        <v>4555</v>
      </c>
      <c r="BF651" s="227">
        <v>16110.4</v>
      </c>
      <c r="BG651" s="227">
        <v>11525</v>
      </c>
      <c r="BH651" s="227">
        <v>101640</v>
      </c>
      <c r="BI651" s="227">
        <v>4135.8</v>
      </c>
      <c r="BJ651" s="227">
        <v>73850</v>
      </c>
      <c r="BK651" s="227">
        <v>43790</v>
      </c>
      <c r="BL651" s="227">
        <v>0</v>
      </c>
      <c r="BM651" s="227">
        <v>5215</v>
      </c>
      <c r="BN651" s="227">
        <v>22600</v>
      </c>
      <c r="BO651" s="227">
        <v>220754.8</v>
      </c>
      <c r="BP651" s="227">
        <v>388967.5</v>
      </c>
      <c r="BQ651" s="227">
        <v>6330</v>
      </c>
      <c r="BR651" s="295">
        <v>3949430.95</v>
      </c>
      <c r="BS651" s="295">
        <v>40629.5</v>
      </c>
      <c r="BT651" s="295">
        <v>42458</v>
      </c>
      <c r="BU651" s="295">
        <v>153450</v>
      </c>
      <c r="BV651" s="295">
        <v>433168.28</v>
      </c>
      <c r="BW651" s="295">
        <v>9500</v>
      </c>
      <c r="BX651" s="295">
        <v>736713.55</v>
      </c>
      <c r="BY651" s="227">
        <v>45615</v>
      </c>
      <c r="BZ651" s="295">
        <v>63250</v>
      </c>
      <c r="CA651" s="295">
        <v>16540</v>
      </c>
      <c r="CB651" s="295">
        <v>904810</v>
      </c>
      <c r="CC651" s="295">
        <v>11790</v>
      </c>
      <c r="CD651" s="295">
        <v>4201</v>
      </c>
      <c r="CE651" s="295">
        <v>60748</v>
      </c>
      <c r="CF651" s="295">
        <v>23340</v>
      </c>
      <c r="CG651" s="295">
        <v>25330</v>
      </c>
      <c r="CH651" s="295">
        <v>197373.81</v>
      </c>
      <c r="CI651" s="295">
        <v>245721.7</v>
      </c>
      <c r="CJ651" s="295">
        <v>347029.9</v>
      </c>
      <c r="CK651" s="295">
        <v>22200</v>
      </c>
      <c r="CL651" s="295">
        <v>14895.2</v>
      </c>
      <c r="CM651" s="326" t="s">
        <v>1440</v>
      </c>
      <c r="CN651" s="309" t="s">
        <v>1439</v>
      </c>
      <c r="CO651" s="309" t="s">
        <v>1440</v>
      </c>
      <c r="CQ651" s="336" t="s">
        <v>2267</v>
      </c>
      <c r="CR651" s="310">
        <f t="shared" si="13"/>
        <v>0</v>
      </c>
      <c r="CS651" s="310" t="s">
        <v>2045</v>
      </c>
      <c r="CT651" s="310" t="s">
        <v>690</v>
      </c>
      <c r="CU651" s="310">
        <v>0</v>
      </c>
      <c r="CW651" s="312" t="s">
        <v>1439</v>
      </c>
      <c r="CX651" s="310" t="s">
        <v>1440</v>
      </c>
      <c r="CY651" s="310">
        <v>0</v>
      </c>
      <c r="CZ651" s="325">
        <f t="shared" si="14"/>
        <v>0</v>
      </c>
      <c r="DA651" s="313" t="s">
        <v>2045</v>
      </c>
      <c r="DB651" s="310" t="s">
        <v>690</v>
      </c>
      <c r="DC651" s="310" t="s">
        <v>1472</v>
      </c>
    </row>
    <row r="652" spans="1:107" ht="13.2" customHeight="1" x14ac:dyDescent="0.25">
      <c r="A652" s="293" t="s">
        <v>2046</v>
      </c>
      <c r="B652" s="294" t="s">
        <v>691</v>
      </c>
      <c r="C652" s="227">
        <v>0</v>
      </c>
      <c r="D652" s="227">
        <v>0</v>
      </c>
      <c r="E652" s="227">
        <v>0</v>
      </c>
      <c r="F652" s="227">
        <v>0</v>
      </c>
      <c r="G652" s="227">
        <v>0</v>
      </c>
      <c r="H652" s="227">
        <v>0</v>
      </c>
      <c r="I652" s="227">
        <v>0</v>
      </c>
      <c r="J652" s="227">
        <v>0</v>
      </c>
      <c r="K652" s="227">
        <v>0</v>
      </c>
      <c r="L652" s="227">
        <v>0</v>
      </c>
      <c r="M652" s="227">
        <v>0</v>
      </c>
      <c r="N652" s="227">
        <v>0</v>
      </c>
      <c r="O652" s="227">
        <v>0</v>
      </c>
      <c r="P652" s="227">
        <v>0</v>
      </c>
      <c r="Q652" s="227">
        <v>0</v>
      </c>
      <c r="R652" s="227">
        <v>0</v>
      </c>
      <c r="S652" s="227">
        <v>0</v>
      </c>
      <c r="T652" s="227">
        <v>0</v>
      </c>
      <c r="U652" s="227">
        <v>0</v>
      </c>
      <c r="V652" s="227">
        <v>0</v>
      </c>
      <c r="W652" s="227">
        <v>0</v>
      </c>
      <c r="X652" s="227">
        <v>0</v>
      </c>
      <c r="Y652" s="227">
        <v>0</v>
      </c>
      <c r="Z652" s="227">
        <v>0</v>
      </c>
      <c r="AA652" s="227">
        <v>0</v>
      </c>
      <c r="AB652" s="227">
        <v>0</v>
      </c>
      <c r="AC652" s="227">
        <v>0</v>
      </c>
      <c r="AD652" s="227">
        <v>0</v>
      </c>
      <c r="AE652" s="227">
        <v>0</v>
      </c>
      <c r="AF652" s="227">
        <v>0</v>
      </c>
      <c r="AG652" s="227">
        <v>0</v>
      </c>
      <c r="AH652" s="227">
        <v>0</v>
      </c>
      <c r="AI652" s="227">
        <v>0</v>
      </c>
      <c r="AJ652" s="227">
        <v>0</v>
      </c>
      <c r="AK652" s="227">
        <v>0</v>
      </c>
      <c r="AL652" s="227">
        <v>0</v>
      </c>
      <c r="AM652" s="227">
        <v>0</v>
      </c>
      <c r="AN652" s="227">
        <v>0</v>
      </c>
      <c r="AO652" s="227">
        <v>0</v>
      </c>
      <c r="AP652" s="227">
        <v>0</v>
      </c>
      <c r="AQ652" s="227">
        <v>0</v>
      </c>
      <c r="AR652" s="227">
        <v>0</v>
      </c>
      <c r="AS652" s="227">
        <v>0</v>
      </c>
      <c r="AT652" s="227">
        <v>0</v>
      </c>
      <c r="AU652" s="227">
        <v>0</v>
      </c>
      <c r="AV652" s="227">
        <v>0</v>
      </c>
      <c r="AW652" s="227">
        <v>0</v>
      </c>
      <c r="AX652" s="227">
        <v>0</v>
      </c>
      <c r="AY652" s="227">
        <v>0</v>
      </c>
      <c r="AZ652" s="227">
        <v>0</v>
      </c>
      <c r="BA652" s="227">
        <v>0</v>
      </c>
      <c r="BB652" s="227">
        <v>0</v>
      </c>
      <c r="BC652" s="227">
        <v>0</v>
      </c>
      <c r="BD652" s="227">
        <v>0</v>
      </c>
      <c r="BE652" s="227">
        <v>0</v>
      </c>
      <c r="BF652" s="227">
        <v>0</v>
      </c>
      <c r="BG652" s="227">
        <v>0</v>
      </c>
      <c r="BH652" s="227">
        <v>0</v>
      </c>
      <c r="BI652" s="227">
        <v>0</v>
      </c>
      <c r="BJ652" s="227">
        <v>96305.8</v>
      </c>
      <c r="BK652" s="227">
        <v>0</v>
      </c>
      <c r="BL652" s="227">
        <v>0</v>
      </c>
      <c r="BM652" s="227">
        <v>0</v>
      </c>
      <c r="BN652" s="227">
        <v>0</v>
      </c>
      <c r="BO652" s="227">
        <v>0</v>
      </c>
      <c r="BP652" s="227">
        <v>0</v>
      </c>
      <c r="BQ652" s="227">
        <v>0</v>
      </c>
      <c r="BR652" s="295">
        <v>0</v>
      </c>
      <c r="BS652" s="295">
        <v>0</v>
      </c>
      <c r="BT652" s="295">
        <v>0</v>
      </c>
      <c r="BU652" s="295">
        <v>0</v>
      </c>
      <c r="BV652" s="295">
        <v>0</v>
      </c>
      <c r="BW652" s="295">
        <v>0</v>
      </c>
      <c r="BX652" s="295">
        <v>0</v>
      </c>
      <c r="BY652" s="227">
        <v>0</v>
      </c>
      <c r="BZ652" s="295">
        <v>0</v>
      </c>
      <c r="CA652" s="295">
        <v>0</v>
      </c>
      <c r="CB652" s="295">
        <v>0</v>
      </c>
      <c r="CC652" s="295">
        <v>0</v>
      </c>
      <c r="CD652" s="295">
        <v>0</v>
      </c>
      <c r="CE652" s="295">
        <v>0</v>
      </c>
      <c r="CF652" s="295">
        <v>0</v>
      </c>
      <c r="CG652" s="295">
        <v>0</v>
      </c>
      <c r="CH652" s="295">
        <v>0</v>
      </c>
      <c r="CI652" s="295">
        <v>0</v>
      </c>
      <c r="CJ652" s="295">
        <v>0</v>
      </c>
      <c r="CK652" s="295">
        <v>0</v>
      </c>
      <c r="CL652" s="295">
        <v>0</v>
      </c>
      <c r="CM652" s="326" t="s">
        <v>1440</v>
      </c>
      <c r="CN652" s="309" t="s">
        <v>1439</v>
      </c>
      <c r="CO652" s="309" t="s">
        <v>1440</v>
      </c>
      <c r="CQ652" s="336" t="s">
        <v>2267</v>
      </c>
      <c r="CR652" s="310">
        <f t="shared" si="13"/>
        <v>0</v>
      </c>
      <c r="CS652" s="310" t="s">
        <v>2046</v>
      </c>
      <c r="CT652" s="310" t="s">
        <v>691</v>
      </c>
      <c r="CU652" s="310">
        <v>0</v>
      </c>
      <c r="CW652" s="312" t="s">
        <v>1439</v>
      </c>
      <c r="CX652" s="310" t="s">
        <v>1440</v>
      </c>
      <c r="CY652" s="310">
        <v>0</v>
      </c>
      <c r="CZ652" s="325">
        <f t="shared" si="14"/>
        <v>0</v>
      </c>
      <c r="DA652" s="313" t="s">
        <v>2046</v>
      </c>
      <c r="DB652" s="310" t="s">
        <v>691</v>
      </c>
      <c r="DC652" s="310" t="s">
        <v>1472</v>
      </c>
    </row>
    <row r="653" spans="1:107" ht="13.2" customHeight="1" x14ac:dyDescent="0.25">
      <c r="A653" s="293" t="s">
        <v>2047</v>
      </c>
      <c r="B653" s="294" t="s">
        <v>692</v>
      </c>
      <c r="C653" s="227">
        <v>159900</v>
      </c>
      <c r="D653" s="227">
        <v>343157</v>
      </c>
      <c r="E653" s="227">
        <v>1384878</v>
      </c>
      <c r="F653" s="227">
        <v>547400</v>
      </c>
      <c r="G653" s="227">
        <v>65600</v>
      </c>
      <c r="H653" s="227">
        <v>150000</v>
      </c>
      <c r="I653" s="227">
        <v>0</v>
      </c>
      <c r="J653" s="227">
        <v>0</v>
      </c>
      <c r="K653" s="227">
        <v>2411454</v>
      </c>
      <c r="L653" s="227">
        <v>327324</v>
      </c>
      <c r="M653" s="227">
        <v>2883000</v>
      </c>
      <c r="N653" s="227">
        <v>584199.19999999995</v>
      </c>
      <c r="O653" s="227">
        <v>1091700</v>
      </c>
      <c r="P653" s="227">
        <v>1576745</v>
      </c>
      <c r="Q653" s="227">
        <v>3940890</v>
      </c>
      <c r="R653" s="227">
        <v>0</v>
      </c>
      <c r="S653" s="227">
        <v>653463.06000000006</v>
      </c>
      <c r="T653" s="227">
        <v>656731</v>
      </c>
      <c r="U653" s="227">
        <v>496772</v>
      </c>
      <c r="V653" s="227">
        <v>0</v>
      </c>
      <c r="W653" s="227">
        <v>5426542</v>
      </c>
      <c r="X653" s="227">
        <v>35000</v>
      </c>
      <c r="Y653" s="227">
        <v>97800</v>
      </c>
      <c r="Z653" s="227">
        <v>0</v>
      </c>
      <c r="AA653" s="227">
        <v>627500</v>
      </c>
      <c r="AB653" s="227">
        <v>537400</v>
      </c>
      <c r="AC653" s="227">
        <v>0</v>
      </c>
      <c r="AD653" s="227">
        <v>0</v>
      </c>
      <c r="AE653" s="227">
        <v>354800</v>
      </c>
      <c r="AF653" s="227">
        <v>480000</v>
      </c>
      <c r="AG653" s="227">
        <v>0</v>
      </c>
      <c r="AH653" s="227">
        <v>1160455.78</v>
      </c>
      <c r="AI653" s="227">
        <v>792000</v>
      </c>
      <c r="AJ653" s="227">
        <v>140000</v>
      </c>
      <c r="AK653" s="227">
        <v>4199522</v>
      </c>
      <c r="AL653" s="227">
        <v>220000</v>
      </c>
      <c r="AM653" s="227">
        <v>332000</v>
      </c>
      <c r="AN653" s="227">
        <v>0</v>
      </c>
      <c r="AO653" s="227">
        <v>314900</v>
      </c>
      <c r="AP653" s="227">
        <v>0</v>
      </c>
      <c r="AQ653" s="227">
        <v>491350</v>
      </c>
      <c r="AR653" s="227">
        <v>993700</v>
      </c>
      <c r="AS653" s="227">
        <v>1015146</v>
      </c>
      <c r="AT653" s="227">
        <v>218983</v>
      </c>
      <c r="AU653" s="227">
        <v>0</v>
      </c>
      <c r="AV653" s="227">
        <v>750000</v>
      </c>
      <c r="AW653" s="227">
        <v>49850</v>
      </c>
      <c r="AX653" s="227">
        <v>0</v>
      </c>
      <c r="AY653" s="227">
        <v>0</v>
      </c>
      <c r="AZ653" s="227">
        <v>1614640</v>
      </c>
      <c r="BA653" s="227">
        <v>0</v>
      </c>
      <c r="BB653" s="227">
        <v>0</v>
      </c>
      <c r="BC653" s="227">
        <v>4857205.5</v>
      </c>
      <c r="BD653" s="227">
        <v>3096595</v>
      </c>
      <c r="BE653" s="227">
        <v>83000</v>
      </c>
      <c r="BF653" s="227">
        <v>0</v>
      </c>
      <c r="BG653" s="227">
        <v>438773.76000000001</v>
      </c>
      <c r="BH653" s="227">
        <v>28100</v>
      </c>
      <c r="BI653" s="227">
        <v>0</v>
      </c>
      <c r="BJ653" s="227">
        <v>180795</v>
      </c>
      <c r="BK653" s="227">
        <v>0</v>
      </c>
      <c r="BL653" s="227">
        <v>0</v>
      </c>
      <c r="BM653" s="227">
        <v>595600</v>
      </c>
      <c r="BN653" s="227">
        <v>535117</v>
      </c>
      <c r="BO653" s="227">
        <v>0</v>
      </c>
      <c r="BP653" s="227">
        <v>237000</v>
      </c>
      <c r="BQ653" s="227">
        <v>147000</v>
      </c>
      <c r="BR653" s="227">
        <v>26276671.52</v>
      </c>
      <c r="BS653" s="227">
        <v>0</v>
      </c>
      <c r="BT653" s="227">
        <v>5282908.41</v>
      </c>
      <c r="BU653" s="295">
        <v>297465</v>
      </c>
      <c r="BV653" s="227">
        <v>116227</v>
      </c>
      <c r="BW653" s="227">
        <v>0</v>
      </c>
      <c r="BX653" s="295">
        <v>62550</v>
      </c>
      <c r="BY653" s="227">
        <v>40000</v>
      </c>
      <c r="BZ653" s="227">
        <v>1172600</v>
      </c>
      <c r="CA653" s="227">
        <v>0</v>
      </c>
      <c r="CB653" s="227">
        <v>1665066</v>
      </c>
      <c r="CC653" s="295">
        <v>550000</v>
      </c>
      <c r="CD653" s="295">
        <v>0</v>
      </c>
      <c r="CE653" s="227">
        <v>0</v>
      </c>
      <c r="CF653" s="227">
        <v>0</v>
      </c>
      <c r="CG653" s="227">
        <v>0</v>
      </c>
      <c r="CH653" s="227">
        <v>0</v>
      </c>
      <c r="CI653" s="227">
        <v>0</v>
      </c>
      <c r="CJ653" s="295">
        <v>0</v>
      </c>
      <c r="CK653" s="227">
        <v>0</v>
      </c>
      <c r="CL653" s="227">
        <v>0</v>
      </c>
      <c r="CM653" s="326" t="s">
        <v>1438</v>
      </c>
      <c r="CN653" s="309" t="s">
        <v>1441</v>
      </c>
      <c r="CO653" s="309" t="s">
        <v>1438</v>
      </c>
      <c r="CP653" s="310" t="s">
        <v>2203</v>
      </c>
      <c r="CQ653" s="336" t="s">
        <v>2266</v>
      </c>
      <c r="CR653" s="310">
        <f t="shared" si="13"/>
        <v>0</v>
      </c>
      <c r="CS653" s="310" t="s">
        <v>2047</v>
      </c>
      <c r="CT653" s="310" t="s">
        <v>692</v>
      </c>
      <c r="CU653" s="310">
        <v>0</v>
      </c>
      <c r="CW653" s="312" t="s">
        <v>1441</v>
      </c>
      <c r="CX653" s="310" t="s">
        <v>1438</v>
      </c>
      <c r="CY653" s="310" t="s">
        <v>2203</v>
      </c>
      <c r="CZ653" s="325">
        <f t="shared" si="14"/>
        <v>0</v>
      </c>
      <c r="DA653" s="313" t="s">
        <v>2047</v>
      </c>
      <c r="DB653" s="310" t="s">
        <v>692</v>
      </c>
      <c r="DC653" s="310" t="s">
        <v>1472</v>
      </c>
    </row>
    <row r="654" spans="1:107" ht="13.2" customHeight="1" x14ac:dyDescent="0.25">
      <c r="A654" s="293" t="s">
        <v>2048</v>
      </c>
      <c r="B654" s="294" t="s">
        <v>693</v>
      </c>
      <c r="C654" s="227">
        <v>143050</v>
      </c>
      <c r="D654" s="227">
        <v>344400</v>
      </c>
      <c r="E654" s="227">
        <v>201700</v>
      </c>
      <c r="F654" s="227">
        <v>122070</v>
      </c>
      <c r="G654" s="227">
        <v>5800</v>
      </c>
      <c r="H654" s="227">
        <v>0</v>
      </c>
      <c r="I654" s="227">
        <v>0</v>
      </c>
      <c r="J654" s="227">
        <v>112196.4</v>
      </c>
      <c r="K654" s="227">
        <v>1950</v>
      </c>
      <c r="L654" s="227">
        <v>14600</v>
      </c>
      <c r="M654" s="227">
        <v>0</v>
      </c>
      <c r="N654" s="227">
        <v>0</v>
      </c>
      <c r="O654" s="227">
        <v>23000</v>
      </c>
      <c r="P654" s="227">
        <v>0</v>
      </c>
      <c r="Q654" s="227">
        <v>11450</v>
      </c>
      <c r="R654" s="227">
        <v>29300</v>
      </c>
      <c r="S654" s="227">
        <v>104510</v>
      </c>
      <c r="T654" s="227">
        <v>36619.22</v>
      </c>
      <c r="U654" s="227">
        <v>0</v>
      </c>
      <c r="V654" s="227">
        <v>3751.42</v>
      </c>
      <c r="W654" s="227">
        <v>174682.74</v>
      </c>
      <c r="X654" s="227">
        <v>12955</v>
      </c>
      <c r="Y654" s="227">
        <v>8500</v>
      </c>
      <c r="Z654" s="227">
        <v>0</v>
      </c>
      <c r="AA654" s="227">
        <v>0</v>
      </c>
      <c r="AB654" s="227">
        <v>0</v>
      </c>
      <c r="AC654" s="227">
        <v>122000</v>
      </c>
      <c r="AD654" s="227">
        <v>951755</v>
      </c>
      <c r="AE654" s="227">
        <v>126790.5</v>
      </c>
      <c r="AF654" s="227">
        <v>1850</v>
      </c>
      <c r="AG654" s="227">
        <v>83400</v>
      </c>
      <c r="AH654" s="227">
        <v>38600</v>
      </c>
      <c r="AI654" s="227">
        <v>13300</v>
      </c>
      <c r="AJ654" s="227">
        <v>26600</v>
      </c>
      <c r="AK654" s="227">
        <v>1667087.76</v>
      </c>
      <c r="AL654" s="227">
        <v>36700</v>
      </c>
      <c r="AM654" s="227">
        <v>29000</v>
      </c>
      <c r="AN654" s="227">
        <v>266970</v>
      </c>
      <c r="AO654" s="227">
        <v>0</v>
      </c>
      <c r="AP654" s="227">
        <v>114940.4</v>
      </c>
      <c r="AQ654" s="227">
        <v>0</v>
      </c>
      <c r="AR654" s="227">
        <v>268230</v>
      </c>
      <c r="AS654" s="227">
        <v>0</v>
      </c>
      <c r="AT654" s="227">
        <v>28898.560000000001</v>
      </c>
      <c r="AU654" s="227">
        <v>0</v>
      </c>
      <c r="AV654" s="227">
        <v>125950</v>
      </c>
      <c r="AW654" s="227">
        <v>0</v>
      </c>
      <c r="AX654" s="227">
        <v>177820</v>
      </c>
      <c r="AY654" s="227">
        <v>0</v>
      </c>
      <c r="AZ654" s="227">
        <v>27481</v>
      </c>
      <c r="BA654" s="227">
        <v>0</v>
      </c>
      <c r="BB654" s="227">
        <v>10300</v>
      </c>
      <c r="BC654" s="227">
        <v>222390</v>
      </c>
      <c r="BD654" s="227">
        <v>0</v>
      </c>
      <c r="BE654" s="227">
        <v>13600</v>
      </c>
      <c r="BF654" s="227">
        <v>0</v>
      </c>
      <c r="BG654" s="227">
        <v>494799.9</v>
      </c>
      <c r="BH654" s="227">
        <v>4800</v>
      </c>
      <c r="BI654" s="227">
        <v>650</v>
      </c>
      <c r="BJ654" s="227">
        <v>14810</v>
      </c>
      <c r="BK654" s="227">
        <v>7950</v>
      </c>
      <c r="BL654" s="227">
        <v>118335</v>
      </c>
      <c r="BM654" s="227">
        <v>108700</v>
      </c>
      <c r="BN654" s="227">
        <v>25800</v>
      </c>
      <c r="BO654" s="227">
        <v>100950</v>
      </c>
      <c r="BP654" s="227">
        <v>102724.5</v>
      </c>
      <c r="BQ654" s="227">
        <v>0</v>
      </c>
      <c r="BR654" s="227">
        <v>3541335.9</v>
      </c>
      <c r="BS654" s="227">
        <v>0</v>
      </c>
      <c r="BT654" s="227">
        <v>185526</v>
      </c>
      <c r="BU654" s="227">
        <v>144300</v>
      </c>
      <c r="BV654" s="227">
        <v>0</v>
      </c>
      <c r="BW654" s="227">
        <v>0</v>
      </c>
      <c r="BX654" s="227">
        <v>80900</v>
      </c>
      <c r="BY654" s="227">
        <v>16980</v>
      </c>
      <c r="BZ654" s="227">
        <v>13910</v>
      </c>
      <c r="CA654" s="227">
        <v>3190</v>
      </c>
      <c r="CB654" s="227">
        <v>163900</v>
      </c>
      <c r="CC654" s="227">
        <v>4000</v>
      </c>
      <c r="CD654" s="227">
        <v>0</v>
      </c>
      <c r="CE654" s="227">
        <v>28729.200000000001</v>
      </c>
      <c r="CF654" s="227">
        <v>4700</v>
      </c>
      <c r="CG654" s="227">
        <v>500</v>
      </c>
      <c r="CH654" s="227">
        <v>0</v>
      </c>
      <c r="CI654" s="227">
        <v>0</v>
      </c>
      <c r="CJ654" s="227">
        <v>0</v>
      </c>
      <c r="CK654" s="227">
        <v>1605</v>
      </c>
      <c r="CL654" s="227">
        <v>0</v>
      </c>
      <c r="CM654" s="326" t="s">
        <v>1438</v>
      </c>
      <c r="CN654" s="309" t="s">
        <v>1441</v>
      </c>
      <c r="CO654" s="309" t="s">
        <v>1438</v>
      </c>
      <c r="CP654" s="310" t="s">
        <v>2203</v>
      </c>
      <c r="CQ654" s="336" t="s">
        <v>2266</v>
      </c>
      <c r="CR654" s="310">
        <f t="shared" si="13"/>
        <v>0</v>
      </c>
      <c r="CS654" s="310" t="s">
        <v>2048</v>
      </c>
      <c r="CT654" s="310" t="s">
        <v>693</v>
      </c>
      <c r="CU654" s="310">
        <v>0</v>
      </c>
      <c r="CW654" s="312" t="s">
        <v>1441</v>
      </c>
      <c r="CX654" s="310" t="s">
        <v>1438</v>
      </c>
      <c r="CY654" s="310" t="s">
        <v>2203</v>
      </c>
      <c r="CZ654" s="325">
        <f t="shared" si="14"/>
        <v>0</v>
      </c>
      <c r="DA654" s="313" t="s">
        <v>2048</v>
      </c>
      <c r="DB654" s="310" t="s">
        <v>693</v>
      </c>
      <c r="DC654" s="310" t="s">
        <v>1472</v>
      </c>
    </row>
    <row r="655" spans="1:107" ht="13.2" customHeight="1" x14ac:dyDescent="0.25">
      <c r="A655" s="293" t="s">
        <v>2049</v>
      </c>
      <c r="B655" s="294" t="s">
        <v>694</v>
      </c>
      <c r="C655" s="227">
        <v>464363.91</v>
      </c>
      <c r="D655" s="227">
        <v>154143.04999999999</v>
      </c>
      <c r="E655" s="227">
        <v>116592.67</v>
      </c>
      <c r="F655" s="227">
        <v>252885</v>
      </c>
      <c r="G655" s="227">
        <v>154400</v>
      </c>
      <c r="H655" s="227">
        <v>61900</v>
      </c>
      <c r="I655" s="227">
        <v>311958.14</v>
      </c>
      <c r="J655" s="227">
        <v>302974.34999999998</v>
      </c>
      <c r="K655" s="227">
        <v>227412.17</v>
      </c>
      <c r="L655" s="227">
        <v>47550</v>
      </c>
      <c r="M655" s="227">
        <v>580601.82999999996</v>
      </c>
      <c r="N655" s="227">
        <v>111688.18</v>
      </c>
      <c r="O655" s="227">
        <v>489737.02</v>
      </c>
      <c r="P655" s="227">
        <v>261134.41</v>
      </c>
      <c r="Q655" s="227">
        <v>273282.40999999997</v>
      </c>
      <c r="R655" s="227">
        <v>70848.37</v>
      </c>
      <c r="S655" s="227">
        <v>204659.97</v>
      </c>
      <c r="T655" s="227">
        <v>73618.820000000007</v>
      </c>
      <c r="U655" s="227">
        <v>140227.04</v>
      </c>
      <c r="V655" s="227">
        <v>70118.45</v>
      </c>
      <c r="W655" s="227">
        <v>929201.62</v>
      </c>
      <c r="X655" s="227">
        <v>75484.240000000005</v>
      </c>
      <c r="Y655" s="227">
        <v>100091.25</v>
      </c>
      <c r="Z655" s="227">
        <v>260602.72</v>
      </c>
      <c r="AA655" s="227">
        <v>124233.92</v>
      </c>
      <c r="AB655" s="227">
        <v>97815.38</v>
      </c>
      <c r="AC655" s="227">
        <v>125446.8</v>
      </c>
      <c r="AD655" s="227">
        <v>330314.34000000003</v>
      </c>
      <c r="AE655" s="227">
        <v>94519.32</v>
      </c>
      <c r="AF655" s="227">
        <v>168472.5</v>
      </c>
      <c r="AG655" s="227">
        <v>239577.54</v>
      </c>
      <c r="AH655" s="227">
        <v>292507.02</v>
      </c>
      <c r="AI655" s="227">
        <v>91284.33</v>
      </c>
      <c r="AJ655" s="227">
        <v>100462.14</v>
      </c>
      <c r="AK655" s="227">
        <v>734354.4</v>
      </c>
      <c r="AL655" s="227">
        <v>423760.13</v>
      </c>
      <c r="AM655" s="227">
        <v>81986.42</v>
      </c>
      <c r="AN655" s="227">
        <v>300223.07</v>
      </c>
      <c r="AO655" s="227">
        <v>146998.57</v>
      </c>
      <c r="AP655" s="227">
        <v>211823.8</v>
      </c>
      <c r="AQ655" s="227">
        <v>124416.66</v>
      </c>
      <c r="AR655" s="227">
        <v>655182.62</v>
      </c>
      <c r="AS655" s="227">
        <v>161188.59</v>
      </c>
      <c r="AT655" s="227">
        <v>304885</v>
      </c>
      <c r="AU655" s="227">
        <v>130030</v>
      </c>
      <c r="AV655" s="227">
        <v>205656.51</v>
      </c>
      <c r="AW655" s="227">
        <v>134246.67000000001</v>
      </c>
      <c r="AX655" s="227">
        <v>150506.98000000001</v>
      </c>
      <c r="AY655" s="227">
        <v>146728.84</v>
      </c>
      <c r="AZ655" s="227">
        <v>72239.42</v>
      </c>
      <c r="BA655" s="227">
        <v>262479.90000000002</v>
      </c>
      <c r="BB655" s="227">
        <v>126797.53</v>
      </c>
      <c r="BC655" s="227">
        <v>256413.93</v>
      </c>
      <c r="BD655" s="227">
        <v>230048.09</v>
      </c>
      <c r="BE655" s="227">
        <v>156942.43</v>
      </c>
      <c r="BF655" s="227">
        <v>67669.399999999994</v>
      </c>
      <c r="BG655" s="227">
        <v>423045.77</v>
      </c>
      <c r="BH655" s="227">
        <v>26482.18</v>
      </c>
      <c r="BI655" s="227">
        <v>85931.96</v>
      </c>
      <c r="BJ655" s="227">
        <v>167159.65</v>
      </c>
      <c r="BK655" s="227">
        <v>136290.29999999999</v>
      </c>
      <c r="BL655" s="227">
        <v>428322.09</v>
      </c>
      <c r="BM655" s="227">
        <v>169453.88</v>
      </c>
      <c r="BN655" s="227">
        <v>150650</v>
      </c>
      <c r="BO655" s="227">
        <v>155824.85999999999</v>
      </c>
      <c r="BP655" s="227">
        <v>424520.3</v>
      </c>
      <c r="BQ655" s="227">
        <v>62542.16</v>
      </c>
      <c r="BR655" s="295">
        <v>599145.68000000005</v>
      </c>
      <c r="BS655" s="295">
        <v>65889.38</v>
      </c>
      <c r="BT655" s="227">
        <v>387821.71</v>
      </c>
      <c r="BU655" s="295">
        <v>324998.86</v>
      </c>
      <c r="BV655" s="227">
        <v>150</v>
      </c>
      <c r="BW655" s="227">
        <v>199529.62</v>
      </c>
      <c r="BX655" s="295">
        <v>191568</v>
      </c>
      <c r="BY655" s="227">
        <v>336669.6</v>
      </c>
      <c r="BZ655" s="227">
        <v>193330.24</v>
      </c>
      <c r="CA655" s="227">
        <v>182269.23</v>
      </c>
      <c r="CB655" s="227">
        <v>350378.8</v>
      </c>
      <c r="CC655" s="295">
        <v>244270</v>
      </c>
      <c r="CD655" s="227">
        <v>0</v>
      </c>
      <c r="CE655" s="295">
        <v>65700</v>
      </c>
      <c r="CF655" s="227">
        <v>188740</v>
      </c>
      <c r="CG655" s="227">
        <v>244699</v>
      </c>
      <c r="CH655" s="295">
        <v>0</v>
      </c>
      <c r="CI655" s="295">
        <v>195052.4</v>
      </c>
      <c r="CJ655" s="295">
        <v>235501.5</v>
      </c>
      <c r="CK655" s="227">
        <v>86220.97</v>
      </c>
      <c r="CL655" s="227">
        <v>0</v>
      </c>
      <c r="CM655" s="326" t="s">
        <v>1438</v>
      </c>
      <c r="CN655" s="309" t="s">
        <v>1441</v>
      </c>
      <c r="CO655" s="309" t="s">
        <v>1438</v>
      </c>
      <c r="CP655" s="310" t="s">
        <v>2203</v>
      </c>
      <c r="CQ655" s="336" t="s">
        <v>2266</v>
      </c>
      <c r="CR655" s="310">
        <f t="shared" si="13"/>
        <v>0</v>
      </c>
      <c r="CS655" s="310" t="s">
        <v>2049</v>
      </c>
      <c r="CT655" s="310" t="s">
        <v>694</v>
      </c>
      <c r="CU655" s="310">
        <v>0</v>
      </c>
      <c r="CW655" s="312" t="s">
        <v>1441</v>
      </c>
      <c r="CX655" s="310" t="s">
        <v>1438</v>
      </c>
      <c r="CY655" s="310" t="s">
        <v>2203</v>
      </c>
      <c r="CZ655" s="325">
        <f t="shared" si="14"/>
        <v>0</v>
      </c>
      <c r="DA655" s="313" t="s">
        <v>2049</v>
      </c>
      <c r="DB655" s="310" t="s">
        <v>694</v>
      </c>
      <c r="DC655" s="310" t="s">
        <v>1472</v>
      </c>
    </row>
    <row r="656" spans="1:107" ht="13.2" customHeight="1" x14ac:dyDescent="0.25">
      <c r="A656" s="293" t="s">
        <v>2050</v>
      </c>
      <c r="B656" s="294" t="s">
        <v>695</v>
      </c>
      <c r="C656" s="227">
        <v>0</v>
      </c>
      <c r="D656" s="227">
        <v>12000</v>
      </c>
      <c r="E656" s="227">
        <v>0</v>
      </c>
      <c r="F656" s="227">
        <v>2500</v>
      </c>
      <c r="G656" s="227">
        <v>0</v>
      </c>
      <c r="H656" s="227">
        <v>0</v>
      </c>
      <c r="I656" s="227">
        <v>0</v>
      </c>
      <c r="J656" s="227">
        <v>0</v>
      </c>
      <c r="K656" s="227">
        <v>0</v>
      </c>
      <c r="L656" s="227">
        <v>0</v>
      </c>
      <c r="M656" s="227">
        <v>5900</v>
      </c>
      <c r="N656" s="227">
        <v>0</v>
      </c>
      <c r="O656" s="227">
        <v>135515.5</v>
      </c>
      <c r="P656" s="227">
        <v>117570</v>
      </c>
      <c r="Q656" s="227">
        <v>0</v>
      </c>
      <c r="R656" s="227">
        <v>255916</v>
      </c>
      <c r="S656" s="227">
        <v>69715</v>
      </c>
      <c r="T656" s="227">
        <v>127116</v>
      </c>
      <c r="U656" s="227">
        <v>58850</v>
      </c>
      <c r="V656" s="227">
        <v>75000</v>
      </c>
      <c r="W656" s="227">
        <v>0</v>
      </c>
      <c r="X656" s="227">
        <v>0</v>
      </c>
      <c r="Y656" s="227">
        <v>0</v>
      </c>
      <c r="Z656" s="227">
        <v>0</v>
      </c>
      <c r="AA656" s="227">
        <v>0</v>
      </c>
      <c r="AB656" s="227">
        <v>0</v>
      </c>
      <c r="AC656" s="227">
        <v>0</v>
      </c>
      <c r="AD656" s="227">
        <v>52430</v>
      </c>
      <c r="AE656" s="227">
        <v>0</v>
      </c>
      <c r="AF656" s="227">
        <v>13910</v>
      </c>
      <c r="AG656" s="227">
        <v>81052.5</v>
      </c>
      <c r="AH656" s="227">
        <v>60968.9</v>
      </c>
      <c r="AI656" s="227">
        <v>138190</v>
      </c>
      <c r="AJ656" s="227">
        <v>21590</v>
      </c>
      <c r="AK656" s="227">
        <v>251315</v>
      </c>
      <c r="AL656" s="227">
        <v>0</v>
      </c>
      <c r="AM656" s="227">
        <v>900</v>
      </c>
      <c r="AN656" s="227">
        <v>0</v>
      </c>
      <c r="AO656" s="227">
        <v>0</v>
      </c>
      <c r="AP656" s="227">
        <v>60543</v>
      </c>
      <c r="AQ656" s="227">
        <v>0</v>
      </c>
      <c r="AR656" s="227">
        <v>14800</v>
      </c>
      <c r="AS656" s="227">
        <v>0</v>
      </c>
      <c r="AT656" s="227">
        <v>30000</v>
      </c>
      <c r="AU656" s="227">
        <v>0</v>
      </c>
      <c r="AV656" s="227">
        <v>0</v>
      </c>
      <c r="AW656" s="227">
        <v>85600</v>
      </c>
      <c r="AX656" s="227">
        <v>52965</v>
      </c>
      <c r="AY656" s="227">
        <v>0</v>
      </c>
      <c r="AZ656" s="227">
        <v>0</v>
      </c>
      <c r="BA656" s="227">
        <v>0</v>
      </c>
      <c r="BB656" s="227">
        <v>28450</v>
      </c>
      <c r="BC656" s="227">
        <v>0</v>
      </c>
      <c r="BD656" s="227">
        <v>48150</v>
      </c>
      <c r="BE656" s="227">
        <v>34240</v>
      </c>
      <c r="BF656" s="227">
        <v>0</v>
      </c>
      <c r="BG656" s="227">
        <v>2600</v>
      </c>
      <c r="BH656" s="227">
        <v>0</v>
      </c>
      <c r="BI656" s="227">
        <v>1800</v>
      </c>
      <c r="BJ656" s="227">
        <v>71690</v>
      </c>
      <c r="BK656" s="227">
        <v>0</v>
      </c>
      <c r="BL656" s="227">
        <v>8160</v>
      </c>
      <c r="BM656" s="227">
        <v>85327</v>
      </c>
      <c r="BN656" s="227">
        <v>173660</v>
      </c>
      <c r="BO656" s="227">
        <v>4500</v>
      </c>
      <c r="BP656" s="227">
        <v>174410</v>
      </c>
      <c r="BQ656" s="227">
        <v>0</v>
      </c>
      <c r="BR656" s="295">
        <v>1168748.6299999999</v>
      </c>
      <c r="BS656" s="295">
        <v>47080</v>
      </c>
      <c r="BT656" s="295">
        <v>43870</v>
      </c>
      <c r="BU656" s="295">
        <v>7400</v>
      </c>
      <c r="BV656" s="295">
        <v>0</v>
      </c>
      <c r="BW656" s="295">
        <v>4900</v>
      </c>
      <c r="BX656" s="295">
        <v>207700.3</v>
      </c>
      <c r="BY656" s="295">
        <v>78764</v>
      </c>
      <c r="BZ656" s="295">
        <v>84440</v>
      </c>
      <c r="CA656" s="295">
        <v>0</v>
      </c>
      <c r="CB656" s="295">
        <v>53270</v>
      </c>
      <c r="CC656" s="295">
        <v>31672</v>
      </c>
      <c r="CD656" s="295">
        <v>0</v>
      </c>
      <c r="CE656" s="295">
        <v>0</v>
      </c>
      <c r="CF656" s="295">
        <v>0</v>
      </c>
      <c r="CG656" s="295">
        <v>0</v>
      </c>
      <c r="CH656" s="295">
        <v>0</v>
      </c>
      <c r="CI656" s="295">
        <v>3500</v>
      </c>
      <c r="CJ656" s="295">
        <v>0</v>
      </c>
      <c r="CK656" s="295">
        <v>198078.4</v>
      </c>
      <c r="CL656" s="295">
        <v>31693.4</v>
      </c>
      <c r="CM656" s="326" t="s">
        <v>1438</v>
      </c>
      <c r="CN656" s="309" t="s">
        <v>1441</v>
      </c>
      <c r="CO656" s="309" t="s">
        <v>1438</v>
      </c>
      <c r="CP656" s="310" t="s">
        <v>2203</v>
      </c>
      <c r="CQ656" s="336" t="s">
        <v>2266</v>
      </c>
      <c r="CR656" s="310">
        <f t="shared" si="13"/>
        <v>0</v>
      </c>
      <c r="CS656" s="310" t="s">
        <v>2050</v>
      </c>
      <c r="CT656" s="310" t="s">
        <v>695</v>
      </c>
      <c r="CU656" s="310">
        <v>0</v>
      </c>
      <c r="CW656" s="312" t="s">
        <v>1441</v>
      </c>
      <c r="CX656" s="310" t="s">
        <v>1438</v>
      </c>
      <c r="CY656" s="310" t="s">
        <v>2203</v>
      </c>
      <c r="CZ656" s="325">
        <f t="shared" si="14"/>
        <v>0</v>
      </c>
      <c r="DA656" s="313" t="s">
        <v>2050</v>
      </c>
      <c r="DB656" s="310" t="s">
        <v>695</v>
      </c>
      <c r="DC656" s="310" t="s">
        <v>1472</v>
      </c>
    </row>
    <row r="657" spans="1:107" ht="13.2" customHeight="1" x14ac:dyDescent="0.25">
      <c r="A657" s="293" t="s">
        <v>2051</v>
      </c>
      <c r="B657" s="294" t="s">
        <v>696</v>
      </c>
      <c r="C657" s="227">
        <v>0</v>
      </c>
      <c r="D657" s="227">
        <v>0</v>
      </c>
      <c r="E657" s="227">
        <v>650</v>
      </c>
      <c r="F657" s="227">
        <v>0</v>
      </c>
      <c r="G657" s="227">
        <v>0</v>
      </c>
      <c r="H657" s="227">
        <v>0</v>
      </c>
      <c r="I657" s="227">
        <v>0</v>
      </c>
      <c r="J657" s="227">
        <v>0</v>
      </c>
      <c r="K657" s="227">
        <v>63250</v>
      </c>
      <c r="L657" s="227">
        <v>0</v>
      </c>
      <c r="M657" s="227">
        <v>0</v>
      </c>
      <c r="N657" s="227">
        <v>0</v>
      </c>
      <c r="O657" s="227">
        <v>0</v>
      </c>
      <c r="P657" s="227">
        <v>0</v>
      </c>
      <c r="Q657" s="227">
        <v>0</v>
      </c>
      <c r="R657" s="227">
        <v>0</v>
      </c>
      <c r="S657" s="227">
        <v>0</v>
      </c>
      <c r="T657" s="227">
        <v>0</v>
      </c>
      <c r="U657" s="227">
        <v>0</v>
      </c>
      <c r="V657" s="227">
        <v>0</v>
      </c>
      <c r="W657" s="227">
        <v>0</v>
      </c>
      <c r="X657" s="227">
        <v>0</v>
      </c>
      <c r="Y657" s="227">
        <v>0</v>
      </c>
      <c r="Z657" s="227">
        <v>0</v>
      </c>
      <c r="AA657" s="227">
        <v>0</v>
      </c>
      <c r="AB657" s="227">
        <v>0</v>
      </c>
      <c r="AC657" s="227">
        <v>6560</v>
      </c>
      <c r="AD657" s="227">
        <v>0</v>
      </c>
      <c r="AE657" s="227">
        <v>0</v>
      </c>
      <c r="AF657" s="227">
        <v>55650</v>
      </c>
      <c r="AG657" s="227">
        <v>0</v>
      </c>
      <c r="AH657" s="227">
        <v>0</v>
      </c>
      <c r="AI657" s="227">
        <v>0</v>
      </c>
      <c r="AJ657" s="227">
        <v>0</v>
      </c>
      <c r="AK657" s="227">
        <v>0</v>
      </c>
      <c r="AL657" s="227">
        <v>0</v>
      </c>
      <c r="AM657" s="227">
        <v>3000</v>
      </c>
      <c r="AN657" s="227">
        <v>0</v>
      </c>
      <c r="AO657" s="227">
        <v>0</v>
      </c>
      <c r="AP657" s="227">
        <v>30000</v>
      </c>
      <c r="AQ657" s="227">
        <v>0</v>
      </c>
      <c r="AR657" s="227">
        <v>0</v>
      </c>
      <c r="AS657" s="227">
        <v>0</v>
      </c>
      <c r="AT657" s="227">
        <v>0</v>
      </c>
      <c r="AU657" s="227">
        <v>0</v>
      </c>
      <c r="AV657" s="227">
        <v>0</v>
      </c>
      <c r="AW657" s="227">
        <v>0</v>
      </c>
      <c r="AX657" s="227">
        <v>0</v>
      </c>
      <c r="AY657" s="227">
        <v>0</v>
      </c>
      <c r="AZ657" s="227">
        <v>0</v>
      </c>
      <c r="BA657" s="227">
        <v>0</v>
      </c>
      <c r="BB657" s="227">
        <v>0</v>
      </c>
      <c r="BC657" s="227">
        <v>2600</v>
      </c>
      <c r="BD657" s="227">
        <v>0</v>
      </c>
      <c r="BE657" s="227">
        <v>0</v>
      </c>
      <c r="BF657" s="227">
        <v>3500</v>
      </c>
      <c r="BG657" s="227">
        <v>0</v>
      </c>
      <c r="BH657" s="227">
        <v>0</v>
      </c>
      <c r="BI657" s="227">
        <v>0</v>
      </c>
      <c r="BJ657" s="227">
        <v>0</v>
      </c>
      <c r="BK657" s="227">
        <v>0</v>
      </c>
      <c r="BL657" s="227">
        <v>6800</v>
      </c>
      <c r="BM657" s="227">
        <v>0</v>
      </c>
      <c r="BN657" s="227">
        <v>19500</v>
      </c>
      <c r="BO657" s="227">
        <v>0</v>
      </c>
      <c r="BP657" s="227">
        <v>0</v>
      </c>
      <c r="BQ657" s="227">
        <v>0</v>
      </c>
      <c r="BR657" s="295">
        <v>0</v>
      </c>
      <c r="BS657" s="295">
        <v>0</v>
      </c>
      <c r="BT657" s="295">
        <v>0</v>
      </c>
      <c r="BU657" s="295">
        <v>4200</v>
      </c>
      <c r="BV657" s="295">
        <v>0</v>
      </c>
      <c r="BW657" s="295">
        <v>0</v>
      </c>
      <c r="BX657" s="295">
        <v>0</v>
      </c>
      <c r="BY657" s="295">
        <v>0</v>
      </c>
      <c r="BZ657" s="295">
        <v>0</v>
      </c>
      <c r="CA657" s="227">
        <v>0</v>
      </c>
      <c r="CB657" s="295">
        <v>0</v>
      </c>
      <c r="CC657" s="295">
        <v>0</v>
      </c>
      <c r="CD657" s="295">
        <v>0</v>
      </c>
      <c r="CE657" s="295">
        <v>0</v>
      </c>
      <c r="CF657" s="227">
        <v>0</v>
      </c>
      <c r="CG657" s="295">
        <v>0</v>
      </c>
      <c r="CH657" s="227">
        <v>0</v>
      </c>
      <c r="CI657" s="227">
        <v>0</v>
      </c>
      <c r="CJ657" s="295">
        <v>0</v>
      </c>
      <c r="CK657" s="227">
        <v>0</v>
      </c>
      <c r="CL657" s="227">
        <v>0</v>
      </c>
      <c r="CM657" s="326" t="s">
        <v>1438</v>
      </c>
      <c r="CN657" s="309" t="s">
        <v>1441</v>
      </c>
      <c r="CO657" s="309" t="s">
        <v>1438</v>
      </c>
      <c r="CP657" s="310" t="s">
        <v>2203</v>
      </c>
      <c r="CQ657" s="336" t="s">
        <v>2266</v>
      </c>
      <c r="CR657" s="310">
        <f t="shared" si="13"/>
        <v>0</v>
      </c>
      <c r="CS657" s="310" t="s">
        <v>2051</v>
      </c>
      <c r="CT657" s="310" t="s">
        <v>696</v>
      </c>
      <c r="CU657" s="310">
        <v>0</v>
      </c>
      <c r="CW657" s="312" t="s">
        <v>1441</v>
      </c>
      <c r="CX657" s="310" t="s">
        <v>1438</v>
      </c>
      <c r="CY657" s="310" t="s">
        <v>2203</v>
      </c>
      <c r="CZ657" s="325">
        <f t="shared" si="14"/>
        <v>0</v>
      </c>
      <c r="DA657" s="313" t="s">
        <v>2051</v>
      </c>
      <c r="DB657" s="310" t="s">
        <v>696</v>
      </c>
      <c r="DC657" s="310" t="s">
        <v>1472</v>
      </c>
    </row>
    <row r="658" spans="1:107" ht="13.2" customHeight="1" x14ac:dyDescent="0.25">
      <c r="A658" s="293" t="s">
        <v>2052</v>
      </c>
      <c r="B658" s="294" t="s">
        <v>697</v>
      </c>
      <c r="C658" s="227">
        <v>2846708.02</v>
      </c>
      <c r="D658" s="227">
        <v>425145.59999999998</v>
      </c>
      <c r="E658" s="227">
        <v>330500</v>
      </c>
      <c r="F658" s="227">
        <v>283000</v>
      </c>
      <c r="G658" s="227">
        <v>0</v>
      </c>
      <c r="H658" s="227">
        <v>0</v>
      </c>
      <c r="I658" s="227">
        <v>556701.69999999995</v>
      </c>
      <c r="J658" s="227">
        <v>245975.67</v>
      </c>
      <c r="K658" s="227">
        <v>250038.41</v>
      </c>
      <c r="L658" s="227">
        <v>56600</v>
      </c>
      <c r="M658" s="227">
        <v>324004.19</v>
      </c>
      <c r="N658" s="227">
        <v>60465</v>
      </c>
      <c r="O658" s="227">
        <v>1590262.3</v>
      </c>
      <c r="P658" s="227">
        <v>70029.02</v>
      </c>
      <c r="Q658" s="227">
        <v>20300</v>
      </c>
      <c r="R658" s="227">
        <v>285920.25</v>
      </c>
      <c r="S658" s="227">
        <v>148530</v>
      </c>
      <c r="T658" s="227">
        <v>44400.97</v>
      </c>
      <c r="U658" s="227">
        <v>97398.5</v>
      </c>
      <c r="V658" s="227">
        <v>81297.399999999994</v>
      </c>
      <c r="W658" s="227">
        <v>872735.17</v>
      </c>
      <c r="X658" s="227">
        <v>12305</v>
      </c>
      <c r="Y658" s="227">
        <v>88360</v>
      </c>
      <c r="Z658" s="227">
        <v>112100</v>
      </c>
      <c r="AA658" s="227">
        <v>78049</v>
      </c>
      <c r="AB658" s="227">
        <v>54300</v>
      </c>
      <c r="AC658" s="227">
        <v>0</v>
      </c>
      <c r="AD658" s="227">
        <v>471933.63</v>
      </c>
      <c r="AE658" s="227">
        <v>137785.79999999999</v>
      </c>
      <c r="AF658" s="227">
        <v>217770</v>
      </c>
      <c r="AG658" s="227">
        <v>327982.09999999998</v>
      </c>
      <c r="AH658" s="227">
        <v>123276.6</v>
      </c>
      <c r="AI658" s="227">
        <v>77950</v>
      </c>
      <c r="AJ658" s="227">
        <v>80849</v>
      </c>
      <c r="AK658" s="227">
        <v>9845000.5</v>
      </c>
      <c r="AL658" s="227">
        <v>162273.75</v>
      </c>
      <c r="AM658" s="227">
        <v>209201</v>
      </c>
      <c r="AN658" s="227">
        <v>153305</v>
      </c>
      <c r="AO658" s="227">
        <v>134285.9</v>
      </c>
      <c r="AP658" s="227">
        <v>122333.99</v>
      </c>
      <c r="AQ658" s="227">
        <v>21800</v>
      </c>
      <c r="AR658" s="227">
        <v>1430367.52</v>
      </c>
      <c r="AS658" s="227">
        <v>0</v>
      </c>
      <c r="AT658" s="227">
        <v>142389</v>
      </c>
      <c r="AU658" s="227">
        <v>146228.62</v>
      </c>
      <c r="AV658" s="227">
        <v>300642.94</v>
      </c>
      <c r="AW658" s="227">
        <v>54391</v>
      </c>
      <c r="AX658" s="227">
        <v>172557.17</v>
      </c>
      <c r="AY658" s="227">
        <v>44000</v>
      </c>
      <c r="AZ658" s="227">
        <v>79798.5</v>
      </c>
      <c r="BA658" s="227">
        <v>475489.5</v>
      </c>
      <c r="BB658" s="227">
        <v>79048.490000000005</v>
      </c>
      <c r="BC658" s="227">
        <v>2138679.66</v>
      </c>
      <c r="BD658" s="227">
        <v>567202.4</v>
      </c>
      <c r="BE658" s="227">
        <v>8200</v>
      </c>
      <c r="BF658" s="227">
        <v>259191.3</v>
      </c>
      <c r="BG658" s="227">
        <v>2715299.17</v>
      </c>
      <c r="BH658" s="227">
        <v>0</v>
      </c>
      <c r="BI658" s="227">
        <v>72250</v>
      </c>
      <c r="BJ658" s="227">
        <v>50000</v>
      </c>
      <c r="BK658" s="227">
        <v>172745.62</v>
      </c>
      <c r="BL658" s="227">
        <v>2722072.29</v>
      </c>
      <c r="BM658" s="227">
        <v>208196.1</v>
      </c>
      <c r="BN658" s="227">
        <v>114118.39999999999</v>
      </c>
      <c r="BO658" s="227">
        <v>338350</v>
      </c>
      <c r="BP658" s="227">
        <v>69380</v>
      </c>
      <c r="BQ658" s="227">
        <v>14240</v>
      </c>
      <c r="BR658" s="295">
        <v>11881662.1</v>
      </c>
      <c r="BS658" s="227">
        <v>158626</v>
      </c>
      <c r="BT658" s="295">
        <v>527977.69999999995</v>
      </c>
      <c r="BU658" s="295">
        <v>390246</v>
      </c>
      <c r="BV658" s="295">
        <v>0</v>
      </c>
      <c r="BW658" s="227">
        <v>632595</v>
      </c>
      <c r="BX658" s="295">
        <v>181764.2</v>
      </c>
      <c r="BY658" s="227">
        <v>12500</v>
      </c>
      <c r="BZ658" s="295">
        <v>264857.52</v>
      </c>
      <c r="CA658" s="295">
        <v>137804.29999999999</v>
      </c>
      <c r="CB658" s="295">
        <v>66900</v>
      </c>
      <c r="CC658" s="295">
        <v>47620</v>
      </c>
      <c r="CD658" s="295">
        <v>0</v>
      </c>
      <c r="CE658" s="295">
        <v>103316</v>
      </c>
      <c r="CF658" s="295">
        <v>12600</v>
      </c>
      <c r="CG658" s="295">
        <v>240295</v>
      </c>
      <c r="CH658" s="227">
        <v>0</v>
      </c>
      <c r="CI658" s="295">
        <v>42000</v>
      </c>
      <c r="CJ658" s="295">
        <v>384029.18</v>
      </c>
      <c r="CK658" s="295">
        <v>74514.5</v>
      </c>
      <c r="CL658" s="295">
        <v>0</v>
      </c>
      <c r="CM658" s="326" t="s">
        <v>1438</v>
      </c>
      <c r="CN658" s="309" t="s">
        <v>1441</v>
      </c>
      <c r="CO658" s="309" t="s">
        <v>1438</v>
      </c>
      <c r="CP658" s="310" t="s">
        <v>2203</v>
      </c>
      <c r="CQ658" s="336" t="s">
        <v>2266</v>
      </c>
      <c r="CR658" s="310">
        <f t="shared" si="13"/>
        <v>0</v>
      </c>
      <c r="CS658" s="310" t="s">
        <v>2052</v>
      </c>
      <c r="CT658" s="310" t="s">
        <v>697</v>
      </c>
      <c r="CU658" s="310">
        <v>0</v>
      </c>
      <c r="CW658" s="312" t="s">
        <v>1441</v>
      </c>
      <c r="CX658" s="310" t="s">
        <v>1438</v>
      </c>
      <c r="CY658" s="310" t="s">
        <v>2203</v>
      </c>
      <c r="CZ658" s="325">
        <f t="shared" si="14"/>
        <v>0</v>
      </c>
      <c r="DA658" s="313" t="s">
        <v>2052</v>
      </c>
      <c r="DB658" s="310" t="s">
        <v>697</v>
      </c>
      <c r="DC658" s="310" t="s">
        <v>1472</v>
      </c>
    </row>
    <row r="659" spans="1:107" ht="13.2" customHeight="1" x14ac:dyDescent="0.25">
      <c r="A659" s="293" t="s">
        <v>2053</v>
      </c>
      <c r="B659" s="294" t="s">
        <v>698</v>
      </c>
      <c r="C659" s="227">
        <v>0</v>
      </c>
      <c r="D659" s="227">
        <v>500</v>
      </c>
      <c r="E659" s="227">
        <v>1000</v>
      </c>
      <c r="F659" s="227">
        <v>0</v>
      </c>
      <c r="G659" s="227">
        <v>0</v>
      </c>
      <c r="H659" s="227">
        <v>0</v>
      </c>
      <c r="I659" s="227">
        <v>0</v>
      </c>
      <c r="J659" s="227">
        <v>16400</v>
      </c>
      <c r="K659" s="227">
        <v>0</v>
      </c>
      <c r="L659" s="227">
        <v>12280</v>
      </c>
      <c r="M659" s="227">
        <v>23900</v>
      </c>
      <c r="N659" s="227">
        <v>0</v>
      </c>
      <c r="O659" s="227">
        <v>6900</v>
      </c>
      <c r="P659" s="227">
        <v>12446</v>
      </c>
      <c r="Q659" s="227">
        <v>0</v>
      </c>
      <c r="R659" s="227">
        <v>2335</v>
      </c>
      <c r="S659" s="227">
        <v>36355</v>
      </c>
      <c r="T659" s="227">
        <v>5550</v>
      </c>
      <c r="U659" s="227">
        <v>0</v>
      </c>
      <c r="V659" s="227">
        <v>0</v>
      </c>
      <c r="W659" s="227">
        <v>86110</v>
      </c>
      <c r="X659" s="227">
        <v>17085</v>
      </c>
      <c r="Y659" s="227">
        <v>0</v>
      </c>
      <c r="Z659" s="227">
        <v>9570</v>
      </c>
      <c r="AA659" s="227">
        <v>0</v>
      </c>
      <c r="AB659" s="227">
        <v>6400</v>
      </c>
      <c r="AC659" s="227">
        <v>0</v>
      </c>
      <c r="AD659" s="227">
        <v>70972</v>
      </c>
      <c r="AE659" s="227">
        <v>2000</v>
      </c>
      <c r="AF659" s="227">
        <v>21350</v>
      </c>
      <c r="AG659" s="227">
        <v>6280</v>
      </c>
      <c r="AH659" s="227">
        <v>0</v>
      </c>
      <c r="AI659" s="227">
        <v>605</v>
      </c>
      <c r="AJ659" s="227">
        <v>6270</v>
      </c>
      <c r="AK659" s="227">
        <v>426035.9</v>
      </c>
      <c r="AL659" s="227">
        <v>0</v>
      </c>
      <c r="AM659" s="227">
        <v>0</v>
      </c>
      <c r="AN659" s="227">
        <v>0</v>
      </c>
      <c r="AO659" s="227">
        <v>0</v>
      </c>
      <c r="AP659" s="227">
        <v>0</v>
      </c>
      <c r="AQ659" s="227">
        <v>0</v>
      </c>
      <c r="AR659" s="227">
        <v>0</v>
      </c>
      <c r="AS659" s="227">
        <v>0</v>
      </c>
      <c r="AT659" s="227">
        <v>0</v>
      </c>
      <c r="AU659" s="227">
        <v>0</v>
      </c>
      <c r="AV659" s="227">
        <v>2600</v>
      </c>
      <c r="AW659" s="227">
        <v>800</v>
      </c>
      <c r="AX659" s="227">
        <v>0</v>
      </c>
      <c r="AY659" s="227">
        <v>3500</v>
      </c>
      <c r="AZ659" s="227">
        <v>0</v>
      </c>
      <c r="BA659" s="227">
        <v>0</v>
      </c>
      <c r="BB659" s="227">
        <v>500</v>
      </c>
      <c r="BC659" s="227">
        <v>11000</v>
      </c>
      <c r="BD659" s="227">
        <v>0</v>
      </c>
      <c r="BE659" s="227">
        <v>8340</v>
      </c>
      <c r="BF659" s="227">
        <v>0</v>
      </c>
      <c r="BG659" s="227">
        <v>30345.200000000001</v>
      </c>
      <c r="BH659" s="227">
        <v>2700</v>
      </c>
      <c r="BI659" s="227">
        <v>0</v>
      </c>
      <c r="BJ659" s="227">
        <v>0</v>
      </c>
      <c r="BK659" s="227">
        <v>0</v>
      </c>
      <c r="BL659" s="227">
        <v>415560</v>
      </c>
      <c r="BM659" s="227">
        <v>11780</v>
      </c>
      <c r="BN659" s="227">
        <v>1200</v>
      </c>
      <c r="BO659" s="227">
        <v>5050</v>
      </c>
      <c r="BP659" s="227">
        <v>0</v>
      </c>
      <c r="BQ659" s="227">
        <v>0</v>
      </c>
      <c r="BR659" s="295">
        <v>1788820</v>
      </c>
      <c r="BS659" s="295">
        <v>2700</v>
      </c>
      <c r="BT659" s="295">
        <v>0</v>
      </c>
      <c r="BU659" s="295">
        <v>0</v>
      </c>
      <c r="BV659" s="295">
        <v>0</v>
      </c>
      <c r="BW659" s="295">
        <v>4200</v>
      </c>
      <c r="BX659" s="295">
        <v>0</v>
      </c>
      <c r="BY659" s="295">
        <v>29120</v>
      </c>
      <c r="BZ659" s="295">
        <v>0</v>
      </c>
      <c r="CA659" s="227">
        <v>8380</v>
      </c>
      <c r="CB659" s="295">
        <v>1800</v>
      </c>
      <c r="CC659" s="227">
        <v>0</v>
      </c>
      <c r="CD659" s="295">
        <v>0</v>
      </c>
      <c r="CE659" s="295">
        <v>2280</v>
      </c>
      <c r="CF659" s="295">
        <v>0</v>
      </c>
      <c r="CG659" s="295">
        <v>0</v>
      </c>
      <c r="CH659" s="295">
        <v>0</v>
      </c>
      <c r="CI659" s="227">
        <v>0</v>
      </c>
      <c r="CJ659" s="295">
        <v>0</v>
      </c>
      <c r="CK659" s="295">
        <v>0</v>
      </c>
      <c r="CL659" s="295">
        <v>0</v>
      </c>
      <c r="CM659" s="326" t="s">
        <v>1438</v>
      </c>
      <c r="CN659" s="309" t="s">
        <v>1441</v>
      </c>
      <c r="CO659" s="309" t="s">
        <v>1438</v>
      </c>
      <c r="CP659" s="310" t="s">
        <v>2203</v>
      </c>
      <c r="CQ659" s="336" t="s">
        <v>2266</v>
      </c>
      <c r="CR659" s="310">
        <f t="shared" si="13"/>
        <v>0</v>
      </c>
      <c r="CS659" s="310" t="s">
        <v>2053</v>
      </c>
      <c r="CT659" s="310" t="s">
        <v>698</v>
      </c>
      <c r="CU659" s="310">
        <v>0</v>
      </c>
      <c r="CW659" s="312" t="s">
        <v>1441</v>
      </c>
      <c r="CX659" s="310" t="s">
        <v>1438</v>
      </c>
      <c r="CY659" s="310" t="s">
        <v>2203</v>
      </c>
      <c r="CZ659" s="325">
        <f t="shared" si="14"/>
        <v>0</v>
      </c>
      <c r="DA659" s="313" t="s">
        <v>2053</v>
      </c>
      <c r="DB659" s="310" t="s">
        <v>698</v>
      </c>
      <c r="DC659" s="310" t="s">
        <v>1472</v>
      </c>
    </row>
    <row r="660" spans="1:107" ht="13.2" customHeight="1" x14ac:dyDescent="0.25">
      <c r="A660" s="293" t="s">
        <v>2054</v>
      </c>
      <c r="B660" s="294" t="s">
        <v>699</v>
      </c>
      <c r="C660" s="227">
        <v>327122</v>
      </c>
      <c r="D660" s="227">
        <v>38900</v>
      </c>
      <c r="E660" s="227">
        <v>0</v>
      </c>
      <c r="F660" s="227">
        <v>130695</v>
      </c>
      <c r="G660" s="227">
        <v>214064.6</v>
      </c>
      <c r="H660" s="227">
        <v>0</v>
      </c>
      <c r="I660" s="227">
        <v>0</v>
      </c>
      <c r="J660" s="227">
        <v>66126.240000000005</v>
      </c>
      <c r="K660" s="227">
        <v>0</v>
      </c>
      <c r="L660" s="227">
        <v>1500</v>
      </c>
      <c r="M660" s="227">
        <v>0</v>
      </c>
      <c r="N660" s="227">
        <v>33377</v>
      </c>
      <c r="O660" s="227">
        <v>124893.33</v>
      </c>
      <c r="P660" s="227">
        <v>0</v>
      </c>
      <c r="Q660" s="227">
        <v>11790</v>
      </c>
      <c r="R660" s="227">
        <v>75572.78</v>
      </c>
      <c r="S660" s="227">
        <v>344371.74</v>
      </c>
      <c r="T660" s="227">
        <v>13417.8</v>
      </c>
      <c r="U660" s="227">
        <v>36460</v>
      </c>
      <c r="V660" s="227">
        <v>0</v>
      </c>
      <c r="W660" s="227">
        <v>552938.78</v>
      </c>
      <c r="X660" s="227">
        <v>15480</v>
      </c>
      <c r="Y660" s="227">
        <v>0</v>
      </c>
      <c r="Z660" s="227">
        <v>41839.32</v>
      </c>
      <c r="AA660" s="227">
        <v>0</v>
      </c>
      <c r="AB660" s="227">
        <v>2230</v>
      </c>
      <c r="AC660" s="227">
        <v>0</v>
      </c>
      <c r="AD660" s="227">
        <v>146660.62</v>
      </c>
      <c r="AE660" s="227">
        <v>19490</v>
      </c>
      <c r="AF660" s="227">
        <v>15985</v>
      </c>
      <c r="AG660" s="227">
        <v>54389.99</v>
      </c>
      <c r="AH660" s="227">
        <v>91839</v>
      </c>
      <c r="AI660" s="227">
        <v>112254</v>
      </c>
      <c r="AJ660" s="227">
        <v>5690</v>
      </c>
      <c r="AK660" s="227">
        <v>0</v>
      </c>
      <c r="AL660" s="227">
        <v>14926.5</v>
      </c>
      <c r="AM660" s="227">
        <v>57454.34</v>
      </c>
      <c r="AN660" s="227">
        <v>212889.5</v>
      </c>
      <c r="AO660" s="227">
        <v>73166.600000000006</v>
      </c>
      <c r="AP660" s="227">
        <v>102894.36</v>
      </c>
      <c r="AQ660" s="227">
        <v>0</v>
      </c>
      <c r="AR660" s="227">
        <v>0</v>
      </c>
      <c r="AS660" s="227">
        <v>22185</v>
      </c>
      <c r="AT660" s="227">
        <v>273096.3</v>
      </c>
      <c r="AU660" s="227">
        <v>0</v>
      </c>
      <c r="AV660" s="227">
        <v>37809.08</v>
      </c>
      <c r="AW660" s="227">
        <v>37907.5</v>
      </c>
      <c r="AX660" s="227">
        <v>100041.41</v>
      </c>
      <c r="AY660" s="227">
        <v>0</v>
      </c>
      <c r="AZ660" s="227">
        <v>26552.2</v>
      </c>
      <c r="BA660" s="227">
        <v>0</v>
      </c>
      <c r="BB660" s="227">
        <v>3480</v>
      </c>
      <c r="BC660" s="227">
        <v>174996.6</v>
      </c>
      <c r="BD660" s="227">
        <v>139467.75</v>
      </c>
      <c r="BE660" s="227">
        <v>0</v>
      </c>
      <c r="BF660" s="227">
        <v>0</v>
      </c>
      <c r="BG660" s="227">
        <v>130500.08</v>
      </c>
      <c r="BH660" s="227">
        <v>0</v>
      </c>
      <c r="BI660" s="227">
        <v>15031</v>
      </c>
      <c r="BJ660" s="227">
        <v>0</v>
      </c>
      <c r="BK660" s="227">
        <v>1700</v>
      </c>
      <c r="BL660" s="227">
        <v>228426.98</v>
      </c>
      <c r="BM660" s="227">
        <v>340259.08</v>
      </c>
      <c r="BN660" s="227">
        <v>0</v>
      </c>
      <c r="BO660" s="227">
        <v>82692.52</v>
      </c>
      <c r="BP660" s="227">
        <v>13054.1</v>
      </c>
      <c r="BQ660" s="227">
        <v>9500</v>
      </c>
      <c r="BR660" s="295">
        <v>154921.25</v>
      </c>
      <c r="BS660" s="227">
        <v>69207.600000000006</v>
      </c>
      <c r="BT660" s="227">
        <v>51221.5</v>
      </c>
      <c r="BU660" s="295">
        <v>290253.28999999998</v>
      </c>
      <c r="BV660" s="295">
        <v>11550</v>
      </c>
      <c r="BW660" s="295">
        <v>0</v>
      </c>
      <c r="BX660" s="295">
        <v>172310.03</v>
      </c>
      <c r="BY660" s="295">
        <v>46000</v>
      </c>
      <c r="BZ660" s="227">
        <v>109910</v>
      </c>
      <c r="CA660" s="295">
        <v>56671.48</v>
      </c>
      <c r="CB660" s="295">
        <v>241848</v>
      </c>
      <c r="CC660" s="295">
        <v>13583.65</v>
      </c>
      <c r="CD660" s="295">
        <v>0</v>
      </c>
      <c r="CE660" s="295">
        <v>0</v>
      </c>
      <c r="CF660" s="227">
        <v>1200</v>
      </c>
      <c r="CG660" s="295">
        <v>6300</v>
      </c>
      <c r="CH660" s="227">
        <v>0</v>
      </c>
      <c r="CI660" s="295">
        <v>3531</v>
      </c>
      <c r="CJ660" s="295">
        <v>0</v>
      </c>
      <c r="CK660" s="227">
        <v>420</v>
      </c>
      <c r="CL660" s="295">
        <v>0</v>
      </c>
      <c r="CM660" s="326" t="s">
        <v>1438</v>
      </c>
      <c r="CN660" s="309" t="s">
        <v>1441</v>
      </c>
      <c r="CO660" s="309" t="s">
        <v>1438</v>
      </c>
      <c r="CP660" s="310" t="s">
        <v>2203</v>
      </c>
      <c r="CQ660" s="336" t="s">
        <v>2266</v>
      </c>
      <c r="CR660" s="310">
        <f t="shared" ref="CR660:CR723" si="15">A660-CS660</f>
        <v>0</v>
      </c>
      <c r="CS660" s="310" t="s">
        <v>2054</v>
      </c>
      <c r="CT660" s="310" t="s">
        <v>699</v>
      </c>
      <c r="CU660" s="310">
        <v>0</v>
      </c>
      <c r="CW660" s="312" t="s">
        <v>1441</v>
      </c>
      <c r="CX660" s="310" t="s">
        <v>1438</v>
      </c>
      <c r="CY660" s="310" t="s">
        <v>2203</v>
      </c>
      <c r="CZ660" s="325">
        <f t="shared" si="14"/>
        <v>0</v>
      </c>
      <c r="DA660" s="313" t="s">
        <v>2054</v>
      </c>
      <c r="DB660" s="310" t="s">
        <v>699</v>
      </c>
      <c r="DC660" s="310" t="s">
        <v>1472</v>
      </c>
    </row>
    <row r="661" spans="1:107" ht="13.2" customHeight="1" x14ac:dyDescent="0.25">
      <c r="A661" s="293" t="s">
        <v>2055</v>
      </c>
      <c r="B661" s="294" t="s">
        <v>700</v>
      </c>
      <c r="C661" s="227">
        <v>937759.63</v>
      </c>
      <c r="D661" s="227">
        <v>0</v>
      </c>
      <c r="E661" s="227">
        <v>0</v>
      </c>
      <c r="F661" s="227">
        <v>0</v>
      </c>
      <c r="G661" s="227">
        <v>0</v>
      </c>
      <c r="H661" s="227">
        <v>0</v>
      </c>
      <c r="I661" s="227">
        <v>0</v>
      </c>
      <c r="J661" s="227">
        <v>59105</v>
      </c>
      <c r="K661" s="227">
        <v>0</v>
      </c>
      <c r="L661" s="227">
        <v>0</v>
      </c>
      <c r="M661" s="227">
        <v>0</v>
      </c>
      <c r="N661" s="227">
        <v>0</v>
      </c>
      <c r="O661" s="227">
        <v>222305.25</v>
      </c>
      <c r="P661" s="227">
        <v>0</v>
      </c>
      <c r="Q661" s="227">
        <v>0</v>
      </c>
      <c r="R661" s="227">
        <v>3745</v>
      </c>
      <c r="S661" s="227">
        <v>0</v>
      </c>
      <c r="T661" s="227">
        <v>0</v>
      </c>
      <c r="U661" s="227">
        <v>0</v>
      </c>
      <c r="V661" s="227">
        <v>0</v>
      </c>
      <c r="W661" s="227">
        <v>38520</v>
      </c>
      <c r="X661" s="227">
        <v>0</v>
      </c>
      <c r="Y661" s="227">
        <v>0</v>
      </c>
      <c r="Z661" s="227">
        <v>0</v>
      </c>
      <c r="AA661" s="227">
        <v>0</v>
      </c>
      <c r="AB661" s="227">
        <v>0</v>
      </c>
      <c r="AC661" s="227">
        <v>0</v>
      </c>
      <c r="AD661" s="227">
        <v>0</v>
      </c>
      <c r="AE661" s="227">
        <v>35000</v>
      </c>
      <c r="AF661" s="227">
        <v>0</v>
      </c>
      <c r="AG661" s="227">
        <v>0</v>
      </c>
      <c r="AH661" s="227">
        <v>0</v>
      </c>
      <c r="AI661" s="227">
        <v>0</v>
      </c>
      <c r="AJ661" s="227">
        <v>0</v>
      </c>
      <c r="AK661" s="227">
        <v>0</v>
      </c>
      <c r="AL661" s="227">
        <v>0</v>
      </c>
      <c r="AM661" s="227">
        <v>0</v>
      </c>
      <c r="AN661" s="227">
        <v>0</v>
      </c>
      <c r="AO661" s="227">
        <v>109049.05</v>
      </c>
      <c r="AP661" s="227">
        <v>0</v>
      </c>
      <c r="AQ661" s="227">
        <v>0</v>
      </c>
      <c r="AR661" s="227">
        <v>0</v>
      </c>
      <c r="AS661" s="227">
        <v>0</v>
      </c>
      <c r="AT661" s="227">
        <v>0</v>
      </c>
      <c r="AU661" s="227">
        <v>0</v>
      </c>
      <c r="AV661" s="227">
        <v>0</v>
      </c>
      <c r="AW661" s="227">
        <v>0</v>
      </c>
      <c r="AX661" s="227">
        <v>0</v>
      </c>
      <c r="AY661" s="227">
        <v>0</v>
      </c>
      <c r="AZ661" s="227">
        <v>0</v>
      </c>
      <c r="BA661" s="227">
        <v>71155.14</v>
      </c>
      <c r="BB661" s="227">
        <v>35310</v>
      </c>
      <c r="BC661" s="227">
        <v>14161</v>
      </c>
      <c r="BD661" s="227">
        <v>0</v>
      </c>
      <c r="BE661" s="227">
        <v>0</v>
      </c>
      <c r="BF661" s="227">
        <v>83995</v>
      </c>
      <c r="BG661" s="227">
        <v>23540</v>
      </c>
      <c r="BH661" s="227">
        <v>0</v>
      </c>
      <c r="BI661" s="227">
        <v>0</v>
      </c>
      <c r="BJ661" s="227">
        <v>0</v>
      </c>
      <c r="BK661" s="227">
        <v>0</v>
      </c>
      <c r="BL661" s="227">
        <v>140981.5</v>
      </c>
      <c r="BM661" s="227">
        <v>0</v>
      </c>
      <c r="BN661" s="227">
        <v>0</v>
      </c>
      <c r="BO661" s="227">
        <v>0</v>
      </c>
      <c r="BP661" s="227">
        <v>0</v>
      </c>
      <c r="BQ661" s="227">
        <v>0</v>
      </c>
      <c r="BR661" s="295">
        <v>404578</v>
      </c>
      <c r="BS661" s="227">
        <v>0</v>
      </c>
      <c r="BT661" s="227">
        <v>0</v>
      </c>
      <c r="BU661" s="227">
        <v>158681</v>
      </c>
      <c r="BV661" s="227">
        <v>0</v>
      </c>
      <c r="BW661" s="227">
        <v>0</v>
      </c>
      <c r="BX661" s="227">
        <v>0</v>
      </c>
      <c r="BY661" s="227">
        <v>0</v>
      </c>
      <c r="BZ661" s="227">
        <v>0</v>
      </c>
      <c r="CA661" s="227">
        <v>0</v>
      </c>
      <c r="CB661" s="227">
        <v>0</v>
      </c>
      <c r="CC661" s="227">
        <v>100259</v>
      </c>
      <c r="CD661" s="227">
        <v>0</v>
      </c>
      <c r="CE661" s="227">
        <v>46127.7</v>
      </c>
      <c r="CF661" s="227">
        <v>0</v>
      </c>
      <c r="CG661" s="227">
        <v>0</v>
      </c>
      <c r="CH661" s="227">
        <v>0</v>
      </c>
      <c r="CI661" s="227">
        <v>0</v>
      </c>
      <c r="CJ661" s="295">
        <v>40660</v>
      </c>
      <c r="CK661" s="227">
        <v>0</v>
      </c>
      <c r="CL661" s="227">
        <v>0</v>
      </c>
      <c r="CM661" s="326" t="s">
        <v>1438</v>
      </c>
      <c r="CN661" s="309" t="s">
        <v>1442</v>
      </c>
      <c r="CO661" s="309" t="s">
        <v>1438</v>
      </c>
      <c r="CP661" s="310" t="s">
        <v>2203</v>
      </c>
      <c r="CQ661" s="336" t="s">
        <v>2266</v>
      </c>
      <c r="CR661" s="310">
        <f t="shared" si="15"/>
        <v>0</v>
      </c>
      <c r="CS661" s="310" t="s">
        <v>2055</v>
      </c>
      <c r="CT661" s="310" t="s">
        <v>700</v>
      </c>
      <c r="CU661" s="310">
        <v>0</v>
      </c>
      <c r="CW661" s="312" t="s">
        <v>1442</v>
      </c>
      <c r="CX661" s="310" t="s">
        <v>1438</v>
      </c>
      <c r="CY661" s="310" t="s">
        <v>2203</v>
      </c>
      <c r="CZ661" s="325">
        <f t="shared" si="14"/>
        <v>0</v>
      </c>
      <c r="DA661" s="313" t="s">
        <v>2055</v>
      </c>
      <c r="DB661" s="310" t="s">
        <v>700</v>
      </c>
      <c r="DC661" s="310" t="s">
        <v>1472</v>
      </c>
    </row>
    <row r="662" spans="1:107" ht="13.2" customHeight="1" x14ac:dyDescent="0.25">
      <c r="A662" s="293" t="s">
        <v>2056</v>
      </c>
      <c r="B662" s="294" t="s">
        <v>701</v>
      </c>
      <c r="C662" s="227">
        <v>0</v>
      </c>
      <c r="D662" s="227">
        <v>0</v>
      </c>
      <c r="E662" s="227">
        <v>0</v>
      </c>
      <c r="F662" s="227">
        <v>0</v>
      </c>
      <c r="G662" s="227">
        <v>0</v>
      </c>
      <c r="H662" s="227">
        <v>0</v>
      </c>
      <c r="I662" s="227">
        <v>0</v>
      </c>
      <c r="J662" s="227">
        <v>0</v>
      </c>
      <c r="K662" s="227">
        <v>11000</v>
      </c>
      <c r="L662" s="227">
        <v>0</v>
      </c>
      <c r="M662" s="227">
        <v>62000</v>
      </c>
      <c r="N662" s="227">
        <v>0</v>
      </c>
      <c r="O662" s="227">
        <v>0</v>
      </c>
      <c r="P662" s="227">
        <v>0</v>
      </c>
      <c r="Q662" s="227">
        <v>0</v>
      </c>
      <c r="R662" s="227">
        <v>0</v>
      </c>
      <c r="S662" s="227">
        <v>19100</v>
      </c>
      <c r="T662" s="227">
        <v>0</v>
      </c>
      <c r="U662" s="227">
        <v>0</v>
      </c>
      <c r="V662" s="227">
        <v>0</v>
      </c>
      <c r="W662" s="227">
        <v>0</v>
      </c>
      <c r="X662" s="227">
        <v>0</v>
      </c>
      <c r="Y662" s="227">
        <v>0</v>
      </c>
      <c r="Z662" s="227">
        <v>0</v>
      </c>
      <c r="AA662" s="227">
        <v>0</v>
      </c>
      <c r="AB662" s="227">
        <v>0</v>
      </c>
      <c r="AC662" s="227">
        <v>0</v>
      </c>
      <c r="AD662" s="227">
        <v>0</v>
      </c>
      <c r="AE662" s="227">
        <v>0</v>
      </c>
      <c r="AF662" s="227">
        <v>0</v>
      </c>
      <c r="AG662" s="227">
        <v>0</v>
      </c>
      <c r="AH662" s="227">
        <v>0</v>
      </c>
      <c r="AI662" s="227">
        <v>0</v>
      </c>
      <c r="AJ662" s="227">
        <v>0</v>
      </c>
      <c r="AK662" s="227">
        <v>1128627</v>
      </c>
      <c r="AL662" s="227">
        <v>0</v>
      </c>
      <c r="AM662" s="227">
        <v>0</v>
      </c>
      <c r="AN662" s="227">
        <v>0</v>
      </c>
      <c r="AO662" s="227">
        <v>0</v>
      </c>
      <c r="AP662" s="227">
        <v>0</v>
      </c>
      <c r="AQ662" s="227">
        <v>0</v>
      </c>
      <c r="AR662" s="227">
        <v>0</v>
      </c>
      <c r="AS662" s="227">
        <v>0</v>
      </c>
      <c r="AT662" s="227">
        <v>47600</v>
      </c>
      <c r="AU662" s="227">
        <v>0</v>
      </c>
      <c r="AV662" s="227">
        <v>0</v>
      </c>
      <c r="AW662" s="227">
        <v>0</v>
      </c>
      <c r="AX662" s="227">
        <v>0</v>
      </c>
      <c r="AY662" s="227">
        <v>0</v>
      </c>
      <c r="AZ662" s="227">
        <v>0</v>
      </c>
      <c r="BA662" s="227">
        <v>0</v>
      </c>
      <c r="BB662" s="227">
        <v>0</v>
      </c>
      <c r="BC662" s="227">
        <v>103450</v>
      </c>
      <c r="BD662" s="227">
        <v>0</v>
      </c>
      <c r="BE662" s="227">
        <v>0</v>
      </c>
      <c r="BF662" s="227">
        <v>0</v>
      </c>
      <c r="BG662" s="227">
        <v>0</v>
      </c>
      <c r="BH662" s="227">
        <v>0</v>
      </c>
      <c r="BI662" s="227">
        <v>0</v>
      </c>
      <c r="BJ662" s="227">
        <v>0</v>
      </c>
      <c r="BK662" s="227">
        <v>0</v>
      </c>
      <c r="BL662" s="227">
        <v>0</v>
      </c>
      <c r="BM662" s="227">
        <v>0</v>
      </c>
      <c r="BN662" s="227">
        <v>0</v>
      </c>
      <c r="BO662" s="227">
        <v>0</v>
      </c>
      <c r="BP662" s="227">
        <v>0</v>
      </c>
      <c r="BQ662" s="227">
        <v>0</v>
      </c>
      <c r="BR662" s="295">
        <v>0</v>
      </c>
      <c r="BS662" s="227">
        <v>0</v>
      </c>
      <c r="BT662" s="295">
        <v>0</v>
      </c>
      <c r="BU662" s="227">
        <v>0</v>
      </c>
      <c r="BV662" s="227">
        <v>0</v>
      </c>
      <c r="BW662" s="227">
        <v>0</v>
      </c>
      <c r="BX662" s="227">
        <v>0</v>
      </c>
      <c r="BY662" s="295">
        <v>0</v>
      </c>
      <c r="BZ662" s="227">
        <v>0</v>
      </c>
      <c r="CA662" s="227">
        <v>0</v>
      </c>
      <c r="CB662" s="227">
        <v>0</v>
      </c>
      <c r="CC662" s="295">
        <v>0</v>
      </c>
      <c r="CD662" s="227">
        <v>0</v>
      </c>
      <c r="CE662" s="227">
        <v>0</v>
      </c>
      <c r="CF662" s="227">
        <v>0</v>
      </c>
      <c r="CG662" s="295">
        <v>0</v>
      </c>
      <c r="CH662" s="227">
        <v>0</v>
      </c>
      <c r="CI662" s="227">
        <v>0</v>
      </c>
      <c r="CJ662" s="227">
        <v>0</v>
      </c>
      <c r="CK662" s="227">
        <v>0</v>
      </c>
      <c r="CL662" s="295">
        <v>0</v>
      </c>
      <c r="CM662" s="326" t="s">
        <v>1438</v>
      </c>
      <c r="CN662" s="309" t="s">
        <v>1442</v>
      </c>
      <c r="CO662" s="309" t="s">
        <v>1438</v>
      </c>
      <c r="CP662" s="310" t="s">
        <v>2203</v>
      </c>
      <c r="CQ662" s="336" t="s">
        <v>2266</v>
      </c>
      <c r="CR662" s="310">
        <f t="shared" si="15"/>
        <v>0</v>
      </c>
      <c r="CS662" s="310" t="s">
        <v>2056</v>
      </c>
      <c r="CT662" s="310" t="s">
        <v>701</v>
      </c>
      <c r="CU662" s="310">
        <v>0</v>
      </c>
      <c r="CW662" s="312" t="s">
        <v>1442</v>
      </c>
      <c r="CX662" s="310" t="s">
        <v>1438</v>
      </c>
      <c r="CY662" s="310" t="s">
        <v>2203</v>
      </c>
      <c r="CZ662" s="325">
        <f t="shared" si="14"/>
        <v>0</v>
      </c>
      <c r="DA662" s="313" t="s">
        <v>2056</v>
      </c>
      <c r="DB662" s="310" t="s">
        <v>701</v>
      </c>
      <c r="DC662" s="310" t="s">
        <v>1472</v>
      </c>
    </row>
    <row r="663" spans="1:107" ht="13.2" customHeight="1" x14ac:dyDescent="0.25">
      <c r="A663" s="293" t="s">
        <v>2057</v>
      </c>
      <c r="B663" s="294" t="s">
        <v>702</v>
      </c>
      <c r="C663" s="227">
        <v>586000</v>
      </c>
      <c r="D663" s="227">
        <v>111880</v>
      </c>
      <c r="E663" s="227">
        <v>0</v>
      </c>
      <c r="F663" s="227">
        <v>0</v>
      </c>
      <c r="G663" s="227">
        <v>68900</v>
      </c>
      <c r="H663" s="227">
        <v>0</v>
      </c>
      <c r="I663" s="227">
        <v>94430</v>
      </c>
      <c r="J663" s="227">
        <v>256172.5</v>
      </c>
      <c r="K663" s="227">
        <v>0</v>
      </c>
      <c r="L663" s="227">
        <v>177770.84</v>
      </c>
      <c r="M663" s="227">
        <v>905227.42</v>
      </c>
      <c r="N663" s="227">
        <v>8000</v>
      </c>
      <c r="O663" s="227">
        <v>320000</v>
      </c>
      <c r="P663" s="227">
        <v>95000</v>
      </c>
      <c r="Q663" s="227">
        <v>56652</v>
      </c>
      <c r="R663" s="227">
        <v>3370</v>
      </c>
      <c r="S663" s="227">
        <v>37600</v>
      </c>
      <c r="T663" s="227">
        <v>206844</v>
      </c>
      <c r="U663" s="227">
        <v>0</v>
      </c>
      <c r="V663" s="227">
        <v>0</v>
      </c>
      <c r="W663" s="227">
        <v>3359180</v>
      </c>
      <c r="X663" s="227">
        <v>98433</v>
      </c>
      <c r="Y663" s="227">
        <v>0</v>
      </c>
      <c r="Z663" s="227">
        <v>0</v>
      </c>
      <c r="AA663" s="227">
        <v>0</v>
      </c>
      <c r="AB663" s="227">
        <v>0</v>
      </c>
      <c r="AC663" s="227">
        <v>0</v>
      </c>
      <c r="AD663" s="227">
        <v>0</v>
      </c>
      <c r="AE663" s="227">
        <v>0</v>
      </c>
      <c r="AF663" s="227">
        <v>33500</v>
      </c>
      <c r="AG663" s="227">
        <v>0</v>
      </c>
      <c r="AH663" s="227">
        <v>72000</v>
      </c>
      <c r="AI663" s="227">
        <v>0</v>
      </c>
      <c r="AJ663" s="227">
        <v>26005</v>
      </c>
      <c r="AK663" s="227">
        <v>13453995</v>
      </c>
      <c r="AL663" s="227">
        <v>119700</v>
      </c>
      <c r="AM663" s="227">
        <v>0</v>
      </c>
      <c r="AN663" s="227">
        <v>130600</v>
      </c>
      <c r="AO663" s="227">
        <v>498500</v>
      </c>
      <c r="AP663" s="227">
        <v>26000</v>
      </c>
      <c r="AQ663" s="227">
        <v>24500</v>
      </c>
      <c r="AR663" s="227">
        <v>0</v>
      </c>
      <c r="AS663" s="227">
        <v>0</v>
      </c>
      <c r="AT663" s="227">
        <v>659944.5</v>
      </c>
      <c r="AU663" s="227">
        <v>73723</v>
      </c>
      <c r="AV663" s="227">
        <v>51700</v>
      </c>
      <c r="AW663" s="227">
        <v>0</v>
      </c>
      <c r="AX663" s="227">
        <v>0</v>
      </c>
      <c r="AY663" s="227">
        <v>0</v>
      </c>
      <c r="AZ663" s="227">
        <v>0</v>
      </c>
      <c r="BA663" s="227">
        <v>0</v>
      </c>
      <c r="BB663" s="227">
        <v>20000</v>
      </c>
      <c r="BC663" s="227">
        <v>0</v>
      </c>
      <c r="BD663" s="227">
        <v>37000</v>
      </c>
      <c r="BE663" s="227">
        <v>745179.8</v>
      </c>
      <c r="BF663" s="227">
        <v>0</v>
      </c>
      <c r="BG663" s="227">
        <v>2623542.27</v>
      </c>
      <c r="BH663" s="227">
        <v>74500</v>
      </c>
      <c r="BI663" s="227">
        <v>0</v>
      </c>
      <c r="BJ663" s="227">
        <v>0</v>
      </c>
      <c r="BK663" s="227">
        <v>0</v>
      </c>
      <c r="BL663" s="227">
        <v>0</v>
      </c>
      <c r="BM663" s="227">
        <v>0</v>
      </c>
      <c r="BN663" s="227">
        <v>38668</v>
      </c>
      <c r="BO663" s="227">
        <v>0</v>
      </c>
      <c r="BP663" s="227">
        <v>106124.99</v>
      </c>
      <c r="BQ663" s="227">
        <v>24000</v>
      </c>
      <c r="BR663" s="295">
        <v>9423578.1600000001</v>
      </c>
      <c r="BS663" s="295">
        <v>0</v>
      </c>
      <c r="BT663" s="295">
        <v>72440</v>
      </c>
      <c r="BU663" s="295">
        <v>119333</v>
      </c>
      <c r="BV663" s="295">
        <v>1000</v>
      </c>
      <c r="BW663" s="295">
        <v>0</v>
      </c>
      <c r="BX663" s="295">
        <v>211334</v>
      </c>
      <c r="BY663" s="295">
        <v>0</v>
      </c>
      <c r="BZ663" s="295">
        <v>197000</v>
      </c>
      <c r="CA663" s="295">
        <v>0</v>
      </c>
      <c r="CB663" s="295">
        <v>0</v>
      </c>
      <c r="CC663" s="295">
        <v>71965</v>
      </c>
      <c r="CD663" s="295">
        <v>0</v>
      </c>
      <c r="CE663" s="295">
        <v>0</v>
      </c>
      <c r="CF663" s="295">
        <v>92000</v>
      </c>
      <c r="CG663" s="295">
        <v>0</v>
      </c>
      <c r="CH663" s="295">
        <v>0</v>
      </c>
      <c r="CI663" s="295">
        <v>5950</v>
      </c>
      <c r="CJ663" s="295">
        <v>0</v>
      </c>
      <c r="CK663" s="295">
        <v>12800</v>
      </c>
      <c r="CL663" s="295">
        <v>8700</v>
      </c>
      <c r="CM663" s="326" t="s">
        <v>1438</v>
      </c>
      <c r="CN663" s="309" t="s">
        <v>1442</v>
      </c>
      <c r="CO663" s="309" t="s">
        <v>1438</v>
      </c>
      <c r="CP663" s="310" t="s">
        <v>2203</v>
      </c>
      <c r="CQ663" s="336" t="s">
        <v>2266</v>
      </c>
      <c r="CR663" s="310">
        <f t="shared" si="15"/>
        <v>0</v>
      </c>
      <c r="CS663" s="310" t="s">
        <v>2057</v>
      </c>
      <c r="CT663" s="310" t="s">
        <v>702</v>
      </c>
      <c r="CU663" s="310">
        <v>0</v>
      </c>
      <c r="CW663" s="312" t="s">
        <v>1442</v>
      </c>
      <c r="CX663" s="310" t="s">
        <v>1438</v>
      </c>
      <c r="CY663" s="310" t="s">
        <v>2203</v>
      </c>
      <c r="CZ663" s="325">
        <f t="shared" si="14"/>
        <v>0</v>
      </c>
      <c r="DA663" s="313" t="s">
        <v>2057</v>
      </c>
      <c r="DB663" s="310" t="s">
        <v>702</v>
      </c>
      <c r="DC663" s="310" t="s">
        <v>1472</v>
      </c>
    </row>
    <row r="664" spans="1:107" ht="13.2" customHeight="1" x14ac:dyDescent="0.25">
      <c r="A664" s="293" t="s">
        <v>2058</v>
      </c>
      <c r="B664" s="294" t="s">
        <v>703</v>
      </c>
      <c r="C664" s="227">
        <v>390000</v>
      </c>
      <c r="D664" s="227">
        <v>0</v>
      </c>
      <c r="E664" s="227">
        <v>0</v>
      </c>
      <c r="F664" s="227">
        <v>8000</v>
      </c>
      <c r="G664" s="227">
        <v>6800</v>
      </c>
      <c r="H664" s="227">
        <v>0</v>
      </c>
      <c r="I664" s="227">
        <v>0</v>
      </c>
      <c r="J664" s="227">
        <v>102100</v>
      </c>
      <c r="K664" s="227">
        <v>60400</v>
      </c>
      <c r="L664" s="227">
        <v>24000</v>
      </c>
      <c r="M664" s="227">
        <v>0</v>
      </c>
      <c r="N664" s="227">
        <v>66400</v>
      </c>
      <c r="O664" s="227">
        <v>639333.6</v>
      </c>
      <c r="P664" s="227">
        <v>23800</v>
      </c>
      <c r="Q664" s="227">
        <v>0</v>
      </c>
      <c r="R664" s="227">
        <v>0</v>
      </c>
      <c r="S664" s="227">
        <v>53600</v>
      </c>
      <c r="T664" s="227">
        <v>38100</v>
      </c>
      <c r="U664" s="227">
        <v>0</v>
      </c>
      <c r="V664" s="227">
        <v>0</v>
      </c>
      <c r="W664" s="227">
        <v>390613.66</v>
      </c>
      <c r="X664" s="227">
        <v>43775</v>
      </c>
      <c r="Y664" s="227">
        <v>221005</v>
      </c>
      <c r="Z664" s="227">
        <v>48800</v>
      </c>
      <c r="AA664" s="227">
        <v>26100</v>
      </c>
      <c r="AB664" s="227">
        <v>36394</v>
      </c>
      <c r="AC664" s="227">
        <v>0</v>
      </c>
      <c r="AD664" s="227">
        <v>0</v>
      </c>
      <c r="AE664" s="227">
        <v>0</v>
      </c>
      <c r="AF664" s="227">
        <v>40800</v>
      </c>
      <c r="AG664" s="227">
        <v>0</v>
      </c>
      <c r="AH664" s="227">
        <v>60500</v>
      </c>
      <c r="AI664" s="227">
        <v>59500</v>
      </c>
      <c r="AJ664" s="227">
        <v>18805</v>
      </c>
      <c r="AK664" s="227">
        <v>1010031</v>
      </c>
      <c r="AL664" s="227">
        <v>21000</v>
      </c>
      <c r="AM664" s="227">
        <v>0</v>
      </c>
      <c r="AN664" s="227">
        <v>0</v>
      </c>
      <c r="AO664" s="227">
        <v>91870</v>
      </c>
      <c r="AP664" s="227">
        <v>0</v>
      </c>
      <c r="AQ664" s="227">
        <v>0</v>
      </c>
      <c r="AR664" s="227">
        <v>0</v>
      </c>
      <c r="AS664" s="227">
        <v>0</v>
      </c>
      <c r="AT664" s="227">
        <v>553144</v>
      </c>
      <c r="AU664" s="227">
        <v>0</v>
      </c>
      <c r="AV664" s="227">
        <v>0</v>
      </c>
      <c r="AW664" s="227">
        <v>76000</v>
      </c>
      <c r="AX664" s="227">
        <v>0</v>
      </c>
      <c r="AY664" s="227">
        <v>44800</v>
      </c>
      <c r="AZ664" s="227">
        <v>0</v>
      </c>
      <c r="BA664" s="227">
        <v>226968</v>
      </c>
      <c r="BB664" s="227">
        <v>0</v>
      </c>
      <c r="BC664" s="227">
        <v>12088.2</v>
      </c>
      <c r="BD664" s="227">
        <v>0</v>
      </c>
      <c r="BE664" s="227">
        <v>21000</v>
      </c>
      <c r="BF664" s="227">
        <v>44200</v>
      </c>
      <c r="BG664" s="227">
        <v>610087.38</v>
      </c>
      <c r="BH664" s="227">
        <v>47655</v>
      </c>
      <c r="BI664" s="227">
        <v>148856.66</v>
      </c>
      <c r="BJ664" s="227">
        <v>0</v>
      </c>
      <c r="BK664" s="227">
        <v>29250</v>
      </c>
      <c r="BL664" s="227">
        <v>0</v>
      </c>
      <c r="BM664" s="227">
        <v>0</v>
      </c>
      <c r="BN664" s="227">
        <v>0</v>
      </c>
      <c r="BO664" s="227">
        <v>0</v>
      </c>
      <c r="BP664" s="227">
        <v>99617</v>
      </c>
      <c r="BQ664" s="227">
        <v>46884</v>
      </c>
      <c r="BR664" s="295">
        <v>430114.13</v>
      </c>
      <c r="BS664" s="295">
        <v>256650</v>
      </c>
      <c r="BT664" s="295">
        <v>88612</v>
      </c>
      <c r="BU664" s="295">
        <v>273940</v>
      </c>
      <c r="BV664" s="227">
        <v>67656</v>
      </c>
      <c r="BW664" s="227">
        <v>67000</v>
      </c>
      <c r="BX664" s="227">
        <v>120600</v>
      </c>
      <c r="BY664" s="227">
        <v>0</v>
      </c>
      <c r="BZ664" s="227">
        <v>5100</v>
      </c>
      <c r="CA664" s="295">
        <v>5700</v>
      </c>
      <c r="CB664" s="227">
        <v>0</v>
      </c>
      <c r="CC664" s="295">
        <v>60000</v>
      </c>
      <c r="CD664" s="295">
        <v>0</v>
      </c>
      <c r="CE664" s="227">
        <v>1791.18</v>
      </c>
      <c r="CF664" s="227">
        <v>104500</v>
      </c>
      <c r="CG664" s="295">
        <v>181800</v>
      </c>
      <c r="CH664" s="227">
        <v>0</v>
      </c>
      <c r="CI664" s="295">
        <v>10700</v>
      </c>
      <c r="CJ664" s="227">
        <v>0</v>
      </c>
      <c r="CK664" s="227">
        <v>35375</v>
      </c>
      <c r="CL664" s="295">
        <v>0</v>
      </c>
      <c r="CM664" s="326" t="s">
        <v>1438</v>
      </c>
      <c r="CN664" s="309" t="s">
        <v>1442</v>
      </c>
      <c r="CO664" s="309" t="s">
        <v>1438</v>
      </c>
      <c r="CP664" s="310" t="s">
        <v>2203</v>
      </c>
      <c r="CQ664" s="336" t="s">
        <v>2266</v>
      </c>
      <c r="CR664" s="310">
        <f t="shared" si="15"/>
        <v>0</v>
      </c>
      <c r="CS664" s="310" t="s">
        <v>2058</v>
      </c>
      <c r="CT664" s="310" t="s">
        <v>703</v>
      </c>
      <c r="CU664" s="310">
        <v>0</v>
      </c>
      <c r="CW664" s="312" t="s">
        <v>1442</v>
      </c>
      <c r="CX664" s="310" t="s">
        <v>1438</v>
      </c>
      <c r="CY664" s="310" t="s">
        <v>2203</v>
      </c>
      <c r="CZ664" s="325">
        <f t="shared" si="14"/>
        <v>0</v>
      </c>
      <c r="DA664" s="313" t="s">
        <v>2058</v>
      </c>
      <c r="DB664" s="310" t="s">
        <v>703</v>
      </c>
      <c r="DC664" s="310" t="s">
        <v>1472</v>
      </c>
    </row>
    <row r="665" spans="1:107" ht="13.2" customHeight="1" x14ac:dyDescent="0.25">
      <c r="A665" s="293" t="s">
        <v>2059</v>
      </c>
      <c r="B665" s="294" t="s">
        <v>704</v>
      </c>
      <c r="C665" s="227">
        <v>100000</v>
      </c>
      <c r="D665" s="227">
        <v>0</v>
      </c>
      <c r="E665" s="227">
        <v>0</v>
      </c>
      <c r="F665" s="227">
        <v>0</v>
      </c>
      <c r="G665" s="227">
        <v>0</v>
      </c>
      <c r="H665" s="227">
        <v>0</v>
      </c>
      <c r="I665" s="227">
        <v>0</v>
      </c>
      <c r="J665" s="227">
        <v>61025</v>
      </c>
      <c r="K665" s="227">
        <v>37100</v>
      </c>
      <c r="L665" s="227">
        <v>104650</v>
      </c>
      <c r="M665" s="227">
        <v>0</v>
      </c>
      <c r="N665" s="227">
        <v>0</v>
      </c>
      <c r="O665" s="227">
        <v>0</v>
      </c>
      <c r="P665" s="227">
        <v>209000</v>
      </c>
      <c r="Q665" s="227">
        <v>132000</v>
      </c>
      <c r="R665" s="227">
        <v>49153</v>
      </c>
      <c r="S665" s="227">
        <v>158500</v>
      </c>
      <c r="T665" s="227">
        <v>0</v>
      </c>
      <c r="U665" s="227">
        <v>0</v>
      </c>
      <c r="V665" s="227">
        <v>0</v>
      </c>
      <c r="W665" s="227">
        <v>0</v>
      </c>
      <c r="X665" s="227">
        <v>0</v>
      </c>
      <c r="Y665" s="227">
        <v>173000</v>
      </c>
      <c r="Z665" s="227">
        <v>0</v>
      </c>
      <c r="AA665" s="227">
        <v>197000</v>
      </c>
      <c r="AB665" s="227">
        <v>0</v>
      </c>
      <c r="AC665" s="227">
        <v>0</v>
      </c>
      <c r="AD665" s="227">
        <v>133000</v>
      </c>
      <c r="AE665" s="227">
        <v>0</v>
      </c>
      <c r="AF665" s="227">
        <v>0</v>
      </c>
      <c r="AG665" s="227">
        <v>709300</v>
      </c>
      <c r="AH665" s="227">
        <v>0</v>
      </c>
      <c r="AI665" s="227">
        <v>0</v>
      </c>
      <c r="AJ665" s="227">
        <v>15000</v>
      </c>
      <c r="AK665" s="227">
        <v>373729</v>
      </c>
      <c r="AL665" s="227">
        <v>12000</v>
      </c>
      <c r="AM665" s="227">
        <v>0</v>
      </c>
      <c r="AN665" s="227">
        <v>0</v>
      </c>
      <c r="AO665" s="227">
        <v>0</v>
      </c>
      <c r="AP665" s="227">
        <v>0</v>
      </c>
      <c r="AQ665" s="227">
        <v>0</v>
      </c>
      <c r="AR665" s="227">
        <v>0</v>
      </c>
      <c r="AS665" s="227">
        <v>49740</v>
      </c>
      <c r="AT665" s="227">
        <v>182380</v>
      </c>
      <c r="AU665" s="227">
        <v>0</v>
      </c>
      <c r="AV665" s="227">
        <v>0</v>
      </c>
      <c r="AW665" s="227">
        <v>5000</v>
      </c>
      <c r="AX665" s="227">
        <v>0</v>
      </c>
      <c r="AY665" s="227">
        <v>0</v>
      </c>
      <c r="AZ665" s="227">
        <v>0</v>
      </c>
      <c r="BA665" s="227">
        <v>0</v>
      </c>
      <c r="BB665" s="227">
        <v>37000</v>
      </c>
      <c r="BC665" s="227">
        <v>0</v>
      </c>
      <c r="BD665" s="227">
        <v>27460</v>
      </c>
      <c r="BE665" s="227">
        <v>0</v>
      </c>
      <c r="BF665" s="227">
        <v>0</v>
      </c>
      <c r="BG665" s="227">
        <v>0</v>
      </c>
      <c r="BH665" s="227">
        <v>0</v>
      </c>
      <c r="BI665" s="227">
        <v>0</v>
      </c>
      <c r="BJ665" s="227">
        <v>0</v>
      </c>
      <c r="BK665" s="227">
        <v>0</v>
      </c>
      <c r="BL665" s="227">
        <v>0</v>
      </c>
      <c r="BM665" s="227">
        <v>0</v>
      </c>
      <c r="BN665" s="227">
        <v>215060</v>
      </c>
      <c r="BO665" s="227">
        <v>0</v>
      </c>
      <c r="BP665" s="227">
        <v>24240</v>
      </c>
      <c r="BQ665" s="227">
        <v>0</v>
      </c>
      <c r="BR665" s="295">
        <v>0</v>
      </c>
      <c r="BS665" s="295">
        <v>490000</v>
      </c>
      <c r="BT665" s="295">
        <v>0</v>
      </c>
      <c r="BU665" s="295">
        <v>0</v>
      </c>
      <c r="BV665" s="295">
        <v>0</v>
      </c>
      <c r="BW665" s="295">
        <v>1120891</v>
      </c>
      <c r="BX665" s="295">
        <v>0</v>
      </c>
      <c r="BY665" s="295">
        <v>0</v>
      </c>
      <c r="BZ665" s="295">
        <v>1608100</v>
      </c>
      <c r="CA665" s="295">
        <v>561000</v>
      </c>
      <c r="CB665" s="295">
        <v>0</v>
      </c>
      <c r="CC665" s="295">
        <v>197500</v>
      </c>
      <c r="CD665" s="295">
        <v>0</v>
      </c>
      <c r="CE665" s="295">
        <v>0</v>
      </c>
      <c r="CF665" s="295">
        <v>606400</v>
      </c>
      <c r="CG665" s="295">
        <v>0</v>
      </c>
      <c r="CH665" s="295">
        <v>0</v>
      </c>
      <c r="CI665" s="295">
        <v>0</v>
      </c>
      <c r="CJ665" s="295">
        <v>0</v>
      </c>
      <c r="CK665" s="295">
        <v>56300</v>
      </c>
      <c r="CL665" s="295">
        <v>0</v>
      </c>
      <c r="CM665" s="326" t="s">
        <v>1438</v>
      </c>
      <c r="CN665" s="309" t="s">
        <v>1442</v>
      </c>
      <c r="CO665" s="309" t="s">
        <v>1438</v>
      </c>
      <c r="CP665" s="310" t="s">
        <v>2203</v>
      </c>
      <c r="CQ665" s="336" t="s">
        <v>2266</v>
      </c>
      <c r="CR665" s="310">
        <f t="shared" si="15"/>
        <v>0</v>
      </c>
      <c r="CS665" s="310" t="s">
        <v>2059</v>
      </c>
      <c r="CT665" s="310" t="s">
        <v>704</v>
      </c>
      <c r="CU665" s="310">
        <v>0</v>
      </c>
      <c r="CW665" s="312" t="s">
        <v>1442</v>
      </c>
      <c r="CX665" s="310" t="s">
        <v>1438</v>
      </c>
      <c r="CY665" s="310" t="s">
        <v>2203</v>
      </c>
      <c r="CZ665" s="325">
        <f t="shared" si="14"/>
        <v>0</v>
      </c>
      <c r="DA665" s="313" t="s">
        <v>2059</v>
      </c>
      <c r="DB665" s="310" t="s">
        <v>704</v>
      </c>
      <c r="DC665" s="310" t="s">
        <v>1472</v>
      </c>
    </row>
    <row r="666" spans="1:107" ht="13.2" customHeight="1" x14ac:dyDescent="0.25">
      <c r="A666" s="293" t="s">
        <v>2060</v>
      </c>
      <c r="B666" s="294" t="s">
        <v>705</v>
      </c>
      <c r="C666" s="227">
        <v>3900447.12</v>
      </c>
      <c r="D666" s="227">
        <v>579909.05000000005</v>
      </c>
      <c r="E666" s="227">
        <v>522812.3</v>
      </c>
      <c r="F666" s="227">
        <v>643452.5</v>
      </c>
      <c r="G666" s="227">
        <v>481644</v>
      </c>
      <c r="H666" s="227">
        <v>523889.85</v>
      </c>
      <c r="I666" s="227">
        <v>969054.3</v>
      </c>
      <c r="J666" s="227">
        <v>937558</v>
      </c>
      <c r="K666" s="227">
        <v>966724.5</v>
      </c>
      <c r="L666" s="227">
        <v>426436.98</v>
      </c>
      <c r="M666" s="227">
        <v>1080146.81</v>
      </c>
      <c r="N666" s="227">
        <v>312418.7</v>
      </c>
      <c r="O666" s="227">
        <v>1577308.3</v>
      </c>
      <c r="P666" s="227">
        <v>772090.76</v>
      </c>
      <c r="Q666" s="227">
        <v>1109561.22</v>
      </c>
      <c r="R666" s="227">
        <v>974731.1</v>
      </c>
      <c r="S666" s="227">
        <v>768725</v>
      </c>
      <c r="T666" s="227">
        <v>636047.9</v>
      </c>
      <c r="U666" s="227">
        <v>456339.7</v>
      </c>
      <c r="V666" s="227">
        <v>330595</v>
      </c>
      <c r="W666" s="227">
        <v>5004572.7</v>
      </c>
      <c r="X666" s="227">
        <v>317098.46000000002</v>
      </c>
      <c r="Y666" s="227">
        <v>1214919</v>
      </c>
      <c r="Z666" s="227">
        <v>992349</v>
      </c>
      <c r="AA666" s="227">
        <v>564379.98</v>
      </c>
      <c r="AB666" s="227">
        <v>543518.80000000005</v>
      </c>
      <c r="AC666" s="227">
        <v>276865</v>
      </c>
      <c r="AD666" s="227">
        <v>845018.8</v>
      </c>
      <c r="AE666" s="227">
        <v>598324</v>
      </c>
      <c r="AF666" s="227">
        <v>481582.1</v>
      </c>
      <c r="AG666" s="227">
        <v>746093.2</v>
      </c>
      <c r="AH666" s="227">
        <v>721856.6</v>
      </c>
      <c r="AI666" s="227">
        <v>633732.4</v>
      </c>
      <c r="AJ666" s="227">
        <v>503049.3</v>
      </c>
      <c r="AK666" s="227">
        <v>4033446.57</v>
      </c>
      <c r="AL666" s="227">
        <v>728735.7</v>
      </c>
      <c r="AM666" s="227">
        <v>404786.9</v>
      </c>
      <c r="AN666" s="227">
        <v>924985.03</v>
      </c>
      <c r="AO666" s="227">
        <v>1043045.8</v>
      </c>
      <c r="AP666" s="227">
        <v>887613.5</v>
      </c>
      <c r="AQ666" s="227">
        <v>351950</v>
      </c>
      <c r="AR666" s="227">
        <v>2035206.76</v>
      </c>
      <c r="AS666" s="227">
        <v>738412.25</v>
      </c>
      <c r="AT666" s="227">
        <v>2316595.5</v>
      </c>
      <c r="AU666" s="227">
        <v>1015465.86</v>
      </c>
      <c r="AV666" s="227">
        <v>753135</v>
      </c>
      <c r="AW666" s="227">
        <v>270172.79999999999</v>
      </c>
      <c r="AX666" s="227">
        <v>413618.9</v>
      </c>
      <c r="AY666" s="227">
        <v>417991.8</v>
      </c>
      <c r="AZ666" s="227">
        <v>463346.3</v>
      </c>
      <c r="BA666" s="227">
        <v>1337717.5</v>
      </c>
      <c r="BB666" s="227">
        <v>444634.32</v>
      </c>
      <c r="BC666" s="227">
        <v>1399521.38</v>
      </c>
      <c r="BD666" s="227">
        <v>900648.7</v>
      </c>
      <c r="BE666" s="227">
        <v>297476.76</v>
      </c>
      <c r="BF666" s="227">
        <v>548845.77</v>
      </c>
      <c r="BG666" s="227">
        <v>1597901.8</v>
      </c>
      <c r="BH666" s="227">
        <v>197505</v>
      </c>
      <c r="BI666" s="227">
        <v>242200</v>
      </c>
      <c r="BJ666" s="227">
        <v>683207</v>
      </c>
      <c r="BK666" s="227">
        <v>596734.51</v>
      </c>
      <c r="BL666" s="227">
        <v>1574290.1</v>
      </c>
      <c r="BM666" s="227">
        <v>594821.80000000005</v>
      </c>
      <c r="BN666" s="227">
        <v>804192.38</v>
      </c>
      <c r="BO666" s="227">
        <v>755007</v>
      </c>
      <c r="BP666" s="227">
        <v>885316.9</v>
      </c>
      <c r="BQ666" s="227">
        <v>420068.73</v>
      </c>
      <c r="BR666" s="295">
        <v>5060618.82</v>
      </c>
      <c r="BS666" s="295">
        <v>522407</v>
      </c>
      <c r="BT666" s="295">
        <v>504620</v>
      </c>
      <c r="BU666" s="295">
        <v>1019117.3</v>
      </c>
      <c r="BV666" s="295">
        <v>208724.2</v>
      </c>
      <c r="BW666" s="295">
        <v>548868.51</v>
      </c>
      <c r="BX666" s="295">
        <v>1254605.5</v>
      </c>
      <c r="BY666" s="295">
        <v>442909.2</v>
      </c>
      <c r="BZ666" s="295">
        <v>516558</v>
      </c>
      <c r="CA666" s="295">
        <v>551063.69999999995</v>
      </c>
      <c r="CB666" s="295">
        <v>1044358</v>
      </c>
      <c r="CC666" s="295">
        <v>914220</v>
      </c>
      <c r="CD666" s="295">
        <v>881976.2</v>
      </c>
      <c r="CE666" s="295">
        <v>688312.68</v>
      </c>
      <c r="CF666" s="295">
        <v>549336.80000000005</v>
      </c>
      <c r="CG666" s="295">
        <v>527516.22</v>
      </c>
      <c r="CH666" s="295">
        <v>610080</v>
      </c>
      <c r="CI666" s="295">
        <v>368398.02</v>
      </c>
      <c r="CJ666" s="295">
        <v>1285978.46</v>
      </c>
      <c r="CK666" s="295">
        <v>400399.6</v>
      </c>
      <c r="CL666" s="295">
        <v>281782.83</v>
      </c>
      <c r="CM666" s="326" t="s">
        <v>1440</v>
      </c>
      <c r="CN666" s="309" t="s">
        <v>1439</v>
      </c>
      <c r="CO666" s="309" t="s">
        <v>1440</v>
      </c>
      <c r="CQ666" s="336" t="s">
        <v>2267</v>
      </c>
      <c r="CR666" s="310">
        <f t="shared" si="15"/>
        <v>0</v>
      </c>
      <c r="CS666" s="310" t="s">
        <v>2060</v>
      </c>
      <c r="CT666" s="310" t="s">
        <v>705</v>
      </c>
      <c r="CU666" s="310">
        <v>0</v>
      </c>
      <c r="CW666" s="312" t="s">
        <v>1439</v>
      </c>
      <c r="CX666" s="310" t="s">
        <v>1440</v>
      </c>
      <c r="CY666" s="310">
        <v>0</v>
      </c>
      <c r="CZ666" s="325">
        <f t="shared" si="14"/>
        <v>0</v>
      </c>
      <c r="DA666" s="313" t="s">
        <v>2060</v>
      </c>
      <c r="DB666" s="310" t="s">
        <v>705</v>
      </c>
      <c r="DC666" s="310" t="s">
        <v>1472</v>
      </c>
    </row>
    <row r="667" spans="1:107" ht="13.2" customHeight="1" x14ac:dyDescent="0.25">
      <c r="A667" s="293" t="s">
        <v>2061</v>
      </c>
      <c r="B667" s="294" t="s">
        <v>706</v>
      </c>
      <c r="C667" s="227">
        <v>973400</v>
      </c>
      <c r="D667" s="227">
        <v>0</v>
      </c>
      <c r="E667" s="227">
        <v>0</v>
      </c>
      <c r="F667" s="227">
        <v>0</v>
      </c>
      <c r="G667" s="227">
        <v>0</v>
      </c>
      <c r="H667" s="227">
        <v>0</v>
      </c>
      <c r="I667" s="227">
        <v>0</v>
      </c>
      <c r="J667" s="227">
        <v>0</v>
      </c>
      <c r="K667" s="227">
        <v>0</v>
      </c>
      <c r="L667" s="227">
        <v>0</v>
      </c>
      <c r="M667" s="227">
        <v>0</v>
      </c>
      <c r="N667" s="227">
        <v>0</v>
      </c>
      <c r="O667" s="227">
        <v>0</v>
      </c>
      <c r="P667" s="227">
        <v>0</v>
      </c>
      <c r="Q667" s="227">
        <v>0</v>
      </c>
      <c r="R667" s="227">
        <v>1033290</v>
      </c>
      <c r="S667" s="227">
        <v>16200</v>
      </c>
      <c r="T667" s="227">
        <v>541235</v>
      </c>
      <c r="U667" s="227">
        <v>23940</v>
      </c>
      <c r="V667" s="227">
        <v>0</v>
      </c>
      <c r="W667" s="227">
        <v>422138.45</v>
      </c>
      <c r="X667" s="227">
        <v>150000</v>
      </c>
      <c r="Y667" s="227">
        <v>0</v>
      </c>
      <c r="Z667" s="227">
        <v>0</v>
      </c>
      <c r="AA667" s="227">
        <v>0</v>
      </c>
      <c r="AB667" s="227">
        <v>0</v>
      </c>
      <c r="AC667" s="227">
        <v>0</v>
      </c>
      <c r="AD667" s="227">
        <v>0</v>
      </c>
      <c r="AE667" s="227">
        <v>0</v>
      </c>
      <c r="AF667" s="227">
        <v>0</v>
      </c>
      <c r="AG667" s="227">
        <v>0</v>
      </c>
      <c r="AH667" s="227">
        <v>0</v>
      </c>
      <c r="AI667" s="227">
        <v>0</v>
      </c>
      <c r="AJ667" s="227">
        <v>0</v>
      </c>
      <c r="AK667" s="227">
        <v>3890500</v>
      </c>
      <c r="AL667" s="227">
        <v>0</v>
      </c>
      <c r="AM667" s="227">
        <v>0</v>
      </c>
      <c r="AN667" s="227">
        <v>0</v>
      </c>
      <c r="AO667" s="227">
        <v>0</v>
      </c>
      <c r="AP667" s="227">
        <v>0</v>
      </c>
      <c r="AQ667" s="227">
        <v>0</v>
      </c>
      <c r="AR667" s="227">
        <v>0</v>
      </c>
      <c r="AS667" s="227">
        <v>0</v>
      </c>
      <c r="AT667" s="227">
        <v>630500</v>
      </c>
      <c r="AU667" s="227">
        <v>0</v>
      </c>
      <c r="AV667" s="227">
        <v>282400</v>
      </c>
      <c r="AW667" s="227">
        <v>0</v>
      </c>
      <c r="AX667" s="227">
        <v>0</v>
      </c>
      <c r="AY667" s="227">
        <v>0</v>
      </c>
      <c r="AZ667" s="227">
        <v>0</v>
      </c>
      <c r="BA667" s="227">
        <v>1218000</v>
      </c>
      <c r="BB667" s="227">
        <v>377090</v>
      </c>
      <c r="BC667" s="227">
        <v>5433728.2599999998</v>
      </c>
      <c r="BD667" s="227">
        <v>5179735</v>
      </c>
      <c r="BE667" s="227">
        <v>390400</v>
      </c>
      <c r="BF667" s="227">
        <v>19300</v>
      </c>
      <c r="BG667" s="227">
        <v>18500</v>
      </c>
      <c r="BH667" s="227">
        <v>0</v>
      </c>
      <c r="BI667" s="227">
        <v>0</v>
      </c>
      <c r="BJ667" s="227">
        <v>0</v>
      </c>
      <c r="BK667" s="227">
        <v>0</v>
      </c>
      <c r="BL667" s="227">
        <v>3908769.2</v>
      </c>
      <c r="BM667" s="227">
        <v>1255716</v>
      </c>
      <c r="BN667" s="227">
        <v>824481</v>
      </c>
      <c r="BO667" s="227">
        <v>1127581.44</v>
      </c>
      <c r="BP667" s="227">
        <v>708300</v>
      </c>
      <c r="BQ667" s="227">
        <v>791210</v>
      </c>
      <c r="BR667" s="295">
        <v>12963205</v>
      </c>
      <c r="BS667" s="227">
        <v>936000</v>
      </c>
      <c r="BT667" s="295">
        <v>0</v>
      </c>
      <c r="BU667" s="295">
        <v>1892080.42</v>
      </c>
      <c r="BV667" s="227">
        <v>0</v>
      </c>
      <c r="BW667" s="295">
        <v>0</v>
      </c>
      <c r="BX667" s="295">
        <v>1730000</v>
      </c>
      <c r="BY667" s="295">
        <v>3600</v>
      </c>
      <c r="BZ667" s="295">
        <v>0</v>
      </c>
      <c r="CA667" s="295">
        <v>106893</v>
      </c>
      <c r="CB667" s="227">
        <v>0</v>
      </c>
      <c r="CC667" s="295">
        <v>16200</v>
      </c>
      <c r="CD667" s="295">
        <v>1000000</v>
      </c>
      <c r="CE667" s="295">
        <v>0</v>
      </c>
      <c r="CF667" s="295">
        <v>0</v>
      </c>
      <c r="CG667" s="295">
        <v>0</v>
      </c>
      <c r="CH667" s="295">
        <v>0</v>
      </c>
      <c r="CI667" s="295">
        <v>0</v>
      </c>
      <c r="CJ667" s="295">
        <v>2167543.0499999998</v>
      </c>
      <c r="CK667" s="295">
        <v>0</v>
      </c>
      <c r="CL667" s="227">
        <v>0</v>
      </c>
      <c r="CM667" s="326" t="s">
        <v>1438</v>
      </c>
      <c r="CN667" s="309" t="s">
        <v>1443</v>
      </c>
      <c r="CO667" s="309" t="s">
        <v>1438</v>
      </c>
      <c r="CP667" s="310" t="s">
        <v>2203</v>
      </c>
      <c r="CQ667" s="336" t="s">
        <v>2266</v>
      </c>
      <c r="CR667" s="310">
        <f t="shared" si="15"/>
        <v>0</v>
      </c>
      <c r="CS667" s="310" t="s">
        <v>2061</v>
      </c>
      <c r="CT667" s="310" t="s">
        <v>706</v>
      </c>
      <c r="CU667" s="310">
        <v>0</v>
      </c>
      <c r="CW667" s="312" t="s">
        <v>1443</v>
      </c>
      <c r="CX667" s="310" t="s">
        <v>1438</v>
      </c>
      <c r="CY667" s="310" t="s">
        <v>2203</v>
      </c>
      <c r="CZ667" s="325">
        <f t="shared" si="14"/>
        <v>0</v>
      </c>
      <c r="DA667" s="313" t="s">
        <v>2061</v>
      </c>
      <c r="DB667" s="310" t="s">
        <v>706</v>
      </c>
      <c r="DC667" s="310" t="s">
        <v>1472</v>
      </c>
    </row>
    <row r="668" spans="1:107" ht="13.2" customHeight="1" x14ac:dyDescent="0.25">
      <c r="A668" s="293" t="s">
        <v>2062</v>
      </c>
      <c r="B668" s="294" t="s">
        <v>707</v>
      </c>
      <c r="C668" s="227">
        <v>2390900</v>
      </c>
      <c r="D668" s="227">
        <v>0</v>
      </c>
      <c r="E668" s="227">
        <v>0</v>
      </c>
      <c r="F668" s="227">
        <v>351260</v>
      </c>
      <c r="G668" s="227">
        <v>0</v>
      </c>
      <c r="H668" s="227">
        <v>437200</v>
      </c>
      <c r="I668" s="227">
        <v>0</v>
      </c>
      <c r="J668" s="227">
        <v>202720</v>
      </c>
      <c r="K668" s="227">
        <v>14570</v>
      </c>
      <c r="L668" s="227">
        <v>0</v>
      </c>
      <c r="M668" s="227">
        <v>468900</v>
      </c>
      <c r="N668" s="227">
        <v>0</v>
      </c>
      <c r="O668" s="227">
        <v>0</v>
      </c>
      <c r="P668" s="227">
        <v>0</v>
      </c>
      <c r="Q668" s="227">
        <v>0</v>
      </c>
      <c r="R668" s="227">
        <v>55650</v>
      </c>
      <c r="S668" s="227">
        <v>70862.75</v>
      </c>
      <c r="T668" s="227">
        <v>0</v>
      </c>
      <c r="U668" s="227">
        <v>10431</v>
      </c>
      <c r="V668" s="227">
        <v>6300</v>
      </c>
      <c r="W668" s="227">
        <v>0</v>
      </c>
      <c r="X668" s="227">
        <v>81050</v>
      </c>
      <c r="Y668" s="227">
        <v>31390</v>
      </c>
      <c r="Z668" s="227">
        <v>0</v>
      </c>
      <c r="AA668" s="227">
        <v>418850</v>
      </c>
      <c r="AB668" s="227">
        <v>266700</v>
      </c>
      <c r="AC668" s="227">
        <v>0</v>
      </c>
      <c r="AD668" s="227">
        <v>1512800</v>
      </c>
      <c r="AE668" s="227">
        <v>0</v>
      </c>
      <c r="AF668" s="227">
        <v>0</v>
      </c>
      <c r="AG668" s="227">
        <v>0</v>
      </c>
      <c r="AH668" s="227">
        <v>0</v>
      </c>
      <c r="AI668" s="227">
        <v>0</v>
      </c>
      <c r="AJ668" s="227">
        <v>86040</v>
      </c>
      <c r="AK668" s="227">
        <v>0</v>
      </c>
      <c r="AL668" s="227">
        <v>0</v>
      </c>
      <c r="AM668" s="227">
        <v>0</v>
      </c>
      <c r="AN668" s="227">
        <v>70900</v>
      </c>
      <c r="AO668" s="227">
        <v>0</v>
      </c>
      <c r="AP668" s="227">
        <v>178800</v>
      </c>
      <c r="AQ668" s="227">
        <v>66500</v>
      </c>
      <c r="AR668" s="227">
        <v>0</v>
      </c>
      <c r="AS668" s="227">
        <v>0</v>
      </c>
      <c r="AT668" s="227">
        <v>0</v>
      </c>
      <c r="AU668" s="227">
        <v>0</v>
      </c>
      <c r="AV668" s="227">
        <v>0</v>
      </c>
      <c r="AW668" s="227">
        <v>0</v>
      </c>
      <c r="AX668" s="227">
        <v>0</v>
      </c>
      <c r="AY668" s="227">
        <v>0</v>
      </c>
      <c r="AZ668" s="227">
        <v>0</v>
      </c>
      <c r="BA668" s="227">
        <v>0</v>
      </c>
      <c r="BB668" s="227">
        <v>0</v>
      </c>
      <c r="BC668" s="227">
        <v>0</v>
      </c>
      <c r="BD668" s="227">
        <v>3525671</v>
      </c>
      <c r="BE668" s="227">
        <v>889815</v>
      </c>
      <c r="BF668" s="227">
        <v>0</v>
      </c>
      <c r="BG668" s="227">
        <v>0</v>
      </c>
      <c r="BH668" s="227">
        <v>0</v>
      </c>
      <c r="BI668" s="227">
        <v>481795</v>
      </c>
      <c r="BJ668" s="227">
        <v>920490</v>
      </c>
      <c r="BK668" s="227">
        <v>1274006</v>
      </c>
      <c r="BL668" s="227">
        <v>0</v>
      </c>
      <c r="BM668" s="227">
        <v>7800793</v>
      </c>
      <c r="BN668" s="227">
        <v>32570</v>
      </c>
      <c r="BO668" s="227">
        <v>4696.6499999999996</v>
      </c>
      <c r="BP668" s="227">
        <v>70500</v>
      </c>
      <c r="BQ668" s="227">
        <v>4709458</v>
      </c>
      <c r="BR668" s="227">
        <v>0</v>
      </c>
      <c r="BS668" s="295">
        <v>5499810</v>
      </c>
      <c r="BT668" s="227">
        <v>0</v>
      </c>
      <c r="BU668" s="227">
        <v>1860180</v>
      </c>
      <c r="BV668" s="227">
        <v>18360</v>
      </c>
      <c r="BW668" s="227">
        <v>0</v>
      </c>
      <c r="BX668" s="227">
        <v>0</v>
      </c>
      <c r="BY668" s="227">
        <v>469899.91</v>
      </c>
      <c r="BZ668" s="227">
        <v>62710</v>
      </c>
      <c r="CA668" s="227">
        <v>2800</v>
      </c>
      <c r="CB668" s="295">
        <v>0</v>
      </c>
      <c r="CC668" s="227">
        <v>262800</v>
      </c>
      <c r="CD668" s="295">
        <v>581400</v>
      </c>
      <c r="CE668" s="295">
        <v>0</v>
      </c>
      <c r="CF668" s="227">
        <v>1008320</v>
      </c>
      <c r="CG668" s="227">
        <v>1201200</v>
      </c>
      <c r="CH668" s="227">
        <v>0</v>
      </c>
      <c r="CI668" s="227">
        <v>0</v>
      </c>
      <c r="CJ668" s="295">
        <v>0</v>
      </c>
      <c r="CK668" s="227">
        <v>559190</v>
      </c>
      <c r="CL668" s="227">
        <v>356090</v>
      </c>
      <c r="CM668" s="326" t="s">
        <v>1438</v>
      </c>
      <c r="CN668" s="309" t="s">
        <v>1443</v>
      </c>
      <c r="CO668" s="309" t="s">
        <v>1438</v>
      </c>
      <c r="CP668" s="310" t="s">
        <v>2203</v>
      </c>
      <c r="CQ668" s="336" t="s">
        <v>2266</v>
      </c>
      <c r="CR668" s="310">
        <f t="shared" si="15"/>
        <v>0</v>
      </c>
      <c r="CS668" s="310" t="s">
        <v>2062</v>
      </c>
      <c r="CT668" s="310" t="s">
        <v>707</v>
      </c>
      <c r="CU668" s="310">
        <v>0</v>
      </c>
      <c r="CW668" s="312" t="s">
        <v>1443</v>
      </c>
      <c r="CX668" s="310" t="s">
        <v>1438</v>
      </c>
      <c r="CY668" s="310" t="s">
        <v>2203</v>
      </c>
      <c r="CZ668" s="325">
        <f t="shared" si="14"/>
        <v>0</v>
      </c>
      <c r="DA668" s="313" t="s">
        <v>2062</v>
      </c>
      <c r="DB668" s="310" t="s">
        <v>707</v>
      </c>
      <c r="DC668" s="310" t="s">
        <v>1472</v>
      </c>
    </row>
    <row r="669" spans="1:107" ht="13.2" customHeight="1" x14ac:dyDescent="0.25">
      <c r="A669" s="293" t="s">
        <v>2063</v>
      </c>
      <c r="B669" s="294" t="s">
        <v>708</v>
      </c>
      <c r="C669" s="227">
        <v>0</v>
      </c>
      <c r="D669" s="227">
        <v>0</v>
      </c>
      <c r="E669" s="227">
        <v>0</v>
      </c>
      <c r="F669" s="227">
        <v>0</v>
      </c>
      <c r="G669" s="227">
        <v>0</v>
      </c>
      <c r="H669" s="227">
        <v>0</v>
      </c>
      <c r="I669" s="227">
        <v>0</v>
      </c>
      <c r="J669" s="227">
        <v>0</v>
      </c>
      <c r="K669" s="227">
        <v>0</v>
      </c>
      <c r="L669" s="227">
        <v>0</v>
      </c>
      <c r="M669" s="227">
        <v>564344</v>
      </c>
      <c r="N669" s="227">
        <v>0</v>
      </c>
      <c r="O669" s="227">
        <v>0</v>
      </c>
      <c r="P669" s="227">
        <v>0</v>
      </c>
      <c r="Q669" s="227">
        <v>0</v>
      </c>
      <c r="R669" s="227">
        <v>0</v>
      </c>
      <c r="S669" s="227">
        <v>27110</v>
      </c>
      <c r="T669" s="227">
        <v>0</v>
      </c>
      <c r="U669" s="227">
        <v>0</v>
      </c>
      <c r="V669" s="227">
        <v>0</v>
      </c>
      <c r="W669" s="227">
        <v>0</v>
      </c>
      <c r="X669" s="227">
        <v>0</v>
      </c>
      <c r="Y669" s="227">
        <v>0</v>
      </c>
      <c r="Z669" s="227">
        <v>0</v>
      </c>
      <c r="AA669" s="227">
        <v>0</v>
      </c>
      <c r="AB669" s="227">
        <v>0</v>
      </c>
      <c r="AC669" s="227">
        <v>0</v>
      </c>
      <c r="AD669" s="227">
        <v>0</v>
      </c>
      <c r="AE669" s="227">
        <v>3000</v>
      </c>
      <c r="AF669" s="227">
        <v>0</v>
      </c>
      <c r="AG669" s="227">
        <v>0</v>
      </c>
      <c r="AH669" s="227">
        <v>0</v>
      </c>
      <c r="AI669" s="227">
        <v>0</v>
      </c>
      <c r="AJ669" s="227">
        <v>0</v>
      </c>
      <c r="AK669" s="227">
        <v>0</v>
      </c>
      <c r="AL669" s="227">
        <v>0</v>
      </c>
      <c r="AM669" s="227">
        <v>0</v>
      </c>
      <c r="AN669" s="227">
        <v>0</v>
      </c>
      <c r="AO669" s="227">
        <v>0</v>
      </c>
      <c r="AP669" s="227">
        <v>0</v>
      </c>
      <c r="AQ669" s="227">
        <v>0</v>
      </c>
      <c r="AR669" s="227">
        <v>0</v>
      </c>
      <c r="AS669" s="227">
        <v>0</v>
      </c>
      <c r="AT669" s="227">
        <v>0</v>
      </c>
      <c r="AU669" s="227">
        <v>0</v>
      </c>
      <c r="AV669" s="227">
        <v>0</v>
      </c>
      <c r="AW669" s="227">
        <v>0</v>
      </c>
      <c r="AX669" s="227">
        <v>0</v>
      </c>
      <c r="AY669" s="227">
        <v>0</v>
      </c>
      <c r="AZ669" s="227">
        <v>0</v>
      </c>
      <c r="BA669" s="227">
        <v>0</v>
      </c>
      <c r="BB669" s="227">
        <v>0</v>
      </c>
      <c r="BC669" s="227">
        <v>0</v>
      </c>
      <c r="BD669" s="227">
        <v>0</v>
      </c>
      <c r="BE669" s="227">
        <v>0</v>
      </c>
      <c r="BF669" s="227">
        <v>0</v>
      </c>
      <c r="BG669" s="227">
        <v>0</v>
      </c>
      <c r="BH669" s="227">
        <v>0</v>
      </c>
      <c r="BI669" s="227">
        <v>0</v>
      </c>
      <c r="BJ669" s="227">
        <v>0</v>
      </c>
      <c r="BK669" s="227">
        <v>0</v>
      </c>
      <c r="BL669" s="227">
        <v>0</v>
      </c>
      <c r="BM669" s="227">
        <v>0</v>
      </c>
      <c r="BN669" s="227">
        <v>0</v>
      </c>
      <c r="BO669" s="227">
        <v>0</v>
      </c>
      <c r="BP669" s="227">
        <v>0</v>
      </c>
      <c r="BQ669" s="227">
        <v>10000</v>
      </c>
      <c r="BR669" s="227">
        <v>0</v>
      </c>
      <c r="BS669" s="295">
        <v>0</v>
      </c>
      <c r="BT669" s="295">
        <v>0</v>
      </c>
      <c r="BU669" s="295">
        <v>48000</v>
      </c>
      <c r="BV669" s="227">
        <v>0</v>
      </c>
      <c r="BW669" s="295">
        <v>0</v>
      </c>
      <c r="BX669" s="295">
        <v>0</v>
      </c>
      <c r="BY669" s="295">
        <v>0</v>
      </c>
      <c r="BZ669" s="295">
        <v>0</v>
      </c>
      <c r="CA669" s="295">
        <v>0</v>
      </c>
      <c r="CB669" s="295">
        <v>0</v>
      </c>
      <c r="CC669" s="295">
        <v>0</v>
      </c>
      <c r="CD669" s="295">
        <v>0</v>
      </c>
      <c r="CE669" s="295">
        <v>0</v>
      </c>
      <c r="CF669" s="295">
        <v>0</v>
      </c>
      <c r="CG669" s="295">
        <v>0</v>
      </c>
      <c r="CH669" s="227">
        <v>0</v>
      </c>
      <c r="CI669" s="295">
        <v>0</v>
      </c>
      <c r="CJ669" s="295">
        <v>0</v>
      </c>
      <c r="CK669" s="295">
        <v>0</v>
      </c>
      <c r="CL669" s="295">
        <v>0</v>
      </c>
      <c r="CM669" s="326" t="s">
        <v>1438</v>
      </c>
      <c r="CN669" s="309" t="s">
        <v>1443</v>
      </c>
      <c r="CO669" s="309" t="s">
        <v>1438</v>
      </c>
      <c r="CP669" s="310" t="s">
        <v>2203</v>
      </c>
      <c r="CQ669" s="336" t="s">
        <v>2266</v>
      </c>
      <c r="CR669" s="310">
        <f t="shared" si="15"/>
        <v>0</v>
      </c>
      <c r="CS669" s="310" t="s">
        <v>2063</v>
      </c>
      <c r="CT669" s="310" t="s">
        <v>708</v>
      </c>
      <c r="CU669" s="310">
        <v>0</v>
      </c>
      <c r="CW669" s="312" t="s">
        <v>1443</v>
      </c>
      <c r="CX669" s="310" t="s">
        <v>1438</v>
      </c>
      <c r="CY669" s="310" t="s">
        <v>2203</v>
      </c>
      <c r="CZ669" s="325">
        <f t="shared" si="14"/>
        <v>0</v>
      </c>
      <c r="DA669" s="313" t="s">
        <v>2063</v>
      </c>
      <c r="DB669" s="310" t="s">
        <v>708</v>
      </c>
      <c r="DC669" s="310" t="s">
        <v>1472</v>
      </c>
    </row>
    <row r="670" spans="1:107" ht="13.2" customHeight="1" x14ac:dyDescent="0.25">
      <c r="A670" s="293" t="s">
        <v>2064</v>
      </c>
      <c r="B670" s="294" t="s">
        <v>709</v>
      </c>
      <c r="C670" s="227">
        <v>0</v>
      </c>
      <c r="D670" s="227">
        <v>0</v>
      </c>
      <c r="E670" s="227">
        <v>0</v>
      </c>
      <c r="F670" s="227">
        <v>0</v>
      </c>
      <c r="G670" s="227">
        <v>0</v>
      </c>
      <c r="H670" s="227">
        <v>0</v>
      </c>
      <c r="I670" s="227">
        <v>0</v>
      </c>
      <c r="J670" s="227">
        <v>0</v>
      </c>
      <c r="K670" s="227">
        <v>418434.66</v>
      </c>
      <c r="L670" s="227">
        <v>0</v>
      </c>
      <c r="M670" s="227">
        <v>0</v>
      </c>
      <c r="N670" s="227">
        <v>0</v>
      </c>
      <c r="O670" s="227">
        <v>1454622.65</v>
      </c>
      <c r="P670" s="227">
        <v>0</v>
      </c>
      <c r="Q670" s="227">
        <v>0</v>
      </c>
      <c r="R670" s="227">
        <v>542700</v>
      </c>
      <c r="S670" s="227">
        <v>0</v>
      </c>
      <c r="T670" s="227">
        <v>324540</v>
      </c>
      <c r="U670" s="227">
        <v>0</v>
      </c>
      <c r="V670" s="227">
        <v>66400</v>
      </c>
      <c r="W670" s="227">
        <v>1988100</v>
      </c>
      <c r="X670" s="227">
        <v>0</v>
      </c>
      <c r="Y670" s="227">
        <v>122000</v>
      </c>
      <c r="Z670" s="227">
        <v>0</v>
      </c>
      <c r="AA670" s="227">
        <v>0</v>
      </c>
      <c r="AB670" s="227">
        <v>0</v>
      </c>
      <c r="AC670" s="227">
        <v>0</v>
      </c>
      <c r="AD670" s="227">
        <v>385680</v>
      </c>
      <c r="AE670" s="227">
        <v>0</v>
      </c>
      <c r="AF670" s="227">
        <v>0</v>
      </c>
      <c r="AG670" s="227">
        <v>0</v>
      </c>
      <c r="AH670" s="227">
        <v>0</v>
      </c>
      <c r="AI670" s="227">
        <v>0</v>
      </c>
      <c r="AJ670" s="227">
        <v>0</v>
      </c>
      <c r="AK670" s="227">
        <v>1917440</v>
      </c>
      <c r="AL670" s="227">
        <v>0</v>
      </c>
      <c r="AM670" s="227">
        <v>256800</v>
      </c>
      <c r="AN670" s="227">
        <v>0</v>
      </c>
      <c r="AO670" s="227">
        <v>0</v>
      </c>
      <c r="AP670" s="227">
        <v>0</v>
      </c>
      <c r="AQ670" s="227">
        <v>0</v>
      </c>
      <c r="AR670" s="227">
        <v>0</v>
      </c>
      <c r="AS670" s="227">
        <v>0</v>
      </c>
      <c r="AT670" s="227">
        <v>0</v>
      </c>
      <c r="AU670" s="227">
        <v>0</v>
      </c>
      <c r="AV670" s="227">
        <v>0</v>
      </c>
      <c r="AW670" s="227">
        <v>0</v>
      </c>
      <c r="AX670" s="227">
        <v>0</v>
      </c>
      <c r="AY670" s="227">
        <v>0</v>
      </c>
      <c r="AZ670" s="227">
        <v>176696</v>
      </c>
      <c r="BA670" s="227">
        <v>0</v>
      </c>
      <c r="BB670" s="227">
        <v>256800</v>
      </c>
      <c r="BC670" s="227">
        <v>0</v>
      </c>
      <c r="BD670" s="227">
        <v>546493</v>
      </c>
      <c r="BE670" s="227">
        <v>0</v>
      </c>
      <c r="BF670" s="227">
        <v>0</v>
      </c>
      <c r="BG670" s="227">
        <v>0</v>
      </c>
      <c r="BH670" s="227">
        <v>0</v>
      </c>
      <c r="BI670" s="227">
        <v>0</v>
      </c>
      <c r="BJ670" s="227">
        <v>0</v>
      </c>
      <c r="BK670" s="227">
        <v>0</v>
      </c>
      <c r="BL670" s="227">
        <v>0</v>
      </c>
      <c r="BM670" s="227">
        <v>404500</v>
      </c>
      <c r="BN670" s="227">
        <v>406065</v>
      </c>
      <c r="BO670" s="227">
        <v>467059.24</v>
      </c>
      <c r="BP670" s="227">
        <v>325890</v>
      </c>
      <c r="BQ670" s="227">
        <v>0</v>
      </c>
      <c r="BR670" s="227">
        <v>7411200</v>
      </c>
      <c r="BS670" s="227">
        <v>85500</v>
      </c>
      <c r="BT670" s="227">
        <v>0</v>
      </c>
      <c r="BU670" s="227">
        <v>1504800</v>
      </c>
      <c r="BV670" s="227">
        <v>0</v>
      </c>
      <c r="BW670" s="227">
        <v>0</v>
      </c>
      <c r="BX670" s="227">
        <v>0</v>
      </c>
      <c r="BY670" s="227">
        <v>0</v>
      </c>
      <c r="BZ670" s="227">
        <v>0</v>
      </c>
      <c r="CA670" s="227">
        <v>0</v>
      </c>
      <c r="CB670" s="227">
        <v>0</v>
      </c>
      <c r="CC670" s="227">
        <v>0</v>
      </c>
      <c r="CD670" s="227">
        <v>0</v>
      </c>
      <c r="CE670" s="227">
        <v>0</v>
      </c>
      <c r="CF670" s="227">
        <v>0</v>
      </c>
      <c r="CG670" s="227">
        <v>0</v>
      </c>
      <c r="CH670" s="227">
        <v>0</v>
      </c>
      <c r="CI670" s="227">
        <v>0</v>
      </c>
      <c r="CJ670" s="227">
        <v>0</v>
      </c>
      <c r="CK670" s="227">
        <v>0</v>
      </c>
      <c r="CL670" s="227">
        <v>0</v>
      </c>
      <c r="CM670" s="326" t="s">
        <v>1438</v>
      </c>
      <c r="CN670" s="309" t="s">
        <v>1443</v>
      </c>
      <c r="CO670" s="309" t="s">
        <v>1438</v>
      </c>
      <c r="CP670" s="310" t="s">
        <v>2203</v>
      </c>
      <c r="CQ670" s="336" t="s">
        <v>2266</v>
      </c>
      <c r="CR670" s="310">
        <f t="shared" si="15"/>
        <v>0</v>
      </c>
      <c r="CS670" s="310" t="s">
        <v>2064</v>
      </c>
      <c r="CT670" s="310" t="s">
        <v>709</v>
      </c>
      <c r="CU670" s="310">
        <v>0</v>
      </c>
      <c r="CW670" s="312" t="s">
        <v>1443</v>
      </c>
      <c r="CX670" s="310" t="s">
        <v>1438</v>
      </c>
      <c r="CY670" s="310" t="s">
        <v>2203</v>
      </c>
      <c r="CZ670" s="325">
        <f t="shared" si="14"/>
        <v>0</v>
      </c>
      <c r="DA670" s="313" t="s">
        <v>2064</v>
      </c>
      <c r="DB670" s="310" t="s">
        <v>709</v>
      </c>
      <c r="DC670" s="310" t="s">
        <v>1472</v>
      </c>
    </row>
    <row r="671" spans="1:107" ht="13.2" customHeight="1" x14ac:dyDescent="0.25">
      <c r="A671" s="293" t="s">
        <v>2065</v>
      </c>
      <c r="B671" s="294" t="s">
        <v>710</v>
      </c>
      <c r="C671" s="227">
        <v>0</v>
      </c>
      <c r="D671" s="227">
        <v>707483</v>
      </c>
      <c r="E671" s="227">
        <v>0</v>
      </c>
      <c r="F671" s="227">
        <v>0</v>
      </c>
      <c r="G671" s="227">
        <v>0</v>
      </c>
      <c r="H671" s="227">
        <v>0</v>
      </c>
      <c r="I671" s="227">
        <v>0</v>
      </c>
      <c r="J671" s="227">
        <v>0</v>
      </c>
      <c r="K671" s="227">
        <v>0</v>
      </c>
      <c r="L671" s="227">
        <v>0</v>
      </c>
      <c r="M671" s="227">
        <v>0</v>
      </c>
      <c r="N671" s="227">
        <v>0</v>
      </c>
      <c r="O671" s="227">
        <v>0</v>
      </c>
      <c r="P671" s="227">
        <v>0</v>
      </c>
      <c r="Q671" s="227">
        <v>0</v>
      </c>
      <c r="R671" s="227">
        <v>0</v>
      </c>
      <c r="S671" s="227">
        <v>0</v>
      </c>
      <c r="T671" s="227">
        <v>0</v>
      </c>
      <c r="U671" s="227">
        <v>0</v>
      </c>
      <c r="V671" s="227">
        <v>0</v>
      </c>
      <c r="W671" s="227">
        <v>928010.05</v>
      </c>
      <c r="X671" s="227">
        <v>2200</v>
      </c>
      <c r="Y671" s="227">
        <v>0</v>
      </c>
      <c r="Z671" s="227">
        <v>0</v>
      </c>
      <c r="AA671" s="227">
        <v>0</v>
      </c>
      <c r="AB671" s="227">
        <v>0</v>
      </c>
      <c r="AC671" s="227">
        <v>0</v>
      </c>
      <c r="AD671" s="227">
        <v>0</v>
      </c>
      <c r="AE671" s="227">
        <v>0</v>
      </c>
      <c r="AF671" s="227">
        <v>279486</v>
      </c>
      <c r="AG671" s="227">
        <v>0</v>
      </c>
      <c r="AH671" s="227">
        <v>0</v>
      </c>
      <c r="AI671" s="227">
        <v>0</v>
      </c>
      <c r="AJ671" s="227">
        <v>0</v>
      </c>
      <c r="AK671" s="227">
        <v>3819081.34</v>
      </c>
      <c r="AL671" s="227">
        <v>0</v>
      </c>
      <c r="AM671" s="227">
        <v>0</v>
      </c>
      <c r="AN671" s="227">
        <v>0</v>
      </c>
      <c r="AO671" s="227">
        <v>0</v>
      </c>
      <c r="AP671" s="227">
        <v>0</v>
      </c>
      <c r="AQ671" s="227">
        <v>0</v>
      </c>
      <c r="AR671" s="227">
        <v>0</v>
      </c>
      <c r="AS671" s="227">
        <v>0</v>
      </c>
      <c r="AT671" s="227">
        <v>0</v>
      </c>
      <c r="AU671" s="227">
        <v>0</v>
      </c>
      <c r="AV671" s="227">
        <v>0</v>
      </c>
      <c r="AW671" s="227">
        <v>0</v>
      </c>
      <c r="AX671" s="227">
        <v>0</v>
      </c>
      <c r="AY671" s="227">
        <v>0</v>
      </c>
      <c r="AZ671" s="227">
        <v>0</v>
      </c>
      <c r="BA671" s="227">
        <v>0</v>
      </c>
      <c r="BB671" s="227">
        <v>0</v>
      </c>
      <c r="BC671" s="227">
        <v>0</v>
      </c>
      <c r="BD671" s="227">
        <v>0</v>
      </c>
      <c r="BE671" s="227">
        <v>0</v>
      </c>
      <c r="BF671" s="227">
        <v>0</v>
      </c>
      <c r="BG671" s="227">
        <v>0</v>
      </c>
      <c r="BH671" s="227">
        <v>0</v>
      </c>
      <c r="BI671" s="227">
        <v>0</v>
      </c>
      <c r="BJ671" s="227">
        <v>0</v>
      </c>
      <c r="BK671" s="227">
        <v>0</v>
      </c>
      <c r="BL671" s="227">
        <v>0</v>
      </c>
      <c r="BM671" s="227">
        <v>0</v>
      </c>
      <c r="BN671" s="227">
        <v>0</v>
      </c>
      <c r="BO671" s="227">
        <v>504048</v>
      </c>
      <c r="BP671" s="227">
        <v>0</v>
      </c>
      <c r="BQ671" s="227">
        <v>0</v>
      </c>
      <c r="BR671" s="295">
        <v>3787491.8</v>
      </c>
      <c r="BS671" s="295">
        <v>0</v>
      </c>
      <c r="BT671" s="227">
        <v>0</v>
      </c>
      <c r="BU671" s="295">
        <v>0</v>
      </c>
      <c r="BV671" s="227">
        <v>0</v>
      </c>
      <c r="BW671" s="227">
        <v>0</v>
      </c>
      <c r="BX671" s="295">
        <v>0</v>
      </c>
      <c r="BY671" s="295">
        <v>0</v>
      </c>
      <c r="BZ671" s="295">
        <v>0</v>
      </c>
      <c r="CA671" s="295">
        <v>0</v>
      </c>
      <c r="CB671" s="295">
        <v>0</v>
      </c>
      <c r="CC671" s="295">
        <v>0</v>
      </c>
      <c r="CD671" s="295">
        <v>0</v>
      </c>
      <c r="CE671" s="295">
        <v>0</v>
      </c>
      <c r="CF671" s="295">
        <v>0</v>
      </c>
      <c r="CG671" s="295">
        <v>0</v>
      </c>
      <c r="CH671" s="227">
        <v>0</v>
      </c>
      <c r="CI671" s="295">
        <v>0</v>
      </c>
      <c r="CJ671" s="295">
        <v>0</v>
      </c>
      <c r="CK671" s="227">
        <v>0</v>
      </c>
      <c r="CL671" s="295">
        <v>0</v>
      </c>
      <c r="CM671" s="326" t="s">
        <v>1438</v>
      </c>
      <c r="CN671" s="309" t="s">
        <v>1443</v>
      </c>
      <c r="CO671" s="309" t="s">
        <v>1438</v>
      </c>
      <c r="CP671" s="310" t="s">
        <v>2203</v>
      </c>
      <c r="CQ671" s="336" t="s">
        <v>2266</v>
      </c>
      <c r="CR671" s="310">
        <f t="shared" si="15"/>
        <v>0</v>
      </c>
      <c r="CS671" s="310" t="s">
        <v>2065</v>
      </c>
      <c r="CT671" s="310" t="s">
        <v>710</v>
      </c>
      <c r="CU671" s="310">
        <v>0</v>
      </c>
      <c r="CW671" s="312" t="s">
        <v>1443</v>
      </c>
      <c r="CX671" s="310" t="s">
        <v>1438</v>
      </c>
      <c r="CY671" s="310" t="s">
        <v>2203</v>
      </c>
      <c r="CZ671" s="325">
        <f t="shared" si="14"/>
        <v>0</v>
      </c>
      <c r="DA671" s="313" t="s">
        <v>2065</v>
      </c>
      <c r="DB671" s="310" t="s">
        <v>710</v>
      </c>
      <c r="DC671" s="310" t="s">
        <v>1472</v>
      </c>
    </row>
    <row r="672" spans="1:107" ht="13.2" customHeight="1" x14ac:dyDescent="0.25">
      <c r="A672" s="293" t="s">
        <v>2066</v>
      </c>
      <c r="B672" s="294" t="s">
        <v>711</v>
      </c>
      <c r="C672" s="227">
        <v>763630</v>
      </c>
      <c r="D672" s="227">
        <v>401310.69</v>
      </c>
      <c r="E672" s="227">
        <v>442657.14</v>
      </c>
      <c r="F672" s="227">
        <v>232181.4</v>
      </c>
      <c r="G672" s="227">
        <v>169914</v>
      </c>
      <c r="H672" s="227">
        <v>79400</v>
      </c>
      <c r="I672" s="227">
        <v>582902.85</v>
      </c>
      <c r="J672" s="227">
        <v>390805</v>
      </c>
      <c r="K672" s="227">
        <v>217456.8</v>
      </c>
      <c r="L672" s="227">
        <v>207162</v>
      </c>
      <c r="M672" s="227">
        <v>843164</v>
      </c>
      <c r="N672" s="227">
        <v>93410</v>
      </c>
      <c r="O672" s="227">
        <v>1388919.96</v>
      </c>
      <c r="P672" s="227">
        <v>265845.32</v>
      </c>
      <c r="Q672" s="227">
        <v>226165.76000000001</v>
      </c>
      <c r="R672" s="227">
        <v>361694.92</v>
      </c>
      <c r="S672" s="227">
        <v>277130.06</v>
      </c>
      <c r="T672" s="227">
        <v>192296.64</v>
      </c>
      <c r="U672" s="227">
        <v>248539.56</v>
      </c>
      <c r="V672" s="227">
        <v>100538.6</v>
      </c>
      <c r="W672" s="227">
        <v>2276470.8199999998</v>
      </c>
      <c r="X672" s="227">
        <v>301277</v>
      </c>
      <c r="Y672" s="227">
        <v>802698</v>
      </c>
      <c r="Z672" s="227">
        <v>489396</v>
      </c>
      <c r="AA672" s="227">
        <v>119988</v>
      </c>
      <c r="AB672" s="227">
        <v>303648</v>
      </c>
      <c r="AC672" s="227">
        <v>82179</v>
      </c>
      <c r="AD672" s="227">
        <v>597234</v>
      </c>
      <c r="AE672" s="227">
        <v>215270</v>
      </c>
      <c r="AF672" s="227">
        <v>278220</v>
      </c>
      <c r="AG672" s="227">
        <v>385738.64</v>
      </c>
      <c r="AH672" s="227">
        <v>465281</v>
      </c>
      <c r="AI672" s="227">
        <v>274996.42</v>
      </c>
      <c r="AJ672" s="227">
        <v>208505</v>
      </c>
      <c r="AK672" s="227">
        <v>3452839.27</v>
      </c>
      <c r="AL672" s="227">
        <v>220945</v>
      </c>
      <c r="AM672" s="227">
        <v>144763.35999999999</v>
      </c>
      <c r="AN672" s="227">
        <v>505674.51</v>
      </c>
      <c r="AO672" s="227">
        <v>358172.87</v>
      </c>
      <c r="AP672" s="227">
        <v>219854.58</v>
      </c>
      <c r="AQ672" s="227">
        <v>100244.4</v>
      </c>
      <c r="AR672" s="227">
        <v>919523.76</v>
      </c>
      <c r="AS672" s="227">
        <v>179233.56</v>
      </c>
      <c r="AT672" s="227">
        <v>666068</v>
      </c>
      <c r="AU672" s="227">
        <v>629988</v>
      </c>
      <c r="AV672" s="227">
        <v>95084</v>
      </c>
      <c r="AW672" s="227">
        <v>164339.82999999999</v>
      </c>
      <c r="AX672" s="227">
        <v>328370.84000000003</v>
      </c>
      <c r="AY672" s="227">
        <v>159126</v>
      </c>
      <c r="AZ672" s="227">
        <v>191101.21</v>
      </c>
      <c r="BA672" s="227">
        <v>1249467.76</v>
      </c>
      <c r="BB672" s="227">
        <v>200637.05</v>
      </c>
      <c r="BC672" s="227">
        <v>174040.21</v>
      </c>
      <c r="BD672" s="227">
        <v>787658.7</v>
      </c>
      <c r="BE672" s="227">
        <v>219763.7</v>
      </c>
      <c r="BF672" s="227">
        <v>239733.22</v>
      </c>
      <c r="BG672" s="227">
        <v>1463842.36</v>
      </c>
      <c r="BH672" s="227">
        <v>134407.6</v>
      </c>
      <c r="BI672" s="227">
        <v>0</v>
      </c>
      <c r="BJ672" s="227">
        <v>409259.7</v>
      </c>
      <c r="BK672" s="227">
        <v>306671.18</v>
      </c>
      <c r="BL672" s="227">
        <v>465104.05</v>
      </c>
      <c r="BM672" s="227">
        <v>557328</v>
      </c>
      <c r="BN672" s="227">
        <v>480463</v>
      </c>
      <c r="BO672" s="227">
        <v>178472</v>
      </c>
      <c r="BP672" s="227">
        <v>380606</v>
      </c>
      <c r="BQ672" s="227">
        <v>373002</v>
      </c>
      <c r="BR672" s="295">
        <v>6629629</v>
      </c>
      <c r="BS672" s="227">
        <v>486284</v>
      </c>
      <c r="BT672" s="227">
        <v>191053</v>
      </c>
      <c r="BU672" s="227">
        <v>2761218</v>
      </c>
      <c r="BV672" s="227">
        <v>192835</v>
      </c>
      <c r="BW672" s="227">
        <v>245999</v>
      </c>
      <c r="BX672" s="227">
        <v>1251435</v>
      </c>
      <c r="BY672" s="227">
        <v>181532</v>
      </c>
      <c r="BZ672" s="227">
        <v>233831</v>
      </c>
      <c r="CA672" s="227">
        <v>272753</v>
      </c>
      <c r="CB672" s="227">
        <v>96174</v>
      </c>
      <c r="CC672" s="227">
        <v>923247</v>
      </c>
      <c r="CD672" s="227">
        <v>517634</v>
      </c>
      <c r="CE672" s="227">
        <v>622921</v>
      </c>
      <c r="CF672" s="227">
        <v>144209</v>
      </c>
      <c r="CG672" s="295">
        <v>271895</v>
      </c>
      <c r="CH672" s="227">
        <v>215020</v>
      </c>
      <c r="CI672" s="227">
        <v>242499</v>
      </c>
      <c r="CJ672" s="227">
        <v>927342</v>
      </c>
      <c r="CK672" s="227">
        <v>239667</v>
      </c>
      <c r="CL672" s="227">
        <v>164675</v>
      </c>
      <c r="CM672" s="326" t="s">
        <v>1438</v>
      </c>
      <c r="CN672" s="309" t="s">
        <v>1443</v>
      </c>
      <c r="CO672" s="309" t="s">
        <v>1438</v>
      </c>
      <c r="CP672" s="310" t="s">
        <v>2203</v>
      </c>
      <c r="CQ672" s="336" t="s">
        <v>2266</v>
      </c>
      <c r="CR672" s="310">
        <f t="shared" si="15"/>
        <v>0</v>
      </c>
      <c r="CS672" s="310" t="s">
        <v>2066</v>
      </c>
      <c r="CT672" s="310" t="s">
        <v>711</v>
      </c>
      <c r="CU672" s="310">
        <v>0</v>
      </c>
      <c r="CW672" s="312" t="s">
        <v>1443</v>
      </c>
      <c r="CX672" s="310" t="s">
        <v>1438</v>
      </c>
      <c r="CY672" s="310" t="s">
        <v>2203</v>
      </c>
      <c r="CZ672" s="325">
        <f t="shared" si="14"/>
        <v>0</v>
      </c>
      <c r="DA672" s="313" t="s">
        <v>2066</v>
      </c>
      <c r="DB672" s="310" t="s">
        <v>711</v>
      </c>
      <c r="DC672" s="310" t="s">
        <v>1472</v>
      </c>
    </row>
    <row r="673" spans="1:107" ht="13.2" customHeight="1" x14ac:dyDescent="0.25">
      <c r="A673" s="293" t="s">
        <v>2067</v>
      </c>
      <c r="B673" s="294" t="s">
        <v>712</v>
      </c>
      <c r="C673" s="227">
        <v>655762.35</v>
      </c>
      <c r="D673" s="227">
        <v>0</v>
      </c>
      <c r="E673" s="227">
        <v>0</v>
      </c>
      <c r="F673" s="227">
        <v>0</v>
      </c>
      <c r="G673" s="227">
        <v>0</v>
      </c>
      <c r="H673" s="227">
        <v>10000</v>
      </c>
      <c r="I673" s="227">
        <v>0</v>
      </c>
      <c r="J673" s="227">
        <v>15993920</v>
      </c>
      <c r="K673" s="227">
        <v>180026.57</v>
      </c>
      <c r="L673" s="227">
        <v>8725</v>
      </c>
      <c r="M673" s="227">
        <v>0</v>
      </c>
      <c r="N673" s="227">
        <v>20900</v>
      </c>
      <c r="O673" s="227">
        <v>19798575</v>
      </c>
      <c r="P673" s="227">
        <v>0</v>
      </c>
      <c r="Q673" s="227">
        <v>0</v>
      </c>
      <c r="R673" s="227">
        <v>20202</v>
      </c>
      <c r="S673" s="227">
        <v>0</v>
      </c>
      <c r="T673" s="227">
        <v>0</v>
      </c>
      <c r="U673" s="227">
        <v>0</v>
      </c>
      <c r="V673" s="227">
        <v>0</v>
      </c>
      <c r="W673" s="227">
        <v>3703000</v>
      </c>
      <c r="X673" s="227">
        <v>0</v>
      </c>
      <c r="Y673" s="227">
        <v>0</v>
      </c>
      <c r="Z673" s="227">
        <v>0</v>
      </c>
      <c r="AA673" s="227">
        <v>0</v>
      </c>
      <c r="AB673" s="227">
        <v>0</v>
      </c>
      <c r="AC673" s="227">
        <v>0</v>
      </c>
      <c r="AD673" s="227">
        <v>4010787</v>
      </c>
      <c r="AE673" s="227">
        <v>0</v>
      </c>
      <c r="AF673" s="227">
        <v>14000</v>
      </c>
      <c r="AG673" s="227">
        <v>0</v>
      </c>
      <c r="AH673" s="227">
        <v>0</v>
      </c>
      <c r="AI673" s="227">
        <v>0</v>
      </c>
      <c r="AJ673" s="227">
        <v>0</v>
      </c>
      <c r="AK673" s="227">
        <v>52724953.969999999</v>
      </c>
      <c r="AL673" s="227">
        <v>0</v>
      </c>
      <c r="AM673" s="227">
        <v>0</v>
      </c>
      <c r="AN673" s="227">
        <v>0</v>
      </c>
      <c r="AO673" s="227">
        <v>0</v>
      </c>
      <c r="AP673" s="227">
        <v>0</v>
      </c>
      <c r="AQ673" s="227">
        <v>0</v>
      </c>
      <c r="AR673" s="227">
        <v>19488750</v>
      </c>
      <c r="AS673" s="227">
        <v>218989</v>
      </c>
      <c r="AT673" s="227">
        <v>0</v>
      </c>
      <c r="AU673" s="227">
        <v>0</v>
      </c>
      <c r="AV673" s="227">
        <v>0</v>
      </c>
      <c r="AW673" s="227">
        <v>0</v>
      </c>
      <c r="AX673" s="227">
        <v>0</v>
      </c>
      <c r="AY673" s="227">
        <v>0</v>
      </c>
      <c r="AZ673" s="227">
        <v>0</v>
      </c>
      <c r="BA673" s="227">
        <v>0</v>
      </c>
      <c r="BB673" s="227">
        <v>0</v>
      </c>
      <c r="BC673" s="227">
        <v>3848885.5</v>
      </c>
      <c r="BD673" s="227">
        <v>0</v>
      </c>
      <c r="BE673" s="227">
        <v>0</v>
      </c>
      <c r="BF673" s="227">
        <v>854025</v>
      </c>
      <c r="BG673" s="227">
        <v>720000</v>
      </c>
      <c r="BH673" s="227">
        <v>0</v>
      </c>
      <c r="BI673" s="227">
        <v>0</v>
      </c>
      <c r="BJ673" s="227">
        <v>0</v>
      </c>
      <c r="BK673" s="227">
        <v>0</v>
      </c>
      <c r="BL673" s="227">
        <v>1145800</v>
      </c>
      <c r="BM673" s="227">
        <v>0</v>
      </c>
      <c r="BN673" s="227">
        <v>0</v>
      </c>
      <c r="BO673" s="227">
        <v>0</v>
      </c>
      <c r="BP673" s="227">
        <v>0</v>
      </c>
      <c r="BQ673" s="227">
        <v>0</v>
      </c>
      <c r="BR673" s="227">
        <v>33619549.810000002</v>
      </c>
      <c r="BS673" s="227">
        <v>0</v>
      </c>
      <c r="BT673" s="227">
        <v>231360</v>
      </c>
      <c r="BU673" s="227">
        <v>29537050</v>
      </c>
      <c r="BV673" s="227">
        <v>0</v>
      </c>
      <c r="BW673" s="227">
        <v>0</v>
      </c>
      <c r="BX673" s="227">
        <v>6089200</v>
      </c>
      <c r="BY673" s="227">
        <v>0</v>
      </c>
      <c r="BZ673" s="227">
        <v>0</v>
      </c>
      <c r="CA673" s="227">
        <v>0</v>
      </c>
      <c r="CB673" s="227">
        <v>0</v>
      </c>
      <c r="CC673" s="227">
        <v>10491027</v>
      </c>
      <c r="CD673" s="227">
        <v>0</v>
      </c>
      <c r="CE673" s="227">
        <v>10835760</v>
      </c>
      <c r="CF673" s="227">
        <v>623636</v>
      </c>
      <c r="CG673" s="227">
        <v>0</v>
      </c>
      <c r="CH673" s="227">
        <v>14500</v>
      </c>
      <c r="CI673" s="227">
        <v>0</v>
      </c>
      <c r="CJ673" s="227">
        <v>7170878.9699999997</v>
      </c>
      <c r="CK673" s="227">
        <v>0</v>
      </c>
      <c r="CL673" s="227">
        <v>0</v>
      </c>
      <c r="CM673" s="326" t="s">
        <v>1438</v>
      </c>
      <c r="CN673" s="309" t="s">
        <v>1444</v>
      </c>
      <c r="CO673" s="309" t="s">
        <v>1438</v>
      </c>
      <c r="CP673" s="310" t="s">
        <v>2203</v>
      </c>
      <c r="CQ673" s="336" t="s">
        <v>2266</v>
      </c>
      <c r="CR673" s="310">
        <f t="shared" si="15"/>
        <v>0</v>
      </c>
      <c r="CS673" s="310" t="s">
        <v>2067</v>
      </c>
      <c r="CT673" s="310" t="s">
        <v>712</v>
      </c>
      <c r="CU673" s="310">
        <v>0</v>
      </c>
      <c r="CW673" s="312" t="s">
        <v>1444</v>
      </c>
      <c r="CX673" s="310" t="s">
        <v>1438</v>
      </c>
      <c r="CY673" s="310" t="s">
        <v>2203</v>
      </c>
      <c r="CZ673" s="325">
        <f t="shared" si="14"/>
        <v>0</v>
      </c>
      <c r="DA673" s="313" t="s">
        <v>2067</v>
      </c>
      <c r="DB673" s="310" t="s">
        <v>712</v>
      </c>
      <c r="DC673" s="310" t="s">
        <v>1472</v>
      </c>
    </row>
    <row r="674" spans="1:107" ht="13.2" customHeight="1" x14ac:dyDescent="0.25">
      <c r="A674" s="293" t="s">
        <v>2068</v>
      </c>
      <c r="B674" s="294" t="s">
        <v>713</v>
      </c>
      <c r="C674" s="227">
        <v>6417240.4000000004</v>
      </c>
      <c r="D674" s="227">
        <v>2315097.06</v>
      </c>
      <c r="E674" s="227">
        <v>1395170</v>
      </c>
      <c r="F674" s="227">
        <v>261454</v>
      </c>
      <c r="G674" s="227">
        <v>795825</v>
      </c>
      <c r="H674" s="227">
        <v>2247985.58</v>
      </c>
      <c r="I674" s="227">
        <v>623186.82999999996</v>
      </c>
      <c r="J674" s="227">
        <v>3462932.7</v>
      </c>
      <c r="K674" s="227">
        <v>289055</v>
      </c>
      <c r="L674" s="227">
        <v>2141965</v>
      </c>
      <c r="M674" s="227">
        <v>18839289.98</v>
      </c>
      <c r="N674" s="227">
        <v>446385.07</v>
      </c>
      <c r="O674" s="227">
        <v>4352344.8899999997</v>
      </c>
      <c r="P674" s="227">
        <v>968951</v>
      </c>
      <c r="Q674" s="227">
        <v>4513015.34</v>
      </c>
      <c r="R674" s="227">
        <v>8733738.2300000004</v>
      </c>
      <c r="S674" s="227">
        <v>264849.5</v>
      </c>
      <c r="T674" s="227">
        <v>3868402.89</v>
      </c>
      <c r="U674" s="227">
        <v>1608436.87</v>
      </c>
      <c r="V674" s="227">
        <v>398658.8</v>
      </c>
      <c r="W674" s="227">
        <v>4186353.15</v>
      </c>
      <c r="X674" s="227">
        <v>1578133</v>
      </c>
      <c r="Y674" s="227">
        <v>1038507</v>
      </c>
      <c r="Z674" s="227">
        <v>1389036.75</v>
      </c>
      <c r="AA674" s="227">
        <v>500877</v>
      </c>
      <c r="AB674" s="227">
        <v>631480.5</v>
      </c>
      <c r="AC674" s="227">
        <v>252040</v>
      </c>
      <c r="AD674" s="227">
        <v>2395618.6</v>
      </c>
      <c r="AE674" s="227">
        <v>127200</v>
      </c>
      <c r="AF674" s="227">
        <v>3987875</v>
      </c>
      <c r="AG674" s="227">
        <v>4141868.5</v>
      </c>
      <c r="AH674" s="227">
        <v>513074.85</v>
      </c>
      <c r="AI674" s="227">
        <v>245456.65</v>
      </c>
      <c r="AJ674" s="227">
        <v>816943</v>
      </c>
      <c r="AK674" s="227">
        <v>2950758.29</v>
      </c>
      <c r="AL674" s="227">
        <v>684103.41</v>
      </c>
      <c r="AM674" s="227">
        <v>318967.40000000002</v>
      </c>
      <c r="AN674" s="227">
        <v>2696989.61</v>
      </c>
      <c r="AO674" s="227">
        <v>1554684.2</v>
      </c>
      <c r="AP674" s="227">
        <v>1583988.97</v>
      </c>
      <c r="AQ674" s="227">
        <v>461171.8</v>
      </c>
      <c r="AR674" s="227">
        <v>23261489.77</v>
      </c>
      <c r="AS674" s="227">
        <v>2266924.46</v>
      </c>
      <c r="AT674" s="227">
        <v>1182324</v>
      </c>
      <c r="AU674" s="227">
        <v>2673949.42</v>
      </c>
      <c r="AV674" s="227">
        <v>1678292.46</v>
      </c>
      <c r="AW674" s="227">
        <v>353418.5</v>
      </c>
      <c r="AX674" s="227">
        <v>629145.67000000004</v>
      </c>
      <c r="AY674" s="227">
        <v>1569090.5</v>
      </c>
      <c r="AZ674" s="227">
        <v>1050139.3899999999</v>
      </c>
      <c r="BA674" s="227">
        <v>29123138.84</v>
      </c>
      <c r="BB674" s="227">
        <v>1621614</v>
      </c>
      <c r="BC674" s="227">
        <v>16220187.390000001</v>
      </c>
      <c r="BD674" s="227">
        <v>617649</v>
      </c>
      <c r="BE674" s="227">
        <v>166912</v>
      </c>
      <c r="BF674" s="227">
        <v>1022426.89</v>
      </c>
      <c r="BG674" s="227">
        <v>12500707.23</v>
      </c>
      <c r="BH674" s="227">
        <v>1051946.05</v>
      </c>
      <c r="BI674" s="227">
        <v>803059.15</v>
      </c>
      <c r="BJ674" s="227">
        <v>431437.01</v>
      </c>
      <c r="BK674" s="227">
        <v>414669.5</v>
      </c>
      <c r="BL674" s="227">
        <v>5349117.04</v>
      </c>
      <c r="BM674" s="227">
        <v>423129.01</v>
      </c>
      <c r="BN674" s="227">
        <v>856288</v>
      </c>
      <c r="BO674" s="227">
        <v>3868489.22</v>
      </c>
      <c r="BP674" s="227">
        <v>1254297.48</v>
      </c>
      <c r="BQ674" s="227">
        <v>1068139.6499999999</v>
      </c>
      <c r="BR674" s="295">
        <v>13434886.710000001</v>
      </c>
      <c r="BS674" s="227">
        <v>5569915.0899999999</v>
      </c>
      <c r="BT674" s="227">
        <v>3227038.93</v>
      </c>
      <c r="BU674" s="227">
        <v>2181269.7799999998</v>
      </c>
      <c r="BV674" s="227">
        <v>6491787.8300000001</v>
      </c>
      <c r="BW674" s="227">
        <v>12174917.810000001</v>
      </c>
      <c r="BX674" s="227">
        <v>3490941.4</v>
      </c>
      <c r="BY674" s="227">
        <v>224065</v>
      </c>
      <c r="BZ674" s="227">
        <v>217390</v>
      </c>
      <c r="CA674" s="227">
        <v>1728222.65</v>
      </c>
      <c r="CB674" s="227">
        <v>4270549.3499999996</v>
      </c>
      <c r="CC674" s="295">
        <v>286929.99</v>
      </c>
      <c r="CD674" s="227">
        <v>4563190.49</v>
      </c>
      <c r="CE674" s="227">
        <v>1341308.42</v>
      </c>
      <c r="CF674" s="227">
        <v>2803518.73</v>
      </c>
      <c r="CG674" s="227">
        <v>3102347.75</v>
      </c>
      <c r="CH674" s="227">
        <v>1114547.44</v>
      </c>
      <c r="CI674" s="227">
        <v>2386204.5</v>
      </c>
      <c r="CJ674" s="227">
        <v>4906496.53</v>
      </c>
      <c r="CK674" s="227">
        <v>1813102.26</v>
      </c>
      <c r="CL674" s="227">
        <v>1636922.52</v>
      </c>
      <c r="CM674" s="326" t="s">
        <v>1438</v>
      </c>
      <c r="CN674" s="309" t="s">
        <v>1443</v>
      </c>
      <c r="CO674" s="309" t="s">
        <v>1438</v>
      </c>
      <c r="CP674" s="310" t="s">
        <v>2203</v>
      </c>
      <c r="CQ674" s="336" t="s">
        <v>2266</v>
      </c>
      <c r="CR674" s="310">
        <f t="shared" si="15"/>
        <v>0</v>
      </c>
      <c r="CS674" s="310" t="s">
        <v>2068</v>
      </c>
      <c r="CT674" s="310" t="s">
        <v>713</v>
      </c>
      <c r="CU674" s="310">
        <v>0</v>
      </c>
      <c r="CW674" s="312" t="s">
        <v>1443</v>
      </c>
      <c r="CX674" s="310" t="s">
        <v>1438</v>
      </c>
      <c r="CY674" s="310" t="s">
        <v>2203</v>
      </c>
      <c r="CZ674" s="325">
        <f t="shared" si="14"/>
        <v>0</v>
      </c>
      <c r="DA674" s="313" t="s">
        <v>2068</v>
      </c>
      <c r="DB674" s="310" t="s">
        <v>713</v>
      </c>
      <c r="DC674" s="310" t="s">
        <v>1472</v>
      </c>
    </row>
    <row r="675" spans="1:107" ht="13.2" customHeight="1" x14ac:dyDescent="0.25">
      <c r="A675" s="293" t="s">
        <v>2069</v>
      </c>
      <c r="B675" s="294" t="s">
        <v>714</v>
      </c>
      <c r="C675" s="227">
        <v>9866120</v>
      </c>
      <c r="D675" s="227">
        <v>1126510</v>
      </c>
      <c r="E675" s="227">
        <v>1236255</v>
      </c>
      <c r="F675" s="227">
        <v>743756</v>
      </c>
      <c r="G675" s="227">
        <v>279220</v>
      </c>
      <c r="H675" s="227">
        <v>358452</v>
      </c>
      <c r="I675" s="227">
        <v>1592578.9</v>
      </c>
      <c r="J675" s="227">
        <v>1398859.2</v>
      </c>
      <c r="K675" s="227">
        <v>1281405</v>
      </c>
      <c r="L675" s="227">
        <v>661564</v>
      </c>
      <c r="M675" s="227">
        <v>3626521</v>
      </c>
      <c r="N675" s="227">
        <v>200555.2</v>
      </c>
      <c r="O675" s="227">
        <v>10763784</v>
      </c>
      <c r="P675" s="227">
        <v>1351660</v>
      </c>
      <c r="Q675" s="227">
        <v>1027456</v>
      </c>
      <c r="R675" s="227">
        <v>5680239</v>
      </c>
      <c r="S675" s="227">
        <v>794243.5</v>
      </c>
      <c r="T675" s="227">
        <v>1721728</v>
      </c>
      <c r="U675" s="227">
        <v>1370940</v>
      </c>
      <c r="V675" s="227">
        <v>929166.25</v>
      </c>
      <c r="W675" s="227">
        <v>19266976.530000001</v>
      </c>
      <c r="X675" s="227">
        <v>497544</v>
      </c>
      <c r="Y675" s="227">
        <v>252287.3</v>
      </c>
      <c r="Z675" s="227">
        <v>725744.4</v>
      </c>
      <c r="AA675" s="227">
        <v>272379</v>
      </c>
      <c r="AB675" s="227">
        <v>121390</v>
      </c>
      <c r="AC675" s="227">
        <v>4872.6400000000003</v>
      </c>
      <c r="AD675" s="227">
        <v>1392002.65</v>
      </c>
      <c r="AE675" s="227">
        <v>236432</v>
      </c>
      <c r="AF675" s="227">
        <v>109124.2</v>
      </c>
      <c r="AG675" s="227">
        <v>563601.19999999995</v>
      </c>
      <c r="AH675" s="227">
        <v>8463763</v>
      </c>
      <c r="AI675" s="227">
        <v>630664</v>
      </c>
      <c r="AJ675" s="227">
        <v>294891.5</v>
      </c>
      <c r="AK675" s="227">
        <v>34379297</v>
      </c>
      <c r="AL675" s="227">
        <v>963931.1</v>
      </c>
      <c r="AM675" s="227">
        <v>765563</v>
      </c>
      <c r="AN675" s="227">
        <v>1450139.9</v>
      </c>
      <c r="AO675" s="227">
        <v>1746065</v>
      </c>
      <c r="AP675" s="227">
        <v>1023475</v>
      </c>
      <c r="AQ675" s="227">
        <v>222855</v>
      </c>
      <c r="AR675" s="227">
        <v>6354926</v>
      </c>
      <c r="AS675" s="227">
        <v>915510</v>
      </c>
      <c r="AT675" s="227">
        <v>5825909.5</v>
      </c>
      <c r="AU675" s="227">
        <v>1767093</v>
      </c>
      <c r="AV675" s="227">
        <v>765599.7</v>
      </c>
      <c r="AW675" s="227">
        <v>544900</v>
      </c>
      <c r="AX675" s="227">
        <v>925375</v>
      </c>
      <c r="AY675" s="227">
        <v>1150515</v>
      </c>
      <c r="AZ675" s="227">
        <v>472240</v>
      </c>
      <c r="BA675" s="227">
        <v>6634595</v>
      </c>
      <c r="BB675" s="227">
        <v>588192.19999999995</v>
      </c>
      <c r="BC675" s="227">
        <v>13786636.35</v>
      </c>
      <c r="BD675" s="227">
        <v>4320734.5</v>
      </c>
      <c r="BE675" s="227">
        <v>622705.5</v>
      </c>
      <c r="BF675" s="227">
        <v>302313.5</v>
      </c>
      <c r="BG675" s="227">
        <v>5318807.5</v>
      </c>
      <c r="BH675" s="227">
        <v>482124.4</v>
      </c>
      <c r="BI675" s="227">
        <v>430999</v>
      </c>
      <c r="BJ675" s="227">
        <v>790372.5</v>
      </c>
      <c r="BK675" s="227">
        <v>754238</v>
      </c>
      <c r="BL675" s="227">
        <v>7197613.25</v>
      </c>
      <c r="BM675" s="227">
        <v>2680403.66</v>
      </c>
      <c r="BN675" s="227">
        <v>2874031.5</v>
      </c>
      <c r="BO675" s="227">
        <v>3578635</v>
      </c>
      <c r="BP675" s="227">
        <v>2547159.5</v>
      </c>
      <c r="BQ675" s="227">
        <v>1123964.2</v>
      </c>
      <c r="BR675" s="227">
        <v>58194422.630000003</v>
      </c>
      <c r="BS675" s="227">
        <v>2102160.2000000002</v>
      </c>
      <c r="BT675" s="227">
        <v>1221735</v>
      </c>
      <c r="BU675" s="227">
        <v>3377829.8</v>
      </c>
      <c r="BV675" s="227">
        <v>1358670</v>
      </c>
      <c r="BW675" s="295">
        <v>1958185</v>
      </c>
      <c r="BX675" s="295">
        <v>1379302</v>
      </c>
      <c r="BY675" s="227">
        <v>1102705</v>
      </c>
      <c r="BZ675" s="295">
        <v>914629.7</v>
      </c>
      <c r="CA675" s="227">
        <v>1833755</v>
      </c>
      <c r="CB675" s="227">
        <v>1682090</v>
      </c>
      <c r="CC675" s="227">
        <v>3821089.4</v>
      </c>
      <c r="CD675" s="227">
        <v>1092099.6000000001</v>
      </c>
      <c r="CE675" s="295">
        <v>7508662.8200000003</v>
      </c>
      <c r="CF675" s="295">
        <v>567059.6</v>
      </c>
      <c r="CG675" s="227">
        <v>212713</v>
      </c>
      <c r="CH675" s="227">
        <v>338025</v>
      </c>
      <c r="CI675" s="227">
        <v>545776.85</v>
      </c>
      <c r="CJ675" s="227">
        <v>2428657</v>
      </c>
      <c r="CK675" s="295">
        <v>922546.49</v>
      </c>
      <c r="CL675" s="227">
        <v>563104</v>
      </c>
      <c r="CM675" s="326" t="s">
        <v>1438</v>
      </c>
      <c r="CN675" s="309" t="s">
        <v>1444</v>
      </c>
      <c r="CO675" s="309" t="s">
        <v>1438</v>
      </c>
      <c r="CP675" s="310" t="s">
        <v>2203</v>
      </c>
      <c r="CQ675" s="336" t="s">
        <v>2266</v>
      </c>
      <c r="CR675" s="310">
        <f t="shared" si="15"/>
        <v>0</v>
      </c>
      <c r="CS675" s="310" t="s">
        <v>2069</v>
      </c>
      <c r="CT675" s="310" t="s">
        <v>714</v>
      </c>
      <c r="CU675" s="310">
        <v>0</v>
      </c>
      <c r="CW675" s="312" t="s">
        <v>1444</v>
      </c>
      <c r="CX675" s="310" t="s">
        <v>1438</v>
      </c>
      <c r="CY675" s="310" t="s">
        <v>2203</v>
      </c>
      <c r="CZ675" s="325">
        <f t="shared" si="14"/>
        <v>0</v>
      </c>
      <c r="DA675" s="313" t="s">
        <v>2069</v>
      </c>
      <c r="DB675" s="310" t="s">
        <v>714</v>
      </c>
      <c r="DC675" s="310" t="s">
        <v>1472</v>
      </c>
    </row>
    <row r="676" spans="1:107" ht="13.2" customHeight="1" x14ac:dyDescent="0.25">
      <c r="A676" s="293" t="s">
        <v>2070</v>
      </c>
      <c r="B676" s="294" t="s">
        <v>715</v>
      </c>
      <c r="C676" s="227">
        <v>5617750</v>
      </c>
      <c r="D676" s="227">
        <v>0</v>
      </c>
      <c r="E676" s="227">
        <v>1076550</v>
      </c>
      <c r="F676" s="227">
        <v>838770</v>
      </c>
      <c r="G676" s="227">
        <v>384975</v>
      </c>
      <c r="H676" s="227">
        <v>298067.02</v>
      </c>
      <c r="I676" s="227">
        <v>787892</v>
      </c>
      <c r="J676" s="227">
        <v>1897700</v>
      </c>
      <c r="K676" s="227">
        <v>0</v>
      </c>
      <c r="L676" s="227">
        <v>547250</v>
      </c>
      <c r="M676" s="227">
        <v>2780186.67</v>
      </c>
      <c r="N676" s="227">
        <v>23379.439999999999</v>
      </c>
      <c r="O676" s="227">
        <v>14152870</v>
      </c>
      <c r="P676" s="227">
        <v>1636380</v>
      </c>
      <c r="Q676" s="227">
        <v>1360783</v>
      </c>
      <c r="R676" s="227">
        <v>2117492.5</v>
      </c>
      <c r="S676" s="227">
        <v>693525</v>
      </c>
      <c r="T676" s="227">
        <v>1572033</v>
      </c>
      <c r="U676" s="227">
        <v>919815</v>
      </c>
      <c r="V676" s="227">
        <v>126570</v>
      </c>
      <c r="W676" s="227">
        <v>44721662</v>
      </c>
      <c r="X676" s="227">
        <v>0</v>
      </c>
      <c r="Y676" s="227">
        <v>499800</v>
      </c>
      <c r="Z676" s="227">
        <v>0</v>
      </c>
      <c r="AA676" s="227">
        <v>0</v>
      </c>
      <c r="AB676" s="227">
        <v>0</v>
      </c>
      <c r="AC676" s="227">
        <v>0</v>
      </c>
      <c r="AD676" s="227">
        <v>2645550</v>
      </c>
      <c r="AE676" s="227">
        <v>0</v>
      </c>
      <c r="AF676" s="227">
        <v>0</v>
      </c>
      <c r="AG676" s="227">
        <v>0</v>
      </c>
      <c r="AH676" s="227">
        <v>0</v>
      </c>
      <c r="AI676" s="227">
        <v>6500</v>
      </c>
      <c r="AJ676" s="227">
        <v>0</v>
      </c>
      <c r="AK676" s="227">
        <v>55990578.479999997</v>
      </c>
      <c r="AL676" s="227">
        <v>0</v>
      </c>
      <c r="AM676" s="227">
        <v>0</v>
      </c>
      <c r="AN676" s="227">
        <v>0</v>
      </c>
      <c r="AO676" s="227">
        <v>0</v>
      </c>
      <c r="AP676" s="227">
        <v>0</v>
      </c>
      <c r="AQ676" s="227">
        <v>0</v>
      </c>
      <c r="AR676" s="227">
        <v>13671150</v>
      </c>
      <c r="AS676" s="227">
        <v>0</v>
      </c>
      <c r="AT676" s="227">
        <v>0</v>
      </c>
      <c r="AU676" s="227">
        <v>0</v>
      </c>
      <c r="AV676" s="227">
        <v>69930</v>
      </c>
      <c r="AW676" s="227">
        <v>0</v>
      </c>
      <c r="AX676" s="227">
        <v>0</v>
      </c>
      <c r="AY676" s="227">
        <v>58160</v>
      </c>
      <c r="AZ676" s="227">
        <v>0</v>
      </c>
      <c r="BA676" s="227">
        <v>5191733.54</v>
      </c>
      <c r="BB676" s="227">
        <v>0</v>
      </c>
      <c r="BC676" s="227">
        <v>6158950</v>
      </c>
      <c r="BD676" s="227">
        <v>5161470</v>
      </c>
      <c r="BE676" s="227">
        <v>37400</v>
      </c>
      <c r="BF676" s="227">
        <v>124100</v>
      </c>
      <c r="BG676" s="227">
        <v>7019870</v>
      </c>
      <c r="BH676" s="227">
        <v>0</v>
      </c>
      <c r="BI676" s="227">
        <v>0</v>
      </c>
      <c r="BJ676" s="227">
        <v>0</v>
      </c>
      <c r="BK676" s="227">
        <v>0</v>
      </c>
      <c r="BL676" s="227">
        <v>17711772</v>
      </c>
      <c r="BM676" s="227">
        <v>580335</v>
      </c>
      <c r="BN676" s="227">
        <v>778985</v>
      </c>
      <c r="BO676" s="227">
        <v>1098345</v>
      </c>
      <c r="BP676" s="227">
        <v>440685</v>
      </c>
      <c r="BQ676" s="227">
        <v>213960</v>
      </c>
      <c r="BR676" s="227">
        <v>20938956</v>
      </c>
      <c r="BS676" s="227">
        <v>0</v>
      </c>
      <c r="BT676" s="227">
        <v>0</v>
      </c>
      <c r="BU676" s="227">
        <v>9958240</v>
      </c>
      <c r="BV676" s="227">
        <v>0</v>
      </c>
      <c r="BW676" s="227">
        <v>0</v>
      </c>
      <c r="BX676" s="227">
        <v>5958490</v>
      </c>
      <c r="BY676" s="227">
        <v>0</v>
      </c>
      <c r="BZ676" s="227">
        <v>0</v>
      </c>
      <c r="CA676" s="227">
        <v>0</v>
      </c>
      <c r="CB676" s="227">
        <v>0</v>
      </c>
      <c r="CC676" s="227">
        <v>6972825</v>
      </c>
      <c r="CD676" s="227">
        <v>73050</v>
      </c>
      <c r="CE676" s="227">
        <v>951625</v>
      </c>
      <c r="CF676" s="227">
        <v>0</v>
      </c>
      <c r="CG676" s="227">
        <v>0</v>
      </c>
      <c r="CH676" s="227">
        <v>0</v>
      </c>
      <c r="CI676" s="227">
        <v>0</v>
      </c>
      <c r="CJ676" s="227">
        <v>8742252</v>
      </c>
      <c r="CK676" s="227">
        <v>0</v>
      </c>
      <c r="CL676" s="227">
        <v>0</v>
      </c>
      <c r="CM676" s="326" t="s">
        <v>1438</v>
      </c>
      <c r="CN676" s="309" t="s">
        <v>1444</v>
      </c>
      <c r="CO676" s="309" t="s">
        <v>1438</v>
      </c>
      <c r="CP676" s="310" t="s">
        <v>2203</v>
      </c>
      <c r="CQ676" s="336" t="s">
        <v>2266</v>
      </c>
      <c r="CR676" s="310">
        <f t="shared" si="15"/>
        <v>0</v>
      </c>
      <c r="CS676" s="310" t="s">
        <v>2070</v>
      </c>
      <c r="CT676" s="310" t="s">
        <v>715</v>
      </c>
      <c r="CU676" s="310">
        <v>0</v>
      </c>
      <c r="CW676" s="312" t="s">
        <v>1444</v>
      </c>
      <c r="CX676" s="310" t="s">
        <v>1438</v>
      </c>
      <c r="CY676" s="310" t="s">
        <v>2203</v>
      </c>
      <c r="CZ676" s="325">
        <f t="shared" si="14"/>
        <v>0</v>
      </c>
      <c r="DA676" s="313" t="s">
        <v>2070</v>
      </c>
      <c r="DB676" s="310" t="s">
        <v>715</v>
      </c>
      <c r="DC676" s="310" t="s">
        <v>1472</v>
      </c>
    </row>
    <row r="677" spans="1:107" ht="13.2" customHeight="1" x14ac:dyDescent="0.25">
      <c r="A677" s="293" t="s">
        <v>2071</v>
      </c>
      <c r="B677" s="294" t="s">
        <v>716</v>
      </c>
      <c r="C677" s="227">
        <v>0</v>
      </c>
      <c r="D677" s="227">
        <v>0</v>
      </c>
      <c r="E677" s="227">
        <v>0</v>
      </c>
      <c r="F677" s="227">
        <v>0</v>
      </c>
      <c r="G677" s="227">
        <v>0</v>
      </c>
      <c r="H677" s="227">
        <v>0</v>
      </c>
      <c r="I677" s="227">
        <v>0</v>
      </c>
      <c r="J677" s="227">
        <v>0</v>
      </c>
      <c r="K677" s="227">
        <v>0</v>
      </c>
      <c r="L677" s="227">
        <v>0</v>
      </c>
      <c r="M677" s="227">
        <v>0</v>
      </c>
      <c r="N677" s="227">
        <v>0</v>
      </c>
      <c r="O677" s="227">
        <v>0</v>
      </c>
      <c r="P677" s="227">
        <v>0</v>
      </c>
      <c r="Q677" s="227">
        <v>0</v>
      </c>
      <c r="R677" s="227">
        <v>0</v>
      </c>
      <c r="S677" s="227">
        <v>0</v>
      </c>
      <c r="T677" s="227">
        <v>0</v>
      </c>
      <c r="U677" s="227">
        <v>0</v>
      </c>
      <c r="V677" s="227">
        <v>0</v>
      </c>
      <c r="W677" s="227">
        <v>0</v>
      </c>
      <c r="X677" s="227">
        <v>0</v>
      </c>
      <c r="Y677" s="227">
        <v>0</v>
      </c>
      <c r="Z677" s="227">
        <v>0</v>
      </c>
      <c r="AA677" s="227">
        <v>0</v>
      </c>
      <c r="AB677" s="227">
        <v>0</v>
      </c>
      <c r="AC677" s="227">
        <v>0</v>
      </c>
      <c r="AD677" s="227">
        <v>0</v>
      </c>
      <c r="AE677" s="227">
        <v>0</v>
      </c>
      <c r="AF677" s="227">
        <v>0</v>
      </c>
      <c r="AG677" s="227">
        <v>0</v>
      </c>
      <c r="AH677" s="227">
        <v>0</v>
      </c>
      <c r="AI677" s="227">
        <v>0</v>
      </c>
      <c r="AJ677" s="227">
        <v>0</v>
      </c>
      <c r="AK677" s="227">
        <v>0</v>
      </c>
      <c r="AL677" s="227">
        <v>0</v>
      </c>
      <c r="AM677" s="227">
        <v>0</v>
      </c>
      <c r="AN677" s="227">
        <v>0</v>
      </c>
      <c r="AO677" s="227">
        <v>0</v>
      </c>
      <c r="AP677" s="227">
        <v>0</v>
      </c>
      <c r="AQ677" s="227">
        <v>0</v>
      </c>
      <c r="AR677" s="227">
        <v>0</v>
      </c>
      <c r="AS677" s="227">
        <v>0</v>
      </c>
      <c r="AT677" s="227">
        <v>0</v>
      </c>
      <c r="AU677" s="227">
        <v>0</v>
      </c>
      <c r="AV677" s="227">
        <v>0</v>
      </c>
      <c r="AW677" s="227">
        <v>0</v>
      </c>
      <c r="AX677" s="227">
        <v>0</v>
      </c>
      <c r="AY677" s="227">
        <v>0</v>
      </c>
      <c r="AZ677" s="227">
        <v>0</v>
      </c>
      <c r="BA677" s="227">
        <v>0</v>
      </c>
      <c r="BB677" s="227">
        <v>0</v>
      </c>
      <c r="BC677" s="227">
        <v>0</v>
      </c>
      <c r="BD677" s="227">
        <v>0</v>
      </c>
      <c r="BE677" s="227">
        <v>0</v>
      </c>
      <c r="BF677" s="227">
        <v>0</v>
      </c>
      <c r="BG677" s="227">
        <v>0</v>
      </c>
      <c r="BH677" s="227">
        <v>0</v>
      </c>
      <c r="BI677" s="227">
        <v>0</v>
      </c>
      <c r="BJ677" s="227">
        <v>0</v>
      </c>
      <c r="BK677" s="227">
        <v>0</v>
      </c>
      <c r="BL677" s="227">
        <v>0</v>
      </c>
      <c r="BM677" s="227">
        <v>0</v>
      </c>
      <c r="BN677" s="227">
        <v>0</v>
      </c>
      <c r="BO677" s="227">
        <v>0</v>
      </c>
      <c r="BP677" s="227">
        <v>0</v>
      </c>
      <c r="BQ677" s="227">
        <v>0</v>
      </c>
      <c r="BR677" s="227">
        <v>0</v>
      </c>
      <c r="BS677" s="227">
        <v>0</v>
      </c>
      <c r="BT677" s="227">
        <v>0</v>
      </c>
      <c r="BU677" s="227">
        <v>0</v>
      </c>
      <c r="BV677" s="227">
        <v>0</v>
      </c>
      <c r="BW677" s="227">
        <v>0</v>
      </c>
      <c r="BX677" s="227">
        <v>0</v>
      </c>
      <c r="BY677" s="227">
        <v>20168.11</v>
      </c>
      <c r="BZ677" s="227">
        <v>0</v>
      </c>
      <c r="CA677" s="227">
        <v>0</v>
      </c>
      <c r="CB677" s="227">
        <v>0</v>
      </c>
      <c r="CC677" s="227">
        <v>0</v>
      </c>
      <c r="CD677" s="227">
        <v>0</v>
      </c>
      <c r="CE677" s="227">
        <v>0</v>
      </c>
      <c r="CF677" s="227">
        <v>25</v>
      </c>
      <c r="CG677" s="227">
        <v>0</v>
      </c>
      <c r="CH677" s="227">
        <v>0</v>
      </c>
      <c r="CI677" s="227">
        <v>0</v>
      </c>
      <c r="CJ677" s="227">
        <v>0</v>
      </c>
      <c r="CK677" s="227">
        <v>0</v>
      </c>
      <c r="CL677" s="227">
        <v>0</v>
      </c>
      <c r="CM677" s="326" t="s">
        <v>1438</v>
      </c>
      <c r="CN677" s="309" t="s">
        <v>1437</v>
      </c>
      <c r="CO677" s="309" t="s">
        <v>1438</v>
      </c>
      <c r="CP677" s="310" t="s">
        <v>2203</v>
      </c>
      <c r="CQ677" s="336" t="s">
        <v>2266</v>
      </c>
      <c r="CR677" s="310">
        <f t="shared" si="15"/>
        <v>0</v>
      </c>
      <c r="CS677" s="310" t="s">
        <v>2071</v>
      </c>
      <c r="CT677" s="310" t="s">
        <v>716</v>
      </c>
      <c r="CU677" s="310">
        <v>0</v>
      </c>
      <c r="CW677" s="312" t="s">
        <v>1437</v>
      </c>
      <c r="CX677" s="310" t="s">
        <v>1438</v>
      </c>
      <c r="CY677" s="310" t="s">
        <v>2203</v>
      </c>
      <c r="CZ677" s="325">
        <f t="shared" si="14"/>
        <v>0</v>
      </c>
      <c r="DA677" s="313" t="s">
        <v>2071</v>
      </c>
      <c r="DB677" s="310" t="s">
        <v>716</v>
      </c>
      <c r="DC677" s="310" t="s">
        <v>1472</v>
      </c>
    </row>
    <row r="678" spans="1:107" ht="13.2" customHeight="1" x14ac:dyDescent="0.25">
      <c r="A678" s="293" t="s">
        <v>2072</v>
      </c>
      <c r="B678" s="294" t="s">
        <v>717</v>
      </c>
      <c r="C678" s="227">
        <v>316</v>
      </c>
      <c r="D678" s="227">
        <v>72</v>
      </c>
      <c r="E678" s="227">
        <v>47</v>
      </c>
      <c r="F678" s="227">
        <v>59</v>
      </c>
      <c r="G678" s="227">
        <v>41</v>
      </c>
      <c r="H678" s="227">
        <v>599</v>
      </c>
      <c r="I678" s="227">
        <v>41</v>
      </c>
      <c r="J678" s="227">
        <v>254</v>
      </c>
      <c r="K678" s="227">
        <v>47</v>
      </c>
      <c r="L678" s="227">
        <v>158.6</v>
      </c>
      <c r="M678" s="227">
        <v>131</v>
      </c>
      <c r="N678" s="227">
        <v>42</v>
      </c>
      <c r="O678" s="227">
        <v>198</v>
      </c>
      <c r="P678" s="227">
        <v>54</v>
      </c>
      <c r="Q678" s="227">
        <v>54</v>
      </c>
      <c r="R678" s="227">
        <v>114</v>
      </c>
      <c r="S678" s="227">
        <v>48</v>
      </c>
      <c r="T678" s="227">
        <v>48</v>
      </c>
      <c r="U678" s="227">
        <v>36</v>
      </c>
      <c r="V678" s="227">
        <v>24</v>
      </c>
      <c r="W678" s="227">
        <v>1368.5</v>
      </c>
      <c r="X678" s="227">
        <v>259</v>
      </c>
      <c r="Y678" s="227">
        <v>42</v>
      </c>
      <c r="Z678" s="227">
        <v>0</v>
      </c>
      <c r="AA678" s="227">
        <v>85</v>
      </c>
      <c r="AB678" s="227">
        <v>42</v>
      </c>
      <c r="AC678" s="227">
        <v>0</v>
      </c>
      <c r="AD678" s="227">
        <v>352</v>
      </c>
      <c r="AE678" s="227">
        <v>53</v>
      </c>
      <c r="AF678" s="227">
        <v>53</v>
      </c>
      <c r="AG678" s="227">
        <v>64</v>
      </c>
      <c r="AH678" s="227">
        <v>140</v>
      </c>
      <c r="AI678" s="227">
        <v>29</v>
      </c>
      <c r="AJ678" s="227">
        <v>18</v>
      </c>
      <c r="AK678" s="227">
        <v>35760.11</v>
      </c>
      <c r="AL678" s="227">
        <v>42</v>
      </c>
      <c r="AM678" s="227">
        <v>42</v>
      </c>
      <c r="AN678" s="227">
        <v>992</v>
      </c>
      <c r="AO678" s="227">
        <v>54</v>
      </c>
      <c r="AP678" s="227">
        <v>36</v>
      </c>
      <c r="AQ678" s="227">
        <v>24</v>
      </c>
      <c r="AR678" s="227">
        <v>132</v>
      </c>
      <c r="AS678" s="227">
        <v>24</v>
      </c>
      <c r="AT678" s="227">
        <v>286.63</v>
      </c>
      <c r="AU678" s="227">
        <v>396.74</v>
      </c>
      <c r="AV678" s="227">
        <v>42</v>
      </c>
      <c r="AW678" s="227">
        <v>121</v>
      </c>
      <c r="AX678" s="227">
        <v>42</v>
      </c>
      <c r="AY678" s="227">
        <v>36</v>
      </c>
      <c r="AZ678" s="227">
        <v>36</v>
      </c>
      <c r="BA678" s="227">
        <v>245</v>
      </c>
      <c r="BB678" s="227">
        <v>54</v>
      </c>
      <c r="BC678" s="227">
        <v>23714.28</v>
      </c>
      <c r="BD678" s="227">
        <v>54</v>
      </c>
      <c r="BE678" s="227">
        <v>150</v>
      </c>
      <c r="BF678" s="227">
        <v>78</v>
      </c>
      <c r="BG678" s="227">
        <v>17839.5</v>
      </c>
      <c r="BH678" s="227">
        <v>36</v>
      </c>
      <c r="BI678" s="227">
        <v>18</v>
      </c>
      <c r="BJ678" s="227">
        <v>207</v>
      </c>
      <c r="BK678" s="227">
        <v>12</v>
      </c>
      <c r="BL678" s="227">
        <v>612</v>
      </c>
      <c r="BM678" s="227">
        <v>148</v>
      </c>
      <c r="BN678" s="227">
        <v>288</v>
      </c>
      <c r="BO678" s="227">
        <v>240</v>
      </c>
      <c r="BP678" s="227">
        <v>240</v>
      </c>
      <c r="BQ678" s="227">
        <v>240</v>
      </c>
      <c r="BR678" s="227">
        <v>910.87</v>
      </c>
      <c r="BS678" s="227">
        <v>60</v>
      </c>
      <c r="BT678" s="227">
        <v>64</v>
      </c>
      <c r="BU678" s="227">
        <v>1763.07</v>
      </c>
      <c r="BV678" s="227">
        <v>36</v>
      </c>
      <c r="BW678" s="227">
        <v>78</v>
      </c>
      <c r="BX678" s="227">
        <v>1215.1500000000001</v>
      </c>
      <c r="BY678" s="227">
        <v>390</v>
      </c>
      <c r="BZ678" s="227">
        <v>2406</v>
      </c>
      <c r="CA678" s="227">
        <v>36</v>
      </c>
      <c r="CB678" s="227">
        <v>0</v>
      </c>
      <c r="CC678" s="227">
        <v>396</v>
      </c>
      <c r="CD678" s="227">
        <v>59</v>
      </c>
      <c r="CE678" s="227">
        <v>102</v>
      </c>
      <c r="CF678" s="227">
        <v>168</v>
      </c>
      <c r="CG678" s="227">
        <v>58</v>
      </c>
      <c r="CH678" s="227">
        <v>54</v>
      </c>
      <c r="CI678" s="227">
        <v>42</v>
      </c>
      <c r="CJ678" s="227">
        <v>294</v>
      </c>
      <c r="CK678" s="227">
        <v>36</v>
      </c>
      <c r="CL678" s="227">
        <v>48</v>
      </c>
      <c r="CM678" s="326" t="s">
        <v>1438</v>
      </c>
      <c r="CN678" s="309" t="s">
        <v>1437</v>
      </c>
      <c r="CO678" s="309" t="s">
        <v>1438</v>
      </c>
      <c r="CP678" s="310" t="s">
        <v>2203</v>
      </c>
      <c r="CQ678" s="336" t="s">
        <v>2266</v>
      </c>
      <c r="CR678" s="310">
        <f t="shared" si="15"/>
        <v>0</v>
      </c>
      <c r="CS678" s="310" t="s">
        <v>2072</v>
      </c>
      <c r="CT678" s="310" t="s">
        <v>717</v>
      </c>
      <c r="CU678" s="310">
        <v>0</v>
      </c>
      <c r="CW678" s="312" t="s">
        <v>1437</v>
      </c>
      <c r="CX678" s="310" t="s">
        <v>1438</v>
      </c>
      <c r="CY678" s="310" t="s">
        <v>2203</v>
      </c>
      <c r="CZ678" s="325">
        <f t="shared" si="14"/>
        <v>0</v>
      </c>
      <c r="DA678" s="313" t="s">
        <v>2072</v>
      </c>
      <c r="DB678" s="310" t="s">
        <v>717</v>
      </c>
      <c r="DC678" s="310" t="s">
        <v>1472</v>
      </c>
    </row>
    <row r="679" spans="1:107" s="350" customFormat="1" ht="13.2" customHeight="1" x14ac:dyDescent="0.25">
      <c r="A679" s="305" t="s">
        <v>2073</v>
      </c>
      <c r="B679" s="306" t="s">
        <v>718</v>
      </c>
      <c r="C679" s="307">
        <v>16743968.02</v>
      </c>
      <c r="D679" s="307">
        <v>2742437.07</v>
      </c>
      <c r="E679" s="307">
        <v>1935348.85</v>
      </c>
      <c r="F679" s="307">
        <v>1208437.1100000001</v>
      </c>
      <c r="G679" s="307">
        <v>1055885.78</v>
      </c>
      <c r="H679" s="307">
        <v>2001707.14</v>
      </c>
      <c r="I679" s="307">
        <v>2176226.0499999998</v>
      </c>
      <c r="J679" s="307">
        <v>2669151.7200000002</v>
      </c>
      <c r="K679" s="307">
        <v>1185727.2</v>
      </c>
      <c r="L679" s="307">
        <v>1963330.98</v>
      </c>
      <c r="M679" s="307">
        <v>4502481.3600000003</v>
      </c>
      <c r="N679" s="307">
        <v>570929.03</v>
      </c>
      <c r="O679" s="307">
        <v>11950990.1</v>
      </c>
      <c r="P679" s="307">
        <v>1777465.65</v>
      </c>
      <c r="Q679" s="307">
        <v>2323281.27</v>
      </c>
      <c r="R679" s="307">
        <v>3309350.42</v>
      </c>
      <c r="S679" s="307">
        <v>1627361.62</v>
      </c>
      <c r="T679" s="307">
        <v>1675491.95</v>
      </c>
      <c r="U679" s="307">
        <v>1820842.68</v>
      </c>
      <c r="V679" s="307">
        <v>710182.8</v>
      </c>
      <c r="W679" s="307">
        <v>15126365.529999999</v>
      </c>
      <c r="X679" s="307">
        <v>1344889.67</v>
      </c>
      <c r="Y679" s="307">
        <v>2608371.19</v>
      </c>
      <c r="Z679" s="307">
        <v>2048009.8</v>
      </c>
      <c r="AA679" s="307">
        <v>909693.33</v>
      </c>
      <c r="AB679" s="307">
        <v>775387.4</v>
      </c>
      <c r="AC679" s="307">
        <v>1013477.31</v>
      </c>
      <c r="AD679" s="307">
        <v>4232539.5199999996</v>
      </c>
      <c r="AE679" s="307">
        <v>1265348.1499999999</v>
      </c>
      <c r="AF679" s="307">
        <v>1008466.81</v>
      </c>
      <c r="AG679" s="307">
        <v>2093781.11</v>
      </c>
      <c r="AH679" s="307">
        <v>1778726.01</v>
      </c>
      <c r="AI679" s="307">
        <v>1406520.49</v>
      </c>
      <c r="AJ679" s="307">
        <v>1058925.46</v>
      </c>
      <c r="AK679" s="307">
        <v>34742150</v>
      </c>
      <c r="AL679" s="307">
        <v>1651628.25</v>
      </c>
      <c r="AM679" s="307">
        <v>1363795.34</v>
      </c>
      <c r="AN679" s="307">
        <v>3051454.91</v>
      </c>
      <c r="AO679" s="307">
        <v>2861417.18</v>
      </c>
      <c r="AP679" s="307">
        <v>2270087.23</v>
      </c>
      <c r="AQ679" s="307">
        <v>753849.89</v>
      </c>
      <c r="AR679" s="307">
        <v>7177009.2400000002</v>
      </c>
      <c r="AS679" s="307">
        <v>1686582.48</v>
      </c>
      <c r="AT679" s="307">
        <v>2906008</v>
      </c>
      <c r="AU679" s="307">
        <v>3356346.21</v>
      </c>
      <c r="AV679" s="307">
        <v>1489366.42</v>
      </c>
      <c r="AW679" s="307">
        <v>1077424.1000000001</v>
      </c>
      <c r="AX679" s="307">
        <v>1807704.8</v>
      </c>
      <c r="AY679" s="307">
        <v>1515048.53</v>
      </c>
      <c r="AZ679" s="307">
        <v>1673078.84</v>
      </c>
      <c r="BA679" s="307">
        <v>10348564.92</v>
      </c>
      <c r="BB679" s="307">
        <v>1639752.67</v>
      </c>
      <c r="BC679" s="307">
        <v>14612131.51</v>
      </c>
      <c r="BD679" s="307">
        <v>4336637</v>
      </c>
      <c r="BE679" s="307">
        <v>976807.99</v>
      </c>
      <c r="BF679" s="307">
        <v>1576842.89</v>
      </c>
      <c r="BG679" s="307">
        <v>8616463.8900000006</v>
      </c>
      <c r="BH679" s="307">
        <v>1014963.79</v>
      </c>
      <c r="BI679" s="307">
        <v>370716.87</v>
      </c>
      <c r="BJ679" s="307">
        <v>1188076.0900000001</v>
      </c>
      <c r="BK679" s="307">
        <v>1115507.3600000001</v>
      </c>
      <c r="BL679" s="307">
        <v>10863150.35</v>
      </c>
      <c r="BM679" s="307">
        <v>3444910.74</v>
      </c>
      <c r="BN679" s="307">
        <v>1923399</v>
      </c>
      <c r="BO679" s="307">
        <v>3434638.38</v>
      </c>
      <c r="BP679" s="307">
        <v>2399561.5699999998</v>
      </c>
      <c r="BQ679" s="307">
        <v>1906230.28</v>
      </c>
      <c r="BR679" s="307">
        <v>50652874.990000002</v>
      </c>
      <c r="BS679" s="307">
        <v>3458729.71</v>
      </c>
      <c r="BT679" s="307">
        <v>2237836.64</v>
      </c>
      <c r="BU679" s="307">
        <v>11230742.23</v>
      </c>
      <c r="BV679" s="307">
        <v>690769.26</v>
      </c>
      <c r="BW679" s="307">
        <v>1894759.04</v>
      </c>
      <c r="BX679" s="307">
        <v>5902529.1100000003</v>
      </c>
      <c r="BY679" s="307">
        <v>1614020.45</v>
      </c>
      <c r="BZ679" s="307">
        <v>1552950.83</v>
      </c>
      <c r="CA679" s="307">
        <v>1771597.15</v>
      </c>
      <c r="CB679" s="307">
        <v>2980351.31</v>
      </c>
      <c r="CC679" s="307">
        <v>5004820.92</v>
      </c>
      <c r="CD679" s="307">
        <v>1993958.27</v>
      </c>
      <c r="CE679" s="307">
        <v>4786154.78</v>
      </c>
      <c r="CF679" s="307">
        <v>1705048.03</v>
      </c>
      <c r="CG679" s="307">
        <v>1656444.18</v>
      </c>
      <c r="CH679" s="307">
        <v>1281815.52</v>
      </c>
      <c r="CI679" s="307">
        <v>1602738.8</v>
      </c>
      <c r="CJ679" s="307">
        <v>5959231.8700000001</v>
      </c>
      <c r="CK679" s="307">
        <v>602349</v>
      </c>
      <c r="CL679" s="307">
        <v>1183784.8799999999</v>
      </c>
      <c r="CM679" s="348" t="s">
        <v>1446</v>
      </c>
      <c r="CN679" s="349" t="s">
        <v>1445</v>
      </c>
      <c r="CO679" s="349" t="s">
        <v>1446</v>
      </c>
      <c r="CP679" s="350" t="s">
        <v>2204</v>
      </c>
      <c r="CQ679" s="351" t="s">
        <v>2268</v>
      </c>
      <c r="CR679" s="350">
        <f t="shared" si="15"/>
        <v>0</v>
      </c>
      <c r="CS679" s="350" t="s">
        <v>2073</v>
      </c>
      <c r="CT679" s="350" t="s">
        <v>718</v>
      </c>
      <c r="CU679" s="350">
        <v>0</v>
      </c>
      <c r="CW679" s="352" t="s">
        <v>1445</v>
      </c>
      <c r="CX679" s="350" t="s">
        <v>1446</v>
      </c>
      <c r="CY679" s="350" t="s">
        <v>2204</v>
      </c>
      <c r="CZ679" s="353">
        <f t="shared" si="14"/>
        <v>0</v>
      </c>
      <c r="DA679" s="353" t="s">
        <v>2073</v>
      </c>
      <c r="DB679" s="350" t="s">
        <v>718</v>
      </c>
      <c r="DC679" s="350" t="s">
        <v>1472</v>
      </c>
    </row>
    <row r="680" spans="1:107" s="350" customFormat="1" ht="13.2" customHeight="1" x14ac:dyDescent="0.25">
      <c r="A680" s="305" t="s">
        <v>2074</v>
      </c>
      <c r="B680" s="306" t="s">
        <v>719</v>
      </c>
      <c r="C680" s="307">
        <v>185512.06</v>
      </c>
      <c r="D680" s="307">
        <v>11696.17</v>
      </c>
      <c r="E680" s="307">
        <v>5885</v>
      </c>
      <c r="F680" s="307">
        <v>6460.13</v>
      </c>
      <c r="G680" s="307">
        <v>0</v>
      </c>
      <c r="H680" s="307">
        <v>2587.7600000000002</v>
      </c>
      <c r="I680" s="307">
        <v>6714.15</v>
      </c>
      <c r="J680" s="307">
        <v>897245.93</v>
      </c>
      <c r="K680" s="307">
        <v>562679.21</v>
      </c>
      <c r="L680" s="307">
        <v>0</v>
      </c>
      <c r="M680" s="307">
        <v>439599.23</v>
      </c>
      <c r="N680" s="307">
        <v>0</v>
      </c>
      <c r="O680" s="307">
        <v>436542.29</v>
      </c>
      <c r="P680" s="307">
        <v>573615.81999999995</v>
      </c>
      <c r="Q680" s="307">
        <v>195453.34</v>
      </c>
      <c r="R680" s="307">
        <v>1043</v>
      </c>
      <c r="S680" s="307">
        <v>450200.9</v>
      </c>
      <c r="T680" s="307">
        <v>7123.53</v>
      </c>
      <c r="U680" s="307">
        <v>2045</v>
      </c>
      <c r="V680" s="307">
        <v>0</v>
      </c>
      <c r="W680" s="307">
        <v>3094995.1</v>
      </c>
      <c r="X680" s="307">
        <v>32014</v>
      </c>
      <c r="Y680" s="307">
        <v>59400.53</v>
      </c>
      <c r="Z680" s="307">
        <v>735451.76</v>
      </c>
      <c r="AA680" s="307">
        <v>10261.950000000001</v>
      </c>
      <c r="AB680" s="307">
        <v>2578.6999999999998</v>
      </c>
      <c r="AC680" s="307">
        <v>0</v>
      </c>
      <c r="AD680" s="307">
        <v>353502.57</v>
      </c>
      <c r="AE680" s="307">
        <v>1000</v>
      </c>
      <c r="AF680" s="307">
        <v>0</v>
      </c>
      <c r="AG680" s="307">
        <v>15440</v>
      </c>
      <c r="AH680" s="307">
        <v>12710.4</v>
      </c>
      <c r="AI680" s="307">
        <v>17500</v>
      </c>
      <c r="AJ680" s="307">
        <v>0</v>
      </c>
      <c r="AK680" s="307">
        <v>6160010.7599999998</v>
      </c>
      <c r="AL680" s="307">
        <v>224835.37</v>
      </c>
      <c r="AM680" s="307">
        <v>0</v>
      </c>
      <c r="AN680" s="307">
        <v>478670.85</v>
      </c>
      <c r="AO680" s="307">
        <v>355963.15</v>
      </c>
      <c r="AP680" s="307">
        <v>46565.98</v>
      </c>
      <c r="AQ680" s="307">
        <v>0</v>
      </c>
      <c r="AR680" s="307">
        <v>591351.62</v>
      </c>
      <c r="AS680" s="307">
        <v>0</v>
      </c>
      <c r="AT680" s="307">
        <v>1271952.8600000001</v>
      </c>
      <c r="AU680" s="307">
        <v>0</v>
      </c>
      <c r="AV680" s="307">
        <v>0</v>
      </c>
      <c r="AW680" s="307">
        <v>8430.5300000000007</v>
      </c>
      <c r="AX680" s="307">
        <v>5442.02</v>
      </c>
      <c r="AY680" s="307">
        <v>2288.73</v>
      </c>
      <c r="AZ680" s="307">
        <v>0</v>
      </c>
      <c r="BA680" s="307">
        <v>2286569.61</v>
      </c>
      <c r="BB680" s="307">
        <v>0</v>
      </c>
      <c r="BC680" s="307">
        <v>2007669.56</v>
      </c>
      <c r="BD680" s="307">
        <v>5350</v>
      </c>
      <c r="BE680" s="307">
        <v>5350</v>
      </c>
      <c r="BF680" s="307">
        <v>393043.06</v>
      </c>
      <c r="BG680" s="307">
        <v>1593489.88</v>
      </c>
      <c r="BH680" s="307">
        <v>1998</v>
      </c>
      <c r="BI680" s="307">
        <v>61152.06</v>
      </c>
      <c r="BJ680" s="307">
        <v>0</v>
      </c>
      <c r="BK680" s="307">
        <v>0</v>
      </c>
      <c r="BL680" s="307">
        <v>4000859.62</v>
      </c>
      <c r="BM680" s="307">
        <v>389939</v>
      </c>
      <c r="BN680" s="307">
        <v>468011.84</v>
      </c>
      <c r="BO680" s="307">
        <v>427799.85</v>
      </c>
      <c r="BP680" s="307">
        <v>0</v>
      </c>
      <c r="BQ680" s="307">
        <v>0</v>
      </c>
      <c r="BR680" s="307">
        <v>8711732.4299999997</v>
      </c>
      <c r="BS680" s="307">
        <v>6901.51</v>
      </c>
      <c r="BT680" s="307">
        <v>18194</v>
      </c>
      <c r="BU680" s="307">
        <v>2520842.71</v>
      </c>
      <c r="BV680" s="307">
        <v>5043.66</v>
      </c>
      <c r="BW680" s="307">
        <v>354647.32</v>
      </c>
      <c r="BX680" s="307">
        <v>872108.86</v>
      </c>
      <c r="BY680" s="308">
        <v>83109</v>
      </c>
      <c r="BZ680" s="307">
        <v>92562</v>
      </c>
      <c r="CA680" s="307">
        <v>62637.06</v>
      </c>
      <c r="CB680" s="307">
        <v>194458.07</v>
      </c>
      <c r="CC680" s="308">
        <v>749399.81</v>
      </c>
      <c r="CD680" s="307">
        <v>749374.03</v>
      </c>
      <c r="CE680" s="307">
        <v>622942.1</v>
      </c>
      <c r="CF680" s="307">
        <v>16013.4</v>
      </c>
      <c r="CG680" s="307">
        <v>385.63</v>
      </c>
      <c r="CH680" s="307">
        <v>0</v>
      </c>
      <c r="CI680" s="307">
        <v>0</v>
      </c>
      <c r="CJ680" s="307">
        <v>271525.3</v>
      </c>
      <c r="CK680" s="307">
        <v>0</v>
      </c>
      <c r="CL680" s="307">
        <v>0</v>
      </c>
      <c r="CM680" s="348" t="s">
        <v>1446</v>
      </c>
      <c r="CN680" s="349" t="s">
        <v>1445</v>
      </c>
      <c r="CO680" s="349" t="s">
        <v>1446</v>
      </c>
      <c r="CP680" s="350" t="s">
        <v>2204</v>
      </c>
      <c r="CQ680" s="351" t="s">
        <v>2268</v>
      </c>
      <c r="CR680" s="350">
        <f t="shared" si="15"/>
        <v>0</v>
      </c>
      <c r="CS680" s="350" t="s">
        <v>2074</v>
      </c>
      <c r="CT680" s="350" t="s">
        <v>719</v>
      </c>
      <c r="CU680" s="350">
        <v>0</v>
      </c>
      <c r="CW680" s="352" t="s">
        <v>1445</v>
      </c>
      <c r="CX680" s="350" t="s">
        <v>1446</v>
      </c>
      <c r="CY680" s="350" t="s">
        <v>2204</v>
      </c>
      <c r="CZ680" s="353">
        <f t="shared" si="14"/>
        <v>0</v>
      </c>
      <c r="DA680" s="353" t="s">
        <v>2074</v>
      </c>
      <c r="DB680" s="350" t="s">
        <v>719</v>
      </c>
      <c r="DC680" s="350" t="s">
        <v>1472</v>
      </c>
    </row>
    <row r="681" spans="1:107" ht="13.2" customHeight="1" x14ac:dyDescent="0.25">
      <c r="A681" s="293" t="s">
        <v>2075</v>
      </c>
      <c r="B681" s="294" t="s">
        <v>720</v>
      </c>
      <c r="C681" s="227">
        <v>213791.7</v>
      </c>
      <c r="D681" s="227">
        <v>40078.46</v>
      </c>
      <c r="E681" s="227">
        <v>33048.99</v>
      </c>
      <c r="F681" s="227">
        <v>53798.28</v>
      </c>
      <c r="G681" s="227">
        <v>33485</v>
      </c>
      <c r="H681" s="227">
        <v>49000</v>
      </c>
      <c r="I681" s="227">
        <v>11998.11</v>
      </c>
      <c r="J681" s="227">
        <v>107498.72</v>
      </c>
      <c r="K681" s="227">
        <v>52225.46</v>
      </c>
      <c r="L681" s="227">
        <v>172925.68</v>
      </c>
      <c r="M681" s="227">
        <v>74558.850000000006</v>
      </c>
      <c r="N681" s="227">
        <v>3341.88</v>
      </c>
      <c r="O681" s="227">
        <v>43119.519999999997</v>
      </c>
      <c r="P681" s="227">
        <v>56263.14</v>
      </c>
      <c r="Q681" s="227">
        <v>61166.18</v>
      </c>
      <c r="R681" s="227">
        <v>30779.34</v>
      </c>
      <c r="S681" s="227">
        <v>86332.32</v>
      </c>
      <c r="T681" s="227">
        <v>97784.6</v>
      </c>
      <c r="U681" s="227">
        <v>25300.86</v>
      </c>
      <c r="V681" s="227">
        <v>22263.26</v>
      </c>
      <c r="W681" s="227">
        <v>106073.12</v>
      </c>
      <c r="X681" s="227">
        <v>16746.939999999999</v>
      </c>
      <c r="Y681" s="227">
        <v>5373.05</v>
      </c>
      <c r="Z681" s="227">
        <v>31397.86</v>
      </c>
      <c r="AA681" s="227">
        <v>35532.83</v>
      </c>
      <c r="AB681" s="227">
        <v>81408.08</v>
      </c>
      <c r="AC681" s="227">
        <v>38423.96</v>
      </c>
      <c r="AD681" s="227">
        <v>203321.26</v>
      </c>
      <c r="AE681" s="227">
        <v>27192.97</v>
      </c>
      <c r="AF681" s="227">
        <v>71325.94</v>
      </c>
      <c r="AG681" s="227">
        <v>91647</v>
      </c>
      <c r="AH681" s="227">
        <v>18847.68</v>
      </c>
      <c r="AI681" s="227">
        <v>95600.53</v>
      </c>
      <c r="AJ681" s="227">
        <v>73397.81</v>
      </c>
      <c r="AK681" s="227">
        <v>604403.96</v>
      </c>
      <c r="AL681" s="227">
        <v>59731.45</v>
      </c>
      <c r="AM681" s="227">
        <v>43825.29</v>
      </c>
      <c r="AN681" s="227">
        <v>63539.040000000001</v>
      </c>
      <c r="AO681" s="227">
        <v>99432.27</v>
      </c>
      <c r="AP681" s="227">
        <v>27762.85</v>
      </c>
      <c r="AQ681" s="227">
        <v>11066.47</v>
      </c>
      <c r="AR681" s="227">
        <v>154028.44</v>
      </c>
      <c r="AS681" s="227">
        <v>100874.43</v>
      </c>
      <c r="AT681" s="227">
        <v>173036.36</v>
      </c>
      <c r="AU681" s="227">
        <v>21994.25</v>
      </c>
      <c r="AV681" s="227">
        <v>67355.679999999993</v>
      </c>
      <c r="AW681" s="227">
        <v>58711.21</v>
      </c>
      <c r="AX681" s="227">
        <v>25683.21</v>
      </c>
      <c r="AY681" s="227">
        <v>117600.61</v>
      </c>
      <c r="AZ681" s="227">
        <v>59313.68</v>
      </c>
      <c r="BA681" s="227">
        <v>145938.54</v>
      </c>
      <c r="BB681" s="227">
        <v>47783.24</v>
      </c>
      <c r="BC681" s="227">
        <v>670913.69999999995</v>
      </c>
      <c r="BD681" s="227">
        <v>217377.36</v>
      </c>
      <c r="BE681" s="227">
        <v>46585.78</v>
      </c>
      <c r="BF681" s="227">
        <v>116129.85</v>
      </c>
      <c r="BG681" s="227">
        <v>190703.44</v>
      </c>
      <c r="BH681" s="227">
        <v>39475.71</v>
      </c>
      <c r="BI681" s="227">
        <v>31518.35</v>
      </c>
      <c r="BJ681" s="227">
        <v>105565.82</v>
      </c>
      <c r="BK681" s="227">
        <v>61952.800000000003</v>
      </c>
      <c r="BL681" s="227">
        <v>226154.88</v>
      </c>
      <c r="BM681" s="227">
        <v>198063.88</v>
      </c>
      <c r="BN681" s="227">
        <v>60231.1</v>
      </c>
      <c r="BO681" s="227">
        <v>273411.61</v>
      </c>
      <c r="BP681" s="227">
        <v>115890.9</v>
      </c>
      <c r="BQ681" s="227">
        <v>220566.15</v>
      </c>
      <c r="BR681" s="227">
        <v>2350593.06</v>
      </c>
      <c r="BS681" s="227">
        <v>72707.520000000004</v>
      </c>
      <c r="BT681" s="227">
        <v>73546.38</v>
      </c>
      <c r="BU681" s="227">
        <v>191659.7</v>
      </c>
      <c r="BV681" s="227">
        <v>11380.7</v>
      </c>
      <c r="BW681" s="227">
        <v>40698.6</v>
      </c>
      <c r="BX681" s="227">
        <v>177452.03</v>
      </c>
      <c r="BY681" s="227">
        <v>104080.52</v>
      </c>
      <c r="BZ681" s="227">
        <v>18878.009999999998</v>
      </c>
      <c r="CA681" s="227">
        <v>81971.039999999994</v>
      </c>
      <c r="CB681" s="227">
        <v>90757.75</v>
      </c>
      <c r="CC681" s="227">
        <v>27975.51</v>
      </c>
      <c r="CD681" s="227">
        <v>158446.13</v>
      </c>
      <c r="CE681" s="227">
        <v>136548.85</v>
      </c>
      <c r="CF681" s="295">
        <v>96842.81</v>
      </c>
      <c r="CG681" s="227">
        <v>50708.51</v>
      </c>
      <c r="CH681" s="227">
        <v>12688.26</v>
      </c>
      <c r="CI681" s="227">
        <v>20794.96</v>
      </c>
      <c r="CJ681" s="227">
        <v>218076.74</v>
      </c>
      <c r="CK681" s="227">
        <v>30053.15</v>
      </c>
      <c r="CL681" s="227">
        <v>54251.91</v>
      </c>
      <c r="CM681" s="326" t="s">
        <v>1446</v>
      </c>
      <c r="CN681" s="309" t="s">
        <v>1445</v>
      </c>
      <c r="CO681" s="309" t="s">
        <v>1446</v>
      </c>
      <c r="CP681" s="310" t="s">
        <v>2204</v>
      </c>
      <c r="CQ681" s="336" t="s">
        <v>2268</v>
      </c>
      <c r="CR681" s="310">
        <f t="shared" si="15"/>
        <v>0</v>
      </c>
      <c r="CS681" s="310" t="s">
        <v>2075</v>
      </c>
      <c r="CT681" s="310" t="s">
        <v>720</v>
      </c>
      <c r="CU681" s="310">
        <v>0</v>
      </c>
      <c r="CW681" s="312" t="s">
        <v>1445</v>
      </c>
      <c r="CX681" s="310" t="s">
        <v>1446</v>
      </c>
      <c r="CY681" s="310" t="s">
        <v>2204</v>
      </c>
      <c r="CZ681" s="325">
        <f t="shared" si="14"/>
        <v>0</v>
      </c>
      <c r="DA681" s="313" t="s">
        <v>2075</v>
      </c>
      <c r="DB681" s="310" t="s">
        <v>720</v>
      </c>
      <c r="DC681" s="310" t="s">
        <v>1472</v>
      </c>
    </row>
    <row r="682" spans="1:107" ht="13.2" customHeight="1" x14ac:dyDescent="0.25">
      <c r="A682" s="293" t="s">
        <v>2076</v>
      </c>
      <c r="B682" s="294" t="s">
        <v>721</v>
      </c>
      <c r="C682" s="227">
        <v>1155178.18</v>
      </c>
      <c r="D682" s="227">
        <v>200357.5</v>
      </c>
      <c r="E682" s="227">
        <v>143663.54999999999</v>
      </c>
      <c r="F682" s="227">
        <v>40175.22</v>
      </c>
      <c r="G682" s="227">
        <v>25038</v>
      </c>
      <c r="H682" s="227">
        <v>86016</v>
      </c>
      <c r="I682" s="227">
        <v>105395</v>
      </c>
      <c r="J682" s="227">
        <v>17451.099999999999</v>
      </c>
      <c r="K682" s="227">
        <v>91810.02</v>
      </c>
      <c r="L682" s="227">
        <v>29593.65</v>
      </c>
      <c r="M682" s="227">
        <v>221033</v>
      </c>
      <c r="N682" s="227">
        <v>35266.06</v>
      </c>
      <c r="O682" s="227">
        <v>163804.60999999999</v>
      </c>
      <c r="P682" s="227">
        <v>98440</v>
      </c>
      <c r="Q682" s="227">
        <v>92972.3</v>
      </c>
      <c r="R682" s="227">
        <v>623500.71</v>
      </c>
      <c r="S682" s="227">
        <v>21389.3</v>
      </c>
      <c r="T682" s="227">
        <v>76374.3</v>
      </c>
      <c r="U682" s="227">
        <v>13943.52</v>
      </c>
      <c r="V682" s="227">
        <v>28783</v>
      </c>
      <c r="W682" s="227">
        <v>90000</v>
      </c>
      <c r="X682" s="227">
        <v>29060</v>
      </c>
      <c r="Y682" s="227">
        <v>99212.4</v>
      </c>
      <c r="Z682" s="227">
        <v>100419.5</v>
      </c>
      <c r="AA682" s="227">
        <v>44856.32</v>
      </c>
      <c r="AB682" s="227">
        <v>9800</v>
      </c>
      <c r="AC682" s="227">
        <v>29400</v>
      </c>
      <c r="AD682" s="227">
        <v>66340</v>
      </c>
      <c r="AE682" s="227">
        <v>50482.74</v>
      </c>
      <c r="AF682" s="227">
        <v>17407.7</v>
      </c>
      <c r="AG682" s="227">
        <v>48308.480000000003</v>
      </c>
      <c r="AH682" s="227">
        <v>31793.85</v>
      </c>
      <c r="AI682" s="227">
        <v>175008</v>
      </c>
      <c r="AJ682" s="227">
        <v>42482.720000000001</v>
      </c>
      <c r="AK682" s="227">
        <v>1100351.99</v>
      </c>
      <c r="AL682" s="227">
        <v>83782.960000000006</v>
      </c>
      <c r="AM682" s="227">
        <v>129504.52</v>
      </c>
      <c r="AN682" s="227">
        <v>75107.509999999995</v>
      </c>
      <c r="AO682" s="227">
        <v>91946.4</v>
      </c>
      <c r="AP682" s="227">
        <v>33038.410000000003</v>
      </c>
      <c r="AQ682" s="227">
        <v>44358</v>
      </c>
      <c r="AR682" s="227">
        <v>203621.9</v>
      </c>
      <c r="AS682" s="227">
        <v>95230</v>
      </c>
      <c r="AT682" s="227">
        <v>0</v>
      </c>
      <c r="AU682" s="227">
        <v>121770.84</v>
      </c>
      <c r="AV682" s="227">
        <v>23540</v>
      </c>
      <c r="AW682" s="227">
        <v>7490</v>
      </c>
      <c r="AX682" s="227">
        <v>42185.96</v>
      </c>
      <c r="AY682" s="227">
        <v>34501.24</v>
      </c>
      <c r="AZ682" s="227">
        <v>28783</v>
      </c>
      <c r="BA682" s="227">
        <v>210212.2</v>
      </c>
      <c r="BB682" s="227">
        <v>34026</v>
      </c>
      <c r="BC682" s="227">
        <v>94213.5</v>
      </c>
      <c r="BD682" s="227">
        <v>204428.85</v>
      </c>
      <c r="BE682" s="227">
        <v>86417.69</v>
      </c>
      <c r="BF682" s="227">
        <v>16050</v>
      </c>
      <c r="BG682" s="227">
        <v>358567.7</v>
      </c>
      <c r="BH682" s="227">
        <v>18050</v>
      </c>
      <c r="BI682" s="227">
        <v>23087.96</v>
      </c>
      <c r="BJ682" s="227">
        <v>54671.08</v>
      </c>
      <c r="BK682" s="227">
        <v>30495</v>
      </c>
      <c r="BL682" s="227">
        <v>640697.59999999998</v>
      </c>
      <c r="BM682" s="227">
        <v>148165.66</v>
      </c>
      <c r="BN682" s="227">
        <v>133640</v>
      </c>
      <c r="BO682" s="227">
        <v>322463.98</v>
      </c>
      <c r="BP682" s="227">
        <v>95658</v>
      </c>
      <c r="BQ682" s="227">
        <v>4708</v>
      </c>
      <c r="BR682" s="295">
        <v>1010940.66</v>
      </c>
      <c r="BS682" s="227">
        <v>26578.799999999999</v>
      </c>
      <c r="BT682" s="227">
        <v>21293</v>
      </c>
      <c r="BU682" s="227">
        <v>380623.09</v>
      </c>
      <c r="BV682" s="227">
        <v>129654.41</v>
      </c>
      <c r="BW682" s="227">
        <v>72321.3</v>
      </c>
      <c r="BX682" s="227">
        <v>162986.88</v>
      </c>
      <c r="BY682" s="227">
        <v>10364.02</v>
      </c>
      <c r="BZ682" s="227">
        <v>67768.39</v>
      </c>
      <c r="CA682" s="227">
        <v>32219.08</v>
      </c>
      <c r="CB682" s="227">
        <v>5380.55</v>
      </c>
      <c r="CC682" s="295">
        <v>111387</v>
      </c>
      <c r="CD682" s="227">
        <v>113955</v>
      </c>
      <c r="CE682" s="227">
        <v>94598.34</v>
      </c>
      <c r="CF682" s="227">
        <v>54895.28</v>
      </c>
      <c r="CG682" s="227">
        <v>17945.759999999998</v>
      </c>
      <c r="CH682" s="227">
        <v>78431</v>
      </c>
      <c r="CI682" s="227">
        <v>64056.11</v>
      </c>
      <c r="CJ682" s="227">
        <v>214885.96</v>
      </c>
      <c r="CK682" s="227">
        <v>32870.199999999997</v>
      </c>
      <c r="CL682" s="227">
        <v>47434.17</v>
      </c>
      <c r="CM682" s="326" t="s">
        <v>1446</v>
      </c>
      <c r="CN682" s="309" t="s">
        <v>1445</v>
      </c>
      <c r="CO682" s="309" t="s">
        <v>1446</v>
      </c>
      <c r="CP682" s="310" t="s">
        <v>2204</v>
      </c>
      <c r="CQ682" s="336" t="s">
        <v>2268</v>
      </c>
      <c r="CR682" s="310">
        <f t="shared" si="15"/>
        <v>0</v>
      </c>
      <c r="CS682" s="310" t="s">
        <v>2076</v>
      </c>
      <c r="CT682" s="310" t="s">
        <v>721</v>
      </c>
      <c r="CU682" s="310">
        <v>0</v>
      </c>
      <c r="CW682" s="312" t="s">
        <v>1445</v>
      </c>
      <c r="CX682" s="310" t="s">
        <v>1446</v>
      </c>
      <c r="CY682" s="310" t="s">
        <v>2204</v>
      </c>
      <c r="CZ682" s="325">
        <f t="shared" si="14"/>
        <v>0</v>
      </c>
      <c r="DA682" s="313" t="s">
        <v>2076</v>
      </c>
      <c r="DB682" s="310" t="s">
        <v>721</v>
      </c>
      <c r="DC682" s="310" t="s">
        <v>1472</v>
      </c>
    </row>
    <row r="683" spans="1:107" ht="13.2" customHeight="1" x14ac:dyDescent="0.25">
      <c r="A683" s="293" t="s">
        <v>2077</v>
      </c>
      <c r="B683" s="294" t="s">
        <v>722</v>
      </c>
      <c r="C683" s="227">
        <v>131641</v>
      </c>
      <c r="D683" s="227">
        <v>24223</v>
      </c>
      <c r="E683" s="227">
        <v>14847</v>
      </c>
      <c r="F683" s="227">
        <v>8317</v>
      </c>
      <c r="G683" s="227">
        <v>2141</v>
      </c>
      <c r="H683" s="227">
        <v>28570</v>
      </c>
      <c r="I683" s="227">
        <v>9776</v>
      </c>
      <c r="J683" s="227">
        <v>17290</v>
      </c>
      <c r="K683" s="227">
        <v>4702</v>
      </c>
      <c r="L683" s="227">
        <v>11319</v>
      </c>
      <c r="M683" s="227">
        <v>139399</v>
      </c>
      <c r="N683" s="227">
        <v>5277</v>
      </c>
      <c r="O683" s="227">
        <v>64070.63</v>
      </c>
      <c r="P683" s="227">
        <v>11164</v>
      </c>
      <c r="Q683" s="227">
        <v>23852</v>
      </c>
      <c r="R683" s="227">
        <v>19217</v>
      </c>
      <c r="S683" s="227">
        <v>12944</v>
      </c>
      <c r="T683" s="227">
        <v>17296</v>
      </c>
      <c r="U683" s="227">
        <v>13556</v>
      </c>
      <c r="V683" s="227">
        <v>14027</v>
      </c>
      <c r="W683" s="227">
        <v>165858</v>
      </c>
      <c r="X683" s="227">
        <v>3423</v>
      </c>
      <c r="Y683" s="227">
        <v>4835</v>
      </c>
      <c r="Z683" s="227">
        <v>25612</v>
      </c>
      <c r="AA683" s="227">
        <v>17625</v>
      </c>
      <c r="AB683" s="227">
        <v>4840</v>
      </c>
      <c r="AC683" s="227">
        <v>4917</v>
      </c>
      <c r="AD683" s="227">
        <v>20361</v>
      </c>
      <c r="AE683" s="227">
        <v>8577</v>
      </c>
      <c r="AF683" s="227">
        <v>10043</v>
      </c>
      <c r="AG683" s="227">
        <v>9953</v>
      </c>
      <c r="AH683" s="227">
        <v>42485</v>
      </c>
      <c r="AI683" s="227">
        <v>8900</v>
      </c>
      <c r="AJ683" s="227">
        <v>11814</v>
      </c>
      <c r="AK683" s="227">
        <v>595675</v>
      </c>
      <c r="AL683" s="227">
        <v>10754</v>
      </c>
      <c r="AM683" s="227">
        <v>15900</v>
      </c>
      <c r="AN683" s="227">
        <v>170430</v>
      </c>
      <c r="AO683" s="227">
        <v>36974</v>
      </c>
      <c r="AP683" s="227">
        <v>21555</v>
      </c>
      <c r="AQ683" s="227">
        <v>5812</v>
      </c>
      <c r="AR683" s="227">
        <v>30608</v>
      </c>
      <c r="AS683" s="227">
        <v>7731</v>
      </c>
      <c r="AT683" s="227">
        <v>41565</v>
      </c>
      <c r="AU683" s="227">
        <v>11718</v>
      </c>
      <c r="AV683" s="227">
        <v>0</v>
      </c>
      <c r="AW683" s="227">
        <v>3062</v>
      </c>
      <c r="AX683" s="227">
        <v>9185</v>
      </c>
      <c r="AY683" s="227">
        <v>0</v>
      </c>
      <c r="AZ683" s="227">
        <v>0</v>
      </c>
      <c r="BA683" s="227">
        <v>94042</v>
      </c>
      <c r="BB683" s="227">
        <v>2082</v>
      </c>
      <c r="BC683" s="227">
        <v>261924</v>
      </c>
      <c r="BD683" s="227">
        <v>27617</v>
      </c>
      <c r="BE683" s="227">
        <v>14847</v>
      </c>
      <c r="BF683" s="227">
        <v>0</v>
      </c>
      <c r="BG683" s="227">
        <v>96797</v>
      </c>
      <c r="BH683" s="227">
        <v>2434</v>
      </c>
      <c r="BI683" s="227">
        <v>10101</v>
      </c>
      <c r="BJ683" s="227">
        <v>19801</v>
      </c>
      <c r="BK683" s="227">
        <v>4483</v>
      </c>
      <c r="BL683" s="227">
        <v>197784</v>
      </c>
      <c r="BM683" s="227">
        <v>13449</v>
      </c>
      <c r="BN683" s="227">
        <v>7408</v>
      </c>
      <c r="BO683" s="227">
        <v>10963</v>
      </c>
      <c r="BP683" s="227">
        <v>4528</v>
      </c>
      <c r="BQ683" s="227">
        <v>72677</v>
      </c>
      <c r="BR683" s="295">
        <v>264808.90000000002</v>
      </c>
      <c r="BS683" s="227">
        <v>0</v>
      </c>
      <c r="BT683" s="295">
        <v>4229</v>
      </c>
      <c r="BU683" s="227">
        <v>78819</v>
      </c>
      <c r="BV683" s="227">
        <v>7506</v>
      </c>
      <c r="BW683" s="295">
        <v>24206</v>
      </c>
      <c r="BX683" s="227">
        <v>20097</v>
      </c>
      <c r="BY683" s="227">
        <v>8462</v>
      </c>
      <c r="BZ683" s="227">
        <v>6652</v>
      </c>
      <c r="CA683" s="295">
        <v>8718</v>
      </c>
      <c r="CB683" s="295">
        <v>4903</v>
      </c>
      <c r="CC683" s="295">
        <v>12861</v>
      </c>
      <c r="CD683" s="227">
        <v>10095</v>
      </c>
      <c r="CE683" s="227">
        <v>25424</v>
      </c>
      <c r="CF683" s="227">
        <v>10135</v>
      </c>
      <c r="CG683" s="227">
        <v>6922</v>
      </c>
      <c r="CH683" s="227">
        <v>1850</v>
      </c>
      <c r="CI683" s="227">
        <v>2408</v>
      </c>
      <c r="CJ683" s="227">
        <v>35565</v>
      </c>
      <c r="CK683" s="227">
        <v>5236</v>
      </c>
      <c r="CL683" s="227">
        <v>2443</v>
      </c>
      <c r="CM683" s="326" t="s">
        <v>1446</v>
      </c>
      <c r="CN683" s="309" t="s">
        <v>1445</v>
      </c>
      <c r="CO683" s="309" t="s">
        <v>1446</v>
      </c>
      <c r="CP683" s="310" t="s">
        <v>2204</v>
      </c>
      <c r="CQ683" s="336" t="s">
        <v>2268</v>
      </c>
      <c r="CR683" s="310">
        <f t="shared" si="15"/>
        <v>0</v>
      </c>
      <c r="CS683" s="310" t="s">
        <v>2077</v>
      </c>
      <c r="CT683" s="310" t="s">
        <v>722</v>
      </c>
      <c r="CU683" s="310">
        <v>0</v>
      </c>
      <c r="CW683" s="312" t="s">
        <v>1445</v>
      </c>
      <c r="CX683" s="310" t="s">
        <v>1446</v>
      </c>
      <c r="CY683" s="310" t="s">
        <v>2204</v>
      </c>
      <c r="CZ683" s="325">
        <f t="shared" si="14"/>
        <v>0</v>
      </c>
      <c r="DA683" s="313" t="s">
        <v>2077</v>
      </c>
      <c r="DB683" s="310" t="s">
        <v>722</v>
      </c>
      <c r="DC683" s="310" t="s">
        <v>1472</v>
      </c>
    </row>
    <row r="684" spans="1:107" ht="13.2" customHeight="1" x14ac:dyDescent="0.25">
      <c r="A684" s="293" t="s">
        <v>2078</v>
      </c>
      <c r="B684" s="294" t="s">
        <v>723</v>
      </c>
      <c r="C684" s="227">
        <v>0</v>
      </c>
      <c r="D684" s="227">
        <v>100000</v>
      </c>
      <c r="E684" s="227">
        <v>0</v>
      </c>
      <c r="F684" s="227">
        <v>0</v>
      </c>
      <c r="G684" s="227">
        <v>0</v>
      </c>
      <c r="H684" s="227">
        <v>0</v>
      </c>
      <c r="I684" s="227">
        <v>0</v>
      </c>
      <c r="J684" s="227">
        <v>0</v>
      </c>
      <c r="K684" s="227">
        <v>0</v>
      </c>
      <c r="L684" s="227">
        <v>0</v>
      </c>
      <c r="M684" s="227">
        <v>0</v>
      </c>
      <c r="N684" s="227">
        <v>0</v>
      </c>
      <c r="O684" s="227">
        <v>0</v>
      </c>
      <c r="P684" s="227">
        <v>0</v>
      </c>
      <c r="Q684" s="227">
        <v>0</v>
      </c>
      <c r="R684" s="227">
        <v>0</v>
      </c>
      <c r="S684" s="227">
        <v>0</v>
      </c>
      <c r="T684" s="227">
        <v>0</v>
      </c>
      <c r="U684" s="227">
        <v>0</v>
      </c>
      <c r="V684" s="227">
        <v>0</v>
      </c>
      <c r="W684" s="227">
        <v>0</v>
      </c>
      <c r="X684" s="227">
        <v>0</v>
      </c>
      <c r="Y684" s="227">
        <v>0</v>
      </c>
      <c r="Z684" s="227">
        <v>0</v>
      </c>
      <c r="AA684" s="227">
        <v>0</v>
      </c>
      <c r="AB684" s="227">
        <v>0</v>
      </c>
      <c r="AC684" s="227">
        <v>0</v>
      </c>
      <c r="AD684" s="227">
        <v>0</v>
      </c>
      <c r="AE684" s="227">
        <v>0</v>
      </c>
      <c r="AF684" s="227">
        <v>0</v>
      </c>
      <c r="AG684" s="227">
        <v>0</v>
      </c>
      <c r="AH684" s="227">
        <v>0</v>
      </c>
      <c r="AI684" s="227">
        <v>32300</v>
      </c>
      <c r="AJ684" s="227">
        <v>0</v>
      </c>
      <c r="AK684" s="227">
        <v>0</v>
      </c>
      <c r="AL684" s="227">
        <v>0</v>
      </c>
      <c r="AM684" s="227">
        <v>0</v>
      </c>
      <c r="AN684" s="227">
        <v>0</v>
      </c>
      <c r="AO684" s="227">
        <v>0</v>
      </c>
      <c r="AP684" s="227">
        <v>0</v>
      </c>
      <c r="AQ684" s="227">
        <v>26180</v>
      </c>
      <c r="AR684" s="227">
        <v>0</v>
      </c>
      <c r="AS684" s="227">
        <v>16300</v>
      </c>
      <c r="AT684" s="227">
        <v>0</v>
      </c>
      <c r="AU684" s="227">
        <v>0</v>
      </c>
      <c r="AV684" s="227">
        <v>0</v>
      </c>
      <c r="AW684" s="227">
        <v>0</v>
      </c>
      <c r="AX684" s="227">
        <v>0</v>
      </c>
      <c r="AY684" s="227">
        <v>0</v>
      </c>
      <c r="AZ684" s="227">
        <v>0</v>
      </c>
      <c r="BA684" s="227">
        <v>0</v>
      </c>
      <c r="BB684" s="227">
        <v>0</v>
      </c>
      <c r="BC684" s="227">
        <v>0</v>
      </c>
      <c r="BD684" s="227">
        <v>0</v>
      </c>
      <c r="BE684" s="227">
        <v>0</v>
      </c>
      <c r="BF684" s="227">
        <v>0</v>
      </c>
      <c r="BG684" s="227">
        <v>1426800</v>
      </c>
      <c r="BH684" s="227">
        <v>28900</v>
      </c>
      <c r="BI684" s="227">
        <v>0</v>
      </c>
      <c r="BJ684" s="227">
        <v>0</v>
      </c>
      <c r="BK684" s="227">
        <v>0</v>
      </c>
      <c r="BL684" s="227">
        <v>0</v>
      </c>
      <c r="BM684" s="227">
        <v>0</v>
      </c>
      <c r="BN684" s="227">
        <v>0</v>
      </c>
      <c r="BO684" s="227">
        <v>0</v>
      </c>
      <c r="BP684" s="227">
        <v>0</v>
      </c>
      <c r="BQ684" s="227">
        <v>0</v>
      </c>
      <c r="BR684" s="295">
        <v>2747500</v>
      </c>
      <c r="BS684" s="227">
        <v>0</v>
      </c>
      <c r="BT684" s="295">
        <v>0</v>
      </c>
      <c r="BU684" s="227">
        <v>0</v>
      </c>
      <c r="BV684" s="295">
        <v>0</v>
      </c>
      <c r="BW684" s="227">
        <v>0</v>
      </c>
      <c r="BX684" s="227">
        <v>0</v>
      </c>
      <c r="BY684" s="295">
        <v>21900</v>
      </c>
      <c r="BZ684" s="227">
        <v>0</v>
      </c>
      <c r="CA684" s="227">
        <v>0</v>
      </c>
      <c r="CB684" s="227">
        <v>0</v>
      </c>
      <c r="CC684" s="227">
        <v>0</v>
      </c>
      <c r="CD684" s="227">
        <v>144000</v>
      </c>
      <c r="CE684" s="227">
        <v>28460</v>
      </c>
      <c r="CF684" s="295">
        <v>0</v>
      </c>
      <c r="CG684" s="295">
        <v>0</v>
      </c>
      <c r="CH684" s="295">
        <v>0</v>
      </c>
      <c r="CI684" s="295">
        <v>0</v>
      </c>
      <c r="CJ684" s="295">
        <v>0</v>
      </c>
      <c r="CK684" s="227">
        <v>0</v>
      </c>
      <c r="CL684" s="295">
        <v>0</v>
      </c>
      <c r="CM684" s="326" t="s">
        <v>1438</v>
      </c>
      <c r="CN684" s="309" t="s">
        <v>1437</v>
      </c>
      <c r="CO684" s="309" t="s">
        <v>1438</v>
      </c>
      <c r="CP684" s="310" t="s">
        <v>2203</v>
      </c>
      <c r="CQ684" s="336" t="s">
        <v>2266</v>
      </c>
      <c r="CR684" s="310">
        <f t="shared" si="15"/>
        <v>0</v>
      </c>
      <c r="CS684" s="310" t="s">
        <v>2078</v>
      </c>
      <c r="CT684" s="310" t="s">
        <v>723</v>
      </c>
      <c r="CU684" s="310">
        <v>0</v>
      </c>
      <c r="CW684" s="312" t="s">
        <v>1437</v>
      </c>
      <c r="CX684" s="310" t="s">
        <v>1438</v>
      </c>
      <c r="CY684" s="310" t="s">
        <v>2203</v>
      </c>
      <c r="CZ684" s="325">
        <f t="shared" si="14"/>
        <v>0</v>
      </c>
      <c r="DA684" s="313" t="s">
        <v>2078</v>
      </c>
      <c r="DB684" s="310" t="s">
        <v>723</v>
      </c>
      <c r="DC684" s="310" t="s">
        <v>1472</v>
      </c>
    </row>
    <row r="685" spans="1:107" ht="13.2" customHeight="1" x14ac:dyDescent="0.25">
      <c r="A685" s="293" t="s">
        <v>2079</v>
      </c>
      <c r="B685" s="294" t="s">
        <v>724</v>
      </c>
      <c r="C685" s="227">
        <v>192606.42</v>
      </c>
      <c r="D685" s="227">
        <v>0</v>
      </c>
      <c r="E685" s="227">
        <v>0</v>
      </c>
      <c r="F685" s="227">
        <v>69196.899999999994</v>
      </c>
      <c r="G685" s="227">
        <v>0</v>
      </c>
      <c r="H685" s="227">
        <v>71572.149999999994</v>
      </c>
      <c r="I685" s="227">
        <v>131789.76000000001</v>
      </c>
      <c r="J685" s="227">
        <v>65600.5</v>
      </c>
      <c r="K685" s="227">
        <v>64850.559999999998</v>
      </c>
      <c r="L685" s="227">
        <v>119600.32000000001</v>
      </c>
      <c r="M685" s="227">
        <v>195858.66</v>
      </c>
      <c r="N685" s="227">
        <v>77827.520000000004</v>
      </c>
      <c r="O685" s="227">
        <v>238176.9</v>
      </c>
      <c r="P685" s="227">
        <v>127706.58</v>
      </c>
      <c r="Q685" s="227">
        <v>154364.96</v>
      </c>
      <c r="R685" s="227">
        <v>63078.75</v>
      </c>
      <c r="S685" s="227">
        <v>136806.41</v>
      </c>
      <c r="T685" s="227">
        <v>150338.6</v>
      </c>
      <c r="U685" s="227">
        <v>257.82</v>
      </c>
      <c r="V685" s="227">
        <v>98672.19</v>
      </c>
      <c r="W685" s="227">
        <v>0</v>
      </c>
      <c r="X685" s="227">
        <v>74109.94</v>
      </c>
      <c r="Y685" s="227">
        <v>131134.32</v>
      </c>
      <c r="Z685" s="227">
        <v>0</v>
      </c>
      <c r="AA685" s="227">
        <v>103549.25</v>
      </c>
      <c r="AB685" s="227">
        <v>90750.19</v>
      </c>
      <c r="AC685" s="227">
        <v>0</v>
      </c>
      <c r="AD685" s="227">
        <v>132828.73000000001</v>
      </c>
      <c r="AE685" s="227">
        <v>155133.51</v>
      </c>
      <c r="AF685" s="227">
        <v>0</v>
      </c>
      <c r="AG685" s="227">
        <v>71287.679999999993</v>
      </c>
      <c r="AH685" s="227">
        <v>104976.09</v>
      </c>
      <c r="AI685" s="227">
        <v>53591.06</v>
      </c>
      <c r="AJ685" s="227">
        <v>151218.76</v>
      </c>
      <c r="AK685" s="227">
        <v>514419.62</v>
      </c>
      <c r="AL685" s="227">
        <v>98639.28</v>
      </c>
      <c r="AM685" s="227">
        <v>77646.92</v>
      </c>
      <c r="AN685" s="227">
        <v>101130.25</v>
      </c>
      <c r="AO685" s="227">
        <v>87980.39</v>
      </c>
      <c r="AP685" s="227">
        <v>93421.43</v>
      </c>
      <c r="AQ685" s="227">
        <v>65191.35</v>
      </c>
      <c r="AR685" s="227">
        <v>184395.24</v>
      </c>
      <c r="AS685" s="227">
        <v>128794.12</v>
      </c>
      <c r="AT685" s="227">
        <v>90058.34</v>
      </c>
      <c r="AU685" s="227">
        <v>134631.67000000001</v>
      </c>
      <c r="AV685" s="227">
        <v>76796.460000000006</v>
      </c>
      <c r="AW685" s="227">
        <v>58810.78</v>
      </c>
      <c r="AX685" s="227">
        <v>36015.339999999997</v>
      </c>
      <c r="AY685" s="227">
        <v>90939.49</v>
      </c>
      <c r="AZ685" s="227">
        <v>61792.5</v>
      </c>
      <c r="BA685" s="227">
        <v>145399.96</v>
      </c>
      <c r="BB685" s="227">
        <v>130743.03</v>
      </c>
      <c r="BC685" s="227">
        <v>66916.73</v>
      </c>
      <c r="BD685" s="227">
        <v>148704.32000000001</v>
      </c>
      <c r="BE685" s="227">
        <v>0</v>
      </c>
      <c r="BF685" s="227">
        <v>0</v>
      </c>
      <c r="BG685" s="227">
        <v>9358.17</v>
      </c>
      <c r="BH685" s="227">
        <v>46138.400000000001</v>
      </c>
      <c r="BI685" s="227">
        <v>82427.06</v>
      </c>
      <c r="BJ685" s="227">
        <v>114646.22</v>
      </c>
      <c r="BK685" s="227">
        <v>73624.039999999994</v>
      </c>
      <c r="BL685" s="227">
        <v>227989.18</v>
      </c>
      <c r="BM685" s="227">
        <v>111778.9</v>
      </c>
      <c r="BN685" s="227">
        <v>100777.64</v>
      </c>
      <c r="BO685" s="227">
        <v>0</v>
      </c>
      <c r="BP685" s="227">
        <v>75732.460000000006</v>
      </c>
      <c r="BQ685" s="227">
        <v>170708.87</v>
      </c>
      <c r="BR685" s="295">
        <v>300595.27</v>
      </c>
      <c r="BS685" s="227">
        <v>0</v>
      </c>
      <c r="BT685" s="227">
        <v>46138.400000000001</v>
      </c>
      <c r="BU685" s="295">
        <v>28414.92</v>
      </c>
      <c r="BV685" s="295">
        <v>0</v>
      </c>
      <c r="BW685" s="295">
        <v>54579.63</v>
      </c>
      <c r="BX685" s="227">
        <v>149594.56</v>
      </c>
      <c r="BY685" s="295">
        <v>67179.820000000007</v>
      </c>
      <c r="BZ685" s="227">
        <v>100362.72</v>
      </c>
      <c r="CA685" s="295">
        <v>73754.539999999994</v>
      </c>
      <c r="CB685" s="227">
        <v>0</v>
      </c>
      <c r="CC685" s="227">
        <v>29963.19</v>
      </c>
      <c r="CD685" s="295">
        <v>158707.87</v>
      </c>
      <c r="CE685" s="227">
        <v>118764.67</v>
      </c>
      <c r="CF685" s="295">
        <v>89169.02</v>
      </c>
      <c r="CG685" s="295">
        <v>0</v>
      </c>
      <c r="CH685" s="295">
        <v>138888.04999999999</v>
      </c>
      <c r="CI685" s="227">
        <v>74752.34</v>
      </c>
      <c r="CJ685" s="295">
        <v>277474.46999999997</v>
      </c>
      <c r="CK685" s="295">
        <v>106839.5</v>
      </c>
      <c r="CL685" s="295">
        <v>34515</v>
      </c>
      <c r="CM685" s="326" t="s">
        <v>1438</v>
      </c>
      <c r="CN685" s="309" t="s">
        <v>1437</v>
      </c>
      <c r="CO685" s="309" t="s">
        <v>1438</v>
      </c>
      <c r="CP685" s="310" t="s">
        <v>2203</v>
      </c>
      <c r="CQ685" s="336" t="s">
        <v>2266</v>
      </c>
      <c r="CR685" s="310">
        <f t="shared" si="15"/>
        <v>0</v>
      </c>
      <c r="CS685" s="310" t="s">
        <v>2079</v>
      </c>
      <c r="CT685" s="310" t="s">
        <v>724</v>
      </c>
      <c r="CU685" s="310">
        <v>0</v>
      </c>
      <c r="CW685" s="312" t="s">
        <v>1437</v>
      </c>
      <c r="CX685" s="310" t="s">
        <v>1438</v>
      </c>
      <c r="CY685" s="310" t="s">
        <v>2203</v>
      </c>
      <c r="CZ685" s="325">
        <f t="shared" si="14"/>
        <v>0</v>
      </c>
      <c r="DA685" s="313" t="s">
        <v>2079</v>
      </c>
      <c r="DB685" s="310" t="s">
        <v>724</v>
      </c>
      <c r="DC685" s="310" t="s">
        <v>1472</v>
      </c>
    </row>
    <row r="686" spans="1:107" ht="13.2" customHeight="1" x14ac:dyDescent="0.25">
      <c r="A686" s="293" t="s">
        <v>2080</v>
      </c>
      <c r="B686" s="294" t="s">
        <v>725</v>
      </c>
      <c r="C686" s="227">
        <v>149761983.87</v>
      </c>
      <c r="D686" s="227">
        <v>23612185.93</v>
      </c>
      <c r="E686" s="227">
        <v>6192839.4400000004</v>
      </c>
      <c r="F686" s="227">
        <v>6518667.7199999997</v>
      </c>
      <c r="G686" s="227">
        <v>6530058.0899999999</v>
      </c>
      <c r="H686" s="227">
        <v>12265797.42</v>
      </c>
      <c r="I686" s="227">
        <v>9387787.8900000006</v>
      </c>
      <c r="J686" s="227">
        <v>41046216.539999999</v>
      </c>
      <c r="K686" s="227">
        <v>24608671.579999998</v>
      </c>
      <c r="L686" s="227">
        <v>21941840.530000001</v>
      </c>
      <c r="M686" s="227">
        <v>25122301.649999999</v>
      </c>
      <c r="N686" s="227">
        <v>2936777</v>
      </c>
      <c r="O686" s="227">
        <v>72703198.530000001</v>
      </c>
      <c r="P686" s="227">
        <v>12295098.66</v>
      </c>
      <c r="Q686" s="227">
        <v>9232332.6099999994</v>
      </c>
      <c r="R686" s="227">
        <v>25467942.219999999</v>
      </c>
      <c r="S686" s="227">
        <v>7999371.6900000004</v>
      </c>
      <c r="T686" s="227">
        <v>9678519.4900000002</v>
      </c>
      <c r="U686" s="227">
        <v>7642062.0300000003</v>
      </c>
      <c r="V686" s="227">
        <v>3481637.3</v>
      </c>
      <c r="W686" s="227">
        <v>195272710.24000001</v>
      </c>
      <c r="X686" s="227">
        <v>6454705.6299999999</v>
      </c>
      <c r="Y686" s="227">
        <v>17683554.52</v>
      </c>
      <c r="Z686" s="227">
        <v>6675936.6799999997</v>
      </c>
      <c r="AA686" s="227">
        <v>3168410.12</v>
      </c>
      <c r="AB686" s="227">
        <v>5164775.3499999996</v>
      </c>
      <c r="AC686" s="227">
        <v>7199557.4900000002</v>
      </c>
      <c r="AD686" s="227">
        <v>27212495.079999998</v>
      </c>
      <c r="AE686" s="227">
        <v>4502429.2699999996</v>
      </c>
      <c r="AF686" s="227">
        <v>4656991.83</v>
      </c>
      <c r="AG686" s="227">
        <v>7357553.2800000003</v>
      </c>
      <c r="AH686" s="227">
        <v>22041039.289999999</v>
      </c>
      <c r="AI686" s="227">
        <v>7872894.1500000004</v>
      </c>
      <c r="AJ686" s="227">
        <v>4218978.7</v>
      </c>
      <c r="AK686" s="227">
        <v>385780085.26999998</v>
      </c>
      <c r="AL686" s="227">
        <v>6763569.0199999996</v>
      </c>
      <c r="AM686" s="227">
        <v>4302980.16</v>
      </c>
      <c r="AN686" s="227">
        <v>18242206.949999999</v>
      </c>
      <c r="AO686" s="227">
        <v>13472597.4</v>
      </c>
      <c r="AP686" s="227">
        <v>7857195.9699999997</v>
      </c>
      <c r="AQ686" s="227">
        <v>2610250.67</v>
      </c>
      <c r="AR686" s="227">
        <v>78677372.969999999</v>
      </c>
      <c r="AS686" s="227">
        <v>5671428.7400000002</v>
      </c>
      <c r="AT686" s="227">
        <v>17349831.41</v>
      </c>
      <c r="AU686" s="227">
        <v>17722646.66</v>
      </c>
      <c r="AV686" s="227">
        <v>5447564.6900000004</v>
      </c>
      <c r="AW686" s="227">
        <v>3371779.96</v>
      </c>
      <c r="AX686" s="227">
        <v>8170217.21</v>
      </c>
      <c r="AY686" s="227">
        <v>8658966.9499999993</v>
      </c>
      <c r="AZ686" s="227">
        <v>5141792.5</v>
      </c>
      <c r="BA686" s="227">
        <v>66072207.979999997</v>
      </c>
      <c r="BB686" s="227">
        <v>4579991.82</v>
      </c>
      <c r="BC686" s="227">
        <v>187887717.44999999</v>
      </c>
      <c r="BD686" s="227">
        <v>22430048.34</v>
      </c>
      <c r="BE686" s="227">
        <v>5244149.28</v>
      </c>
      <c r="BF686" s="227">
        <v>5400952.9000000004</v>
      </c>
      <c r="BG686" s="227">
        <v>61254683.770000003</v>
      </c>
      <c r="BH686" s="227">
        <v>4201857.24</v>
      </c>
      <c r="BI686" s="227">
        <v>2401610.37</v>
      </c>
      <c r="BJ686" s="227">
        <v>7729206.2300000004</v>
      </c>
      <c r="BK686" s="227">
        <v>6806219.3700000001</v>
      </c>
      <c r="BL686" s="227">
        <v>124251702.79000001</v>
      </c>
      <c r="BM686" s="227">
        <v>14521766.75</v>
      </c>
      <c r="BN686" s="227">
        <v>12219143.029999999</v>
      </c>
      <c r="BO686" s="227">
        <v>16720073.09</v>
      </c>
      <c r="BP686" s="227">
        <v>13217086.07</v>
      </c>
      <c r="BQ686" s="227">
        <v>7893571.46</v>
      </c>
      <c r="BR686" s="295">
        <v>756190465.55999994</v>
      </c>
      <c r="BS686" s="227">
        <v>13295169.01</v>
      </c>
      <c r="BT686" s="227">
        <v>10018953.970000001</v>
      </c>
      <c r="BU686" s="227">
        <v>70421506.049999997</v>
      </c>
      <c r="BV686" s="227">
        <v>3850387.97</v>
      </c>
      <c r="BW686" s="227">
        <v>8999389.7400000002</v>
      </c>
      <c r="BX686" s="227">
        <v>31326108.359999999</v>
      </c>
      <c r="BY686" s="227">
        <v>5929103.4699999997</v>
      </c>
      <c r="BZ686" s="227">
        <v>5126339.29</v>
      </c>
      <c r="CA686" s="227">
        <v>7785139.4400000004</v>
      </c>
      <c r="CB686" s="227">
        <v>8050536.2800000003</v>
      </c>
      <c r="CC686" s="227">
        <v>30296774.48</v>
      </c>
      <c r="CD686" s="227">
        <v>10599408.41</v>
      </c>
      <c r="CE686" s="227">
        <v>25703710.98</v>
      </c>
      <c r="CF686" s="227">
        <v>3945351.64</v>
      </c>
      <c r="CG686" s="227">
        <v>4396462.79</v>
      </c>
      <c r="CH686" s="227">
        <v>4932057.43</v>
      </c>
      <c r="CI686" s="227">
        <v>5088922.3499999996</v>
      </c>
      <c r="CJ686" s="227">
        <v>32613486.620000001</v>
      </c>
      <c r="CK686" s="227">
        <v>2898452.82</v>
      </c>
      <c r="CL686" s="227">
        <v>3139505.29</v>
      </c>
      <c r="CM686" s="326" t="s">
        <v>1448</v>
      </c>
      <c r="CN686" s="309" t="s">
        <v>1447</v>
      </c>
      <c r="CO686" s="309" t="s">
        <v>1448</v>
      </c>
      <c r="CQ686" s="336" t="s">
        <v>2269</v>
      </c>
      <c r="CR686" s="310">
        <f t="shared" si="15"/>
        <v>0</v>
      </c>
      <c r="CS686" s="310" t="s">
        <v>2080</v>
      </c>
      <c r="CT686" s="310" t="s">
        <v>725</v>
      </c>
      <c r="CU686" s="310">
        <v>0</v>
      </c>
      <c r="CW686" s="312" t="s">
        <v>1447</v>
      </c>
      <c r="CX686" s="310" t="s">
        <v>1448</v>
      </c>
      <c r="CY686" s="310">
        <v>0</v>
      </c>
      <c r="CZ686" s="325">
        <f t="shared" si="14"/>
        <v>0</v>
      </c>
      <c r="DA686" s="313" t="s">
        <v>2080</v>
      </c>
      <c r="DB686" s="310" t="s">
        <v>725</v>
      </c>
      <c r="DC686" s="310" t="s">
        <v>1472</v>
      </c>
    </row>
    <row r="687" spans="1:107" ht="13.2" customHeight="1" x14ac:dyDescent="0.25">
      <c r="A687" s="293" t="s">
        <v>2081</v>
      </c>
      <c r="B687" s="294" t="s">
        <v>726</v>
      </c>
      <c r="C687" s="227">
        <v>388370.11</v>
      </c>
      <c r="D687" s="227">
        <v>4500</v>
      </c>
      <c r="E687" s="227">
        <v>168595</v>
      </c>
      <c r="F687" s="227">
        <v>95300</v>
      </c>
      <c r="G687" s="227">
        <v>83407.199999999997</v>
      </c>
      <c r="H687" s="227">
        <v>1973340.76</v>
      </c>
      <c r="I687" s="227">
        <v>183320</v>
      </c>
      <c r="J687" s="227">
        <v>356152.18</v>
      </c>
      <c r="K687" s="227">
        <v>131761.60000000001</v>
      </c>
      <c r="L687" s="227">
        <v>80275</v>
      </c>
      <c r="M687" s="227">
        <v>685568.8</v>
      </c>
      <c r="N687" s="227">
        <v>44072</v>
      </c>
      <c r="O687" s="227">
        <v>1862599.87</v>
      </c>
      <c r="P687" s="227">
        <v>262653</v>
      </c>
      <c r="Q687" s="227">
        <v>61515.28</v>
      </c>
      <c r="R687" s="227">
        <v>125181.12</v>
      </c>
      <c r="S687" s="227">
        <v>264017</v>
      </c>
      <c r="T687" s="227">
        <v>32349.85</v>
      </c>
      <c r="U687" s="227">
        <v>2590</v>
      </c>
      <c r="V687" s="227">
        <v>47270</v>
      </c>
      <c r="W687" s="227">
        <v>1006021.22</v>
      </c>
      <c r="X687" s="227">
        <v>93520</v>
      </c>
      <c r="Y687" s="227">
        <v>19105</v>
      </c>
      <c r="Z687" s="227">
        <v>308428</v>
      </c>
      <c r="AA687" s="227">
        <v>70242.850000000006</v>
      </c>
      <c r="AB687" s="227">
        <v>104205</v>
      </c>
      <c r="AC687" s="227">
        <v>21875</v>
      </c>
      <c r="AD687" s="227">
        <v>408</v>
      </c>
      <c r="AE687" s="227">
        <v>272150</v>
      </c>
      <c r="AF687" s="227">
        <v>111019</v>
      </c>
      <c r="AG687" s="227">
        <v>5120</v>
      </c>
      <c r="AH687" s="227">
        <v>16887</v>
      </c>
      <c r="AI687" s="227">
        <v>124000</v>
      </c>
      <c r="AJ687" s="227">
        <v>25120</v>
      </c>
      <c r="AK687" s="227">
        <v>2270528.67</v>
      </c>
      <c r="AL687" s="227">
        <v>350417</v>
      </c>
      <c r="AM687" s="227">
        <v>275885.2</v>
      </c>
      <c r="AN687" s="227">
        <v>3929983.66</v>
      </c>
      <c r="AO687" s="227">
        <v>350293.9</v>
      </c>
      <c r="AP687" s="227">
        <v>173963.3</v>
      </c>
      <c r="AQ687" s="227">
        <v>45415</v>
      </c>
      <c r="AR687" s="227">
        <v>1702610.11</v>
      </c>
      <c r="AS687" s="227">
        <v>392329</v>
      </c>
      <c r="AT687" s="227">
        <v>2272221.4</v>
      </c>
      <c r="AU687" s="227">
        <v>1046531.25</v>
      </c>
      <c r="AV687" s="227">
        <v>145050</v>
      </c>
      <c r="AW687" s="227">
        <v>120397.2</v>
      </c>
      <c r="AX687" s="227">
        <v>97980</v>
      </c>
      <c r="AY687" s="227">
        <v>177742.25</v>
      </c>
      <c r="AZ687" s="227">
        <v>232744.6</v>
      </c>
      <c r="BA687" s="227">
        <v>20388878.649999999</v>
      </c>
      <c r="BB687" s="227">
        <v>80788</v>
      </c>
      <c r="BC687" s="227">
        <v>3151354.84</v>
      </c>
      <c r="BD687" s="227">
        <v>408291</v>
      </c>
      <c r="BE687" s="227">
        <v>89530.85</v>
      </c>
      <c r="BF687" s="227">
        <v>176877.5</v>
      </c>
      <c r="BG687" s="227">
        <v>919750.62</v>
      </c>
      <c r="BH687" s="227">
        <v>78025</v>
      </c>
      <c r="BI687" s="227">
        <v>78975</v>
      </c>
      <c r="BJ687" s="227">
        <v>124948.02</v>
      </c>
      <c r="BK687" s="227">
        <v>260</v>
      </c>
      <c r="BL687" s="227">
        <v>86197.35</v>
      </c>
      <c r="BM687" s="227">
        <v>319299.48</v>
      </c>
      <c r="BN687" s="227">
        <v>198633.2</v>
      </c>
      <c r="BO687" s="227">
        <v>280333.40999999997</v>
      </c>
      <c r="BP687" s="227">
        <v>154970</v>
      </c>
      <c r="BQ687" s="227">
        <v>129697.85</v>
      </c>
      <c r="BR687" s="227">
        <v>1966093.21</v>
      </c>
      <c r="BS687" s="227">
        <v>202325</v>
      </c>
      <c r="BT687" s="227">
        <v>822780</v>
      </c>
      <c r="BU687" s="227">
        <v>74853.84</v>
      </c>
      <c r="BV687" s="227">
        <v>42046.7</v>
      </c>
      <c r="BW687" s="227">
        <v>119396</v>
      </c>
      <c r="BX687" s="227">
        <v>1743498.76</v>
      </c>
      <c r="BY687" s="227">
        <v>149600</v>
      </c>
      <c r="BZ687" s="227">
        <v>116210</v>
      </c>
      <c r="CA687" s="227">
        <v>2161.1999999999998</v>
      </c>
      <c r="CB687" s="227">
        <v>501000</v>
      </c>
      <c r="CC687" s="227">
        <v>675560.75</v>
      </c>
      <c r="CD687" s="227">
        <v>175109.25</v>
      </c>
      <c r="CE687" s="227">
        <v>114060</v>
      </c>
      <c r="CF687" s="227">
        <v>219600</v>
      </c>
      <c r="CG687" s="227">
        <v>114229</v>
      </c>
      <c r="CH687" s="227">
        <v>68576.45</v>
      </c>
      <c r="CI687" s="227">
        <v>326709.03999999998</v>
      </c>
      <c r="CJ687" s="227">
        <v>7071103.0099999998</v>
      </c>
      <c r="CK687" s="227">
        <v>71780</v>
      </c>
      <c r="CL687" s="227">
        <v>78200</v>
      </c>
      <c r="CM687" s="326" t="s">
        <v>1450</v>
      </c>
      <c r="CN687" s="309" t="s">
        <v>1449</v>
      </c>
      <c r="CO687" s="309" t="s">
        <v>1450</v>
      </c>
      <c r="CQ687" s="336" t="s">
        <v>2270</v>
      </c>
      <c r="CR687" s="310">
        <f t="shared" si="15"/>
        <v>0</v>
      </c>
      <c r="CS687" s="310" t="s">
        <v>2081</v>
      </c>
      <c r="CT687" s="310" t="s">
        <v>726</v>
      </c>
      <c r="CU687" s="310">
        <v>0</v>
      </c>
      <c r="CW687" s="312" t="s">
        <v>1449</v>
      </c>
      <c r="CX687" s="310" t="s">
        <v>1450</v>
      </c>
      <c r="CY687" s="310">
        <v>0</v>
      </c>
      <c r="CZ687" s="325">
        <f t="shared" si="14"/>
        <v>0</v>
      </c>
      <c r="DA687" s="313" t="s">
        <v>2081</v>
      </c>
      <c r="DB687" s="310" t="s">
        <v>726</v>
      </c>
      <c r="DC687" s="310" t="s">
        <v>1472</v>
      </c>
    </row>
    <row r="688" spans="1:107" ht="13.2" customHeight="1" x14ac:dyDescent="0.25">
      <c r="A688" s="293" t="s">
        <v>2082</v>
      </c>
      <c r="B688" s="294" t="s">
        <v>727</v>
      </c>
      <c r="C688" s="227">
        <v>54743464.950000003</v>
      </c>
      <c r="D688" s="227">
        <v>5213741</v>
      </c>
      <c r="E688" s="227">
        <v>3702560.04</v>
      </c>
      <c r="F688" s="227">
        <v>1632976.24</v>
      </c>
      <c r="G688" s="227">
        <v>2496099.62</v>
      </c>
      <c r="H688" s="227">
        <v>4032366.66</v>
      </c>
      <c r="I688" s="227">
        <v>3091333.97</v>
      </c>
      <c r="J688" s="227">
        <v>7461577.7400000002</v>
      </c>
      <c r="K688" s="227">
        <v>1915150.79</v>
      </c>
      <c r="L688" s="227">
        <v>2196747.5</v>
      </c>
      <c r="M688" s="227">
        <v>15867065.43</v>
      </c>
      <c r="N688" s="227">
        <v>782411.83</v>
      </c>
      <c r="O688" s="227">
        <v>39231368.25</v>
      </c>
      <c r="P688" s="227">
        <v>6973724.5899999999</v>
      </c>
      <c r="Q688" s="227">
        <v>4117912.06</v>
      </c>
      <c r="R688" s="227">
        <v>11146664.18</v>
      </c>
      <c r="S688" s="227">
        <v>2801941.6</v>
      </c>
      <c r="T688" s="227">
        <v>4529428.72</v>
      </c>
      <c r="U688" s="227">
        <v>2603190.2599999998</v>
      </c>
      <c r="V688" s="227">
        <v>1660789.83</v>
      </c>
      <c r="W688" s="227">
        <v>123308504.31</v>
      </c>
      <c r="X688" s="227">
        <v>2834633.6</v>
      </c>
      <c r="Y688" s="227">
        <v>5928269.3300000001</v>
      </c>
      <c r="Z688" s="227">
        <v>4652320.33</v>
      </c>
      <c r="AA688" s="227">
        <v>1107306.56</v>
      </c>
      <c r="AB688" s="227">
        <v>1550546.63</v>
      </c>
      <c r="AC688" s="227">
        <v>4776455.54</v>
      </c>
      <c r="AD688" s="227">
        <v>10894684.16</v>
      </c>
      <c r="AE688" s="227">
        <v>3762856.5</v>
      </c>
      <c r="AF688" s="227">
        <v>2448504.39</v>
      </c>
      <c r="AG688" s="227">
        <v>4542689.1900000004</v>
      </c>
      <c r="AH688" s="227">
        <v>7868408.5599999996</v>
      </c>
      <c r="AI688" s="227">
        <v>2805409.17</v>
      </c>
      <c r="AJ688" s="227">
        <v>1676872.7</v>
      </c>
      <c r="AK688" s="227">
        <v>203381490.13999999</v>
      </c>
      <c r="AL688" s="227">
        <v>5307029.09</v>
      </c>
      <c r="AM688" s="227">
        <v>2066764.35</v>
      </c>
      <c r="AN688" s="227">
        <v>4864459.71</v>
      </c>
      <c r="AO688" s="227">
        <v>5226551.62</v>
      </c>
      <c r="AP688" s="227">
        <v>3191751.71</v>
      </c>
      <c r="AQ688" s="227">
        <v>740163.55</v>
      </c>
      <c r="AR688" s="227">
        <v>46742650</v>
      </c>
      <c r="AS688" s="227">
        <v>1524853.31</v>
      </c>
      <c r="AT688" s="227">
        <v>5318013.58</v>
      </c>
      <c r="AU688" s="227">
        <v>8921979.4600000009</v>
      </c>
      <c r="AV688" s="227">
        <v>2935946.84</v>
      </c>
      <c r="AW688" s="227">
        <v>1513742.89</v>
      </c>
      <c r="AX688" s="227">
        <v>3143040.11</v>
      </c>
      <c r="AY688" s="227">
        <v>3063093.27</v>
      </c>
      <c r="AZ688" s="227">
        <v>3366427.59</v>
      </c>
      <c r="BA688" s="227">
        <v>7502359.8899999997</v>
      </c>
      <c r="BB688" s="227">
        <v>3241152.78</v>
      </c>
      <c r="BC688" s="227">
        <v>74042170.930000007</v>
      </c>
      <c r="BD688" s="227">
        <v>11224214.699999999</v>
      </c>
      <c r="BE688" s="227">
        <v>2105075.2400000002</v>
      </c>
      <c r="BF688" s="227">
        <v>2555647.86</v>
      </c>
      <c r="BG688" s="227">
        <v>62142990.310000002</v>
      </c>
      <c r="BH688" s="227">
        <v>1593687.06</v>
      </c>
      <c r="BI688" s="227">
        <v>1682036.67</v>
      </c>
      <c r="BJ688" s="227">
        <v>1697979.38</v>
      </c>
      <c r="BK688" s="227">
        <v>3328385.3</v>
      </c>
      <c r="BL688" s="227">
        <v>67359706.620000005</v>
      </c>
      <c r="BM688" s="227">
        <v>8116273.2000000002</v>
      </c>
      <c r="BN688" s="227">
        <v>4138835.55</v>
      </c>
      <c r="BO688" s="227">
        <v>12184575.609999999</v>
      </c>
      <c r="BP688" s="227">
        <v>6189231.3099999996</v>
      </c>
      <c r="BQ688" s="227">
        <v>2058105.33</v>
      </c>
      <c r="BR688" s="227">
        <v>467310378.60000002</v>
      </c>
      <c r="BS688" s="227">
        <v>6634264.6500000004</v>
      </c>
      <c r="BT688" s="227">
        <v>4830406.28</v>
      </c>
      <c r="BU688" s="227">
        <v>41697953.159999996</v>
      </c>
      <c r="BV688" s="227">
        <v>859192.47</v>
      </c>
      <c r="BW688" s="227">
        <v>4546992.67</v>
      </c>
      <c r="BX688" s="227">
        <v>12578867.189999999</v>
      </c>
      <c r="BY688" s="227">
        <v>2576434.59</v>
      </c>
      <c r="BZ688" s="227">
        <v>3550579.25</v>
      </c>
      <c r="CA688" s="227">
        <v>4021394.41</v>
      </c>
      <c r="CB688" s="227">
        <v>4484229.16</v>
      </c>
      <c r="CC688" s="227">
        <v>15092258.52</v>
      </c>
      <c r="CD688" s="227">
        <v>4806916.05</v>
      </c>
      <c r="CE688" s="227">
        <v>11741583.9</v>
      </c>
      <c r="CF688" s="227">
        <v>2593421.94</v>
      </c>
      <c r="CG688" s="227">
        <v>1681944.92</v>
      </c>
      <c r="CH688" s="227">
        <v>1538237.13</v>
      </c>
      <c r="CI688" s="227">
        <v>3116264.7</v>
      </c>
      <c r="CJ688" s="227">
        <v>13456418.369999999</v>
      </c>
      <c r="CK688" s="227">
        <v>3825367.16</v>
      </c>
      <c r="CL688" s="227">
        <v>2833443.7</v>
      </c>
      <c r="CM688" s="326" t="s">
        <v>1450</v>
      </c>
      <c r="CN688" s="309" t="s">
        <v>1451</v>
      </c>
      <c r="CO688" s="309" t="s">
        <v>1450</v>
      </c>
      <c r="CQ688" s="336" t="s">
        <v>2270</v>
      </c>
      <c r="CR688" s="310">
        <f t="shared" si="15"/>
        <v>0</v>
      </c>
      <c r="CS688" s="310" t="s">
        <v>2082</v>
      </c>
      <c r="CT688" s="310" t="s">
        <v>727</v>
      </c>
      <c r="CU688" s="310">
        <v>0</v>
      </c>
      <c r="CW688" s="312" t="s">
        <v>1451</v>
      </c>
      <c r="CX688" s="310" t="s">
        <v>1450</v>
      </c>
      <c r="CY688" s="310">
        <v>0</v>
      </c>
      <c r="CZ688" s="325">
        <f t="shared" si="14"/>
        <v>0</v>
      </c>
      <c r="DA688" s="313" t="s">
        <v>2082</v>
      </c>
      <c r="DB688" s="310" t="s">
        <v>727</v>
      </c>
      <c r="DC688" s="310" t="s">
        <v>1472</v>
      </c>
    </row>
    <row r="689" spans="1:107" ht="13.2" customHeight="1" x14ac:dyDescent="0.25">
      <c r="A689" s="293" t="s">
        <v>2083</v>
      </c>
      <c r="B689" s="294" t="s">
        <v>728</v>
      </c>
      <c r="C689" s="227">
        <v>41026791.909999996</v>
      </c>
      <c r="D689" s="227">
        <v>2810589.7</v>
      </c>
      <c r="E689" s="227">
        <v>6764666</v>
      </c>
      <c r="F689" s="227">
        <v>6536479</v>
      </c>
      <c r="G689" s="227">
        <v>2652641</v>
      </c>
      <c r="H689" s="227">
        <v>6158158.5</v>
      </c>
      <c r="I689" s="227">
        <v>5291399.5</v>
      </c>
      <c r="J689" s="227">
        <v>5677513.0499999998</v>
      </c>
      <c r="K689" s="227">
        <v>6178422.7000000002</v>
      </c>
      <c r="L689" s="227">
        <v>7269329.2999999998</v>
      </c>
      <c r="M689" s="227">
        <v>13575723</v>
      </c>
      <c r="N689" s="227">
        <v>2213540.9</v>
      </c>
      <c r="O689" s="227">
        <v>70778142.510000005</v>
      </c>
      <c r="P689" s="227">
        <v>4844503.25</v>
      </c>
      <c r="Q689" s="227">
        <v>6076949.7999999998</v>
      </c>
      <c r="R689" s="227">
        <v>6139797.2000000002</v>
      </c>
      <c r="S689" s="227">
        <v>4351337.6399999997</v>
      </c>
      <c r="T689" s="227">
        <v>2706394.7</v>
      </c>
      <c r="U689" s="227">
        <v>4346914</v>
      </c>
      <c r="V689" s="227">
        <v>1606222</v>
      </c>
      <c r="W689" s="227">
        <v>28593282.960000001</v>
      </c>
      <c r="X689" s="227">
        <v>3451078.1</v>
      </c>
      <c r="Y689" s="227">
        <v>7535193.0800000001</v>
      </c>
      <c r="Z689" s="227">
        <v>6222119.2000000002</v>
      </c>
      <c r="AA689" s="227">
        <v>3731190.8</v>
      </c>
      <c r="AB689" s="227">
        <v>2698641.7</v>
      </c>
      <c r="AC689" s="227">
        <v>5956883.5</v>
      </c>
      <c r="AD689" s="227">
        <v>18464496.25</v>
      </c>
      <c r="AE689" s="227">
        <v>2042916</v>
      </c>
      <c r="AF689" s="227">
        <v>3968445.58</v>
      </c>
      <c r="AG689" s="227">
        <v>8011573</v>
      </c>
      <c r="AH689" s="227">
        <v>3354263</v>
      </c>
      <c r="AI689" s="227">
        <v>3858180.67</v>
      </c>
      <c r="AJ689" s="227">
        <v>2248033.9</v>
      </c>
      <c r="AK689" s="227">
        <v>66933134.109999999</v>
      </c>
      <c r="AL689" s="227">
        <v>4679366.0999999996</v>
      </c>
      <c r="AM689" s="227">
        <v>2289750.5</v>
      </c>
      <c r="AN689" s="227">
        <v>6404046.75</v>
      </c>
      <c r="AO689" s="227">
        <v>8207375.5099999998</v>
      </c>
      <c r="AP689" s="227">
        <v>4561087.5199999996</v>
      </c>
      <c r="AQ689" s="227">
        <v>1486381.9</v>
      </c>
      <c r="AR689" s="227">
        <v>46782719.07</v>
      </c>
      <c r="AS689" s="227">
        <v>4534017.75</v>
      </c>
      <c r="AT689" s="227">
        <v>6494585</v>
      </c>
      <c r="AU689" s="227">
        <v>6761587.5</v>
      </c>
      <c r="AV689" s="227">
        <v>4274588</v>
      </c>
      <c r="AW689" s="227">
        <v>3420084</v>
      </c>
      <c r="AX689" s="227">
        <v>5056384.75</v>
      </c>
      <c r="AY689" s="227">
        <v>5046943.1500000004</v>
      </c>
      <c r="AZ689" s="227">
        <v>3741957.4</v>
      </c>
      <c r="BA689" s="227">
        <v>43665035.729999997</v>
      </c>
      <c r="BB689" s="227">
        <v>4001114.26</v>
      </c>
      <c r="BC689" s="227">
        <v>100357408.40000001</v>
      </c>
      <c r="BD689" s="227">
        <v>8740563.9000000004</v>
      </c>
      <c r="BE689" s="227">
        <v>3367798.25</v>
      </c>
      <c r="BF689" s="227">
        <v>4189524.4</v>
      </c>
      <c r="BG689" s="227">
        <v>19563393.300000001</v>
      </c>
      <c r="BH689" s="227">
        <v>3109002.91</v>
      </c>
      <c r="BI689" s="227">
        <v>1672836.49</v>
      </c>
      <c r="BJ689" s="227">
        <v>3227800.4</v>
      </c>
      <c r="BK689" s="227">
        <v>3733871.15</v>
      </c>
      <c r="BL689" s="227">
        <v>52340500.310000002</v>
      </c>
      <c r="BM689" s="227">
        <v>15791756.02</v>
      </c>
      <c r="BN689" s="227">
        <v>4861819.12</v>
      </c>
      <c r="BO689" s="227">
        <v>6202051</v>
      </c>
      <c r="BP689" s="227">
        <v>4354979.5</v>
      </c>
      <c r="BQ689" s="227">
        <v>7823205.1799999997</v>
      </c>
      <c r="BR689" s="227">
        <v>115916617.95999999</v>
      </c>
      <c r="BS689" s="227">
        <v>7463108</v>
      </c>
      <c r="BT689" s="227">
        <v>5740780</v>
      </c>
      <c r="BU689" s="227">
        <v>50603936.32</v>
      </c>
      <c r="BV689" s="227">
        <v>233008.4</v>
      </c>
      <c r="BW689" s="227">
        <v>5018538.1399999997</v>
      </c>
      <c r="BX689" s="227">
        <v>14719881.140000001</v>
      </c>
      <c r="BY689" s="227">
        <v>5096990.2</v>
      </c>
      <c r="BZ689" s="227">
        <v>5645824</v>
      </c>
      <c r="CA689" s="227">
        <v>6772692.5</v>
      </c>
      <c r="CB689" s="227">
        <v>10308239</v>
      </c>
      <c r="CC689" s="227">
        <v>15924129</v>
      </c>
      <c r="CD689" s="227">
        <v>5076323.74</v>
      </c>
      <c r="CE689" s="227">
        <v>5575156.2800000003</v>
      </c>
      <c r="CF689" s="227">
        <v>2054870.1</v>
      </c>
      <c r="CG689" s="227">
        <v>3497708.98</v>
      </c>
      <c r="CH689" s="227">
        <v>3713942.3</v>
      </c>
      <c r="CI689" s="227">
        <v>3380244.34</v>
      </c>
      <c r="CJ689" s="227">
        <v>20642682.329999998</v>
      </c>
      <c r="CK689" s="227">
        <v>2189505.2999999998</v>
      </c>
      <c r="CL689" s="227">
        <v>2869784.72</v>
      </c>
      <c r="CM689" s="326" t="s">
        <v>1453</v>
      </c>
      <c r="CN689" s="309" t="s">
        <v>1452</v>
      </c>
      <c r="CO689" s="309" t="s">
        <v>1453</v>
      </c>
      <c r="CQ689" s="336" t="s">
        <v>2271</v>
      </c>
      <c r="CR689" s="310">
        <f t="shared" si="15"/>
        <v>0</v>
      </c>
      <c r="CS689" s="310" t="s">
        <v>2083</v>
      </c>
      <c r="CT689" s="310" t="s">
        <v>728</v>
      </c>
      <c r="CU689" s="310">
        <v>0</v>
      </c>
      <c r="CW689" s="312" t="s">
        <v>1452</v>
      </c>
      <c r="CX689" s="310" t="s">
        <v>1453</v>
      </c>
      <c r="CY689" s="310">
        <v>0</v>
      </c>
      <c r="CZ689" s="325">
        <f t="shared" si="14"/>
        <v>0</v>
      </c>
      <c r="DA689" s="313" t="s">
        <v>2083</v>
      </c>
      <c r="DB689" s="310" t="s">
        <v>728</v>
      </c>
      <c r="DC689" s="310" t="s">
        <v>1472</v>
      </c>
    </row>
    <row r="690" spans="1:107" ht="13.2" customHeight="1" x14ac:dyDescent="0.25">
      <c r="A690" s="293" t="s">
        <v>2084</v>
      </c>
      <c r="B690" s="294" t="s">
        <v>729</v>
      </c>
      <c r="C690" s="227">
        <v>10186518.35</v>
      </c>
      <c r="D690" s="227">
        <v>754502.78</v>
      </c>
      <c r="E690" s="227">
        <v>1187165</v>
      </c>
      <c r="F690" s="227">
        <v>639652</v>
      </c>
      <c r="G690" s="227">
        <v>388494</v>
      </c>
      <c r="H690" s="227">
        <v>431445</v>
      </c>
      <c r="I690" s="227">
        <v>2448485</v>
      </c>
      <c r="J690" s="227">
        <v>786640</v>
      </c>
      <c r="K690" s="227">
        <v>1142762</v>
      </c>
      <c r="L690" s="227">
        <v>1222240</v>
      </c>
      <c r="M690" s="227">
        <v>2911082.91</v>
      </c>
      <c r="N690" s="227">
        <v>238800</v>
      </c>
      <c r="O690" s="227">
        <v>5442733.5999999996</v>
      </c>
      <c r="P690" s="227">
        <v>1144505</v>
      </c>
      <c r="Q690" s="227">
        <v>1685805</v>
      </c>
      <c r="R690" s="227">
        <v>2526710</v>
      </c>
      <c r="S690" s="227">
        <v>1284666.1499999999</v>
      </c>
      <c r="T690" s="227">
        <v>901076.42</v>
      </c>
      <c r="U690" s="227">
        <v>1128234.03</v>
      </c>
      <c r="V690" s="227">
        <v>950120</v>
      </c>
      <c r="W690" s="227">
        <v>10055090.83</v>
      </c>
      <c r="X690" s="227">
        <v>1156302</v>
      </c>
      <c r="Y690" s="227">
        <v>2132164</v>
      </c>
      <c r="Z690" s="227">
        <v>1367940</v>
      </c>
      <c r="AA690" s="227">
        <v>379682</v>
      </c>
      <c r="AB690" s="227">
        <v>693360</v>
      </c>
      <c r="AC690" s="227">
        <v>866470</v>
      </c>
      <c r="AD690" s="227">
        <v>2445642.7400000002</v>
      </c>
      <c r="AE690" s="227">
        <v>1153725</v>
      </c>
      <c r="AF690" s="227">
        <v>1120835</v>
      </c>
      <c r="AG690" s="227">
        <v>1313783.96</v>
      </c>
      <c r="AH690" s="227">
        <v>1066897.25</v>
      </c>
      <c r="AI690" s="227">
        <v>1022570</v>
      </c>
      <c r="AJ690" s="227">
        <v>436489.2</v>
      </c>
      <c r="AK690" s="227">
        <v>27035590.100000001</v>
      </c>
      <c r="AL690" s="227">
        <v>411180</v>
      </c>
      <c r="AM690" s="227">
        <v>451068</v>
      </c>
      <c r="AN690" s="227">
        <v>1983240</v>
      </c>
      <c r="AO690" s="227">
        <v>1538180</v>
      </c>
      <c r="AP690" s="227">
        <v>896490</v>
      </c>
      <c r="AQ690" s="227">
        <v>175941.47</v>
      </c>
      <c r="AR690" s="227">
        <v>3899486.21</v>
      </c>
      <c r="AS690" s="227">
        <v>822989.67</v>
      </c>
      <c r="AT690" s="227">
        <v>1952940</v>
      </c>
      <c r="AU690" s="227">
        <v>2426760</v>
      </c>
      <c r="AV690" s="227">
        <v>443800</v>
      </c>
      <c r="AW690" s="227">
        <v>1364405</v>
      </c>
      <c r="AX690" s="227">
        <v>792082.9</v>
      </c>
      <c r="AY690" s="227">
        <v>555380</v>
      </c>
      <c r="AZ690" s="227">
        <v>789539</v>
      </c>
      <c r="BA690" s="227">
        <v>3086912.2</v>
      </c>
      <c r="BB690" s="227">
        <v>734798</v>
      </c>
      <c r="BC690" s="227">
        <v>6778478.0999999996</v>
      </c>
      <c r="BD690" s="227">
        <v>0</v>
      </c>
      <c r="BE690" s="227">
        <v>8060</v>
      </c>
      <c r="BF690" s="227">
        <v>1159020</v>
      </c>
      <c r="BG690" s="227">
        <v>4516227.3099999996</v>
      </c>
      <c r="BH690" s="227">
        <v>521941.75</v>
      </c>
      <c r="BI690" s="227">
        <v>18375</v>
      </c>
      <c r="BJ690" s="227">
        <v>46020</v>
      </c>
      <c r="BK690" s="227">
        <v>17040</v>
      </c>
      <c r="BL690" s="227">
        <v>5448908.2999999998</v>
      </c>
      <c r="BM690" s="227">
        <v>1849983.4</v>
      </c>
      <c r="BN690" s="227">
        <v>1192609</v>
      </c>
      <c r="BO690" s="227">
        <v>1933124.45</v>
      </c>
      <c r="BP690" s="227">
        <v>2233903</v>
      </c>
      <c r="BQ690" s="227">
        <v>970119</v>
      </c>
      <c r="BR690" s="227">
        <v>47917742.079999998</v>
      </c>
      <c r="BS690" s="227">
        <v>12996</v>
      </c>
      <c r="BT690" s="227">
        <v>1671420</v>
      </c>
      <c r="BU690" s="227">
        <v>4440783.93</v>
      </c>
      <c r="BV690" s="227">
        <v>0</v>
      </c>
      <c r="BW690" s="227">
        <v>1134553</v>
      </c>
      <c r="BX690" s="227">
        <v>3744814</v>
      </c>
      <c r="BY690" s="227">
        <v>682488</v>
      </c>
      <c r="BZ690" s="227">
        <v>592550</v>
      </c>
      <c r="CA690" s="227">
        <v>725093</v>
      </c>
      <c r="CB690" s="227">
        <v>1586950</v>
      </c>
      <c r="CC690" s="227">
        <v>1421953</v>
      </c>
      <c r="CD690" s="227">
        <v>1362417</v>
      </c>
      <c r="CE690" s="227">
        <v>1555101.8</v>
      </c>
      <c r="CF690" s="227">
        <v>433135.8</v>
      </c>
      <c r="CG690" s="227">
        <v>410200</v>
      </c>
      <c r="CH690" s="227">
        <v>580861</v>
      </c>
      <c r="CI690" s="227">
        <v>1074850</v>
      </c>
      <c r="CJ690" s="227">
        <v>3583508.52</v>
      </c>
      <c r="CK690" s="227">
        <v>65036</v>
      </c>
      <c r="CL690" s="227">
        <v>1205</v>
      </c>
      <c r="CM690" s="326" t="s">
        <v>1440</v>
      </c>
      <c r="CN690" s="309" t="s">
        <v>1439</v>
      </c>
      <c r="CO690" s="309" t="s">
        <v>1440</v>
      </c>
      <c r="CQ690" s="336" t="s">
        <v>2267</v>
      </c>
      <c r="CR690" s="310">
        <f t="shared" si="15"/>
        <v>0</v>
      </c>
      <c r="CS690" s="310" t="s">
        <v>2084</v>
      </c>
      <c r="CT690" s="310" t="s">
        <v>729</v>
      </c>
      <c r="CU690" s="310">
        <v>0</v>
      </c>
      <c r="CW690" s="312" t="s">
        <v>1439</v>
      </c>
      <c r="CX690" s="310" t="s">
        <v>1440</v>
      </c>
      <c r="CY690" s="310">
        <v>0</v>
      </c>
      <c r="CZ690" s="325">
        <f t="shared" si="14"/>
        <v>0</v>
      </c>
      <c r="DA690" s="313" t="s">
        <v>2084</v>
      </c>
      <c r="DB690" s="310" t="s">
        <v>729</v>
      </c>
      <c r="DC690" s="310" t="s">
        <v>1472</v>
      </c>
    </row>
    <row r="691" spans="1:107" ht="13.2" customHeight="1" x14ac:dyDescent="0.25">
      <c r="A691" s="293" t="s">
        <v>2085</v>
      </c>
      <c r="B691" s="294" t="s">
        <v>730</v>
      </c>
      <c r="C691" s="227">
        <v>933640</v>
      </c>
      <c r="D691" s="227">
        <v>67397</v>
      </c>
      <c r="E691" s="227">
        <v>60800</v>
      </c>
      <c r="F691" s="227">
        <v>0</v>
      </c>
      <c r="G691" s="227">
        <v>0</v>
      </c>
      <c r="H691" s="227">
        <v>0</v>
      </c>
      <c r="I691" s="227">
        <v>51000</v>
      </c>
      <c r="J691" s="227">
        <v>0</v>
      </c>
      <c r="K691" s="227">
        <v>39600</v>
      </c>
      <c r="L691" s="227">
        <v>0</v>
      </c>
      <c r="M691" s="227">
        <v>509640</v>
      </c>
      <c r="N691" s="227">
        <v>163650</v>
      </c>
      <c r="O691" s="227">
        <v>0</v>
      </c>
      <c r="P691" s="227">
        <v>108900</v>
      </c>
      <c r="Q691" s="227">
        <v>0</v>
      </c>
      <c r="R691" s="227">
        <v>1076460</v>
      </c>
      <c r="S691" s="227">
        <v>385831.9</v>
      </c>
      <c r="T691" s="227">
        <v>128850</v>
      </c>
      <c r="U691" s="227">
        <v>241181</v>
      </c>
      <c r="V691" s="227">
        <v>120100</v>
      </c>
      <c r="W691" s="227">
        <v>2419202</v>
      </c>
      <c r="X691" s="227">
        <v>155750</v>
      </c>
      <c r="Y691" s="227">
        <v>189000</v>
      </c>
      <c r="Z691" s="227">
        <v>74950</v>
      </c>
      <c r="AA691" s="227">
        <v>132076.20000000001</v>
      </c>
      <c r="AB691" s="227">
        <v>12320</v>
      </c>
      <c r="AC691" s="227">
        <v>79600</v>
      </c>
      <c r="AD691" s="227">
        <v>1250135</v>
      </c>
      <c r="AE691" s="227">
        <v>185265</v>
      </c>
      <c r="AF691" s="227">
        <v>143050</v>
      </c>
      <c r="AG691" s="227">
        <v>540500</v>
      </c>
      <c r="AH691" s="227">
        <v>0</v>
      </c>
      <c r="AI691" s="227">
        <v>340490</v>
      </c>
      <c r="AJ691" s="227">
        <v>262059</v>
      </c>
      <c r="AK691" s="227">
        <v>4872960</v>
      </c>
      <c r="AL691" s="227">
        <v>99350</v>
      </c>
      <c r="AM691" s="227">
        <v>2775</v>
      </c>
      <c r="AN691" s="227">
        <v>0</v>
      </c>
      <c r="AO691" s="227">
        <v>606416</v>
      </c>
      <c r="AP691" s="227">
        <v>205140</v>
      </c>
      <c r="AQ691" s="227">
        <v>5900</v>
      </c>
      <c r="AR691" s="227">
        <v>887137.5</v>
      </c>
      <c r="AS691" s="227">
        <v>543820</v>
      </c>
      <c r="AT691" s="227">
        <v>8140</v>
      </c>
      <c r="AU691" s="227">
        <v>2142520</v>
      </c>
      <c r="AV691" s="227">
        <v>415300</v>
      </c>
      <c r="AW691" s="227">
        <v>2400</v>
      </c>
      <c r="AX691" s="227">
        <v>267800</v>
      </c>
      <c r="AY691" s="227">
        <v>581850</v>
      </c>
      <c r="AZ691" s="227">
        <v>89320</v>
      </c>
      <c r="BA691" s="227">
        <v>630000</v>
      </c>
      <c r="BB691" s="227">
        <v>174076</v>
      </c>
      <c r="BC691" s="227">
        <v>1300300</v>
      </c>
      <c r="BD691" s="227">
        <v>12000</v>
      </c>
      <c r="BE691" s="227">
        <v>138040</v>
      </c>
      <c r="BF691" s="227">
        <v>0</v>
      </c>
      <c r="BG691" s="227">
        <v>21630</v>
      </c>
      <c r="BH691" s="227">
        <v>0</v>
      </c>
      <c r="BI691" s="227">
        <v>0</v>
      </c>
      <c r="BJ691" s="227">
        <v>51500</v>
      </c>
      <c r="BK691" s="227">
        <v>0</v>
      </c>
      <c r="BL691" s="227">
        <v>4235565</v>
      </c>
      <c r="BM691" s="227">
        <v>162490</v>
      </c>
      <c r="BN691" s="227">
        <v>24950</v>
      </c>
      <c r="BO691" s="227">
        <v>638080</v>
      </c>
      <c r="BP691" s="227">
        <v>140220</v>
      </c>
      <c r="BQ691" s="227">
        <v>111755</v>
      </c>
      <c r="BR691" s="295">
        <v>3578399</v>
      </c>
      <c r="BS691" s="295">
        <v>135000</v>
      </c>
      <c r="BT691" s="295">
        <v>187200</v>
      </c>
      <c r="BU691" s="295">
        <v>1151900</v>
      </c>
      <c r="BV691" s="295">
        <v>0</v>
      </c>
      <c r="BW691" s="295">
        <v>225660</v>
      </c>
      <c r="BX691" s="295">
        <v>166670</v>
      </c>
      <c r="BY691" s="295">
        <v>28440</v>
      </c>
      <c r="BZ691" s="295">
        <v>52500</v>
      </c>
      <c r="CA691" s="295">
        <v>591500</v>
      </c>
      <c r="CB691" s="295">
        <v>983778</v>
      </c>
      <c r="CC691" s="295">
        <v>1907710</v>
      </c>
      <c r="CD691" s="295">
        <v>302620</v>
      </c>
      <c r="CE691" s="295">
        <v>648850</v>
      </c>
      <c r="CF691" s="295">
        <v>96450</v>
      </c>
      <c r="CG691" s="295">
        <v>20000</v>
      </c>
      <c r="CH691" s="295">
        <v>0</v>
      </c>
      <c r="CI691" s="295">
        <v>0</v>
      </c>
      <c r="CJ691" s="295">
        <v>1115700</v>
      </c>
      <c r="CK691" s="295">
        <v>84230</v>
      </c>
      <c r="CL691" s="295">
        <v>152000</v>
      </c>
      <c r="CM691" s="326" t="s">
        <v>1440</v>
      </c>
      <c r="CN691" s="309" t="s">
        <v>1439</v>
      </c>
      <c r="CO691" s="309" t="s">
        <v>1440</v>
      </c>
      <c r="CQ691" s="336" t="s">
        <v>2267</v>
      </c>
      <c r="CR691" s="310">
        <f t="shared" si="15"/>
        <v>0</v>
      </c>
      <c r="CS691" s="310" t="s">
        <v>2085</v>
      </c>
      <c r="CT691" s="310" t="s">
        <v>730</v>
      </c>
      <c r="CU691" s="310">
        <v>0</v>
      </c>
      <c r="CW691" s="312" t="s">
        <v>1439</v>
      </c>
      <c r="CX691" s="310" t="s">
        <v>1440</v>
      </c>
      <c r="CY691" s="310">
        <v>0</v>
      </c>
      <c r="CZ691" s="325">
        <f t="shared" si="14"/>
        <v>0</v>
      </c>
      <c r="DA691" s="313" t="s">
        <v>2085</v>
      </c>
      <c r="DB691" s="310" t="s">
        <v>730</v>
      </c>
      <c r="DC691" s="310" t="s">
        <v>1472</v>
      </c>
    </row>
    <row r="692" spans="1:107" ht="13.2" customHeight="1" x14ac:dyDescent="0.25">
      <c r="A692" s="293" t="s">
        <v>2086</v>
      </c>
      <c r="B692" s="294" t="s">
        <v>731</v>
      </c>
      <c r="C692" s="227">
        <v>2251916.5099999998</v>
      </c>
      <c r="D692" s="227">
        <v>176030.04</v>
      </c>
      <c r="E692" s="227">
        <v>376686.52</v>
      </c>
      <c r="F692" s="227">
        <v>143850.99</v>
      </c>
      <c r="G692" s="227">
        <v>515514.78</v>
      </c>
      <c r="H692" s="227">
        <v>445905.69</v>
      </c>
      <c r="I692" s="227">
        <v>423445.54</v>
      </c>
      <c r="J692" s="227">
        <v>336498.29</v>
      </c>
      <c r="K692" s="227">
        <v>504152.47</v>
      </c>
      <c r="L692" s="227">
        <v>239408.36</v>
      </c>
      <c r="M692" s="227">
        <v>838812.26</v>
      </c>
      <c r="N692" s="227">
        <v>201075.79</v>
      </c>
      <c r="O692" s="227">
        <v>807080.73</v>
      </c>
      <c r="P692" s="227">
        <v>508131.98</v>
      </c>
      <c r="Q692" s="227">
        <v>290212.03999999998</v>
      </c>
      <c r="R692" s="227">
        <v>567118</v>
      </c>
      <c r="S692" s="227">
        <v>128338.63</v>
      </c>
      <c r="T692" s="227">
        <v>625860.94999999995</v>
      </c>
      <c r="U692" s="227">
        <v>227889.4</v>
      </c>
      <c r="V692" s="227">
        <v>282808.53000000003</v>
      </c>
      <c r="W692" s="227">
        <v>564005.11</v>
      </c>
      <c r="X692" s="227">
        <v>200369.95</v>
      </c>
      <c r="Y692" s="227">
        <v>598402.76</v>
      </c>
      <c r="Z692" s="227">
        <v>485255.64</v>
      </c>
      <c r="AA692" s="227">
        <v>162050.47</v>
      </c>
      <c r="AB692" s="227">
        <v>120058.3</v>
      </c>
      <c r="AC692" s="227">
        <v>550182.06999999995</v>
      </c>
      <c r="AD692" s="227">
        <v>413985.24</v>
      </c>
      <c r="AE692" s="227">
        <v>213786.36</v>
      </c>
      <c r="AF692" s="227">
        <v>133183.38</v>
      </c>
      <c r="AG692" s="227">
        <v>454579.08</v>
      </c>
      <c r="AH692" s="227">
        <v>311490.14</v>
      </c>
      <c r="AI692" s="227">
        <v>613219.86</v>
      </c>
      <c r="AJ692" s="227">
        <v>302558.40000000002</v>
      </c>
      <c r="AK692" s="227">
        <v>1458738.83</v>
      </c>
      <c r="AL692" s="227">
        <v>243499.1</v>
      </c>
      <c r="AM692" s="227">
        <v>140220.5</v>
      </c>
      <c r="AN692" s="227">
        <v>153019.76999999999</v>
      </c>
      <c r="AO692" s="227">
        <v>46741</v>
      </c>
      <c r="AP692" s="227">
        <v>226982.1</v>
      </c>
      <c r="AQ692" s="227">
        <v>161046.75</v>
      </c>
      <c r="AR692" s="227">
        <v>1852563.5</v>
      </c>
      <c r="AS692" s="227">
        <v>287431.12</v>
      </c>
      <c r="AT692" s="227">
        <v>300082.71999999997</v>
      </c>
      <c r="AU692" s="227">
        <v>647554.85</v>
      </c>
      <c r="AV692" s="227">
        <v>259805.3</v>
      </c>
      <c r="AW692" s="227">
        <v>174837.17</v>
      </c>
      <c r="AX692" s="227">
        <v>145170.47</v>
      </c>
      <c r="AY692" s="227">
        <v>122740.17</v>
      </c>
      <c r="AZ692" s="227">
        <v>114071.37</v>
      </c>
      <c r="BA692" s="227">
        <v>1404942.47</v>
      </c>
      <c r="BB692" s="227">
        <v>242371.48</v>
      </c>
      <c r="BC692" s="227">
        <v>269093.55</v>
      </c>
      <c r="BD692" s="227">
        <v>134225.60000000001</v>
      </c>
      <c r="BE692" s="227">
        <v>121115.5</v>
      </c>
      <c r="BF692" s="227">
        <v>107942.5</v>
      </c>
      <c r="BG692" s="227">
        <v>757850.51</v>
      </c>
      <c r="BH692" s="227">
        <v>119823</v>
      </c>
      <c r="BI692" s="227">
        <v>245537.36</v>
      </c>
      <c r="BJ692" s="227">
        <v>87875</v>
      </c>
      <c r="BK692" s="227">
        <v>94179</v>
      </c>
      <c r="BL692" s="227">
        <v>756875.85</v>
      </c>
      <c r="BM692" s="227">
        <v>569624.24</v>
      </c>
      <c r="BN692" s="227">
        <v>353300.59</v>
      </c>
      <c r="BO692" s="227">
        <v>1387313.09</v>
      </c>
      <c r="BP692" s="227">
        <v>199654.11</v>
      </c>
      <c r="BQ692" s="227">
        <v>250712.52</v>
      </c>
      <c r="BR692" s="295">
        <v>1956513.27</v>
      </c>
      <c r="BS692" s="295">
        <v>255761.21</v>
      </c>
      <c r="BT692" s="295">
        <v>248639.85</v>
      </c>
      <c r="BU692" s="295">
        <v>772147.6</v>
      </c>
      <c r="BV692" s="227">
        <v>5100</v>
      </c>
      <c r="BW692" s="295">
        <v>207889.05</v>
      </c>
      <c r="BX692" s="295">
        <v>413809.75</v>
      </c>
      <c r="BY692" s="295">
        <v>815677.35</v>
      </c>
      <c r="BZ692" s="295">
        <v>148384.6</v>
      </c>
      <c r="CA692" s="227">
        <v>240554.75</v>
      </c>
      <c r="CB692" s="295">
        <v>359924.1</v>
      </c>
      <c r="CC692" s="295">
        <v>533862.23</v>
      </c>
      <c r="CD692" s="295">
        <v>209010</v>
      </c>
      <c r="CE692" s="295">
        <v>447103.05</v>
      </c>
      <c r="CF692" s="295">
        <v>225548.35</v>
      </c>
      <c r="CG692" s="295">
        <v>273869.06</v>
      </c>
      <c r="CH692" s="295">
        <v>75972</v>
      </c>
      <c r="CI692" s="295">
        <v>90585.08</v>
      </c>
      <c r="CJ692" s="295">
        <v>508668.88</v>
      </c>
      <c r="CK692" s="295">
        <v>191360</v>
      </c>
      <c r="CL692" s="295">
        <v>134628.1</v>
      </c>
      <c r="CM692" s="326" t="s">
        <v>1455</v>
      </c>
      <c r="CN692" s="309" t="s">
        <v>1454</v>
      </c>
      <c r="CO692" s="309" t="s">
        <v>1455</v>
      </c>
      <c r="CQ692" s="336" t="s">
        <v>2272</v>
      </c>
      <c r="CR692" s="310">
        <f t="shared" si="15"/>
        <v>0</v>
      </c>
      <c r="CS692" s="310" t="s">
        <v>2086</v>
      </c>
      <c r="CT692" s="310" t="s">
        <v>731</v>
      </c>
      <c r="CU692" s="310">
        <v>0</v>
      </c>
      <c r="CW692" s="312" t="s">
        <v>1454</v>
      </c>
      <c r="CX692" s="310" t="s">
        <v>1455</v>
      </c>
      <c r="CY692" s="310">
        <v>0</v>
      </c>
      <c r="CZ692" s="325">
        <f t="shared" si="14"/>
        <v>0</v>
      </c>
      <c r="DA692" s="313" t="s">
        <v>2086</v>
      </c>
      <c r="DB692" s="310" t="s">
        <v>731</v>
      </c>
      <c r="DC692" s="310" t="s">
        <v>1472</v>
      </c>
    </row>
    <row r="693" spans="1:107" ht="13.2" customHeight="1" x14ac:dyDescent="0.25">
      <c r="A693" s="293" t="s">
        <v>2087</v>
      </c>
      <c r="B693" s="294" t="s">
        <v>732</v>
      </c>
      <c r="C693" s="227">
        <v>0</v>
      </c>
      <c r="D693" s="227">
        <v>0</v>
      </c>
      <c r="E693" s="227">
        <v>0</v>
      </c>
      <c r="F693" s="227">
        <v>0</v>
      </c>
      <c r="G693" s="227">
        <v>0</v>
      </c>
      <c r="H693" s="227">
        <v>0</v>
      </c>
      <c r="I693" s="227">
        <v>0</v>
      </c>
      <c r="J693" s="227">
        <v>0</v>
      </c>
      <c r="K693" s="227">
        <v>0</v>
      </c>
      <c r="L693" s="227">
        <v>0</v>
      </c>
      <c r="M693" s="227">
        <v>0</v>
      </c>
      <c r="N693" s="227">
        <v>0</v>
      </c>
      <c r="O693" s="227">
        <v>0</v>
      </c>
      <c r="P693" s="227">
        <v>18999.5</v>
      </c>
      <c r="Q693" s="227">
        <v>0</v>
      </c>
      <c r="R693" s="227">
        <v>0</v>
      </c>
      <c r="S693" s="227">
        <v>1980</v>
      </c>
      <c r="T693" s="227">
        <v>0</v>
      </c>
      <c r="U693" s="227">
        <v>0</v>
      </c>
      <c r="V693" s="227">
        <v>0</v>
      </c>
      <c r="W693" s="227">
        <v>0</v>
      </c>
      <c r="X693" s="227">
        <v>0</v>
      </c>
      <c r="Y693" s="227">
        <v>0</v>
      </c>
      <c r="Z693" s="227">
        <v>51300</v>
      </c>
      <c r="AA693" s="227">
        <v>202500</v>
      </c>
      <c r="AB693" s="227">
        <v>15000</v>
      </c>
      <c r="AC693" s="227">
        <v>0</v>
      </c>
      <c r="AD693" s="227">
        <v>0</v>
      </c>
      <c r="AE693" s="227">
        <v>0</v>
      </c>
      <c r="AF693" s="227">
        <v>0</v>
      </c>
      <c r="AG693" s="227">
        <v>0</v>
      </c>
      <c r="AH693" s="227">
        <v>0</v>
      </c>
      <c r="AI693" s="227">
        <v>0</v>
      </c>
      <c r="AJ693" s="227">
        <v>0</v>
      </c>
      <c r="AK693" s="227">
        <v>0</v>
      </c>
      <c r="AL693" s="227">
        <v>0</v>
      </c>
      <c r="AM693" s="227">
        <v>0</v>
      </c>
      <c r="AN693" s="227">
        <v>0</v>
      </c>
      <c r="AO693" s="227">
        <v>0</v>
      </c>
      <c r="AP693" s="227">
        <v>0</v>
      </c>
      <c r="AQ693" s="227">
        <v>0</v>
      </c>
      <c r="AR693" s="227">
        <v>0</v>
      </c>
      <c r="AS693" s="227">
        <v>0</v>
      </c>
      <c r="AT693" s="227">
        <v>0</v>
      </c>
      <c r="AU693" s="227">
        <v>0</v>
      </c>
      <c r="AV693" s="227">
        <v>0</v>
      </c>
      <c r="AW693" s="227">
        <v>0</v>
      </c>
      <c r="AX693" s="227">
        <v>0</v>
      </c>
      <c r="AY693" s="227">
        <v>0</v>
      </c>
      <c r="AZ693" s="227">
        <v>0</v>
      </c>
      <c r="BA693" s="227">
        <v>45268</v>
      </c>
      <c r="BB693" s="227">
        <v>0</v>
      </c>
      <c r="BC693" s="227">
        <v>0</v>
      </c>
      <c r="BD693" s="227">
        <v>48500</v>
      </c>
      <c r="BE693" s="227">
        <v>0</v>
      </c>
      <c r="BF693" s="227">
        <v>0</v>
      </c>
      <c r="BG693" s="227">
        <v>0</v>
      </c>
      <c r="BH693" s="227">
        <v>0</v>
      </c>
      <c r="BI693" s="227">
        <v>0</v>
      </c>
      <c r="BJ693" s="227">
        <v>0</v>
      </c>
      <c r="BK693" s="227">
        <v>0</v>
      </c>
      <c r="BL693" s="227">
        <v>0</v>
      </c>
      <c r="BM693" s="227">
        <v>0</v>
      </c>
      <c r="BN693" s="227">
        <v>0</v>
      </c>
      <c r="BO693" s="227">
        <v>0</v>
      </c>
      <c r="BP693" s="227">
        <v>0</v>
      </c>
      <c r="BQ693" s="227">
        <v>0</v>
      </c>
      <c r="BR693" s="227">
        <v>0</v>
      </c>
      <c r="BS693" s="227">
        <v>0</v>
      </c>
      <c r="BT693" s="227">
        <v>0</v>
      </c>
      <c r="BU693" s="227">
        <v>15000</v>
      </c>
      <c r="BV693" s="227">
        <v>4000</v>
      </c>
      <c r="BW693" s="227">
        <v>0</v>
      </c>
      <c r="BX693" s="227">
        <v>0</v>
      </c>
      <c r="BY693" s="227">
        <v>0</v>
      </c>
      <c r="BZ693" s="227">
        <v>0</v>
      </c>
      <c r="CA693" s="227">
        <v>0</v>
      </c>
      <c r="CB693" s="227">
        <v>0</v>
      </c>
      <c r="CC693" s="227">
        <v>0</v>
      </c>
      <c r="CD693" s="227">
        <v>26500</v>
      </c>
      <c r="CE693" s="227">
        <v>0</v>
      </c>
      <c r="CF693" s="227">
        <v>0</v>
      </c>
      <c r="CG693" s="227">
        <v>0</v>
      </c>
      <c r="CH693" s="227">
        <v>0</v>
      </c>
      <c r="CI693" s="227">
        <v>0</v>
      </c>
      <c r="CJ693" s="227">
        <v>0</v>
      </c>
      <c r="CK693" s="227">
        <v>0</v>
      </c>
      <c r="CL693" s="227">
        <v>0</v>
      </c>
      <c r="CM693" s="326" t="s">
        <v>1450</v>
      </c>
      <c r="CN693" s="309" t="s">
        <v>1449</v>
      </c>
      <c r="CO693" s="309" t="s">
        <v>1450</v>
      </c>
      <c r="CQ693" s="336" t="s">
        <v>2270</v>
      </c>
      <c r="CR693" s="310">
        <f t="shared" si="15"/>
        <v>0</v>
      </c>
      <c r="CS693" s="310" t="s">
        <v>2087</v>
      </c>
      <c r="CT693" s="310" t="s">
        <v>732</v>
      </c>
      <c r="CU693" s="310">
        <v>0</v>
      </c>
      <c r="CW693" s="312" t="s">
        <v>1449</v>
      </c>
      <c r="CX693" s="310" t="s">
        <v>1450</v>
      </c>
      <c r="CY693" s="310">
        <v>0</v>
      </c>
      <c r="CZ693" s="325">
        <f t="shared" si="14"/>
        <v>0</v>
      </c>
      <c r="DA693" s="313" t="s">
        <v>2087</v>
      </c>
      <c r="DB693" s="310" t="s">
        <v>732</v>
      </c>
      <c r="DC693" s="310" t="s">
        <v>1472</v>
      </c>
    </row>
    <row r="694" spans="1:107" ht="13.2" customHeight="1" x14ac:dyDescent="0.25">
      <c r="A694" s="293" t="s">
        <v>2088</v>
      </c>
      <c r="B694" s="294" t="s">
        <v>733</v>
      </c>
      <c r="C694" s="227">
        <v>1197930</v>
      </c>
      <c r="D694" s="227">
        <v>353253.75</v>
      </c>
      <c r="E694" s="227">
        <v>276367</v>
      </c>
      <c r="F694" s="227">
        <v>303654</v>
      </c>
      <c r="G694" s="227">
        <v>415290</v>
      </c>
      <c r="H694" s="227">
        <v>265760</v>
      </c>
      <c r="I694" s="227">
        <v>88270</v>
      </c>
      <c r="J694" s="227">
        <v>41500</v>
      </c>
      <c r="K694" s="227">
        <v>11600</v>
      </c>
      <c r="L694" s="227">
        <v>340454.23</v>
      </c>
      <c r="M694" s="227">
        <v>980112</v>
      </c>
      <c r="N694" s="227">
        <v>224210</v>
      </c>
      <c r="O694" s="227">
        <v>1106310</v>
      </c>
      <c r="P694" s="227">
        <v>379510</v>
      </c>
      <c r="Q694" s="227">
        <v>468417</v>
      </c>
      <c r="R694" s="227">
        <v>87800</v>
      </c>
      <c r="S694" s="227">
        <v>228070</v>
      </c>
      <c r="T694" s="227">
        <v>301958</v>
      </c>
      <c r="U694" s="227">
        <v>729210</v>
      </c>
      <c r="V694" s="227">
        <v>407050</v>
      </c>
      <c r="W694" s="227">
        <v>1176463.7</v>
      </c>
      <c r="X694" s="227">
        <v>432879</v>
      </c>
      <c r="Y694" s="227">
        <v>20300</v>
      </c>
      <c r="Z694" s="227">
        <v>838020</v>
      </c>
      <c r="AA694" s="227">
        <v>153450</v>
      </c>
      <c r="AB694" s="227">
        <v>195990</v>
      </c>
      <c r="AC694" s="227">
        <v>5500</v>
      </c>
      <c r="AD694" s="227">
        <v>1408244</v>
      </c>
      <c r="AE694" s="227">
        <v>182932</v>
      </c>
      <c r="AF694" s="227">
        <v>981912</v>
      </c>
      <c r="AG694" s="227">
        <v>390800</v>
      </c>
      <c r="AH694" s="227">
        <v>258137</v>
      </c>
      <c r="AI694" s="227">
        <v>393630</v>
      </c>
      <c r="AJ694" s="227">
        <v>133804</v>
      </c>
      <c r="AK694" s="227">
        <v>4480664.5</v>
      </c>
      <c r="AL694" s="227">
        <v>184110</v>
      </c>
      <c r="AM694" s="227">
        <v>182650</v>
      </c>
      <c r="AN694" s="227">
        <v>450020</v>
      </c>
      <c r="AO694" s="227">
        <v>365868.5</v>
      </c>
      <c r="AP694" s="227">
        <v>902190</v>
      </c>
      <c r="AQ694" s="227">
        <v>221164</v>
      </c>
      <c r="AR694" s="227">
        <v>0</v>
      </c>
      <c r="AS694" s="227">
        <v>512167.6</v>
      </c>
      <c r="AT694" s="227">
        <v>0</v>
      </c>
      <c r="AU694" s="227">
        <v>657276</v>
      </c>
      <c r="AV694" s="227">
        <v>309140</v>
      </c>
      <c r="AW694" s="227">
        <v>257099</v>
      </c>
      <c r="AX694" s="227">
        <v>190700</v>
      </c>
      <c r="AY694" s="227">
        <v>385210</v>
      </c>
      <c r="AZ694" s="227">
        <v>331556</v>
      </c>
      <c r="BA694" s="227">
        <v>223019</v>
      </c>
      <c r="BB694" s="227">
        <v>104136</v>
      </c>
      <c r="BC694" s="227">
        <v>1630327</v>
      </c>
      <c r="BD694" s="227">
        <v>682000</v>
      </c>
      <c r="BE694" s="227">
        <v>371794</v>
      </c>
      <c r="BF694" s="227">
        <v>300411.51</v>
      </c>
      <c r="BG694" s="227">
        <v>1112647.07</v>
      </c>
      <c r="BH694" s="227">
        <v>722509</v>
      </c>
      <c r="BI694" s="227">
        <v>80323.5</v>
      </c>
      <c r="BJ694" s="227">
        <v>618780</v>
      </c>
      <c r="BK694" s="227">
        <v>417630.5</v>
      </c>
      <c r="BL694" s="227">
        <v>1643367</v>
      </c>
      <c r="BM694" s="227">
        <v>409325</v>
      </c>
      <c r="BN694" s="227">
        <v>804698.75</v>
      </c>
      <c r="BO694" s="227">
        <v>987061.05</v>
      </c>
      <c r="BP694" s="227">
        <v>691539</v>
      </c>
      <c r="BQ694" s="227">
        <v>530770</v>
      </c>
      <c r="BR694" s="227">
        <v>6800280.5</v>
      </c>
      <c r="BS694" s="227">
        <v>1129450.3400000001</v>
      </c>
      <c r="BT694" s="227">
        <v>1805862.05</v>
      </c>
      <c r="BU694" s="227">
        <v>1670537.7</v>
      </c>
      <c r="BV694" s="227">
        <v>337358.62</v>
      </c>
      <c r="BW694" s="227">
        <v>459965</v>
      </c>
      <c r="BX694" s="227">
        <v>1263035.6000000001</v>
      </c>
      <c r="BY694" s="227">
        <v>313160</v>
      </c>
      <c r="BZ694" s="227">
        <v>242800</v>
      </c>
      <c r="CA694" s="227">
        <v>720171</v>
      </c>
      <c r="CB694" s="227">
        <v>526844</v>
      </c>
      <c r="CC694" s="227">
        <v>1121909</v>
      </c>
      <c r="CD694" s="227">
        <v>373392.5</v>
      </c>
      <c r="CE694" s="227">
        <v>845294.24</v>
      </c>
      <c r="CF694" s="227">
        <v>169931</v>
      </c>
      <c r="CG694" s="227">
        <v>472529.5</v>
      </c>
      <c r="CH694" s="227">
        <v>242801</v>
      </c>
      <c r="CI694" s="227">
        <v>507657.5</v>
      </c>
      <c r="CJ694" s="227">
        <v>1745534.28</v>
      </c>
      <c r="CK694" s="227">
        <v>338998.6</v>
      </c>
      <c r="CL694" s="227">
        <v>217153</v>
      </c>
      <c r="CM694" s="326" t="s">
        <v>1440</v>
      </c>
      <c r="CN694" s="309" t="s">
        <v>1439</v>
      </c>
      <c r="CO694" s="309" t="s">
        <v>1440</v>
      </c>
      <c r="CQ694" s="336" t="s">
        <v>2267</v>
      </c>
      <c r="CR694" s="310">
        <f t="shared" si="15"/>
        <v>0</v>
      </c>
      <c r="CS694" s="310" t="s">
        <v>2088</v>
      </c>
      <c r="CT694" s="310" t="s">
        <v>733</v>
      </c>
      <c r="CU694" s="310">
        <v>0</v>
      </c>
      <c r="CW694" s="312" t="s">
        <v>1439</v>
      </c>
      <c r="CX694" s="310" t="s">
        <v>1440</v>
      </c>
      <c r="CY694" s="310">
        <v>0</v>
      </c>
      <c r="CZ694" s="325">
        <f t="shared" si="14"/>
        <v>0</v>
      </c>
      <c r="DA694" s="313" t="s">
        <v>2088</v>
      </c>
      <c r="DB694" s="310" t="s">
        <v>733</v>
      </c>
      <c r="DC694" s="310" t="s">
        <v>1472</v>
      </c>
    </row>
    <row r="695" spans="1:107" ht="13.2" customHeight="1" x14ac:dyDescent="0.25">
      <c r="A695" s="293" t="s">
        <v>2089</v>
      </c>
      <c r="B695" s="294" t="s">
        <v>734</v>
      </c>
      <c r="C695" s="227">
        <v>0</v>
      </c>
      <c r="D695" s="227">
        <v>0</v>
      </c>
      <c r="E695" s="227">
        <v>1000</v>
      </c>
      <c r="F695" s="227">
        <v>0</v>
      </c>
      <c r="G695" s="227">
        <v>0</v>
      </c>
      <c r="H695" s="227">
        <v>0</v>
      </c>
      <c r="I695" s="227">
        <v>0</v>
      </c>
      <c r="J695" s="227">
        <v>0</v>
      </c>
      <c r="K695" s="227">
        <v>0</v>
      </c>
      <c r="L695" s="227">
        <v>0</v>
      </c>
      <c r="M695" s="227">
        <v>0</v>
      </c>
      <c r="N695" s="227">
        <v>0</v>
      </c>
      <c r="O695" s="227">
        <v>0</v>
      </c>
      <c r="P695" s="227">
        <v>0</v>
      </c>
      <c r="Q695" s="227">
        <v>0</v>
      </c>
      <c r="R695" s="227">
        <v>0</v>
      </c>
      <c r="S695" s="227">
        <v>0</v>
      </c>
      <c r="T695" s="227">
        <v>0</v>
      </c>
      <c r="U695" s="227">
        <v>0</v>
      </c>
      <c r="V695" s="227">
        <v>0</v>
      </c>
      <c r="W695" s="227">
        <v>0</v>
      </c>
      <c r="X695" s="227">
        <v>0</v>
      </c>
      <c r="Y695" s="227">
        <v>0</v>
      </c>
      <c r="Z695" s="227">
        <v>0</v>
      </c>
      <c r="AA695" s="227">
        <v>0</v>
      </c>
      <c r="AB695" s="227">
        <v>0</v>
      </c>
      <c r="AC695" s="227">
        <v>0</v>
      </c>
      <c r="AD695" s="227">
        <v>3125</v>
      </c>
      <c r="AE695" s="227">
        <v>0</v>
      </c>
      <c r="AF695" s="227">
        <v>35070</v>
      </c>
      <c r="AG695" s="227">
        <v>19550</v>
      </c>
      <c r="AH695" s="227">
        <v>0</v>
      </c>
      <c r="AI695" s="227">
        <v>31965</v>
      </c>
      <c r="AJ695" s="227">
        <v>75375</v>
      </c>
      <c r="AK695" s="227">
        <v>0</v>
      </c>
      <c r="AL695" s="227">
        <v>0</v>
      </c>
      <c r="AM695" s="227">
        <v>0</v>
      </c>
      <c r="AN695" s="227">
        <v>0</v>
      </c>
      <c r="AO695" s="227">
        <v>0</v>
      </c>
      <c r="AP695" s="227">
        <v>0</v>
      </c>
      <c r="AQ695" s="227">
        <v>0</v>
      </c>
      <c r="AR695" s="227">
        <v>0</v>
      </c>
      <c r="AS695" s="227">
        <v>0</v>
      </c>
      <c r="AT695" s="227">
        <v>0</v>
      </c>
      <c r="AU695" s="227">
        <v>0</v>
      </c>
      <c r="AV695" s="227">
        <v>0</v>
      </c>
      <c r="AW695" s="227">
        <v>0</v>
      </c>
      <c r="AX695" s="227">
        <v>0</v>
      </c>
      <c r="AY695" s="227">
        <v>0</v>
      </c>
      <c r="AZ695" s="227">
        <v>0</v>
      </c>
      <c r="BA695" s="227">
        <v>0</v>
      </c>
      <c r="BB695" s="227">
        <v>0</v>
      </c>
      <c r="BC695" s="227">
        <v>0</v>
      </c>
      <c r="BD695" s="227">
        <v>0</v>
      </c>
      <c r="BE695" s="227">
        <v>0</v>
      </c>
      <c r="BF695" s="227">
        <v>0</v>
      </c>
      <c r="BG695" s="227">
        <v>0</v>
      </c>
      <c r="BH695" s="227">
        <v>0</v>
      </c>
      <c r="BI695" s="227">
        <v>0</v>
      </c>
      <c r="BJ695" s="227">
        <v>0</v>
      </c>
      <c r="BK695" s="227">
        <v>0</v>
      </c>
      <c r="BL695" s="227">
        <v>0</v>
      </c>
      <c r="BM695" s="227">
        <v>0</v>
      </c>
      <c r="BN695" s="227">
        <v>0</v>
      </c>
      <c r="BO695" s="227">
        <v>0</v>
      </c>
      <c r="BP695" s="227">
        <v>0</v>
      </c>
      <c r="BQ695" s="227">
        <v>0</v>
      </c>
      <c r="BR695" s="295">
        <v>195007.02</v>
      </c>
      <c r="BS695" s="227">
        <v>0</v>
      </c>
      <c r="BT695" s="227">
        <v>0</v>
      </c>
      <c r="BU695" s="227">
        <v>13700</v>
      </c>
      <c r="BV695" s="227">
        <v>0</v>
      </c>
      <c r="BW695" s="227">
        <v>7800</v>
      </c>
      <c r="BX695" s="295">
        <v>0</v>
      </c>
      <c r="BY695" s="227">
        <v>0</v>
      </c>
      <c r="BZ695" s="227">
        <v>7500</v>
      </c>
      <c r="CA695" s="227">
        <v>0</v>
      </c>
      <c r="CB695" s="227">
        <v>0</v>
      </c>
      <c r="CC695" s="227">
        <v>0</v>
      </c>
      <c r="CD695" s="227">
        <v>0</v>
      </c>
      <c r="CE695" s="227">
        <v>0</v>
      </c>
      <c r="CF695" s="227">
        <v>0</v>
      </c>
      <c r="CG695" s="227">
        <v>90954</v>
      </c>
      <c r="CH695" s="227">
        <v>0</v>
      </c>
      <c r="CI695" s="227">
        <v>0</v>
      </c>
      <c r="CJ695" s="227">
        <v>0</v>
      </c>
      <c r="CK695" s="295">
        <v>0</v>
      </c>
      <c r="CL695" s="227">
        <v>0</v>
      </c>
      <c r="CM695" s="326" t="s">
        <v>1438</v>
      </c>
      <c r="CN695" s="309" t="s">
        <v>1437</v>
      </c>
      <c r="CO695" s="309" t="s">
        <v>1438</v>
      </c>
      <c r="CP695" s="310" t="s">
        <v>2203</v>
      </c>
      <c r="CQ695" s="336" t="s">
        <v>2266</v>
      </c>
      <c r="CR695" s="310">
        <f t="shared" si="15"/>
        <v>0</v>
      </c>
      <c r="CS695" s="310" t="s">
        <v>2089</v>
      </c>
      <c r="CT695" s="310" t="s">
        <v>734</v>
      </c>
      <c r="CU695" s="310">
        <v>0</v>
      </c>
      <c r="CW695" s="312" t="s">
        <v>1437</v>
      </c>
      <c r="CX695" s="310" t="s">
        <v>1438</v>
      </c>
      <c r="CY695" s="310" t="s">
        <v>2203</v>
      </c>
      <c r="CZ695" s="325">
        <f t="shared" si="14"/>
        <v>0</v>
      </c>
      <c r="DA695" s="313" t="s">
        <v>2089</v>
      </c>
      <c r="DB695" s="310" t="s">
        <v>734</v>
      </c>
      <c r="DC695" s="310" t="s">
        <v>1472</v>
      </c>
    </row>
    <row r="696" spans="1:107" ht="13.2" customHeight="1" x14ac:dyDescent="0.25">
      <c r="A696" s="293" t="s">
        <v>2090</v>
      </c>
      <c r="B696" s="294" t="s">
        <v>735</v>
      </c>
      <c r="C696" s="227">
        <v>0</v>
      </c>
      <c r="D696" s="227">
        <v>0</v>
      </c>
      <c r="E696" s="227">
        <v>0</v>
      </c>
      <c r="F696" s="227">
        <v>0</v>
      </c>
      <c r="G696" s="227">
        <v>0</v>
      </c>
      <c r="H696" s="227">
        <v>0</v>
      </c>
      <c r="I696" s="227">
        <v>0</v>
      </c>
      <c r="J696" s="227">
        <v>0</v>
      </c>
      <c r="K696" s="227">
        <v>0</v>
      </c>
      <c r="L696" s="227">
        <v>0</v>
      </c>
      <c r="M696" s="227">
        <v>0</v>
      </c>
      <c r="N696" s="227">
        <v>0</v>
      </c>
      <c r="O696" s="227">
        <v>0</v>
      </c>
      <c r="P696" s="227">
        <v>0</v>
      </c>
      <c r="Q696" s="227">
        <v>0</v>
      </c>
      <c r="R696" s="227">
        <v>0</v>
      </c>
      <c r="S696" s="227">
        <v>0</v>
      </c>
      <c r="T696" s="227">
        <v>0</v>
      </c>
      <c r="U696" s="227">
        <v>0</v>
      </c>
      <c r="V696" s="227">
        <v>54000</v>
      </c>
      <c r="W696" s="227">
        <v>0</v>
      </c>
      <c r="X696" s="227">
        <v>9845</v>
      </c>
      <c r="Y696" s="227">
        <v>0</v>
      </c>
      <c r="Z696" s="227">
        <v>0</v>
      </c>
      <c r="AA696" s="227">
        <v>0</v>
      </c>
      <c r="AB696" s="227">
        <v>0</v>
      </c>
      <c r="AC696" s="227">
        <v>0</v>
      </c>
      <c r="AD696" s="227">
        <v>0</v>
      </c>
      <c r="AE696" s="227">
        <v>0</v>
      </c>
      <c r="AF696" s="227">
        <v>0</v>
      </c>
      <c r="AG696" s="227">
        <v>0</v>
      </c>
      <c r="AH696" s="227">
        <v>0</v>
      </c>
      <c r="AI696" s="227">
        <v>0</v>
      </c>
      <c r="AJ696" s="227">
        <v>0</v>
      </c>
      <c r="AK696" s="227">
        <v>0</v>
      </c>
      <c r="AL696" s="227">
        <v>0</v>
      </c>
      <c r="AM696" s="227">
        <v>0</v>
      </c>
      <c r="AN696" s="227">
        <v>0</v>
      </c>
      <c r="AO696" s="227">
        <v>0</v>
      </c>
      <c r="AP696" s="227">
        <v>0</v>
      </c>
      <c r="AQ696" s="227">
        <v>0</v>
      </c>
      <c r="AR696" s="227">
        <v>0</v>
      </c>
      <c r="AS696" s="227">
        <v>3500</v>
      </c>
      <c r="AT696" s="227">
        <v>0</v>
      </c>
      <c r="AU696" s="227">
        <v>0</v>
      </c>
      <c r="AV696" s="227">
        <v>0</v>
      </c>
      <c r="AW696" s="227">
        <v>0</v>
      </c>
      <c r="AX696" s="227">
        <v>0</v>
      </c>
      <c r="AY696" s="227">
        <v>0</v>
      </c>
      <c r="AZ696" s="227">
        <v>0</v>
      </c>
      <c r="BA696" s="227">
        <v>0</v>
      </c>
      <c r="BB696" s="227">
        <v>0</v>
      </c>
      <c r="BC696" s="227">
        <v>0</v>
      </c>
      <c r="BD696" s="227">
        <v>0</v>
      </c>
      <c r="BE696" s="227">
        <v>0</v>
      </c>
      <c r="BF696" s="227">
        <v>0</v>
      </c>
      <c r="BG696" s="227">
        <v>0</v>
      </c>
      <c r="BH696" s="227">
        <v>0</v>
      </c>
      <c r="BI696" s="227">
        <v>0</v>
      </c>
      <c r="BJ696" s="227">
        <v>0</v>
      </c>
      <c r="BK696" s="227">
        <v>0</v>
      </c>
      <c r="BL696" s="227">
        <v>0</v>
      </c>
      <c r="BM696" s="227">
        <v>0</v>
      </c>
      <c r="BN696" s="227">
        <v>0</v>
      </c>
      <c r="BO696" s="227">
        <v>0</v>
      </c>
      <c r="BP696" s="227">
        <v>0</v>
      </c>
      <c r="BQ696" s="227">
        <v>0</v>
      </c>
      <c r="BR696" s="227">
        <v>0</v>
      </c>
      <c r="BS696" s="295">
        <v>0</v>
      </c>
      <c r="BT696" s="295">
        <v>0</v>
      </c>
      <c r="BU696" s="295">
        <v>0</v>
      </c>
      <c r="BV696" s="295">
        <v>0</v>
      </c>
      <c r="BW696" s="295">
        <v>0</v>
      </c>
      <c r="BX696" s="295">
        <v>0</v>
      </c>
      <c r="BY696" s="295">
        <v>0</v>
      </c>
      <c r="BZ696" s="295">
        <v>0</v>
      </c>
      <c r="CA696" s="295">
        <v>0</v>
      </c>
      <c r="CB696" s="295">
        <v>0</v>
      </c>
      <c r="CC696" s="295">
        <v>0</v>
      </c>
      <c r="CD696" s="295">
        <v>0</v>
      </c>
      <c r="CE696" s="295">
        <v>0</v>
      </c>
      <c r="CF696" s="295">
        <v>0</v>
      </c>
      <c r="CG696" s="295">
        <v>0</v>
      </c>
      <c r="CH696" s="295">
        <v>0</v>
      </c>
      <c r="CI696" s="295">
        <v>0</v>
      </c>
      <c r="CJ696" s="295">
        <v>0</v>
      </c>
      <c r="CK696" s="295">
        <v>0</v>
      </c>
      <c r="CL696" s="295">
        <v>0</v>
      </c>
      <c r="CM696" s="326" t="s">
        <v>1438</v>
      </c>
      <c r="CN696" s="309" t="s">
        <v>1437</v>
      </c>
      <c r="CO696" s="309" t="s">
        <v>1438</v>
      </c>
      <c r="CP696" s="310" t="s">
        <v>2203</v>
      </c>
      <c r="CQ696" s="336" t="s">
        <v>2266</v>
      </c>
      <c r="CR696" s="310">
        <f t="shared" si="15"/>
        <v>0</v>
      </c>
      <c r="CS696" s="310" t="s">
        <v>2090</v>
      </c>
      <c r="CT696" s="310" t="s">
        <v>735</v>
      </c>
      <c r="CU696" s="310">
        <v>0</v>
      </c>
      <c r="CW696" s="312" t="s">
        <v>1437</v>
      </c>
      <c r="CX696" s="310" t="s">
        <v>1438</v>
      </c>
      <c r="CY696" s="310" t="s">
        <v>2203</v>
      </c>
      <c r="CZ696" s="325">
        <f t="shared" si="14"/>
        <v>0</v>
      </c>
      <c r="DA696" s="313" t="s">
        <v>2090</v>
      </c>
      <c r="DB696" s="310" t="s">
        <v>735</v>
      </c>
      <c r="DC696" s="310" t="s">
        <v>1472</v>
      </c>
    </row>
    <row r="697" spans="1:107" ht="13.2" customHeight="1" x14ac:dyDescent="0.25">
      <c r="A697" s="293" t="s">
        <v>2091</v>
      </c>
      <c r="B697" s="294" t="s">
        <v>736</v>
      </c>
      <c r="C697" s="227">
        <v>0</v>
      </c>
      <c r="D697" s="227">
        <v>0</v>
      </c>
      <c r="E697" s="227">
        <v>0</v>
      </c>
      <c r="F697" s="227">
        <v>0</v>
      </c>
      <c r="G697" s="227">
        <v>0</v>
      </c>
      <c r="H697" s="227">
        <v>0</v>
      </c>
      <c r="I697" s="227">
        <v>0</v>
      </c>
      <c r="J697" s="227">
        <v>0</v>
      </c>
      <c r="K697" s="227">
        <v>0</v>
      </c>
      <c r="L697" s="227">
        <v>0</v>
      </c>
      <c r="M697" s="227">
        <v>0</v>
      </c>
      <c r="N697" s="227">
        <v>0</v>
      </c>
      <c r="O697" s="227">
        <v>0</v>
      </c>
      <c r="P697" s="227">
        <v>0</v>
      </c>
      <c r="Q697" s="227">
        <v>0</v>
      </c>
      <c r="R697" s="227">
        <v>0</v>
      </c>
      <c r="S697" s="227">
        <v>224000</v>
      </c>
      <c r="T697" s="227">
        <v>0</v>
      </c>
      <c r="U697" s="227">
        <v>0</v>
      </c>
      <c r="V697" s="227">
        <v>0</v>
      </c>
      <c r="W697" s="227">
        <v>0</v>
      </c>
      <c r="X697" s="227">
        <v>0</v>
      </c>
      <c r="Y697" s="227">
        <v>0</v>
      </c>
      <c r="Z697" s="227">
        <v>0</v>
      </c>
      <c r="AA697" s="227">
        <v>0</v>
      </c>
      <c r="AB697" s="227">
        <v>0</v>
      </c>
      <c r="AC697" s="227">
        <v>0</v>
      </c>
      <c r="AD697" s="227">
        <v>0</v>
      </c>
      <c r="AE697" s="227">
        <v>0</v>
      </c>
      <c r="AF697" s="227">
        <v>0</v>
      </c>
      <c r="AG697" s="227">
        <v>0</v>
      </c>
      <c r="AH697" s="227">
        <v>0</v>
      </c>
      <c r="AI697" s="227">
        <v>0</v>
      </c>
      <c r="AJ697" s="227">
        <v>0</v>
      </c>
      <c r="AK697" s="227">
        <v>0</v>
      </c>
      <c r="AL697" s="227">
        <v>0</v>
      </c>
      <c r="AM697" s="227">
        <v>0</v>
      </c>
      <c r="AN697" s="227">
        <v>0</v>
      </c>
      <c r="AO697" s="227">
        <v>0</v>
      </c>
      <c r="AP697" s="227">
        <v>0</v>
      </c>
      <c r="AQ697" s="227">
        <v>0</v>
      </c>
      <c r="AR697" s="227">
        <v>0</v>
      </c>
      <c r="AS697" s="227">
        <v>0</v>
      </c>
      <c r="AT697" s="227">
        <v>0</v>
      </c>
      <c r="AU697" s="227">
        <v>0</v>
      </c>
      <c r="AV697" s="227">
        <v>0</v>
      </c>
      <c r="AW697" s="227">
        <v>0</v>
      </c>
      <c r="AX697" s="227">
        <v>0</v>
      </c>
      <c r="AY697" s="227">
        <v>0</v>
      </c>
      <c r="AZ697" s="227">
        <v>0</v>
      </c>
      <c r="BA697" s="227">
        <v>75000</v>
      </c>
      <c r="BB697" s="227">
        <v>0</v>
      </c>
      <c r="BC697" s="227">
        <v>0</v>
      </c>
      <c r="BD697" s="227">
        <v>0</v>
      </c>
      <c r="BE697" s="227">
        <v>0</v>
      </c>
      <c r="BF697" s="227">
        <v>0</v>
      </c>
      <c r="BG697" s="227">
        <v>0</v>
      </c>
      <c r="BH697" s="227">
        <v>0</v>
      </c>
      <c r="BI697" s="227">
        <v>0</v>
      </c>
      <c r="BJ697" s="227">
        <v>0</v>
      </c>
      <c r="BK697" s="227">
        <v>0</v>
      </c>
      <c r="BL697" s="227">
        <v>0</v>
      </c>
      <c r="BM697" s="227">
        <v>0</v>
      </c>
      <c r="BN697" s="227">
        <v>0</v>
      </c>
      <c r="BO697" s="227">
        <v>0</v>
      </c>
      <c r="BP697" s="227">
        <v>0</v>
      </c>
      <c r="BQ697" s="227">
        <v>0</v>
      </c>
      <c r="BR697" s="227">
        <v>2720300</v>
      </c>
      <c r="BS697" s="295">
        <v>0</v>
      </c>
      <c r="BT697" s="295">
        <v>0</v>
      </c>
      <c r="BU697" s="295">
        <v>8426750</v>
      </c>
      <c r="BV697" s="227">
        <v>0</v>
      </c>
      <c r="BW697" s="295">
        <v>0</v>
      </c>
      <c r="BX697" s="295">
        <v>0</v>
      </c>
      <c r="BY697" s="295">
        <v>0</v>
      </c>
      <c r="BZ697" s="295">
        <v>0</v>
      </c>
      <c r="CA697" s="295">
        <v>0</v>
      </c>
      <c r="CB697" s="295">
        <v>0</v>
      </c>
      <c r="CC697" s="295">
        <v>20000</v>
      </c>
      <c r="CD697" s="295">
        <v>0</v>
      </c>
      <c r="CE697" s="227">
        <v>0</v>
      </c>
      <c r="CF697" s="227">
        <v>0</v>
      </c>
      <c r="CG697" s="227">
        <v>0</v>
      </c>
      <c r="CH697" s="295">
        <v>0</v>
      </c>
      <c r="CI697" s="295">
        <v>0</v>
      </c>
      <c r="CJ697" s="295">
        <v>0</v>
      </c>
      <c r="CK697" s="295">
        <v>0</v>
      </c>
      <c r="CL697" s="227">
        <v>0</v>
      </c>
      <c r="CM697" s="326" t="s">
        <v>1438</v>
      </c>
      <c r="CN697" s="309" t="s">
        <v>1437</v>
      </c>
      <c r="CO697" s="309" t="s">
        <v>1438</v>
      </c>
      <c r="CP697" s="310" t="s">
        <v>2203</v>
      </c>
      <c r="CQ697" s="336" t="s">
        <v>2266</v>
      </c>
      <c r="CR697" s="310">
        <f t="shared" si="15"/>
        <v>0</v>
      </c>
      <c r="CS697" s="310" t="s">
        <v>2091</v>
      </c>
      <c r="CT697" s="310" t="s">
        <v>736</v>
      </c>
      <c r="CU697" s="310">
        <v>0</v>
      </c>
      <c r="CW697" s="312" t="s">
        <v>1437</v>
      </c>
      <c r="CX697" s="310" t="s">
        <v>1438</v>
      </c>
      <c r="CY697" s="310" t="s">
        <v>2203</v>
      </c>
      <c r="CZ697" s="325">
        <f t="shared" si="14"/>
        <v>0</v>
      </c>
      <c r="DA697" s="313" t="s">
        <v>2091</v>
      </c>
      <c r="DB697" s="310" t="s">
        <v>736</v>
      </c>
      <c r="DC697" s="310" t="s">
        <v>1472</v>
      </c>
    </row>
    <row r="698" spans="1:107" ht="13.2" customHeight="1" x14ac:dyDescent="0.25">
      <c r="A698" s="293" t="s">
        <v>2092</v>
      </c>
      <c r="B698" s="294" t="s">
        <v>737</v>
      </c>
      <c r="C698" s="227">
        <v>3692628</v>
      </c>
      <c r="D698" s="227">
        <v>0</v>
      </c>
      <c r="E698" s="227">
        <v>0</v>
      </c>
      <c r="F698" s="227">
        <v>6000</v>
      </c>
      <c r="G698" s="227">
        <v>35000</v>
      </c>
      <c r="H698" s="227">
        <v>0</v>
      </c>
      <c r="I698" s="227">
        <v>430000</v>
      </c>
      <c r="J698" s="227">
        <v>470000</v>
      </c>
      <c r="K698" s="227">
        <v>0</v>
      </c>
      <c r="L698" s="227">
        <v>60223.12</v>
      </c>
      <c r="M698" s="227">
        <v>0</v>
      </c>
      <c r="N698" s="227">
        <v>0</v>
      </c>
      <c r="O698" s="227">
        <v>347217.67</v>
      </c>
      <c r="P698" s="227">
        <v>0</v>
      </c>
      <c r="Q698" s="227">
        <v>0</v>
      </c>
      <c r="R698" s="227">
        <v>0</v>
      </c>
      <c r="S698" s="227">
        <v>36782.800000000003</v>
      </c>
      <c r="T698" s="227">
        <v>0</v>
      </c>
      <c r="U698" s="227">
        <v>0</v>
      </c>
      <c r="V698" s="227">
        <v>0</v>
      </c>
      <c r="W698" s="227">
        <v>5960293.2000000002</v>
      </c>
      <c r="X698" s="227">
        <v>6000</v>
      </c>
      <c r="Y698" s="227">
        <v>180000</v>
      </c>
      <c r="Z698" s="227">
        <v>0</v>
      </c>
      <c r="AA698" s="227">
        <v>0</v>
      </c>
      <c r="AB698" s="227">
        <v>0</v>
      </c>
      <c r="AC698" s="227">
        <v>0</v>
      </c>
      <c r="AD698" s="227">
        <v>0</v>
      </c>
      <c r="AE698" s="227">
        <v>0</v>
      </c>
      <c r="AF698" s="227">
        <v>0</v>
      </c>
      <c r="AG698" s="227">
        <v>0</v>
      </c>
      <c r="AH698" s="227">
        <v>2783626.91</v>
      </c>
      <c r="AI698" s="227">
        <v>447800</v>
      </c>
      <c r="AJ698" s="227">
        <v>5000</v>
      </c>
      <c r="AK698" s="227">
        <v>0</v>
      </c>
      <c r="AL698" s="227">
        <v>119400</v>
      </c>
      <c r="AM698" s="227">
        <v>0</v>
      </c>
      <c r="AN698" s="227">
        <v>0</v>
      </c>
      <c r="AO698" s="227">
        <v>0</v>
      </c>
      <c r="AP698" s="227">
        <v>0</v>
      </c>
      <c r="AQ698" s="227">
        <v>0</v>
      </c>
      <c r="AR698" s="227">
        <v>0</v>
      </c>
      <c r="AS698" s="227">
        <v>0</v>
      </c>
      <c r="AT698" s="227">
        <v>0</v>
      </c>
      <c r="AU698" s="227">
        <v>0</v>
      </c>
      <c r="AV698" s="227">
        <v>264600</v>
      </c>
      <c r="AW698" s="227">
        <v>0</v>
      </c>
      <c r="AX698" s="227">
        <v>0</v>
      </c>
      <c r="AY698" s="227">
        <v>0</v>
      </c>
      <c r="AZ698" s="227">
        <v>0</v>
      </c>
      <c r="BA698" s="227">
        <v>976000</v>
      </c>
      <c r="BB698" s="227">
        <v>0</v>
      </c>
      <c r="BC698" s="227">
        <v>0</v>
      </c>
      <c r="BD698" s="227">
        <v>928436.14</v>
      </c>
      <c r="BE698" s="227">
        <v>0</v>
      </c>
      <c r="BF698" s="227">
        <v>0</v>
      </c>
      <c r="BG698" s="227">
        <v>0</v>
      </c>
      <c r="BH698" s="227">
        <v>0</v>
      </c>
      <c r="BI698" s="227">
        <v>0</v>
      </c>
      <c r="BJ698" s="227">
        <v>0</v>
      </c>
      <c r="BK698" s="227">
        <v>343758.55</v>
      </c>
      <c r="BL698" s="227">
        <v>0</v>
      </c>
      <c r="BM698" s="227">
        <v>117000</v>
      </c>
      <c r="BN698" s="227">
        <v>306000</v>
      </c>
      <c r="BO698" s="227">
        <v>0</v>
      </c>
      <c r="BP698" s="227">
        <v>764249.99</v>
      </c>
      <c r="BQ698" s="227">
        <v>1205040</v>
      </c>
      <c r="BR698" s="227">
        <v>711320</v>
      </c>
      <c r="BS698" s="295">
        <v>0</v>
      </c>
      <c r="BT698" s="295">
        <v>0</v>
      </c>
      <c r="BU698" s="295">
        <v>823663</v>
      </c>
      <c r="BV698" s="295">
        <v>0</v>
      </c>
      <c r="BW698" s="295">
        <v>480000</v>
      </c>
      <c r="BX698" s="295">
        <v>402167.84</v>
      </c>
      <c r="BY698" s="295">
        <v>60633</v>
      </c>
      <c r="BZ698" s="295">
        <v>1029950.4</v>
      </c>
      <c r="CA698" s="295">
        <v>0</v>
      </c>
      <c r="CB698" s="295">
        <v>0</v>
      </c>
      <c r="CC698" s="295">
        <v>0</v>
      </c>
      <c r="CD698" s="295">
        <v>0</v>
      </c>
      <c r="CE698" s="295">
        <v>500000</v>
      </c>
      <c r="CF698" s="227">
        <v>24075</v>
      </c>
      <c r="CG698" s="295">
        <v>0</v>
      </c>
      <c r="CH698" s="295">
        <v>0</v>
      </c>
      <c r="CI698" s="295">
        <v>0</v>
      </c>
      <c r="CJ698" s="295">
        <v>0</v>
      </c>
      <c r="CK698" s="295">
        <v>941850.19</v>
      </c>
      <c r="CL698" s="295">
        <v>0</v>
      </c>
      <c r="CM698" s="326" t="s">
        <v>1438</v>
      </c>
      <c r="CN698" s="309" t="s">
        <v>1437</v>
      </c>
      <c r="CO698" s="309" t="s">
        <v>1438</v>
      </c>
      <c r="CP698" s="310" t="s">
        <v>2203</v>
      </c>
      <c r="CQ698" s="336" t="s">
        <v>2266</v>
      </c>
      <c r="CR698" s="310">
        <f t="shared" si="15"/>
        <v>0</v>
      </c>
      <c r="CS698" s="310" t="s">
        <v>2092</v>
      </c>
      <c r="CT698" s="310" t="s">
        <v>737</v>
      </c>
      <c r="CU698" s="310">
        <v>0</v>
      </c>
      <c r="CW698" s="312" t="s">
        <v>1437</v>
      </c>
      <c r="CX698" s="310" t="s">
        <v>1438</v>
      </c>
      <c r="CY698" s="310" t="s">
        <v>2203</v>
      </c>
      <c r="CZ698" s="325">
        <f t="shared" si="14"/>
        <v>0</v>
      </c>
      <c r="DA698" s="313" t="s">
        <v>2092</v>
      </c>
      <c r="DB698" s="310" t="s">
        <v>737</v>
      </c>
      <c r="DC698" s="310" t="s">
        <v>1472</v>
      </c>
    </row>
    <row r="699" spans="1:107" ht="13.2" customHeight="1" x14ac:dyDescent="0.25">
      <c r="A699" s="293" t="s">
        <v>2093</v>
      </c>
      <c r="B699" s="294" t="s">
        <v>738</v>
      </c>
      <c r="C699" s="227">
        <v>0</v>
      </c>
      <c r="D699" s="227">
        <v>0</v>
      </c>
      <c r="E699" s="227">
        <v>0</v>
      </c>
      <c r="F699" s="227">
        <v>0</v>
      </c>
      <c r="G699" s="227">
        <v>0</v>
      </c>
      <c r="H699" s="227">
        <v>0</v>
      </c>
      <c r="I699" s="227">
        <v>0</v>
      </c>
      <c r="J699" s="227">
        <v>0</v>
      </c>
      <c r="K699" s="227">
        <v>0</v>
      </c>
      <c r="L699" s="227">
        <v>0</v>
      </c>
      <c r="M699" s="227">
        <v>0</v>
      </c>
      <c r="N699" s="227">
        <v>0</v>
      </c>
      <c r="O699" s="227">
        <v>0</v>
      </c>
      <c r="P699" s="227">
        <v>0</v>
      </c>
      <c r="Q699" s="227">
        <v>0</v>
      </c>
      <c r="R699" s="227">
        <v>0</v>
      </c>
      <c r="S699" s="227">
        <v>0</v>
      </c>
      <c r="T699" s="227">
        <v>0</v>
      </c>
      <c r="U699" s="227">
        <v>0</v>
      </c>
      <c r="V699" s="227">
        <v>0</v>
      </c>
      <c r="W699" s="227">
        <v>0</v>
      </c>
      <c r="X699" s="227">
        <v>0</v>
      </c>
      <c r="Y699" s="227">
        <v>0</v>
      </c>
      <c r="Z699" s="227">
        <v>0</v>
      </c>
      <c r="AA699" s="227">
        <v>0</v>
      </c>
      <c r="AB699" s="227">
        <v>0</v>
      </c>
      <c r="AC699" s="227">
        <v>0</v>
      </c>
      <c r="AD699" s="227">
        <v>0</v>
      </c>
      <c r="AE699" s="227">
        <v>0</v>
      </c>
      <c r="AF699" s="227">
        <v>0</v>
      </c>
      <c r="AG699" s="227">
        <v>0</v>
      </c>
      <c r="AH699" s="227">
        <v>0</v>
      </c>
      <c r="AI699" s="227">
        <v>0</v>
      </c>
      <c r="AJ699" s="227">
        <v>0</v>
      </c>
      <c r="AK699" s="227">
        <v>0</v>
      </c>
      <c r="AL699" s="227">
        <v>0</v>
      </c>
      <c r="AM699" s="227">
        <v>0</v>
      </c>
      <c r="AN699" s="227">
        <v>0</v>
      </c>
      <c r="AO699" s="227">
        <v>0</v>
      </c>
      <c r="AP699" s="227">
        <v>0</v>
      </c>
      <c r="AQ699" s="227">
        <v>0</v>
      </c>
      <c r="AR699" s="227">
        <v>0</v>
      </c>
      <c r="AS699" s="227">
        <v>0</v>
      </c>
      <c r="AT699" s="227">
        <v>0</v>
      </c>
      <c r="AU699" s="227">
        <v>0</v>
      </c>
      <c r="AV699" s="227">
        <v>0</v>
      </c>
      <c r="AW699" s="227">
        <v>0</v>
      </c>
      <c r="AX699" s="227">
        <v>0</v>
      </c>
      <c r="AY699" s="227">
        <v>0</v>
      </c>
      <c r="AZ699" s="227">
        <v>0</v>
      </c>
      <c r="BA699" s="227">
        <v>0</v>
      </c>
      <c r="BB699" s="227">
        <v>0</v>
      </c>
      <c r="BC699" s="227">
        <v>0</v>
      </c>
      <c r="BD699" s="227">
        <v>0</v>
      </c>
      <c r="BE699" s="227">
        <v>0</v>
      </c>
      <c r="BF699" s="227">
        <v>0</v>
      </c>
      <c r="BG699" s="227">
        <v>0</v>
      </c>
      <c r="BH699" s="227">
        <v>0</v>
      </c>
      <c r="BI699" s="227">
        <v>0</v>
      </c>
      <c r="BJ699" s="227">
        <v>0</v>
      </c>
      <c r="BK699" s="227">
        <v>0</v>
      </c>
      <c r="BL699" s="227">
        <v>0</v>
      </c>
      <c r="BM699" s="227">
        <v>0</v>
      </c>
      <c r="BN699" s="227">
        <v>0</v>
      </c>
      <c r="BO699" s="227">
        <v>0</v>
      </c>
      <c r="BP699" s="227">
        <v>0</v>
      </c>
      <c r="BQ699" s="227">
        <v>0</v>
      </c>
      <c r="BR699" s="227">
        <v>0</v>
      </c>
      <c r="BS699" s="227">
        <v>0</v>
      </c>
      <c r="BT699" s="227">
        <v>0</v>
      </c>
      <c r="BU699" s="295">
        <v>0</v>
      </c>
      <c r="BV699" s="227">
        <v>0</v>
      </c>
      <c r="BW699" s="227">
        <v>0</v>
      </c>
      <c r="BX699" s="227">
        <v>0</v>
      </c>
      <c r="BY699" s="295">
        <v>0</v>
      </c>
      <c r="BZ699" s="295">
        <v>0</v>
      </c>
      <c r="CA699" s="227">
        <v>0</v>
      </c>
      <c r="CB699" s="295">
        <v>0</v>
      </c>
      <c r="CC699" s="227">
        <v>0</v>
      </c>
      <c r="CD699" s="295">
        <v>0</v>
      </c>
      <c r="CE699" s="295">
        <v>0</v>
      </c>
      <c r="CF699" s="295">
        <v>0</v>
      </c>
      <c r="CG699" s="295">
        <v>0</v>
      </c>
      <c r="CH699" s="227">
        <v>0</v>
      </c>
      <c r="CI699" s="227">
        <v>0</v>
      </c>
      <c r="CJ699" s="295">
        <v>0</v>
      </c>
      <c r="CK699" s="227">
        <v>0</v>
      </c>
      <c r="CL699" s="227">
        <v>0</v>
      </c>
      <c r="CM699" s="326" t="s">
        <v>1438</v>
      </c>
      <c r="CN699" s="309" t="s">
        <v>1437</v>
      </c>
      <c r="CO699" s="309" t="s">
        <v>1438</v>
      </c>
      <c r="CP699" s="310" t="s">
        <v>2203</v>
      </c>
      <c r="CQ699" s="336" t="s">
        <v>2266</v>
      </c>
      <c r="CR699" s="310">
        <f t="shared" si="15"/>
        <v>0</v>
      </c>
      <c r="CS699" s="310" t="s">
        <v>2093</v>
      </c>
      <c r="CT699" s="310" t="s">
        <v>738</v>
      </c>
      <c r="CU699" s="310">
        <v>0</v>
      </c>
      <c r="CW699" s="312" t="s">
        <v>1437</v>
      </c>
      <c r="CX699" s="310" t="s">
        <v>1438</v>
      </c>
      <c r="CY699" s="310" t="s">
        <v>2203</v>
      </c>
      <c r="CZ699" s="325">
        <f t="shared" si="14"/>
        <v>0</v>
      </c>
      <c r="DA699" s="313" t="s">
        <v>2093</v>
      </c>
      <c r="DB699" s="310" t="s">
        <v>738</v>
      </c>
      <c r="DC699" s="310" t="s">
        <v>1472</v>
      </c>
    </row>
    <row r="700" spans="1:107" ht="13.2" customHeight="1" x14ac:dyDescent="0.25">
      <c r="A700" s="293" t="s">
        <v>2094</v>
      </c>
      <c r="B700" s="294" t="s">
        <v>739</v>
      </c>
      <c r="C700" s="227">
        <v>0</v>
      </c>
      <c r="D700" s="227">
        <v>0</v>
      </c>
      <c r="E700" s="227">
        <v>0</v>
      </c>
      <c r="F700" s="227">
        <v>0</v>
      </c>
      <c r="G700" s="227">
        <v>0</v>
      </c>
      <c r="H700" s="227">
        <v>0</v>
      </c>
      <c r="I700" s="227">
        <v>0</v>
      </c>
      <c r="J700" s="227">
        <v>0</v>
      </c>
      <c r="K700" s="227">
        <v>0</v>
      </c>
      <c r="L700" s="227">
        <v>0</v>
      </c>
      <c r="M700" s="227">
        <v>0</v>
      </c>
      <c r="N700" s="227">
        <v>0</v>
      </c>
      <c r="O700" s="227">
        <v>288448.44</v>
      </c>
      <c r="P700" s="227">
        <v>0</v>
      </c>
      <c r="Q700" s="227">
        <v>0</v>
      </c>
      <c r="R700" s="227">
        <v>0</v>
      </c>
      <c r="S700" s="227">
        <v>0</v>
      </c>
      <c r="T700" s="227">
        <v>0</v>
      </c>
      <c r="U700" s="227">
        <v>0</v>
      </c>
      <c r="V700" s="227">
        <v>0</v>
      </c>
      <c r="W700" s="227">
        <v>2113804.7599999998</v>
      </c>
      <c r="X700" s="227">
        <v>0</v>
      </c>
      <c r="Y700" s="227">
        <v>0</v>
      </c>
      <c r="Z700" s="227">
        <v>0</v>
      </c>
      <c r="AA700" s="227">
        <v>0</v>
      </c>
      <c r="AB700" s="227">
        <v>0</v>
      </c>
      <c r="AC700" s="227">
        <v>0</v>
      </c>
      <c r="AD700" s="227">
        <v>0</v>
      </c>
      <c r="AE700" s="227">
        <v>0</v>
      </c>
      <c r="AF700" s="227">
        <v>0</v>
      </c>
      <c r="AG700" s="227">
        <v>0</v>
      </c>
      <c r="AH700" s="227">
        <v>0</v>
      </c>
      <c r="AI700" s="227">
        <v>0</v>
      </c>
      <c r="AJ700" s="227">
        <v>0</v>
      </c>
      <c r="AK700" s="227">
        <v>58516.58</v>
      </c>
      <c r="AL700" s="227">
        <v>0</v>
      </c>
      <c r="AM700" s="227">
        <v>0</v>
      </c>
      <c r="AN700" s="227">
        <v>0</v>
      </c>
      <c r="AO700" s="227">
        <v>0</v>
      </c>
      <c r="AP700" s="227">
        <v>0</v>
      </c>
      <c r="AQ700" s="227">
        <v>0</v>
      </c>
      <c r="AR700" s="227">
        <v>0</v>
      </c>
      <c r="AS700" s="227">
        <v>0</v>
      </c>
      <c r="AT700" s="227">
        <v>0</v>
      </c>
      <c r="AU700" s="227">
        <v>0</v>
      </c>
      <c r="AV700" s="227">
        <v>0</v>
      </c>
      <c r="AW700" s="227">
        <v>0</v>
      </c>
      <c r="AX700" s="227">
        <v>0</v>
      </c>
      <c r="AY700" s="227">
        <v>0</v>
      </c>
      <c r="AZ700" s="227">
        <v>0</v>
      </c>
      <c r="BA700" s="227">
        <v>0</v>
      </c>
      <c r="BB700" s="227">
        <v>0</v>
      </c>
      <c r="BC700" s="227">
        <v>0</v>
      </c>
      <c r="BD700" s="227">
        <v>0</v>
      </c>
      <c r="BE700" s="227">
        <v>0</v>
      </c>
      <c r="BF700" s="227">
        <v>0</v>
      </c>
      <c r="BG700" s="227">
        <v>0</v>
      </c>
      <c r="BH700" s="227">
        <v>0</v>
      </c>
      <c r="BI700" s="227">
        <v>0</v>
      </c>
      <c r="BJ700" s="227">
        <v>0</v>
      </c>
      <c r="BK700" s="227">
        <v>0</v>
      </c>
      <c r="BL700" s="227">
        <v>0</v>
      </c>
      <c r="BM700" s="227">
        <v>0</v>
      </c>
      <c r="BN700" s="227">
        <v>0</v>
      </c>
      <c r="BO700" s="227">
        <v>0</v>
      </c>
      <c r="BP700" s="227">
        <v>0</v>
      </c>
      <c r="BQ700" s="227">
        <v>0</v>
      </c>
      <c r="BR700" s="295">
        <v>0</v>
      </c>
      <c r="BS700" s="227">
        <v>0</v>
      </c>
      <c r="BT700" s="227">
        <v>0</v>
      </c>
      <c r="BU700" s="295">
        <v>0</v>
      </c>
      <c r="BV700" s="227">
        <v>0</v>
      </c>
      <c r="BW700" s="295">
        <v>0</v>
      </c>
      <c r="BX700" s="227">
        <v>0</v>
      </c>
      <c r="BY700" s="227">
        <v>0</v>
      </c>
      <c r="BZ700" s="227">
        <v>0</v>
      </c>
      <c r="CA700" s="227">
        <v>0</v>
      </c>
      <c r="CB700" s="227">
        <v>0</v>
      </c>
      <c r="CC700" s="227">
        <v>0</v>
      </c>
      <c r="CD700" s="227">
        <v>0</v>
      </c>
      <c r="CE700" s="295">
        <v>0</v>
      </c>
      <c r="CF700" s="227">
        <v>0</v>
      </c>
      <c r="CG700" s="295">
        <v>0</v>
      </c>
      <c r="CH700" s="227">
        <v>0</v>
      </c>
      <c r="CI700" s="227">
        <v>0</v>
      </c>
      <c r="CJ700" s="227">
        <v>0</v>
      </c>
      <c r="CK700" s="295">
        <v>0</v>
      </c>
      <c r="CL700" s="227">
        <v>0</v>
      </c>
      <c r="CM700" s="326" t="s">
        <v>1457</v>
      </c>
      <c r="CN700" s="309" t="s">
        <v>1456</v>
      </c>
      <c r="CO700" s="309" t="s">
        <v>1457</v>
      </c>
      <c r="CQ700" s="336" t="s">
        <v>2273</v>
      </c>
      <c r="CR700" s="310">
        <f t="shared" si="15"/>
        <v>0</v>
      </c>
      <c r="CS700" s="310" t="s">
        <v>2094</v>
      </c>
      <c r="CT700" s="310" t="s">
        <v>739</v>
      </c>
      <c r="CU700" s="310">
        <v>0</v>
      </c>
      <c r="CW700" s="312" t="s">
        <v>1456</v>
      </c>
      <c r="CX700" s="310" t="s">
        <v>1457</v>
      </c>
      <c r="CY700" s="310">
        <v>0</v>
      </c>
      <c r="CZ700" s="325">
        <f t="shared" si="14"/>
        <v>0</v>
      </c>
      <c r="DA700" s="313" t="s">
        <v>2094</v>
      </c>
      <c r="DB700" s="310" t="s">
        <v>739</v>
      </c>
      <c r="DC700" s="310" t="s">
        <v>2296</v>
      </c>
    </row>
    <row r="701" spans="1:107" ht="13.2" customHeight="1" x14ac:dyDescent="0.25">
      <c r="A701" s="293" t="s">
        <v>2095</v>
      </c>
      <c r="B701" s="294" t="s">
        <v>740</v>
      </c>
      <c r="C701" s="227">
        <v>0</v>
      </c>
      <c r="D701" s="227">
        <v>0</v>
      </c>
      <c r="E701" s="227">
        <v>0</v>
      </c>
      <c r="F701" s="227">
        <v>0</v>
      </c>
      <c r="G701" s="227">
        <v>0</v>
      </c>
      <c r="H701" s="227">
        <v>0</v>
      </c>
      <c r="I701" s="227">
        <v>0</v>
      </c>
      <c r="J701" s="227">
        <v>0</v>
      </c>
      <c r="K701" s="227">
        <v>0</v>
      </c>
      <c r="L701" s="227">
        <v>0</v>
      </c>
      <c r="M701" s="227">
        <v>0</v>
      </c>
      <c r="N701" s="227">
        <v>0</v>
      </c>
      <c r="O701" s="227">
        <v>0</v>
      </c>
      <c r="P701" s="227">
        <v>0</v>
      </c>
      <c r="Q701" s="227">
        <v>0</v>
      </c>
      <c r="R701" s="227">
        <v>0</v>
      </c>
      <c r="S701" s="227">
        <v>0</v>
      </c>
      <c r="T701" s="227">
        <v>0</v>
      </c>
      <c r="U701" s="227">
        <v>0</v>
      </c>
      <c r="V701" s="227">
        <v>0</v>
      </c>
      <c r="W701" s="227">
        <v>0</v>
      </c>
      <c r="X701" s="227">
        <v>0</v>
      </c>
      <c r="Y701" s="227">
        <v>0</v>
      </c>
      <c r="Z701" s="227">
        <v>0</v>
      </c>
      <c r="AA701" s="227">
        <v>0</v>
      </c>
      <c r="AB701" s="227">
        <v>0</v>
      </c>
      <c r="AC701" s="227">
        <v>0</v>
      </c>
      <c r="AD701" s="227">
        <v>0</v>
      </c>
      <c r="AE701" s="227">
        <v>0</v>
      </c>
      <c r="AF701" s="227">
        <v>0</v>
      </c>
      <c r="AG701" s="227">
        <v>0</v>
      </c>
      <c r="AH701" s="227">
        <v>0</v>
      </c>
      <c r="AI701" s="227">
        <v>0</v>
      </c>
      <c r="AJ701" s="227">
        <v>0</v>
      </c>
      <c r="AK701" s="227">
        <v>0</v>
      </c>
      <c r="AL701" s="227">
        <v>0</v>
      </c>
      <c r="AM701" s="227">
        <v>0</v>
      </c>
      <c r="AN701" s="227">
        <v>0</v>
      </c>
      <c r="AO701" s="227">
        <v>0</v>
      </c>
      <c r="AP701" s="227">
        <v>0</v>
      </c>
      <c r="AQ701" s="227">
        <v>0</v>
      </c>
      <c r="AR701" s="227">
        <v>0</v>
      </c>
      <c r="AS701" s="227">
        <v>0</v>
      </c>
      <c r="AT701" s="227">
        <v>0</v>
      </c>
      <c r="AU701" s="227">
        <v>0</v>
      </c>
      <c r="AV701" s="227">
        <v>0</v>
      </c>
      <c r="AW701" s="227">
        <v>0</v>
      </c>
      <c r="AX701" s="227">
        <v>0</v>
      </c>
      <c r="AY701" s="227">
        <v>0</v>
      </c>
      <c r="AZ701" s="227">
        <v>0</v>
      </c>
      <c r="BA701" s="227">
        <v>0</v>
      </c>
      <c r="BB701" s="227">
        <v>0</v>
      </c>
      <c r="BC701" s="227">
        <v>0</v>
      </c>
      <c r="BD701" s="227">
        <v>0</v>
      </c>
      <c r="BE701" s="227">
        <v>19746</v>
      </c>
      <c r="BF701" s="227">
        <v>0</v>
      </c>
      <c r="BG701" s="227">
        <v>0</v>
      </c>
      <c r="BH701" s="227">
        <v>0</v>
      </c>
      <c r="BI701" s="227">
        <v>0</v>
      </c>
      <c r="BJ701" s="227">
        <v>0</v>
      </c>
      <c r="BK701" s="227">
        <v>0</v>
      </c>
      <c r="BL701" s="227">
        <v>0</v>
      </c>
      <c r="BM701" s="227">
        <v>0</v>
      </c>
      <c r="BN701" s="227">
        <v>0</v>
      </c>
      <c r="BO701" s="227">
        <v>0</v>
      </c>
      <c r="BP701" s="227">
        <v>0</v>
      </c>
      <c r="BQ701" s="227">
        <v>0</v>
      </c>
      <c r="BR701" s="227">
        <v>0</v>
      </c>
      <c r="BS701" s="227">
        <v>0</v>
      </c>
      <c r="BT701" s="295">
        <v>0</v>
      </c>
      <c r="BU701" s="227">
        <v>0</v>
      </c>
      <c r="BV701" s="227">
        <v>0</v>
      </c>
      <c r="BW701" s="227">
        <v>0</v>
      </c>
      <c r="BX701" s="295">
        <v>0</v>
      </c>
      <c r="BY701" s="227">
        <v>0</v>
      </c>
      <c r="BZ701" s="295">
        <v>0</v>
      </c>
      <c r="CA701" s="295">
        <v>0</v>
      </c>
      <c r="CB701" s="227">
        <v>0</v>
      </c>
      <c r="CC701" s="227">
        <v>0</v>
      </c>
      <c r="CD701" s="227">
        <v>0</v>
      </c>
      <c r="CE701" s="227">
        <v>0</v>
      </c>
      <c r="CF701" s="227">
        <v>0</v>
      </c>
      <c r="CG701" s="227">
        <v>0</v>
      </c>
      <c r="CH701" s="227">
        <v>0</v>
      </c>
      <c r="CI701" s="227">
        <v>0</v>
      </c>
      <c r="CJ701" s="295">
        <v>0</v>
      </c>
      <c r="CK701" s="227">
        <v>0</v>
      </c>
      <c r="CL701" s="227">
        <v>0</v>
      </c>
      <c r="CM701" s="326" t="s">
        <v>1438</v>
      </c>
      <c r="CN701" s="309" t="s">
        <v>1437</v>
      </c>
      <c r="CO701" s="309" t="s">
        <v>1438</v>
      </c>
      <c r="CP701" s="310" t="s">
        <v>2203</v>
      </c>
      <c r="CQ701" s="336" t="s">
        <v>2266</v>
      </c>
      <c r="CR701" s="310">
        <f t="shared" si="15"/>
        <v>0</v>
      </c>
      <c r="CS701" s="310" t="s">
        <v>2095</v>
      </c>
      <c r="CT701" s="310" t="s">
        <v>740</v>
      </c>
      <c r="CU701" s="310">
        <v>0</v>
      </c>
      <c r="CW701" s="312" t="s">
        <v>1437</v>
      </c>
      <c r="CX701" s="310" t="s">
        <v>1438</v>
      </c>
      <c r="CY701" s="310" t="s">
        <v>2203</v>
      </c>
      <c r="CZ701" s="325">
        <f t="shared" si="14"/>
        <v>0</v>
      </c>
      <c r="DA701" s="313" t="s">
        <v>2095</v>
      </c>
      <c r="DB701" s="310" t="s">
        <v>740</v>
      </c>
      <c r="DC701" s="310" t="s">
        <v>1472</v>
      </c>
    </row>
    <row r="702" spans="1:107" ht="13.2" customHeight="1" x14ac:dyDescent="0.25">
      <c r="A702" s="293" t="s">
        <v>2096</v>
      </c>
      <c r="B702" s="294" t="s">
        <v>1164</v>
      </c>
      <c r="C702" s="227">
        <v>0</v>
      </c>
      <c r="D702" s="227">
        <v>0</v>
      </c>
      <c r="E702" s="227">
        <v>0</v>
      </c>
      <c r="F702" s="227">
        <v>0</v>
      </c>
      <c r="G702" s="227">
        <v>0</v>
      </c>
      <c r="H702" s="227">
        <v>0</v>
      </c>
      <c r="I702" s="227">
        <v>0</v>
      </c>
      <c r="J702" s="227">
        <v>0</v>
      </c>
      <c r="K702" s="227">
        <v>0</v>
      </c>
      <c r="L702" s="227">
        <v>0</v>
      </c>
      <c r="M702" s="227">
        <v>0</v>
      </c>
      <c r="N702" s="227">
        <v>0</v>
      </c>
      <c r="O702" s="227">
        <v>0</v>
      </c>
      <c r="P702" s="227">
        <v>0</v>
      </c>
      <c r="Q702" s="227">
        <v>0</v>
      </c>
      <c r="R702" s="227">
        <v>0</v>
      </c>
      <c r="S702" s="227">
        <v>0</v>
      </c>
      <c r="T702" s="227">
        <v>0</v>
      </c>
      <c r="U702" s="227">
        <v>0</v>
      </c>
      <c r="V702" s="227">
        <v>0</v>
      </c>
      <c r="W702" s="227">
        <v>0</v>
      </c>
      <c r="X702" s="227">
        <v>0</v>
      </c>
      <c r="Y702" s="227">
        <v>0</v>
      </c>
      <c r="Z702" s="227">
        <v>0</v>
      </c>
      <c r="AA702" s="227">
        <v>0</v>
      </c>
      <c r="AB702" s="227">
        <v>0</v>
      </c>
      <c r="AC702" s="227">
        <v>0</v>
      </c>
      <c r="AD702" s="227">
        <v>0</v>
      </c>
      <c r="AE702" s="227">
        <v>0</v>
      </c>
      <c r="AF702" s="227">
        <v>0</v>
      </c>
      <c r="AG702" s="227">
        <v>0</v>
      </c>
      <c r="AH702" s="227">
        <v>0</v>
      </c>
      <c r="AI702" s="227">
        <v>0</v>
      </c>
      <c r="AJ702" s="227">
        <v>0</v>
      </c>
      <c r="AK702" s="227">
        <v>0</v>
      </c>
      <c r="AL702" s="227">
        <v>0</v>
      </c>
      <c r="AM702" s="227">
        <v>0</v>
      </c>
      <c r="AN702" s="227">
        <v>0</v>
      </c>
      <c r="AO702" s="227">
        <v>0</v>
      </c>
      <c r="AP702" s="227">
        <v>0</v>
      </c>
      <c r="AQ702" s="227">
        <v>0</v>
      </c>
      <c r="AR702" s="227">
        <v>0</v>
      </c>
      <c r="AS702" s="227">
        <v>0</v>
      </c>
      <c r="AT702" s="227">
        <v>0</v>
      </c>
      <c r="AU702" s="227">
        <v>0</v>
      </c>
      <c r="AV702" s="227">
        <v>0</v>
      </c>
      <c r="AW702" s="227">
        <v>0</v>
      </c>
      <c r="AX702" s="227">
        <v>0</v>
      </c>
      <c r="AY702" s="227">
        <v>0</v>
      </c>
      <c r="AZ702" s="227">
        <v>0</v>
      </c>
      <c r="BA702" s="227">
        <v>0</v>
      </c>
      <c r="BB702" s="227">
        <v>0</v>
      </c>
      <c r="BC702" s="227">
        <v>0</v>
      </c>
      <c r="BD702" s="227">
        <v>0</v>
      </c>
      <c r="BE702" s="227">
        <v>0</v>
      </c>
      <c r="BF702" s="227">
        <v>0</v>
      </c>
      <c r="BG702" s="227">
        <v>0</v>
      </c>
      <c r="BH702" s="227">
        <v>0</v>
      </c>
      <c r="BI702" s="227">
        <v>0</v>
      </c>
      <c r="BJ702" s="227">
        <v>0</v>
      </c>
      <c r="BK702" s="227">
        <v>0</v>
      </c>
      <c r="BL702" s="227">
        <v>0</v>
      </c>
      <c r="BM702" s="227">
        <v>0</v>
      </c>
      <c r="BN702" s="227">
        <v>0</v>
      </c>
      <c r="BO702" s="227">
        <v>0</v>
      </c>
      <c r="BP702" s="227">
        <v>0</v>
      </c>
      <c r="BQ702" s="227">
        <v>0</v>
      </c>
      <c r="BR702" s="295">
        <v>0</v>
      </c>
      <c r="BS702" s="295">
        <v>0</v>
      </c>
      <c r="BT702" s="227">
        <v>0</v>
      </c>
      <c r="BU702" s="295">
        <v>0</v>
      </c>
      <c r="BV702" s="295">
        <v>0</v>
      </c>
      <c r="BW702" s="295">
        <v>0</v>
      </c>
      <c r="BX702" s="295">
        <v>0</v>
      </c>
      <c r="BY702" s="295">
        <v>0</v>
      </c>
      <c r="BZ702" s="295">
        <v>0</v>
      </c>
      <c r="CA702" s="295">
        <v>0</v>
      </c>
      <c r="CB702" s="295">
        <v>0</v>
      </c>
      <c r="CC702" s="295">
        <v>0</v>
      </c>
      <c r="CD702" s="295">
        <v>0</v>
      </c>
      <c r="CE702" s="295">
        <v>0</v>
      </c>
      <c r="CF702" s="295">
        <v>0</v>
      </c>
      <c r="CG702" s="295">
        <v>0</v>
      </c>
      <c r="CH702" s="295">
        <v>0</v>
      </c>
      <c r="CI702" s="295">
        <v>0</v>
      </c>
      <c r="CJ702" s="295">
        <v>0</v>
      </c>
      <c r="CK702" s="295">
        <v>0</v>
      </c>
      <c r="CL702" s="295">
        <v>0</v>
      </c>
      <c r="CM702" s="326" t="s">
        <v>1438</v>
      </c>
      <c r="CN702" s="309" t="s">
        <v>1437</v>
      </c>
      <c r="CO702" s="309" t="s">
        <v>1438</v>
      </c>
      <c r="CP702" s="310" t="s">
        <v>2203</v>
      </c>
      <c r="CQ702" s="336" t="s">
        <v>2266</v>
      </c>
      <c r="CR702" s="310">
        <f t="shared" si="15"/>
        <v>0</v>
      </c>
      <c r="CS702" s="310" t="s">
        <v>2096</v>
      </c>
      <c r="CT702" s="310" t="s">
        <v>1164</v>
      </c>
      <c r="CU702" s="310">
        <v>0</v>
      </c>
      <c r="CW702" s="312" t="s">
        <v>1437</v>
      </c>
      <c r="CX702" s="310" t="s">
        <v>1438</v>
      </c>
      <c r="CY702" s="310" t="s">
        <v>2203</v>
      </c>
      <c r="CZ702" s="325">
        <f t="shared" si="14"/>
        <v>0</v>
      </c>
      <c r="DA702" s="313" t="s">
        <v>2096</v>
      </c>
      <c r="DB702" s="310" t="s">
        <v>1164</v>
      </c>
      <c r="DC702" s="310" t="s">
        <v>1472</v>
      </c>
    </row>
    <row r="703" spans="1:107" ht="13.2" customHeight="1" x14ac:dyDescent="0.25">
      <c r="A703" s="293" t="s">
        <v>2097</v>
      </c>
      <c r="B703" s="294" t="s">
        <v>1258</v>
      </c>
      <c r="C703" s="227">
        <v>38400</v>
      </c>
      <c r="D703" s="227">
        <v>0</v>
      </c>
      <c r="E703" s="227">
        <v>413400</v>
      </c>
      <c r="F703" s="227">
        <v>0</v>
      </c>
      <c r="G703" s="227">
        <v>0</v>
      </c>
      <c r="H703" s="227">
        <v>0</v>
      </c>
      <c r="I703" s="227">
        <v>0</v>
      </c>
      <c r="J703" s="227">
        <v>50400</v>
      </c>
      <c r="K703" s="227">
        <v>93750</v>
      </c>
      <c r="L703" s="227">
        <v>0</v>
      </c>
      <c r="M703" s="227">
        <v>104560</v>
      </c>
      <c r="N703" s="227">
        <v>105180</v>
      </c>
      <c r="O703" s="227">
        <v>292285.59999999998</v>
      </c>
      <c r="P703" s="227">
        <v>624339.6</v>
      </c>
      <c r="Q703" s="227">
        <v>1595111</v>
      </c>
      <c r="R703" s="227">
        <v>0</v>
      </c>
      <c r="S703" s="227">
        <v>0</v>
      </c>
      <c r="T703" s="227">
        <v>0</v>
      </c>
      <c r="U703" s="227">
        <v>132340</v>
      </c>
      <c r="V703" s="227">
        <v>0</v>
      </c>
      <c r="W703" s="227">
        <v>58176</v>
      </c>
      <c r="X703" s="227">
        <v>189870</v>
      </c>
      <c r="Y703" s="227">
        <v>313030</v>
      </c>
      <c r="Z703" s="227">
        <v>102127.5</v>
      </c>
      <c r="AA703" s="227">
        <v>0</v>
      </c>
      <c r="AB703" s="227">
        <v>0</v>
      </c>
      <c r="AC703" s="227">
        <v>0</v>
      </c>
      <c r="AD703" s="227">
        <v>0</v>
      </c>
      <c r="AE703" s="227">
        <v>0</v>
      </c>
      <c r="AF703" s="227">
        <v>0</v>
      </c>
      <c r="AG703" s="227">
        <v>0</v>
      </c>
      <c r="AH703" s="227">
        <v>0</v>
      </c>
      <c r="AI703" s="227">
        <v>0</v>
      </c>
      <c r="AJ703" s="227">
        <v>3000</v>
      </c>
      <c r="AK703" s="227">
        <v>237470</v>
      </c>
      <c r="AL703" s="227">
        <v>0</v>
      </c>
      <c r="AM703" s="227">
        <v>144900</v>
      </c>
      <c r="AN703" s="227">
        <v>0</v>
      </c>
      <c r="AO703" s="227">
        <v>445515</v>
      </c>
      <c r="AP703" s="227">
        <v>3050150</v>
      </c>
      <c r="AQ703" s="227">
        <v>75100</v>
      </c>
      <c r="AR703" s="227">
        <v>72000</v>
      </c>
      <c r="AS703" s="227">
        <v>0</v>
      </c>
      <c r="AT703" s="227">
        <v>0</v>
      </c>
      <c r="AU703" s="227">
        <v>0</v>
      </c>
      <c r="AV703" s="227">
        <v>723825</v>
      </c>
      <c r="AW703" s="227">
        <v>0</v>
      </c>
      <c r="AX703" s="227">
        <v>0</v>
      </c>
      <c r="AY703" s="227">
        <v>0</v>
      </c>
      <c r="AZ703" s="227">
        <v>102100</v>
      </c>
      <c r="BA703" s="227">
        <v>0</v>
      </c>
      <c r="BB703" s="227">
        <v>0</v>
      </c>
      <c r="BC703" s="227">
        <v>106135</v>
      </c>
      <c r="BD703" s="227">
        <v>222900</v>
      </c>
      <c r="BE703" s="227">
        <v>11500</v>
      </c>
      <c r="BF703" s="227">
        <v>290310</v>
      </c>
      <c r="BG703" s="227">
        <v>0</v>
      </c>
      <c r="BH703" s="227">
        <v>0</v>
      </c>
      <c r="BI703" s="227">
        <v>0</v>
      </c>
      <c r="BJ703" s="227">
        <v>255989.66</v>
      </c>
      <c r="BK703" s="227">
        <v>0</v>
      </c>
      <c r="BL703" s="227">
        <v>176160</v>
      </c>
      <c r="BM703" s="227">
        <v>597380</v>
      </c>
      <c r="BN703" s="227">
        <v>949310</v>
      </c>
      <c r="BO703" s="227">
        <v>179200</v>
      </c>
      <c r="BP703" s="227">
        <v>460775</v>
      </c>
      <c r="BQ703" s="227">
        <v>388640</v>
      </c>
      <c r="BR703" s="295">
        <v>354393</v>
      </c>
      <c r="BS703" s="227">
        <v>0</v>
      </c>
      <c r="BT703" s="295">
        <v>96950</v>
      </c>
      <c r="BU703" s="227">
        <v>0</v>
      </c>
      <c r="BV703" s="227">
        <v>0</v>
      </c>
      <c r="BW703" s="227">
        <v>0</v>
      </c>
      <c r="BX703" s="295">
        <v>0</v>
      </c>
      <c r="BY703" s="227">
        <v>185210</v>
      </c>
      <c r="BZ703" s="227">
        <v>17908</v>
      </c>
      <c r="CA703" s="227">
        <v>0</v>
      </c>
      <c r="CB703" s="227">
        <v>0</v>
      </c>
      <c r="CC703" s="227">
        <v>793740</v>
      </c>
      <c r="CD703" s="227">
        <v>84982.5</v>
      </c>
      <c r="CE703" s="295">
        <v>0</v>
      </c>
      <c r="CF703" s="227">
        <v>69280</v>
      </c>
      <c r="CG703" s="295">
        <v>319745</v>
      </c>
      <c r="CH703" s="227">
        <v>0</v>
      </c>
      <c r="CI703" s="295">
        <v>0</v>
      </c>
      <c r="CJ703" s="295">
        <v>55500</v>
      </c>
      <c r="CK703" s="295">
        <v>0</v>
      </c>
      <c r="CL703" s="295">
        <v>0</v>
      </c>
      <c r="CM703" s="326" t="s">
        <v>1457</v>
      </c>
      <c r="CN703" s="309" t="s">
        <v>1458</v>
      </c>
      <c r="CO703" s="309" t="s">
        <v>1457</v>
      </c>
      <c r="CP703" s="310" t="s">
        <v>2205</v>
      </c>
      <c r="CQ703" s="336" t="s">
        <v>2273</v>
      </c>
      <c r="CR703" s="310">
        <f t="shared" si="15"/>
        <v>0</v>
      </c>
      <c r="CS703" s="310" t="s">
        <v>2097</v>
      </c>
      <c r="CT703" s="310" t="s">
        <v>1258</v>
      </c>
      <c r="CU703" s="310">
        <v>0</v>
      </c>
      <c r="CW703" s="312" t="s">
        <v>1458</v>
      </c>
      <c r="CX703" s="310" t="s">
        <v>1457</v>
      </c>
      <c r="CY703" s="310" t="s">
        <v>2205</v>
      </c>
      <c r="CZ703" s="325">
        <f t="shared" si="14"/>
        <v>0</v>
      </c>
      <c r="DA703" s="313" t="s">
        <v>2097</v>
      </c>
      <c r="DB703" s="310" t="s">
        <v>1258</v>
      </c>
      <c r="DC703" s="310" t="s">
        <v>1472</v>
      </c>
    </row>
    <row r="704" spans="1:107" ht="13.2" customHeight="1" x14ac:dyDescent="0.25">
      <c r="A704" s="293" t="s">
        <v>2098</v>
      </c>
      <c r="B704" s="294" t="s">
        <v>1506</v>
      </c>
      <c r="C704" s="227">
        <v>3098000</v>
      </c>
      <c r="D704" s="227">
        <v>0</v>
      </c>
      <c r="E704" s="227">
        <v>0</v>
      </c>
      <c r="F704" s="227">
        <v>0</v>
      </c>
      <c r="G704" s="227">
        <v>0</v>
      </c>
      <c r="H704" s="227">
        <v>0</v>
      </c>
      <c r="I704" s="227">
        <v>0</v>
      </c>
      <c r="J704" s="227">
        <v>0</v>
      </c>
      <c r="K704" s="227">
        <v>0</v>
      </c>
      <c r="L704" s="227">
        <v>18000</v>
      </c>
      <c r="M704" s="227">
        <v>117000</v>
      </c>
      <c r="N704" s="227">
        <v>0</v>
      </c>
      <c r="O704" s="227">
        <v>308645</v>
      </c>
      <c r="P704" s="227">
        <v>34360</v>
      </c>
      <c r="Q704" s="227">
        <v>232895.11</v>
      </c>
      <c r="R704" s="227">
        <v>0</v>
      </c>
      <c r="S704" s="227">
        <v>0</v>
      </c>
      <c r="T704" s="227">
        <v>0</v>
      </c>
      <c r="U704" s="227">
        <v>0</v>
      </c>
      <c r="V704" s="227">
        <v>12351</v>
      </c>
      <c r="W704" s="227">
        <v>150000</v>
      </c>
      <c r="X704" s="227">
        <v>0</v>
      </c>
      <c r="Y704" s="227">
        <v>0</v>
      </c>
      <c r="Z704" s="227">
        <v>0</v>
      </c>
      <c r="AA704" s="227">
        <v>0</v>
      </c>
      <c r="AB704" s="227">
        <v>0</v>
      </c>
      <c r="AC704" s="227">
        <v>0</v>
      </c>
      <c r="AD704" s="227">
        <v>29400</v>
      </c>
      <c r="AE704" s="227">
        <v>0</v>
      </c>
      <c r="AF704" s="227">
        <v>0</v>
      </c>
      <c r="AG704" s="227">
        <v>15000</v>
      </c>
      <c r="AH704" s="227">
        <v>274500</v>
      </c>
      <c r="AI704" s="227">
        <v>0</v>
      </c>
      <c r="AJ704" s="227">
        <v>0</v>
      </c>
      <c r="AK704" s="227">
        <v>0</v>
      </c>
      <c r="AL704" s="227">
        <v>0</v>
      </c>
      <c r="AM704" s="227">
        <v>0</v>
      </c>
      <c r="AN704" s="227">
        <v>318010</v>
      </c>
      <c r="AO704" s="227">
        <v>0</v>
      </c>
      <c r="AP704" s="227">
        <v>0</v>
      </c>
      <c r="AQ704" s="227">
        <v>0</v>
      </c>
      <c r="AR704" s="227">
        <v>173550</v>
      </c>
      <c r="AS704" s="227">
        <v>49450</v>
      </c>
      <c r="AT704" s="227">
        <v>0</v>
      </c>
      <c r="AU704" s="227">
        <v>232930</v>
      </c>
      <c r="AV704" s="227">
        <v>0</v>
      </c>
      <c r="AW704" s="227">
        <v>44000</v>
      </c>
      <c r="AX704" s="227">
        <v>0</v>
      </c>
      <c r="AY704" s="227">
        <v>0</v>
      </c>
      <c r="AZ704" s="227">
        <v>0</v>
      </c>
      <c r="BA704" s="227">
        <v>192974</v>
      </c>
      <c r="BB704" s="227">
        <v>0</v>
      </c>
      <c r="BC704" s="227">
        <v>5183675</v>
      </c>
      <c r="BD704" s="227">
        <v>100000</v>
      </c>
      <c r="BE704" s="227">
        <v>0</v>
      </c>
      <c r="BF704" s="227">
        <v>0</v>
      </c>
      <c r="BG704" s="227">
        <v>353745</v>
      </c>
      <c r="BH704" s="227">
        <v>0</v>
      </c>
      <c r="BI704" s="227">
        <v>0</v>
      </c>
      <c r="BJ704" s="227">
        <v>19605</v>
      </c>
      <c r="BK704" s="227">
        <v>0</v>
      </c>
      <c r="BL704" s="227">
        <v>61020</v>
      </c>
      <c r="BM704" s="227">
        <v>0</v>
      </c>
      <c r="BN704" s="227">
        <v>33280</v>
      </c>
      <c r="BO704" s="227">
        <v>0</v>
      </c>
      <c r="BP704" s="227">
        <v>43200</v>
      </c>
      <c r="BQ704" s="227">
        <v>0</v>
      </c>
      <c r="BR704" s="295">
        <v>5000</v>
      </c>
      <c r="BS704" s="295">
        <v>304846.8</v>
      </c>
      <c r="BT704" s="227">
        <v>0</v>
      </c>
      <c r="BU704" s="295">
        <v>0</v>
      </c>
      <c r="BV704" s="295">
        <v>0</v>
      </c>
      <c r="BW704" s="295">
        <v>0</v>
      </c>
      <c r="BX704" s="227">
        <v>3487.1</v>
      </c>
      <c r="BY704" s="295">
        <v>0</v>
      </c>
      <c r="BZ704" s="295">
        <v>0</v>
      </c>
      <c r="CA704" s="227">
        <v>0</v>
      </c>
      <c r="CB704" s="295">
        <v>5346</v>
      </c>
      <c r="CC704" s="295">
        <v>139290</v>
      </c>
      <c r="CD704" s="295">
        <v>0</v>
      </c>
      <c r="CE704" s="295">
        <v>0</v>
      </c>
      <c r="CF704" s="295">
        <v>150000</v>
      </c>
      <c r="CG704" s="227">
        <v>0</v>
      </c>
      <c r="CH704" s="295">
        <v>0</v>
      </c>
      <c r="CI704" s="295">
        <v>0</v>
      </c>
      <c r="CJ704" s="227">
        <v>0</v>
      </c>
      <c r="CK704" s="295">
        <v>0</v>
      </c>
      <c r="CL704" s="295">
        <v>0</v>
      </c>
      <c r="CM704" s="326" t="s">
        <v>1457</v>
      </c>
      <c r="CN704" s="309" t="s">
        <v>1459</v>
      </c>
      <c r="CO704" s="309" t="s">
        <v>1457</v>
      </c>
      <c r="CQ704" s="336" t="s">
        <v>2273</v>
      </c>
      <c r="CR704" s="310">
        <f t="shared" si="15"/>
        <v>0</v>
      </c>
      <c r="CS704" s="310" t="s">
        <v>2098</v>
      </c>
      <c r="CT704" s="310" t="s">
        <v>1506</v>
      </c>
      <c r="CU704" s="310">
        <v>0</v>
      </c>
      <c r="CW704" s="312" t="s">
        <v>1459</v>
      </c>
      <c r="CX704" s="310" t="s">
        <v>1457</v>
      </c>
      <c r="CY704" s="310">
        <v>0</v>
      </c>
      <c r="CZ704" s="325">
        <f t="shared" si="14"/>
        <v>0</v>
      </c>
      <c r="DA704" s="313" t="s">
        <v>2098</v>
      </c>
      <c r="DB704" s="310" t="s">
        <v>1506</v>
      </c>
      <c r="DC704" s="310" t="s">
        <v>1472</v>
      </c>
    </row>
    <row r="705" spans="1:107" ht="13.2" customHeight="1" x14ac:dyDescent="0.25">
      <c r="A705" s="293" t="s">
        <v>2099</v>
      </c>
      <c r="B705" s="294" t="s">
        <v>741</v>
      </c>
      <c r="C705" s="227">
        <v>0</v>
      </c>
      <c r="D705" s="227">
        <v>0</v>
      </c>
      <c r="E705" s="227">
        <v>0</v>
      </c>
      <c r="F705" s="227">
        <v>0</v>
      </c>
      <c r="G705" s="227">
        <v>2400</v>
      </c>
      <c r="H705" s="227">
        <v>25867.45</v>
      </c>
      <c r="I705" s="227">
        <v>24000</v>
      </c>
      <c r="J705" s="227">
        <v>2790</v>
      </c>
      <c r="K705" s="227">
        <v>0</v>
      </c>
      <c r="L705" s="227">
        <v>0</v>
      </c>
      <c r="M705" s="227">
        <v>0</v>
      </c>
      <c r="N705" s="227">
        <v>6378</v>
      </c>
      <c r="O705" s="227">
        <v>48606.3</v>
      </c>
      <c r="P705" s="227">
        <v>3500</v>
      </c>
      <c r="Q705" s="227">
        <v>0</v>
      </c>
      <c r="R705" s="227">
        <v>0</v>
      </c>
      <c r="S705" s="227">
        <v>0</v>
      </c>
      <c r="T705" s="227">
        <v>138000</v>
      </c>
      <c r="U705" s="227">
        <v>3500</v>
      </c>
      <c r="V705" s="227">
        <v>0</v>
      </c>
      <c r="W705" s="227">
        <v>0</v>
      </c>
      <c r="X705" s="227">
        <v>0</v>
      </c>
      <c r="Y705" s="227">
        <v>0</v>
      </c>
      <c r="Z705" s="227">
        <v>0</v>
      </c>
      <c r="AA705" s="227">
        <v>0</v>
      </c>
      <c r="AB705" s="227">
        <v>0</v>
      </c>
      <c r="AC705" s="227">
        <v>0</v>
      </c>
      <c r="AD705" s="227">
        <v>0</v>
      </c>
      <c r="AE705" s="227">
        <v>52850</v>
      </c>
      <c r="AF705" s="227">
        <v>0</v>
      </c>
      <c r="AG705" s="227">
        <v>8500</v>
      </c>
      <c r="AH705" s="227">
        <v>0</v>
      </c>
      <c r="AI705" s="227">
        <v>51563</v>
      </c>
      <c r="AJ705" s="227">
        <v>0</v>
      </c>
      <c r="AK705" s="227">
        <v>0</v>
      </c>
      <c r="AL705" s="227">
        <v>48620</v>
      </c>
      <c r="AM705" s="227">
        <v>0</v>
      </c>
      <c r="AN705" s="227">
        <v>19900</v>
      </c>
      <c r="AO705" s="227">
        <v>0</v>
      </c>
      <c r="AP705" s="227">
        <v>43500</v>
      </c>
      <c r="AQ705" s="227">
        <v>9500</v>
      </c>
      <c r="AR705" s="227">
        <v>0</v>
      </c>
      <c r="AS705" s="227">
        <v>110</v>
      </c>
      <c r="AT705" s="227">
        <v>0</v>
      </c>
      <c r="AU705" s="227">
        <v>42600</v>
      </c>
      <c r="AV705" s="227">
        <v>0</v>
      </c>
      <c r="AW705" s="227">
        <v>0</v>
      </c>
      <c r="AX705" s="227">
        <v>14650</v>
      </c>
      <c r="AY705" s="227">
        <v>38046</v>
      </c>
      <c r="AZ705" s="227">
        <v>100619</v>
      </c>
      <c r="BA705" s="227">
        <v>90405</v>
      </c>
      <c r="BB705" s="227">
        <v>0</v>
      </c>
      <c r="BC705" s="227">
        <v>316150</v>
      </c>
      <c r="BD705" s="227">
        <v>0</v>
      </c>
      <c r="BE705" s="227">
        <v>59.29</v>
      </c>
      <c r="BF705" s="227">
        <v>0</v>
      </c>
      <c r="BG705" s="227">
        <v>127653.93</v>
      </c>
      <c r="BH705" s="227">
        <v>0</v>
      </c>
      <c r="BI705" s="227">
        <v>0</v>
      </c>
      <c r="BJ705" s="227">
        <v>0</v>
      </c>
      <c r="BK705" s="227">
        <v>2246</v>
      </c>
      <c r="BL705" s="227">
        <v>22878</v>
      </c>
      <c r="BM705" s="227">
        <v>0</v>
      </c>
      <c r="BN705" s="227">
        <v>0</v>
      </c>
      <c r="BO705" s="227">
        <v>13809.9</v>
      </c>
      <c r="BP705" s="227">
        <v>33220</v>
      </c>
      <c r="BQ705" s="227">
        <v>968480.04</v>
      </c>
      <c r="BR705" s="295">
        <v>0</v>
      </c>
      <c r="BS705" s="295">
        <v>300</v>
      </c>
      <c r="BT705" s="227">
        <v>0</v>
      </c>
      <c r="BU705" s="227">
        <v>0</v>
      </c>
      <c r="BV705" s="227">
        <v>0</v>
      </c>
      <c r="BW705" s="227">
        <v>0</v>
      </c>
      <c r="BX705" s="227">
        <v>0</v>
      </c>
      <c r="BY705" s="227">
        <v>0</v>
      </c>
      <c r="BZ705" s="295">
        <v>0</v>
      </c>
      <c r="CA705" s="227">
        <v>0</v>
      </c>
      <c r="CB705" s="227">
        <v>0</v>
      </c>
      <c r="CC705" s="227">
        <v>2142918.7200000002</v>
      </c>
      <c r="CD705" s="227">
        <v>0</v>
      </c>
      <c r="CE705" s="227">
        <v>0</v>
      </c>
      <c r="CF705" s="227">
        <v>0</v>
      </c>
      <c r="CG705" s="295">
        <v>36654.86</v>
      </c>
      <c r="CH705" s="227">
        <v>0</v>
      </c>
      <c r="CI705" s="227">
        <v>0</v>
      </c>
      <c r="CJ705" s="227">
        <v>0</v>
      </c>
      <c r="CK705" s="295">
        <v>0</v>
      </c>
      <c r="CL705" s="295">
        <v>0</v>
      </c>
      <c r="CM705" s="326" t="s">
        <v>1438</v>
      </c>
      <c r="CN705" s="309" t="s">
        <v>1437</v>
      </c>
      <c r="CO705" s="309" t="s">
        <v>1438</v>
      </c>
      <c r="CP705" s="310" t="s">
        <v>2203</v>
      </c>
      <c r="CQ705" s="336" t="s">
        <v>2266</v>
      </c>
      <c r="CR705" s="310">
        <f t="shared" si="15"/>
        <v>0</v>
      </c>
      <c r="CS705" s="310" t="s">
        <v>2099</v>
      </c>
      <c r="CT705" s="310" t="s">
        <v>741</v>
      </c>
      <c r="CU705" s="310">
        <v>0</v>
      </c>
      <c r="CW705" s="312" t="s">
        <v>1437</v>
      </c>
      <c r="CX705" s="310" t="s">
        <v>1438</v>
      </c>
      <c r="CY705" s="310" t="s">
        <v>2203</v>
      </c>
      <c r="CZ705" s="325">
        <f t="shared" si="14"/>
        <v>0</v>
      </c>
      <c r="DA705" s="313" t="s">
        <v>2099</v>
      </c>
      <c r="DB705" s="310" t="s">
        <v>741</v>
      </c>
      <c r="DC705" s="310" t="s">
        <v>1472</v>
      </c>
    </row>
    <row r="706" spans="1:107" ht="13.2" customHeight="1" x14ac:dyDescent="0.25">
      <c r="A706" s="293" t="s">
        <v>2100</v>
      </c>
      <c r="B706" s="294" t="s">
        <v>1507</v>
      </c>
      <c r="C706" s="227">
        <v>2159495</v>
      </c>
      <c r="D706" s="227">
        <v>527395</v>
      </c>
      <c r="E706" s="227">
        <v>142120</v>
      </c>
      <c r="F706" s="227">
        <v>243300</v>
      </c>
      <c r="G706" s="227">
        <v>230208</v>
      </c>
      <c r="H706" s="227">
        <v>890566</v>
      </c>
      <c r="I706" s="227">
        <v>364515</v>
      </c>
      <c r="J706" s="227">
        <v>409715</v>
      </c>
      <c r="K706" s="227">
        <v>93840</v>
      </c>
      <c r="L706" s="227">
        <v>112197</v>
      </c>
      <c r="M706" s="227">
        <v>807171</v>
      </c>
      <c r="N706" s="227">
        <v>0</v>
      </c>
      <c r="O706" s="227">
        <v>5094289</v>
      </c>
      <c r="P706" s="227">
        <v>526816</v>
      </c>
      <c r="Q706" s="227">
        <v>281370</v>
      </c>
      <c r="R706" s="227">
        <v>494200</v>
      </c>
      <c r="S706" s="227">
        <v>1003239</v>
      </c>
      <c r="T706" s="227">
        <v>160730</v>
      </c>
      <c r="U706" s="227">
        <v>342320</v>
      </c>
      <c r="V706" s="227">
        <v>168725</v>
      </c>
      <c r="W706" s="227">
        <v>2041537.99</v>
      </c>
      <c r="X706" s="227">
        <v>265056.15000000002</v>
      </c>
      <c r="Y706" s="227">
        <v>369089</v>
      </c>
      <c r="Z706" s="227">
        <v>40020</v>
      </c>
      <c r="AA706" s="227">
        <v>338363.5</v>
      </c>
      <c r="AB706" s="227">
        <v>398255</v>
      </c>
      <c r="AC706" s="227">
        <v>0</v>
      </c>
      <c r="AD706" s="227">
        <v>215311.5</v>
      </c>
      <c r="AE706" s="227">
        <v>0</v>
      </c>
      <c r="AF706" s="227">
        <v>0</v>
      </c>
      <c r="AG706" s="227">
        <v>66111</v>
      </c>
      <c r="AH706" s="227">
        <v>244640</v>
      </c>
      <c r="AI706" s="227">
        <v>1038064.05</v>
      </c>
      <c r="AJ706" s="227">
        <v>63985</v>
      </c>
      <c r="AK706" s="227">
        <v>1567385.63</v>
      </c>
      <c r="AL706" s="227">
        <v>254462</v>
      </c>
      <c r="AM706" s="227">
        <v>0</v>
      </c>
      <c r="AN706" s="227">
        <v>246410</v>
      </c>
      <c r="AO706" s="227">
        <v>702829</v>
      </c>
      <c r="AP706" s="227">
        <v>158692</v>
      </c>
      <c r="AQ706" s="227">
        <v>402050</v>
      </c>
      <c r="AR706" s="227">
        <v>114000</v>
      </c>
      <c r="AS706" s="227">
        <v>465020</v>
      </c>
      <c r="AT706" s="227">
        <v>263613.5</v>
      </c>
      <c r="AU706" s="227">
        <v>462230</v>
      </c>
      <c r="AV706" s="227">
        <v>0</v>
      </c>
      <c r="AW706" s="227">
        <v>135445</v>
      </c>
      <c r="AX706" s="227">
        <v>1048146.83</v>
      </c>
      <c r="AY706" s="227">
        <v>249320</v>
      </c>
      <c r="AZ706" s="227">
        <v>264500</v>
      </c>
      <c r="BA706" s="227">
        <v>381047</v>
      </c>
      <c r="BB706" s="227">
        <v>6800</v>
      </c>
      <c r="BC706" s="227">
        <v>787990.2</v>
      </c>
      <c r="BD706" s="227">
        <v>579510</v>
      </c>
      <c r="BE706" s="227">
        <v>474435.5</v>
      </c>
      <c r="BF706" s="227">
        <v>829257</v>
      </c>
      <c r="BG706" s="227">
        <v>2697107.87</v>
      </c>
      <c r="BH706" s="227">
        <v>1166912</v>
      </c>
      <c r="BI706" s="227">
        <v>57780</v>
      </c>
      <c r="BJ706" s="227">
        <v>90135.5</v>
      </c>
      <c r="BK706" s="227">
        <v>1070125</v>
      </c>
      <c r="BL706" s="227">
        <v>1347493</v>
      </c>
      <c r="BM706" s="227">
        <v>1526639</v>
      </c>
      <c r="BN706" s="227">
        <v>706115</v>
      </c>
      <c r="BO706" s="227">
        <v>1926140</v>
      </c>
      <c r="BP706" s="227">
        <v>752306</v>
      </c>
      <c r="BQ706" s="227">
        <v>410500</v>
      </c>
      <c r="BR706" s="227">
        <v>1728167.36</v>
      </c>
      <c r="BS706" s="227">
        <v>997722.5</v>
      </c>
      <c r="BT706" s="227">
        <v>1280624</v>
      </c>
      <c r="BU706" s="227">
        <v>1966792</v>
      </c>
      <c r="BV706" s="227">
        <v>15600</v>
      </c>
      <c r="BW706" s="227">
        <v>388194</v>
      </c>
      <c r="BX706" s="227">
        <v>1386250</v>
      </c>
      <c r="BY706" s="227">
        <v>500958</v>
      </c>
      <c r="BZ706" s="227">
        <v>169355</v>
      </c>
      <c r="CA706" s="227">
        <v>576180</v>
      </c>
      <c r="CB706" s="227">
        <v>2148270</v>
      </c>
      <c r="CC706" s="227">
        <v>215566</v>
      </c>
      <c r="CD706" s="227">
        <v>368030</v>
      </c>
      <c r="CE706" s="227">
        <v>1619416</v>
      </c>
      <c r="CF706" s="227">
        <v>19650</v>
      </c>
      <c r="CG706" s="227">
        <v>288000</v>
      </c>
      <c r="CH706" s="227">
        <v>882117.5</v>
      </c>
      <c r="CI706" s="227">
        <v>110304</v>
      </c>
      <c r="CJ706" s="227">
        <v>1277144.5</v>
      </c>
      <c r="CK706" s="295">
        <v>839711</v>
      </c>
      <c r="CL706" s="295">
        <v>881400</v>
      </c>
      <c r="CM706" s="326" t="s">
        <v>1457</v>
      </c>
      <c r="CN706" s="309" t="s">
        <v>1459</v>
      </c>
      <c r="CO706" s="309" t="s">
        <v>1457</v>
      </c>
      <c r="CP706" s="310" t="s">
        <v>2205</v>
      </c>
      <c r="CQ706" s="336" t="s">
        <v>2273</v>
      </c>
      <c r="CR706" s="310">
        <f t="shared" si="15"/>
        <v>0</v>
      </c>
      <c r="CS706" s="310" t="s">
        <v>2100</v>
      </c>
      <c r="CT706" s="310" t="s">
        <v>1507</v>
      </c>
      <c r="CU706" s="310">
        <v>0</v>
      </c>
      <c r="CW706" s="312" t="s">
        <v>1459</v>
      </c>
      <c r="CX706" s="310" t="s">
        <v>1457</v>
      </c>
      <c r="CY706" s="310" t="s">
        <v>2205</v>
      </c>
      <c r="CZ706" s="325">
        <f t="shared" si="14"/>
        <v>0</v>
      </c>
      <c r="DA706" s="313" t="s">
        <v>2100</v>
      </c>
      <c r="DB706" s="310" t="s">
        <v>1507</v>
      </c>
      <c r="DC706" s="310" t="s">
        <v>1472</v>
      </c>
    </row>
    <row r="707" spans="1:107" ht="13.2" customHeight="1" x14ac:dyDescent="0.25">
      <c r="A707" s="293" t="s">
        <v>2101</v>
      </c>
      <c r="B707" s="294" t="s">
        <v>1259</v>
      </c>
      <c r="C707" s="227">
        <v>72210</v>
      </c>
      <c r="D707" s="227">
        <v>2565012.33</v>
      </c>
      <c r="E707" s="227">
        <v>2586261.69</v>
      </c>
      <c r="F707" s="227">
        <v>2624722.5</v>
      </c>
      <c r="G707" s="227">
        <v>1057337.8</v>
      </c>
      <c r="H707" s="227">
        <v>5028019.2</v>
      </c>
      <c r="I707" s="227">
        <v>5055002.9800000004</v>
      </c>
      <c r="J707" s="227">
        <v>4721029.5</v>
      </c>
      <c r="K707" s="227">
        <v>2840190.57</v>
      </c>
      <c r="L707" s="227">
        <v>2678345.44</v>
      </c>
      <c r="M707" s="227">
        <v>5204534.12</v>
      </c>
      <c r="N707" s="227">
        <v>861119</v>
      </c>
      <c r="O707" s="227">
        <v>4015012.6</v>
      </c>
      <c r="P707" s="227">
        <v>6526757.79</v>
      </c>
      <c r="Q707" s="227">
        <v>9208136.9800000004</v>
      </c>
      <c r="R707" s="227">
        <v>2107534.44</v>
      </c>
      <c r="S707" s="227">
        <v>3954795.97</v>
      </c>
      <c r="T707" s="227">
        <v>1999898.85</v>
      </c>
      <c r="U707" s="227">
        <v>2145465.77</v>
      </c>
      <c r="V707" s="227">
        <v>1569771.8</v>
      </c>
      <c r="W707" s="227">
        <v>622956</v>
      </c>
      <c r="X707" s="227">
        <v>8195911</v>
      </c>
      <c r="Y707" s="227">
        <v>7265202.75</v>
      </c>
      <c r="Z707" s="227">
        <v>9833226.75</v>
      </c>
      <c r="AA707" s="227">
        <v>1278650</v>
      </c>
      <c r="AB707" s="227">
        <v>6389428</v>
      </c>
      <c r="AC707" s="227">
        <v>1561300</v>
      </c>
      <c r="AD707" s="227">
        <v>7817344</v>
      </c>
      <c r="AE707" s="227">
        <v>153200</v>
      </c>
      <c r="AF707" s="227">
        <v>5874382.8600000003</v>
      </c>
      <c r="AG707" s="227">
        <v>2812402</v>
      </c>
      <c r="AH707" s="227">
        <v>7427484.5</v>
      </c>
      <c r="AI707" s="227">
        <v>1720139</v>
      </c>
      <c r="AJ707" s="227">
        <v>1741111.75</v>
      </c>
      <c r="AK707" s="227">
        <v>2330705.29</v>
      </c>
      <c r="AL707" s="227">
        <v>2189998.5</v>
      </c>
      <c r="AM707" s="227">
        <v>1484689.25</v>
      </c>
      <c r="AN707" s="227">
        <v>3768522.5</v>
      </c>
      <c r="AO707" s="227">
        <v>1596435.75</v>
      </c>
      <c r="AP707" s="227">
        <v>1652444.25</v>
      </c>
      <c r="AQ707" s="227">
        <v>645425</v>
      </c>
      <c r="AR707" s="227">
        <v>3126542.25</v>
      </c>
      <c r="AS707" s="227">
        <v>3105974.97</v>
      </c>
      <c r="AT707" s="227">
        <v>1699846.9</v>
      </c>
      <c r="AU707" s="227">
        <v>10413806</v>
      </c>
      <c r="AV707" s="227">
        <v>2293336.0499999998</v>
      </c>
      <c r="AW707" s="227">
        <v>1346349.75</v>
      </c>
      <c r="AX707" s="227">
        <v>1750024</v>
      </c>
      <c r="AY707" s="227">
        <v>2319581.6</v>
      </c>
      <c r="AZ707" s="227">
        <v>1598693</v>
      </c>
      <c r="BA707" s="227">
        <v>8485812.5</v>
      </c>
      <c r="BB707" s="227">
        <v>1011779.5</v>
      </c>
      <c r="BC707" s="227">
        <v>1153548.75</v>
      </c>
      <c r="BD707" s="227">
        <v>7694580.75</v>
      </c>
      <c r="BE707" s="227">
        <v>8388592.8499999996</v>
      </c>
      <c r="BF707" s="227">
        <v>3085341.05</v>
      </c>
      <c r="BG707" s="227">
        <v>1574502.25</v>
      </c>
      <c r="BH707" s="227">
        <v>2293556.75</v>
      </c>
      <c r="BI707" s="227">
        <v>1754121.5</v>
      </c>
      <c r="BJ707" s="227">
        <v>5709891.8499999996</v>
      </c>
      <c r="BK707" s="227">
        <v>1481588.8</v>
      </c>
      <c r="BL707" s="227">
        <v>907781</v>
      </c>
      <c r="BM707" s="227">
        <v>2984328.64</v>
      </c>
      <c r="BN707" s="227">
        <v>2517861.7000000002</v>
      </c>
      <c r="BO707" s="227">
        <v>2540479.2000000002</v>
      </c>
      <c r="BP707" s="227">
        <v>2411789.5499999998</v>
      </c>
      <c r="BQ707" s="227">
        <v>1510563.76</v>
      </c>
      <c r="BR707" s="227">
        <v>0</v>
      </c>
      <c r="BS707" s="227">
        <v>10341045.23</v>
      </c>
      <c r="BT707" s="227">
        <v>12308660.25</v>
      </c>
      <c r="BU707" s="227">
        <v>6219928.0999999996</v>
      </c>
      <c r="BV707" s="227">
        <v>1413003</v>
      </c>
      <c r="BW707" s="227">
        <v>4906201.16</v>
      </c>
      <c r="BX707" s="227">
        <v>10581016.48</v>
      </c>
      <c r="BY707" s="227">
        <v>5469607</v>
      </c>
      <c r="BZ707" s="295">
        <v>2737779.14</v>
      </c>
      <c r="CA707" s="227">
        <v>7107330.4000000004</v>
      </c>
      <c r="CB707" s="227">
        <v>6179749.3700000001</v>
      </c>
      <c r="CC707" s="295">
        <v>14478976.52</v>
      </c>
      <c r="CD707" s="227">
        <v>6122081.4900000002</v>
      </c>
      <c r="CE707" s="227">
        <v>12965484.25</v>
      </c>
      <c r="CF707" s="227">
        <v>5479202.5300000003</v>
      </c>
      <c r="CG707" s="227">
        <v>4829642.9400000004</v>
      </c>
      <c r="CH707" s="227">
        <v>797378.5</v>
      </c>
      <c r="CI707" s="227">
        <v>4187871</v>
      </c>
      <c r="CJ707" s="295">
        <v>10562122.300000001</v>
      </c>
      <c r="CK707" s="295">
        <v>4803418.83</v>
      </c>
      <c r="CL707" s="295">
        <v>5242051.5</v>
      </c>
      <c r="CM707" s="326" t="s">
        <v>1457</v>
      </c>
      <c r="CN707" s="309" t="s">
        <v>1460</v>
      </c>
      <c r="CO707" s="309" t="s">
        <v>1457</v>
      </c>
      <c r="CP707" s="310" t="s">
        <v>2205</v>
      </c>
      <c r="CQ707" s="336" t="s">
        <v>2273</v>
      </c>
      <c r="CR707" s="310">
        <f t="shared" si="15"/>
        <v>0</v>
      </c>
      <c r="CS707" s="310" t="s">
        <v>2101</v>
      </c>
      <c r="CT707" s="310" t="s">
        <v>2244</v>
      </c>
      <c r="CU707" s="310">
        <v>0</v>
      </c>
      <c r="CW707" s="312" t="s">
        <v>1460</v>
      </c>
      <c r="CX707" s="310" t="s">
        <v>1457</v>
      </c>
      <c r="CY707" s="310" t="s">
        <v>2205</v>
      </c>
      <c r="CZ707" s="325">
        <f t="shared" si="14"/>
        <v>0</v>
      </c>
      <c r="DA707" s="313" t="s">
        <v>2101</v>
      </c>
      <c r="DB707" s="310" t="s">
        <v>1259</v>
      </c>
      <c r="DC707" s="310" t="s">
        <v>2296</v>
      </c>
    </row>
    <row r="708" spans="1:107" ht="13.2" customHeight="1" x14ac:dyDescent="0.25">
      <c r="A708" s="293" t="s">
        <v>2102</v>
      </c>
      <c r="B708" s="294" t="s">
        <v>1528</v>
      </c>
      <c r="C708" s="227">
        <v>0</v>
      </c>
      <c r="D708" s="227">
        <v>0</v>
      </c>
      <c r="E708" s="227">
        <v>1084908.5</v>
      </c>
      <c r="F708" s="227">
        <v>347789.5</v>
      </c>
      <c r="G708" s="227">
        <v>104549</v>
      </c>
      <c r="H708" s="227">
        <v>260</v>
      </c>
      <c r="I708" s="227">
        <v>626802.5</v>
      </c>
      <c r="J708" s="227">
        <v>249432</v>
      </c>
      <c r="K708" s="227">
        <v>734263.75</v>
      </c>
      <c r="L708" s="227">
        <v>224447</v>
      </c>
      <c r="M708" s="227">
        <v>850127</v>
      </c>
      <c r="N708" s="227">
        <v>35985</v>
      </c>
      <c r="O708" s="227">
        <v>911644.55</v>
      </c>
      <c r="P708" s="227">
        <v>0</v>
      </c>
      <c r="Q708" s="227">
        <v>608380.5</v>
      </c>
      <c r="R708" s="227">
        <v>23600</v>
      </c>
      <c r="S708" s="227">
        <v>294541.75</v>
      </c>
      <c r="T708" s="227">
        <v>205147.5</v>
      </c>
      <c r="U708" s="227">
        <v>497489.6</v>
      </c>
      <c r="V708" s="227">
        <v>0</v>
      </c>
      <c r="W708" s="227">
        <v>3823291.25</v>
      </c>
      <c r="X708" s="227">
        <v>290704</v>
      </c>
      <c r="Y708" s="227">
        <v>967332.25</v>
      </c>
      <c r="Z708" s="227">
        <v>269994</v>
      </c>
      <c r="AA708" s="227">
        <v>0</v>
      </c>
      <c r="AB708" s="227">
        <v>148717.75</v>
      </c>
      <c r="AC708" s="227">
        <v>0</v>
      </c>
      <c r="AD708" s="227">
        <v>3522750.05</v>
      </c>
      <c r="AE708" s="227">
        <v>1727237.5</v>
      </c>
      <c r="AF708" s="227">
        <v>44341</v>
      </c>
      <c r="AG708" s="227">
        <v>819295.25</v>
      </c>
      <c r="AH708" s="227">
        <v>749882</v>
      </c>
      <c r="AI708" s="227">
        <v>277429.5</v>
      </c>
      <c r="AJ708" s="227">
        <v>385979.75</v>
      </c>
      <c r="AK708" s="227">
        <v>1581371.25</v>
      </c>
      <c r="AL708" s="227">
        <v>1854</v>
      </c>
      <c r="AM708" s="227">
        <v>0</v>
      </c>
      <c r="AN708" s="227">
        <v>76064.5</v>
      </c>
      <c r="AO708" s="227">
        <v>324101.75</v>
      </c>
      <c r="AP708" s="227">
        <v>804995.5</v>
      </c>
      <c r="AQ708" s="227">
        <v>42199.5</v>
      </c>
      <c r="AR708" s="227">
        <v>650822.25</v>
      </c>
      <c r="AS708" s="227">
        <v>13298</v>
      </c>
      <c r="AT708" s="227">
        <v>0</v>
      </c>
      <c r="AU708" s="227">
        <v>405255</v>
      </c>
      <c r="AV708" s="227">
        <v>208175.5</v>
      </c>
      <c r="AW708" s="227">
        <v>124152</v>
      </c>
      <c r="AX708" s="227">
        <v>1323</v>
      </c>
      <c r="AY708" s="227">
        <v>285661.5</v>
      </c>
      <c r="AZ708" s="227">
        <v>172655.5</v>
      </c>
      <c r="BA708" s="227">
        <v>1439785.55</v>
      </c>
      <c r="BB708" s="227">
        <v>39691.5</v>
      </c>
      <c r="BC708" s="227">
        <v>1930936.5</v>
      </c>
      <c r="BD708" s="227">
        <v>1221912.5</v>
      </c>
      <c r="BE708" s="227">
        <v>262030.3</v>
      </c>
      <c r="BF708" s="227">
        <v>241721.5</v>
      </c>
      <c r="BG708" s="227">
        <v>989048.25</v>
      </c>
      <c r="BH708" s="227">
        <v>112708.5</v>
      </c>
      <c r="BI708" s="227">
        <v>160492.25</v>
      </c>
      <c r="BJ708" s="227">
        <v>730753.25</v>
      </c>
      <c r="BK708" s="227">
        <v>294804.5</v>
      </c>
      <c r="BL708" s="227">
        <v>2041742.25</v>
      </c>
      <c r="BM708" s="227">
        <v>1252082.5</v>
      </c>
      <c r="BN708" s="227">
        <v>1504682.25</v>
      </c>
      <c r="BO708" s="227">
        <v>1327711</v>
      </c>
      <c r="BP708" s="227">
        <v>1005812.5</v>
      </c>
      <c r="BQ708" s="227">
        <v>40704.25</v>
      </c>
      <c r="BR708" s="227">
        <v>2376943.2000000002</v>
      </c>
      <c r="BS708" s="227">
        <v>52915</v>
      </c>
      <c r="BT708" s="227">
        <v>63395.5</v>
      </c>
      <c r="BU708" s="227">
        <v>907994.5</v>
      </c>
      <c r="BV708" s="227">
        <v>7886</v>
      </c>
      <c r="BW708" s="227">
        <v>46302</v>
      </c>
      <c r="BX708" s="227">
        <v>74172.5</v>
      </c>
      <c r="BY708" s="227">
        <v>26785</v>
      </c>
      <c r="BZ708" s="227">
        <v>340982.25</v>
      </c>
      <c r="CA708" s="227">
        <v>487508.5</v>
      </c>
      <c r="CB708" s="227">
        <v>53338.5</v>
      </c>
      <c r="CC708" s="227">
        <v>642451</v>
      </c>
      <c r="CD708" s="227">
        <v>176127.25</v>
      </c>
      <c r="CE708" s="227">
        <v>439171.5</v>
      </c>
      <c r="CF708" s="227">
        <v>271726.75</v>
      </c>
      <c r="CG708" s="227">
        <v>208441</v>
      </c>
      <c r="CH708" s="227">
        <v>16128</v>
      </c>
      <c r="CI708" s="227">
        <v>46214</v>
      </c>
      <c r="CJ708" s="227">
        <v>424395.75</v>
      </c>
      <c r="CK708" s="295">
        <v>186569.75</v>
      </c>
      <c r="CL708" s="295">
        <v>46014.75</v>
      </c>
      <c r="CM708" s="326" t="s">
        <v>1457</v>
      </c>
      <c r="CN708" s="309" t="s">
        <v>1460</v>
      </c>
      <c r="CO708" s="309" t="s">
        <v>1457</v>
      </c>
      <c r="CP708" s="310" t="s">
        <v>2205</v>
      </c>
      <c r="CQ708" s="336" t="s">
        <v>2273</v>
      </c>
      <c r="CR708" s="310">
        <f t="shared" si="15"/>
        <v>0</v>
      </c>
      <c r="CS708" s="310" t="s">
        <v>2102</v>
      </c>
      <c r="CT708" s="310" t="s">
        <v>2245</v>
      </c>
      <c r="CU708" s="310">
        <v>0</v>
      </c>
      <c r="CW708" s="312" t="s">
        <v>1460</v>
      </c>
      <c r="CX708" s="310" t="s">
        <v>1457</v>
      </c>
      <c r="CY708" s="310" t="s">
        <v>2205</v>
      </c>
      <c r="CZ708" s="325">
        <f t="shared" si="14"/>
        <v>0</v>
      </c>
      <c r="DA708" s="313" t="s">
        <v>2102</v>
      </c>
      <c r="DB708" s="310" t="s">
        <v>1528</v>
      </c>
      <c r="DC708" s="310" t="s">
        <v>2296</v>
      </c>
    </row>
    <row r="709" spans="1:107" ht="13.2" customHeight="1" x14ac:dyDescent="0.25">
      <c r="A709" s="293" t="s">
        <v>1269</v>
      </c>
      <c r="B709" s="294" t="s">
        <v>1508</v>
      </c>
      <c r="C709" s="227">
        <v>0</v>
      </c>
      <c r="D709" s="227">
        <v>0</v>
      </c>
      <c r="E709" s="227">
        <v>0</v>
      </c>
      <c r="F709" s="227">
        <v>0</v>
      </c>
      <c r="G709" s="227">
        <v>0</v>
      </c>
      <c r="H709" s="227">
        <v>0</v>
      </c>
      <c r="I709" s="227">
        <v>0</v>
      </c>
      <c r="J709" s="227">
        <v>0</v>
      </c>
      <c r="K709" s="227">
        <v>0</v>
      </c>
      <c r="L709" s="227">
        <v>0</v>
      </c>
      <c r="M709" s="227">
        <v>491000</v>
      </c>
      <c r="N709" s="227">
        <v>0</v>
      </c>
      <c r="O709" s="227">
        <v>0</v>
      </c>
      <c r="P709" s="227">
        <v>0</v>
      </c>
      <c r="Q709" s="227">
        <v>0</v>
      </c>
      <c r="R709" s="227">
        <v>0</v>
      </c>
      <c r="S709" s="227">
        <v>0</v>
      </c>
      <c r="T709" s="227">
        <v>0</v>
      </c>
      <c r="U709" s="227">
        <v>0</v>
      </c>
      <c r="V709" s="227">
        <v>0</v>
      </c>
      <c r="W709" s="227">
        <v>0</v>
      </c>
      <c r="X709" s="227">
        <v>0</v>
      </c>
      <c r="Y709" s="227">
        <v>0</v>
      </c>
      <c r="Z709" s="227">
        <v>0</v>
      </c>
      <c r="AA709" s="227">
        <v>0</v>
      </c>
      <c r="AB709" s="227">
        <v>0</v>
      </c>
      <c r="AC709" s="227">
        <v>0</v>
      </c>
      <c r="AD709" s="227">
        <v>0</v>
      </c>
      <c r="AE709" s="227">
        <v>0</v>
      </c>
      <c r="AF709" s="227">
        <v>254499.5</v>
      </c>
      <c r="AG709" s="227">
        <v>0</v>
      </c>
      <c r="AH709" s="227">
        <v>0</v>
      </c>
      <c r="AI709" s="227">
        <v>0</v>
      </c>
      <c r="AJ709" s="227">
        <v>0</v>
      </c>
      <c r="AK709" s="227">
        <v>0</v>
      </c>
      <c r="AL709" s="227">
        <v>0</v>
      </c>
      <c r="AM709" s="227">
        <v>490000</v>
      </c>
      <c r="AN709" s="227">
        <v>0</v>
      </c>
      <c r="AO709" s="227">
        <v>0</v>
      </c>
      <c r="AP709" s="227">
        <v>0</v>
      </c>
      <c r="AQ709" s="227">
        <v>234000</v>
      </c>
      <c r="AR709" s="227">
        <v>0</v>
      </c>
      <c r="AS709" s="227">
        <v>0</v>
      </c>
      <c r="AT709" s="227">
        <v>0</v>
      </c>
      <c r="AU709" s="227">
        <v>2087000</v>
      </c>
      <c r="AV709" s="227">
        <v>0</v>
      </c>
      <c r="AW709" s="227">
        <v>0</v>
      </c>
      <c r="AX709" s="227">
        <v>758170</v>
      </c>
      <c r="AY709" s="227">
        <v>0</v>
      </c>
      <c r="AZ709" s="227">
        <v>0</v>
      </c>
      <c r="BA709" s="227">
        <v>0</v>
      </c>
      <c r="BB709" s="227">
        <v>0</v>
      </c>
      <c r="BC709" s="227">
        <v>0</v>
      </c>
      <c r="BD709" s="227">
        <v>114300</v>
      </c>
      <c r="BE709" s="227">
        <v>0</v>
      </c>
      <c r="BF709" s="227">
        <v>59500</v>
      </c>
      <c r="BG709" s="227">
        <v>0</v>
      </c>
      <c r="BH709" s="227">
        <v>0</v>
      </c>
      <c r="BI709" s="227">
        <v>0</v>
      </c>
      <c r="BJ709" s="227">
        <v>0</v>
      </c>
      <c r="BK709" s="227">
        <v>0</v>
      </c>
      <c r="BL709" s="227">
        <v>0</v>
      </c>
      <c r="BM709" s="227">
        <v>0</v>
      </c>
      <c r="BN709" s="227">
        <v>0</v>
      </c>
      <c r="BO709" s="227">
        <v>0</v>
      </c>
      <c r="BP709" s="227">
        <v>0</v>
      </c>
      <c r="BQ709" s="227">
        <v>0</v>
      </c>
      <c r="BR709" s="227">
        <v>6169000</v>
      </c>
      <c r="BS709" s="227">
        <v>0</v>
      </c>
      <c r="BT709" s="227">
        <v>200100</v>
      </c>
      <c r="BU709" s="227">
        <v>0</v>
      </c>
      <c r="BV709" s="227">
        <v>0</v>
      </c>
      <c r="BW709" s="227">
        <v>0</v>
      </c>
      <c r="BX709" s="227">
        <v>0</v>
      </c>
      <c r="BY709" s="227">
        <v>0</v>
      </c>
      <c r="BZ709" s="227">
        <v>0</v>
      </c>
      <c r="CA709" s="227">
        <v>0</v>
      </c>
      <c r="CB709" s="227">
        <v>0</v>
      </c>
      <c r="CC709" s="227">
        <v>0</v>
      </c>
      <c r="CD709" s="227">
        <v>0</v>
      </c>
      <c r="CE709" s="295">
        <v>0</v>
      </c>
      <c r="CF709" s="227">
        <v>0</v>
      </c>
      <c r="CG709" s="227">
        <v>0</v>
      </c>
      <c r="CH709" s="227">
        <v>0</v>
      </c>
      <c r="CI709" s="227">
        <v>0</v>
      </c>
      <c r="CJ709" s="227">
        <v>0</v>
      </c>
      <c r="CK709" s="227">
        <v>895</v>
      </c>
      <c r="CL709" s="295">
        <v>0</v>
      </c>
      <c r="CM709" s="326" t="s">
        <v>1462</v>
      </c>
      <c r="CN709" s="309" t="s">
        <v>1461</v>
      </c>
      <c r="CO709" s="309" t="s">
        <v>1462</v>
      </c>
      <c r="CP709" s="310" t="s">
        <v>2203</v>
      </c>
      <c r="CQ709" s="336" t="s">
        <v>2274</v>
      </c>
      <c r="CR709" s="310">
        <f t="shared" si="15"/>
        <v>0</v>
      </c>
      <c r="CS709" s="310" t="s">
        <v>1269</v>
      </c>
      <c r="CT709" s="310" t="s">
        <v>1270</v>
      </c>
      <c r="CU709" s="310">
        <v>0</v>
      </c>
      <c r="CW709" s="312" t="s">
        <v>1461</v>
      </c>
      <c r="CX709" s="310" t="s">
        <v>1462</v>
      </c>
      <c r="CY709" s="310" t="s">
        <v>2203</v>
      </c>
      <c r="CZ709" s="325">
        <f t="shared" si="14"/>
        <v>0</v>
      </c>
      <c r="DA709" s="313" t="s">
        <v>1269</v>
      </c>
      <c r="DB709" s="310" t="s">
        <v>1508</v>
      </c>
      <c r="DC709" s="310" t="s">
        <v>1472</v>
      </c>
    </row>
    <row r="710" spans="1:107" ht="13.2" customHeight="1" x14ac:dyDescent="0.25">
      <c r="A710" s="293" t="s">
        <v>2103</v>
      </c>
      <c r="B710" s="294" t="s">
        <v>1370</v>
      </c>
      <c r="C710" s="227">
        <v>0</v>
      </c>
      <c r="D710" s="227">
        <v>0</v>
      </c>
      <c r="E710" s="227">
        <v>0</v>
      </c>
      <c r="F710" s="227">
        <v>29996.25</v>
      </c>
      <c r="G710" s="227">
        <v>0</v>
      </c>
      <c r="H710" s="227">
        <v>2024</v>
      </c>
      <c r="I710" s="227">
        <v>0</v>
      </c>
      <c r="J710" s="227">
        <v>0</v>
      </c>
      <c r="K710" s="227">
        <v>0</v>
      </c>
      <c r="L710" s="227">
        <v>17447.2</v>
      </c>
      <c r="M710" s="227">
        <v>0</v>
      </c>
      <c r="N710" s="227">
        <v>0</v>
      </c>
      <c r="O710" s="227">
        <v>0</v>
      </c>
      <c r="P710" s="227">
        <v>95855.94</v>
      </c>
      <c r="Q710" s="227">
        <v>51693.03</v>
      </c>
      <c r="R710" s="227">
        <v>0</v>
      </c>
      <c r="S710" s="227">
        <v>39638.07</v>
      </c>
      <c r="T710" s="227">
        <v>0</v>
      </c>
      <c r="U710" s="227">
        <v>130005.05</v>
      </c>
      <c r="V710" s="227">
        <v>0</v>
      </c>
      <c r="W710" s="227">
        <v>0</v>
      </c>
      <c r="X710" s="227">
        <v>0</v>
      </c>
      <c r="Y710" s="227">
        <v>103006.72</v>
      </c>
      <c r="Z710" s="227">
        <v>0</v>
      </c>
      <c r="AA710" s="227">
        <v>0</v>
      </c>
      <c r="AB710" s="227">
        <v>0</v>
      </c>
      <c r="AC710" s="227">
        <v>0</v>
      </c>
      <c r="AD710" s="227">
        <v>0</v>
      </c>
      <c r="AE710" s="227">
        <v>0</v>
      </c>
      <c r="AF710" s="227">
        <v>0</v>
      </c>
      <c r="AG710" s="227">
        <v>0</v>
      </c>
      <c r="AH710" s="227">
        <v>0</v>
      </c>
      <c r="AI710" s="227">
        <v>0</v>
      </c>
      <c r="AJ710" s="227">
        <v>0</v>
      </c>
      <c r="AK710" s="227">
        <v>0</v>
      </c>
      <c r="AL710" s="227">
        <v>48265</v>
      </c>
      <c r="AM710" s="227">
        <v>750</v>
      </c>
      <c r="AN710" s="227">
        <v>13650</v>
      </c>
      <c r="AO710" s="227">
        <v>0</v>
      </c>
      <c r="AP710" s="227">
        <v>0</v>
      </c>
      <c r="AQ710" s="227">
        <v>12670.8</v>
      </c>
      <c r="AR710" s="227">
        <v>0</v>
      </c>
      <c r="AS710" s="227">
        <v>0</v>
      </c>
      <c r="AT710" s="227">
        <v>0</v>
      </c>
      <c r="AU710" s="227">
        <v>0</v>
      </c>
      <c r="AV710" s="227">
        <v>0</v>
      </c>
      <c r="AW710" s="227">
        <v>0</v>
      </c>
      <c r="AX710" s="227">
        <v>8357.4</v>
      </c>
      <c r="AY710" s="227">
        <v>0</v>
      </c>
      <c r="AZ710" s="227">
        <v>42580.2</v>
      </c>
      <c r="BA710" s="227">
        <v>0</v>
      </c>
      <c r="BB710" s="227">
        <v>0</v>
      </c>
      <c r="BC710" s="227">
        <v>0</v>
      </c>
      <c r="BD710" s="227">
        <v>2485.41</v>
      </c>
      <c r="BE710" s="227">
        <v>23342.34</v>
      </c>
      <c r="BF710" s="227">
        <v>16876.55</v>
      </c>
      <c r="BG710" s="227">
        <v>0</v>
      </c>
      <c r="BH710" s="227">
        <v>0</v>
      </c>
      <c r="BI710" s="227">
        <v>0</v>
      </c>
      <c r="BJ710" s="227">
        <v>0</v>
      </c>
      <c r="BK710" s="227">
        <v>0</v>
      </c>
      <c r="BL710" s="227">
        <v>0</v>
      </c>
      <c r="BM710" s="227">
        <v>0</v>
      </c>
      <c r="BN710" s="227">
        <v>0</v>
      </c>
      <c r="BO710" s="227">
        <v>0</v>
      </c>
      <c r="BP710" s="227">
        <v>0</v>
      </c>
      <c r="BQ710" s="227">
        <v>0</v>
      </c>
      <c r="BR710" s="227">
        <v>0</v>
      </c>
      <c r="BS710" s="227">
        <v>3506</v>
      </c>
      <c r="BT710" s="227">
        <v>0</v>
      </c>
      <c r="BU710" s="295">
        <v>0</v>
      </c>
      <c r="BV710" s="227">
        <v>0</v>
      </c>
      <c r="BW710" s="295">
        <v>0</v>
      </c>
      <c r="BX710" s="295">
        <v>9100.7999999999993</v>
      </c>
      <c r="BY710" s="227">
        <v>0</v>
      </c>
      <c r="BZ710" s="227">
        <v>0</v>
      </c>
      <c r="CA710" s="295">
        <v>0</v>
      </c>
      <c r="CB710" s="295">
        <v>0</v>
      </c>
      <c r="CC710" s="227">
        <v>9140.08</v>
      </c>
      <c r="CD710" s="227">
        <v>29782.89</v>
      </c>
      <c r="CE710" s="295">
        <v>0</v>
      </c>
      <c r="CF710" s="227">
        <v>0</v>
      </c>
      <c r="CG710" s="227">
        <v>1572</v>
      </c>
      <c r="CH710" s="227">
        <v>0</v>
      </c>
      <c r="CI710" s="227">
        <v>0</v>
      </c>
      <c r="CJ710" s="295">
        <v>0</v>
      </c>
      <c r="CK710" s="227">
        <v>0</v>
      </c>
      <c r="CL710" s="295">
        <v>0</v>
      </c>
      <c r="CM710" s="326" t="s">
        <v>1457</v>
      </c>
      <c r="CN710" s="309" t="s">
        <v>1460</v>
      </c>
      <c r="CO710" s="309" t="s">
        <v>1457</v>
      </c>
      <c r="CP710" s="310" t="s">
        <v>2205</v>
      </c>
      <c r="CQ710" s="336" t="s">
        <v>2273</v>
      </c>
      <c r="CR710" s="310">
        <f t="shared" si="15"/>
        <v>0</v>
      </c>
      <c r="CS710" s="310" t="s">
        <v>2103</v>
      </c>
      <c r="CT710" s="310" t="s">
        <v>1370</v>
      </c>
      <c r="CU710" s="310">
        <v>0</v>
      </c>
      <c r="CW710" s="312" t="s">
        <v>1460</v>
      </c>
      <c r="CX710" s="310" t="s">
        <v>1457</v>
      </c>
      <c r="CY710" s="310" t="s">
        <v>2205</v>
      </c>
      <c r="CZ710" s="325">
        <f t="shared" si="14"/>
        <v>0</v>
      </c>
      <c r="DA710" s="313" t="s">
        <v>2103</v>
      </c>
      <c r="DB710" s="310" t="s">
        <v>1370</v>
      </c>
      <c r="DC710" s="310" t="s">
        <v>2296</v>
      </c>
    </row>
    <row r="711" spans="1:107" ht="13.2" customHeight="1" x14ac:dyDescent="0.25">
      <c r="A711" s="293" t="s">
        <v>2104</v>
      </c>
      <c r="B711" s="294" t="s">
        <v>1529</v>
      </c>
      <c r="C711" s="227">
        <v>0</v>
      </c>
      <c r="D711" s="227">
        <v>0</v>
      </c>
      <c r="E711" s="227">
        <v>0</v>
      </c>
      <c r="F711" s="227">
        <v>0</v>
      </c>
      <c r="G711" s="227">
        <v>0</v>
      </c>
      <c r="H711" s="227">
        <v>0</v>
      </c>
      <c r="I711" s="227">
        <v>0</v>
      </c>
      <c r="J711" s="227">
        <v>0</v>
      </c>
      <c r="K711" s="227">
        <v>0</v>
      </c>
      <c r="L711" s="227">
        <v>0</v>
      </c>
      <c r="M711" s="227">
        <v>0</v>
      </c>
      <c r="N711" s="227">
        <v>0</v>
      </c>
      <c r="O711" s="227">
        <v>0</v>
      </c>
      <c r="P711" s="227">
        <v>0</v>
      </c>
      <c r="Q711" s="227">
        <v>0</v>
      </c>
      <c r="R711" s="227">
        <v>0</v>
      </c>
      <c r="S711" s="227">
        <v>0</v>
      </c>
      <c r="T711" s="227">
        <v>0</v>
      </c>
      <c r="U711" s="227">
        <v>0</v>
      </c>
      <c r="V711" s="227">
        <v>0</v>
      </c>
      <c r="W711" s="227">
        <v>0</v>
      </c>
      <c r="X711" s="227">
        <v>0</v>
      </c>
      <c r="Y711" s="227">
        <v>0</v>
      </c>
      <c r="Z711" s="227">
        <v>0</v>
      </c>
      <c r="AA711" s="227">
        <v>0</v>
      </c>
      <c r="AB711" s="227">
        <v>0</v>
      </c>
      <c r="AC711" s="227">
        <v>0</v>
      </c>
      <c r="AD711" s="227">
        <v>0</v>
      </c>
      <c r="AE711" s="227">
        <v>0</v>
      </c>
      <c r="AF711" s="227">
        <v>0</v>
      </c>
      <c r="AG711" s="227">
        <v>600</v>
      </c>
      <c r="AH711" s="227">
        <v>0</v>
      </c>
      <c r="AI711" s="227">
        <v>0</v>
      </c>
      <c r="AJ711" s="227">
        <v>0</v>
      </c>
      <c r="AK711" s="227">
        <v>0</v>
      </c>
      <c r="AL711" s="227">
        <v>0</v>
      </c>
      <c r="AM711" s="227">
        <v>0</v>
      </c>
      <c r="AN711" s="227">
        <v>0</v>
      </c>
      <c r="AO711" s="227">
        <v>0</v>
      </c>
      <c r="AP711" s="227">
        <v>0</v>
      </c>
      <c r="AQ711" s="227">
        <v>0</v>
      </c>
      <c r="AR711" s="227">
        <v>0</v>
      </c>
      <c r="AS711" s="227">
        <v>0</v>
      </c>
      <c r="AT711" s="227">
        <v>0</v>
      </c>
      <c r="AU711" s="227">
        <v>0</v>
      </c>
      <c r="AV711" s="227">
        <v>0</v>
      </c>
      <c r="AW711" s="227">
        <v>0</v>
      </c>
      <c r="AX711" s="227">
        <v>0</v>
      </c>
      <c r="AY711" s="227">
        <v>0</v>
      </c>
      <c r="AZ711" s="227">
        <v>0</v>
      </c>
      <c r="BA711" s="227">
        <v>0</v>
      </c>
      <c r="BB711" s="227">
        <v>0</v>
      </c>
      <c r="BC711" s="227">
        <v>0</v>
      </c>
      <c r="BD711" s="227">
        <v>0</v>
      </c>
      <c r="BE711" s="227">
        <v>0</v>
      </c>
      <c r="BF711" s="227">
        <v>0</v>
      </c>
      <c r="BG711" s="227">
        <v>0</v>
      </c>
      <c r="BH711" s="227">
        <v>0</v>
      </c>
      <c r="BI711" s="227">
        <v>0</v>
      </c>
      <c r="BJ711" s="227">
        <v>0</v>
      </c>
      <c r="BK711" s="227">
        <v>0</v>
      </c>
      <c r="BL711" s="227">
        <v>0</v>
      </c>
      <c r="BM711" s="227">
        <v>0</v>
      </c>
      <c r="BN711" s="227">
        <v>0</v>
      </c>
      <c r="BO711" s="227">
        <v>0</v>
      </c>
      <c r="BP711" s="227">
        <v>0</v>
      </c>
      <c r="BQ711" s="227">
        <v>0</v>
      </c>
      <c r="BR711" s="295">
        <v>0</v>
      </c>
      <c r="BS711" s="227">
        <v>0</v>
      </c>
      <c r="BT711" s="227">
        <v>0</v>
      </c>
      <c r="BU711" s="227">
        <v>0</v>
      </c>
      <c r="BV711" s="227">
        <v>0</v>
      </c>
      <c r="BW711" s="227">
        <v>0</v>
      </c>
      <c r="BX711" s="227">
        <v>0</v>
      </c>
      <c r="BY711" s="227">
        <v>0</v>
      </c>
      <c r="BZ711" s="227">
        <v>0</v>
      </c>
      <c r="CA711" s="227">
        <v>0</v>
      </c>
      <c r="CB711" s="227">
        <v>0</v>
      </c>
      <c r="CC711" s="227">
        <v>0</v>
      </c>
      <c r="CD711" s="227">
        <v>0</v>
      </c>
      <c r="CE711" s="227">
        <v>0</v>
      </c>
      <c r="CF711" s="227">
        <v>0</v>
      </c>
      <c r="CG711" s="227">
        <v>0</v>
      </c>
      <c r="CH711" s="227">
        <v>0</v>
      </c>
      <c r="CI711" s="227">
        <v>0</v>
      </c>
      <c r="CJ711" s="227">
        <v>0</v>
      </c>
      <c r="CK711" s="227">
        <v>0</v>
      </c>
      <c r="CL711" s="227">
        <v>0</v>
      </c>
      <c r="CM711" s="326" t="s">
        <v>1457</v>
      </c>
      <c r="CN711" s="309" t="s">
        <v>1460</v>
      </c>
      <c r="CO711" s="309" t="s">
        <v>1457</v>
      </c>
      <c r="CP711" s="310" t="s">
        <v>2205</v>
      </c>
      <c r="CQ711" s="336" t="s">
        <v>2273</v>
      </c>
      <c r="CR711" s="310">
        <f t="shared" si="15"/>
        <v>0</v>
      </c>
      <c r="CS711" s="310" t="s">
        <v>2104</v>
      </c>
      <c r="CT711" s="310" t="s">
        <v>742</v>
      </c>
      <c r="CU711" s="310">
        <v>0</v>
      </c>
      <c r="CW711" s="312" t="s">
        <v>1460</v>
      </c>
      <c r="CX711" s="310" t="s">
        <v>1457</v>
      </c>
      <c r="CY711" s="310" t="s">
        <v>2205</v>
      </c>
      <c r="CZ711" s="325">
        <f t="shared" si="14"/>
        <v>0</v>
      </c>
      <c r="DA711" s="313" t="s">
        <v>2104</v>
      </c>
      <c r="DB711" s="310" t="s">
        <v>1529</v>
      </c>
      <c r="DC711" s="310" t="s">
        <v>2296</v>
      </c>
    </row>
    <row r="712" spans="1:107" ht="13.2" customHeight="1" x14ac:dyDescent="0.25">
      <c r="A712" s="293" t="s">
        <v>2105</v>
      </c>
      <c r="B712" s="294" t="s">
        <v>1530</v>
      </c>
      <c r="C712" s="227">
        <v>0</v>
      </c>
      <c r="D712" s="227">
        <v>0</v>
      </c>
      <c r="E712" s="227">
        <v>0</v>
      </c>
      <c r="F712" s="227">
        <v>0</v>
      </c>
      <c r="G712" s="227">
        <v>0</v>
      </c>
      <c r="H712" s="227">
        <v>0</v>
      </c>
      <c r="I712" s="227">
        <v>0</v>
      </c>
      <c r="J712" s="227">
        <v>0</v>
      </c>
      <c r="K712" s="227">
        <v>0</v>
      </c>
      <c r="L712" s="227">
        <v>0</v>
      </c>
      <c r="M712" s="227">
        <v>0</v>
      </c>
      <c r="N712" s="227">
        <v>0</v>
      </c>
      <c r="O712" s="227">
        <v>0</v>
      </c>
      <c r="P712" s="227">
        <v>0</v>
      </c>
      <c r="Q712" s="227">
        <v>0</v>
      </c>
      <c r="R712" s="227">
        <v>0</v>
      </c>
      <c r="S712" s="227">
        <v>0</v>
      </c>
      <c r="T712" s="227">
        <v>0</v>
      </c>
      <c r="U712" s="227">
        <v>0</v>
      </c>
      <c r="V712" s="227">
        <v>0</v>
      </c>
      <c r="W712" s="227">
        <v>0</v>
      </c>
      <c r="X712" s="227">
        <v>0</v>
      </c>
      <c r="Y712" s="227">
        <v>0</v>
      </c>
      <c r="Z712" s="227">
        <v>0</v>
      </c>
      <c r="AA712" s="227">
        <v>0</v>
      </c>
      <c r="AB712" s="227">
        <v>0</v>
      </c>
      <c r="AC712" s="227">
        <v>0</v>
      </c>
      <c r="AD712" s="227">
        <v>0</v>
      </c>
      <c r="AE712" s="227">
        <v>0</v>
      </c>
      <c r="AF712" s="227">
        <v>0</v>
      </c>
      <c r="AG712" s="227">
        <v>0</v>
      </c>
      <c r="AH712" s="227">
        <v>0</v>
      </c>
      <c r="AI712" s="227">
        <v>0</v>
      </c>
      <c r="AJ712" s="227">
        <v>0</v>
      </c>
      <c r="AK712" s="227">
        <v>0</v>
      </c>
      <c r="AL712" s="227">
        <v>0</v>
      </c>
      <c r="AM712" s="227">
        <v>0</v>
      </c>
      <c r="AN712" s="227">
        <v>0</v>
      </c>
      <c r="AO712" s="227">
        <v>0</v>
      </c>
      <c r="AP712" s="227">
        <v>0</v>
      </c>
      <c r="AQ712" s="227">
        <v>0</v>
      </c>
      <c r="AR712" s="227">
        <v>0</v>
      </c>
      <c r="AS712" s="227">
        <v>0</v>
      </c>
      <c r="AT712" s="227">
        <v>0</v>
      </c>
      <c r="AU712" s="227">
        <v>0</v>
      </c>
      <c r="AV712" s="227">
        <v>0</v>
      </c>
      <c r="AW712" s="227">
        <v>0</v>
      </c>
      <c r="AX712" s="227">
        <v>0</v>
      </c>
      <c r="AY712" s="227">
        <v>0</v>
      </c>
      <c r="AZ712" s="227">
        <v>0</v>
      </c>
      <c r="BA712" s="227">
        <v>0</v>
      </c>
      <c r="BB712" s="227">
        <v>0</v>
      </c>
      <c r="BC712" s="227">
        <v>0</v>
      </c>
      <c r="BD712" s="227">
        <v>0</v>
      </c>
      <c r="BE712" s="227">
        <v>0</v>
      </c>
      <c r="BF712" s="227">
        <v>0</v>
      </c>
      <c r="BG712" s="227">
        <v>0</v>
      </c>
      <c r="BH712" s="227">
        <v>0</v>
      </c>
      <c r="BI712" s="227">
        <v>0</v>
      </c>
      <c r="BJ712" s="227">
        <v>0</v>
      </c>
      <c r="BK712" s="227">
        <v>0</v>
      </c>
      <c r="BL712" s="227">
        <v>0</v>
      </c>
      <c r="BM712" s="227">
        <v>0</v>
      </c>
      <c r="BN712" s="227">
        <v>0</v>
      </c>
      <c r="BO712" s="227">
        <v>0</v>
      </c>
      <c r="BP712" s="227">
        <v>0</v>
      </c>
      <c r="BQ712" s="227">
        <v>0</v>
      </c>
      <c r="BR712" s="295">
        <v>0</v>
      </c>
      <c r="BS712" s="295">
        <v>0</v>
      </c>
      <c r="BT712" s="227">
        <v>0</v>
      </c>
      <c r="BU712" s="295">
        <v>0</v>
      </c>
      <c r="BV712" s="295">
        <v>0</v>
      </c>
      <c r="BW712" s="295">
        <v>0</v>
      </c>
      <c r="BX712" s="227">
        <v>0</v>
      </c>
      <c r="BY712" s="295">
        <v>0</v>
      </c>
      <c r="BZ712" s="227">
        <v>0</v>
      </c>
      <c r="CA712" s="295">
        <v>0</v>
      </c>
      <c r="CB712" s="295">
        <v>0</v>
      </c>
      <c r="CC712" s="295">
        <v>0</v>
      </c>
      <c r="CD712" s="295">
        <v>0</v>
      </c>
      <c r="CE712" s="295">
        <v>0</v>
      </c>
      <c r="CF712" s="227">
        <v>0</v>
      </c>
      <c r="CG712" s="227">
        <v>0</v>
      </c>
      <c r="CH712" s="227">
        <v>0</v>
      </c>
      <c r="CI712" s="295">
        <v>0</v>
      </c>
      <c r="CJ712" s="295">
        <v>0</v>
      </c>
      <c r="CK712" s="295">
        <v>0</v>
      </c>
      <c r="CL712" s="295">
        <v>0</v>
      </c>
      <c r="CM712" s="326" t="s">
        <v>1457</v>
      </c>
      <c r="CN712" s="309" t="s">
        <v>1458</v>
      </c>
      <c r="CO712" s="309" t="s">
        <v>1457</v>
      </c>
      <c r="CP712" s="310" t="s">
        <v>2205</v>
      </c>
      <c r="CQ712" s="336" t="s">
        <v>2273</v>
      </c>
      <c r="CR712" s="310">
        <f t="shared" si="15"/>
        <v>0</v>
      </c>
      <c r="CS712" s="310" t="s">
        <v>2105</v>
      </c>
      <c r="CT712" s="310" t="s">
        <v>1165</v>
      </c>
      <c r="CU712" s="310">
        <v>0</v>
      </c>
      <c r="CW712" s="312" t="s">
        <v>1458</v>
      </c>
      <c r="CX712" s="310" t="s">
        <v>1457</v>
      </c>
      <c r="CY712" s="310" t="s">
        <v>2205</v>
      </c>
      <c r="CZ712" s="325">
        <f t="shared" ref="CZ712:CZ775" si="16">A712-DA712</f>
        <v>0</v>
      </c>
      <c r="DA712" s="313" t="s">
        <v>2105</v>
      </c>
      <c r="DB712" s="310" t="s">
        <v>1530</v>
      </c>
      <c r="DC712" s="310" t="s">
        <v>2296</v>
      </c>
    </row>
    <row r="713" spans="1:107" ht="13.2" customHeight="1" x14ac:dyDescent="0.25">
      <c r="A713" s="293" t="s">
        <v>2106</v>
      </c>
      <c r="B713" s="294" t="s">
        <v>743</v>
      </c>
      <c r="C713" s="227">
        <v>0</v>
      </c>
      <c r="D713" s="227">
        <v>0</v>
      </c>
      <c r="E713" s="227">
        <v>11148.6</v>
      </c>
      <c r="F713" s="227">
        <v>14028</v>
      </c>
      <c r="G713" s="227">
        <v>0</v>
      </c>
      <c r="H713" s="227">
        <v>0</v>
      </c>
      <c r="I713" s="227">
        <v>0</v>
      </c>
      <c r="J713" s="227">
        <v>10842</v>
      </c>
      <c r="K713" s="227">
        <v>2555.75</v>
      </c>
      <c r="L713" s="227">
        <v>0</v>
      </c>
      <c r="M713" s="227">
        <v>2590</v>
      </c>
      <c r="N713" s="227">
        <v>0</v>
      </c>
      <c r="O713" s="227">
        <v>0</v>
      </c>
      <c r="P713" s="227">
        <v>0</v>
      </c>
      <c r="Q713" s="227">
        <v>0</v>
      </c>
      <c r="R713" s="227">
        <v>0</v>
      </c>
      <c r="S713" s="227">
        <v>4076</v>
      </c>
      <c r="T713" s="227">
        <v>0</v>
      </c>
      <c r="U713" s="227">
        <v>0</v>
      </c>
      <c r="V713" s="227">
        <v>2428</v>
      </c>
      <c r="W713" s="227">
        <v>0</v>
      </c>
      <c r="X713" s="227">
        <v>0</v>
      </c>
      <c r="Y713" s="227">
        <v>0</v>
      </c>
      <c r="Z713" s="227">
        <v>0</v>
      </c>
      <c r="AA713" s="227">
        <v>0</v>
      </c>
      <c r="AB713" s="227">
        <v>0</v>
      </c>
      <c r="AC713" s="227">
        <v>0</v>
      </c>
      <c r="AD713" s="227">
        <v>0</v>
      </c>
      <c r="AE713" s="227">
        <v>0</v>
      </c>
      <c r="AF713" s="227">
        <v>0</v>
      </c>
      <c r="AG713" s="227">
        <v>0</v>
      </c>
      <c r="AH713" s="227">
        <v>0</v>
      </c>
      <c r="AI713" s="227">
        <v>0</v>
      </c>
      <c r="AJ713" s="227">
        <v>0</v>
      </c>
      <c r="AK713" s="227">
        <v>0</v>
      </c>
      <c r="AL713" s="227">
        <v>0</v>
      </c>
      <c r="AM713" s="227">
        <v>0</v>
      </c>
      <c r="AN713" s="227">
        <v>0</v>
      </c>
      <c r="AO713" s="227">
        <v>0</v>
      </c>
      <c r="AP713" s="227">
        <v>0</v>
      </c>
      <c r="AQ713" s="227">
        <v>0</v>
      </c>
      <c r="AR713" s="227">
        <v>0</v>
      </c>
      <c r="AS713" s="227">
        <v>0</v>
      </c>
      <c r="AT713" s="227">
        <v>0</v>
      </c>
      <c r="AU713" s="227">
        <v>0</v>
      </c>
      <c r="AV713" s="227">
        <v>0</v>
      </c>
      <c r="AW713" s="227">
        <v>0</v>
      </c>
      <c r="AX713" s="227">
        <v>0</v>
      </c>
      <c r="AY713" s="227">
        <v>0</v>
      </c>
      <c r="AZ713" s="227">
        <v>0</v>
      </c>
      <c r="BA713" s="227">
        <v>35511</v>
      </c>
      <c r="BB713" s="227">
        <v>0</v>
      </c>
      <c r="BC713" s="227">
        <v>0</v>
      </c>
      <c r="BD713" s="227">
        <v>27471</v>
      </c>
      <c r="BE713" s="227">
        <v>12530.5</v>
      </c>
      <c r="BF713" s="227">
        <v>165</v>
      </c>
      <c r="BG713" s="227">
        <v>4060</v>
      </c>
      <c r="BH713" s="227">
        <v>2782</v>
      </c>
      <c r="BI713" s="227">
        <v>0</v>
      </c>
      <c r="BJ713" s="227">
        <v>0</v>
      </c>
      <c r="BK713" s="227">
        <v>0</v>
      </c>
      <c r="BL713" s="227">
        <v>0</v>
      </c>
      <c r="BM713" s="227">
        <v>0</v>
      </c>
      <c r="BN713" s="227">
        <v>0</v>
      </c>
      <c r="BO713" s="227">
        <v>0</v>
      </c>
      <c r="BP713" s="227">
        <v>0</v>
      </c>
      <c r="BQ713" s="227">
        <v>0</v>
      </c>
      <c r="BR713" s="295">
        <v>0</v>
      </c>
      <c r="BS713" s="227">
        <v>0</v>
      </c>
      <c r="BT713" s="227">
        <v>0</v>
      </c>
      <c r="BU713" s="227">
        <v>0</v>
      </c>
      <c r="BV713" s="227">
        <v>0</v>
      </c>
      <c r="BW713" s="295">
        <v>0</v>
      </c>
      <c r="BX713" s="227">
        <v>0</v>
      </c>
      <c r="BY713" s="295">
        <v>0</v>
      </c>
      <c r="BZ713" s="295">
        <v>0</v>
      </c>
      <c r="CA713" s="295">
        <v>0</v>
      </c>
      <c r="CB713" s="227">
        <v>0</v>
      </c>
      <c r="CC713" s="295">
        <v>0</v>
      </c>
      <c r="CD713" s="227">
        <v>0</v>
      </c>
      <c r="CE713" s="227">
        <v>0</v>
      </c>
      <c r="CF713" s="227">
        <v>0</v>
      </c>
      <c r="CG713" s="227">
        <v>0</v>
      </c>
      <c r="CH713" s="295">
        <v>0</v>
      </c>
      <c r="CI713" s="227">
        <v>0</v>
      </c>
      <c r="CJ713" s="295">
        <v>0</v>
      </c>
      <c r="CK713" s="227">
        <v>0</v>
      </c>
      <c r="CL713" s="227">
        <v>0</v>
      </c>
      <c r="CM713" s="326" t="s">
        <v>1457</v>
      </c>
      <c r="CN713" s="309" t="s">
        <v>1460</v>
      </c>
      <c r="CO713" s="309" t="s">
        <v>1457</v>
      </c>
      <c r="CP713" s="310" t="s">
        <v>2205</v>
      </c>
      <c r="CQ713" s="336" t="s">
        <v>2273</v>
      </c>
      <c r="CR713" s="310">
        <f t="shared" si="15"/>
        <v>0</v>
      </c>
      <c r="CS713" s="310" t="s">
        <v>2106</v>
      </c>
      <c r="CT713" s="310" t="s">
        <v>743</v>
      </c>
      <c r="CU713" s="310">
        <v>0</v>
      </c>
      <c r="CW713" s="312" t="s">
        <v>1460</v>
      </c>
      <c r="CX713" s="310" t="s">
        <v>1457</v>
      </c>
      <c r="CY713" s="310" t="s">
        <v>2205</v>
      </c>
      <c r="CZ713" s="325">
        <f t="shared" si="16"/>
        <v>0</v>
      </c>
      <c r="DA713" s="313" t="s">
        <v>2106</v>
      </c>
      <c r="DB713" s="310" t="s">
        <v>743</v>
      </c>
      <c r="DC713" s="310" t="s">
        <v>2296</v>
      </c>
    </row>
    <row r="714" spans="1:107" ht="13.2" customHeight="1" x14ac:dyDescent="0.25">
      <c r="A714" s="293" t="s">
        <v>2107</v>
      </c>
      <c r="B714" s="294" t="s">
        <v>2108</v>
      </c>
      <c r="C714" s="227">
        <v>5570000</v>
      </c>
      <c r="D714" s="227">
        <v>220000</v>
      </c>
      <c r="E714" s="227">
        <v>170000</v>
      </c>
      <c r="F714" s="227">
        <v>230000</v>
      </c>
      <c r="G714" s="227">
        <v>380000</v>
      </c>
      <c r="H714" s="227">
        <v>120000</v>
      </c>
      <c r="I714" s="227">
        <v>530000</v>
      </c>
      <c r="J714" s="227">
        <v>940000</v>
      </c>
      <c r="K714" s="227">
        <v>220000</v>
      </c>
      <c r="L714" s="227">
        <v>310000</v>
      </c>
      <c r="M714" s="227">
        <v>1175000</v>
      </c>
      <c r="N714" s="227">
        <v>300000</v>
      </c>
      <c r="O714" s="227">
        <v>2390000</v>
      </c>
      <c r="P714" s="227">
        <v>410000</v>
      </c>
      <c r="Q714" s="227">
        <v>670000</v>
      </c>
      <c r="R714" s="227">
        <v>630000</v>
      </c>
      <c r="S714" s="227">
        <v>180000</v>
      </c>
      <c r="T714" s="227">
        <v>400000</v>
      </c>
      <c r="U714" s="227">
        <v>320000</v>
      </c>
      <c r="V714" s="227">
        <v>100000</v>
      </c>
      <c r="W714" s="227">
        <v>3340000</v>
      </c>
      <c r="X714" s="227">
        <v>200000</v>
      </c>
      <c r="Y714" s="227">
        <v>0</v>
      </c>
      <c r="Z714" s="227">
        <v>380000</v>
      </c>
      <c r="AA714" s="227">
        <v>200000</v>
      </c>
      <c r="AB714" s="227">
        <v>100000</v>
      </c>
      <c r="AC714" s="227">
        <v>150000</v>
      </c>
      <c r="AD714" s="227">
        <v>1110000</v>
      </c>
      <c r="AE714" s="227">
        <v>390000</v>
      </c>
      <c r="AF714" s="227">
        <v>190000</v>
      </c>
      <c r="AG714" s="227">
        <v>487640</v>
      </c>
      <c r="AH714" s="227">
        <v>1000000</v>
      </c>
      <c r="AI714" s="227">
        <v>230000</v>
      </c>
      <c r="AJ714" s="227">
        <v>270000</v>
      </c>
      <c r="AK714" s="227">
        <v>7725000</v>
      </c>
      <c r="AL714" s="227">
        <v>420000</v>
      </c>
      <c r="AM714" s="227">
        <v>400000</v>
      </c>
      <c r="AN714" s="227">
        <v>780000</v>
      </c>
      <c r="AO714" s="227">
        <v>613500</v>
      </c>
      <c r="AP714" s="227">
        <v>620000</v>
      </c>
      <c r="AQ714" s="227">
        <v>180000</v>
      </c>
      <c r="AR714" s="227">
        <v>2090000</v>
      </c>
      <c r="AS714" s="227">
        <v>390000</v>
      </c>
      <c r="AT714" s="227">
        <v>680000</v>
      </c>
      <c r="AU714" s="227">
        <v>920000</v>
      </c>
      <c r="AV714" s="227">
        <v>600000</v>
      </c>
      <c r="AW714" s="227">
        <v>410000</v>
      </c>
      <c r="AX714" s="227">
        <v>300000</v>
      </c>
      <c r="AY714" s="227">
        <v>400000</v>
      </c>
      <c r="AZ714" s="227">
        <v>290000</v>
      </c>
      <c r="BA714" s="227">
        <v>2100000</v>
      </c>
      <c r="BB714" s="227">
        <v>320000</v>
      </c>
      <c r="BC714" s="227">
        <v>3940000</v>
      </c>
      <c r="BD714" s="227">
        <v>1810000</v>
      </c>
      <c r="BE714" s="227">
        <v>210000</v>
      </c>
      <c r="BF714" s="227">
        <v>520000</v>
      </c>
      <c r="BG714" s="227">
        <v>1810000</v>
      </c>
      <c r="BH714" s="227">
        <v>300000</v>
      </c>
      <c r="BI714" s="227">
        <v>220000</v>
      </c>
      <c r="BJ714" s="227">
        <v>315000</v>
      </c>
      <c r="BK714" s="227">
        <v>380000</v>
      </c>
      <c r="BL714" s="227">
        <v>3385000</v>
      </c>
      <c r="BM714" s="227">
        <v>970000</v>
      </c>
      <c r="BN714" s="227">
        <v>500000</v>
      </c>
      <c r="BO714" s="227">
        <v>685000</v>
      </c>
      <c r="BP714" s="227">
        <v>510000</v>
      </c>
      <c r="BQ714" s="227">
        <v>460000</v>
      </c>
      <c r="BR714" s="295">
        <v>13420000</v>
      </c>
      <c r="BS714" s="227">
        <v>720000</v>
      </c>
      <c r="BT714" s="227">
        <v>550000</v>
      </c>
      <c r="BU714" s="227">
        <v>2500000</v>
      </c>
      <c r="BV714" s="227">
        <v>100000</v>
      </c>
      <c r="BW714" s="227">
        <v>620000</v>
      </c>
      <c r="BX714" s="295">
        <v>1770000</v>
      </c>
      <c r="BY714" s="227">
        <v>480000</v>
      </c>
      <c r="BZ714" s="227">
        <v>420000</v>
      </c>
      <c r="CA714" s="227">
        <v>500000</v>
      </c>
      <c r="CB714" s="227">
        <v>560000</v>
      </c>
      <c r="CC714" s="227">
        <v>1770000</v>
      </c>
      <c r="CD714" s="227">
        <v>110000</v>
      </c>
      <c r="CE714" s="227">
        <v>1090000</v>
      </c>
      <c r="CF714" s="227">
        <v>490000</v>
      </c>
      <c r="CG714" s="227">
        <v>200000</v>
      </c>
      <c r="CH714" s="227">
        <v>230000</v>
      </c>
      <c r="CI714" s="227">
        <v>200000</v>
      </c>
      <c r="CJ714" s="227">
        <v>1360000</v>
      </c>
      <c r="CK714" s="227">
        <v>310000</v>
      </c>
      <c r="CL714" s="227">
        <v>390000</v>
      </c>
      <c r="CM714" s="326" t="s">
        <v>1428</v>
      </c>
      <c r="CN714" s="309" t="s">
        <v>1427</v>
      </c>
      <c r="CO714" s="309" t="s">
        <v>1428</v>
      </c>
      <c r="CP714" s="310" t="s">
        <v>2201</v>
      </c>
      <c r="CQ714" s="354" t="s">
        <v>2263</v>
      </c>
      <c r="CR714" s="310">
        <f t="shared" si="15"/>
        <v>0</v>
      </c>
      <c r="CS714" s="310" t="s">
        <v>2107</v>
      </c>
      <c r="CT714" s="310" t="s">
        <v>2108</v>
      </c>
      <c r="CU714" s="310">
        <v>0</v>
      </c>
      <c r="CW714" s="312" t="s">
        <v>1427</v>
      </c>
      <c r="CX714" s="310" t="s">
        <v>1428</v>
      </c>
      <c r="CY714" s="310" t="s">
        <v>2201</v>
      </c>
      <c r="CZ714" s="325">
        <f t="shared" si="16"/>
        <v>0</v>
      </c>
      <c r="DA714" s="313" t="s">
        <v>2107</v>
      </c>
      <c r="DB714" s="310" t="s">
        <v>2108</v>
      </c>
      <c r="DC714" s="310" t="s">
        <v>1471</v>
      </c>
    </row>
    <row r="715" spans="1:107" ht="13.2" customHeight="1" x14ac:dyDescent="0.25">
      <c r="A715" s="293" t="s">
        <v>2109</v>
      </c>
      <c r="B715" s="294" t="s">
        <v>744</v>
      </c>
      <c r="C715" s="227">
        <v>1110000</v>
      </c>
      <c r="D715" s="227">
        <v>170000</v>
      </c>
      <c r="E715" s="227">
        <v>310000</v>
      </c>
      <c r="F715" s="227">
        <v>200000</v>
      </c>
      <c r="G715" s="227">
        <v>280000</v>
      </c>
      <c r="H715" s="227">
        <v>210000</v>
      </c>
      <c r="I715" s="227">
        <v>140000</v>
      </c>
      <c r="J715" s="227">
        <v>290000</v>
      </c>
      <c r="K715" s="227">
        <v>220000</v>
      </c>
      <c r="L715" s="227">
        <v>300000</v>
      </c>
      <c r="M715" s="227">
        <v>70000</v>
      </c>
      <c r="N715" s="227">
        <v>220000</v>
      </c>
      <c r="O715" s="227">
        <v>360000</v>
      </c>
      <c r="P715" s="227">
        <v>200000</v>
      </c>
      <c r="Q715" s="227">
        <v>290000</v>
      </c>
      <c r="R715" s="227">
        <v>210000</v>
      </c>
      <c r="S715" s="227">
        <v>240000</v>
      </c>
      <c r="T715" s="227">
        <v>300000</v>
      </c>
      <c r="U715" s="227">
        <v>300000</v>
      </c>
      <c r="V715" s="227">
        <v>170000</v>
      </c>
      <c r="W715" s="227">
        <v>200000</v>
      </c>
      <c r="X715" s="227">
        <v>280000</v>
      </c>
      <c r="Y715" s="227">
        <v>0</v>
      </c>
      <c r="Z715" s="227">
        <v>320000</v>
      </c>
      <c r="AA715" s="227">
        <v>120000</v>
      </c>
      <c r="AB715" s="227">
        <v>110000</v>
      </c>
      <c r="AC715" s="227">
        <v>400000</v>
      </c>
      <c r="AD715" s="227">
        <v>150000</v>
      </c>
      <c r="AE715" s="227">
        <v>260000</v>
      </c>
      <c r="AF715" s="227">
        <v>100000</v>
      </c>
      <c r="AG715" s="227">
        <v>320000</v>
      </c>
      <c r="AH715" s="227">
        <v>400000</v>
      </c>
      <c r="AI715" s="227">
        <v>10000</v>
      </c>
      <c r="AJ715" s="227">
        <v>0</v>
      </c>
      <c r="AK715" s="227">
        <v>410000</v>
      </c>
      <c r="AL715" s="227">
        <v>120000</v>
      </c>
      <c r="AM715" s="227">
        <v>300000</v>
      </c>
      <c r="AN715" s="227">
        <v>150000</v>
      </c>
      <c r="AO715" s="227">
        <v>275000</v>
      </c>
      <c r="AP715" s="227">
        <v>0</v>
      </c>
      <c r="AQ715" s="227">
        <v>90000</v>
      </c>
      <c r="AR715" s="227">
        <v>390000</v>
      </c>
      <c r="AS715" s="227">
        <v>280000</v>
      </c>
      <c r="AT715" s="227">
        <v>470000</v>
      </c>
      <c r="AU715" s="227">
        <v>280000</v>
      </c>
      <c r="AV715" s="227">
        <v>0</v>
      </c>
      <c r="AW715" s="227">
        <v>20000</v>
      </c>
      <c r="AX715" s="227">
        <v>160000</v>
      </c>
      <c r="AY715" s="227">
        <v>280000</v>
      </c>
      <c r="AZ715" s="227">
        <v>100000</v>
      </c>
      <c r="BA715" s="227">
        <v>270000</v>
      </c>
      <c r="BB715" s="227">
        <v>100000</v>
      </c>
      <c r="BC715" s="227">
        <v>510000</v>
      </c>
      <c r="BD715" s="227">
        <v>310000</v>
      </c>
      <c r="BE715" s="227">
        <v>0</v>
      </c>
      <c r="BF715" s="227">
        <v>100000</v>
      </c>
      <c r="BG715" s="227">
        <v>470000</v>
      </c>
      <c r="BH715" s="227">
        <v>100000</v>
      </c>
      <c r="BI715" s="227">
        <v>140000</v>
      </c>
      <c r="BJ715" s="227">
        <v>150000</v>
      </c>
      <c r="BK715" s="227">
        <v>100000</v>
      </c>
      <c r="BL715" s="227">
        <v>60000</v>
      </c>
      <c r="BM715" s="227">
        <v>320000</v>
      </c>
      <c r="BN715" s="227">
        <v>30000</v>
      </c>
      <c r="BO715" s="227">
        <v>430000</v>
      </c>
      <c r="BP715" s="227">
        <v>490000</v>
      </c>
      <c r="BQ715" s="227">
        <v>200000</v>
      </c>
      <c r="BR715" s="295">
        <v>730000</v>
      </c>
      <c r="BS715" s="227">
        <v>100000</v>
      </c>
      <c r="BT715" s="227">
        <v>200000</v>
      </c>
      <c r="BU715" s="227">
        <v>230000</v>
      </c>
      <c r="BV715" s="227">
        <v>0</v>
      </c>
      <c r="BW715" s="227">
        <v>100000</v>
      </c>
      <c r="BX715" s="227">
        <v>300000</v>
      </c>
      <c r="BY715" s="227">
        <v>100000</v>
      </c>
      <c r="BZ715" s="227">
        <v>120000</v>
      </c>
      <c r="CA715" s="227">
        <v>250000</v>
      </c>
      <c r="CB715" s="227">
        <v>200000</v>
      </c>
      <c r="CC715" s="227">
        <v>150000</v>
      </c>
      <c r="CD715" s="227">
        <v>210000</v>
      </c>
      <c r="CE715" s="227">
        <v>120000</v>
      </c>
      <c r="CF715" s="227">
        <v>0</v>
      </c>
      <c r="CG715" s="227">
        <v>30000</v>
      </c>
      <c r="CH715" s="227">
        <v>300000</v>
      </c>
      <c r="CI715" s="227">
        <v>100000</v>
      </c>
      <c r="CJ715" s="227">
        <v>100000</v>
      </c>
      <c r="CK715" s="227">
        <v>190000</v>
      </c>
      <c r="CL715" s="227">
        <v>100000</v>
      </c>
      <c r="CM715" s="326" t="s">
        <v>1428</v>
      </c>
      <c r="CN715" s="309" t="s">
        <v>1427</v>
      </c>
      <c r="CO715" s="309" t="s">
        <v>1428</v>
      </c>
      <c r="CP715" s="310" t="s">
        <v>2201</v>
      </c>
      <c r="CQ715" s="354" t="s">
        <v>2263</v>
      </c>
      <c r="CR715" s="310">
        <f t="shared" si="15"/>
        <v>0</v>
      </c>
      <c r="CS715" s="310" t="s">
        <v>2109</v>
      </c>
      <c r="CT715" s="310" t="s">
        <v>744</v>
      </c>
      <c r="CU715" s="310">
        <v>0</v>
      </c>
      <c r="CW715" s="312" t="s">
        <v>1427</v>
      </c>
      <c r="CX715" s="310" t="s">
        <v>1428</v>
      </c>
      <c r="CY715" s="310" t="s">
        <v>2201</v>
      </c>
      <c r="CZ715" s="325">
        <f t="shared" si="16"/>
        <v>0</v>
      </c>
      <c r="DA715" s="313" t="s">
        <v>2109</v>
      </c>
      <c r="DB715" s="310" t="s">
        <v>744</v>
      </c>
      <c r="DC715" s="310" t="s">
        <v>1471</v>
      </c>
    </row>
    <row r="716" spans="1:107" ht="13.2" customHeight="1" x14ac:dyDescent="0.25">
      <c r="A716" s="293" t="s">
        <v>2110</v>
      </c>
      <c r="B716" s="294" t="s">
        <v>2111</v>
      </c>
      <c r="C716" s="227">
        <v>1595000</v>
      </c>
      <c r="D716" s="227">
        <v>100000</v>
      </c>
      <c r="E716" s="227">
        <v>0</v>
      </c>
      <c r="F716" s="227">
        <v>100000</v>
      </c>
      <c r="G716" s="227">
        <v>50000</v>
      </c>
      <c r="H716" s="227">
        <v>50000</v>
      </c>
      <c r="I716" s="227">
        <v>70000</v>
      </c>
      <c r="J716" s="227">
        <v>310000</v>
      </c>
      <c r="K716" s="227">
        <v>100000</v>
      </c>
      <c r="L716" s="227">
        <v>200000</v>
      </c>
      <c r="M716" s="227">
        <v>240000</v>
      </c>
      <c r="N716" s="227">
        <v>100000</v>
      </c>
      <c r="O716" s="227">
        <v>605000</v>
      </c>
      <c r="P716" s="227">
        <v>150000</v>
      </c>
      <c r="Q716" s="227">
        <v>200000</v>
      </c>
      <c r="R716" s="227">
        <v>300000</v>
      </c>
      <c r="S716" s="227">
        <v>200000</v>
      </c>
      <c r="T716" s="227">
        <v>150000</v>
      </c>
      <c r="U716" s="227">
        <v>105000</v>
      </c>
      <c r="V716" s="227">
        <v>85000</v>
      </c>
      <c r="W716" s="227">
        <v>765000</v>
      </c>
      <c r="X716" s="227">
        <v>45000</v>
      </c>
      <c r="Y716" s="227">
        <v>0</v>
      </c>
      <c r="Z716" s="227">
        <v>250000</v>
      </c>
      <c r="AA716" s="227">
        <v>150000</v>
      </c>
      <c r="AB716" s="227">
        <v>180000</v>
      </c>
      <c r="AC716" s="227">
        <v>200000</v>
      </c>
      <c r="AD716" s="227">
        <v>290000</v>
      </c>
      <c r="AE716" s="227">
        <v>160000</v>
      </c>
      <c r="AF716" s="227">
        <v>160000</v>
      </c>
      <c r="AG716" s="227">
        <v>200000</v>
      </c>
      <c r="AH716" s="227">
        <v>330000</v>
      </c>
      <c r="AI716" s="227">
        <v>10000</v>
      </c>
      <c r="AJ716" s="227">
        <v>0</v>
      </c>
      <c r="AK716" s="227">
        <v>1570000</v>
      </c>
      <c r="AL716" s="227">
        <v>150000</v>
      </c>
      <c r="AM716" s="227">
        <v>150000</v>
      </c>
      <c r="AN716" s="227">
        <v>340000</v>
      </c>
      <c r="AO716" s="227">
        <v>136500</v>
      </c>
      <c r="AP716" s="227">
        <v>200000</v>
      </c>
      <c r="AQ716" s="227">
        <v>95000</v>
      </c>
      <c r="AR716" s="227">
        <v>275000</v>
      </c>
      <c r="AS716" s="227">
        <v>130000</v>
      </c>
      <c r="AT716" s="227">
        <v>225000</v>
      </c>
      <c r="AU716" s="227">
        <v>65000</v>
      </c>
      <c r="AV716" s="227">
        <v>70000</v>
      </c>
      <c r="AW716" s="227">
        <v>100000</v>
      </c>
      <c r="AX716" s="227">
        <v>100000</v>
      </c>
      <c r="AY716" s="227">
        <v>105000</v>
      </c>
      <c r="AZ716" s="227">
        <v>135000</v>
      </c>
      <c r="BA716" s="227">
        <v>725000</v>
      </c>
      <c r="BB716" s="227">
        <v>50000</v>
      </c>
      <c r="BC716" s="227">
        <v>625000</v>
      </c>
      <c r="BD716" s="227">
        <v>505000</v>
      </c>
      <c r="BE716" s="227">
        <v>105000</v>
      </c>
      <c r="BF716" s="227">
        <v>200000</v>
      </c>
      <c r="BG716" s="227">
        <v>765000</v>
      </c>
      <c r="BH716" s="227">
        <v>150000</v>
      </c>
      <c r="BI716" s="227">
        <v>50000</v>
      </c>
      <c r="BJ716" s="227">
        <v>55000</v>
      </c>
      <c r="BK716" s="227">
        <v>160000</v>
      </c>
      <c r="BL716" s="227">
        <v>445000</v>
      </c>
      <c r="BM716" s="227">
        <v>220000</v>
      </c>
      <c r="BN716" s="227">
        <v>80000</v>
      </c>
      <c r="BO716" s="227">
        <v>255000</v>
      </c>
      <c r="BP716" s="227">
        <v>200000</v>
      </c>
      <c r="BQ716" s="227">
        <v>235000</v>
      </c>
      <c r="BR716" s="227">
        <v>2660000</v>
      </c>
      <c r="BS716" s="227">
        <v>295000</v>
      </c>
      <c r="BT716" s="227">
        <v>250000</v>
      </c>
      <c r="BU716" s="227">
        <v>610000</v>
      </c>
      <c r="BV716" s="227">
        <v>155000</v>
      </c>
      <c r="BW716" s="227">
        <v>215000</v>
      </c>
      <c r="BX716" s="227">
        <v>285000</v>
      </c>
      <c r="BY716" s="227">
        <v>50000</v>
      </c>
      <c r="BZ716" s="227">
        <v>100000</v>
      </c>
      <c r="CA716" s="227">
        <v>100000</v>
      </c>
      <c r="CB716" s="227">
        <v>108000</v>
      </c>
      <c r="CC716" s="227">
        <v>270000</v>
      </c>
      <c r="CD716" s="227">
        <v>250000</v>
      </c>
      <c r="CE716" s="227">
        <v>285000</v>
      </c>
      <c r="CF716" s="227">
        <v>0</v>
      </c>
      <c r="CG716" s="227">
        <v>115000</v>
      </c>
      <c r="CH716" s="227">
        <v>210000</v>
      </c>
      <c r="CI716" s="227">
        <v>100000</v>
      </c>
      <c r="CJ716" s="227">
        <v>300000</v>
      </c>
      <c r="CK716" s="227">
        <v>65000</v>
      </c>
      <c r="CL716" s="227">
        <v>100000</v>
      </c>
      <c r="CM716" s="326" t="s">
        <v>1428</v>
      </c>
      <c r="CN716" s="309" t="s">
        <v>1427</v>
      </c>
      <c r="CO716" s="309" t="s">
        <v>1428</v>
      </c>
      <c r="CP716" s="310" t="s">
        <v>2201</v>
      </c>
      <c r="CQ716" s="354" t="s">
        <v>2263</v>
      </c>
      <c r="CR716" s="310">
        <f t="shared" si="15"/>
        <v>0</v>
      </c>
      <c r="CS716" s="310" t="s">
        <v>2110</v>
      </c>
      <c r="CT716" s="310" t="s">
        <v>2111</v>
      </c>
      <c r="CU716" s="310">
        <v>0</v>
      </c>
      <c r="CW716" s="312" t="s">
        <v>1427</v>
      </c>
      <c r="CX716" s="310" t="s">
        <v>1428</v>
      </c>
      <c r="CY716" s="310" t="s">
        <v>2201</v>
      </c>
      <c r="CZ716" s="325">
        <f t="shared" si="16"/>
        <v>0</v>
      </c>
      <c r="DA716" s="313" t="s">
        <v>2110</v>
      </c>
      <c r="DB716" s="310" t="s">
        <v>2111</v>
      </c>
      <c r="DC716" s="310" t="s">
        <v>1471</v>
      </c>
    </row>
    <row r="717" spans="1:107" ht="13.2" customHeight="1" x14ac:dyDescent="0.25">
      <c r="A717" s="293" t="s">
        <v>2112</v>
      </c>
      <c r="B717" s="294" t="s">
        <v>1499</v>
      </c>
      <c r="C717" s="227">
        <v>59273802.340000004</v>
      </c>
      <c r="D717" s="227">
        <v>7058560</v>
      </c>
      <c r="E717" s="227">
        <v>6875721</v>
      </c>
      <c r="F717" s="227">
        <v>4893604.5</v>
      </c>
      <c r="G717" s="227">
        <v>1122567.5</v>
      </c>
      <c r="H717" s="227">
        <v>8228381.25</v>
      </c>
      <c r="I717" s="227">
        <v>13151857.5</v>
      </c>
      <c r="J717" s="227">
        <v>16476927.560000001</v>
      </c>
      <c r="K717" s="227">
        <v>9211078.5</v>
      </c>
      <c r="L717" s="227">
        <v>10751170</v>
      </c>
      <c r="M717" s="227">
        <v>23362177</v>
      </c>
      <c r="N717" s="227">
        <v>4406242.5</v>
      </c>
      <c r="O717" s="227">
        <v>44359323.289999999</v>
      </c>
      <c r="P717" s="227">
        <v>8413000.75</v>
      </c>
      <c r="Q717" s="227">
        <v>23594488</v>
      </c>
      <c r="R717" s="227">
        <v>21641057.75</v>
      </c>
      <c r="S717" s="227">
        <v>9141506.25</v>
      </c>
      <c r="T717" s="227">
        <v>8748930.6799999997</v>
      </c>
      <c r="U717" s="227">
        <v>11151066</v>
      </c>
      <c r="V717" s="227">
        <v>5983179.9900000002</v>
      </c>
      <c r="W717" s="227">
        <v>72091957.400000006</v>
      </c>
      <c r="X717" s="227">
        <v>10098472</v>
      </c>
      <c r="Y717" s="227">
        <v>200385</v>
      </c>
      <c r="Z717" s="227">
        <v>12358315</v>
      </c>
      <c r="AA717" s="227">
        <v>5801975</v>
      </c>
      <c r="AB717" s="227">
        <v>6802357.5</v>
      </c>
      <c r="AC717" s="227">
        <v>6354000</v>
      </c>
      <c r="AD717" s="227">
        <v>17998259</v>
      </c>
      <c r="AE717" s="227">
        <v>7156993</v>
      </c>
      <c r="AF717" s="227">
        <v>6352505.5</v>
      </c>
      <c r="AG717" s="227">
        <v>12123558</v>
      </c>
      <c r="AH717" s="227">
        <v>7486905</v>
      </c>
      <c r="AI717" s="227">
        <v>1576230</v>
      </c>
      <c r="AJ717" s="227">
        <v>5210900.5</v>
      </c>
      <c r="AK717" s="227">
        <v>149852352.25</v>
      </c>
      <c r="AL717" s="227">
        <v>5793012.5</v>
      </c>
      <c r="AM717" s="227">
        <v>6234907.5</v>
      </c>
      <c r="AN717" s="227">
        <v>9236415</v>
      </c>
      <c r="AO717" s="227">
        <v>10709602.5</v>
      </c>
      <c r="AP717" s="227">
        <v>7215257.5</v>
      </c>
      <c r="AQ717" s="227">
        <v>3170880</v>
      </c>
      <c r="AR717" s="227">
        <v>25485587</v>
      </c>
      <c r="AS717" s="227">
        <v>5566608.5</v>
      </c>
      <c r="AT717" s="227">
        <v>11915515</v>
      </c>
      <c r="AU717" s="227">
        <v>9422340.0999999996</v>
      </c>
      <c r="AV717" s="227">
        <v>5388145</v>
      </c>
      <c r="AW717" s="227">
        <v>4541352</v>
      </c>
      <c r="AX717" s="227">
        <v>6188238</v>
      </c>
      <c r="AY717" s="227">
        <v>5711154</v>
      </c>
      <c r="AZ717" s="227">
        <v>5927640</v>
      </c>
      <c r="BA717" s="227">
        <v>33847423.75</v>
      </c>
      <c r="BB717" s="227">
        <v>5739712.5</v>
      </c>
      <c r="BC717" s="227">
        <v>63806030.18</v>
      </c>
      <c r="BD717" s="227">
        <v>22014938</v>
      </c>
      <c r="BE717" s="227">
        <v>7940667</v>
      </c>
      <c r="BF717" s="227">
        <v>8050258</v>
      </c>
      <c r="BG717" s="227">
        <v>60465323</v>
      </c>
      <c r="BH717" s="227">
        <v>5465037</v>
      </c>
      <c r="BI717" s="227">
        <v>6214455</v>
      </c>
      <c r="BJ717" s="227">
        <v>8802966</v>
      </c>
      <c r="BK717" s="227">
        <v>8430604</v>
      </c>
      <c r="BL717" s="227">
        <v>48895262.5</v>
      </c>
      <c r="BM717" s="227">
        <v>12928250</v>
      </c>
      <c r="BN717" s="227">
        <v>8516498</v>
      </c>
      <c r="BO717" s="227">
        <v>15794095</v>
      </c>
      <c r="BP717" s="227">
        <v>10158200</v>
      </c>
      <c r="BQ717" s="227">
        <v>7741046.25</v>
      </c>
      <c r="BR717" s="295">
        <v>215320943.13999999</v>
      </c>
      <c r="BS717" s="295">
        <v>8393621.25</v>
      </c>
      <c r="BT717" s="227">
        <v>11077840</v>
      </c>
      <c r="BU717" s="295">
        <v>42976386.5</v>
      </c>
      <c r="BV717" s="227">
        <v>2373575</v>
      </c>
      <c r="BW717" s="295">
        <v>7604867</v>
      </c>
      <c r="BX717" s="295">
        <v>19848911</v>
      </c>
      <c r="BY717" s="295">
        <v>5003012.5</v>
      </c>
      <c r="BZ717" s="295">
        <v>6657705.75</v>
      </c>
      <c r="CA717" s="295">
        <v>8071320</v>
      </c>
      <c r="CB717" s="295">
        <v>7149940</v>
      </c>
      <c r="CC717" s="295">
        <v>19697267.5</v>
      </c>
      <c r="CD717" s="295">
        <v>8405078.5</v>
      </c>
      <c r="CE717" s="295">
        <v>14784197</v>
      </c>
      <c r="CF717" s="295">
        <v>6783740</v>
      </c>
      <c r="CG717" s="227">
        <v>4046700</v>
      </c>
      <c r="CH717" s="295">
        <v>5619598</v>
      </c>
      <c r="CI717" s="227">
        <v>4851296</v>
      </c>
      <c r="CJ717" s="295">
        <v>29585948</v>
      </c>
      <c r="CK717" s="295">
        <v>5345862</v>
      </c>
      <c r="CL717" s="295">
        <v>3853575</v>
      </c>
      <c r="CM717" s="326" t="s">
        <v>1428</v>
      </c>
      <c r="CN717" s="309" t="s">
        <v>1427</v>
      </c>
      <c r="CO717" s="309" t="s">
        <v>1428</v>
      </c>
      <c r="CP717" s="310" t="s">
        <v>2201</v>
      </c>
      <c r="CQ717" s="354" t="s">
        <v>2263</v>
      </c>
      <c r="CR717" s="310">
        <f t="shared" si="15"/>
        <v>0</v>
      </c>
      <c r="CS717" s="310" t="s">
        <v>2112</v>
      </c>
      <c r="CT717" s="310" t="s">
        <v>1499</v>
      </c>
      <c r="CU717" s="310">
        <v>0</v>
      </c>
      <c r="CW717" s="312" t="s">
        <v>1427</v>
      </c>
      <c r="CX717" s="310" t="s">
        <v>1428</v>
      </c>
      <c r="CY717" s="310" t="s">
        <v>2201</v>
      </c>
      <c r="CZ717" s="325">
        <f t="shared" si="16"/>
        <v>0</v>
      </c>
      <c r="DA717" s="313" t="s">
        <v>2112</v>
      </c>
      <c r="DB717" s="310" t="s">
        <v>1499</v>
      </c>
      <c r="DC717" s="310" t="s">
        <v>1471</v>
      </c>
    </row>
    <row r="718" spans="1:107" ht="13.2" customHeight="1" x14ac:dyDescent="0.25">
      <c r="A718" s="293" t="s">
        <v>2113</v>
      </c>
      <c r="B718" s="294" t="s">
        <v>1500</v>
      </c>
      <c r="C718" s="227">
        <v>4831702.5</v>
      </c>
      <c r="D718" s="227">
        <v>766360</v>
      </c>
      <c r="E718" s="227">
        <v>1746960</v>
      </c>
      <c r="F718" s="227">
        <v>570000</v>
      </c>
      <c r="G718" s="227">
        <v>27890</v>
      </c>
      <c r="H718" s="227">
        <v>394040</v>
      </c>
      <c r="I718" s="227">
        <v>698160</v>
      </c>
      <c r="J718" s="227">
        <v>235620</v>
      </c>
      <c r="K718" s="227">
        <v>1016830</v>
      </c>
      <c r="L718" s="227">
        <v>1639697.5</v>
      </c>
      <c r="M718" s="227">
        <v>451520</v>
      </c>
      <c r="N718" s="227">
        <v>338527.5</v>
      </c>
      <c r="O718" s="227">
        <v>4708110.32</v>
      </c>
      <c r="P718" s="227">
        <v>712185</v>
      </c>
      <c r="Q718" s="227">
        <v>3528305</v>
      </c>
      <c r="R718" s="227">
        <v>1604740</v>
      </c>
      <c r="S718" s="227">
        <v>1184722</v>
      </c>
      <c r="T718" s="227">
        <v>609681.5</v>
      </c>
      <c r="U718" s="227">
        <v>687437.56</v>
      </c>
      <c r="V718" s="227">
        <v>690561.37</v>
      </c>
      <c r="W718" s="227">
        <v>5552507.6699999999</v>
      </c>
      <c r="X718" s="227">
        <v>177622.5</v>
      </c>
      <c r="Y718" s="227">
        <v>0</v>
      </c>
      <c r="Z718" s="227">
        <v>224040</v>
      </c>
      <c r="AA718" s="227">
        <v>0</v>
      </c>
      <c r="AB718" s="227">
        <v>60720</v>
      </c>
      <c r="AC718" s="227">
        <v>0</v>
      </c>
      <c r="AD718" s="227">
        <v>758242.5</v>
      </c>
      <c r="AE718" s="227">
        <v>0</v>
      </c>
      <c r="AF718" s="227">
        <v>171100</v>
      </c>
      <c r="AG718" s="227">
        <v>2778183.75</v>
      </c>
      <c r="AH718" s="227">
        <v>275600</v>
      </c>
      <c r="AI718" s="227">
        <v>0</v>
      </c>
      <c r="AJ718" s="227">
        <v>966097.5</v>
      </c>
      <c r="AK718" s="227">
        <v>12696378</v>
      </c>
      <c r="AL718" s="227">
        <v>1120338.75</v>
      </c>
      <c r="AM718" s="227">
        <v>304012.5</v>
      </c>
      <c r="AN718" s="227">
        <v>2142130</v>
      </c>
      <c r="AO718" s="227">
        <v>0</v>
      </c>
      <c r="AP718" s="227">
        <v>74300</v>
      </c>
      <c r="AQ718" s="227">
        <v>319550</v>
      </c>
      <c r="AR718" s="227">
        <v>2845485</v>
      </c>
      <c r="AS718" s="227">
        <v>852994.5</v>
      </c>
      <c r="AT718" s="227">
        <v>1836175</v>
      </c>
      <c r="AU718" s="227">
        <v>225560</v>
      </c>
      <c r="AV718" s="227">
        <v>146450</v>
      </c>
      <c r="AW718" s="227">
        <v>408070</v>
      </c>
      <c r="AX718" s="227">
        <v>312400</v>
      </c>
      <c r="AY718" s="227">
        <v>424590</v>
      </c>
      <c r="AZ718" s="227">
        <v>836010</v>
      </c>
      <c r="BA718" s="227">
        <v>0</v>
      </c>
      <c r="BB718" s="227">
        <v>209550</v>
      </c>
      <c r="BC718" s="227">
        <v>19646096</v>
      </c>
      <c r="BD718" s="227">
        <v>965505</v>
      </c>
      <c r="BE718" s="227">
        <v>360000</v>
      </c>
      <c r="BF718" s="227">
        <v>830670</v>
      </c>
      <c r="BG718" s="227">
        <v>4161180</v>
      </c>
      <c r="BH718" s="227">
        <v>350560</v>
      </c>
      <c r="BI718" s="227">
        <v>909427.5</v>
      </c>
      <c r="BJ718" s="227">
        <v>1165892</v>
      </c>
      <c r="BK718" s="227">
        <v>576269</v>
      </c>
      <c r="BL718" s="227">
        <v>7365985</v>
      </c>
      <c r="BM718" s="227">
        <v>2406047.5</v>
      </c>
      <c r="BN718" s="227">
        <v>1180800</v>
      </c>
      <c r="BO718" s="227">
        <v>2297552</v>
      </c>
      <c r="BP718" s="227">
        <v>914840</v>
      </c>
      <c r="BQ718" s="227">
        <v>656460</v>
      </c>
      <c r="BR718" s="295">
        <v>62003940.009999998</v>
      </c>
      <c r="BS718" s="227">
        <v>1413937</v>
      </c>
      <c r="BT718" s="227">
        <v>583940</v>
      </c>
      <c r="BU718" s="227">
        <v>4523308</v>
      </c>
      <c r="BV718" s="227">
        <v>150231</v>
      </c>
      <c r="BW718" s="227">
        <v>789287.5</v>
      </c>
      <c r="BX718" s="227">
        <v>4102397.5</v>
      </c>
      <c r="BY718" s="227">
        <v>1119230</v>
      </c>
      <c r="BZ718" s="227">
        <v>661320</v>
      </c>
      <c r="CA718" s="227">
        <v>0</v>
      </c>
      <c r="CB718" s="227">
        <v>1822650</v>
      </c>
      <c r="CC718" s="227">
        <v>3143860</v>
      </c>
      <c r="CD718" s="227">
        <v>1047115</v>
      </c>
      <c r="CE718" s="227">
        <v>2243117.12</v>
      </c>
      <c r="CF718" s="227">
        <v>254200</v>
      </c>
      <c r="CG718" s="227">
        <v>774645</v>
      </c>
      <c r="CH718" s="227">
        <v>836390.5</v>
      </c>
      <c r="CI718" s="227">
        <v>1161460.5</v>
      </c>
      <c r="CJ718" s="227">
        <v>770790</v>
      </c>
      <c r="CK718" s="227">
        <v>922648</v>
      </c>
      <c r="CL718" s="295">
        <v>575522.5</v>
      </c>
      <c r="CM718" s="326" t="s">
        <v>1428</v>
      </c>
      <c r="CN718" s="309" t="s">
        <v>1427</v>
      </c>
      <c r="CO718" s="309" t="s">
        <v>1428</v>
      </c>
      <c r="CP718" s="310" t="s">
        <v>2201</v>
      </c>
      <c r="CQ718" s="354" t="s">
        <v>2263</v>
      </c>
      <c r="CR718" s="310">
        <f t="shared" si="15"/>
        <v>0</v>
      </c>
      <c r="CS718" s="310" t="s">
        <v>2113</v>
      </c>
      <c r="CT718" s="310" t="s">
        <v>1500</v>
      </c>
      <c r="CU718" s="310">
        <v>0</v>
      </c>
      <c r="CW718" s="312" t="s">
        <v>1427</v>
      </c>
      <c r="CX718" s="310" t="s">
        <v>1428</v>
      </c>
      <c r="CY718" s="310" t="s">
        <v>2201</v>
      </c>
      <c r="CZ718" s="325">
        <f t="shared" si="16"/>
        <v>0</v>
      </c>
      <c r="DA718" s="313" t="s">
        <v>2113</v>
      </c>
      <c r="DB718" s="310" t="s">
        <v>1500</v>
      </c>
      <c r="DC718" s="310" t="s">
        <v>1471</v>
      </c>
    </row>
    <row r="719" spans="1:107" ht="13.2" customHeight="1" x14ac:dyDescent="0.25">
      <c r="A719" s="293" t="s">
        <v>2114</v>
      </c>
      <c r="B719" s="294" t="s">
        <v>1501</v>
      </c>
      <c r="C719" s="227">
        <v>0</v>
      </c>
      <c r="D719" s="227">
        <v>0</v>
      </c>
      <c r="E719" s="227">
        <v>0</v>
      </c>
      <c r="F719" s="227">
        <v>0</v>
      </c>
      <c r="G719" s="227">
        <v>0</v>
      </c>
      <c r="H719" s="227">
        <v>0</v>
      </c>
      <c r="I719" s="227">
        <v>418540</v>
      </c>
      <c r="J719" s="227">
        <v>0</v>
      </c>
      <c r="K719" s="227">
        <v>0</v>
      </c>
      <c r="L719" s="227">
        <v>0</v>
      </c>
      <c r="M719" s="227">
        <v>0</v>
      </c>
      <c r="N719" s="227">
        <v>0</v>
      </c>
      <c r="O719" s="227">
        <v>0</v>
      </c>
      <c r="P719" s="227">
        <v>0</v>
      </c>
      <c r="Q719" s="227">
        <v>0</v>
      </c>
      <c r="R719" s="227">
        <v>0</v>
      </c>
      <c r="S719" s="227">
        <v>0</v>
      </c>
      <c r="T719" s="227">
        <v>0</v>
      </c>
      <c r="U719" s="227">
        <v>0</v>
      </c>
      <c r="V719" s="227">
        <v>0</v>
      </c>
      <c r="W719" s="227">
        <v>0</v>
      </c>
      <c r="X719" s="227">
        <v>0</v>
      </c>
      <c r="Y719" s="227">
        <v>0</v>
      </c>
      <c r="Z719" s="227">
        <v>0</v>
      </c>
      <c r="AA719" s="227">
        <v>0</v>
      </c>
      <c r="AB719" s="227">
        <v>0</v>
      </c>
      <c r="AC719" s="227">
        <v>0</v>
      </c>
      <c r="AD719" s="227">
        <v>121410</v>
      </c>
      <c r="AE719" s="227">
        <v>0</v>
      </c>
      <c r="AF719" s="227">
        <v>0</v>
      </c>
      <c r="AG719" s="227">
        <v>0</v>
      </c>
      <c r="AH719" s="227">
        <v>0</v>
      </c>
      <c r="AI719" s="227">
        <v>0</v>
      </c>
      <c r="AJ719" s="227">
        <v>0</v>
      </c>
      <c r="AK719" s="227">
        <v>0</v>
      </c>
      <c r="AL719" s="227">
        <v>0</v>
      </c>
      <c r="AM719" s="227">
        <v>0</v>
      </c>
      <c r="AN719" s="227">
        <v>920340</v>
      </c>
      <c r="AO719" s="227">
        <v>0</v>
      </c>
      <c r="AP719" s="227">
        <v>0</v>
      </c>
      <c r="AQ719" s="227">
        <v>0</v>
      </c>
      <c r="AR719" s="227">
        <v>0</v>
      </c>
      <c r="AS719" s="227">
        <v>0</v>
      </c>
      <c r="AT719" s="227">
        <v>0</v>
      </c>
      <c r="AU719" s="227">
        <v>0</v>
      </c>
      <c r="AV719" s="227">
        <v>0</v>
      </c>
      <c r="AW719" s="227">
        <v>0</v>
      </c>
      <c r="AX719" s="227">
        <v>0</v>
      </c>
      <c r="AY719" s="227">
        <v>0</v>
      </c>
      <c r="AZ719" s="227">
        <v>0</v>
      </c>
      <c r="BA719" s="227">
        <v>0</v>
      </c>
      <c r="BB719" s="227">
        <v>0</v>
      </c>
      <c r="BC719" s="227">
        <v>0</v>
      </c>
      <c r="BD719" s="227">
        <v>0</v>
      </c>
      <c r="BE719" s="227">
        <v>0</v>
      </c>
      <c r="BF719" s="227">
        <v>0</v>
      </c>
      <c r="BG719" s="227">
        <v>912991</v>
      </c>
      <c r="BH719" s="227">
        <v>0</v>
      </c>
      <c r="BI719" s="227">
        <v>0</v>
      </c>
      <c r="BJ719" s="227">
        <v>0</v>
      </c>
      <c r="BK719" s="227">
        <v>0</v>
      </c>
      <c r="BL719" s="227">
        <v>3038145</v>
      </c>
      <c r="BM719" s="227">
        <v>0</v>
      </c>
      <c r="BN719" s="227">
        <v>0</v>
      </c>
      <c r="BO719" s="227">
        <v>0</v>
      </c>
      <c r="BP719" s="227">
        <v>0</v>
      </c>
      <c r="BQ719" s="227">
        <v>0</v>
      </c>
      <c r="BR719" s="295">
        <v>0</v>
      </c>
      <c r="BS719" s="227">
        <v>0</v>
      </c>
      <c r="BT719" s="227">
        <v>0</v>
      </c>
      <c r="BU719" s="227">
        <v>0</v>
      </c>
      <c r="BV719" s="227">
        <v>0</v>
      </c>
      <c r="BW719" s="227">
        <v>0</v>
      </c>
      <c r="BX719" s="227">
        <v>0</v>
      </c>
      <c r="BY719" s="227">
        <v>0</v>
      </c>
      <c r="BZ719" s="227">
        <v>0</v>
      </c>
      <c r="CA719" s="227">
        <v>0</v>
      </c>
      <c r="CB719" s="227">
        <v>0</v>
      </c>
      <c r="CC719" s="227">
        <v>0</v>
      </c>
      <c r="CD719" s="227">
        <v>0</v>
      </c>
      <c r="CE719" s="227">
        <v>0</v>
      </c>
      <c r="CF719" s="227">
        <v>0</v>
      </c>
      <c r="CG719" s="227">
        <v>0</v>
      </c>
      <c r="CH719" s="227">
        <v>0</v>
      </c>
      <c r="CI719" s="227">
        <v>0</v>
      </c>
      <c r="CJ719" s="227">
        <v>0</v>
      </c>
      <c r="CK719" s="227">
        <v>0</v>
      </c>
      <c r="CL719" s="227">
        <v>0</v>
      </c>
      <c r="CM719" s="326" t="s">
        <v>1428</v>
      </c>
      <c r="CN719" s="309" t="s">
        <v>1427</v>
      </c>
      <c r="CO719" s="309" t="s">
        <v>1428</v>
      </c>
      <c r="CP719" s="310" t="s">
        <v>2201</v>
      </c>
      <c r="CQ719" s="354" t="s">
        <v>2263</v>
      </c>
      <c r="CR719" s="310">
        <f t="shared" si="15"/>
        <v>0</v>
      </c>
      <c r="CS719" s="310" t="s">
        <v>2114</v>
      </c>
      <c r="CT719" s="310" t="s">
        <v>1501</v>
      </c>
      <c r="CU719" s="310">
        <v>0</v>
      </c>
      <c r="CW719" s="312" t="s">
        <v>1427</v>
      </c>
      <c r="CX719" s="310" t="s">
        <v>1428</v>
      </c>
      <c r="CY719" s="310" t="s">
        <v>2201</v>
      </c>
      <c r="CZ719" s="325">
        <f t="shared" si="16"/>
        <v>0</v>
      </c>
      <c r="DA719" s="313" t="s">
        <v>2114</v>
      </c>
      <c r="DB719" s="310" t="s">
        <v>1501</v>
      </c>
      <c r="DC719" s="310" t="s">
        <v>1471</v>
      </c>
    </row>
    <row r="720" spans="1:107" ht="13.2" customHeight="1" x14ac:dyDescent="0.25">
      <c r="A720" s="293" t="s">
        <v>2115</v>
      </c>
      <c r="B720" s="294" t="s">
        <v>1502</v>
      </c>
      <c r="C720" s="227">
        <v>0</v>
      </c>
      <c r="D720" s="227">
        <v>0</v>
      </c>
      <c r="E720" s="227">
        <v>21450</v>
      </c>
      <c r="F720" s="227">
        <v>30150</v>
      </c>
      <c r="G720" s="227">
        <v>0</v>
      </c>
      <c r="H720" s="227">
        <v>0</v>
      </c>
      <c r="I720" s="227">
        <v>0</v>
      </c>
      <c r="J720" s="227">
        <v>0</v>
      </c>
      <c r="K720" s="227">
        <v>30900</v>
      </c>
      <c r="L720" s="227">
        <v>5550</v>
      </c>
      <c r="M720" s="227">
        <v>0</v>
      </c>
      <c r="N720" s="227">
        <v>0</v>
      </c>
      <c r="O720" s="227">
        <v>42000</v>
      </c>
      <c r="P720" s="227">
        <v>0</v>
      </c>
      <c r="Q720" s="227">
        <v>16350</v>
      </c>
      <c r="R720" s="227">
        <v>6750</v>
      </c>
      <c r="S720" s="227">
        <v>0</v>
      </c>
      <c r="T720" s="227">
        <v>5850</v>
      </c>
      <c r="U720" s="227">
        <v>6000</v>
      </c>
      <c r="V720" s="227">
        <v>7200</v>
      </c>
      <c r="W720" s="227">
        <v>62000</v>
      </c>
      <c r="X720" s="227">
        <v>5100</v>
      </c>
      <c r="Y720" s="227">
        <v>8400</v>
      </c>
      <c r="Z720" s="227">
        <v>0</v>
      </c>
      <c r="AA720" s="227">
        <v>750</v>
      </c>
      <c r="AB720" s="227">
        <v>1500</v>
      </c>
      <c r="AC720" s="227">
        <v>0</v>
      </c>
      <c r="AD720" s="227">
        <v>10200</v>
      </c>
      <c r="AE720" s="227">
        <v>5550</v>
      </c>
      <c r="AF720" s="227">
        <v>0</v>
      </c>
      <c r="AG720" s="227">
        <v>0</v>
      </c>
      <c r="AH720" s="227">
        <v>7950</v>
      </c>
      <c r="AI720" s="227">
        <v>0</v>
      </c>
      <c r="AJ720" s="227">
        <v>6750</v>
      </c>
      <c r="AK720" s="227">
        <v>41000</v>
      </c>
      <c r="AL720" s="227">
        <v>0</v>
      </c>
      <c r="AM720" s="227">
        <v>7050</v>
      </c>
      <c r="AN720" s="227">
        <v>17000</v>
      </c>
      <c r="AO720" s="227">
        <v>16000</v>
      </c>
      <c r="AP720" s="227">
        <v>6300</v>
      </c>
      <c r="AQ720" s="227">
        <v>5550</v>
      </c>
      <c r="AR720" s="227">
        <v>12000</v>
      </c>
      <c r="AS720" s="227">
        <v>1950</v>
      </c>
      <c r="AT720" s="227">
        <v>18450</v>
      </c>
      <c r="AU720" s="227">
        <v>35700</v>
      </c>
      <c r="AV720" s="227">
        <v>7200</v>
      </c>
      <c r="AW720" s="227">
        <v>3150</v>
      </c>
      <c r="AX720" s="227">
        <v>0</v>
      </c>
      <c r="AY720" s="227">
        <v>24450</v>
      </c>
      <c r="AZ720" s="227">
        <v>0</v>
      </c>
      <c r="BA720" s="227">
        <v>24000</v>
      </c>
      <c r="BB720" s="227">
        <v>0</v>
      </c>
      <c r="BC720" s="227">
        <v>20000</v>
      </c>
      <c r="BD720" s="227">
        <v>39750</v>
      </c>
      <c r="BE720" s="227">
        <v>9600</v>
      </c>
      <c r="BF720" s="227">
        <v>0</v>
      </c>
      <c r="BG720" s="227">
        <v>0</v>
      </c>
      <c r="BH720" s="227">
        <v>11100</v>
      </c>
      <c r="BI720" s="227">
        <v>0</v>
      </c>
      <c r="BJ720" s="227">
        <v>9600</v>
      </c>
      <c r="BK720" s="227">
        <v>23400</v>
      </c>
      <c r="BL720" s="227">
        <v>57000</v>
      </c>
      <c r="BM720" s="227">
        <v>6000</v>
      </c>
      <c r="BN720" s="227">
        <v>4800</v>
      </c>
      <c r="BO720" s="227">
        <v>9600</v>
      </c>
      <c r="BP720" s="227">
        <v>10100</v>
      </c>
      <c r="BQ720" s="227">
        <v>14250</v>
      </c>
      <c r="BR720" s="295">
        <v>233000</v>
      </c>
      <c r="BS720" s="295">
        <v>0</v>
      </c>
      <c r="BT720" s="227">
        <v>0</v>
      </c>
      <c r="BU720" s="227">
        <v>13000</v>
      </c>
      <c r="BV720" s="295">
        <v>0</v>
      </c>
      <c r="BW720" s="227">
        <v>0</v>
      </c>
      <c r="BX720" s="227">
        <v>0</v>
      </c>
      <c r="BY720" s="295">
        <v>0</v>
      </c>
      <c r="BZ720" s="227">
        <v>0</v>
      </c>
      <c r="CA720" s="227">
        <v>0</v>
      </c>
      <c r="CB720" s="227">
        <v>0</v>
      </c>
      <c r="CC720" s="227">
        <v>18350</v>
      </c>
      <c r="CD720" s="227">
        <v>0</v>
      </c>
      <c r="CE720" s="227">
        <v>15300</v>
      </c>
      <c r="CF720" s="227">
        <v>0</v>
      </c>
      <c r="CG720" s="227">
        <v>0</v>
      </c>
      <c r="CH720" s="227">
        <v>0</v>
      </c>
      <c r="CI720" s="227">
        <v>0</v>
      </c>
      <c r="CJ720" s="227">
        <v>64350</v>
      </c>
      <c r="CK720" s="227">
        <v>0</v>
      </c>
      <c r="CL720" s="227">
        <v>0</v>
      </c>
      <c r="CM720" s="326" t="s">
        <v>1428</v>
      </c>
      <c r="CN720" s="309" t="s">
        <v>1427</v>
      </c>
      <c r="CO720" s="309" t="s">
        <v>1428</v>
      </c>
      <c r="CQ720" s="354" t="s">
        <v>2263</v>
      </c>
      <c r="CR720" s="310">
        <f t="shared" si="15"/>
        <v>0</v>
      </c>
      <c r="CS720" s="310" t="s">
        <v>2115</v>
      </c>
      <c r="CT720" s="310" t="s">
        <v>1502</v>
      </c>
      <c r="CU720" s="310">
        <v>0</v>
      </c>
      <c r="CW720" s="312" t="s">
        <v>1427</v>
      </c>
      <c r="CX720" s="310" t="s">
        <v>1428</v>
      </c>
      <c r="CY720" s="310">
        <v>0</v>
      </c>
      <c r="CZ720" s="325">
        <f t="shared" si="16"/>
        <v>0</v>
      </c>
      <c r="DA720" s="313" t="s">
        <v>2115</v>
      </c>
      <c r="DB720" s="310" t="s">
        <v>1502</v>
      </c>
      <c r="DC720" s="310" t="s">
        <v>1471</v>
      </c>
    </row>
    <row r="721" spans="1:107" ht="13.2" customHeight="1" x14ac:dyDescent="0.25">
      <c r="A721" s="293" t="s">
        <v>2116</v>
      </c>
      <c r="B721" s="294" t="s">
        <v>1505</v>
      </c>
      <c r="C721" s="227">
        <v>0</v>
      </c>
      <c r="D721" s="227">
        <v>12000</v>
      </c>
      <c r="E721" s="227">
        <v>0</v>
      </c>
      <c r="F721" s="227">
        <v>0</v>
      </c>
      <c r="G721" s="227">
        <v>2400</v>
      </c>
      <c r="H721" s="227">
        <v>0</v>
      </c>
      <c r="I721" s="227">
        <v>32300</v>
      </c>
      <c r="J721" s="227">
        <v>30000</v>
      </c>
      <c r="K721" s="227">
        <v>0</v>
      </c>
      <c r="L721" s="227">
        <v>3150</v>
      </c>
      <c r="M721" s="227">
        <v>103200</v>
      </c>
      <c r="N721" s="227">
        <v>6100</v>
      </c>
      <c r="O721" s="227">
        <v>98000</v>
      </c>
      <c r="P721" s="227">
        <v>27150</v>
      </c>
      <c r="Q721" s="227">
        <v>39600</v>
      </c>
      <c r="R721" s="227">
        <v>50850</v>
      </c>
      <c r="S721" s="227">
        <v>18600</v>
      </c>
      <c r="T721" s="227">
        <v>4800</v>
      </c>
      <c r="U721" s="227">
        <v>13200</v>
      </c>
      <c r="V721" s="227">
        <v>0</v>
      </c>
      <c r="W721" s="227">
        <v>136850</v>
      </c>
      <c r="X721" s="227">
        <v>0</v>
      </c>
      <c r="Y721" s="227">
        <v>0</v>
      </c>
      <c r="Z721" s="227">
        <v>23700</v>
      </c>
      <c r="AA721" s="227">
        <v>1500</v>
      </c>
      <c r="AB721" s="227">
        <v>0</v>
      </c>
      <c r="AC721" s="227">
        <v>0</v>
      </c>
      <c r="AD721" s="227">
        <v>0</v>
      </c>
      <c r="AE721" s="227">
        <v>1200</v>
      </c>
      <c r="AF721" s="227">
        <v>0</v>
      </c>
      <c r="AG721" s="227">
        <v>16800</v>
      </c>
      <c r="AH721" s="227">
        <v>0</v>
      </c>
      <c r="AI721" s="227">
        <v>0</v>
      </c>
      <c r="AJ721" s="227">
        <v>15900</v>
      </c>
      <c r="AK721" s="227">
        <v>128400</v>
      </c>
      <c r="AL721" s="227">
        <v>13050</v>
      </c>
      <c r="AM721" s="227">
        <v>2400</v>
      </c>
      <c r="AN721" s="227">
        <v>1600</v>
      </c>
      <c r="AO721" s="227">
        <v>3350</v>
      </c>
      <c r="AP721" s="227">
        <v>18000</v>
      </c>
      <c r="AQ721" s="227">
        <v>5100</v>
      </c>
      <c r="AR721" s="227">
        <v>31950</v>
      </c>
      <c r="AS721" s="227">
        <v>15450</v>
      </c>
      <c r="AT721" s="227">
        <v>0</v>
      </c>
      <c r="AU721" s="227">
        <v>10350</v>
      </c>
      <c r="AV721" s="227">
        <v>0</v>
      </c>
      <c r="AW721" s="227">
        <v>0</v>
      </c>
      <c r="AX721" s="227">
        <v>10950</v>
      </c>
      <c r="AY721" s="227">
        <v>0</v>
      </c>
      <c r="AZ721" s="227">
        <v>24000</v>
      </c>
      <c r="BA721" s="227">
        <v>18650</v>
      </c>
      <c r="BB721" s="227">
        <v>11850</v>
      </c>
      <c r="BC721" s="227">
        <v>0</v>
      </c>
      <c r="BD721" s="227">
        <v>7200</v>
      </c>
      <c r="BE721" s="227">
        <v>2400</v>
      </c>
      <c r="BF721" s="227">
        <v>22950</v>
      </c>
      <c r="BG721" s="227">
        <v>0</v>
      </c>
      <c r="BH721" s="227">
        <v>10800</v>
      </c>
      <c r="BI721" s="227">
        <v>1200</v>
      </c>
      <c r="BJ721" s="227">
        <v>21150</v>
      </c>
      <c r="BK721" s="227">
        <v>0</v>
      </c>
      <c r="BL721" s="227">
        <v>0</v>
      </c>
      <c r="BM721" s="227">
        <v>28600</v>
      </c>
      <c r="BN721" s="227">
        <v>12300</v>
      </c>
      <c r="BO721" s="227">
        <v>13950</v>
      </c>
      <c r="BP721" s="227">
        <v>4900</v>
      </c>
      <c r="BQ721" s="227">
        <v>0</v>
      </c>
      <c r="BR721" s="227">
        <v>133150</v>
      </c>
      <c r="BS721" s="227">
        <v>15700</v>
      </c>
      <c r="BT721" s="227">
        <v>45000</v>
      </c>
      <c r="BU721" s="227">
        <v>0</v>
      </c>
      <c r="BV721" s="227">
        <v>0</v>
      </c>
      <c r="BW721" s="227">
        <v>0</v>
      </c>
      <c r="BX721" s="227">
        <v>25000</v>
      </c>
      <c r="BY721" s="227">
        <v>0</v>
      </c>
      <c r="BZ721" s="227">
        <v>21000</v>
      </c>
      <c r="CA721" s="227">
        <v>13650</v>
      </c>
      <c r="CB721" s="227">
        <v>36500</v>
      </c>
      <c r="CC721" s="227">
        <v>21000</v>
      </c>
      <c r="CD721" s="227">
        <v>0</v>
      </c>
      <c r="CE721" s="227">
        <v>0</v>
      </c>
      <c r="CF721" s="227">
        <v>0</v>
      </c>
      <c r="CG721" s="227">
        <v>4800</v>
      </c>
      <c r="CH721" s="227">
        <v>15750</v>
      </c>
      <c r="CI721" s="227">
        <v>0</v>
      </c>
      <c r="CJ721" s="227">
        <v>39300</v>
      </c>
      <c r="CK721" s="227">
        <v>0</v>
      </c>
      <c r="CL721" s="227">
        <v>0</v>
      </c>
      <c r="CM721" s="326" t="s">
        <v>1428</v>
      </c>
      <c r="CN721" s="309" t="s">
        <v>1427</v>
      </c>
      <c r="CO721" s="309" t="s">
        <v>1428</v>
      </c>
      <c r="CP721" s="310" t="s">
        <v>2201</v>
      </c>
      <c r="CQ721" s="354" t="s">
        <v>2263</v>
      </c>
      <c r="CR721" s="310">
        <f t="shared" si="15"/>
        <v>0</v>
      </c>
      <c r="CS721" s="310" t="s">
        <v>2116</v>
      </c>
      <c r="CT721" s="310" t="s">
        <v>1505</v>
      </c>
      <c r="CU721" s="310">
        <v>0</v>
      </c>
      <c r="CW721" s="312" t="s">
        <v>1427</v>
      </c>
      <c r="CX721" s="310" t="s">
        <v>1428</v>
      </c>
      <c r="CY721" s="310" t="s">
        <v>2201</v>
      </c>
      <c r="CZ721" s="325">
        <f t="shared" si="16"/>
        <v>0</v>
      </c>
      <c r="DA721" s="313" t="s">
        <v>2116</v>
      </c>
      <c r="DB721" s="310" t="s">
        <v>1505</v>
      </c>
      <c r="DC721" s="310" t="s">
        <v>1471</v>
      </c>
    </row>
    <row r="722" spans="1:107" ht="13.2" customHeight="1" x14ac:dyDescent="0.25">
      <c r="A722" s="293" t="s">
        <v>2117</v>
      </c>
      <c r="B722" s="294" t="s">
        <v>1503</v>
      </c>
      <c r="C722" s="227">
        <v>715000</v>
      </c>
      <c r="D722" s="227">
        <v>75000</v>
      </c>
      <c r="E722" s="227">
        <v>0</v>
      </c>
      <c r="F722" s="227">
        <v>5000</v>
      </c>
      <c r="G722" s="227">
        <v>40000</v>
      </c>
      <c r="H722" s="227">
        <v>0</v>
      </c>
      <c r="I722" s="227">
        <v>0</v>
      </c>
      <c r="J722" s="227">
        <v>200000</v>
      </c>
      <c r="K722" s="227">
        <v>40000</v>
      </c>
      <c r="L722" s="227">
        <v>0</v>
      </c>
      <c r="M722" s="227">
        <v>0</v>
      </c>
      <c r="N722" s="227">
        <v>0</v>
      </c>
      <c r="O722" s="227">
        <v>0</v>
      </c>
      <c r="P722" s="227">
        <v>0</v>
      </c>
      <c r="Q722" s="227">
        <v>130000</v>
      </c>
      <c r="R722" s="227">
        <v>350000</v>
      </c>
      <c r="S722" s="227">
        <v>50000</v>
      </c>
      <c r="T722" s="227">
        <v>0</v>
      </c>
      <c r="U722" s="227">
        <v>50000</v>
      </c>
      <c r="V722" s="227">
        <v>0</v>
      </c>
      <c r="W722" s="227">
        <v>2610000</v>
      </c>
      <c r="X722" s="227">
        <v>0</v>
      </c>
      <c r="Y722" s="227">
        <v>0</v>
      </c>
      <c r="Z722" s="227">
        <v>100000</v>
      </c>
      <c r="AA722" s="227">
        <v>0</v>
      </c>
      <c r="AB722" s="227">
        <v>100000</v>
      </c>
      <c r="AC722" s="227">
        <v>100000</v>
      </c>
      <c r="AD722" s="227">
        <v>365000</v>
      </c>
      <c r="AE722" s="227">
        <v>50000</v>
      </c>
      <c r="AF722" s="227">
        <v>50000</v>
      </c>
      <c r="AG722" s="227">
        <v>50000</v>
      </c>
      <c r="AH722" s="227">
        <v>45000</v>
      </c>
      <c r="AI722" s="227">
        <v>50000</v>
      </c>
      <c r="AJ722" s="227">
        <v>50000</v>
      </c>
      <c r="AK722" s="227">
        <v>850000</v>
      </c>
      <c r="AL722" s="227">
        <v>0</v>
      </c>
      <c r="AM722" s="227">
        <v>0</v>
      </c>
      <c r="AN722" s="227">
        <v>0</v>
      </c>
      <c r="AO722" s="227">
        <v>0</v>
      </c>
      <c r="AP722" s="227">
        <v>0</v>
      </c>
      <c r="AQ722" s="227">
        <v>0</v>
      </c>
      <c r="AR722" s="227">
        <v>0</v>
      </c>
      <c r="AS722" s="227">
        <v>3840</v>
      </c>
      <c r="AT722" s="227">
        <v>0</v>
      </c>
      <c r="AU722" s="227">
        <v>0</v>
      </c>
      <c r="AV722" s="227">
        <v>0</v>
      </c>
      <c r="AW722" s="227">
        <v>0</v>
      </c>
      <c r="AX722" s="227">
        <v>0</v>
      </c>
      <c r="AY722" s="227">
        <v>0</v>
      </c>
      <c r="AZ722" s="227">
        <v>0</v>
      </c>
      <c r="BA722" s="227">
        <v>0</v>
      </c>
      <c r="BB722" s="227">
        <v>0</v>
      </c>
      <c r="BC722" s="227">
        <v>0</v>
      </c>
      <c r="BD722" s="227">
        <v>0</v>
      </c>
      <c r="BE722" s="227">
        <v>0</v>
      </c>
      <c r="BF722" s="227">
        <v>0</v>
      </c>
      <c r="BG722" s="227">
        <v>455000</v>
      </c>
      <c r="BH722" s="227">
        <v>0</v>
      </c>
      <c r="BI722" s="227">
        <v>0</v>
      </c>
      <c r="BJ722" s="227">
        <v>20000</v>
      </c>
      <c r="BK722" s="227">
        <v>0</v>
      </c>
      <c r="BL722" s="227">
        <v>300000</v>
      </c>
      <c r="BM722" s="227">
        <v>0</v>
      </c>
      <c r="BN722" s="227">
        <v>0</v>
      </c>
      <c r="BO722" s="227">
        <v>0</v>
      </c>
      <c r="BP722" s="227">
        <v>0</v>
      </c>
      <c r="BQ722" s="227">
        <v>0</v>
      </c>
      <c r="BR722" s="227">
        <v>1380000</v>
      </c>
      <c r="BS722" s="227">
        <v>0</v>
      </c>
      <c r="BT722" s="227">
        <v>0</v>
      </c>
      <c r="BU722" s="227">
        <v>0</v>
      </c>
      <c r="BV722" s="227">
        <v>0</v>
      </c>
      <c r="BW722" s="227">
        <v>0</v>
      </c>
      <c r="BX722" s="227">
        <v>345000</v>
      </c>
      <c r="BY722" s="227">
        <v>9600</v>
      </c>
      <c r="BZ722" s="227">
        <v>0</v>
      </c>
      <c r="CA722" s="227">
        <v>0</v>
      </c>
      <c r="CB722" s="227">
        <v>0</v>
      </c>
      <c r="CC722" s="227">
        <v>80000</v>
      </c>
      <c r="CD722" s="227">
        <v>50000</v>
      </c>
      <c r="CE722" s="227">
        <v>0</v>
      </c>
      <c r="CF722" s="227">
        <v>0</v>
      </c>
      <c r="CG722" s="227">
        <v>0</v>
      </c>
      <c r="CH722" s="227">
        <v>0</v>
      </c>
      <c r="CI722" s="227">
        <v>0</v>
      </c>
      <c r="CJ722" s="227">
        <v>0</v>
      </c>
      <c r="CK722" s="227">
        <v>50000</v>
      </c>
      <c r="CL722" s="227">
        <v>0</v>
      </c>
      <c r="CM722" s="326" t="s">
        <v>1428</v>
      </c>
      <c r="CN722" s="309" t="s">
        <v>1427</v>
      </c>
      <c r="CO722" s="309" t="s">
        <v>1428</v>
      </c>
      <c r="CP722" s="310" t="s">
        <v>2201</v>
      </c>
      <c r="CQ722" s="354" t="s">
        <v>2263</v>
      </c>
      <c r="CR722" s="310">
        <f t="shared" si="15"/>
        <v>0</v>
      </c>
      <c r="CS722" s="310" t="s">
        <v>2117</v>
      </c>
      <c r="CT722" s="310" t="s">
        <v>1503</v>
      </c>
      <c r="CU722" s="310">
        <v>0</v>
      </c>
      <c r="CW722" s="312" t="s">
        <v>1427</v>
      </c>
      <c r="CX722" s="310" t="s">
        <v>1428</v>
      </c>
      <c r="CY722" s="310" t="s">
        <v>2201</v>
      </c>
      <c r="CZ722" s="325">
        <f t="shared" si="16"/>
        <v>0</v>
      </c>
      <c r="DA722" s="313" t="s">
        <v>2117</v>
      </c>
      <c r="DB722" s="310" t="s">
        <v>1503</v>
      </c>
      <c r="DC722" s="310" t="s">
        <v>1471</v>
      </c>
    </row>
    <row r="723" spans="1:107" ht="13.2" customHeight="1" x14ac:dyDescent="0.25">
      <c r="A723" s="293" t="s">
        <v>2118</v>
      </c>
      <c r="B723" s="294" t="s">
        <v>1504</v>
      </c>
      <c r="C723" s="227">
        <v>0</v>
      </c>
      <c r="D723" s="227">
        <v>0</v>
      </c>
      <c r="E723" s="227">
        <v>1028080</v>
      </c>
      <c r="F723" s="227">
        <v>153300</v>
      </c>
      <c r="G723" s="227">
        <v>9000</v>
      </c>
      <c r="H723" s="227">
        <v>68775</v>
      </c>
      <c r="I723" s="227">
        <v>472555</v>
      </c>
      <c r="J723" s="227">
        <v>377600</v>
      </c>
      <c r="K723" s="227">
        <v>0</v>
      </c>
      <c r="L723" s="227">
        <v>72375</v>
      </c>
      <c r="M723" s="227">
        <v>0</v>
      </c>
      <c r="N723" s="227">
        <v>0</v>
      </c>
      <c r="O723" s="227">
        <v>543497</v>
      </c>
      <c r="P723" s="227">
        <v>328067.5</v>
      </c>
      <c r="Q723" s="227">
        <v>0</v>
      </c>
      <c r="R723" s="227">
        <v>0</v>
      </c>
      <c r="S723" s="227">
        <v>297750</v>
      </c>
      <c r="T723" s="227">
        <v>0</v>
      </c>
      <c r="U723" s="227">
        <v>0</v>
      </c>
      <c r="V723" s="227">
        <v>0</v>
      </c>
      <c r="W723" s="227">
        <v>113250</v>
      </c>
      <c r="X723" s="227">
        <v>265260</v>
      </c>
      <c r="Y723" s="227">
        <v>0</v>
      </c>
      <c r="Z723" s="227">
        <v>459150</v>
      </c>
      <c r="AA723" s="227">
        <v>296100</v>
      </c>
      <c r="AB723" s="227">
        <v>344325</v>
      </c>
      <c r="AC723" s="227">
        <v>166680</v>
      </c>
      <c r="AD723" s="227">
        <v>321535</v>
      </c>
      <c r="AE723" s="227">
        <v>390405</v>
      </c>
      <c r="AF723" s="227">
        <v>0</v>
      </c>
      <c r="AG723" s="227">
        <v>949840</v>
      </c>
      <c r="AH723" s="227">
        <v>0</v>
      </c>
      <c r="AI723" s="227">
        <v>10350</v>
      </c>
      <c r="AJ723" s="227">
        <v>294870</v>
      </c>
      <c r="AK723" s="227">
        <v>0</v>
      </c>
      <c r="AL723" s="227">
        <v>226370</v>
      </c>
      <c r="AM723" s="227">
        <v>242795</v>
      </c>
      <c r="AN723" s="227">
        <v>338740</v>
      </c>
      <c r="AO723" s="227">
        <v>884850</v>
      </c>
      <c r="AP723" s="227">
        <v>87000</v>
      </c>
      <c r="AQ723" s="227">
        <v>159024</v>
      </c>
      <c r="AR723" s="227">
        <v>0</v>
      </c>
      <c r="AS723" s="227">
        <v>229890</v>
      </c>
      <c r="AT723" s="227">
        <v>0</v>
      </c>
      <c r="AU723" s="227">
        <v>304300</v>
      </c>
      <c r="AV723" s="227">
        <v>130050</v>
      </c>
      <c r="AW723" s="227">
        <v>0</v>
      </c>
      <c r="AX723" s="227">
        <v>0</v>
      </c>
      <c r="AY723" s="227">
        <v>190200</v>
      </c>
      <c r="AZ723" s="227">
        <v>76500</v>
      </c>
      <c r="BA723" s="227">
        <v>842880</v>
      </c>
      <c r="BB723" s="227">
        <v>252540</v>
      </c>
      <c r="BC723" s="227">
        <v>163200</v>
      </c>
      <c r="BD723" s="227">
        <v>448920</v>
      </c>
      <c r="BE723" s="227">
        <v>365000</v>
      </c>
      <c r="BF723" s="227">
        <v>0</v>
      </c>
      <c r="BG723" s="227">
        <v>69900</v>
      </c>
      <c r="BH723" s="227">
        <v>0</v>
      </c>
      <c r="BI723" s="227">
        <v>0</v>
      </c>
      <c r="BJ723" s="227">
        <v>0</v>
      </c>
      <c r="BK723" s="227">
        <v>0</v>
      </c>
      <c r="BL723" s="227">
        <v>74880</v>
      </c>
      <c r="BM723" s="227">
        <v>0</v>
      </c>
      <c r="BN723" s="227">
        <v>0</v>
      </c>
      <c r="BO723" s="227">
        <v>0</v>
      </c>
      <c r="BP723" s="227">
        <v>115680</v>
      </c>
      <c r="BQ723" s="227">
        <v>0</v>
      </c>
      <c r="BR723" s="227">
        <v>0</v>
      </c>
      <c r="BS723" s="227">
        <v>57150</v>
      </c>
      <c r="BT723" s="227">
        <v>0</v>
      </c>
      <c r="BU723" s="227">
        <v>710670</v>
      </c>
      <c r="BV723" s="227">
        <v>0</v>
      </c>
      <c r="BW723" s="227">
        <v>0</v>
      </c>
      <c r="BX723" s="227">
        <v>0</v>
      </c>
      <c r="BY723" s="227">
        <v>194970</v>
      </c>
      <c r="BZ723" s="227">
        <v>393320</v>
      </c>
      <c r="CA723" s="227">
        <v>409810</v>
      </c>
      <c r="CB723" s="227">
        <v>3297120.5</v>
      </c>
      <c r="CC723" s="227">
        <v>0</v>
      </c>
      <c r="CD723" s="227">
        <v>558853</v>
      </c>
      <c r="CE723" s="227">
        <v>0</v>
      </c>
      <c r="CF723" s="227">
        <v>145960</v>
      </c>
      <c r="CG723" s="227">
        <v>760550</v>
      </c>
      <c r="CH723" s="227">
        <v>0</v>
      </c>
      <c r="CI723" s="227">
        <v>14137.5</v>
      </c>
      <c r="CJ723" s="227">
        <v>220490</v>
      </c>
      <c r="CK723" s="227">
        <v>23520</v>
      </c>
      <c r="CL723" s="227">
        <v>0</v>
      </c>
      <c r="CM723" s="326" t="s">
        <v>1428</v>
      </c>
      <c r="CN723" s="309" t="s">
        <v>1427</v>
      </c>
      <c r="CO723" s="309" t="s">
        <v>1428</v>
      </c>
      <c r="CP723" s="310" t="s">
        <v>2201</v>
      </c>
      <c r="CQ723" s="354" t="s">
        <v>2263</v>
      </c>
      <c r="CR723" s="310">
        <f t="shared" si="15"/>
        <v>0</v>
      </c>
      <c r="CS723" s="310" t="s">
        <v>2118</v>
      </c>
      <c r="CT723" s="310" t="s">
        <v>1504</v>
      </c>
      <c r="CU723" s="310">
        <v>0</v>
      </c>
      <c r="CW723" s="312" t="s">
        <v>1427</v>
      </c>
      <c r="CX723" s="310" t="s">
        <v>1428</v>
      </c>
      <c r="CY723" s="310" t="s">
        <v>2201</v>
      </c>
      <c r="CZ723" s="325">
        <f t="shared" si="16"/>
        <v>0</v>
      </c>
      <c r="DA723" s="313" t="s">
        <v>2118</v>
      </c>
      <c r="DB723" s="310" t="s">
        <v>1504</v>
      </c>
      <c r="DC723" s="310" t="s">
        <v>1471</v>
      </c>
    </row>
    <row r="724" spans="1:107" ht="13.2" customHeight="1" x14ac:dyDescent="0.25">
      <c r="A724" s="293" t="s">
        <v>2119</v>
      </c>
      <c r="B724" s="294" t="s">
        <v>1487</v>
      </c>
      <c r="C724" s="227">
        <v>33160</v>
      </c>
      <c r="D724" s="227">
        <v>0</v>
      </c>
      <c r="E724" s="227">
        <v>1753849</v>
      </c>
      <c r="F724" s="227">
        <v>1569400</v>
      </c>
      <c r="G724" s="227">
        <v>0</v>
      </c>
      <c r="H724" s="227">
        <v>0</v>
      </c>
      <c r="I724" s="227">
        <v>3569600</v>
      </c>
      <c r="J724" s="227">
        <v>3201300</v>
      </c>
      <c r="K724" s="227">
        <v>1410700</v>
      </c>
      <c r="L724" s="227">
        <v>1636100</v>
      </c>
      <c r="M724" s="227">
        <v>3626600</v>
      </c>
      <c r="N724" s="227">
        <v>590400</v>
      </c>
      <c r="O724" s="227">
        <v>2792736</v>
      </c>
      <c r="P724" s="227">
        <v>920900</v>
      </c>
      <c r="Q724" s="227">
        <v>1953500</v>
      </c>
      <c r="R724" s="227">
        <v>4149000</v>
      </c>
      <c r="S724" s="227">
        <v>1136600</v>
      </c>
      <c r="T724" s="227">
        <v>1365000</v>
      </c>
      <c r="U724" s="227">
        <v>1051600</v>
      </c>
      <c r="V724" s="227">
        <v>540700</v>
      </c>
      <c r="W724" s="227">
        <v>0</v>
      </c>
      <c r="X724" s="227">
        <v>292700</v>
      </c>
      <c r="Y724" s="227">
        <v>1694000</v>
      </c>
      <c r="Z724" s="227">
        <v>1571850</v>
      </c>
      <c r="AA724" s="227">
        <v>907550</v>
      </c>
      <c r="AB724" s="227">
        <v>497600</v>
      </c>
      <c r="AC724" s="227">
        <v>0</v>
      </c>
      <c r="AD724" s="227">
        <v>3111283</v>
      </c>
      <c r="AE724" s="227">
        <v>1286900</v>
      </c>
      <c r="AF724" s="227">
        <v>0</v>
      </c>
      <c r="AG724" s="227">
        <v>1900800</v>
      </c>
      <c r="AH724" s="227">
        <v>2113800</v>
      </c>
      <c r="AI724" s="227">
        <v>0</v>
      </c>
      <c r="AJ724" s="227">
        <v>734500</v>
      </c>
      <c r="AK724" s="227">
        <v>0</v>
      </c>
      <c r="AL724" s="227">
        <v>1884833</v>
      </c>
      <c r="AM724" s="227">
        <v>502488</v>
      </c>
      <c r="AN724" s="227">
        <v>1846502</v>
      </c>
      <c r="AO724" s="227">
        <v>1371975</v>
      </c>
      <c r="AP724" s="227">
        <v>2132000</v>
      </c>
      <c r="AQ724" s="227">
        <v>256297</v>
      </c>
      <c r="AR724" s="227">
        <v>2103366</v>
      </c>
      <c r="AS724" s="227">
        <v>1907562</v>
      </c>
      <c r="AT724" s="227">
        <v>0</v>
      </c>
      <c r="AU724" s="227">
        <v>1412881</v>
      </c>
      <c r="AV724" s="227">
        <v>648483</v>
      </c>
      <c r="AW724" s="227">
        <v>497067</v>
      </c>
      <c r="AX724" s="227">
        <v>699270</v>
      </c>
      <c r="AY724" s="227">
        <v>1929176</v>
      </c>
      <c r="AZ724" s="227">
        <v>1661157</v>
      </c>
      <c r="BA724" s="227">
        <v>2619138</v>
      </c>
      <c r="BB724" s="227">
        <v>1273884</v>
      </c>
      <c r="BC724" s="227">
        <v>0</v>
      </c>
      <c r="BD724" s="227">
        <v>4070200</v>
      </c>
      <c r="BE724" s="227">
        <v>685200</v>
      </c>
      <c r="BF724" s="227">
        <v>1302900</v>
      </c>
      <c r="BG724" s="227">
        <v>0</v>
      </c>
      <c r="BH724" s="227">
        <v>637800</v>
      </c>
      <c r="BI724" s="227">
        <v>422600</v>
      </c>
      <c r="BJ724" s="227">
        <v>1609100</v>
      </c>
      <c r="BK724" s="227">
        <v>2007000</v>
      </c>
      <c r="BL724" s="227">
        <v>0</v>
      </c>
      <c r="BM724" s="227">
        <v>461900</v>
      </c>
      <c r="BN724" s="227">
        <v>458600</v>
      </c>
      <c r="BO724" s="227">
        <v>668300</v>
      </c>
      <c r="BP724" s="227">
        <v>564400</v>
      </c>
      <c r="BQ724" s="227">
        <v>477534</v>
      </c>
      <c r="BR724" s="295">
        <v>0</v>
      </c>
      <c r="BS724" s="227">
        <v>1560053</v>
      </c>
      <c r="BT724" s="227">
        <v>1909156</v>
      </c>
      <c r="BU724" s="227">
        <v>4837337</v>
      </c>
      <c r="BV724" s="295">
        <v>0</v>
      </c>
      <c r="BW724" s="227">
        <v>2019177</v>
      </c>
      <c r="BX724" s="227">
        <v>3599784</v>
      </c>
      <c r="BY724" s="227">
        <v>1040300</v>
      </c>
      <c r="BZ724" s="227">
        <v>1063500</v>
      </c>
      <c r="CA724" s="227">
        <v>1406635</v>
      </c>
      <c r="CB724" s="227">
        <v>1468399.1</v>
      </c>
      <c r="CC724" s="227">
        <v>2875636</v>
      </c>
      <c r="CD724" s="227">
        <v>935000</v>
      </c>
      <c r="CE724" s="227">
        <v>2351750</v>
      </c>
      <c r="CF724" s="295">
        <v>300840</v>
      </c>
      <c r="CG724" s="227">
        <v>773330</v>
      </c>
      <c r="CH724" s="227">
        <v>1315747</v>
      </c>
      <c r="CI724" s="227">
        <v>795379</v>
      </c>
      <c r="CJ724" s="227">
        <v>0</v>
      </c>
      <c r="CK724" s="227">
        <v>28256</v>
      </c>
      <c r="CL724" s="227">
        <v>743199</v>
      </c>
      <c r="CM724" s="326" t="s">
        <v>1428</v>
      </c>
      <c r="CN724" s="309" t="s">
        <v>1427</v>
      </c>
      <c r="CO724" s="309" t="s">
        <v>1428</v>
      </c>
      <c r="CQ724" s="355" t="s">
        <v>2263</v>
      </c>
      <c r="CR724" s="310">
        <f t="shared" ref="CR724:CR787" si="17">A724-CS724</f>
        <v>0</v>
      </c>
      <c r="CS724" s="310" t="s">
        <v>2119</v>
      </c>
      <c r="CT724" s="310" t="s">
        <v>1487</v>
      </c>
      <c r="CU724" s="310">
        <v>0</v>
      </c>
      <c r="CW724" s="312" t="s">
        <v>1427</v>
      </c>
      <c r="CX724" s="310" t="s">
        <v>1428</v>
      </c>
      <c r="CY724" s="310">
        <v>0</v>
      </c>
      <c r="CZ724" s="325">
        <f t="shared" si="16"/>
        <v>0</v>
      </c>
      <c r="DA724" s="313" t="s">
        <v>2119</v>
      </c>
      <c r="DB724" s="310" t="s">
        <v>1487</v>
      </c>
      <c r="DC724" s="310" t="s">
        <v>1471</v>
      </c>
    </row>
    <row r="725" spans="1:107" ht="13.2" customHeight="1" x14ac:dyDescent="0.25">
      <c r="A725" s="293" t="s">
        <v>2120</v>
      </c>
      <c r="B725" s="294" t="s">
        <v>1488</v>
      </c>
      <c r="C725" s="227">
        <v>0</v>
      </c>
      <c r="D725" s="227">
        <v>0</v>
      </c>
      <c r="E725" s="227">
        <v>757051</v>
      </c>
      <c r="F725" s="227">
        <v>0</v>
      </c>
      <c r="G725" s="227">
        <v>0</v>
      </c>
      <c r="H725" s="227">
        <v>0</v>
      </c>
      <c r="I725" s="227">
        <v>23200</v>
      </c>
      <c r="J725" s="227">
        <v>110100</v>
      </c>
      <c r="K725" s="227">
        <v>129000</v>
      </c>
      <c r="L725" s="227">
        <v>139000</v>
      </c>
      <c r="M725" s="227">
        <v>59600</v>
      </c>
      <c r="N725" s="227">
        <v>0</v>
      </c>
      <c r="O725" s="227">
        <v>0</v>
      </c>
      <c r="P725" s="227">
        <v>0</v>
      </c>
      <c r="Q725" s="227">
        <v>0</v>
      </c>
      <c r="R725" s="227">
        <v>0</v>
      </c>
      <c r="S725" s="227">
        <v>0</v>
      </c>
      <c r="T725" s="227">
        <v>0</v>
      </c>
      <c r="U725" s="227">
        <v>0</v>
      </c>
      <c r="V725" s="227">
        <v>4400</v>
      </c>
      <c r="W725" s="227">
        <v>0</v>
      </c>
      <c r="X725" s="227">
        <v>0</v>
      </c>
      <c r="Y725" s="227">
        <v>0</v>
      </c>
      <c r="Z725" s="227">
        <v>0</v>
      </c>
      <c r="AA725" s="227">
        <v>0</v>
      </c>
      <c r="AB725" s="227">
        <v>0</v>
      </c>
      <c r="AC725" s="227">
        <v>0</v>
      </c>
      <c r="AD725" s="227">
        <v>0</v>
      </c>
      <c r="AE725" s="227">
        <v>0</v>
      </c>
      <c r="AF725" s="227">
        <v>0</v>
      </c>
      <c r="AG725" s="227">
        <v>0</v>
      </c>
      <c r="AH725" s="227">
        <v>0</v>
      </c>
      <c r="AI725" s="227">
        <v>0</v>
      </c>
      <c r="AJ725" s="227">
        <v>0</v>
      </c>
      <c r="AK725" s="227">
        <v>0</v>
      </c>
      <c r="AL725" s="227">
        <v>0</v>
      </c>
      <c r="AM725" s="227">
        <v>0</v>
      </c>
      <c r="AN725" s="227">
        <v>0</v>
      </c>
      <c r="AO725" s="227">
        <v>0</v>
      </c>
      <c r="AP725" s="227">
        <v>0</v>
      </c>
      <c r="AQ725" s="227">
        <v>0</v>
      </c>
      <c r="AR725" s="227">
        <v>0</v>
      </c>
      <c r="AS725" s="227">
        <v>0</v>
      </c>
      <c r="AT725" s="227">
        <v>0</v>
      </c>
      <c r="AU725" s="227">
        <v>0</v>
      </c>
      <c r="AV725" s="227">
        <v>0</v>
      </c>
      <c r="AW725" s="227">
        <v>0</v>
      </c>
      <c r="AX725" s="227">
        <v>0</v>
      </c>
      <c r="AY725" s="227">
        <v>0</v>
      </c>
      <c r="AZ725" s="227">
        <v>0</v>
      </c>
      <c r="BA725" s="227">
        <v>0</v>
      </c>
      <c r="BB725" s="227">
        <v>0</v>
      </c>
      <c r="BC725" s="227">
        <v>0</v>
      </c>
      <c r="BD725" s="227">
        <v>0</v>
      </c>
      <c r="BE725" s="227">
        <v>0</v>
      </c>
      <c r="BF725" s="227">
        <v>0</v>
      </c>
      <c r="BG725" s="227">
        <v>0</v>
      </c>
      <c r="BH725" s="227">
        <v>0</v>
      </c>
      <c r="BI725" s="227">
        <v>0</v>
      </c>
      <c r="BJ725" s="227">
        <v>0</v>
      </c>
      <c r="BK725" s="227">
        <v>0</v>
      </c>
      <c r="BL725" s="227">
        <v>0</v>
      </c>
      <c r="BM725" s="227">
        <v>0</v>
      </c>
      <c r="BN725" s="227">
        <v>0</v>
      </c>
      <c r="BO725" s="227">
        <v>0</v>
      </c>
      <c r="BP725" s="227">
        <v>0</v>
      </c>
      <c r="BQ725" s="227">
        <v>0</v>
      </c>
      <c r="BR725" s="227">
        <v>0</v>
      </c>
      <c r="BS725" s="227">
        <v>0</v>
      </c>
      <c r="BT725" s="227">
        <v>0</v>
      </c>
      <c r="BU725" s="227">
        <v>0</v>
      </c>
      <c r="BV725" s="227">
        <v>0</v>
      </c>
      <c r="BW725" s="227">
        <v>0</v>
      </c>
      <c r="BX725" s="227">
        <v>0</v>
      </c>
      <c r="BY725" s="227">
        <v>0</v>
      </c>
      <c r="BZ725" s="227">
        <v>0</v>
      </c>
      <c r="CA725" s="227">
        <v>0</v>
      </c>
      <c r="CB725" s="227">
        <v>0</v>
      </c>
      <c r="CC725" s="227">
        <v>0</v>
      </c>
      <c r="CD725" s="227">
        <v>0</v>
      </c>
      <c r="CE725" s="227">
        <v>0</v>
      </c>
      <c r="CF725" s="227">
        <v>0</v>
      </c>
      <c r="CG725" s="227">
        <v>0</v>
      </c>
      <c r="CH725" s="227">
        <v>0</v>
      </c>
      <c r="CI725" s="227">
        <v>0</v>
      </c>
      <c r="CJ725" s="227">
        <v>0</v>
      </c>
      <c r="CK725" s="227">
        <v>0</v>
      </c>
      <c r="CL725" s="227">
        <v>0</v>
      </c>
      <c r="CM725" s="326" t="s">
        <v>1428</v>
      </c>
      <c r="CN725" s="309" t="s">
        <v>1427</v>
      </c>
      <c r="CO725" s="309" t="s">
        <v>1428</v>
      </c>
      <c r="CQ725" s="355" t="s">
        <v>2263</v>
      </c>
      <c r="CR725" s="310">
        <f t="shared" si="17"/>
        <v>0</v>
      </c>
      <c r="CS725" s="310" t="s">
        <v>2120</v>
      </c>
      <c r="CT725" s="310" t="s">
        <v>1488</v>
      </c>
      <c r="CU725" s="310">
        <v>0</v>
      </c>
      <c r="CW725" s="312" t="s">
        <v>1427</v>
      </c>
      <c r="CX725" s="310" t="s">
        <v>1428</v>
      </c>
      <c r="CY725" s="310">
        <v>0</v>
      </c>
      <c r="CZ725" s="325">
        <f t="shared" si="16"/>
        <v>0</v>
      </c>
      <c r="DA725" s="313" t="s">
        <v>2120</v>
      </c>
      <c r="DB725" s="310" t="s">
        <v>1488</v>
      </c>
      <c r="DC725" s="310" t="s">
        <v>1471</v>
      </c>
    </row>
    <row r="726" spans="1:107" ht="13.2" customHeight="1" x14ac:dyDescent="0.25">
      <c r="A726" s="293" t="s">
        <v>2121</v>
      </c>
      <c r="B726" s="294" t="s">
        <v>1247</v>
      </c>
      <c r="C726" s="227">
        <v>0</v>
      </c>
      <c r="D726" s="227">
        <v>2203800</v>
      </c>
      <c r="E726" s="227">
        <v>944500</v>
      </c>
      <c r="F726" s="227">
        <v>2338200</v>
      </c>
      <c r="G726" s="227">
        <v>1807600</v>
      </c>
      <c r="H726" s="227">
        <v>5049680</v>
      </c>
      <c r="I726" s="227">
        <v>1869800</v>
      </c>
      <c r="J726" s="227">
        <v>5586100</v>
      </c>
      <c r="K726" s="227">
        <v>2525800</v>
      </c>
      <c r="L726" s="227">
        <v>2395600</v>
      </c>
      <c r="M726" s="227">
        <v>6679100</v>
      </c>
      <c r="N726" s="227">
        <v>1552900</v>
      </c>
      <c r="O726" s="227">
        <v>14686097</v>
      </c>
      <c r="P726" s="227">
        <v>2151900</v>
      </c>
      <c r="Q726" s="227">
        <v>3975500</v>
      </c>
      <c r="R726" s="227">
        <v>7475636.4000000004</v>
      </c>
      <c r="S726" s="227">
        <v>2423600</v>
      </c>
      <c r="T726" s="227">
        <v>3437800</v>
      </c>
      <c r="U726" s="227">
        <v>3136100</v>
      </c>
      <c r="V726" s="227">
        <v>2807800</v>
      </c>
      <c r="W726" s="227">
        <v>0</v>
      </c>
      <c r="X726" s="227">
        <v>2502900</v>
      </c>
      <c r="Y726" s="227">
        <v>3932100</v>
      </c>
      <c r="Z726" s="227">
        <v>3398550</v>
      </c>
      <c r="AA726" s="227">
        <v>2819250</v>
      </c>
      <c r="AB726" s="227">
        <v>2361600</v>
      </c>
      <c r="AC726" s="227">
        <v>3373000</v>
      </c>
      <c r="AD726" s="227">
        <v>9197717</v>
      </c>
      <c r="AE726" s="227">
        <v>1866900</v>
      </c>
      <c r="AF726" s="227">
        <v>3713600</v>
      </c>
      <c r="AG726" s="227">
        <v>3276250</v>
      </c>
      <c r="AH726" s="227">
        <v>9658000</v>
      </c>
      <c r="AI726" s="227">
        <v>3576100</v>
      </c>
      <c r="AJ726" s="227">
        <v>1793100</v>
      </c>
      <c r="AK726" s="227">
        <v>0</v>
      </c>
      <c r="AL726" s="227">
        <v>2369457</v>
      </c>
      <c r="AM726" s="227">
        <v>3325512</v>
      </c>
      <c r="AN726" s="227">
        <v>4528526</v>
      </c>
      <c r="AO726" s="227">
        <v>8290125</v>
      </c>
      <c r="AP726" s="227">
        <v>3752900</v>
      </c>
      <c r="AQ726" s="227">
        <v>3156091</v>
      </c>
      <c r="AR726" s="227">
        <v>9922559</v>
      </c>
      <c r="AS726" s="227">
        <v>2108324</v>
      </c>
      <c r="AT726" s="227">
        <v>6282100</v>
      </c>
      <c r="AU726" s="227">
        <v>5754619</v>
      </c>
      <c r="AV726" s="227">
        <v>4273817</v>
      </c>
      <c r="AW726" s="227">
        <v>2906269</v>
      </c>
      <c r="AX726" s="227">
        <v>5691150</v>
      </c>
      <c r="AY726" s="227">
        <v>2057824</v>
      </c>
      <c r="AZ726" s="227">
        <v>2300543</v>
      </c>
      <c r="BA726" s="227">
        <v>13067281</v>
      </c>
      <c r="BB726" s="227">
        <v>3182516</v>
      </c>
      <c r="BC726" s="227">
        <v>0</v>
      </c>
      <c r="BD726" s="227">
        <v>7744300</v>
      </c>
      <c r="BE726" s="227">
        <v>3569200</v>
      </c>
      <c r="BF726" s="227">
        <v>4757900</v>
      </c>
      <c r="BG726" s="227">
        <v>15377800</v>
      </c>
      <c r="BH726" s="227">
        <v>3662100</v>
      </c>
      <c r="BI726" s="227">
        <v>2046100</v>
      </c>
      <c r="BJ726" s="227">
        <v>224200</v>
      </c>
      <c r="BK726" s="227">
        <v>510800</v>
      </c>
      <c r="BL726" s="227">
        <v>0</v>
      </c>
      <c r="BM726" s="227">
        <v>7866552</v>
      </c>
      <c r="BN726" s="227">
        <v>5309000</v>
      </c>
      <c r="BO726" s="227">
        <v>8968000</v>
      </c>
      <c r="BP726" s="227">
        <v>7437800</v>
      </c>
      <c r="BQ726" s="227">
        <v>3323962</v>
      </c>
      <c r="BR726" s="227">
        <v>0</v>
      </c>
      <c r="BS726" s="227">
        <v>2991247</v>
      </c>
      <c r="BT726" s="227">
        <v>4452544</v>
      </c>
      <c r="BU726" s="227">
        <v>10286063</v>
      </c>
      <c r="BV726" s="227">
        <v>1212500</v>
      </c>
      <c r="BW726" s="227">
        <v>2745123</v>
      </c>
      <c r="BX726" s="227">
        <v>7408532</v>
      </c>
      <c r="BY726" s="227">
        <v>1913682</v>
      </c>
      <c r="BZ726" s="227">
        <v>2541200</v>
      </c>
      <c r="CA726" s="227">
        <v>2276165</v>
      </c>
      <c r="CB726" s="227">
        <v>2119940.9</v>
      </c>
      <c r="CC726" s="227">
        <v>8331264</v>
      </c>
      <c r="CD726" s="227">
        <v>7050200</v>
      </c>
      <c r="CE726" s="227">
        <v>6318650</v>
      </c>
      <c r="CF726" s="227">
        <v>3268060</v>
      </c>
      <c r="CG726" s="227">
        <v>2907070</v>
      </c>
      <c r="CH726" s="227">
        <v>3007353</v>
      </c>
      <c r="CI726" s="227">
        <v>2721385</v>
      </c>
      <c r="CJ726" s="227">
        <v>10380580</v>
      </c>
      <c r="CK726" s="227">
        <v>2384644</v>
      </c>
      <c r="CL726" s="227">
        <v>1842601</v>
      </c>
      <c r="CM726" s="326" t="s">
        <v>1428</v>
      </c>
      <c r="CN726" s="309" t="s">
        <v>1427</v>
      </c>
      <c r="CO726" s="309" t="s">
        <v>1428</v>
      </c>
      <c r="CP726" s="310" t="s">
        <v>2201</v>
      </c>
      <c r="CQ726" s="354" t="s">
        <v>2263</v>
      </c>
      <c r="CR726" s="310">
        <f t="shared" si="17"/>
        <v>0</v>
      </c>
      <c r="CS726" s="310" t="s">
        <v>2121</v>
      </c>
      <c r="CT726" s="310" t="s">
        <v>1247</v>
      </c>
      <c r="CU726" s="310">
        <v>0</v>
      </c>
      <c r="CW726" s="312" t="s">
        <v>1427</v>
      </c>
      <c r="CX726" s="310" t="s">
        <v>1428</v>
      </c>
      <c r="CY726" s="310" t="s">
        <v>2201</v>
      </c>
      <c r="CZ726" s="325">
        <f t="shared" si="16"/>
        <v>0</v>
      </c>
      <c r="DA726" s="313" t="s">
        <v>2121</v>
      </c>
      <c r="DB726" s="310" t="s">
        <v>1247</v>
      </c>
      <c r="DC726" s="310" t="s">
        <v>1471</v>
      </c>
    </row>
    <row r="727" spans="1:107" ht="13.2" customHeight="1" x14ac:dyDescent="0.25">
      <c r="A727" s="293" t="s">
        <v>2122</v>
      </c>
      <c r="B727" s="294" t="s">
        <v>1248</v>
      </c>
      <c r="C727" s="227">
        <v>0</v>
      </c>
      <c r="D727" s="227">
        <v>460000</v>
      </c>
      <c r="E727" s="227">
        <v>106700</v>
      </c>
      <c r="F727" s="227">
        <v>69600</v>
      </c>
      <c r="G727" s="227">
        <v>525500</v>
      </c>
      <c r="H727" s="227">
        <v>900920</v>
      </c>
      <c r="I727" s="227">
        <v>225900</v>
      </c>
      <c r="J727" s="227">
        <v>0</v>
      </c>
      <c r="K727" s="227">
        <v>246000</v>
      </c>
      <c r="L727" s="227">
        <v>226000</v>
      </c>
      <c r="M727" s="227">
        <v>234700</v>
      </c>
      <c r="N727" s="227">
        <v>83300</v>
      </c>
      <c r="O727" s="227">
        <v>348200</v>
      </c>
      <c r="P727" s="227">
        <v>0</v>
      </c>
      <c r="Q727" s="227">
        <v>0</v>
      </c>
      <c r="R727" s="227">
        <v>372159.6</v>
      </c>
      <c r="S727" s="227">
        <v>151000</v>
      </c>
      <c r="T727" s="227">
        <v>0</v>
      </c>
      <c r="U727" s="227">
        <v>0</v>
      </c>
      <c r="V727" s="227">
        <v>260400</v>
      </c>
      <c r="W727" s="227">
        <v>0</v>
      </c>
      <c r="X727" s="227">
        <v>641500</v>
      </c>
      <c r="Y727" s="227">
        <v>1725800</v>
      </c>
      <c r="Z727" s="227">
        <v>1354000</v>
      </c>
      <c r="AA727" s="227">
        <v>879400</v>
      </c>
      <c r="AB727" s="227">
        <v>739400</v>
      </c>
      <c r="AC727" s="227">
        <v>788000</v>
      </c>
      <c r="AD727" s="227">
        <v>0</v>
      </c>
      <c r="AE727" s="227">
        <v>758200</v>
      </c>
      <c r="AF727" s="227">
        <v>986200</v>
      </c>
      <c r="AG727" s="227">
        <v>1204150</v>
      </c>
      <c r="AH727" s="227">
        <v>267300</v>
      </c>
      <c r="AI727" s="227">
        <v>979800</v>
      </c>
      <c r="AJ727" s="227">
        <v>537500</v>
      </c>
      <c r="AK727" s="227">
        <v>0</v>
      </c>
      <c r="AL727" s="227">
        <v>1068600</v>
      </c>
      <c r="AM727" s="227">
        <v>356800</v>
      </c>
      <c r="AN727" s="227">
        <v>0</v>
      </c>
      <c r="AO727" s="227">
        <v>0</v>
      </c>
      <c r="AP727" s="227">
        <v>312802</v>
      </c>
      <c r="AQ727" s="227">
        <v>196700</v>
      </c>
      <c r="AR727" s="227">
        <v>129600</v>
      </c>
      <c r="AS727" s="227">
        <v>565000</v>
      </c>
      <c r="AT727" s="227">
        <v>938400</v>
      </c>
      <c r="AU727" s="227">
        <v>343100</v>
      </c>
      <c r="AV727" s="227">
        <v>191500</v>
      </c>
      <c r="AW727" s="227">
        <v>373500</v>
      </c>
      <c r="AX727" s="227">
        <v>0</v>
      </c>
      <c r="AY727" s="227">
        <v>546000</v>
      </c>
      <c r="AZ727" s="227">
        <v>14300</v>
      </c>
      <c r="BA727" s="227">
        <v>796200</v>
      </c>
      <c r="BB727" s="227">
        <v>220900</v>
      </c>
      <c r="BC727" s="227">
        <v>0</v>
      </c>
      <c r="BD727" s="227">
        <v>58400</v>
      </c>
      <c r="BE727" s="227">
        <v>255800</v>
      </c>
      <c r="BF727" s="227">
        <v>0</v>
      </c>
      <c r="BG727" s="227">
        <v>0</v>
      </c>
      <c r="BH727" s="227">
        <v>493300</v>
      </c>
      <c r="BI727" s="227">
        <v>0</v>
      </c>
      <c r="BJ727" s="227">
        <v>713400</v>
      </c>
      <c r="BK727" s="227">
        <v>0</v>
      </c>
      <c r="BL727" s="227">
        <v>0</v>
      </c>
      <c r="BM727" s="227">
        <v>238300</v>
      </c>
      <c r="BN727" s="227">
        <v>458700</v>
      </c>
      <c r="BO727" s="227">
        <v>589680</v>
      </c>
      <c r="BP727" s="227">
        <v>511100</v>
      </c>
      <c r="BQ727" s="227">
        <v>417040</v>
      </c>
      <c r="BR727" s="227">
        <v>0</v>
      </c>
      <c r="BS727" s="227">
        <v>1077500</v>
      </c>
      <c r="BT727" s="227">
        <v>0</v>
      </c>
      <c r="BU727" s="227">
        <v>2717500</v>
      </c>
      <c r="BV727" s="227">
        <v>289800</v>
      </c>
      <c r="BW727" s="295">
        <v>1032790</v>
      </c>
      <c r="BX727" s="227">
        <v>2269500</v>
      </c>
      <c r="BY727" s="295">
        <v>829000</v>
      </c>
      <c r="BZ727" s="227">
        <v>790400</v>
      </c>
      <c r="CA727" s="227">
        <v>872000</v>
      </c>
      <c r="CB727" s="227">
        <v>1000</v>
      </c>
      <c r="CC727" s="227">
        <v>1580600</v>
      </c>
      <c r="CD727" s="227">
        <v>1436200</v>
      </c>
      <c r="CE727" s="227">
        <v>1893300</v>
      </c>
      <c r="CF727" s="227">
        <v>506900</v>
      </c>
      <c r="CG727" s="227">
        <v>707500</v>
      </c>
      <c r="CH727" s="227">
        <v>497800</v>
      </c>
      <c r="CI727" s="227">
        <v>664900</v>
      </c>
      <c r="CJ727" s="227">
        <v>2285500</v>
      </c>
      <c r="CK727" s="295">
        <v>370000</v>
      </c>
      <c r="CL727" s="227">
        <v>467500</v>
      </c>
      <c r="CM727" s="326" t="s">
        <v>1428</v>
      </c>
      <c r="CN727" s="309" t="s">
        <v>1427</v>
      </c>
      <c r="CO727" s="309" t="s">
        <v>1428</v>
      </c>
      <c r="CP727" s="310" t="s">
        <v>2201</v>
      </c>
      <c r="CQ727" s="354" t="s">
        <v>2263</v>
      </c>
      <c r="CR727" s="310">
        <f t="shared" si="17"/>
        <v>0</v>
      </c>
      <c r="CS727" s="310" t="s">
        <v>2122</v>
      </c>
      <c r="CT727" s="310" t="s">
        <v>1248</v>
      </c>
      <c r="CU727" s="310">
        <v>0</v>
      </c>
      <c r="CW727" s="312" t="s">
        <v>1427</v>
      </c>
      <c r="CX727" s="310" t="s">
        <v>1428</v>
      </c>
      <c r="CY727" s="310" t="s">
        <v>2201</v>
      </c>
      <c r="CZ727" s="325">
        <f t="shared" si="16"/>
        <v>0</v>
      </c>
      <c r="DA727" s="313" t="s">
        <v>2122</v>
      </c>
      <c r="DB727" s="310" t="s">
        <v>1248</v>
      </c>
      <c r="DC727" s="310" t="s">
        <v>1471</v>
      </c>
    </row>
    <row r="728" spans="1:107" ht="13.2" customHeight="1" x14ac:dyDescent="0.25">
      <c r="A728" s="293" t="s">
        <v>2123</v>
      </c>
      <c r="B728" s="294" t="s">
        <v>1243</v>
      </c>
      <c r="C728" s="227">
        <v>3391117.5</v>
      </c>
      <c r="D728" s="227">
        <v>0</v>
      </c>
      <c r="E728" s="227">
        <v>0</v>
      </c>
      <c r="F728" s="227">
        <v>0</v>
      </c>
      <c r="G728" s="227">
        <v>0</v>
      </c>
      <c r="H728" s="227">
        <v>0</v>
      </c>
      <c r="I728" s="227">
        <v>0</v>
      </c>
      <c r="J728" s="227">
        <v>0</v>
      </c>
      <c r="K728" s="227">
        <v>0</v>
      </c>
      <c r="L728" s="227">
        <v>0</v>
      </c>
      <c r="M728" s="227">
        <v>0</v>
      </c>
      <c r="N728" s="227">
        <v>0</v>
      </c>
      <c r="O728" s="227">
        <v>0</v>
      </c>
      <c r="P728" s="227">
        <v>0</v>
      </c>
      <c r="Q728" s="227">
        <v>0</v>
      </c>
      <c r="R728" s="227">
        <v>0</v>
      </c>
      <c r="S728" s="227">
        <v>0</v>
      </c>
      <c r="T728" s="227">
        <v>0</v>
      </c>
      <c r="U728" s="227">
        <v>0</v>
      </c>
      <c r="V728" s="227">
        <v>0</v>
      </c>
      <c r="W728" s="227">
        <v>4289596</v>
      </c>
      <c r="X728" s="227">
        <v>0</v>
      </c>
      <c r="Y728" s="227">
        <v>0</v>
      </c>
      <c r="Z728" s="227">
        <v>0</v>
      </c>
      <c r="AA728" s="227">
        <v>0</v>
      </c>
      <c r="AB728" s="227">
        <v>0</v>
      </c>
      <c r="AC728" s="227">
        <v>0</v>
      </c>
      <c r="AD728" s="227">
        <v>0</v>
      </c>
      <c r="AE728" s="227">
        <v>0</v>
      </c>
      <c r="AF728" s="227">
        <v>0</v>
      </c>
      <c r="AG728" s="227">
        <v>0</v>
      </c>
      <c r="AH728" s="227">
        <v>0</v>
      </c>
      <c r="AI728" s="227">
        <v>0</v>
      </c>
      <c r="AJ728" s="227">
        <v>0</v>
      </c>
      <c r="AK728" s="227">
        <v>4741021</v>
      </c>
      <c r="AL728" s="227">
        <v>0</v>
      </c>
      <c r="AM728" s="227">
        <v>0</v>
      </c>
      <c r="AN728" s="227">
        <v>0</v>
      </c>
      <c r="AO728" s="227">
        <v>0</v>
      </c>
      <c r="AP728" s="227">
        <v>0</v>
      </c>
      <c r="AQ728" s="227">
        <v>0</v>
      </c>
      <c r="AR728" s="227">
        <v>0</v>
      </c>
      <c r="AS728" s="227">
        <v>0</v>
      </c>
      <c r="AT728" s="227">
        <v>0</v>
      </c>
      <c r="AU728" s="227">
        <v>0</v>
      </c>
      <c r="AV728" s="227">
        <v>0</v>
      </c>
      <c r="AW728" s="227">
        <v>0</v>
      </c>
      <c r="AX728" s="227">
        <v>0</v>
      </c>
      <c r="AY728" s="227">
        <v>0</v>
      </c>
      <c r="AZ728" s="227">
        <v>0</v>
      </c>
      <c r="BA728" s="227">
        <v>0</v>
      </c>
      <c r="BB728" s="227">
        <v>0</v>
      </c>
      <c r="BC728" s="227">
        <v>951535.51</v>
      </c>
      <c r="BD728" s="227">
        <v>0</v>
      </c>
      <c r="BE728" s="227">
        <v>0</v>
      </c>
      <c r="BF728" s="227">
        <v>0</v>
      </c>
      <c r="BG728" s="227">
        <v>0</v>
      </c>
      <c r="BH728" s="227">
        <v>0</v>
      </c>
      <c r="BI728" s="227">
        <v>0</v>
      </c>
      <c r="BJ728" s="227">
        <v>0</v>
      </c>
      <c r="BK728" s="227">
        <v>0</v>
      </c>
      <c r="BL728" s="227">
        <v>1051121</v>
      </c>
      <c r="BM728" s="227">
        <v>0</v>
      </c>
      <c r="BN728" s="227">
        <v>0</v>
      </c>
      <c r="BO728" s="227">
        <v>0</v>
      </c>
      <c r="BP728" s="227">
        <v>0</v>
      </c>
      <c r="BQ728" s="227">
        <v>0</v>
      </c>
      <c r="BR728" s="295">
        <v>10138255</v>
      </c>
      <c r="BS728" s="227">
        <v>0</v>
      </c>
      <c r="BT728" s="295">
        <v>0</v>
      </c>
      <c r="BU728" s="227">
        <v>0</v>
      </c>
      <c r="BV728" s="227">
        <v>0</v>
      </c>
      <c r="BW728" s="295">
        <v>0</v>
      </c>
      <c r="BX728" s="295">
        <v>0</v>
      </c>
      <c r="BY728" s="227">
        <v>0</v>
      </c>
      <c r="BZ728" s="295">
        <v>0</v>
      </c>
      <c r="CA728" s="295">
        <v>0</v>
      </c>
      <c r="CB728" s="295">
        <v>0</v>
      </c>
      <c r="CC728" s="295">
        <v>0</v>
      </c>
      <c r="CD728" s="295">
        <v>0</v>
      </c>
      <c r="CE728" s="295">
        <v>0</v>
      </c>
      <c r="CF728" s="295">
        <v>0</v>
      </c>
      <c r="CG728" s="295">
        <v>0</v>
      </c>
      <c r="CH728" s="295">
        <v>0</v>
      </c>
      <c r="CI728" s="227">
        <v>0</v>
      </c>
      <c r="CJ728" s="295">
        <v>0</v>
      </c>
      <c r="CK728" s="227">
        <v>0</v>
      </c>
      <c r="CL728" s="295">
        <v>0</v>
      </c>
      <c r="CM728" s="326" t="s">
        <v>1428</v>
      </c>
      <c r="CN728" s="309" t="s">
        <v>1427</v>
      </c>
      <c r="CO728" s="309" t="s">
        <v>1428</v>
      </c>
      <c r="CQ728" s="354" t="s">
        <v>2263</v>
      </c>
      <c r="CR728" s="310">
        <f t="shared" si="17"/>
        <v>0</v>
      </c>
      <c r="CS728" s="310" t="s">
        <v>2123</v>
      </c>
      <c r="CT728" s="310" t="s">
        <v>1243</v>
      </c>
      <c r="CU728" s="310">
        <v>0</v>
      </c>
      <c r="CW728" s="312" t="s">
        <v>1427</v>
      </c>
      <c r="CX728" s="310" t="s">
        <v>1428</v>
      </c>
      <c r="CY728" s="310">
        <v>0</v>
      </c>
      <c r="CZ728" s="325">
        <f t="shared" si="16"/>
        <v>0</v>
      </c>
      <c r="DA728" s="313" t="s">
        <v>2123</v>
      </c>
      <c r="DB728" s="310" t="s">
        <v>1243</v>
      </c>
      <c r="DC728" s="310" t="s">
        <v>1471</v>
      </c>
    </row>
    <row r="729" spans="1:107" ht="13.2" customHeight="1" x14ac:dyDescent="0.25">
      <c r="A729" s="293" t="s">
        <v>2124</v>
      </c>
      <c r="B729" s="294" t="s">
        <v>1244</v>
      </c>
      <c r="C729" s="227">
        <v>0</v>
      </c>
      <c r="D729" s="227">
        <v>0</v>
      </c>
      <c r="E729" s="227">
        <v>0</v>
      </c>
      <c r="F729" s="227">
        <v>0</v>
      </c>
      <c r="G729" s="227">
        <v>0</v>
      </c>
      <c r="H729" s="227">
        <v>0</v>
      </c>
      <c r="I729" s="227">
        <v>0</v>
      </c>
      <c r="J729" s="227">
        <v>0</v>
      </c>
      <c r="K729" s="227">
        <v>0</v>
      </c>
      <c r="L729" s="227">
        <v>0</v>
      </c>
      <c r="M729" s="227">
        <v>0</v>
      </c>
      <c r="N729" s="227">
        <v>0</v>
      </c>
      <c r="O729" s="227">
        <v>0</v>
      </c>
      <c r="P729" s="227">
        <v>0</v>
      </c>
      <c r="Q729" s="227">
        <v>0</v>
      </c>
      <c r="R729" s="227">
        <v>0</v>
      </c>
      <c r="S729" s="227">
        <v>0</v>
      </c>
      <c r="T729" s="227">
        <v>0</v>
      </c>
      <c r="U729" s="227">
        <v>0</v>
      </c>
      <c r="V729" s="227">
        <v>0</v>
      </c>
      <c r="W729" s="227">
        <v>0</v>
      </c>
      <c r="X729" s="227">
        <v>0</v>
      </c>
      <c r="Y729" s="227">
        <v>0</v>
      </c>
      <c r="Z729" s="227">
        <v>0</v>
      </c>
      <c r="AA729" s="227">
        <v>0</v>
      </c>
      <c r="AB729" s="227">
        <v>0</v>
      </c>
      <c r="AC729" s="227">
        <v>0</v>
      </c>
      <c r="AD729" s="227">
        <v>0</v>
      </c>
      <c r="AE729" s="227">
        <v>0</v>
      </c>
      <c r="AF729" s="227">
        <v>0</v>
      </c>
      <c r="AG729" s="227">
        <v>0</v>
      </c>
      <c r="AH729" s="227">
        <v>0</v>
      </c>
      <c r="AI729" s="227">
        <v>0</v>
      </c>
      <c r="AJ729" s="227">
        <v>0</v>
      </c>
      <c r="AK729" s="227">
        <v>0</v>
      </c>
      <c r="AL729" s="227">
        <v>0</v>
      </c>
      <c r="AM729" s="227">
        <v>0</v>
      </c>
      <c r="AN729" s="227">
        <v>0</v>
      </c>
      <c r="AO729" s="227">
        <v>0</v>
      </c>
      <c r="AP729" s="227">
        <v>0</v>
      </c>
      <c r="AQ729" s="227">
        <v>0</v>
      </c>
      <c r="AR729" s="227">
        <v>0</v>
      </c>
      <c r="AS729" s="227">
        <v>0</v>
      </c>
      <c r="AT729" s="227">
        <v>0</v>
      </c>
      <c r="AU729" s="227">
        <v>0</v>
      </c>
      <c r="AV729" s="227">
        <v>0</v>
      </c>
      <c r="AW729" s="227">
        <v>0</v>
      </c>
      <c r="AX729" s="227">
        <v>0</v>
      </c>
      <c r="AY729" s="227">
        <v>0</v>
      </c>
      <c r="AZ729" s="227">
        <v>0</v>
      </c>
      <c r="BA729" s="227">
        <v>0</v>
      </c>
      <c r="BB729" s="227">
        <v>0</v>
      </c>
      <c r="BC729" s="227">
        <v>2584441.8199999998</v>
      </c>
      <c r="BD729" s="227">
        <v>0</v>
      </c>
      <c r="BE729" s="227">
        <v>0</v>
      </c>
      <c r="BF729" s="227">
        <v>0</v>
      </c>
      <c r="BG729" s="227">
        <v>0</v>
      </c>
      <c r="BH729" s="227">
        <v>0</v>
      </c>
      <c r="BI729" s="227">
        <v>0</v>
      </c>
      <c r="BJ729" s="227">
        <v>0</v>
      </c>
      <c r="BK729" s="227">
        <v>0</v>
      </c>
      <c r="BL729" s="227">
        <v>0</v>
      </c>
      <c r="BM729" s="227">
        <v>0</v>
      </c>
      <c r="BN729" s="227">
        <v>0</v>
      </c>
      <c r="BO729" s="227">
        <v>0</v>
      </c>
      <c r="BP729" s="227">
        <v>0</v>
      </c>
      <c r="BQ729" s="227">
        <v>0</v>
      </c>
      <c r="BR729" s="295">
        <v>0</v>
      </c>
      <c r="BS729" s="295">
        <v>0</v>
      </c>
      <c r="BT729" s="295">
        <v>0</v>
      </c>
      <c r="BU729" s="227">
        <v>0</v>
      </c>
      <c r="BV729" s="227">
        <v>0</v>
      </c>
      <c r="BW729" s="227">
        <v>0</v>
      </c>
      <c r="BX729" s="295">
        <v>0</v>
      </c>
      <c r="BY729" s="227">
        <v>0</v>
      </c>
      <c r="BZ729" s="295">
        <v>0</v>
      </c>
      <c r="CA729" s="295">
        <v>0</v>
      </c>
      <c r="CB729" s="295">
        <v>0</v>
      </c>
      <c r="CC729" s="227">
        <v>0</v>
      </c>
      <c r="CD729" s="227">
        <v>0</v>
      </c>
      <c r="CE729" s="295">
        <v>0</v>
      </c>
      <c r="CF729" s="295">
        <v>0</v>
      </c>
      <c r="CG729" s="295">
        <v>0</v>
      </c>
      <c r="CH729" s="295">
        <v>0</v>
      </c>
      <c r="CI729" s="227">
        <v>0</v>
      </c>
      <c r="CJ729" s="295">
        <v>0</v>
      </c>
      <c r="CK729" s="227">
        <v>0</v>
      </c>
      <c r="CL729" s="295">
        <v>0</v>
      </c>
      <c r="CM729" s="326" t="s">
        <v>1428</v>
      </c>
      <c r="CN729" s="309" t="s">
        <v>1427</v>
      </c>
      <c r="CO729" s="309" t="s">
        <v>1428</v>
      </c>
      <c r="CQ729" s="354" t="s">
        <v>2263</v>
      </c>
      <c r="CR729" s="310">
        <f t="shared" si="17"/>
        <v>0</v>
      </c>
      <c r="CS729" s="310" t="s">
        <v>2124</v>
      </c>
      <c r="CT729" s="310" t="s">
        <v>1244</v>
      </c>
      <c r="CU729" s="310">
        <v>0</v>
      </c>
      <c r="CW729" s="312" t="s">
        <v>1427</v>
      </c>
      <c r="CX729" s="310" t="s">
        <v>1428</v>
      </c>
      <c r="CY729" s="310">
        <v>0</v>
      </c>
      <c r="CZ729" s="325">
        <f t="shared" si="16"/>
        <v>0</v>
      </c>
      <c r="DA729" s="313" t="s">
        <v>2124</v>
      </c>
      <c r="DB729" s="310" t="s">
        <v>1244</v>
      </c>
      <c r="DC729" s="310" t="s">
        <v>1471</v>
      </c>
    </row>
    <row r="730" spans="1:107" ht="13.2" customHeight="1" x14ac:dyDescent="0.25">
      <c r="A730" s="293" t="s">
        <v>2125</v>
      </c>
      <c r="B730" s="294" t="s">
        <v>1245</v>
      </c>
      <c r="C730" s="227">
        <v>19457120.93</v>
      </c>
      <c r="D730" s="227">
        <v>0</v>
      </c>
      <c r="E730" s="227">
        <v>0</v>
      </c>
      <c r="F730" s="227">
        <v>0</v>
      </c>
      <c r="G730" s="227">
        <v>4839270</v>
      </c>
      <c r="H730" s="227">
        <v>10000</v>
      </c>
      <c r="I730" s="227">
        <v>0</v>
      </c>
      <c r="J730" s="227">
        <v>0</v>
      </c>
      <c r="K730" s="227">
        <v>0</v>
      </c>
      <c r="L730" s="227">
        <v>0</v>
      </c>
      <c r="M730" s="227">
        <v>0</v>
      </c>
      <c r="N730" s="227">
        <v>0</v>
      </c>
      <c r="O730" s="227">
        <v>175446.24</v>
      </c>
      <c r="P730" s="227">
        <v>0</v>
      </c>
      <c r="Q730" s="227">
        <v>95800</v>
      </c>
      <c r="R730" s="227">
        <v>0</v>
      </c>
      <c r="S730" s="227">
        <v>0</v>
      </c>
      <c r="T730" s="227">
        <v>0</v>
      </c>
      <c r="U730" s="227">
        <v>0</v>
      </c>
      <c r="V730" s="227">
        <v>0</v>
      </c>
      <c r="W730" s="227">
        <v>23272469.359999999</v>
      </c>
      <c r="X730" s="227">
        <v>0</v>
      </c>
      <c r="Y730" s="227">
        <v>0</v>
      </c>
      <c r="Z730" s="227">
        <v>0</v>
      </c>
      <c r="AA730" s="227">
        <v>0</v>
      </c>
      <c r="AB730" s="227">
        <v>0</v>
      </c>
      <c r="AC730" s="227">
        <v>0</v>
      </c>
      <c r="AD730" s="227">
        <v>0</v>
      </c>
      <c r="AE730" s="227">
        <v>0</v>
      </c>
      <c r="AF730" s="227">
        <v>0</v>
      </c>
      <c r="AG730" s="227">
        <v>0</v>
      </c>
      <c r="AH730" s="227">
        <v>0</v>
      </c>
      <c r="AI730" s="227">
        <v>0</v>
      </c>
      <c r="AJ730" s="227">
        <v>0</v>
      </c>
      <c r="AK730" s="227">
        <v>21005212</v>
      </c>
      <c r="AL730" s="227">
        <v>0</v>
      </c>
      <c r="AM730" s="227">
        <v>0</v>
      </c>
      <c r="AN730" s="227">
        <v>0</v>
      </c>
      <c r="AO730" s="227">
        <v>0</v>
      </c>
      <c r="AP730" s="227">
        <v>0</v>
      </c>
      <c r="AQ730" s="227">
        <v>0</v>
      </c>
      <c r="AR730" s="227">
        <v>0</v>
      </c>
      <c r="AS730" s="227">
        <v>280975</v>
      </c>
      <c r="AT730" s="227">
        <v>0</v>
      </c>
      <c r="AU730" s="227">
        <v>12500</v>
      </c>
      <c r="AV730" s="227">
        <v>0</v>
      </c>
      <c r="AW730" s="227">
        <v>0</v>
      </c>
      <c r="AX730" s="227">
        <v>0</v>
      </c>
      <c r="AY730" s="227">
        <v>0</v>
      </c>
      <c r="AZ730" s="227">
        <v>0</v>
      </c>
      <c r="BA730" s="227">
        <v>0</v>
      </c>
      <c r="BB730" s="227">
        <v>0</v>
      </c>
      <c r="BC730" s="227">
        <v>19048464.489999998</v>
      </c>
      <c r="BD730" s="227">
        <v>2653800</v>
      </c>
      <c r="BE730" s="227">
        <v>0</v>
      </c>
      <c r="BF730" s="227">
        <v>0</v>
      </c>
      <c r="BG730" s="227">
        <v>0</v>
      </c>
      <c r="BH730" s="227">
        <v>0</v>
      </c>
      <c r="BI730" s="227">
        <v>0</v>
      </c>
      <c r="BJ730" s="227">
        <v>0</v>
      </c>
      <c r="BK730" s="227">
        <v>0</v>
      </c>
      <c r="BL730" s="227">
        <v>20289074.5</v>
      </c>
      <c r="BM730" s="227">
        <v>0</v>
      </c>
      <c r="BN730" s="227">
        <v>0</v>
      </c>
      <c r="BO730" s="227">
        <v>129570</v>
      </c>
      <c r="BP730" s="227">
        <v>0</v>
      </c>
      <c r="BQ730" s="227">
        <v>0</v>
      </c>
      <c r="BR730" s="295">
        <v>81373035</v>
      </c>
      <c r="BS730" s="295">
        <v>0</v>
      </c>
      <c r="BT730" s="295">
        <v>0</v>
      </c>
      <c r="BU730" s="295">
        <v>0</v>
      </c>
      <c r="BV730" s="295">
        <v>0</v>
      </c>
      <c r="BW730" s="295">
        <v>0</v>
      </c>
      <c r="BX730" s="295">
        <v>1144800</v>
      </c>
      <c r="BY730" s="295">
        <v>0</v>
      </c>
      <c r="BZ730" s="295">
        <v>0</v>
      </c>
      <c r="CA730" s="295">
        <v>0</v>
      </c>
      <c r="CB730" s="227">
        <v>0</v>
      </c>
      <c r="CC730" s="295">
        <v>0</v>
      </c>
      <c r="CD730" s="295">
        <v>0</v>
      </c>
      <c r="CE730" s="295">
        <v>0</v>
      </c>
      <c r="CF730" s="295">
        <v>0</v>
      </c>
      <c r="CG730" s="295">
        <v>0</v>
      </c>
      <c r="CH730" s="295">
        <v>0</v>
      </c>
      <c r="CI730" s="227">
        <v>0</v>
      </c>
      <c r="CJ730" s="227">
        <v>1451280</v>
      </c>
      <c r="CK730" s="295">
        <v>0</v>
      </c>
      <c r="CL730" s="295">
        <v>0</v>
      </c>
      <c r="CM730" s="326" t="s">
        <v>1428</v>
      </c>
      <c r="CN730" s="309" t="s">
        <v>1427</v>
      </c>
      <c r="CO730" s="309" t="s">
        <v>1428</v>
      </c>
      <c r="CP730" s="310" t="s">
        <v>2201</v>
      </c>
      <c r="CQ730" s="354" t="s">
        <v>2263</v>
      </c>
      <c r="CR730" s="310">
        <f t="shared" si="17"/>
        <v>0</v>
      </c>
      <c r="CS730" s="310" t="s">
        <v>2125</v>
      </c>
      <c r="CT730" s="310" t="s">
        <v>1245</v>
      </c>
      <c r="CU730" s="310">
        <v>0</v>
      </c>
      <c r="CW730" s="312" t="s">
        <v>1427</v>
      </c>
      <c r="CX730" s="310" t="s">
        <v>1428</v>
      </c>
      <c r="CY730" s="310" t="s">
        <v>2201</v>
      </c>
      <c r="CZ730" s="325">
        <f t="shared" si="16"/>
        <v>0</v>
      </c>
      <c r="DA730" s="313" t="s">
        <v>2125</v>
      </c>
      <c r="DB730" s="310" t="s">
        <v>1245</v>
      </c>
      <c r="DC730" s="310" t="s">
        <v>1471</v>
      </c>
    </row>
    <row r="731" spans="1:107" ht="13.2" customHeight="1" x14ac:dyDescent="0.25">
      <c r="A731" s="293" t="s">
        <v>2126</v>
      </c>
      <c r="B731" s="294" t="s">
        <v>1246</v>
      </c>
      <c r="C731" s="227">
        <v>1065411.54</v>
      </c>
      <c r="D731" s="227">
        <v>0</v>
      </c>
      <c r="E731" s="227">
        <v>0</v>
      </c>
      <c r="F731" s="227">
        <v>0</v>
      </c>
      <c r="G731" s="227">
        <v>212800</v>
      </c>
      <c r="H731" s="227">
        <v>0</v>
      </c>
      <c r="I731" s="227">
        <v>0</v>
      </c>
      <c r="J731" s="227">
        <v>0</v>
      </c>
      <c r="K731" s="227">
        <v>0</v>
      </c>
      <c r="L731" s="227">
        <v>0</v>
      </c>
      <c r="M731" s="227">
        <v>0</v>
      </c>
      <c r="N731" s="227">
        <v>0</v>
      </c>
      <c r="O731" s="227">
        <v>1626981.96</v>
      </c>
      <c r="P731" s="227">
        <v>536900</v>
      </c>
      <c r="Q731" s="227">
        <v>524600</v>
      </c>
      <c r="R731" s="227">
        <v>0</v>
      </c>
      <c r="S731" s="227">
        <v>371900</v>
      </c>
      <c r="T731" s="227">
        <v>453660</v>
      </c>
      <c r="U731" s="227">
        <v>235600</v>
      </c>
      <c r="V731" s="227">
        <v>0</v>
      </c>
      <c r="W731" s="227">
        <v>1231353</v>
      </c>
      <c r="X731" s="227">
        <v>0</v>
      </c>
      <c r="Y731" s="227">
        <v>0</v>
      </c>
      <c r="Z731" s="227">
        <v>0</v>
      </c>
      <c r="AA731" s="227">
        <v>0</v>
      </c>
      <c r="AB731" s="227">
        <v>0</v>
      </c>
      <c r="AC731" s="227">
        <v>0</v>
      </c>
      <c r="AD731" s="227">
        <v>0</v>
      </c>
      <c r="AE731" s="227">
        <v>0</v>
      </c>
      <c r="AF731" s="227">
        <v>0</v>
      </c>
      <c r="AG731" s="227">
        <v>0</v>
      </c>
      <c r="AH731" s="227">
        <v>0</v>
      </c>
      <c r="AI731" s="227">
        <v>0</v>
      </c>
      <c r="AJ731" s="227">
        <v>0</v>
      </c>
      <c r="AK731" s="227">
        <v>275400</v>
      </c>
      <c r="AL731" s="227">
        <v>0</v>
      </c>
      <c r="AM731" s="227">
        <v>0</v>
      </c>
      <c r="AN731" s="227">
        <v>0</v>
      </c>
      <c r="AO731" s="227">
        <v>0</v>
      </c>
      <c r="AP731" s="227">
        <v>0</v>
      </c>
      <c r="AQ731" s="227">
        <v>0</v>
      </c>
      <c r="AR731" s="227">
        <v>0</v>
      </c>
      <c r="AS731" s="227">
        <v>0</v>
      </c>
      <c r="AT731" s="227">
        <v>0</v>
      </c>
      <c r="AU731" s="227">
        <v>0</v>
      </c>
      <c r="AV731" s="227">
        <v>0</v>
      </c>
      <c r="AW731" s="227">
        <v>0</v>
      </c>
      <c r="AX731" s="227">
        <v>0</v>
      </c>
      <c r="AY731" s="227">
        <v>0</v>
      </c>
      <c r="AZ731" s="227">
        <v>0</v>
      </c>
      <c r="BA731" s="227">
        <v>0</v>
      </c>
      <c r="BB731" s="227">
        <v>0</v>
      </c>
      <c r="BC731" s="227">
        <v>5001200</v>
      </c>
      <c r="BD731" s="227">
        <v>350000</v>
      </c>
      <c r="BE731" s="227">
        <v>0</v>
      </c>
      <c r="BF731" s="227">
        <v>0</v>
      </c>
      <c r="BG731" s="227">
        <v>0</v>
      </c>
      <c r="BH731" s="227">
        <v>0</v>
      </c>
      <c r="BI731" s="227">
        <v>0</v>
      </c>
      <c r="BJ731" s="227">
        <v>0</v>
      </c>
      <c r="BK731" s="227">
        <v>0</v>
      </c>
      <c r="BL731" s="227">
        <v>1661349</v>
      </c>
      <c r="BM731" s="227">
        <v>0</v>
      </c>
      <c r="BN731" s="227">
        <v>0</v>
      </c>
      <c r="BO731" s="227">
        <v>0</v>
      </c>
      <c r="BP731" s="227">
        <v>0</v>
      </c>
      <c r="BQ731" s="227">
        <v>0</v>
      </c>
      <c r="BR731" s="295">
        <v>27972617</v>
      </c>
      <c r="BS731" s="295">
        <v>0</v>
      </c>
      <c r="BT731" s="227">
        <v>0</v>
      </c>
      <c r="BU731" s="227">
        <v>0</v>
      </c>
      <c r="BV731" s="227">
        <v>0</v>
      </c>
      <c r="BW731" s="227">
        <v>0</v>
      </c>
      <c r="BX731" s="295">
        <v>0</v>
      </c>
      <c r="BY731" s="295">
        <v>0</v>
      </c>
      <c r="BZ731" s="295">
        <v>0</v>
      </c>
      <c r="CA731" s="227">
        <v>0</v>
      </c>
      <c r="CB731" s="295">
        <v>9000</v>
      </c>
      <c r="CC731" s="295">
        <v>0</v>
      </c>
      <c r="CD731" s="227">
        <v>0</v>
      </c>
      <c r="CE731" s="295">
        <v>0</v>
      </c>
      <c r="CF731" s="295">
        <v>0</v>
      </c>
      <c r="CG731" s="227">
        <v>0</v>
      </c>
      <c r="CH731" s="227">
        <v>0</v>
      </c>
      <c r="CI731" s="227">
        <v>0</v>
      </c>
      <c r="CJ731" s="227">
        <v>0</v>
      </c>
      <c r="CK731" s="295">
        <v>0</v>
      </c>
      <c r="CL731" s="295">
        <v>0</v>
      </c>
      <c r="CM731" s="326" t="s">
        <v>1428</v>
      </c>
      <c r="CN731" s="309" t="s">
        <v>1427</v>
      </c>
      <c r="CO731" s="309" t="s">
        <v>1428</v>
      </c>
      <c r="CP731" s="310" t="s">
        <v>2201</v>
      </c>
      <c r="CQ731" s="354" t="s">
        <v>2263</v>
      </c>
      <c r="CR731" s="310">
        <f t="shared" si="17"/>
        <v>0</v>
      </c>
      <c r="CS731" s="310" t="s">
        <v>2126</v>
      </c>
      <c r="CT731" s="310" t="s">
        <v>1246</v>
      </c>
      <c r="CU731" s="310">
        <v>0</v>
      </c>
      <c r="CW731" s="312" t="s">
        <v>1427</v>
      </c>
      <c r="CX731" s="310" t="s">
        <v>1428</v>
      </c>
      <c r="CY731" s="310" t="s">
        <v>2201</v>
      </c>
      <c r="CZ731" s="325">
        <f t="shared" si="16"/>
        <v>0</v>
      </c>
      <c r="DA731" s="313" t="s">
        <v>2126</v>
      </c>
      <c r="DB731" s="310" t="s">
        <v>1246</v>
      </c>
      <c r="DC731" s="310" t="s">
        <v>1471</v>
      </c>
    </row>
    <row r="732" spans="1:107" ht="13.2" customHeight="1" x14ac:dyDescent="0.25">
      <c r="A732" s="293" t="s">
        <v>2127</v>
      </c>
      <c r="B732" s="294" t="s">
        <v>2128</v>
      </c>
      <c r="C732" s="227">
        <v>5812318</v>
      </c>
      <c r="D732" s="227">
        <v>6734000</v>
      </c>
      <c r="E732" s="227">
        <v>0</v>
      </c>
      <c r="F732" s="227">
        <v>0</v>
      </c>
      <c r="G732" s="227">
        <v>0</v>
      </c>
      <c r="H732" s="227">
        <v>0</v>
      </c>
      <c r="I732" s="227">
        <v>0</v>
      </c>
      <c r="J732" s="227">
        <v>849640</v>
      </c>
      <c r="K732" s="227">
        <v>0</v>
      </c>
      <c r="L732" s="227">
        <v>0</v>
      </c>
      <c r="M732" s="227">
        <v>0</v>
      </c>
      <c r="N732" s="227">
        <v>0</v>
      </c>
      <c r="O732" s="227">
        <v>0</v>
      </c>
      <c r="P732" s="227">
        <v>0</v>
      </c>
      <c r="Q732" s="227">
        <v>0</v>
      </c>
      <c r="R732" s="227">
        <v>604750</v>
      </c>
      <c r="S732" s="227">
        <v>0</v>
      </c>
      <c r="T732" s="227">
        <v>0</v>
      </c>
      <c r="U732" s="227">
        <v>0</v>
      </c>
      <c r="V732" s="227">
        <v>400</v>
      </c>
      <c r="W732" s="227">
        <v>0</v>
      </c>
      <c r="X732" s="227">
        <v>0</v>
      </c>
      <c r="Y732" s="227">
        <v>0</v>
      </c>
      <c r="Z732" s="227">
        <v>0</v>
      </c>
      <c r="AA732" s="227">
        <v>0</v>
      </c>
      <c r="AB732" s="227">
        <v>0</v>
      </c>
      <c r="AC732" s="227">
        <v>0</v>
      </c>
      <c r="AD732" s="227">
        <v>0</v>
      </c>
      <c r="AE732" s="227">
        <v>0</v>
      </c>
      <c r="AF732" s="227">
        <v>0</v>
      </c>
      <c r="AG732" s="227">
        <v>2345250</v>
      </c>
      <c r="AH732" s="227">
        <v>3100</v>
      </c>
      <c r="AI732" s="227">
        <v>0</v>
      </c>
      <c r="AJ732" s="227">
        <v>0</v>
      </c>
      <c r="AK732" s="227">
        <v>12475</v>
      </c>
      <c r="AL732" s="227">
        <v>3000</v>
      </c>
      <c r="AM732" s="227">
        <v>921000</v>
      </c>
      <c r="AN732" s="227">
        <v>36500</v>
      </c>
      <c r="AO732" s="227">
        <v>0</v>
      </c>
      <c r="AP732" s="227">
        <v>0</v>
      </c>
      <c r="AQ732" s="227">
        <v>0</v>
      </c>
      <c r="AR732" s="227">
        <v>749000</v>
      </c>
      <c r="AS732" s="227">
        <v>0</v>
      </c>
      <c r="AT732" s="227">
        <v>0</v>
      </c>
      <c r="AU732" s="227">
        <v>0</v>
      </c>
      <c r="AV732" s="227">
        <v>0</v>
      </c>
      <c r="AW732" s="227">
        <v>1445750</v>
      </c>
      <c r="AX732" s="227">
        <v>4720</v>
      </c>
      <c r="AY732" s="227">
        <v>0</v>
      </c>
      <c r="AZ732" s="227">
        <v>286000</v>
      </c>
      <c r="BA732" s="227">
        <v>0</v>
      </c>
      <c r="BB732" s="227">
        <v>0</v>
      </c>
      <c r="BC732" s="227">
        <v>0</v>
      </c>
      <c r="BD732" s="227">
        <v>245000</v>
      </c>
      <c r="BE732" s="227">
        <v>0</v>
      </c>
      <c r="BF732" s="227">
        <v>0</v>
      </c>
      <c r="BG732" s="227">
        <v>101610</v>
      </c>
      <c r="BH732" s="227">
        <v>0</v>
      </c>
      <c r="BI732" s="227">
        <v>0</v>
      </c>
      <c r="BJ732" s="227">
        <v>5500125</v>
      </c>
      <c r="BK732" s="227">
        <v>890937.5</v>
      </c>
      <c r="BL732" s="227">
        <v>66900</v>
      </c>
      <c r="BM732" s="227">
        <v>0</v>
      </c>
      <c r="BN732" s="227">
        <v>0</v>
      </c>
      <c r="BO732" s="227">
        <v>3840</v>
      </c>
      <c r="BP732" s="227">
        <v>0</v>
      </c>
      <c r="BQ732" s="227">
        <v>0</v>
      </c>
      <c r="BR732" s="295">
        <v>0</v>
      </c>
      <c r="BS732" s="227">
        <v>0</v>
      </c>
      <c r="BT732" s="227">
        <v>0</v>
      </c>
      <c r="BU732" s="227">
        <v>0</v>
      </c>
      <c r="BV732" s="227">
        <v>0</v>
      </c>
      <c r="BW732" s="227">
        <v>0</v>
      </c>
      <c r="BX732" s="295">
        <v>0</v>
      </c>
      <c r="BY732" s="295">
        <v>0</v>
      </c>
      <c r="BZ732" s="227">
        <v>0</v>
      </c>
      <c r="CA732" s="227">
        <v>0</v>
      </c>
      <c r="CB732" s="227">
        <v>13000</v>
      </c>
      <c r="CC732" s="295">
        <v>0</v>
      </c>
      <c r="CD732" s="227">
        <v>0</v>
      </c>
      <c r="CE732" s="227">
        <v>1926000</v>
      </c>
      <c r="CF732" s="295">
        <v>0</v>
      </c>
      <c r="CG732" s="227">
        <v>16500</v>
      </c>
      <c r="CH732" s="227">
        <v>0</v>
      </c>
      <c r="CI732" s="227">
        <v>0</v>
      </c>
      <c r="CJ732" s="227">
        <v>0</v>
      </c>
      <c r="CK732" s="227">
        <v>0</v>
      </c>
      <c r="CL732" s="295">
        <v>0</v>
      </c>
      <c r="CM732" s="326" t="s">
        <v>1428</v>
      </c>
      <c r="CN732" s="309" t="s">
        <v>1427</v>
      </c>
      <c r="CO732" s="309" t="s">
        <v>1428</v>
      </c>
      <c r="CQ732" s="354" t="s">
        <v>2263</v>
      </c>
      <c r="CR732" s="310">
        <f t="shared" si="17"/>
        <v>0</v>
      </c>
      <c r="CS732" s="310" t="s">
        <v>2127</v>
      </c>
      <c r="CT732" s="310" t="s">
        <v>2128</v>
      </c>
      <c r="CU732" s="310">
        <v>0</v>
      </c>
      <c r="CW732" s="312" t="s">
        <v>1427</v>
      </c>
      <c r="CX732" s="310" t="s">
        <v>1428</v>
      </c>
      <c r="CY732" s="310">
        <v>0</v>
      </c>
      <c r="CZ732" s="325">
        <f t="shared" si="16"/>
        <v>0</v>
      </c>
      <c r="DA732" s="313" t="s">
        <v>2127</v>
      </c>
      <c r="DB732" s="310" t="s">
        <v>2128</v>
      </c>
      <c r="DC732" s="310" t="s">
        <v>1471</v>
      </c>
    </row>
    <row r="733" spans="1:107" ht="13.2" customHeight="1" x14ac:dyDescent="0.25">
      <c r="A733" s="293" t="s">
        <v>2129</v>
      </c>
      <c r="B733" s="294" t="s">
        <v>2130</v>
      </c>
      <c r="C733" s="227">
        <v>2641230</v>
      </c>
      <c r="D733" s="227">
        <v>7800</v>
      </c>
      <c r="E733" s="227">
        <v>0</v>
      </c>
      <c r="F733" s="227">
        <v>82380</v>
      </c>
      <c r="G733" s="227">
        <v>0</v>
      </c>
      <c r="H733" s="227">
        <v>0</v>
      </c>
      <c r="I733" s="227">
        <v>0</v>
      </c>
      <c r="J733" s="227">
        <v>396016</v>
      </c>
      <c r="K733" s="227">
        <v>0</v>
      </c>
      <c r="L733" s="227">
        <v>254860</v>
      </c>
      <c r="M733" s="227">
        <v>61990</v>
      </c>
      <c r="N733" s="227">
        <v>0</v>
      </c>
      <c r="O733" s="227">
        <v>15200</v>
      </c>
      <c r="P733" s="227">
        <v>0</v>
      </c>
      <c r="Q733" s="227">
        <v>45100</v>
      </c>
      <c r="R733" s="227">
        <v>0</v>
      </c>
      <c r="S733" s="227">
        <v>26400</v>
      </c>
      <c r="T733" s="227">
        <v>0</v>
      </c>
      <c r="U733" s="227">
        <v>0</v>
      </c>
      <c r="V733" s="227">
        <v>0</v>
      </c>
      <c r="W733" s="227">
        <v>2121575</v>
      </c>
      <c r="X733" s="227">
        <v>18750</v>
      </c>
      <c r="Y733" s="227">
        <v>14491214.5</v>
      </c>
      <c r="Z733" s="227">
        <v>0</v>
      </c>
      <c r="AA733" s="227">
        <v>0</v>
      </c>
      <c r="AB733" s="227">
        <v>8540</v>
      </c>
      <c r="AC733" s="227">
        <v>0</v>
      </c>
      <c r="AD733" s="227">
        <v>0</v>
      </c>
      <c r="AE733" s="227">
        <v>0</v>
      </c>
      <c r="AF733" s="227">
        <v>11400</v>
      </c>
      <c r="AG733" s="227">
        <v>5000</v>
      </c>
      <c r="AH733" s="227">
        <v>0</v>
      </c>
      <c r="AI733" s="227">
        <v>7455360</v>
      </c>
      <c r="AJ733" s="227">
        <v>180930</v>
      </c>
      <c r="AK733" s="227">
        <v>17500</v>
      </c>
      <c r="AL733" s="227">
        <v>0</v>
      </c>
      <c r="AM733" s="227">
        <v>3900</v>
      </c>
      <c r="AN733" s="227">
        <v>0</v>
      </c>
      <c r="AO733" s="227">
        <v>114500</v>
      </c>
      <c r="AP733" s="227">
        <v>0</v>
      </c>
      <c r="AQ733" s="227">
        <v>0</v>
      </c>
      <c r="AR733" s="227">
        <v>0</v>
      </c>
      <c r="AS733" s="227">
        <v>0</v>
      </c>
      <c r="AT733" s="227">
        <v>1898500</v>
      </c>
      <c r="AU733" s="227">
        <v>0</v>
      </c>
      <c r="AV733" s="227">
        <v>612880</v>
      </c>
      <c r="AW733" s="227">
        <v>0</v>
      </c>
      <c r="AX733" s="227">
        <v>78420</v>
      </c>
      <c r="AY733" s="227">
        <v>0</v>
      </c>
      <c r="AZ733" s="227">
        <v>0</v>
      </c>
      <c r="BA733" s="227">
        <v>73200</v>
      </c>
      <c r="BB733" s="227">
        <v>0</v>
      </c>
      <c r="BC733" s="227">
        <v>11194750</v>
      </c>
      <c r="BD733" s="227">
        <v>7200</v>
      </c>
      <c r="BE733" s="227">
        <v>0</v>
      </c>
      <c r="BF733" s="227">
        <v>0</v>
      </c>
      <c r="BG733" s="227">
        <v>0</v>
      </c>
      <c r="BH733" s="227">
        <v>0</v>
      </c>
      <c r="BI733" s="227">
        <v>0</v>
      </c>
      <c r="BJ733" s="227">
        <v>0</v>
      </c>
      <c r="BK733" s="227">
        <v>0</v>
      </c>
      <c r="BL733" s="227">
        <v>0</v>
      </c>
      <c r="BM733" s="227">
        <v>19500</v>
      </c>
      <c r="BN733" s="227">
        <v>0</v>
      </c>
      <c r="BO733" s="227">
        <v>0</v>
      </c>
      <c r="BP733" s="227">
        <v>0</v>
      </c>
      <c r="BQ733" s="227">
        <v>0</v>
      </c>
      <c r="BR733" s="295">
        <v>2771290</v>
      </c>
      <c r="BS733" s="227">
        <v>47433</v>
      </c>
      <c r="BT733" s="295">
        <v>0</v>
      </c>
      <c r="BU733" s="227">
        <v>0</v>
      </c>
      <c r="BV733" s="227">
        <v>0</v>
      </c>
      <c r="BW733" s="295">
        <v>0</v>
      </c>
      <c r="BX733" s="227">
        <v>69085</v>
      </c>
      <c r="BY733" s="227">
        <v>0</v>
      </c>
      <c r="BZ733" s="295">
        <v>3200</v>
      </c>
      <c r="CA733" s="227">
        <v>0</v>
      </c>
      <c r="CB733" s="227">
        <v>0</v>
      </c>
      <c r="CC733" s="227">
        <v>0</v>
      </c>
      <c r="CD733" s="227">
        <v>0</v>
      </c>
      <c r="CE733" s="295">
        <v>0</v>
      </c>
      <c r="CF733" s="227">
        <v>8700</v>
      </c>
      <c r="CG733" s="227">
        <v>398100</v>
      </c>
      <c r="CH733" s="227">
        <v>0</v>
      </c>
      <c r="CI733" s="227">
        <v>0</v>
      </c>
      <c r="CJ733" s="295">
        <v>0</v>
      </c>
      <c r="CK733" s="227">
        <v>0</v>
      </c>
      <c r="CL733" s="295">
        <v>17200</v>
      </c>
      <c r="CM733" s="326" t="s">
        <v>1428</v>
      </c>
      <c r="CN733" s="309" t="s">
        <v>1427</v>
      </c>
      <c r="CO733" s="309" t="s">
        <v>1428</v>
      </c>
      <c r="CP733" s="310" t="s">
        <v>2201</v>
      </c>
      <c r="CQ733" s="356" t="s">
        <v>2263</v>
      </c>
      <c r="CR733" s="310">
        <f t="shared" si="17"/>
        <v>0</v>
      </c>
      <c r="CS733" s="310" t="s">
        <v>2129</v>
      </c>
      <c r="CT733" s="310" t="s">
        <v>2246</v>
      </c>
      <c r="CU733" s="310">
        <v>0</v>
      </c>
      <c r="CW733" s="312" t="s">
        <v>1427</v>
      </c>
      <c r="CX733" s="310" t="s">
        <v>1428</v>
      </c>
      <c r="CY733" s="310" t="s">
        <v>2201</v>
      </c>
      <c r="CZ733" s="325">
        <f t="shared" si="16"/>
        <v>0</v>
      </c>
      <c r="DA733" s="313" t="s">
        <v>2129</v>
      </c>
      <c r="DB733" s="310" t="s">
        <v>2130</v>
      </c>
      <c r="DC733" s="310" t="s">
        <v>1471</v>
      </c>
    </row>
    <row r="734" spans="1:107" ht="13.2" customHeight="1" x14ac:dyDescent="0.25">
      <c r="A734" s="293" t="s">
        <v>745</v>
      </c>
      <c r="B734" s="294" t="s">
        <v>746</v>
      </c>
      <c r="C734" s="227">
        <v>612997.26</v>
      </c>
      <c r="D734" s="227">
        <v>0</v>
      </c>
      <c r="E734" s="227">
        <v>0</v>
      </c>
      <c r="F734" s="227">
        <v>7179.74</v>
      </c>
      <c r="G734" s="227">
        <v>70028.36</v>
      </c>
      <c r="H734" s="227">
        <v>20974.66</v>
      </c>
      <c r="I734" s="227">
        <v>38284.39</v>
      </c>
      <c r="J734" s="227">
        <v>15681.83</v>
      </c>
      <c r="K734" s="227">
        <v>1046866.55</v>
      </c>
      <c r="L734" s="227">
        <v>0</v>
      </c>
      <c r="M734" s="227">
        <v>529364.15</v>
      </c>
      <c r="N734" s="227">
        <v>581543.31999999995</v>
      </c>
      <c r="O734" s="227">
        <v>3038880</v>
      </c>
      <c r="P734" s="227">
        <v>0</v>
      </c>
      <c r="Q734" s="227">
        <v>13500</v>
      </c>
      <c r="R734" s="227">
        <v>347265.4</v>
      </c>
      <c r="S734" s="227">
        <v>41332.35</v>
      </c>
      <c r="T734" s="227">
        <v>0</v>
      </c>
      <c r="U734" s="227">
        <v>12362.29</v>
      </c>
      <c r="V734" s="227">
        <v>201000</v>
      </c>
      <c r="W734" s="227">
        <v>3551691.61</v>
      </c>
      <c r="X734" s="227">
        <v>456802.9</v>
      </c>
      <c r="Y734" s="227">
        <v>340094.46</v>
      </c>
      <c r="Z734" s="227">
        <v>307636.59000000003</v>
      </c>
      <c r="AA734" s="227">
        <v>221946.7</v>
      </c>
      <c r="AB734" s="227">
        <v>248686.5</v>
      </c>
      <c r="AC734" s="227">
        <v>35542.57</v>
      </c>
      <c r="AD734" s="227">
        <v>1100599.9099999999</v>
      </c>
      <c r="AE734" s="227">
        <v>379479.01</v>
      </c>
      <c r="AF734" s="227">
        <v>0</v>
      </c>
      <c r="AG734" s="227">
        <v>486100.61</v>
      </c>
      <c r="AH734" s="227">
        <v>600609.76</v>
      </c>
      <c r="AI734" s="227">
        <v>760930.18</v>
      </c>
      <c r="AJ734" s="227">
        <v>604793.81999999995</v>
      </c>
      <c r="AK734" s="227">
        <v>2275174.5099999998</v>
      </c>
      <c r="AL734" s="227">
        <v>462833.2</v>
      </c>
      <c r="AM734" s="227">
        <v>199856.7</v>
      </c>
      <c r="AN734" s="227">
        <v>6749.55</v>
      </c>
      <c r="AO734" s="227">
        <v>682023.4</v>
      </c>
      <c r="AP734" s="227">
        <v>765106.7</v>
      </c>
      <c r="AQ734" s="227">
        <v>0</v>
      </c>
      <c r="AR734" s="227">
        <v>1273351.6799999999</v>
      </c>
      <c r="AS734" s="227">
        <v>0</v>
      </c>
      <c r="AT734" s="227">
        <v>351333.3</v>
      </c>
      <c r="AU734" s="227">
        <v>1124743.94</v>
      </c>
      <c r="AV734" s="227">
        <v>47036.7</v>
      </c>
      <c r="AW734" s="227">
        <v>218007.1</v>
      </c>
      <c r="AX734" s="227">
        <v>268666.7</v>
      </c>
      <c r="AY734" s="227">
        <v>0</v>
      </c>
      <c r="AZ734" s="227">
        <v>271956.7</v>
      </c>
      <c r="BA734" s="227">
        <v>1037933.3</v>
      </c>
      <c r="BB734" s="227">
        <v>0</v>
      </c>
      <c r="BC734" s="227">
        <v>3861455.71</v>
      </c>
      <c r="BD734" s="227">
        <v>198396.7</v>
      </c>
      <c r="BE734" s="227">
        <v>128544.44</v>
      </c>
      <c r="BF734" s="227">
        <v>190533.4</v>
      </c>
      <c r="BG734" s="227">
        <v>2699724.26</v>
      </c>
      <c r="BH734" s="227">
        <v>0</v>
      </c>
      <c r="BI734" s="227">
        <v>340228.8</v>
      </c>
      <c r="BJ734" s="227">
        <v>270588.65999999997</v>
      </c>
      <c r="BK734" s="227">
        <v>534703.30000000005</v>
      </c>
      <c r="BL734" s="227">
        <v>4458160.53</v>
      </c>
      <c r="BM734" s="227">
        <v>266884.5</v>
      </c>
      <c r="BN734" s="227">
        <v>411797.2</v>
      </c>
      <c r="BO734" s="227">
        <v>200889.98</v>
      </c>
      <c r="BP734" s="227">
        <v>425642.5</v>
      </c>
      <c r="BQ734" s="227">
        <v>429342.6</v>
      </c>
      <c r="BR734" s="295">
        <v>1518519.97</v>
      </c>
      <c r="BS734" s="227">
        <v>224166.7</v>
      </c>
      <c r="BT734" s="295">
        <v>0</v>
      </c>
      <c r="BU734" s="295">
        <v>4017793.3</v>
      </c>
      <c r="BV734" s="227">
        <v>339632.3</v>
      </c>
      <c r="BW734" s="227">
        <v>480734.85</v>
      </c>
      <c r="BX734" s="295">
        <v>205700.24</v>
      </c>
      <c r="BY734" s="227">
        <v>671079</v>
      </c>
      <c r="BZ734" s="295">
        <v>385253.3</v>
      </c>
      <c r="CA734" s="227">
        <v>195557.7</v>
      </c>
      <c r="CB734" s="227">
        <v>764500</v>
      </c>
      <c r="CC734" s="227">
        <v>1590700</v>
      </c>
      <c r="CD734" s="227">
        <v>0</v>
      </c>
      <c r="CE734" s="227">
        <v>304852.65999999997</v>
      </c>
      <c r="CF734" s="227">
        <v>27500</v>
      </c>
      <c r="CG734" s="227">
        <v>379995.1</v>
      </c>
      <c r="CH734" s="295">
        <v>358366.7</v>
      </c>
      <c r="CI734" s="227">
        <v>70133.3</v>
      </c>
      <c r="CJ734" s="295">
        <v>2234587.7000000002</v>
      </c>
      <c r="CK734" s="227">
        <v>566200</v>
      </c>
      <c r="CL734" s="295">
        <v>608390</v>
      </c>
      <c r="CM734" s="326" t="s">
        <v>1462</v>
      </c>
      <c r="CN734" s="309" t="s">
        <v>1461</v>
      </c>
      <c r="CO734" s="309" t="s">
        <v>1462</v>
      </c>
      <c r="CQ734" s="336" t="s">
        <v>2274</v>
      </c>
      <c r="CR734" s="310">
        <f t="shared" si="17"/>
        <v>0</v>
      </c>
      <c r="CS734" s="310" t="s">
        <v>745</v>
      </c>
      <c r="CT734" s="310" t="s">
        <v>746</v>
      </c>
      <c r="CU734" s="310">
        <v>0</v>
      </c>
      <c r="CW734" s="312" t="s">
        <v>1461</v>
      </c>
      <c r="CX734" s="310" t="s">
        <v>1462</v>
      </c>
      <c r="CY734" s="310">
        <v>0</v>
      </c>
      <c r="CZ734" s="325">
        <f t="shared" si="16"/>
        <v>0</v>
      </c>
      <c r="DA734" s="313" t="s">
        <v>745</v>
      </c>
      <c r="DB734" s="310" t="s">
        <v>746</v>
      </c>
      <c r="DC734" s="310" t="s">
        <v>1473</v>
      </c>
    </row>
    <row r="735" spans="1:107" ht="13.2" customHeight="1" x14ac:dyDescent="0.25">
      <c r="A735" s="293" t="s">
        <v>747</v>
      </c>
      <c r="B735" s="294" t="s">
        <v>1509</v>
      </c>
      <c r="C735" s="227">
        <v>23788837.77</v>
      </c>
      <c r="D735" s="227">
        <v>0</v>
      </c>
      <c r="E735" s="227">
        <v>336554.21</v>
      </c>
      <c r="F735" s="227">
        <v>160033.76</v>
      </c>
      <c r="G735" s="227">
        <v>219146.52</v>
      </c>
      <c r="H735" s="227">
        <v>74428.7</v>
      </c>
      <c r="I735" s="227">
        <v>44612.82</v>
      </c>
      <c r="J735" s="227">
        <v>323386.19</v>
      </c>
      <c r="K735" s="227">
        <v>0</v>
      </c>
      <c r="L735" s="227">
        <v>1888555.44</v>
      </c>
      <c r="M735" s="227">
        <v>2377606.91</v>
      </c>
      <c r="N735" s="227">
        <v>610188.15</v>
      </c>
      <c r="O735" s="227">
        <v>10159409.140000001</v>
      </c>
      <c r="P735" s="227">
        <v>0</v>
      </c>
      <c r="Q735" s="227">
        <v>0</v>
      </c>
      <c r="R735" s="227">
        <v>3299200.5</v>
      </c>
      <c r="S735" s="227">
        <v>35379.199999999997</v>
      </c>
      <c r="T735" s="227">
        <v>0</v>
      </c>
      <c r="U735" s="227">
        <v>116811.32</v>
      </c>
      <c r="V735" s="227">
        <v>122000</v>
      </c>
      <c r="W735" s="227">
        <v>12145174.810000001</v>
      </c>
      <c r="X735" s="227">
        <v>468093.54</v>
      </c>
      <c r="Y735" s="227">
        <v>2736980.78</v>
      </c>
      <c r="Z735" s="227">
        <v>20555.599999999999</v>
      </c>
      <c r="AA735" s="227">
        <v>427690</v>
      </c>
      <c r="AB735" s="227">
        <v>53903.5</v>
      </c>
      <c r="AC735" s="227">
        <v>129399.99</v>
      </c>
      <c r="AD735" s="227">
        <v>3011552.03</v>
      </c>
      <c r="AE735" s="227">
        <v>26985.21</v>
      </c>
      <c r="AF735" s="227">
        <v>289004.38</v>
      </c>
      <c r="AG735" s="227">
        <v>508786.9</v>
      </c>
      <c r="AH735" s="227">
        <v>996165.44</v>
      </c>
      <c r="AI735" s="227">
        <v>557403.4</v>
      </c>
      <c r="AJ735" s="227">
        <v>540105.25</v>
      </c>
      <c r="AK735" s="227">
        <v>28252423.530000001</v>
      </c>
      <c r="AL735" s="227">
        <v>365053.12</v>
      </c>
      <c r="AM735" s="227">
        <v>155866.70000000001</v>
      </c>
      <c r="AN735" s="227">
        <v>268192.36</v>
      </c>
      <c r="AO735" s="227">
        <v>560966.69999999995</v>
      </c>
      <c r="AP735" s="227">
        <v>0</v>
      </c>
      <c r="AQ735" s="227">
        <v>3111.2</v>
      </c>
      <c r="AR735" s="227">
        <v>4640482.78</v>
      </c>
      <c r="AS735" s="227">
        <v>53300</v>
      </c>
      <c r="AT735" s="227">
        <v>49975.7</v>
      </c>
      <c r="AU735" s="227">
        <v>613063.32999999996</v>
      </c>
      <c r="AV735" s="227">
        <v>19705.8</v>
      </c>
      <c r="AW735" s="227">
        <v>623336.67000000004</v>
      </c>
      <c r="AX735" s="227">
        <v>190400</v>
      </c>
      <c r="AY735" s="227">
        <v>17022.7</v>
      </c>
      <c r="AZ735" s="227">
        <v>171337.2</v>
      </c>
      <c r="BA735" s="227">
        <v>9530852</v>
      </c>
      <c r="BB735" s="227">
        <v>0</v>
      </c>
      <c r="BC735" s="227">
        <v>19379473</v>
      </c>
      <c r="BD735" s="227">
        <v>1252559.5</v>
      </c>
      <c r="BE735" s="227">
        <v>52999.97</v>
      </c>
      <c r="BF735" s="227">
        <v>533283.4</v>
      </c>
      <c r="BG735" s="227">
        <v>3433722.47</v>
      </c>
      <c r="BH735" s="227">
        <v>233237.2</v>
      </c>
      <c r="BI735" s="227">
        <v>632978.19999999995</v>
      </c>
      <c r="BJ735" s="227">
        <v>330000</v>
      </c>
      <c r="BK735" s="227">
        <v>808141.4</v>
      </c>
      <c r="BL735" s="227">
        <v>14354612.939999999</v>
      </c>
      <c r="BM735" s="227">
        <v>232292.5</v>
      </c>
      <c r="BN735" s="227">
        <v>742650</v>
      </c>
      <c r="BO735" s="227">
        <v>546240.36</v>
      </c>
      <c r="BP735" s="227">
        <v>335279.98</v>
      </c>
      <c r="BQ735" s="227">
        <v>1045424.4</v>
      </c>
      <c r="BR735" s="295">
        <v>23436509.899999999</v>
      </c>
      <c r="BS735" s="227">
        <v>0</v>
      </c>
      <c r="BT735" s="295">
        <v>194800</v>
      </c>
      <c r="BU735" s="227">
        <v>0</v>
      </c>
      <c r="BV735" s="227">
        <v>0</v>
      </c>
      <c r="BW735" s="227">
        <v>0</v>
      </c>
      <c r="BX735" s="295">
        <v>3674261</v>
      </c>
      <c r="BY735" s="227">
        <v>0</v>
      </c>
      <c r="BZ735" s="227">
        <v>0</v>
      </c>
      <c r="CA735" s="227">
        <v>0</v>
      </c>
      <c r="CB735" s="227">
        <v>0</v>
      </c>
      <c r="CC735" s="227">
        <v>0</v>
      </c>
      <c r="CD735" s="227">
        <v>0</v>
      </c>
      <c r="CE735" s="227">
        <v>4196707.42</v>
      </c>
      <c r="CF735" s="227">
        <v>0</v>
      </c>
      <c r="CG735" s="227">
        <v>528845.80000000005</v>
      </c>
      <c r="CH735" s="227">
        <v>0</v>
      </c>
      <c r="CI735" s="295">
        <v>134306.70000000001</v>
      </c>
      <c r="CJ735" s="295">
        <v>1840685.8</v>
      </c>
      <c r="CK735" s="227">
        <v>526666.69999999995</v>
      </c>
      <c r="CL735" s="227">
        <v>520560</v>
      </c>
      <c r="CM735" s="326" t="s">
        <v>1462</v>
      </c>
      <c r="CN735" s="309" t="s">
        <v>1461</v>
      </c>
      <c r="CO735" s="309" t="s">
        <v>1462</v>
      </c>
      <c r="CQ735" s="336" t="s">
        <v>2274</v>
      </c>
      <c r="CR735" s="310">
        <f t="shared" si="17"/>
        <v>0</v>
      </c>
      <c r="CS735" s="310" t="s">
        <v>747</v>
      </c>
      <c r="CT735" s="310" t="s">
        <v>748</v>
      </c>
      <c r="CU735" s="310">
        <v>0</v>
      </c>
      <c r="CW735" s="312" t="s">
        <v>1461</v>
      </c>
      <c r="CX735" s="310" t="s">
        <v>1462</v>
      </c>
      <c r="CY735" s="310">
        <v>0</v>
      </c>
      <c r="CZ735" s="325">
        <f t="shared" si="16"/>
        <v>0</v>
      </c>
      <c r="DA735" s="313" t="s">
        <v>747</v>
      </c>
      <c r="DB735" s="310" t="s">
        <v>1509</v>
      </c>
      <c r="DC735" s="310" t="s">
        <v>1473</v>
      </c>
    </row>
    <row r="736" spans="1:107" ht="13.2" customHeight="1" x14ac:dyDescent="0.25">
      <c r="A736" s="293" t="s">
        <v>749</v>
      </c>
      <c r="B736" s="294" t="s">
        <v>1510</v>
      </c>
      <c r="C736" s="227">
        <v>46307.93</v>
      </c>
      <c r="D736" s="227">
        <v>0</v>
      </c>
      <c r="E736" s="227">
        <v>0</v>
      </c>
      <c r="F736" s="227">
        <v>0</v>
      </c>
      <c r="G736" s="227">
        <v>213095.63</v>
      </c>
      <c r="H736" s="227">
        <v>0</v>
      </c>
      <c r="I736" s="227">
        <v>27926.29</v>
      </c>
      <c r="J736" s="227">
        <v>33068.120000000003</v>
      </c>
      <c r="K736" s="227">
        <v>0</v>
      </c>
      <c r="L736" s="227">
        <v>0</v>
      </c>
      <c r="M736" s="227">
        <v>0</v>
      </c>
      <c r="N736" s="227">
        <v>165672.76</v>
      </c>
      <c r="O736" s="227">
        <v>116612.8</v>
      </c>
      <c r="P736" s="227">
        <v>2066.6999999999998</v>
      </c>
      <c r="Q736" s="227">
        <v>0</v>
      </c>
      <c r="R736" s="227">
        <v>189560.7</v>
      </c>
      <c r="S736" s="227">
        <v>24000.5</v>
      </c>
      <c r="T736" s="227">
        <v>138333.68</v>
      </c>
      <c r="U736" s="227">
        <v>0</v>
      </c>
      <c r="V736" s="227">
        <v>0</v>
      </c>
      <c r="W736" s="227">
        <v>296170.94</v>
      </c>
      <c r="X736" s="227">
        <v>81236.960000000006</v>
      </c>
      <c r="Y736" s="227">
        <v>33248.32</v>
      </c>
      <c r="Z736" s="227">
        <v>0</v>
      </c>
      <c r="AA736" s="227">
        <v>51600</v>
      </c>
      <c r="AB736" s="227">
        <v>29700</v>
      </c>
      <c r="AC736" s="227">
        <v>0</v>
      </c>
      <c r="AD736" s="227">
        <v>0</v>
      </c>
      <c r="AE736" s="227">
        <v>9494.7900000000009</v>
      </c>
      <c r="AF736" s="227">
        <v>0</v>
      </c>
      <c r="AG736" s="227">
        <v>50103.65</v>
      </c>
      <c r="AH736" s="227">
        <v>37130.559999999998</v>
      </c>
      <c r="AI736" s="227">
        <v>87855.14</v>
      </c>
      <c r="AJ736" s="227">
        <v>65046.84</v>
      </c>
      <c r="AK736" s="227">
        <v>107570.4</v>
      </c>
      <c r="AL736" s="227">
        <v>0</v>
      </c>
      <c r="AM736" s="227">
        <v>0</v>
      </c>
      <c r="AN736" s="227">
        <v>0</v>
      </c>
      <c r="AO736" s="227">
        <v>32710.14</v>
      </c>
      <c r="AP736" s="227">
        <v>0</v>
      </c>
      <c r="AQ736" s="227">
        <v>552754.78</v>
      </c>
      <c r="AR736" s="227">
        <v>0</v>
      </c>
      <c r="AS736" s="227">
        <v>9997.2999999999993</v>
      </c>
      <c r="AT736" s="227">
        <v>295912.2</v>
      </c>
      <c r="AU736" s="227">
        <v>0</v>
      </c>
      <c r="AV736" s="227">
        <v>38500.5</v>
      </c>
      <c r="AW736" s="227">
        <v>0</v>
      </c>
      <c r="AX736" s="227">
        <v>0</v>
      </c>
      <c r="AY736" s="227">
        <v>26774.95</v>
      </c>
      <c r="AZ736" s="227">
        <v>0</v>
      </c>
      <c r="BA736" s="227">
        <v>299099.98</v>
      </c>
      <c r="BB736" s="227">
        <v>0</v>
      </c>
      <c r="BC736" s="227">
        <v>220133.3</v>
      </c>
      <c r="BD736" s="227">
        <v>340510.6</v>
      </c>
      <c r="BE736" s="227">
        <v>0</v>
      </c>
      <c r="BF736" s="227">
        <v>0</v>
      </c>
      <c r="BG736" s="227">
        <v>0</v>
      </c>
      <c r="BH736" s="227">
        <v>0</v>
      </c>
      <c r="BI736" s="227">
        <v>0</v>
      </c>
      <c r="BJ736" s="227">
        <v>0</v>
      </c>
      <c r="BK736" s="227">
        <v>56666.7</v>
      </c>
      <c r="BL736" s="227">
        <v>0</v>
      </c>
      <c r="BM736" s="227">
        <v>815716.7</v>
      </c>
      <c r="BN736" s="227">
        <v>69655.33</v>
      </c>
      <c r="BO736" s="227">
        <v>25600</v>
      </c>
      <c r="BP736" s="227">
        <v>16879.09</v>
      </c>
      <c r="BQ736" s="227">
        <v>654876.5</v>
      </c>
      <c r="BR736" s="295">
        <v>745298.4</v>
      </c>
      <c r="BS736" s="295">
        <v>709701.7</v>
      </c>
      <c r="BT736" s="295">
        <v>0</v>
      </c>
      <c r="BU736" s="295">
        <v>13038210.300000001</v>
      </c>
      <c r="BV736" s="295">
        <v>333883.57</v>
      </c>
      <c r="BW736" s="295">
        <v>1004000</v>
      </c>
      <c r="BX736" s="295">
        <v>0</v>
      </c>
      <c r="BY736" s="295">
        <v>1364754.7</v>
      </c>
      <c r="BZ736" s="295">
        <v>67638.53</v>
      </c>
      <c r="CA736" s="227">
        <v>0</v>
      </c>
      <c r="CB736" s="295">
        <v>92916.7</v>
      </c>
      <c r="CC736" s="295">
        <v>4320842.1100000003</v>
      </c>
      <c r="CD736" s="227">
        <v>252433.3</v>
      </c>
      <c r="CE736" s="295">
        <v>22197</v>
      </c>
      <c r="CF736" s="295">
        <v>0</v>
      </c>
      <c r="CG736" s="227">
        <v>0</v>
      </c>
      <c r="CH736" s="295">
        <v>462000</v>
      </c>
      <c r="CI736" s="227">
        <v>122446.2</v>
      </c>
      <c r="CJ736" s="295">
        <v>0</v>
      </c>
      <c r="CK736" s="227">
        <v>153199.6</v>
      </c>
      <c r="CL736" s="295">
        <v>127264.8</v>
      </c>
      <c r="CM736" s="326" t="s">
        <v>1462</v>
      </c>
      <c r="CN736" s="309" t="s">
        <v>1461</v>
      </c>
      <c r="CO736" s="309" t="s">
        <v>1462</v>
      </c>
      <c r="CQ736" s="336" t="s">
        <v>2274</v>
      </c>
      <c r="CR736" s="310">
        <f t="shared" si="17"/>
        <v>0</v>
      </c>
      <c r="CS736" s="310" t="s">
        <v>749</v>
      </c>
      <c r="CT736" s="310" t="s">
        <v>750</v>
      </c>
      <c r="CU736" s="310">
        <v>0</v>
      </c>
      <c r="CW736" s="312" t="s">
        <v>1461</v>
      </c>
      <c r="CX736" s="310" t="s">
        <v>1462</v>
      </c>
      <c r="CY736" s="310">
        <v>0</v>
      </c>
      <c r="CZ736" s="325">
        <f t="shared" si="16"/>
        <v>0</v>
      </c>
      <c r="DA736" s="313" t="s">
        <v>749</v>
      </c>
      <c r="DB736" s="310" t="s">
        <v>1510</v>
      </c>
      <c r="DC736" s="310" t="s">
        <v>1473</v>
      </c>
    </row>
    <row r="737" spans="1:107" ht="13.2" customHeight="1" x14ac:dyDescent="0.25">
      <c r="A737" s="293" t="s">
        <v>751</v>
      </c>
      <c r="B737" s="294" t="s">
        <v>1511</v>
      </c>
      <c r="C737" s="227">
        <v>31867.26</v>
      </c>
      <c r="D737" s="227">
        <v>0</v>
      </c>
      <c r="E737" s="227">
        <v>0</v>
      </c>
      <c r="F737" s="227">
        <v>0</v>
      </c>
      <c r="G737" s="227">
        <v>0</v>
      </c>
      <c r="H737" s="227">
        <v>0</v>
      </c>
      <c r="I737" s="227">
        <v>0</v>
      </c>
      <c r="J737" s="227">
        <v>2592.7399999999998</v>
      </c>
      <c r="K737" s="227">
        <v>0</v>
      </c>
      <c r="L737" s="227">
        <v>0</v>
      </c>
      <c r="M737" s="227">
        <v>0</v>
      </c>
      <c r="N737" s="227">
        <v>71647.570000000007</v>
      </c>
      <c r="O737" s="227">
        <v>65404.74</v>
      </c>
      <c r="P737" s="227">
        <v>0</v>
      </c>
      <c r="Q737" s="227">
        <v>0</v>
      </c>
      <c r="R737" s="227">
        <v>9547.2000000000007</v>
      </c>
      <c r="S737" s="227">
        <v>48441.86</v>
      </c>
      <c r="T737" s="227">
        <v>0</v>
      </c>
      <c r="U737" s="227">
        <v>15883.3</v>
      </c>
      <c r="V737" s="227">
        <v>0</v>
      </c>
      <c r="W737" s="227">
        <v>0</v>
      </c>
      <c r="X737" s="227">
        <v>67710.559999999998</v>
      </c>
      <c r="Y737" s="227">
        <v>0</v>
      </c>
      <c r="Z737" s="227">
        <v>39302.11</v>
      </c>
      <c r="AA737" s="227">
        <v>0</v>
      </c>
      <c r="AB737" s="227">
        <v>10666.6</v>
      </c>
      <c r="AC737" s="227">
        <v>2500</v>
      </c>
      <c r="AD737" s="227">
        <v>0</v>
      </c>
      <c r="AE737" s="227">
        <v>9428.18</v>
      </c>
      <c r="AF737" s="227">
        <v>18223.349999999999</v>
      </c>
      <c r="AG737" s="227">
        <v>6233.37</v>
      </c>
      <c r="AH737" s="227">
        <v>13430.72</v>
      </c>
      <c r="AI737" s="227">
        <v>9343.11</v>
      </c>
      <c r="AJ737" s="227">
        <v>227488.34</v>
      </c>
      <c r="AK737" s="227">
        <v>135055.04000000001</v>
      </c>
      <c r="AL737" s="227">
        <v>0</v>
      </c>
      <c r="AM737" s="227">
        <v>0</v>
      </c>
      <c r="AN737" s="227">
        <v>0</v>
      </c>
      <c r="AO737" s="227">
        <v>57277.8</v>
      </c>
      <c r="AP737" s="227">
        <v>0</v>
      </c>
      <c r="AQ737" s="227">
        <v>689.14</v>
      </c>
      <c r="AR737" s="227">
        <v>0</v>
      </c>
      <c r="AS737" s="227">
        <v>41072.199999999997</v>
      </c>
      <c r="AT737" s="227">
        <v>0</v>
      </c>
      <c r="AU737" s="227">
        <v>0</v>
      </c>
      <c r="AV737" s="227">
        <v>0</v>
      </c>
      <c r="AW737" s="227">
        <v>0</v>
      </c>
      <c r="AX737" s="227">
        <v>0</v>
      </c>
      <c r="AY737" s="227">
        <v>0</v>
      </c>
      <c r="AZ737" s="227">
        <v>0</v>
      </c>
      <c r="BA737" s="227">
        <v>0</v>
      </c>
      <c r="BB737" s="227">
        <v>0</v>
      </c>
      <c r="BC737" s="227">
        <v>0</v>
      </c>
      <c r="BD737" s="227">
        <v>223527.63</v>
      </c>
      <c r="BE737" s="227">
        <v>0</v>
      </c>
      <c r="BF737" s="227">
        <v>3146.03</v>
      </c>
      <c r="BG737" s="227">
        <v>0</v>
      </c>
      <c r="BH737" s="227">
        <v>0</v>
      </c>
      <c r="BI737" s="227">
        <v>0</v>
      </c>
      <c r="BJ737" s="227">
        <v>0</v>
      </c>
      <c r="BK737" s="227">
        <v>225722.3</v>
      </c>
      <c r="BL737" s="227">
        <v>69444.44</v>
      </c>
      <c r="BM737" s="227">
        <v>140540.5</v>
      </c>
      <c r="BN737" s="227">
        <v>30166.7</v>
      </c>
      <c r="BO737" s="227">
        <v>58200</v>
      </c>
      <c r="BP737" s="227">
        <v>118800</v>
      </c>
      <c r="BQ737" s="227">
        <v>122561.1</v>
      </c>
      <c r="BR737" s="295">
        <v>1365633.4</v>
      </c>
      <c r="BS737" s="295">
        <v>9036.5</v>
      </c>
      <c r="BT737" s="295">
        <v>0</v>
      </c>
      <c r="BU737" s="295">
        <v>0</v>
      </c>
      <c r="BV737" s="227">
        <v>0</v>
      </c>
      <c r="BW737" s="295">
        <v>0</v>
      </c>
      <c r="BX737" s="295">
        <v>0</v>
      </c>
      <c r="BY737" s="295">
        <v>0</v>
      </c>
      <c r="BZ737" s="295">
        <v>7222.2</v>
      </c>
      <c r="CA737" s="295">
        <v>76944.399999999994</v>
      </c>
      <c r="CB737" s="295">
        <v>0</v>
      </c>
      <c r="CC737" s="295">
        <v>0</v>
      </c>
      <c r="CD737" s="295">
        <v>0</v>
      </c>
      <c r="CE737" s="295">
        <v>0</v>
      </c>
      <c r="CF737" s="295">
        <v>0</v>
      </c>
      <c r="CG737" s="295">
        <v>58277.7</v>
      </c>
      <c r="CH737" s="295">
        <v>0</v>
      </c>
      <c r="CI737" s="295">
        <v>0</v>
      </c>
      <c r="CJ737" s="295">
        <v>0</v>
      </c>
      <c r="CK737" s="295">
        <v>3600</v>
      </c>
      <c r="CL737" s="295">
        <v>124475</v>
      </c>
      <c r="CM737" s="326" t="s">
        <v>1462</v>
      </c>
      <c r="CN737" s="309" t="s">
        <v>1461</v>
      </c>
      <c r="CO737" s="309" t="s">
        <v>1462</v>
      </c>
      <c r="CQ737" s="336" t="s">
        <v>2274</v>
      </c>
      <c r="CR737" s="310">
        <f t="shared" si="17"/>
        <v>0</v>
      </c>
      <c r="CS737" s="310" t="s">
        <v>751</v>
      </c>
      <c r="CT737" s="310" t="s">
        <v>752</v>
      </c>
      <c r="CU737" s="310">
        <v>0</v>
      </c>
      <c r="CW737" s="312" t="s">
        <v>1461</v>
      </c>
      <c r="CX737" s="310" t="s">
        <v>1462</v>
      </c>
      <c r="CY737" s="310">
        <v>0</v>
      </c>
      <c r="CZ737" s="325">
        <f t="shared" si="16"/>
        <v>0</v>
      </c>
      <c r="DA737" s="313" t="s">
        <v>751</v>
      </c>
      <c r="DB737" s="310" t="s">
        <v>1511</v>
      </c>
      <c r="DC737" s="310" t="s">
        <v>1473</v>
      </c>
    </row>
    <row r="738" spans="1:107" ht="13.2" customHeight="1" x14ac:dyDescent="0.25">
      <c r="A738" s="293" t="s">
        <v>753</v>
      </c>
      <c r="B738" s="294" t="s">
        <v>754</v>
      </c>
      <c r="C738" s="227">
        <v>0</v>
      </c>
      <c r="D738" s="227">
        <v>0</v>
      </c>
      <c r="E738" s="227">
        <v>0</v>
      </c>
      <c r="F738" s="227">
        <v>0</v>
      </c>
      <c r="G738" s="227">
        <v>0</v>
      </c>
      <c r="H738" s="227">
        <v>0</v>
      </c>
      <c r="I738" s="227">
        <v>0</v>
      </c>
      <c r="J738" s="227">
        <v>0</v>
      </c>
      <c r="K738" s="227">
        <v>0</v>
      </c>
      <c r="L738" s="227">
        <v>0</v>
      </c>
      <c r="M738" s="227">
        <v>0</v>
      </c>
      <c r="N738" s="227">
        <v>120234.97</v>
      </c>
      <c r="O738" s="227">
        <v>0</v>
      </c>
      <c r="P738" s="227">
        <v>0</v>
      </c>
      <c r="Q738" s="227">
        <v>0</v>
      </c>
      <c r="R738" s="227">
        <v>0</v>
      </c>
      <c r="S738" s="227">
        <v>0</v>
      </c>
      <c r="T738" s="227">
        <v>0</v>
      </c>
      <c r="U738" s="227">
        <v>51933.3</v>
      </c>
      <c r="V738" s="227">
        <v>76666.7</v>
      </c>
      <c r="W738" s="227">
        <v>0</v>
      </c>
      <c r="X738" s="227">
        <v>0</v>
      </c>
      <c r="Y738" s="227">
        <v>0</v>
      </c>
      <c r="Z738" s="227">
        <v>0</v>
      </c>
      <c r="AA738" s="227">
        <v>0</v>
      </c>
      <c r="AB738" s="227">
        <v>0</v>
      </c>
      <c r="AC738" s="227">
        <v>0</v>
      </c>
      <c r="AD738" s="227">
        <v>0</v>
      </c>
      <c r="AE738" s="227">
        <v>0</v>
      </c>
      <c r="AF738" s="227">
        <v>0</v>
      </c>
      <c r="AG738" s="227">
        <v>0</v>
      </c>
      <c r="AH738" s="227">
        <v>0</v>
      </c>
      <c r="AI738" s="227">
        <v>0</v>
      </c>
      <c r="AJ738" s="227">
        <v>66666.66</v>
      </c>
      <c r="AK738" s="227">
        <v>0</v>
      </c>
      <c r="AL738" s="227">
        <v>0</v>
      </c>
      <c r="AM738" s="227">
        <v>6666.7</v>
      </c>
      <c r="AN738" s="227">
        <v>0</v>
      </c>
      <c r="AO738" s="227">
        <v>0</v>
      </c>
      <c r="AP738" s="227">
        <v>0</v>
      </c>
      <c r="AQ738" s="227">
        <v>0</v>
      </c>
      <c r="AR738" s="227">
        <v>0</v>
      </c>
      <c r="AS738" s="227">
        <v>0</v>
      </c>
      <c r="AT738" s="227">
        <v>0</v>
      </c>
      <c r="AU738" s="227">
        <v>0</v>
      </c>
      <c r="AV738" s="227">
        <v>0</v>
      </c>
      <c r="AW738" s="227">
        <v>0</v>
      </c>
      <c r="AX738" s="227">
        <v>0</v>
      </c>
      <c r="AY738" s="227">
        <v>0</v>
      </c>
      <c r="AZ738" s="227">
        <v>0</v>
      </c>
      <c r="BA738" s="227">
        <v>0</v>
      </c>
      <c r="BB738" s="227">
        <v>0</v>
      </c>
      <c r="BC738" s="227">
        <v>0</v>
      </c>
      <c r="BD738" s="227">
        <v>46665.8</v>
      </c>
      <c r="BE738" s="227">
        <v>0</v>
      </c>
      <c r="BF738" s="227">
        <v>0</v>
      </c>
      <c r="BG738" s="227">
        <v>309180.27</v>
      </c>
      <c r="BH738" s="227">
        <v>0</v>
      </c>
      <c r="BI738" s="227">
        <v>0</v>
      </c>
      <c r="BJ738" s="227">
        <v>111111.13</v>
      </c>
      <c r="BK738" s="227">
        <v>147166.70000000001</v>
      </c>
      <c r="BL738" s="227">
        <v>0</v>
      </c>
      <c r="BM738" s="227">
        <v>0</v>
      </c>
      <c r="BN738" s="227">
        <v>0</v>
      </c>
      <c r="BO738" s="227">
        <v>0</v>
      </c>
      <c r="BP738" s="227">
        <v>0</v>
      </c>
      <c r="BQ738" s="227">
        <v>63976.2</v>
      </c>
      <c r="BR738" s="295">
        <v>0</v>
      </c>
      <c r="BS738" s="295">
        <v>0</v>
      </c>
      <c r="BT738" s="295">
        <v>0</v>
      </c>
      <c r="BU738" s="295">
        <v>0</v>
      </c>
      <c r="BV738" s="295">
        <v>0</v>
      </c>
      <c r="BW738" s="295">
        <v>0</v>
      </c>
      <c r="BX738" s="295">
        <v>0</v>
      </c>
      <c r="BY738" s="295">
        <v>0</v>
      </c>
      <c r="BZ738" s="227">
        <v>0</v>
      </c>
      <c r="CA738" s="295">
        <v>0</v>
      </c>
      <c r="CB738" s="295">
        <v>0</v>
      </c>
      <c r="CC738" s="227">
        <v>0</v>
      </c>
      <c r="CD738" s="295">
        <v>0</v>
      </c>
      <c r="CE738" s="295">
        <v>0</v>
      </c>
      <c r="CF738" s="295">
        <v>0</v>
      </c>
      <c r="CG738" s="227">
        <v>0</v>
      </c>
      <c r="CH738" s="295">
        <v>0</v>
      </c>
      <c r="CI738" s="295">
        <v>0</v>
      </c>
      <c r="CJ738" s="295">
        <v>0</v>
      </c>
      <c r="CK738" s="227">
        <v>54833.3</v>
      </c>
      <c r="CL738" s="295">
        <v>198333.3</v>
      </c>
      <c r="CM738" s="326" t="s">
        <v>1462</v>
      </c>
      <c r="CN738" s="309" t="s">
        <v>1461</v>
      </c>
      <c r="CO738" s="309" t="s">
        <v>1462</v>
      </c>
      <c r="CQ738" s="336" t="s">
        <v>2274</v>
      </c>
      <c r="CR738" s="310">
        <f t="shared" si="17"/>
        <v>0</v>
      </c>
      <c r="CS738" s="310" t="s">
        <v>753</v>
      </c>
      <c r="CT738" s="310" t="s">
        <v>754</v>
      </c>
      <c r="CU738" s="310">
        <v>0</v>
      </c>
      <c r="CW738" s="312" t="s">
        <v>1461</v>
      </c>
      <c r="CX738" s="310" t="s">
        <v>1462</v>
      </c>
      <c r="CY738" s="310">
        <v>0</v>
      </c>
      <c r="CZ738" s="325">
        <f t="shared" si="16"/>
        <v>0</v>
      </c>
      <c r="DA738" s="313" t="s">
        <v>753</v>
      </c>
      <c r="DB738" s="310" t="s">
        <v>754</v>
      </c>
      <c r="DC738" s="310" t="s">
        <v>1473</v>
      </c>
    </row>
    <row r="739" spans="1:107" ht="13.2" customHeight="1" x14ac:dyDescent="0.25">
      <c r="A739" s="293" t="s">
        <v>755</v>
      </c>
      <c r="B739" s="294" t="s">
        <v>1512</v>
      </c>
      <c r="C739" s="227">
        <v>0</v>
      </c>
      <c r="D739" s="227">
        <v>0</v>
      </c>
      <c r="E739" s="227">
        <v>0</v>
      </c>
      <c r="F739" s="227">
        <v>602640.97</v>
      </c>
      <c r="G739" s="227">
        <v>99945.19</v>
      </c>
      <c r="H739" s="227">
        <v>0</v>
      </c>
      <c r="I739" s="227">
        <v>0</v>
      </c>
      <c r="J739" s="227">
        <v>0</v>
      </c>
      <c r="K739" s="227">
        <v>0</v>
      </c>
      <c r="L739" s="227">
        <v>0</v>
      </c>
      <c r="M739" s="227">
        <v>0</v>
      </c>
      <c r="N739" s="227">
        <v>0</v>
      </c>
      <c r="O739" s="227">
        <v>0</v>
      </c>
      <c r="P739" s="227">
        <v>0</v>
      </c>
      <c r="Q739" s="227">
        <v>0</v>
      </c>
      <c r="R739" s="227">
        <v>0</v>
      </c>
      <c r="S739" s="227">
        <v>0</v>
      </c>
      <c r="T739" s="227">
        <v>0</v>
      </c>
      <c r="U739" s="227">
        <v>0</v>
      </c>
      <c r="V739" s="227">
        <v>0</v>
      </c>
      <c r="W739" s="227">
        <v>0</v>
      </c>
      <c r="X739" s="227">
        <v>1465.85</v>
      </c>
      <c r="Y739" s="227">
        <v>0</v>
      </c>
      <c r="Z739" s="227">
        <v>0</v>
      </c>
      <c r="AA739" s="227">
        <v>0</v>
      </c>
      <c r="AB739" s="227">
        <v>0</v>
      </c>
      <c r="AC739" s="227">
        <v>0</v>
      </c>
      <c r="AD739" s="227">
        <v>0</v>
      </c>
      <c r="AE739" s="227">
        <v>191095.24</v>
      </c>
      <c r="AF739" s="227">
        <v>0</v>
      </c>
      <c r="AG739" s="227">
        <v>0</v>
      </c>
      <c r="AH739" s="227">
        <v>0</v>
      </c>
      <c r="AI739" s="227">
        <v>0</v>
      </c>
      <c r="AJ739" s="227">
        <v>0</v>
      </c>
      <c r="AK739" s="227">
        <v>22751.360000000001</v>
      </c>
      <c r="AL739" s="227">
        <v>33333.300000000003</v>
      </c>
      <c r="AM739" s="227">
        <v>0</v>
      </c>
      <c r="AN739" s="227">
        <v>0</v>
      </c>
      <c r="AO739" s="227">
        <v>0</v>
      </c>
      <c r="AP739" s="227">
        <v>0</v>
      </c>
      <c r="AQ739" s="227">
        <v>0</v>
      </c>
      <c r="AR739" s="227">
        <v>0</v>
      </c>
      <c r="AS739" s="227">
        <v>0</v>
      </c>
      <c r="AT739" s="227">
        <v>29548.48</v>
      </c>
      <c r="AU739" s="227">
        <v>0.52</v>
      </c>
      <c r="AV739" s="227">
        <v>151802.6</v>
      </c>
      <c r="AW739" s="227">
        <v>0</v>
      </c>
      <c r="AX739" s="227">
        <v>0</v>
      </c>
      <c r="AY739" s="227">
        <v>0</v>
      </c>
      <c r="AZ739" s="227">
        <v>0</v>
      </c>
      <c r="BA739" s="227">
        <v>0</v>
      </c>
      <c r="BB739" s="227">
        <v>0</v>
      </c>
      <c r="BC739" s="227">
        <v>0</v>
      </c>
      <c r="BD739" s="227">
        <v>0</v>
      </c>
      <c r="BE739" s="227">
        <v>0</v>
      </c>
      <c r="BF739" s="227">
        <v>0</v>
      </c>
      <c r="BG739" s="227">
        <v>0</v>
      </c>
      <c r="BH739" s="227">
        <v>0</v>
      </c>
      <c r="BI739" s="227">
        <v>0</v>
      </c>
      <c r="BJ739" s="227">
        <v>0</v>
      </c>
      <c r="BK739" s="227">
        <v>0</v>
      </c>
      <c r="BL739" s="227">
        <v>0</v>
      </c>
      <c r="BM739" s="227">
        <v>0</v>
      </c>
      <c r="BN739" s="227">
        <v>0</v>
      </c>
      <c r="BO739" s="227">
        <v>62666.7</v>
      </c>
      <c r="BP739" s="227">
        <v>0</v>
      </c>
      <c r="BQ739" s="227">
        <v>86726.1</v>
      </c>
      <c r="BR739" s="295">
        <v>0</v>
      </c>
      <c r="BS739" s="295">
        <v>0</v>
      </c>
      <c r="BT739" s="295">
        <v>0</v>
      </c>
      <c r="BU739" s="295">
        <v>0</v>
      </c>
      <c r="BV739" s="295">
        <v>0</v>
      </c>
      <c r="BW739" s="295">
        <v>0</v>
      </c>
      <c r="BX739" s="295">
        <v>0</v>
      </c>
      <c r="BY739" s="295">
        <v>0</v>
      </c>
      <c r="BZ739" s="295">
        <v>156289.29999999999</v>
      </c>
      <c r="CA739" s="295">
        <v>0</v>
      </c>
      <c r="CB739" s="295">
        <v>0</v>
      </c>
      <c r="CC739" s="295">
        <v>95666.69</v>
      </c>
      <c r="CD739" s="295">
        <v>0</v>
      </c>
      <c r="CE739" s="295">
        <v>0</v>
      </c>
      <c r="CF739" s="295">
        <v>0</v>
      </c>
      <c r="CG739" s="295">
        <v>0</v>
      </c>
      <c r="CH739" s="295">
        <v>0</v>
      </c>
      <c r="CI739" s="295">
        <v>0</v>
      </c>
      <c r="CJ739" s="295">
        <v>321666.59999999998</v>
      </c>
      <c r="CK739" s="295">
        <v>34333.300000000003</v>
      </c>
      <c r="CL739" s="295">
        <v>94125</v>
      </c>
      <c r="CM739" s="326" t="s">
        <v>1462</v>
      </c>
      <c r="CN739" s="309" t="s">
        <v>1461</v>
      </c>
      <c r="CO739" s="309" t="s">
        <v>1462</v>
      </c>
      <c r="CQ739" s="336" t="s">
        <v>2274</v>
      </c>
      <c r="CR739" s="310">
        <f t="shared" si="17"/>
        <v>0</v>
      </c>
      <c r="CS739" s="310" t="s">
        <v>755</v>
      </c>
      <c r="CT739" s="310" t="s">
        <v>756</v>
      </c>
      <c r="CU739" s="310">
        <v>0</v>
      </c>
      <c r="CW739" s="312" t="s">
        <v>1461</v>
      </c>
      <c r="CX739" s="310" t="s">
        <v>1462</v>
      </c>
      <c r="CY739" s="310">
        <v>0</v>
      </c>
      <c r="CZ739" s="325">
        <f t="shared" si="16"/>
        <v>0</v>
      </c>
      <c r="DA739" s="313" t="s">
        <v>755</v>
      </c>
      <c r="DB739" s="310" t="s">
        <v>1512</v>
      </c>
      <c r="DC739" s="310" t="s">
        <v>1473</v>
      </c>
    </row>
    <row r="740" spans="1:107" ht="13.2" customHeight="1" x14ac:dyDescent="0.25">
      <c r="A740" s="293" t="s">
        <v>757</v>
      </c>
      <c r="B740" s="294" t="s">
        <v>1513</v>
      </c>
      <c r="C740" s="227">
        <v>0</v>
      </c>
      <c r="D740" s="227">
        <v>0</v>
      </c>
      <c r="E740" s="227">
        <v>0</v>
      </c>
      <c r="F740" s="227">
        <v>5190.07</v>
      </c>
      <c r="G740" s="227">
        <v>0</v>
      </c>
      <c r="H740" s="227">
        <v>0</v>
      </c>
      <c r="I740" s="227">
        <v>0</v>
      </c>
      <c r="J740" s="227">
        <v>0</v>
      </c>
      <c r="K740" s="227">
        <v>0</v>
      </c>
      <c r="L740" s="227">
        <v>0</v>
      </c>
      <c r="M740" s="227">
        <v>0</v>
      </c>
      <c r="N740" s="227">
        <v>0</v>
      </c>
      <c r="O740" s="227">
        <v>0</v>
      </c>
      <c r="P740" s="227">
        <v>73727.91</v>
      </c>
      <c r="Q740" s="227">
        <v>0</v>
      </c>
      <c r="R740" s="227">
        <v>0</v>
      </c>
      <c r="S740" s="227">
        <v>0</v>
      </c>
      <c r="T740" s="227">
        <v>0</v>
      </c>
      <c r="U740" s="227">
        <v>0</v>
      </c>
      <c r="V740" s="227">
        <v>0</v>
      </c>
      <c r="W740" s="227">
        <v>0</v>
      </c>
      <c r="X740" s="227">
        <v>0</v>
      </c>
      <c r="Y740" s="227">
        <v>0</v>
      </c>
      <c r="Z740" s="227">
        <v>0</v>
      </c>
      <c r="AA740" s="227">
        <v>0</v>
      </c>
      <c r="AB740" s="227">
        <v>168541.7</v>
      </c>
      <c r="AC740" s="227">
        <v>0</v>
      </c>
      <c r="AD740" s="227">
        <v>0</v>
      </c>
      <c r="AE740" s="227">
        <v>0</v>
      </c>
      <c r="AF740" s="227">
        <v>0</v>
      </c>
      <c r="AG740" s="227">
        <v>0</v>
      </c>
      <c r="AH740" s="227">
        <v>0</v>
      </c>
      <c r="AI740" s="227">
        <v>0</v>
      </c>
      <c r="AJ740" s="227">
        <v>40316.660000000003</v>
      </c>
      <c r="AK740" s="227">
        <v>0</v>
      </c>
      <c r="AL740" s="227">
        <v>0</v>
      </c>
      <c r="AM740" s="227">
        <v>0</v>
      </c>
      <c r="AN740" s="227">
        <v>0</v>
      </c>
      <c r="AO740" s="227">
        <v>0</v>
      </c>
      <c r="AP740" s="227">
        <v>0</v>
      </c>
      <c r="AQ740" s="227">
        <v>0</v>
      </c>
      <c r="AR740" s="227">
        <v>0</v>
      </c>
      <c r="AS740" s="227">
        <v>0</v>
      </c>
      <c r="AT740" s="227">
        <v>34324.17</v>
      </c>
      <c r="AU740" s="227">
        <v>0</v>
      </c>
      <c r="AV740" s="227">
        <v>0</v>
      </c>
      <c r="AW740" s="227">
        <v>0</v>
      </c>
      <c r="AX740" s="227">
        <v>0</v>
      </c>
      <c r="AY740" s="227">
        <v>0</v>
      </c>
      <c r="AZ740" s="227">
        <v>0</v>
      </c>
      <c r="BA740" s="227">
        <v>0</v>
      </c>
      <c r="BB740" s="227">
        <v>0</v>
      </c>
      <c r="BC740" s="227">
        <v>0</v>
      </c>
      <c r="BD740" s="227">
        <v>292025.90000000002</v>
      </c>
      <c r="BE740" s="227">
        <v>271666.59999999998</v>
      </c>
      <c r="BF740" s="227">
        <v>0</v>
      </c>
      <c r="BG740" s="227">
        <v>781112.8</v>
      </c>
      <c r="BH740" s="227">
        <v>0</v>
      </c>
      <c r="BI740" s="227">
        <v>0</v>
      </c>
      <c r="BJ740" s="227">
        <v>135833.91</v>
      </c>
      <c r="BK740" s="227">
        <v>71254.3</v>
      </c>
      <c r="BL740" s="227">
        <v>0</v>
      </c>
      <c r="BM740" s="227">
        <v>0</v>
      </c>
      <c r="BN740" s="227">
        <v>0</v>
      </c>
      <c r="BO740" s="227">
        <v>0</v>
      </c>
      <c r="BP740" s="227">
        <v>4672.21</v>
      </c>
      <c r="BQ740" s="227">
        <v>86541.1</v>
      </c>
      <c r="BR740" s="295">
        <v>0</v>
      </c>
      <c r="BS740" s="295">
        <v>0</v>
      </c>
      <c r="BT740" s="295">
        <v>0</v>
      </c>
      <c r="BU740" s="295">
        <v>0</v>
      </c>
      <c r="BV740" s="295">
        <v>0</v>
      </c>
      <c r="BW740" s="295">
        <v>0</v>
      </c>
      <c r="BX740" s="295">
        <v>0</v>
      </c>
      <c r="BY740" s="295">
        <v>0</v>
      </c>
      <c r="BZ740" s="295">
        <v>0</v>
      </c>
      <c r="CA740" s="295">
        <v>0</v>
      </c>
      <c r="CB740" s="227">
        <v>0</v>
      </c>
      <c r="CC740" s="295">
        <v>0</v>
      </c>
      <c r="CD740" s="295">
        <v>0</v>
      </c>
      <c r="CE740" s="295">
        <v>0</v>
      </c>
      <c r="CF740" s="295">
        <v>0</v>
      </c>
      <c r="CG740" s="295">
        <v>0</v>
      </c>
      <c r="CH740" s="295">
        <v>0</v>
      </c>
      <c r="CI740" s="295">
        <v>0</v>
      </c>
      <c r="CJ740" s="295">
        <v>0</v>
      </c>
      <c r="CK740" s="295">
        <v>39330.9</v>
      </c>
      <c r="CL740" s="295">
        <v>123243.8</v>
      </c>
      <c r="CM740" s="326" t="s">
        <v>1462</v>
      </c>
      <c r="CN740" s="309" t="s">
        <v>1461</v>
      </c>
      <c r="CO740" s="309" t="s">
        <v>1462</v>
      </c>
      <c r="CQ740" s="336" t="s">
        <v>2274</v>
      </c>
      <c r="CR740" s="310">
        <f t="shared" si="17"/>
        <v>0</v>
      </c>
      <c r="CS740" s="310" t="s">
        <v>757</v>
      </c>
      <c r="CT740" s="310" t="s">
        <v>758</v>
      </c>
      <c r="CU740" s="310">
        <v>0</v>
      </c>
      <c r="CW740" s="312" t="s">
        <v>1461</v>
      </c>
      <c r="CX740" s="310" t="s">
        <v>1462</v>
      </c>
      <c r="CY740" s="310">
        <v>0</v>
      </c>
      <c r="CZ740" s="325">
        <f t="shared" si="16"/>
        <v>0</v>
      </c>
      <c r="DA740" s="313" t="s">
        <v>757</v>
      </c>
      <c r="DB740" s="310" t="s">
        <v>1513</v>
      </c>
      <c r="DC740" s="310" t="s">
        <v>1473</v>
      </c>
    </row>
    <row r="741" spans="1:107" ht="13.2" customHeight="1" x14ac:dyDescent="0.25">
      <c r="A741" s="293" t="s">
        <v>759</v>
      </c>
      <c r="B741" s="294" t="s">
        <v>760</v>
      </c>
      <c r="C741" s="227">
        <v>0</v>
      </c>
      <c r="D741" s="227">
        <v>0</v>
      </c>
      <c r="E741" s="227">
        <v>0</v>
      </c>
      <c r="F741" s="227">
        <v>0</v>
      </c>
      <c r="G741" s="227">
        <v>0</v>
      </c>
      <c r="H741" s="227">
        <v>0</v>
      </c>
      <c r="I741" s="227">
        <v>0</v>
      </c>
      <c r="J741" s="227">
        <v>0</v>
      </c>
      <c r="K741" s="227">
        <v>0</v>
      </c>
      <c r="L741" s="227">
        <v>0</v>
      </c>
      <c r="M741" s="227">
        <v>0</v>
      </c>
      <c r="N741" s="227">
        <v>0</v>
      </c>
      <c r="O741" s="227">
        <v>0</v>
      </c>
      <c r="P741" s="227">
        <v>0</v>
      </c>
      <c r="Q741" s="227">
        <v>0</v>
      </c>
      <c r="R741" s="227">
        <v>0</v>
      </c>
      <c r="S741" s="227">
        <v>0</v>
      </c>
      <c r="T741" s="227">
        <v>0</v>
      </c>
      <c r="U741" s="227">
        <v>0</v>
      </c>
      <c r="V741" s="227">
        <v>0</v>
      </c>
      <c r="W741" s="227">
        <v>0</v>
      </c>
      <c r="X741" s="227">
        <v>0</v>
      </c>
      <c r="Y741" s="227">
        <v>1408.75</v>
      </c>
      <c r="Z741" s="227">
        <v>0</v>
      </c>
      <c r="AA741" s="227">
        <v>0</v>
      </c>
      <c r="AB741" s="227">
        <v>0</v>
      </c>
      <c r="AC741" s="227">
        <v>0</v>
      </c>
      <c r="AD741" s="227">
        <v>0</v>
      </c>
      <c r="AE741" s="227">
        <v>0</v>
      </c>
      <c r="AF741" s="227">
        <v>0</v>
      </c>
      <c r="AG741" s="227">
        <v>0</v>
      </c>
      <c r="AH741" s="227">
        <v>0</v>
      </c>
      <c r="AI741" s="227">
        <v>0</v>
      </c>
      <c r="AJ741" s="227">
        <v>0</v>
      </c>
      <c r="AK741" s="227">
        <v>4751.5200000000004</v>
      </c>
      <c r="AL741" s="227">
        <v>0</v>
      </c>
      <c r="AM741" s="227">
        <v>0</v>
      </c>
      <c r="AN741" s="227">
        <v>0</v>
      </c>
      <c r="AO741" s="227">
        <v>0</v>
      </c>
      <c r="AP741" s="227">
        <v>0</v>
      </c>
      <c r="AQ741" s="227">
        <v>0</v>
      </c>
      <c r="AR741" s="227">
        <v>0</v>
      </c>
      <c r="AS741" s="227">
        <v>0</v>
      </c>
      <c r="AT741" s="227">
        <v>0</v>
      </c>
      <c r="AU741" s="227">
        <v>0</v>
      </c>
      <c r="AV741" s="227">
        <v>0</v>
      </c>
      <c r="AW741" s="227">
        <v>0</v>
      </c>
      <c r="AX741" s="227">
        <v>0</v>
      </c>
      <c r="AY741" s="227">
        <v>0</v>
      </c>
      <c r="AZ741" s="227">
        <v>0</v>
      </c>
      <c r="BA741" s="227">
        <v>0</v>
      </c>
      <c r="BB741" s="227">
        <v>0</v>
      </c>
      <c r="BC741" s="227">
        <v>0</v>
      </c>
      <c r="BD741" s="227">
        <v>3941.1</v>
      </c>
      <c r="BE741" s="227">
        <v>0</v>
      </c>
      <c r="BF741" s="227">
        <v>0</v>
      </c>
      <c r="BG741" s="227">
        <v>82471.600000000006</v>
      </c>
      <c r="BH741" s="227">
        <v>0</v>
      </c>
      <c r="BI741" s="227">
        <v>0</v>
      </c>
      <c r="BJ741" s="227">
        <v>0</v>
      </c>
      <c r="BK741" s="227">
        <v>0</v>
      </c>
      <c r="BL741" s="227">
        <v>0</v>
      </c>
      <c r="BM741" s="227">
        <v>0</v>
      </c>
      <c r="BN741" s="227">
        <v>0</v>
      </c>
      <c r="BO741" s="227">
        <v>0</v>
      </c>
      <c r="BP741" s="227">
        <v>0</v>
      </c>
      <c r="BQ741" s="227">
        <v>2199.4</v>
      </c>
      <c r="BR741" s="227">
        <v>0</v>
      </c>
      <c r="BS741" s="227">
        <v>0</v>
      </c>
      <c r="BT741" s="295">
        <v>0</v>
      </c>
      <c r="BU741" s="295">
        <v>0</v>
      </c>
      <c r="BV741" s="227">
        <v>0</v>
      </c>
      <c r="BW741" s="295">
        <v>0</v>
      </c>
      <c r="BX741" s="227">
        <v>0</v>
      </c>
      <c r="BY741" s="295">
        <v>0</v>
      </c>
      <c r="BZ741" s="295">
        <v>0</v>
      </c>
      <c r="CA741" s="295">
        <v>0</v>
      </c>
      <c r="CB741" s="227">
        <v>0</v>
      </c>
      <c r="CC741" s="295">
        <v>0</v>
      </c>
      <c r="CD741" s="295">
        <v>0</v>
      </c>
      <c r="CE741" s="227">
        <v>49127.5</v>
      </c>
      <c r="CF741" s="227">
        <v>0</v>
      </c>
      <c r="CG741" s="227">
        <v>0</v>
      </c>
      <c r="CH741" s="295">
        <v>0</v>
      </c>
      <c r="CI741" s="295">
        <v>0</v>
      </c>
      <c r="CJ741" s="227">
        <v>0</v>
      </c>
      <c r="CK741" s="295">
        <v>0</v>
      </c>
      <c r="CL741" s="227">
        <v>1458.79</v>
      </c>
      <c r="CM741" s="326" t="s">
        <v>1462</v>
      </c>
      <c r="CN741" s="309" t="s">
        <v>1461</v>
      </c>
      <c r="CO741" s="309" t="s">
        <v>1462</v>
      </c>
      <c r="CQ741" s="336" t="s">
        <v>2274</v>
      </c>
      <c r="CR741" s="310">
        <f t="shared" si="17"/>
        <v>0</v>
      </c>
      <c r="CS741" s="310" t="s">
        <v>759</v>
      </c>
      <c r="CT741" s="310" t="s">
        <v>760</v>
      </c>
      <c r="CU741" s="310">
        <v>0</v>
      </c>
      <c r="CW741" s="312" t="s">
        <v>1461</v>
      </c>
      <c r="CX741" s="310" t="s">
        <v>1462</v>
      </c>
      <c r="CY741" s="310">
        <v>0</v>
      </c>
      <c r="CZ741" s="325">
        <f t="shared" si="16"/>
        <v>0</v>
      </c>
      <c r="DA741" s="313" t="s">
        <v>759</v>
      </c>
      <c r="DB741" s="310" t="s">
        <v>760</v>
      </c>
      <c r="DC741" s="310" t="s">
        <v>1473</v>
      </c>
    </row>
    <row r="742" spans="1:107" ht="13.2" customHeight="1" x14ac:dyDescent="0.25">
      <c r="A742" s="293" t="s">
        <v>761</v>
      </c>
      <c r="B742" s="294" t="s">
        <v>762</v>
      </c>
      <c r="C742" s="227">
        <v>0</v>
      </c>
      <c r="D742" s="227">
        <v>0</v>
      </c>
      <c r="E742" s="227">
        <v>0</v>
      </c>
      <c r="F742" s="227">
        <v>0</v>
      </c>
      <c r="G742" s="227">
        <v>0</v>
      </c>
      <c r="H742" s="227">
        <v>0</v>
      </c>
      <c r="I742" s="227">
        <v>0</v>
      </c>
      <c r="J742" s="227">
        <v>0</v>
      </c>
      <c r="K742" s="227">
        <v>0</v>
      </c>
      <c r="L742" s="227">
        <v>0</v>
      </c>
      <c r="M742" s="227">
        <v>0</v>
      </c>
      <c r="N742" s="227">
        <v>182150.25</v>
      </c>
      <c r="O742" s="227">
        <v>0</v>
      </c>
      <c r="P742" s="227">
        <v>0</v>
      </c>
      <c r="Q742" s="227">
        <v>5497.79</v>
      </c>
      <c r="R742" s="227">
        <v>0</v>
      </c>
      <c r="S742" s="227">
        <v>84111.1</v>
      </c>
      <c r="T742" s="227">
        <v>47682.2</v>
      </c>
      <c r="U742" s="227">
        <v>18950</v>
      </c>
      <c r="V742" s="227">
        <v>0</v>
      </c>
      <c r="W742" s="227">
        <v>0</v>
      </c>
      <c r="X742" s="227">
        <v>0</v>
      </c>
      <c r="Y742" s="227">
        <v>41436.699999999997</v>
      </c>
      <c r="Z742" s="227">
        <v>0</v>
      </c>
      <c r="AA742" s="227">
        <v>22563.31</v>
      </c>
      <c r="AB742" s="227">
        <v>3018.7</v>
      </c>
      <c r="AC742" s="227">
        <v>0</v>
      </c>
      <c r="AD742" s="227">
        <v>0</v>
      </c>
      <c r="AE742" s="227">
        <v>14932.48</v>
      </c>
      <c r="AF742" s="227">
        <v>491.16</v>
      </c>
      <c r="AG742" s="227">
        <v>0</v>
      </c>
      <c r="AH742" s="227">
        <v>0</v>
      </c>
      <c r="AI742" s="227">
        <v>17933.939999999999</v>
      </c>
      <c r="AJ742" s="227">
        <v>30000</v>
      </c>
      <c r="AK742" s="227">
        <v>0</v>
      </c>
      <c r="AL742" s="227">
        <v>0</v>
      </c>
      <c r="AM742" s="227">
        <v>0</v>
      </c>
      <c r="AN742" s="227">
        <v>0</v>
      </c>
      <c r="AO742" s="227">
        <v>0</v>
      </c>
      <c r="AP742" s="227">
        <v>0</v>
      </c>
      <c r="AQ742" s="227">
        <v>10804.56</v>
      </c>
      <c r="AR742" s="227">
        <v>0</v>
      </c>
      <c r="AS742" s="227">
        <v>0</v>
      </c>
      <c r="AT742" s="227">
        <v>0</v>
      </c>
      <c r="AU742" s="227">
        <v>0</v>
      </c>
      <c r="AV742" s="227">
        <v>0</v>
      </c>
      <c r="AW742" s="227">
        <v>0</v>
      </c>
      <c r="AX742" s="227">
        <v>0</v>
      </c>
      <c r="AY742" s="227">
        <v>0</v>
      </c>
      <c r="AZ742" s="227">
        <v>0</v>
      </c>
      <c r="BA742" s="227">
        <v>0</v>
      </c>
      <c r="BB742" s="227">
        <v>0</v>
      </c>
      <c r="BC742" s="227">
        <v>0</v>
      </c>
      <c r="BD742" s="227">
        <v>20788.41</v>
      </c>
      <c r="BE742" s="227">
        <v>0</v>
      </c>
      <c r="BF742" s="227">
        <v>9916.7000000000007</v>
      </c>
      <c r="BG742" s="227">
        <v>6649.98</v>
      </c>
      <c r="BH742" s="227">
        <v>0</v>
      </c>
      <c r="BI742" s="227">
        <v>0</v>
      </c>
      <c r="BJ742" s="227">
        <v>50000</v>
      </c>
      <c r="BK742" s="227">
        <v>59999</v>
      </c>
      <c r="BL742" s="227">
        <v>0</v>
      </c>
      <c r="BM742" s="227">
        <v>11297.53</v>
      </c>
      <c r="BN742" s="227">
        <v>26133.3</v>
      </c>
      <c r="BO742" s="227">
        <v>36766.699999999997</v>
      </c>
      <c r="BP742" s="227">
        <v>0</v>
      </c>
      <c r="BQ742" s="227">
        <v>248577.8</v>
      </c>
      <c r="BR742" s="227">
        <v>0</v>
      </c>
      <c r="BS742" s="227">
        <v>0</v>
      </c>
      <c r="BT742" s="295">
        <v>0</v>
      </c>
      <c r="BU742" s="295">
        <v>423350</v>
      </c>
      <c r="BV742" s="227">
        <v>0</v>
      </c>
      <c r="BW742" s="227">
        <v>24542</v>
      </c>
      <c r="BX742" s="227">
        <v>152777.72</v>
      </c>
      <c r="BY742" s="227">
        <v>0</v>
      </c>
      <c r="BZ742" s="227">
        <v>0</v>
      </c>
      <c r="CA742" s="227">
        <v>39572.199999999997</v>
      </c>
      <c r="CB742" s="227">
        <v>29284.7</v>
      </c>
      <c r="CC742" s="227">
        <v>0</v>
      </c>
      <c r="CD742" s="227">
        <v>0</v>
      </c>
      <c r="CE742" s="227">
        <v>131010.4</v>
      </c>
      <c r="CF742" s="227">
        <v>0</v>
      </c>
      <c r="CG742" s="227">
        <v>0</v>
      </c>
      <c r="CH742" s="227">
        <v>0</v>
      </c>
      <c r="CI742" s="227">
        <v>0</v>
      </c>
      <c r="CJ742" s="227">
        <v>10555.5</v>
      </c>
      <c r="CK742" s="227">
        <v>0</v>
      </c>
      <c r="CL742" s="295">
        <v>256625</v>
      </c>
      <c r="CM742" s="326" t="s">
        <v>1462</v>
      </c>
      <c r="CN742" s="309" t="s">
        <v>1461</v>
      </c>
      <c r="CO742" s="309" t="s">
        <v>1462</v>
      </c>
      <c r="CQ742" s="336" t="s">
        <v>2274</v>
      </c>
      <c r="CR742" s="310">
        <f t="shared" si="17"/>
        <v>0</v>
      </c>
      <c r="CS742" s="310" t="s">
        <v>761</v>
      </c>
      <c r="CT742" s="310" t="s">
        <v>762</v>
      </c>
      <c r="CU742" s="310">
        <v>0</v>
      </c>
      <c r="CW742" s="312" t="s">
        <v>1461</v>
      </c>
      <c r="CX742" s="310" t="s">
        <v>1462</v>
      </c>
      <c r="CY742" s="310">
        <v>0</v>
      </c>
      <c r="CZ742" s="325">
        <f t="shared" si="16"/>
        <v>0</v>
      </c>
      <c r="DA742" s="313" t="s">
        <v>761</v>
      </c>
      <c r="DB742" s="310" t="s">
        <v>762</v>
      </c>
      <c r="DC742" s="310" t="s">
        <v>1473</v>
      </c>
    </row>
    <row r="743" spans="1:107" ht="13.2" customHeight="1" x14ac:dyDescent="0.25">
      <c r="A743" s="293" t="s">
        <v>763</v>
      </c>
      <c r="B743" s="294" t="s">
        <v>764</v>
      </c>
      <c r="C743" s="227">
        <v>0</v>
      </c>
      <c r="D743" s="227">
        <v>0</v>
      </c>
      <c r="E743" s="227">
        <v>0</v>
      </c>
      <c r="F743" s="227">
        <v>0</v>
      </c>
      <c r="G743" s="227">
        <v>0</v>
      </c>
      <c r="H743" s="227">
        <v>0</v>
      </c>
      <c r="I743" s="227">
        <v>0</v>
      </c>
      <c r="J743" s="227">
        <v>0</v>
      </c>
      <c r="K743" s="227">
        <v>0</v>
      </c>
      <c r="L743" s="227">
        <v>0</v>
      </c>
      <c r="M743" s="227">
        <v>0</v>
      </c>
      <c r="N743" s="227">
        <v>0</v>
      </c>
      <c r="O743" s="227">
        <v>0</v>
      </c>
      <c r="P743" s="227">
        <v>0</v>
      </c>
      <c r="Q743" s="227">
        <v>0</v>
      </c>
      <c r="R743" s="227">
        <v>1791.66</v>
      </c>
      <c r="S743" s="227">
        <v>0</v>
      </c>
      <c r="T743" s="227">
        <v>0</v>
      </c>
      <c r="U743" s="227">
        <v>0</v>
      </c>
      <c r="V743" s="227">
        <v>0</v>
      </c>
      <c r="W743" s="227">
        <v>0</v>
      </c>
      <c r="X743" s="227">
        <v>0</v>
      </c>
      <c r="Y743" s="227">
        <v>226696.71</v>
      </c>
      <c r="Z743" s="227">
        <v>0</v>
      </c>
      <c r="AA743" s="227">
        <v>0</v>
      </c>
      <c r="AB743" s="227">
        <v>0</v>
      </c>
      <c r="AC743" s="227">
        <v>0</v>
      </c>
      <c r="AD743" s="227">
        <v>0</v>
      </c>
      <c r="AE743" s="227">
        <v>0</v>
      </c>
      <c r="AF743" s="227">
        <v>40802.620000000003</v>
      </c>
      <c r="AG743" s="227">
        <v>0</v>
      </c>
      <c r="AH743" s="227">
        <v>0</v>
      </c>
      <c r="AI743" s="227">
        <v>9613.7800000000007</v>
      </c>
      <c r="AJ743" s="227">
        <v>0</v>
      </c>
      <c r="AK743" s="227">
        <v>0</v>
      </c>
      <c r="AL743" s="227">
        <v>0</v>
      </c>
      <c r="AM743" s="227">
        <v>0</v>
      </c>
      <c r="AN743" s="227">
        <v>110471.17</v>
      </c>
      <c r="AO743" s="227">
        <v>0</v>
      </c>
      <c r="AP743" s="227">
        <v>0</v>
      </c>
      <c r="AQ743" s="227">
        <v>0</v>
      </c>
      <c r="AR743" s="227">
        <v>0</v>
      </c>
      <c r="AS743" s="227">
        <v>0</v>
      </c>
      <c r="AT743" s="227">
        <v>0</v>
      </c>
      <c r="AU743" s="227">
        <v>0</v>
      </c>
      <c r="AV743" s="227">
        <v>0</v>
      </c>
      <c r="AW743" s="227">
        <v>0</v>
      </c>
      <c r="AX743" s="227">
        <v>0</v>
      </c>
      <c r="AY743" s="227">
        <v>0</v>
      </c>
      <c r="AZ743" s="227">
        <v>0</v>
      </c>
      <c r="BA743" s="227">
        <v>0</v>
      </c>
      <c r="BB743" s="227">
        <v>0</v>
      </c>
      <c r="BC743" s="227">
        <v>0</v>
      </c>
      <c r="BD743" s="227">
        <v>753159.16</v>
      </c>
      <c r="BE743" s="227">
        <v>221153.2</v>
      </c>
      <c r="BF743" s="227">
        <v>0</v>
      </c>
      <c r="BG743" s="227">
        <v>1744919.4</v>
      </c>
      <c r="BH743" s="227">
        <v>0</v>
      </c>
      <c r="BI743" s="227">
        <v>0</v>
      </c>
      <c r="BJ743" s="227">
        <v>0</v>
      </c>
      <c r="BK743" s="227">
        <v>0</v>
      </c>
      <c r="BL743" s="227">
        <v>0</v>
      </c>
      <c r="BM743" s="227">
        <v>9791.7000000000007</v>
      </c>
      <c r="BN743" s="227">
        <v>35908.300000000003</v>
      </c>
      <c r="BO743" s="227">
        <v>0</v>
      </c>
      <c r="BP743" s="227">
        <v>0</v>
      </c>
      <c r="BQ743" s="227">
        <v>5555.56</v>
      </c>
      <c r="BR743" s="295">
        <v>2842264.12</v>
      </c>
      <c r="BS743" s="295">
        <v>0</v>
      </c>
      <c r="BT743" s="295">
        <v>0</v>
      </c>
      <c r="BU743" s="295">
        <v>0</v>
      </c>
      <c r="BV743" s="295">
        <v>0</v>
      </c>
      <c r="BW743" s="295">
        <v>0</v>
      </c>
      <c r="BX743" s="295">
        <v>0</v>
      </c>
      <c r="BY743" s="295">
        <v>0</v>
      </c>
      <c r="BZ743" s="295">
        <v>0</v>
      </c>
      <c r="CA743" s="295">
        <v>0</v>
      </c>
      <c r="CB743" s="295">
        <v>0</v>
      </c>
      <c r="CC743" s="295">
        <v>0</v>
      </c>
      <c r="CD743" s="295">
        <v>0</v>
      </c>
      <c r="CE743" s="295">
        <v>0</v>
      </c>
      <c r="CF743" s="295">
        <v>0</v>
      </c>
      <c r="CG743" s="295">
        <v>0</v>
      </c>
      <c r="CH743" s="295">
        <v>0</v>
      </c>
      <c r="CI743" s="295">
        <v>0</v>
      </c>
      <c r="CJ743" s="295">
        <v>0</v>
      </c>
      <c r="CK743" s="295">
        <v>0</v>
      </c>
      <c r="CL743" s="295">
        <v>0</v>
      </c>
      <c r="CM743" s="326" t="s">
        <v>1462</v>
      </c>
      <c r="CN743" s="309" t="s">
        <v>1463</v>
      </c>
      <c r="CO743" s="309" t="s">
        <v>1462</v>
      </c>
      <c r="CQ743" s="336" t="s">
        <v>2274</v>
      </c>
      <c r="CR743" s="310">
        <f t="shared" si="17"/>
        <v>0</v>
      </c>
      <c r="CS743" s="310" t="s">
        <v>763</v>
      </c>
      <c r="CT743" s="310" t="s">
        <v>764</v>
      </c>
      <c r="CU743" s="310">
        <v>0</v>
      </c>
      <c r="CW743" s="312" t="s">
        <v>1463</v>
      </c>
      <c r="CX743" s="310" t="s">
        <v>1462</v>
      </c>
      <c r="CY743" s="310">
        <v>0</v>
      </c>
      <c r="CZ743" s="325">
        <f t="shared" si="16"/>
        <v>0</v>
      </c>
      <c r="DA743" s="313" t="s">
        <v>763</v>
      </c>
      <c r="DB743" s="310" t="s">
        <v>764</v>
      </c>
      <c r="DC743" s="310" t="s">
        <v>1473</v>
      </c>
    </row>
    <row r="744" spans="1:107" ht="13.2" customHeight="1" x14ac:dyDescent="0.25">
      <c r="A744" s="293" t="s">
        <v>765</v>
      </c>
      <c r="B744" s="294" t="s">
        <v>766</v>
      </c>
      <c r="C744" s="227">
        <v>424999.46</v>
      </c>
      <c r="D744" s="227">
        <v>0</v>
      </c>
      <c r="E744" s="227">
        <v>0</v>
      </c>
      <c r="F744" s="227">
        <v>0</v>
      </c>
      <c r="G744" s="227">
        <v>209547.07</v>
      </c>
      <c r="H744" s="227">
        <v>0</v>
      </c>
      <c r="I744" s="227">
        <v>0</v>
      </c>
      <c r="J744" s="227">
        <v>0</v>
      </c>
      <c r="K744" s="227">
        <v>0</v>
      </c>
      <c r="L744" s="227">
        <v>0</v>
      </c>
      <c r="M744" s="227">
        <v>591441.6</v>
      </c>
      <c r="N744" s="227">
        <v>0</v>
      </c>
      <c r="O744" s="227">
        <v>425833.39</v>
      </c>
      <c r="P744" s="227">
        <v>758000</v>
      </c>
      <c r="Q744" s="227">
        <v>0</v>
      </c>
      <c r="R744" s="227">
        <v>249799.98</v>
      </c>
      <c r="S744" s="227">
        <v>758000</v>
      </c>
      <c r="T744" s="227">
        <v>0</v>
      </c>
      <c r="U744" s="227">
        <v>0</v>
      </c>
      <c r="V744" s="227">
        <v>0</v>
      </c>
      <c r="W744" s="227">
        <v>745424.65</v>
      </c>
      <c r="X744" s="227">
        <v>0</v>
      </c>
      <c r="Y744" s="227">
        <v>0</v>
      </c>
      <c r="Z744" s="227">
        <v>0</v>
      </c>
      <c r="AA744" s="227">
        <v>350000</v>
      </c>
      <c r="AB744" s="227">
        <v>0</v>
      </c>
      <c r="AC744" s="227">
        <v>245000</v>
      </c>
      <c r="AD744" s="227">
        <v>420662.16</v>
      </c>
      <c r="AE744" s="227">
        <v>349808.23</v>
      </c>
      <c r="AF744" s="227">
        <v>320151.62</v>
      </c>
      <c r="AG744" s="227">
        <v>0</v>
      </c>
      <c r="AH744" s="227">
        <v>528214.99</v>
      </c>
      <c r="AI744" s="227">
        <v>349808.22</v>
      </c>
      <c r="AJ744" s="227">
        <v>350000</v>
      </c>
      <c r="AK744" s="227">
        <v>423593.24</v>
      </c>
      <c r="AL744" s="227">
        <v>0</v>
      </c>
      <c r="AM744" s="227">
        <v>825388.7</v>
      </c>
      <c r="AN744" s="227">
        <v>0</v>
      </c>
      <c r="AO744" s="227">
        <v>0</v>
      </c>
      <c r="AP744" s="227">
        <v>0</v>
      </c>
      <c r="AQ744" s="227">
        <v>0</v>
      </c>
      <c r="AR744" s="227">
        <v>0</v>
      </c>
      <c r="AS744" s="227">
        <v>0</v>
      </c>
      <c r="AT744" s="227">
        <v>0</v>
      </c>
      <c r="AU744" s="227">
        <v>0</v>
      </c>
      <c r="AV744" s="227">
        <v>0</v>
      </c>
      <c r="AW744" s="227">
        <v>0</v>
      </c>
      <c r="AX744" s="227">
        <v>0</v>
      </c>
      <c r="AY744" s="227">
        <v>0</v>
      </c>
      <c r="AZ744" s="227">
        <v>415833.3</v>
      </c>
      <c r="BA744" s="227">
        <v>0</v>
      </c>
      <c r="BB744" s="227">
        <v>0</v>
      </c>
      <c r="BC744" s="227">
        <v>63166.47</v>
      </c>
      <c r="BD744" s="227">
        <v>97249</v>
      </c>
      <c r="BE744" s="227">
        <v>0</v>
      </c>
      <c r="BF744" s="227">
        <v>374699.97</v>
      </c>
      <c r="BG744" s="227">
        <v>97249.95</v>
      </c>
      <c r="BH744" s="227">
        <v>0</v>
      </c>
      <c r="BI744" s="227">
        <v>0</v>
      </c>
      <c r="BJ744" s="227">
        <v>0</v>
      </c>
      <c r="BK744" s="227">
        <v>470765.7</v>
      </c>
      <c r="BL744" s="227">
        <v>547999</v>
      </c>
      <c r="BM744" s="227">
        <v>415833.3</v>
      </c>
      <c r="BN744" s="227">
        <v>415833.3</v>
      </c>
      <c r="BO744" s="227">
        <v>841599.12</v>
      </c>
      <c r="BP744" s="227">
        <v>415833.31</v>
      </c>
      <c r="BQ744" s="227">
        <v>99231.34</v>
      </c>
      <c r="BR744" s="295">
        <v>2384900.0099999998</v>
      </c>
      <c r="BS744" s="295">
        <v>564666.69999999995</v>
      </c>
      <c r="BT744" s="295">
        <v>0</v>
      </c>
      <c r="BU744" s="295">
        <v>24232.34</v>
      </c>
      <c r="BV744" s="295">
        <v>0</v>
      </c>
      <c r="BW744" s="295">
        <v>629333.30000000005</v>
      </c>
      <c r="BX744" s="295">
        <v>0</v>
      </c>
      <c r="BY744" s="295">
        <v>416000</v>
      </c>
      <c r="BZ744" s="295">
        <v>0</v>
      </c>
      <c r="CA744" s="295">
        <v>0</v>
      </c>
      <c r="CB744" s="295">
        <v>332500</v>
      </c>
      <c r="CC744" s="295">
        <v>111864.67</v>
      </c>
      <c r="CD744" s="295">
        <v>60582.35</v>
      </c>
      <c r="CE744" s="295">
        <v>515799.01</v>
      </c>
      <c r="CF744" s="295">
        <v>165333.34</v>
      </c>
      <c r="CG744" s="295">
        <v>0</v>
      </c>
      <c r="CH744" s="295">
        <v>0</v>
      </c>
      <c r="CI744" s="295">
        <v>0</v>
      </c>
      <c r="CJ744" s="295">
        <v>66499</v>
      </c>
      <c r="CK744" s="295">
        <v>178333.3</v>
      </c>
      <c r="CL744" s="295">
        <v>0</v>
      </c>
      <c r="CM744" s="326" t="s">
        <v>1462</v>
      </c>
      <c r="CN744" s="309" t="s">
        <v>1463</v>
      </c>
      <c r="CO744" s="309" t="s">
        <v>1462</v>
      </c>
      <c r="CQ744" s="336" t="s">
        <v>2274</v>
      </c>
      <c r="CR744" s="310">
        <f t="shared" si="17"/>
        <v>0</v>
      </c>
      <c r="CS744" s="310" t="s">
        <v>765</v>
      </c>
      <c r="CT744" s="310" t="s">
        <v>766</v>
      </c>
      <c r="CU744" s="310">
        <v>0</v>
      </c>
      <c r="CW744" s="312" t="s">
        <v>1463</v>
      </c>
      <c r="CX744" s="310" t="s">
        <v>1462</v>
      </c>
      <c r="CY744" s="310">
        <v>0</v>
      </c>
      <c r="CZ744" s="325">
        <f t="shared" si="16"/>
        <v>0</v>
      </c>
      <c r="DA744" s="313" t="s">
        <v>765</v>
      </c>
      <c r="DB744" s="310" t="s">
        <v>766</v>
      </c>
      <c r="DC744" s="310" t="s">
        <v>1473</v>
      </c>
    </row>
    <row r="745" spans="1:107" ht="13.2" customHeight="1" x14ac:dyDescent="0.25">
      <c r="A745" s="293" t="s">
        <v>767</v>
      </c>
      <c r="B745" s="294" t="s">
        <v>768</v>
      </c>
      <c r="C745" s="227">
        <v>0</v>
      </c>
      <c r="D745" s="227">
        <v>0</v>
      </c>
      <c r="E745" s="227">
        <v>0</v>
      </c>
      <c r="F745" s="227">
        <v>0</v>
      </c>
      <c r="G745" s="227">
        <v>0</v>
      </c>
      <c r="H745" s="227">
        <v>0</v>
      </c>
      <c r="I745" s="227">
        <v>0</v>
      </c>
      <c r="J745" s="227">
        <v>0</v>
      </c>
      <c r="K745" s="227">
        <v>0</v>
      </c>
      <c r="L745" s="227">
        <v>18386.36</v>
      </c>
      <c r="M745" s="227">
        <v>0</v>
      </c>
      <c r="N745" s="227">
        <v>0</v>
      </c>
      <c r="O745" s="227">
        <v>386480.2</v>
      </c>
      <c r="P745" s="227">
        <v>0</v>
      </c>
      <c r="Q745" s="227">
        <v>0</v>
      </c>
      <c r="R745" s="227">
        <v>0</v>
      </c>
      <c r="S745" s="227">
        <v>0</v>
      </c>
      <c r="T745" s="227">
        <v>0</v>
      </c>
      <c r="U745" s="227">
        <v>0</v>
      </c>
      <c r="V745" s="227">
        <v>0</v>
      </c>
      <c r="W745" s="227">
        <v>0</v>
      </c>
      <c r="X745" s="227">
        <v>0</v>
      </c>
      <c r="Y745" s="227">
        <v>168449.24</v>
      </c>
      <c r="Z745" s="227">
        <v>0</v>
      </c>
      <c r="AA745" s="227">
        <v>0</v>
      </c>
      <c r="AB745" s="227">
        <v>0</v>
      </c>
      <c r="AC745" s="227">
        <v>0</v>
      </c>
      <c r="AD745" s="227">
        <v>0</v>
      </c>
      <c r="AE745" s="227">
        <v>0</v>
      </c>
      <c r="AF745" s="227">
        <v>0</v>
      </c>
      <c r="AG745" s="227">
        <v>168541.7</v>
      </c>
      <c r="AH745" s="227">
        <v>0</v>
      </c>
      <c r="AI745" s="227">
        <v>0</v>
      </c>
      <c r="AJ745" s="227">
        <v>0</v>
      </c>
      <c r="AK745" s="227">
        <v>0</v>
      </c>
      <c r="AL745" s="227">
        <v>0</v>
      </c>
      <c r="AM745" s="227">
        <v>0</v>
      </c>
      <c r="AN745" s="227">
        <v>0</v>
      </c>
      <c r="AO745" s="227">
        <v>41222.199999999997</v>
      </c>
      <c r="AP745" s="227">
        <v>0</v>
      </c>
      <c r="AQ745" s="227">
        <v>0</v>
      </c>
      <c r="AR745" s="227">
        <v>0</v>
      </c>
      <c r="AS745" s="227">
        <v>0</v>
      </c>
      <c r="AT745" s="227">
        <v>0</v>
      </c>
      <c r="AU745" s="227">
        <v>0</v>
      </c>
      <c r="AV745" s="227">
        <v>0</v>
      </c>
      <c r="AW745" s="227">
        <v>0</v>
      </c>
      <c r="AX745" s="227">
        <v>0</v>
      </c>
      <c r="AY745" s="227">
        <v>0</v>
      </c>
      <c r="AZ745" s="227">
        <v>0</v>
      </c>
      <c r="BA745" s="227">
        <v>0</v>
      </c>
      <c r="BB745" s="227">
        <v>91111.1</v>
      </c>
      <c r="BC745" s="227">
        <v>0</v>
      </c>
      <c r="BD745" s="227">
        <v>0</v>
      </c>
      <c r="BE745" s="227">
        <v>13262.5</v>
      </c>
      <c r="BF745" s="227">
        <v>0</v>
      </c>
      <c r="BG745" s="227">
        <v>0</v>
      </c>
      <c r="BH745" s="227">
        <v>0</v>
      </c>
      <c r="BI745" s="227">
        <v>0</v>
      </c>
      <c r="BJ745" s="227">
        <v>0</v>
      </c>
      <c r="BK745" s="227">
        <v>0</v>
      </c>
      <c r="BL745" s="227">
        <v>0</v>
      </c>
      <c r="BM745" s="227">
        <v>79246.3</v>
      </c>
      <c r="BN745" s="227">
        <v>0</v>
      </c>
      <c r="BO745" s="227">
        <v>0</v>
      </c>
      <c r="BP745" s="227">
        <v>78611.11</v>
      </c>
      <c r="BQ745" s="227">
        <v>66637.2</v>
      </c>
      <c r="BR745" s="295">
        <v>2136750.0099999998</v>
      </c>
      <c r="BS745" s="295">
        <v>0</v>
      </c>
      <c r="BT745" s="295">
        <v>0</v>
      </c>
      <c r="BU745" s="295">
        <v>0</v>
      </c>
      <c r="BV745" s="295">
        <v>0</v>
      </c>
      <c r="BW745" s="295">
        <v>89190</v>
      </c>
      <c r="BX745" s="295">
        <v>0</v>
      </c>
      <c r="BY745" s="295">
        <v>41500</v>
      </c>
      <c r="BZ745" s="295">
        <v>337749.2</v>
      </c>
      <c r="CA745" s="295">
        <v>84916.4</v>
      </c>
      <c r="CB745" s="295">
        <v>0</v>
      </c>
      <c r="CC745" s="295">
        <v>176361.11</v>
      </c>
      <c r="CD745" s="295">
        <v>0</v>
      </c>
      <c r="CE745" s="295">
        <v>0</v>
      </c>
      <c r="CF745" s="295">
        <v>0</v>
      </c>
      <c r="CG745" s="295">
        <v>0</v>
      </c>
      <c r="CH745" s="295">
        <v>254749.2</v>
      </c>
      <c r="CI745" s="295">
        <v>0</v>
      </c>
      <c r="CJ745" s="295">
        <v>164823.5</v>
      </c>
      <c r="CK745" s="295">
        <v>0</v>
      </c>
      <c r="CL745" s="295">
        <v>0</v>
      </c>
      <c r="CM745" s="326" t="s">
        <v>1462</v>
      </c>
      <c r="CN745" s="309" t="s">
        <v>1463</v>
      </c>
      <c r="CO745" s="309" t="s">
        <v>1462</v>
      </c>
      <c r="CQ745" s="336" t="s">
        <v>2274</v>
      </c>
      <c r="CR745" s="310">
        <f t="shared" si="17"/>
        <v>0</v>
      </c>
      <c r="CS745" s="310" t="s">
        <v>767</v>
      </c>
      <c r="CT745" s="310" t="s">
        <v>768</v>
      </c>
      <c r="CU745" s="310">
        <v>0</v>
      </c>
      <c r="CW745" s="312" t="s">
        <v>1463</v>
      </c>
      <c r="CX745" s="310" t="s">
        <v>1462</v>
      </c>
      <c r="CY745" s="310">
        <v>0</v>
      </c>
      <c r="CZ745" s="325">
        <f t="shared" si="16"/>
        <v>0</v>
      </c>
      <c r="DA745" s="313" t="s">
        <v>767</v>
      </c>
      <c r="DB745" s="310" t="s">
        <v>768</v>
      </c>
      <c r="DC745" s="310" t="s">
        <v>1473</v>
      </c>
    </row>
    <row r="746" spans="1:107" ht="13.2" customHeight="1" x14ac:dyDescent="0.25">
      <c r="A746" s="293" t="s">
        <v>769</v>
      </c>
      <c r="B746" s="294" t="s">
        <v>770</v>
      </c>
      <c r="C746" s="227">
        <v>0</v>
      </c>
      <c r="D746" s="227">
        <v>0</v>
      </c>
      <c r="E746" s="227">
        <v>0</v>
      </c>
      <c r="F746" s="227">
        <v>0</v>
      </c>
      <c r="G746" s="227">
        <v>0</v>
      </c>
      <c r="H746" s="227">
        <v>0</v>
      </c>
      <c r="I746" s="227">
        <v>0</v>
      </c>
      <c r="J746" s="227">
        <v>0</v>
      </c>
      <c r="K746" s="227">
        <v>0</v>
      </c>
      <c r="L746" s="227">
        <v>0</v>
      </c>
      <c r="M746" s="227">
        <v>0</v>
      </c>
      <c r="N746" s="227">
        <v>0</v>
      </c>
      <c r="O746" s="227">
        <v>0</v>
      </c>
      <c r="P746" s="227">
        <v>0</v>
      </c>
      <c r="Q746" s="227">
        <v>0</v>
      </c>
      <c r="R746" s="227">
        <v>0</v>
      </c>
      <c r="S746" s="227">
        <v>0</v>
      </c>
      <c r="T746" s="227">
        <v>0</v>
      </c>
      <c r="U746" s="227">
        <v>0</v>
      </c>
      <c r="V746" s="227">
        <v>0</v>
      </c>
      <c r="W746" s="227">
        <v>0</v>
      </c>
      <c r="X746" s="227">
        <v>0</v>
      </c>
      <c r="Y746" s="227">
        <v>0</v>
      </c>
      <c r="Z746" s="227">
        <v>0</v>
      </c>
      <c r="AA746" s="227">
        <v>0</v>
      </c>
      <c r="AB746" s="227">
        <v>0</v>
      </c>
      <c r="AC746" s="227">
        <v>0</v>
      </c>
      <c r="AD746" s="227">
        <v>0</v>
      </c>
      <c r="AE746" s="227">
        <v>0</v>
      </c>
      <c r="AF746" s="227">
        <v>0</v>
      </c>
      <c r="AG746" s="227">
        <v>0</v>
      </c>
      <c r="AH746" s="227">
        <v>0</v>
      </c>
      <c r="AI746" s="227">
        <v>0</v>
      </c>
      <c r="AJ746" s="227">
        <v>0</v>
      </c>
      <c r="AK746" s="227">
        <v>0</v>
      </c>
      <c r="AL746" s="227">
        <v>0</v>
      </c>
      <c r="AM746" s="227">
        <v>0</v>
      </c>
      <c r="AN746" s="227">
        <v>0</v>
      </c>
      <c r="AO746" s="227">
        <v>0</v>
      </c>
      <c r="AP746" s="227">
        <v>0</v>
      </c>
      <c r="AQ746" s="227">
        <v>0</v>
      </c>
      <c r="AR746" s="227">
        <v>0</v>
      </c>
      <c r="AS746" s="227">
        <v>0</v>
      </c>
      <c r="AT746" s="227">
        <v>0</v>
      </c>
      <c r="AU746" s="227">
        <v>0</v>
      </c>
      <c r="AV746" s="227">
        <v>0</v>
      </c>
      <c r="AW746" s="227">
        <v>0</v>
      </c>
      <c r="AX746" s="227">
        <v>0</v>
      </c>
      <c r="AY746" s="227">
        <v>0</v>
      </c>
      <c r="AZ746" s="227">
        <v>0</v>
      </c>
      <c r="BA746" s="227">
        <v>0</v>
      </c>
      <c r="BB746" s="227">
        <v>0</v>
      </c>
      <c r="BC746" s="227">
        <v>0</v>
      </c>
      <c r="BD746" s="227">
        <v>0</v>
      </c>
      <c r="BE746" s="227">
        <v>0</v>
      </c>
      <c r="BF746" s="227">
        <v>0</v>
      </c>
      <c r="BG746" s="227">
        <v>0</v>
      </c>
      <c r="BH746" s="227">
        <v>0</v>
      </c>
      <c r="BI746" s="227">
        <v>0</v>
      </c>
      <c r="BJ746" s="227">
        <v>0</v>
      </c>
      <c r="BK746" s="227">
        <v>0</v>
      </c>
      <c r="BL746" s="227">
        <v>2986.67</v>
      </c>
      <c r="BM746" s="227">
        <v>0</v>
      </c>
      <c r="BN746" s="227">
        <v>0</v>
      </c>
      <c r="BO746" s="227">
        <v>0</v>
      </c>
      <c r="BP746" s="227">
        <v>0</v>
      </c>
      <c r="BQ746" s="227">
        <v>0</v>
      </c>
      <c r="BR746" s="295">
        <v>438361.67</v>
      </c>
      <c r="BS746" s="227">
        <v>0</v>
      </c>
      <c r="BT746" s="295">
        <v>0</v>
      </c>
      <c r="BU746" s="227">
        <v>0</v>
      </c>
      <c r="BV746" s="295">
        <v>0</v>
      </c>
      <c r="BW746" s="295">
        <v>0</v>
      </c>
      <c r="BX746" s="227">
        <v>166266.70000000001</v>
      </c>
      <c r="BY746" s="295">
        <v>0</v>
      </c>
      <c r="BZ746" s="295">
        <v>0</v>
      </c>
      <c r="CA746" s="295">
        <v>0</v>
      </c>
      <c r="CB746" s="295">
        <v>0</v>
      </c>
      <c r="CC746" s="295">
        <v>0</v>
      </c>
      <c r="CD746" s="295">
        <v>0</v>
      </c>
      <c r="CE746" s="295">
        <v>0</v>
      </c>
      <c r="CF746" s="295">
        <v>0</v>
      </c>
      <c r="CG746" s="227">
        <v>0</v>
      </c>
      <c r="CH746" s="227">
        <v>0</v>
      </c>
      <c r="CI746" s="295">
        <v>0</v>
      </c>
      <c r="CJ746" s="295">
        <v>0</v>
      </c>
      <c r="CK746" s="295">
        <v>0</v>
      </c>
      <c r="CL746" s="227">
        <v>0</v>
      </c>
      <c r="CM746" s="326" t="s">
        <v>1462</v>
      </c>
      <c r="CN746" s="309" t="s">
        <v>1463</v>
      </c>
      <c r="CO746" s="309" t="s">
        <v>1462</v>
      </c>
      <c r="CQ746" s="336" t="s">
        <v>2274</v>
      </c>
      <c r="CR746" s="310">
        <f t="shared" si="17"/>
        <v>0</v>
      </c>
      <c r="CS746" s="310" t="s">
        <v>769</v>
      </c>
      <c r="CT746" s="310" t="s">
        <v>770</v>
      </c>
      <c r="CU746" s="310">
        <v>0</v>
      </c>
      <c r="CW746" s="312" t="s">
        <v>1463</v>
      </c>
      <c r="CX746" s="310" t="s">
        <v>1462</v>
      </c>
      <c r="CY746" s="310">
        <v>0</v>
      </c>
      <c r="CZ746" s="325">
        <f t="shared" si="16"/>
        <v>0</v>
      </c>
      <c r="DA746" s="313" t="s">
        <v>769</v>
      </c>
      <c r="DB746" s="310" t="s">
        <v>770</v>
      </c>
      <c r="DC746" s="310" t="s">
        <v>1473</v>
      </c>
    </row>
    <row r="747" spans="1:107" ht="13.2" customHeight="1" x14ac:dyDescent="0.25">
      <c r="A747" s="293" t="s">
        <v>771</v>
      </c>
      <c r="B747" s="294" t="s">
        <v>772</v>
      </c>
      <c r="C747" s="227">
        <v>0</v>
      </c>
      <c r="D747" s="227">
        <v>0</v>
      </c>
      <c r="E747" s="227">
        <v>0</v>
      </c>
      <c r="F747" s="227">
        <v>0</v>
      </c>
      <c r="G747" s="227">
        <v>0</v>
      </c>
      <c r="H747" s="227">
        <v>0</v>
      </c>
      <c r="I747" s="227">
        <v>0</v>
      </c>
      <c r="J747" s="227">
        <v>0</v>
      </c>
      <c r="K747" s="227">
        <v>0</v>
      </c>
      <c r="L747" s="227">
        <v>0</v>
      </c>
      <c r="M747" s="227">
        <v>0</v>
      </c>
      <c r="N747" s="227">
        <v>0</v>
      </c>
      <c r="O747" s="227">
        <v>0</v>
      </c>
      <c r="P747" s="227">
        <v>0</v>
      </c>
      <c r="Q747" s="227">
        <v>0</v>
      </c>
      <c r="R747" s="227">
        <v>0</v>
      </c>
      <c r="S747" s="227">
        <v>0</v>
      </c>
      <c r="T747" s="227">
        <v>0</v>
      </c>
      <c r="U747" s="227">
        <v>0</v>
      </c>
      <c r="V747" s="227">
        <v>0</v>
      </c>
      <c r="W747" s="227">
        <v>0</v>
      </c>
      <c r="X747" s="227">
        <v>0</v>
      </c>
      <c r="Y747" s="227">
        <v>0</v>
      </c>
      <c r="Z747" s="227">
        <v>0</v>
      </c>
      <c r="AA747" s="227">
        <v>0</v>
      </c>
      <c r="AB747" s="227">
        <v>0</v>
      </c>
      <c r="AC747" s="227">
        <v>0</v>
      </c>
      <c r="AD747" s="227">
        <v>0</v>
      </c>
      <c r="AE747" s="227">
        <v>0</v>
      </c>
      <c r="AF747" s="227">
        <v>0</v>
      </c>
      <c r="AG747" s="227">
        <v>0</v>
      </c>
      <c r="AH747" s="227">
        <v>0</v>
      </c>
      <c r="AI747" s="227">
        <v>0</v>
      </c>
      <c r="AJ747" s="227">
        <v>0</v>
      </c>
      <c r="AK747" s="227">
        <v>0</v>
      </c>
      <c r="AL747" s="227">
        <v>0</v>
      </c>
      <c r="AM747" s="227">
        <v>0</v>
      </c>
      <c r="AN747" s="227">
        <v>0</v>
      </c>
      <c r="AO747" s="227">
        <v>0</v>
      </c>
      <c r="AP747" s="227">
        <v>0</v>
      </c>
      <c r="AQ747" s="227">
        <v>0</v>
      </c>
      <c r="AR747" s="227">
        <v>0</v>
      </c>
      <c r="AS747" s="227">
        <v>0</v>
      </c>
      <c r="AT747" s="227">
        <v>0</v>
      </c>
      <c r="AU747" s="227">
        <v>0</v>
      </c>
      <c r="AV747" s="227">
        <v>0</v>
      </c>
      <c r="AW747" s="227">
        <v>0</v>
      </c>
      <c r="AX747" s="227">
        <v>0</v>
      </c>
      <c r="AY747" s="227">
        <v>0</v>
      </c>
      <c r="AZ747" s="227">
        <v>0</v>
      </c>
      <c r="BA747" s="227">
        <v>0</v>
      </c>
      <c r="BB747" s="227">
        <v>0</v>
      </c>
      <c r="BC747" s="227">
        <v>0</v>
      </c>
      <c r="BD747" s="227">
        <v>0</v>
      </c>
      <c r="BE747" s="227">
        <v>0</v>
      </c>
      <c r="BF747" s="227">
        <v>0</v>
      </c>
      <c r="BG747" s="227">
        <v>0</v>
      </c>
      <c r="BH747" s="227">
        <v>0</v>
      </c>
      <c r="BI747" s="227">
        <v>0</v>
      </c>
      <c r="BJ747" s="227">
        <v>0</v>
      </c>
      <c r="BK747" s="227">
        <v>0</v>
      </c>
      <c r="BL747" s="227">
        <v>0</v>
      </c>
      <c r="BM747" s="227">
        <v>0</v>
      </c>
      <c r="BN747" s="227">
        <v>0</v>
      </c>
      <c r="BO747" s="227">
        <v>0</v>
      </c>
      <c r="BP747" s="227">
        <v>0</v>
      </c>
      <c r="BQ747" s="227">
        <v>0</v>
      </c>
      <c r="BR747" s="227">
        <v>148816.70000000001</v>
      </c>
      <c r="BS747" s="227">
        <v>0</v>
      </c>
      <c r="BT747" s="227">
        <v>0</v>
      </c>
      <c r="BU747" s="227">
        <v>0</v>
      </c>
      <c r="BV747" s="227">
        <v>0</v>
      </c>
      <c r="BW747" s="227">
        <v>0</v>
      </c>
      <c r="BX747" s="295">
        <v>0</v>
      </c>
      <c r="BY747" s="295">
        <v>0</v>
      </c>
      <c r="BZ747" s="295">
        <v>0</v>
      </c>
      <c r="CA747" s="227">
        <v>0</v>
      </c>
      <c r="CB747" s="227">
        <v>0</v>
      </c>
      <c r="CC747" s="227">
        <v>0</v>
      </c>
      <c r="CD747" s="227">
        <v>0</v>
      </c>
      <c r="CE747" s="295">
        <v>0</v>
      </c>
      <c r="CF747" s="227">
        <v>0</v>
      </c>
      <c r="CG747" s="227">
        <v>0</v>
      </c>
      <c r="CH747" s="295">
        <v>0</v>
      </c>
      <c r="CI747" s="227">
        <v>0</v>
      </c>
      <c r="CJ747" s="295">
        <v>0</v>
      </c>
      <c r="CK747" s="227">
        <v>0</v>
      </c>
      <c r="CL747" s="227">
        <v>0</v>
      </c>
      <c r="CM747" s="326" t="s">
        <v>1462</v>
      </c>
      <c r="CN747" s="309" t="s">
        <v>1463</v>
      </c>
      <c r="CO747" s="309" t="s">
        <v>1462</v>
      </c>
      <c r="CQ747" s="336" t="s">
        <v>2274</v>
      </c>
      <c r="CR747" s="310">
        <f t="shared" si="17"/>
        <v>0</v>
      </c>
      <c r="CS747" s="310" t="s">
        <v>771</v>
      </c>
      <c r="CT747" s="310" t="s">
        <v>772</v>
      </c>
      <c r="CU747" s="310">
        <v>0</v>
      </c>
      <c r="CW747" s="312" t="s">
        <v>1463</v>
      </c>
      <c r="CX747" s="310" t="s">
        <v>1462</v>
      </c>
      <c r="CY747" s="310">
        <v>0</v>
      </c>
      <c r="CZ747" s="325">
        <f t="shared" si="16"/>
        <v>0</v>
      </c>
      <c r="DA747" s="313" t="s">
        <v>771</v>
      </c>
      <c r="DB747" s="310" t="s">
        <v>772</v>
      </c>
      <c r="DC747" s="310" t="s">
        <v>1473</v>
      </c>
    </row>
    <row r="748" spans="1:107" ht="13.2" customHeight="1" x14ac:dyDescent="0.25">
      <c r="A748" s="293" t="s">
        <v>2131</v>
      </c>
      <c r="B748" s="294" t="s">
        <v>2132</v>
      </c>
      <c r="C748" s="227">
        <v>0</v>
      </c>
      <c r="D748" s="227">
        <v>0</v>
      </c>
      <c r="E748" s="227">
        <v>0</v>
      </c>
      <c r="F748" s="227">
        <v>0</v>
      </c>
      <c r="G748" s="227">
        <v>0</v>
      </c>
      <c r="H748" s="227">
        <v>0</v>
      </c>
      <c r="I748" s="227">
        <v>0</v>
      </c>
      <c r="J748" s="227">
        <v>0</v>
      </c>
      <c r="K748" s="227">
        <v>0</v>
      </c>
      <c r="L748" s="227">
        <v>0</v>
      </c>
      <c r="M748" s="227">
        <v>0</v>
      </c>
      <c r="N748" s="227">
        <v>0</v>
      </c>
      <c r="O748" s="227">
        <v>0</v>
      </c>
      <c r="P748" s="227">
        <v>0</v>
      </c>
      <c r="Q748" s="227">
        <v>0</v>
      </c>
      <c r="R748" s="227">
        <v>0</v>
      </c>
      <c r="S748" s="227">
        <v>0</v>
      </c>
      <c r="T748" s="227">
        <v>0</v>
      </c>
      <c r="U748" s="227">
        <v>0</v>
      </c>
      <c r="V748" s="227">
        <v>0</v>
      </c>
      <c r="W748" s="227">
        <v>0</v>
      </c>
      <c r="X748" s="227">
        <v>0</v>
      </c>
      <c r="Y748" s="227">
        <v>0</v>
      </c>
      <c r="Z748" s="227">
        <v>0</v>
      </c>
      <c r="AA748" s="227">
        <v>0</v>
      </c>
      <c r="AB748" s="227">
        <v>0</v>
      </c>
      <c r="AC748" s="227">
        <v>0</v>
      </c>
      <c r="AD748" s="227">
        <v>0</v>
      </c>
      <c r="AE748" s="227">
        <v>0</v>
      </c>
      <c r="AF748" s="227">
        <v>0</v>
      </c>
      <c r="AG748" s="227">
        <v>0</v>
      </c>
      <c r="AH748" s="227">
        <v>0</v>
      </c>
      <c r="AI748" s="227">
        <v>0</v>
      </c>
      <c r="AJ748" s="227">
        <v>0</v>
      </c>
      <c r="AK748" s="227">
        <v>0</v>
      </c>
      <c r="AL748" s="227">
        <v>0</v>
      </c>
      <c r="AM748" s="227">
        <v>0</v>
      </c>
      <c r="AN748" s="227">
        <v>0</v>
      </c>
      <c r="AO748" s="227">
        <v>0</v>
      </c>
      <c r="AP748" s="227">
        <v>0</v>
      </c>
      <c r="AQ748" s="227">
        <v>0</v>
      </c>
      <c r="AR748" s="227">
        <v>0</v>
      </c>
      <c r="AS748" s="227">
        <v>0</v>
      </c>
      <c r="AT748" s="227">
        <v>0</v>
      </c>
      <c r="AU748" s="227">
        <v>0</v>
      </c>
      <c r="AV748" s="227">
        <v>0</v>
      </c>
      <c r="AW748" s="227">
        <v>0</v>
      </c>
      <c r="AX748" s="227">
        <v>0</v>
      </c>
      <c r="AY748" s="227">
        <v>0</v>
      </c>
      <c r="AZ748" s="227">
        <v>0</v>
      </c>
      <c r="BA748" s="227">
        <v>0</v>
      </c>
      <c r="BB748" s="227">
        <v>0</v>
      </c>
      <c r="BC748" s="227">
        <v>0</v>
      </c>
      <c r="BD748" s="227">
        <v>0</v>
      </c>
      <c r="BE748" s="227">
        <v>0</v>
      </c>
      <c r="BF748" s="227">
        <v>0</v>
      </c>
      <c r="BG748" s="227">
        <v>0</v>
      </c>
      <c r="BH748" s="227">
        <v>0</v>
      </c>
      <c r="BI748" s="227">
        <v>0</v>
      </c>
      <c r="BJ748" s="227">
        <v>0</v>
      </c>
      <c r="BK748" s="227">
        <v>0</v>
      </c>
      <c r="BL748" s="227">
        <v>0</v>
      </c>
      <c r="BM748" s="227">
        <v>0</v>
      </c>
      <c r="BN748" s="227">
        <v>0</v>
      </c>
      <c r="BO748" s="227">
        <v>0</v>
      </c>
      <c r="BP748" s="227">
        <v>0</v>
      </c>
      <c r="BQ748" s="227">
        <v>0</v>
      </c>
      <c r="BR748" s="295">
        <v>0</v>
      </c>
      <c r="BS748" s="227">
        <v>0</v>
      </c>
      <c r="BT748" s="227">
        <v>0</v>
      </c>
      <c r="BU748" s="227">
        <v>0</v>
      </c>
      <c r="BV748" s="227">
        <v>0</v>
      </c>
      <c r="BW748" s="227">
        <v>0</v>
      </c>
      <c r="BX748" s="227">
        <v>0</v>
      </c>
      <c r="BY748" s="227">
        <v>0</v>
      </c>
      <c r="BZ748" s="227">
        <v>0</v>
      </c>
      <c r="CA748" s="227">
        <v>0</v>
      </c>
      <c r="CB748" s="227">
        <v>0</v>
      </c>
      <c r="CC748" s="227">
        <v>0</v>
      </c>
      <c r="CD748" s="227">
        <v>0</v>
      </c>
      <c r="CE748" s="227">
        <v>0</v>
      </c>
      <c r="CF748" s="227">
        <v>0</v>
      </c>
      <c r="CG748" s="227">
        <v>0</v>
      </c>
      <c r="CH748" s="227">
        <v>0</v>
      </c>
      <c r="CI748" s="227">
        <v>0</v>
      </c>
      <c r="CJ748" s="227">
        <v>0</v>
      </c>
      <c r="CK748" s="227">
        <v>0</v>
      </c>
      <c r="CL748" s="227">
        <v>0</v>
      </c>
      <c r="CM748" s="326" t="s">
        <v>1462</v>
      </c>
      <c r="CN748" s="309" t="s">
        <v>1463</v>
      </c>
      <c r="CO748" s="309" t="s">
        <v>1462</v>
      </c>
      <c r="CQ748" s="356" t="s">
        <v>2274</v>
      </c>
      <c r="CR748" s="310">
        <f t="shared" si="17"/>
        <v>0</v>
      </c>
      <c r="CS748" s="310" t="s">
        <v>2131</v>
      </c>
      <c r="CT748" s="310" t="s">
        <v>2132</v>
      </c>
      <c r="CU748" s="310">
        <v>0</v>
      </c>
      <c r="CW748" s="312" t="s">
        <v>1463</v>
      </c>
      <c r="CX748" s="310" t="s">
        <v>1462</v>
      </c>
      <c r="CY748" s="310">
        <v>0</v>
      </c>
      <c r="CZ748" s="325">
        <f t="shared" si="16"/>
        <v>0</v>
      </c>
      <c r="DA748" s="313" t="s">
        <v>2131</v>
      </c>
      <c r="DB748" s="310" t="s">
        <v>2132</v>
      </c>
      <c r="DC748" s="310" t="s">
        <v>2296</v>
      </c>
    </row>
    <row r="749" spans="1:107" ht="13.2" customHeight="1" x14ac:dyDescent="0.25">
      <c r="A749" s="293" t="s">
        <v>773</v>
      </c>
      <c r="B749" s="294" t="s">
        <v>774</v>
      </c>
      <c r="C749" s="227">
        <v>0</v>
      </c>
      <c r="D749" s="227">
        <v>0</v>
      </c>
      <c r="E749" s="227">
        <v>0</v>
      </c>
      <c r="F749" s="227">
        <v>0</v>
      </c>
      <c r="G749" s="227">
        <v>0</v>
      </c>
      <c r="H749" s="227">
        <v>0</v>
      </c>
      <c r="I749" s="227">
        <v>0</v>
      </c>
      <c r="J749" s="227">
        <v>0</v>
      </c>
      <c r="K749" s="227">
        <v>0</v>
      </c>
      <c r="L749" s="227">
        <v>0</v>
      </c>
      <c r="M749" s="227">
        <v>0</v>
      </c>
      <c r="N749" s="227">
        <v>0</v>
      </c>
      <c r="O749" s="227">
        <v>0</v>
      </c>
      <c r="P749" s="227">
        <v>0</v>
      </c>
      <c r="Q749" s="227">
        <v>0</v>
      </c>
      <c r="R749" s="227">
        <v>0</v>
      </c>
      <c r="S749" s="227">
        <v>0</v>
      </c>
      <c r="T749" s="227">
        <v>0</v>
      </c>
      <c r="U749" s="227">
        <v>0</v>
      </c>
      <c r="V749" s="227">
        <v>0</v>
      </c>
      <c r="W749" s="227">
        <v>0</v>
      </c>
      <c r="X749" s="227">
        <v>0</v>
      </c>
      <c r="Y749" s="227">
        <v>0</v>
      </c>
      <c r="Z749" s="227">
        <v>0</v>
      </c>
      <c r="AA749" s="227">
        <v>0</v>
      </c>
      <c r="AB749" s="227">
        <v>0</v>
      </c>
      <c r="AC749" s="227">
        <v>0</v>
      </c>
      <c r="AD749" s="227">
        <v>0</v>
      </c>
      <c r="AE749" s="227">
        <v>0</v>
      </c>
      <c r="AF749" s="227">
        <v>0</v>
      </c>
      <c r="AG749" s="227">
        <v>0</v>
      </c>
      <c r="AH749" s="227">
        <v>0</v>
      </c>
      <c r="AI749" s="227">
        <v>0</v>
      </c>
      <c r="AJ749" s="227">
        <v>0</v>
      </c>
      <c r="AK749" s="227">
        <v>0</v>
      </c>
      <c r="AL749" s="227">
        <v>0</v>
      </c>
      <c r="AM749" s="227">
        <v>0</v>
      </c>
      <c r="AN749" s="227">
        <v>0</v>
      </c>
      <c r="AO749" s="227">
        <v>0</v>
      </c>
      <c r="AP749" s="227">
        <v>0</v>
      </c>
      <c r="AQ749" s="227">
        <v>0</v>
      </c>
      <c r="AR749" s="227">
        <v>0</v>
      </c>
      <c r="AS749" s="227">
        <v>0</v>
      </c>
      <c r="AT749" s="227">
        <v>0</v>
      </c>
      <c r="AU749" s="227">
        <v>0</v>
      </c>
      <c r="AV749" s="227">
        <v>0</v>
      </c>
      <c r="AW749" s="227">
        <v>0</v>
      </c>
      <c r="AX749" s="227">
        <v>0</v>
      </c>
      <c r="AY749" s="227">
        <v>0</v>
      </c>
      <c r="AZ749" s="227">
        <v>0</v>
      </c>
      <c r="BA749" s="227">
        <v>0</v>
      </c>
      <c r="BB749" s="227">
        <v>0</v>
      </c>
      <c r="BC749" s="227">
        <v>0</v>
      </c>
      <c r="BD749" s="227">
        <v>0</v>
      </c>
      <c r="BE749" s="227">
        <v>0</v>
      </c>
      <c r="BF749" s="227">
        <v>0</v>
      </c>
      <c r="BG749" s="227">
        <v>0</v>
      </c>
      <c r="BH749" s="227">
        <v>0</v>
      </c>
      <c r="BI749" s="227">
        <v>0</v>
      </c>
      <c r="BJ749" s="227">
        <v>0</v>
      </c>
      <c r="BK749" s="227">
        <v>0</v>
      </c>
      <c r="BL749" s="227">
        <v>0</v>
      </c>
      <c r="BM749" s="227">
        <v>0</v>
      </c>
      <c r="BN749" s="227">
        <v>0</v>
      </c>
      <c r="BO749" s="227">
        <v>0</v>
      </c>
      <c r="BP749" s="227">
        <v>0</v>
      </c>
      <c r="BQ749" s="227">
        <v>0</v>
      </c>
      <c r="BR749" s="227">
        <v>15916.64</v>
      </c>
      <c r="BS749" s="227">
        <v>0</v>
      </c>
      <c r="BT749" s="227">
        <v>0</v>
      </c>
      <c r="BU749" s="227">
        <v>0</v>
      </c>
      <c r="BV749" s="227">
        <v>0</v>
      </c>
      <c r="BW749" s="227">
        <v>0</v>
      </c>
      <c r="BX749" s="227">
        <v>0</v>
      </c>
      <c r="BY749" s="227">
        <v>0</v>
      </c>
      <c r="BZ749" s="227">
        <v>0</v>
      </c>
      <c r="CA749" s="227">
        <v>0</v>
      </c>
      <c r="CB749" s="227">
        <v>0</v>
      </c>
      <c r="CC749" s="227">
        <v>0</v>
      </c>
      <c r="CD749" s="227">
        <v>0</v>
      </c>
      <c r="CE749" s="227">
        <v>0</v>
      </c>
      <c r="CF749" s="227">
        <v>0</v>
      </c>
      <c r="CG749" s="227">
        <v>0</v>
      </c>
      <c r="CH749" s="227">
        <v>0</v>
      </c>
      <c r="CI749" s="227">
        <v>0</v>
      </c>
      <c r="CJ749" s="227">
        <v>0</v>
      </c>
      <c r="CK749" s="227">
        <v>0</v>
      </c>
      <c r="CL749" s="227">
        <v>0</v>
      </c>
      <c r="CM749" s="326" t="s">
        <v>1462</v>
      </c>
      <c r="CN749" s="309" t="s">
        <v>1463</v>
      </c>
      <c r="CO749" s="309" t="s">
        <v>1462</v>
      </c>
      <c r="CQ749" s="336" t="s">
        <v>2274</v>
      </c>
      <c r="CR749" s="310">
        <f t="shared" si="17"/>
        <v>0</v>
      </c>
      <c r="CS749" s="310" t="s">
        <v>773</v>
      </c>
      <c r="CT749" s="310" t="s">
        <v>774</v>
      </c>
      <c r="CU749" s="310">
        <v>0</v>
      </c>
      <c r="CW749" s="312" t="s">
        <v>1463</v>
      </c>
      <c r="CX749" s="310" t="s">
        <v>1462</v>
      </c>
      <c r="CY749" s="310">
        <v>0</v>
      </c>
      <c r="CZ749" s="325">
        <f t="shared" si="16"/>
        <v>0</v>
      </c>
      <c r="DA749" s="313" t="s">
        <v>773</v>
      </c>
      <c r="DB749" s="310" t="s">
        <v>774</v>
      </c>
      <c r="DC749" s="310" t="s">
        <v>1473</v>
      </c>
    </row>
    <row r="750" spans="1:107" ht="13.2" customHeight="1" x14ac:dyDescent="0.25">
      <c r="A750" s="293" t="s">
        <v>775</v>
      </c>
      <c r="B750" s="294" t="s">
        <v>776</v>
      </c>
      <c r="C750" s="227">
        <v>17658052.739999998</v>
      </c>
      <c r="D750" s="227">
        <v>0</v>
      </c>
      <c r="E750" s="227">
        <v>28967.56</v>
      </c>
      <c r="F750" s="227">
        <v>0</v>
      </c>
      <c r="G750" s="227">
        <v>281449.77</v>
      </c>
      <c r="H750" s="227">
        <v>0</v>
      </c>
      <c r="I750" s="227">
        <v>459896.2</v>
      </c>
      <c r="J750" s="227">
        <v>1008991.82</v>
      </c>
      <c r="K750" s="227">
        <v>0</v>
      </c>
      <c r="L750" s="227">
        <v>0</v>
      </c>
      <c r="M750" s="227">
        <v>4125713.28</v>
      </c>
      <c r="N750" s="227">
        <v>1224370.8400000001</v>
      </c>
      <c r="O750" s="227">
        <v>8894975.7400000002</v>
      </c>
      <c r="P750" s="227">
        <v>718258.34</v>
      </c>
      <c r="Q750" s="227">
        <v>69699.990000000005</v>
      </c>
      <c r="R750" s="227">
        <v>1218199.51</v>
      </c>
      <c r="S750" s="227">
        <v>725056.67</v>
      </c>
      <c r="T750" s="227">
        <v>724133.27</v>
      </c>
      <c r="U750" s="227">
        <v>0</v>
      </c>
      <c r="V750" s="227">
        <v>211666.7</v>
      </c>
      <c r="W750" s="227">
        <v>13449605.380000001</v>
      </c>
      <c r="X750" s="227">
        <v>115766.04</v>
      </c>
      <c r="Y750" s="227">
        <v>892710.02</v>
      </c>
      <c r="Z750" s="227">
        <v>115766.69</v>
      </c>
      <c r="AA750" s="227">
        <v>105849.99</v>
      </c>
      <c r="AB750" s="227">
        <v>453632.04</v>
      </c>
      <c r="AC750" s="227">
        <v>0</v>
      </c>
      <c r="AD750" s="227">
        <v>2113688.83</v>
      </c>
      <c r="AE750" s="227">
        <v>97275.51</v>
      </c>
      <c r="AF750" s="227">
        <v>63661.37</v>
      </c>
      <c r="AG750" s="227">
        <v>267956.33</v>
      </c>
      <c r="AH750" s="227">
        <v>1070931.6299999999</v>
      </c>
      <c r="AI750" s="227">
        <v>24980.32</v>
      </c>
      <c r="AJ750" s="227">
        <v>243308.33</v>
      </c>
      <c r="AK750" s="227">
        <v>34814858.619999997</v>
      </c>
      <c r="AL750" s="227">
        <v>809411.89</v>
      </c>
      <c r="AM750" s="227">
        <v>790851.86</v>
      </c>
      <c r="AN750" s="227">
        <v>134926.5</v>
      </c>
      <c r="AO750" s="227">
        <v>1573079.67</v>
      </c>
      <c r="AP750" s="227">
        <v>1123543.82</v>
      </c>
      <c r="AQ750" s="227">
        <v>305560.83</v>
      </c>
      <c r="AR750" s="227">
        <v>5314275.66</v>
      </c>
      <c r="AS750" s="227">
        <v>679985.81</v>
      </c>
      <c r="AT750" s="227">
        <v>947864.57</v>
      </c>
      <c r="AU750" s="227">
        <v>647351.73</v>
      </c>
      <c r="AV750" s="227">
        <v>117488.96000000001</v>
      </c>
      <c r="AW750" s="227">
        <v>709723.35</v>
      </c>
      <c r="AX750" s="227">
        <v>785561.36</v>
      </c>
      <c r="AY750" s="227">
        <v>797948.31</v>
      </c>
      <c r="AZ750" s="227">
        <v>1326990.8400000001</v>
      </c>
      <c r="BA750" s="227">
        <v>8109495.5099999998</v>
      </c>
      <c r="BB750" s="227">
        <v>777403.3</v>
      </c>
      <c r="BC750" s="227">
        <v>7690212.9699999997</v>
      </c>
      <c r="BD750" s="227">
        <v>3242486.22</v>
      </c>
      <c r="BE750" s="227">
        <v>892757.56</v>
      </c>
      <c r="BF750" s="227">
        <v>392049.34</v>
      </c>
      <c r="BG750" s="227">
        <v>10832300.91</v>
      </c>
      <c r="BH750" s="227">
        <v>0</v>
      </c>
      <c r="BI750" s="227">
        <v>922245.01</v>
      </c>
      <c r="BJ750" s="227">
        <v>0</v>
      </c>
      <c r="BK750" s="227">
        <v>446040.11</v>
      </c>
      <c r="BL750" s="227">
        <v>9781648.4100000001</v>
      </c>
      <c r="BM750" s="227">
        <v>1748718.33</v>
      </c>
      <c r="BN750" s="227">
        <v>1411265.35</v>
      </c>
      <c r="BO750" s="227">
        <v>1541690.06</v>
      </c>
      <c r="BP750" s="227">
        <v>332877.40000000002</v>
      </c>
      <c r="BQ750" s="227">
        <v>1135337.7</v>
      </c>
      <c r="BR750" s="227">
        <v>65083543.909999996</v>
      </c>
      <c r="BS750" s="227">
        <v>409660.72</v>
      </c>
      <c r="BT750" s="227">
        <v>0</v>
      </c>
      <c r="BU750" s="227">
        <v>6914313.3300000001</v>
      </c>
      <c r="BV750" s="227">
        <v>222086.26</v>
      </c>
      <c r="BW750" s="227">
        <v>1168728.0900000001</v>
      </c>
      <c r="BX750" s="227">
        <v>3343082.32</v>
      </c>
      <c r="BY750" s="227">
        <v>391815.72</v>
      </c>
      <c r="BZ750" s="227">
        <v>639720</v>
      </c>
      <c r="CA750" s="227">
        <v>978366.7</v>
      </c>
      <c r="CB750" s="227">
        <v>216888.1</v>
      </c>
      <c r="CC750" s="227">
        <v>4305625.84</v>
      </c>
      <c r="CD750" s="227">
        <v>519079.76</v>
      </c>
      <c r="CE750" s="227">
        <v>2451594.3199999998</v>
      </c>
      <c r="CF750" s="227">
        <v>1037198.8</v>
      </c>
      <c r="CG750" s="227">
        <v>32478.15</v>
      </c>
      <c r="CH750" s="227">
        <v>720690.45</v>
      </c>
      <c r="CI750" s="227">
        <v>77925</v>
      </c>
      <c r="CJ750" s="227">
        <v>1450397</v>
      </c>
      <c r="CK750" s="227">
        <v>984266.7</v>
      </c>
      <c r="CL750" s="227">
        <v>442088.32</v>
      </c>
      <c r="CM750" s="326" t="s">
        <v>1462</v>
      </c>
      <c r="CN750" s="309" t="s">
        <v>1463</v>
      </c>
      <c r="CO750" s="309" t="s">
        <v>1462</v>
      </c>
      <c r="CQ750" s="336" t="s">
        <v>2274</v>
      </c>
      <c r="CR750" s="310">
        <f t="shared" si="17"/>
        <v>0</v>
      </c>
      <c r="CS750" s="310" t="s">
        <v>775</v>
      </c>
      <c r="CT750" s="310" t="s">
        <v>776</v>
      </c>
      <c r="CU750" s="310">
        <v>0</v>
      </c>
      <c r="CW750" s="312" t="s">
        <v>1463</v>
      </c>
      <c r="CX750" s="310" t="s">
        <v>1462</v>
      </c>
      <c r="CY750" s="310">
        <v>0</v>
      </c>
      <c r="CZ750" s="325">
        <f t="shared" si="16"/>
        <v>0</v>
      </c>
      <c r="DA750" s="313" t="s">
        <v>775</v>
      </c>
      <c r="DB750" s="310" t="s">
        <v>776</v>
      </c>
      <c r="DC750" s="310" t="s">
        <v>1473</v>
      </c>
    </row>
    <row r="751" spans="1:107" ht="13.2" customHeight="1" x14ac:dyDescent="0.25">
      <c r="A751" s="293" t="s">
        <v>777</v>
      </c>
      <c r="B751" s="294" t="s">
        <v>778</v>
      </c>
      <c r="C751" s="227">
        <v>0</v>
      </c>
      <c r="D751" s="227">
        <v>0</v>
      </c>
      <c r="E751" s="227">
        <v>0</v>
      </c>
      <c r="F751" s="227">
        <v>0</v>
      </c>
      <c r="G751" s="227">
        <v>0</v>
      </c>
      <c r="H751" s="227">
        <v>0</v>
      </c>
      <c r="I751" s="227">
        <v>0</v>
      </c>
      <c r="J751" s="227">
        <v>0</v>
      </c>
      <c r="K751" s="227">
        <v>0</v>
      </c>
      <c r="L751" s="227">
        <v>0</v>
      </c>
      <c r="M751" s="227">
        <v>0</v>
      </c>
      <c r="N751" s="227">
        <v>0</v>
      </c>
      <c r="O751" s="227">
        <v>0</v>
      </c>
      <c r="P751" s="227">
        <v>0</v>
      </c>
      <c r="Q751" s="227">
        <v>0</v>
      </c>
      <c r="R751" s="227">
        <v>0</v>
      </c>
      <c r="S751" s="227">
        <v>0</v>
      </c>
      <c r="T751" s="227">
        <v>0</v>
      </c>
      <c r="U751" s="227">
        <v>0</v>
      </c>
      <c r="V751" s="227">
        <v>0</v>
      </c>
      <c r="W751" s="227">
        <v>0</v>
      </c>
      <c r="X751" s="227">
        <v>0</v>
      </c>
      <c r="Y751" s="227">
        <v>0</v>
      </c>
      <c r="Z751" s="227">
        <v>0</v>
      </c>
      <c r="AA751" s="227">
        <v>0</v>
      </c>
      <c r="AB751" s="227">
        <v>0</v>
      </c>
      <c r="AC751" s="227">
        <v>0</v>
      </c>
      <c r="AD751" s="227">
        <v>0</v>
      </c>
      <c r="AE751" s="227">
        <v>0</v>
      </c>
      <c r="AF751" s="227">
        <v>0</v>
      </c>
      <c r="AG751" s="227">
        <v>0</v>
      </c>
      <c r="AH751" s="227">
        <v>0</v>
      </c>
      <c r="AI751" s="227">
        <v>0</v>
      </c>
      <c r="AJ751" s="227">
        <v>0</v>
      </c>
      <c r="AK751" s="227">
        <v>0</v>
      </c>
      <c r="AL751" s="227">
        <v>0</v>
      </c>
      <c r="AM751" s="227">
        <v>0</v>
      </c>
      <c r="AN751" s="227">
        <v>80160</v>
      </c>
      <c r="AO751" s="227">
        <v>0</v>
      </c>
      <c r="AP751" s="227">
        <v>0</v>
      </c>
      <c r="AQ751" s="227">
        <v>0</v>
      </c>
      <c r="AR751" s="227">
        <v>0</v>
      </c>
      <c r="AS751" s="227">
        <v>0</v>
      </c>
      <c r="AT751" s="227">
        <v>0</v>
      </c>
      <c r="AU751" s="227">
        <v>0</v>
      </c>
      <c r="AV751" s="227">
        <v>0</v>
      </c>
      <c r="AW751" s="227">
        <v>0</v>
      </c>
      <c r="AX751" s="227">
        <v>0</v>
      </c>
      <c r="AY751" s="227">
        <v>84672.02</v>
      </c>
      <c r="AZ751" s="227">
        <v>0</v>
      </c>
      <c r="BA751" s="227">
        <v>0</v>
      </c>
      <c r="BB751" s="227">
        <v>0</v>
      </c>
      <c r="BC751" s="227">
        <v>437777.8</v>
      </c>
      <c r="BD751" s="227">
        <v>0</v>
      </c>
      <c r="BE751" s="227">
        <v>0</v>
      </c>
      <c r="BF751" s="227">
        <v>0</v>
      </c>
      <c r="BG751" s="227">
        <v>0</v>
      </c>
      <c r="BH751" s="227">
        <v>0</v>
      </c>
      <c r="BI751" s="227">
        <v>0</v>
      </c>
      <c r="BJ751" s="227">
        <v>0</v>
      </c>
      <c r="BK751" s="227">
        <v>0</v>
      </c>
      <c r="BL751" s="227">
        <v>0</v>
      </c>
      <c r="BM751" s="227">
        <v>0</v>
      </c>
      <c r="BN751" s="227">
        <v>0</v>
      </c>
      <c r="BO751" s="227">
        <v>0</v>
      </c>
      <c r="BP751" s="227">
        <v>0</v>
      </c>
      <c r="BQ751" s="227">
        <v>0</v>
      </c>
      <c r="BR751" s="295">
        <v>9186999.4600000009</v>
      </c>
      <c r="BS751" s="227">
        <v>0</v>
      </c>
      <c r="BT751" s="227">
        <v>0</v>
      </c>
      <c r="BU751" s="227">
        <v>0</v>
      </c>
      <c r="BV751" s="227">
        <v>0</v>
      </c>
      <c r="BW751" s="227">
        <v>0</v>
      </c>
      <c r="BX751" s="295">
        <v>0</v>
      </c>
      <c r="BY751" s="227">
        <v>0</v>
      </c>
      <c r="BZ751" s="227">
        <v>0</v>
      </c>
      <c r="CA751" s="227">
        <v>0</v>
      </c>
      <c r="CB751" s="227">
        <v>0</v>
      </c>
      <c r="CC751" s="227">
        <v>0</v>
      </c>
      <c r="CD751" s="295">
        <v>0</v>
      </c>
      <c r="CE751" s="227">
        <v>0</v>
      </c>
      <c r="CF751" s="227">
        <v>0</v>
      </c>
      <c r="CG751" s="227">
        <v>0</v>
      </c>
      <c r="CH751" s="227">
        <v>0</v>
      </c>
      <c r="CI751" s="227">
        <v>0</v>
      </c>
      <c r="CJ751" s="227">
        <v>0</v>
      </c>
      <c r="CK751" s="227">
        <v>0</v>
      </c>
      <c r="CL751" s="227">
        <v>3708.3</v>
      </c>
      <c r="CM751" s="326" t="s">
        <v>1462</v>
      </c>
      <c r="CN751" s="309" t="s">
        <v>1463</v>
      </c>
      <c r="CO751" s="309" t="s">
        <v>1462</v>
      </c>
      <c r="CQ751" s="336" t="s">
        <v>2274</v>
      </c>
      <c r="CR751" s="310">
        <f t="shared" si="17"/>
        <v>0</v>
      </c>
      <c r="CS751" s="310" t="s">
        <v>777</v>
      </c>
      <c r="CT751" s="310" t="s">
        <v>778</v>
      </c>
      <c r="CU751" s="310">
        <v>0</v>
      </c>
      <c r="CW751" s="312" t="s">
        <v>1463</v>
      </c>
      <c r="CX751" s="310" t="s">
        <v>1462</v>
      </c>
      <c r="CY751" s="310">
        <v>0</v>
      </c>
      <c r="CZ751" s="325">
        <f t="shared" si="16"/>
        <v>0</v>
      </c>
      <c r="DA751" s="313" t="s">
        <v>777</v>
      </c>
      <c r="DB751" s="310" t="s">
        <v>778</v>
      </c>
      <c r="DC751" s="310" t="s">
        <v>1473</v>
      </c>
    </row>
    <row r="752" spans="1:107" ht="13.2" customHeight="1" x14ac:dyDescent="0.25">
      <c r="A752" s="293" t="s">
        <v>779</v>
      </c>
      <c r="B752" s="294" t="s">
        <v>780</v>
      </c>
      <c r="C752" s="227">
        <v>0</v>
      </c>
      <c r="D752" s="227">
        <v>0</v>
      </c>
      <c r="E752" s="227">
        <v>0</v>
      </c>
      <c r="F752" s="227">
        <v>0</v>
      </c>
      <c r="G752" s="227">
        <v>0</v>
      </c>
      <c r="H752" s="227">
        <v>0</v>
      </c>
      <c r="I752" s="227">
        <v>0</v>
      </c>
      <c r="J752" s="227">
        <v>0</v>
      </c>
      <c r="K752" s="227">
        <v>0</v>
      </c>
      <c r="L752" s="227">
        <v>0</v>
      </c>
      <c r="M752" s="227">
        <v>0</v>
      </c>
      <c r="N752" s="227">
        <v>0</v>
      </c>
      <c r="O752" s="227">
        <v>0</v>
      </c>
      <c r="P752" s="227">
        <v>0</v>
      </c>
      <c r="Q752" s="227">
        <v>0</v>
      </c>
      <c r="R752" s="227">
        <v>0</v>
      </c>
      <c r="S752" s="227">
        <v>0</v>
      </c>
      <c r="T752" s="227">
        <v>0</v>
      </c>
      <c r="U752" s="227">
        <v>0</v>
      </c>
      <c r="V752" s="227">
        <v>0</v>
      </c>
      <c r="W752" s="227">
        <v>0</v>
      </c>
      <c r="X752" s="227">
        <v>0</v>
      </c>
      <c r="Y752" s="227">
        <v>0</v>
      </c>
      <c r="Z752" s="227">
        <v>0</v>
      </c>
      <c r="AA752" s="227">
        <v>0</v>
      </c>
      <c r="AB752" s="227">
        <v>0</v>
      </c>
      <c r="AC752" s="227">
        <v>0</v>
      </c>
      <c r="AD752" s="227">
        <v>0</v>
      </c>
      <c r="AE752" s="227">
        <v>0</v>
      </c>
      <c r="AF752" s="227">
        <v>0</v>
      </c>
      <c r="AG752" s="227">
        <v>0</v>
      </c>
      <c r="AH752" s="227">
        <v>0</v>
      </c>
      <c r="AI752" s="227">
        <v>0</v>
      </c>
      <c r="AJ752" s="227">
        <v>0</v>
      </c>
      <c r="AK752" s="227">
        <v>0</v>
      </c>
      <c r="AL752" s="227">
        <v>0</v>
      </c>
      <c r="AM752" s="227">
        <v>0</v>
      </c>
      <c r="AN752" s="227">
        <v>0</v>
      </c>
      <c r="AO752" s="227">
        <v>0</v>
      </c>
      <c r="AP752" s="227">
        <v>0</v>
      </c>
      <c r="AQ752" s="227">
        <v>0</v>
      </c>
      <c r="AR752" s="227">
        <v>0</v>
      </c>
      <c r="AS752" s="227">
        <v>0</v>
      </c>
      <c r="AT752" s="227">
        <v>0</v>
      </c>
      <c r="AU752" s="227">
        <v>0</v>
      </c>
      <c r="AV752" s="227">
        <v>0</v>
      </c>
      <c r="AW752" s="227">
        <v>0</v>
      </c>
      <c r="AX752" s="227">
        <v>0</v>
      </c>
      <c r="AY752" s="227">
        <v>0</v>
      </c>
      <c r="AZ752" s="227">
        <v>0</v>
      </c>
      <c r="BA752" s="227">
        <v>0</v>
      </c>
      <c r="BB752" s="227">
        <v>0</v>
      </c>
      <c r="BC752" s="227">
        <v>0</v>
      </c>
      <c r="BD752" s="227">
        <v>0</v>
      </c>
      <c r="BE752" s="227">
        <v>0</v>
      </c>
      <c r="BF752" s="227">
        <v>0</v>
      </c>
      <c r="BG752" s="227">
        <v>0</v>
      </c>
      <c r="BH752" s="227">
        <v>0</v>
      </c>
      <c r="BI752" s="227">
        <v>0</v>
      </c>
      <c r="BJ752" s="227">
        <v>0</v>
      </c>
      <c r="BK752" s="227">
        <v>0</v>
      </c>
      <c r="BL752" s="227">
        <v>0</v>
      </c>
      <c r="BM752" s="227">
        <v>0</v>
      </c>
      <c r="BN752" s="227">
        <v>0</v>
      </c>
      <c r="BO752" s="227">
        <v>0</v>
      </c>
      <c r="BP752" s="227">
        <v>0</v>
      </c>
      <c r="BQ752" s="227">
        <v>0</v>
      </c>
      <c r="BR752" s="227">
        <v>626111.1</v>
      </c>
      <c r="BS752" s="227">
        <v>0</v>
      </c>
      <c r="BT752" s="227">
        <v>0</v>
      </c>
      <c r="BU752" s="227">
        <v>0</v>
      </c>
      <c r="BV752" s="227">
        <v>0</v>
      </c>
      <c r="BW752" s="227">
        <v>0</v>
      </c>
      <c r="BX752" s="227">
        <v>0</v>
      </c>
      <c r="BY752" s="227">
        <v>0</v>
      </c>
      <c r="BZ752" s="227">
        <v>0</v>
      </c>
      <c r="CA752" s="227">
        <v>0</v>
      </c>
      <c r="CB752" s="227">
        <v>0</v>
      </c>
      <c r="CC752" s="227">
        <v>0</v>
      </c>
      <c r="CD752" s="227">
        <v>0</v>
      </c>
      <c r="CE752" s="227">
        <v>0</v>
      </c>
      <c r="CF752" s="227">
        <v>0</v>
      </c>
      <c r="CG752" s="227">
        <v>0</v>
      </c>
      <c r="CH752" s="227">
        <v>0</v>
      </c>
      <c r="CI752" s="227">
        <v>0</v>
      </c>
      <c r="CJ752" s="227">
        <v>0</v>
      </c>
      <c r="CK752" s="227">
        <v>0</v>
      </c>
      <c r="CL752" s="227">
        <v>0</v>
      </c>
      <c r="CM752" s="326" t="s">
        <v>1462</v>
      </c>
      <c r="CN752" s="309" t="s">
        <v>1463</v>
      </c>
      <c r="CO752" s="309" t="s">
        <v>1462</v>
      </c>
      <c r="CQ752" s="336" t="s">
        <v>2274</v>
      </c>
      <c r="CR752" s="310">
        <f t="shared" si="17"/>
        <v>0</v>
      </c>
      <c r="CS752" s="310" t="s">
        <v>779</v>
      </c>
      <c r="CT752" s="310" t="s">
        <v>780</v>
      </c>
      <c r="CU752" s="310">
        <v>0</v>
      </c>
      <c r="CW752" s="312" t="s">
        <v>1463</v>
      </c>
      <c r="CX752" s="310" t="s">
        <v>1462</v>
      </c>
      <c r="CY752" s="310">
        <v>0</v>
      </c>
      <c r="CZ752" s="325">
        <f t="shared" si="16"/>
        <v>0</v>
      </c>
      <c r="DA752" s="313" t="s">
        <v>779</v>
      </c>
      <c r="DB752" s="310" t="s">
        <v>780</v>
      </c>
      <c r="DC752" s="310" t="s">
        <v>1473</v>
      </c>
    </row>
    <row r="753" spans="1:107" ht="13.2" customHeight="1" x14ac:dyDescent="0.25">
      <c r="A753" s="293" t="s">
        <v>781</v>
      </c>
      <c r="B753" s="294" t="s">
        <v>782</v>
      </c>
      <c r="C753" s="227">
        <v>0</v>
      </c>
      <c r="D753" s="227">
        <v>0</v>
      </c>
      <c r="E753" s="227">
        <v>0</v>
      </c>
      <c r="F753" s="227">
        <v>0</v>
      </c>
      <c r="G753" s="227">
        <v>0</v>
      </c>
      <c r="H753" s="227">
        <v>0</v>
      </c>
      <c r="I753" s="227">
        <v>0</v>
      </c>
      <c r="J753" s="227">
        <v>0</v>
      </c>
      <c r="K753" s="227">
        <v>0</v>
      </c>
      <c r="L753" s="227">
        <v>0</v>
      </c>
      <c r="M753" s="227">
        <v>0</v>
      </c>
      <c r="N753" s="227">
        <v>19999.87</v>
      </c>
      <c r="O753" s="227">
        <v>0</v>
      </c>
      <c r="P753" s="227">
        <v>0</v>
      </c>
      <c r="Q753" s="227">
        <v>0</v>
      </c>
      <c r="R753" s="227">
        <v>0</v>
      </c>
      <c r="S753" s="227">
        <v>41665.64</v>
      </c>
      <c r="T753" s="227">
        <v>0</v>
      </c>
      <c r="U753" s="227">
        <v>0</v>
      </c>
      <c r="V753" s="227">
        <v>0</v>
      </c>
      <c r="W753" s="227">
        <v>0</v>
      </c>
      <c r="X753" s="227">
        <v>0</v>
      </c>
      <c r="Y753" s="227">
        <v>0</v>
      </c>
      <c r="Z753" s="227">
        <v>0</v>
      </c>
      <c r="AA753" s="227">
        <v>0</v>
      </c>
      <c r="AB753" s="227">
        <v>0</v>
      </c>
      <c r="AC753" s="227">
        <v>0</v>
      </c>
      <c r="AD753" s="227">
        <v>0</v>
      </c>
      <c r="AE753" s="227">
        <v>0</v>
      </c>
      <c r="AF753" s="227">
        <v>0</v>
      </c>
      <c r="AG753" s="227">
        <v>0</v>
      </c>
      <c r="AH753" s="227">
        <v>0</v>
      </c>
      <c r="AI753" s="227">
        <v>0</v>
      </c>
      <c r="AJ753" s="227">
        <v>0</v>
      </c>
      <c r="AK753" s="227">
        <v>0</v>
      </c>
      <c r="AL753" s="227">
        <v>0</v>
      </c>
      <c r="AM753" s="227">
        <v>0</v>
      </c>
      <c r="AN753" s="227">
        <v>74749.81</v>
      </c>
      <c r="AO753" s="227">
        <v>0</v>
      </c>
      <c r="AP753" s="227">
        <v>0</v>
      </c>
      <c r="AQ753" s="227">
        <v>0</v>
      </c>
      <c r="AR753" s="227">
        <v>0</v>
      </c>
      <c r="AS753" s="227">
        <v>0</v>
      </c>
      <c r="AT753" s="227">
        <v>0</v>
      </c>
      <c r="AU753" s="227">
        <v>0</v>
      </c>
      <c r="AV753" s="227">
        <v>0</v>
      </c>
      <c r="AW753" s="227">
        <v>0</v>
      </c>
      <c r="AX753" s="227">
        <v>0</v>
      </c>
      <c r="AY753" s="227">
        <v>88332.4</v>
      </c>
      <c r="AZ753" s="227">
        <v>0</v>
      </c>
      <c r="BA753" s="227">
        <v>0</v>
      </c>
      <c r="BB753" s="227">
        <v>0</v>
      </c>
      <c r="BC753" s="227">
        <v>0</v>
      </c>
      <c r="BD753" s="227">
        <v>0</v>
      </c>
      <c r="BE753" s="227">
        <v>0</v>
      </c>
      <c r="BF753" s="227">
        <v>0</v>
      </c>
      <c r="BG753" s="227">
        <v>1432332.84</v>
      </c>
      <c r="BH753" s="227">
        <v>0</v>
      </c>
      <c r="BI753" s="227">
        <v>0</v>
      </c>
      <c r="BJ753" s="227">
        <v>0</v>
      </c>
      <c r="BK753" s="227">
        <v>0</v>
      </c>
      <c r="BL753" s="227">
        <v>0</v>
      </c>
      <c r="BM753" s="227">
        <v>0</v>
      </c>
      <c r="BN753" s="227">
        <v>0</v>
      </c>
      <c r="BO753" s="227">
        <v>0</v>
      </c>
      <c r="BP753" s="227">
        <v>0</v>
      </c>
      <c r="BQ753" s="227">
        <v>18333.3</v>
      </c>
      <c r="BR753" s="227">
        <v>1864065.91</v>
      </c>
      <c r="BS753" s="227">
        <v>47554.559999999998</v>
      </c>
      <c r="BT753" s="227">
        <v>0</v>
      </c>
      <c r="BU753" s="227">
        <v>0</v>
      </c>
      <c r="BV753" s="227">
        <v>166111.1</v>
      </c>
      <c r="BW753" s="227">
        <v>0</v>
      </c>
      <c r="BX753" s="227">
        <v>0</v>
      </c>
      <c r="BY753" s="227">
        <v>48998</v>
      </c>
      <c r="BZ753" s="227">
        <v>0</v>
      </c>
      <c r="CA753" s="227">
        <v>0</v>
      </c>
      <c r="CB753" s="227">
        <v>0</v>
      </c>
      <c r="CC753" s="227">
        <v>0</v>
      </c>
      <c r="CD753" s="227">
        <v>0</v>
      </c>
      <c r="CE753" s="227">
        <v>0</v>
      </c>
      <c r="CF753" s="227">
        <v>55555.56</v>
      </c>
      <c r="CG753" s="227">
        <v>0</v>
      </c>
      <c r="CH753" s="227">
        <v>0</v>
      </c>
      <c r="CI753" s="227">
        <v>0</v>
      </c>
      <c r="CJ753" s="227">
        <v>0</v>
      </c>
      <c r="CK753" s="227">
        <v>0</v>
      </c>
      <c r="CL753" s="227">
        <v>0</v>
      </c>
      <c r="CM753" s="326" t="s">
        <v>1462</v>
      </c>
      <c r="CN753" s="309" t="s">
        <v>1463</v>
      </c>
      <c r="CO753" s="309" t="s">
        <v>1462</v>
      </c>
      <c r="CQ753" s="336" t="s">
        <v>2274</v>
      </c>
      <c r="CR753" s="310">
        <f t="shared" si="17"/>
        <v>0</v>
      </c>
      <c r="CS753" s="310" t="s">
        <v>781</v>
      </c>
      <c r="CT753" s="310" t="s">
        <v>782</v>
      </c>
      <c r="CU753" s="310">
        <v>0</v>
      </c>
      <c r="CW753" s="312" t="s">
        <v>1463</v>
      </c>
      <c r="CX753" s="310" t="s">
        <v>1462</v>
      </c>
      <c r="CY753" s="310">
        <v>0</v>
      </c>
      <c r="CZ753" s="325">
        <f t="shared" si="16"/>
        <v>0</v>
      </c>
      <c r="DA753" s="313" t="s">
        <v>781</v>
      </c>
      <c r="DB753" s="310" t="s">
        <v>782</v>
      </c>
      <c r="DC753" s="310" t="s">
        <v>1473</v>
      </c>
    </row>
    <row r="754" spans="1:107" ht="13.2" customHeight="1" x14ac:dyDescent="0.25">
      <c r="A754" s="293" t="s">
        <v>1166</v>
      </c>
      <c r="B754" s="294" t="s">
        <v>1167</v>
      </c>
      <c r="C754" s="227">
        <v>0</v>
      </c>
      <c r="D754" s="227">
        <v>0</v>
      </c>
      <c r="E754" s="227">
        <v>0</v>
      </c>
      <c r="F754" s="227">
        <v>0</v>
      </c>
      <c r="G754" s="227">
        <v>0</v>
      </c>
      <c r="H754" s="227">
        <v>0</v>
      </c>
      <c r="I754" s="227">
        <v>0</v>
      </c>
      <c r="J754" s="227">
        <v>0</v>
      </c>
      <c r="K754" s="227">
        <v>0</v>
      </c>
      <c r="L754" s="227">
        <v>0</v>
      </c>
      <c r="M754" s="227">
        <v>0</v>
      </c>
      <c r="N754" s="227">
        <v>0</v>
      </c>
      <c r="O754" s="227">
        <v>0</v>
      </c>
      <c r="P754" s="227">
        <v>0</v>
      </c>
      <c r="Q754" s="227">
        <v>0</v>
      </c>
      <c r="R754" s="227">
        <v>0</v>
      </c>
      <c r="S754" s="227">
        <v>0</v>
      </c>
      <c r="T754" s="227">
        <v>0</v>
      </c>
      <c r="U754" s="227">
        <v>0</v>
      </c>
      <c r="V754" s="227">
        <v>0</v>
      </c>
      <c r="W754" s="227">
        <v>0</v>
      </c>
      <c r="X754" s="227">
        <v>0</v>
      </c>
      <c r="Y754" s="227">
        <v>0</v>
      </c>
      <c r="Z754" s="227">
        <v>0</v>
      </c>
      <c r="AA754" s="227">
        <v>0</v>
      </c>
      <c r="AB754" s="227">
        <v>0</v>
      </c>
      <c r="AC754" s="227">
        <v>0</v>
      </c>
      <c r="AD754" s="227">
        <v>0</v>
      </c>
      <c r="AE754" s="227">
        <v>0</v>
      </c>
      <c r="AF754" s="227">
        <v>0</v>
      </c>
      <c r="AG754" s="227">
        <v>0</v>
      </c>
      <c r="AH754" s="227">
        <v>0</v>
      </c>
      <c r="AI754" s="227">
        <v>0</v>
      </c>
      <c r="AJ754" s="227">
        <v>0</v>
      </c>
      <c r="AK754" s="227">
        <v>0</v>
      </c>
      <c r="AL754" s="227">
        <v>0</v>
      </c>
      <c r="AM754" s="227">
        <v>0</v>
      </c>
      <c r="AN754" s="227">
        <v>0</v>
      </c>
      <c r="AO754" s="227">
        <v>0</v>
      </c>
      <c r="AP754" s="227">
        <v>0</v>
      </c>
      <c r="AQ754" s="227">
        <v>0</v>
      </c>
      <c r="AR754" s="227">
        <v>0</v>
      </c>
      <c r="AS754" s="227">
        <v>0</v>
      </c>
      <c r="AT754" s="227">
        <v>0</v>
      </c>
      <c r="AU754" s="227">
        <v>0</v>
      </c>
      <c r="AV754" s="227">
        <v>0</v>
      </c>
      <c r="AW754" s="227">
        <v>0</v>
      </c>
      <c r="AX754" s="227">
        <v>0</v>
      </c>
      <c r="AY754" s="227">
        <v>0</v>
      </c>
      <c r="AZ754" s="227">
        <v>0</v>
      </c>
      <c r="BA754" s="227">
        <v>0</v>
      </c>
      <c r="BB754" s="227">
        <v>0</v>
      </c>
      <c r="BC754" s="227">
        <v>0</v>
      </c>
      <c r="BD754" s="227">
        <v>0</v>
      </c>
      <c r="BE754" s="227">
        <v>0</v>
      </c>
      <c r="BF754" s="227">
        <v>0</v>
      </c>
      <c r="BG754" s="227">
        <v>0</v>
      </c>
      <c r="BH754" s="227">
        <v>0</v>
      </c>
      <c r="BI754" s="227">
        <v>0</v>
      </c>
      <c r="BJ754" s="227">
        <v>0</v>
      </c>
      <c r="BK754" s="227">
        <v>0</v>
      </c>
      <c r="BL754" s="227">
        <v>0</v>
      </c>
      <c r="BM754" s="227">
        <v>0</v>
      </c>
      <c r="BN754" s="227">
        <v>0</v>
      </c>
      <c r="BO754" s="227">
        <v>0</v>
      </c>
      <c r="BP754" s="227">
        <v>0</v>
      </c>
      <c r="BQ754" s="227">
        <v>0</v>
      </c>
      <c r="BR754" s="227">
        <v>0</v>
      </c>
      <c r="BS754" s="227">
        <v>0</v>
      </c>
      <c r="BT754" s="227">
        <v>0</v>
      </c>
      <c r="BU754" s="227">
        <v>0</v>
      </c>
      <c r="BV754" s="227">
        <v>0</v>
      </c>
      <c r="BW754" s="227">
        <v>0</v>
      </c>
      <c r="BX754" s="227">
        <v>0</v>
      </c>
      <c r="BY754" s="227">
        <v>0</v>
      </c>
      <c r="BZ754" s="227">
        <v>0</v>
      </c>
      <c r="CA754" s="227">
        <v>0</v>
      </c>
      <c r="CB754" s="227">
        <v>0</v>
      </c>
      <c r="CC754" s="227">
        <v>0</v>
      </c>
      <c r="CD754" s="227">
        <v>0</v>
      </c>
      <c r="CE754" s="227">
        <v>0</v>
      </c>
      <c r="CF754" s="227">
        <v>0</v>
      </c>
      <c r="CG754" s="227">
        <v>0</v>
      </c>
      <c r="CH754" s="227">
        <v>0</v>
      </c>
      <c r="CI754" s="227">
        <v>0</v>
      </c>
      <c r="CJ754" s="227">
        <v>0</v>
      </c>
      <c r="CK754" s="227">
        <v>0</v>
      </c>
      <c r="CL754" s="227">
        <v>0</v>
      </c>
      <c r="CM754" s="326" t="s">
        <v>1462</v>
      </c>
      <c r="CN754" s="309" t="s">
        <v>1463</v>
      </c>
      <c r="CO754" s="309" t="s">
        <v>1462</v>
      </c>
      <c r="CQ754" s="336" t="s">
        <v>2274</v>
      </c>
      <c r="CR754" s="310">
        <f t="shared" si="17"/>
        <v>0</v>
      </c>
      <c r="CS754" s="310" t="s">
        <v>1166</v>
      </c>
      <c r="CT754" s="310" t="s">
        <v>1167</v>
      </c>
      <c r="CU754" s="310">
        <v>0</v>
      </c>
      <c r="CW754" s="312" t="s">
        <v>1463</v>
      </c>
      <c r="CX754" s="310" t="s">
        <v>1462</v>
      </c>
      <c r="CY754" s="310">
        <v>0</v>
      </c>
      <c r="CZ754" s="325">
        <f t="shared" si="16"/>
        <v>0</v>
      </c>
      <c r="DA754" s="313" t="s">
        <v>1166</v>
      </c>
      <c r="DB754" s="310" t="s">
        <v>1167</v>
      </c>
      <c r="DC754" s="310" t="s">
        <v>1473</v>
      </c>
    </row>
    <row r="755" spans="1:107" ht="13.2" customHeight="1" x14ac:dyDescent="0.25">
      <c r="A755" s="293" t="s">
        <v>1168</v>
      </c>
      <c r="B755" s="294" t="s">
        <v>1169</v>
      </c>
      <c r="C755" s="227">
        <v>0</v>
      </c>
      <c r="D755" s="227">
        <v>0</v>
      </c>
      <c r="E755" s="227">
        <v>0</v>
      </c>
      <c r="F755" s="227">
        <v>0</v>
      </c>
      <c r="G755" s="227">
        <v>0</v>
      </c>
      <c r="H755" s="227">
        <v>0</v>
      </c>
      <c r="I755" s="227">
        <v>0</v>
      </c>
      <c r="J755" s="227">
        <v>0</v>
      </c>
      <c r="K755" s="227">
        <v>0</v>
      </c>
      <c r="L755" s="227">
        <v>0</v>
      </c>
      <c r="M755" s="227">
        <v>0</v>
      </c>
      <c r="N755" s="227">
        <v>0</v>
      </c>
      <c r="O755" s="227">
        <v>0</v>
      </c>
      <c r="P755" s="227">
        <v>0</v>
      </c>
      <c r="Q755" s="227">
        <v>0</v>
      </c>
      <c r="R755" s="227">
        <v>0</v>
      </c>
      <c r="S755" s="227">
        <v>0</v>
      </c>
      <c r="T755" s="227">
        <v>0</v>
      </c>
      <c r="U755" s="227">
        <v>0</v>
      </c>
      <c r="V755" s="227">
        <v>0</v>
      </c>
      <c r="W755" s="227">
        <v>0</v>
      </c>
      <c r="X755" s="227">
        <v>0</v>
      </c>
      <c r="Y755" s="227">
        <v>0</v>
      </c>
      <c r="Z755" s="227">
        <v>0</v>
      </c>
      <c r="AA755" s="227">
        <v>0</v>
      </c>
      <c r="AB755" s="227">
        <v>0</v>
      </c>
      <c r="AC755" s="227">
        <v>0</v>
      </c>
      <c r="AD755" s="227">
        <v>0</v>
      </c>
      <c r="AE755" s="227">
        <v>0</v>
      </c>
      <c r="AF755" s="227">
        <v>0</v>
      </c>
      <c r="AG755" s="227">
        <v>0</v>
      </c>
      <c r="AH755" s="227">
        <v>0</v>
      </c>
      <c r="AI755" s="227">
        <v>0</v>
      </c>
      <c r="AJ755" s="227">
        <v>0</v>
      </c>
      <c r="AK755" s="227">
        <v>0</v>
      </c>
      <c r="AL755" s="227">
        <v>0</v>
      </c>
      <c r="AM755" s="227">
        <v>0</v>
      </c>
      <c r="AN755" s="227">
        <v>0</v>
      </c>
      <c r="AO755" s="227">
        <v>0</v>
      </c>
      <c r="AP755" s="227">
        <v>0</v>
      </c>
      <c r="AQ755" s="227">
        <v>0</v>
      </c>
      <c r="AR755" s="227">
        <v>0</v>
      </c>
      <c r="AS755" s="227">
        <v>0</v>
      </c>
      <c r="AT755" s="227">
        <v>0</v>
      </c>
      <c r="AU755" s="227">
        <v>0</v>
      </c>
      <c r="AV755" s="227">
        <v>0</v>
      </c>
      <c r="AW755" s="227">
        <v>0</v>
      </c>
      <c r="AX755" s="227">
        <v>0</v>
      </c>
      <c r="AY755" s="227">
        <v>0</v>
      </c>
      <c r="AZ755" s="227">
        <v>0</v>
      </c>
      <c r="BA755" s="227">
        <v>0</v>
      </c>
      <c r="BB755" s="227">
        <v>0</v>
      </c>
      <c r="BC755" s="227">
        <v>0</v>
      </c>
      <c r="BD755" s="227">
        <v>0</v>
      </c>
      <c r="BE755" s="227">
        <v>0</v>
      </c>
      <c r="BF755" s="227">
        <v>0</v>
      </c>
      <c r="BG755" s="227">
        <v>0</v>
      </c>
      <c r="BH755" s="227">
        <v>0</v>
      </c>
      <c r="BI755" s="227">
        <v>0</v>
      </c>
      <c r="BJ755" s="227">
        <v>0</v>
      </c>
      <c r="BK755" s="227">
        <v>0</v>
      </c>
      <c r="BL755" s="227">
        <v>0</v>
      </c>
      <c r="BM755" s="227">
        <v>0</v>
      </c>
      <c r="BN755" s="227">
        <v>0</v>
      </c>
      <c r="BO755" s="227">
        <v>0</v>
      </c>
      <c r="BP755" s="227">
        <v>0</v>
      </c>
      <c r="BQ755" s="227">
        <v>0</v>
      </c>
      <c r="BR755" s="227">
        <v>0</v>
      </c>
      <c r="BS755" s="227">
        <v>0</v>
      </c>
      <c r="BT755" s="227">
        <v>0</v>
      </c>
      <c r="BU755" s="227">
        <v>0</v>
      </c>
      <c r="BV755" s="227">
        <v>0</v>
      </c>
      <c r="BW755" s="227">
        <v>0</v>
      </c>
      <c r="BX755" s="227">
        <v>0</v>
      </c>
      <c r="BY755" s="227">
        <v>0</v>
      </c>
      <c r="BZ755" s="227">
        <v>0</v>
      </c>
      <c r="CA755" s="227">
        <v>0</v>
      </c>
      <c r="CB755" s="227">
        <v>0</v>
      </c>
      <c r="CC755" s="227">
        <v>0</v>
      </c>
      <c r="CD755" s="227">
        <v>0</v>
      </c>
      <c r="CE755" s="227">
        <v>0</v>
      </c>
      <c r="CF755" s="227">
        <v>0</v>
      </c>
      <c r="CG755" s="227">
        <v>0</v>
      </c>
      <c r="CH755" s="227">
        <v>0</v>
      </c>
      <c r="CI755" s="227">
        <v>0</v>
      </c>
      <c r="CJ755" s="227">
        <v>0</v>
      </c>
      <c r="CK755" s="227">
        <v>0</v>
      </c>
      <c r="CL755" s="227">
        <v>0</v>
      </c>
      <c r="CM755" s="326" t="s">
        <v>1462</v>
      </c>
      <c r="CN755" s="309" t="s">
        <v>1463</v>
      </c>
      <c r="CO755" s="309" t="s">
        <v>1462</v>
      </c>
      <c r="CQ755" s="336" t="s">
        <v>2274</v>
      </c>
      <c r="CR755" s="310">
        <f t="shared" si="17"/>
        <v>0</v>
      </c>
      <c r="CS755" s="310" t="s">
        <v>1168</v>
      </c>
      <c r="CT755" s="310" t="s">
        <v>1169</v>
      </c>
      <c r="CU755" s="310">
        <v>0</v>
      </c>
      <c r="CW755" s="312" t="s">
        <v>1463</v>
      </c>
      <c r="CX755" s="310" t="s">
        <v>1462</v>
      </c>
      <c r="CY755" s="310">
        <v>0</v>
      </c>
      <c r="CZ755" s="325">
        <f t="shared" si="16"/>
        <v>0</v>
      </c>
      <c r="DA755" s="313" t="s">
        <v>1168</v>
      </c>
      <c r="DB755" s="310" t="s">
        <v>1169</v>
      </c>
      <c r="DC755" s="310" t="s">
        <v>1473</v>
      </c>
    </row>
    <row r="756" spans="1:107" ht="13.2" customHeight="1" x14ac:dyDescent="0.25">
      <c r="A756" s="293" t="s">
        <v>1170</v>
      </c>
      <c r="B756" s="294" t="s">
        <v>1171</v>
      </c>
      <c r="C756" s="227">
        <v>0</v>
      </c>
      <c r="D756" s="227">
        <v>0</v>
      </c>
      <c r="E756" s="227">
        <v>0</v>
      </c>
      <c r="F756" s="227">
        <v>0</v>
      </c>
      <c r="G756" s="227">
        <v>0</v>
      </c>
      <c r="H756" s="227">
        <v>0</v>
      </c>
      <c r="I756" s="227">
        <v>0</v>
      </c>
      <c r="J756" s="227">
        <v>0</v>
      </c>
      <c r="K756" s="227">
        <v>0</v>
      </c>
      <c r="L756" s="227">
        <v>0</v>
      </c>
      <c r="M756" s="227">
        <v>0</v>
      </c>
      <c r="N756" s="227">
        <v>0</v>
      </c>
      <c r="O756" s="227">
        <v>0</v>
      </c>
      <c r="P756" s="227">
        <v>0</v>
      </c>
      <c r="Q756" s="227">
        <v>0</v>
      </c>
      <c r="R756" s="227">
        <v>0</v>
      </c>
      <c r="S756" s="227">
        <v>0</v>
      </c>
      <c r="T756" s="227">
        <v>0</v>
      </c>
      <c r="U756" s="227">
        <v>0</v>
      </c>
      <c r="V756" s="227">
        <v>0</v>
      </c>
      <c r="W756" s="227">
        <v>0</v>
      </c>
      <c r="X756" s="227">
        <v>0</v>
      </c>
      <c r="Y756" s="227">
        <v>0</v>
      </c>
      <c r="Z756" s="227">
        <v>0</v>
      </c>
      <c r="AA756" s="227">
        <v>0</v>
      </c>
      <c r="AB756" s="227">
        <v>0</v>
      </c>
      <c r="AC756" s="227">
        <v>0</v>
      </c>
      <c r="AD756" s="227">
        <v>0</v>
      </c>
      <c r="AE756" s="227">
        <v>0</v>
      </c>
      <c r="AF756" s="227">
        <v>0</v>
      </c>
      <c r="AG756" s="227">
        <v>0</v>
      </c>
      <c r="AH756" s="227">
        <v>0</v>
      </c>
      <c r="AI756" s="227">
        <v>0</v>
      </c>
      <c r="AJ756" s="227">
        <v>0</v>
      </c>
      <c r="AK756" s="227">
        <v>0</v>
      </c>
      <c r="AL756" s="227">
        <v>0</v>
      </c>
      <c r="AM756" s="227">
        <v>0</v>
      </c>
      <c r="AN756" s="227">
        <v>0</v>
      </c>
      <c r="AO756" s="227">
        <v>0</v>
      </c>
      <c r="AP756" s="227">
        <v>0</v>
      </c>
      <c r="AQ756" s="227">
        <v>0</v>
      </c>
      <c r="AR756" s="227">
        <v>0</v>
      </c>
      <c r="AS756" s="227">
        <v>0</v>
      </c>
      <c r="AT756" s="227">
        <v>0</v>
      </c>
      <c r="AU756" s="227">
        <v>0</v>
      </c>
      <c r="AV756" s="227">
        <v>0</v>
      </c>
      <c r="AW756" s="227">
        <v>0</v>
      </c>
      <c r="AX756" s="227">
        <v>0</v>
      </c>
      <c r="AY756" s="227">
        <v>0</v>
      </c>
      <c r="AZ756" s="227">
        <v>0</v>
      </c>
      <c r="BA756" s="227">
        <v>0</v>
      </c>
      <c r="BB756" s="227">
        <v>0</v>
      </c>
      <c r="BC756" s="227">
        <v>0</v>
      </c>
      <c r="BD756" s="227">
        <v>0</v>
      </c>
      <c r="BE756" s="227">
        <v>0</v>
      </c>
      <c r="BF756" s="227">
        <v>0</v>
      </c>
      <c r="BG756" s="227">
        <v>0</v>
      </c>
      <c r="BH756" s="227">
        <v>0</v>
      </c>
      <c r="BI756" s="227">
        <v>0</v>
      </c>
      <c r="BJ756" s="227">
        <v>0</v>
      </c>
      <c r="BK756" s="227">
        <v>0</v>
      </c>
      <c r="BL756" s="227">
        <v>0</v>
      </c>
      <c r="BM756" s="227">
        <v>0</v>
      </c>
      <c r="BN756" s="227">
        <v>0</v>
      </c>
      <c r="BO756" s="227">
        <v>0</v>
      </c>
      <c r="BP756" s="227">
        <v>0</v>
      </c>
      <c r="BQ756" s="227">
        <v>0</v>
      </c>
      <c r="BR756" s="227">
        <v>0</v>
      </c>
      <c r="BS756" s="227">
        <v>0</v>
      </c>
      <c r="BT756" s="227">
        <v>0</v>
      </c>
      <c r="BU756" s="227">
        <v>0</v>
      </c>
      <c r="BV756" s="227">
        <v>0</v>
      </c>
      <c r="BW756" s="227">
        <v>0</v>
      </c>
      <c r="BX756" s="227">
        <v>0</v>
      </c>
      <c r="BY756" s="227">
        <v>0</v>
      </c>
      <c r="BZ756" s="227">
        <v>0</v>
      </c>
      <c r="CA756" s="227">
        <v>0</v>
      </c>
      <c r="CB756" s="227">
        <v>0</v>
      </c>
      <c r="CC756" s="227">
        <v>0</v>
      </c>
      <c r="CD756" s="227">
        <v>0</v>
      </c>
      <c r="CE756" s="227">
        <v>0</v>
      </c>
      <c r="CF756" s="227">
        <v>0</v>
      </c>
      <c r="CG756" s="227">
        <v>0</v>
      </c>
      <c r="CH756" s="227">
        <v>0</v>
      </c>
      <c r="CI756" s="227">
        <v>0</v>
      </c>
      <c r="CJ756" s="227">
        <v>0</v>
      </c>
      <c r="CK756" s="227">
        <v>0</v>
      </c>
      <c r="CL756" s="227">
        <v>0</v>
      </c>
      <c r="CM756" s="326" t="s">
        <v>1462</v>
      </c>
      <c r="CN756" s="309" t="s">
        <v>1463</v>
      </c>
      <c r="CO756" s="309" t="s">
        <v>1462</v>
      </c>
      <c r="CQ756" s="336" t="s">
        <v>2274</v>
      </c>
      <c r="CR756" s="310">
        <f t="shared" si="17"/>
        <v>0</v>
      </c>
      <c r="CS756" s="310" t="s">
        <v>1170</v>
      </c>
      <c r="CT756" s="310" t="s">
        <v>1171</v>
      </c>
      <c r="CU756" s="310">
        <v>0</v>
      </c>
      <c r="CW756" s="312" t="s">
        <v>1463</v>
      </c>
      <c r="CX756" s="310" t="s">
        <v>1462</v>
      </c>
      <c r="CY756" s="310">
        <v>0</v>
      </c>
      <c r="CZ756" s="325">
        <f t="shared" si="16"/>
        <v>0</v>
      </c>
      <c r="DA756" s="313" t="s">
        <v>1170</v>
      </c>
      <c r="DB756" s="310" t="s">
        <v>1171</v>
      </c>
      <c r="DC756" s="310" t="s">
        <v>1473</v>
      </c>
    </row>
    <row r="757" spans="1:107" ht="13.2" customHeight="1" x14ac:dyDescent="0.25">
      <c r="A757" s="293" t="s">
        <v>783</v>
      </c>
      <c r="B757" s="294" t="s">
        <v>784</v>
      </c>
      <c r="C757" s="227">
        <v>0</v>
      </c>
      <c r="D757" s="227">
        <v>0</v>
      </c>
      <c r="E757" s="227">
        <v>0</v>
      </c>
      <c r="F757" s="227">
        <v>0</v>
      </c>
      <c r="G757" s="227">
        <v>0</v>
      </c>
      <c r="H757" s="227">
        <v>0</v>
      </c>
      <c r="I757" s="227">
        <v>0</v>
      </c>
      <c r="J757" s="227">
        <v>0</v>
      </c>
      <c r="K757" s="227">
        <v>0</v>
      </c>
      <c r="L757" s="227">
        <v>0</v>
      </c>
      <c r="M757" s="227">
        <v>0</v>
      </c>
      <c r="N757" s="227">
        <v>0</v>
      </c>
      <c r="O757" s="227">
        <v>0</v>
      </c>
      <c r="P757" s="227">
        <v>0</v>
      </c>
      <c r="Q757" s="227">
        <v>0</v>
      </c>
      <c r="R757" s="227">
        <v>0</v>
      </c>
      <c r="S757" s="227">
        <v>0</v>
      </c>
      <c r="T757" s="227">
        <v>0</v>
      </c>
      <c r="U757" s="227">
        <v>0</v>
      </c>
      <c r="V757" s="227">
        <v>0</v>
      </c>
      <c r="W757" s="227">
        <v>0</v>
      </c>
      <c r="X757" s="227">
        <v>0</v>
      </c>
      <c r="Y757" s="227">
        <v>0</v>
      </c>
      <c r="Z757" s="227">
        <v>0</v>
      </c>
      <c r="AA757" s="227">
        <v>0</v>
      </c>
      <c r="AB757" s="227">
        <v>0</v>
      </c>
      <c r="AC757" s="227">
        <v>0</v>
      </c>
      <c r="AD757" s="227">
        <v>0</v>
      </c>
      <c r="AE757" s="227">
        <v>0</v>
      </c>
      <c r="AF757" s="227">
        <v>0</v>
      </c>
      <c r="AG757" s="227">
        <v>0</v>
      </c>
      <c r="AH757" s="227">
        <v>0</v>
      </c>
      <c r="AI757" s="227">
        <v>0</v>
      </c>
      <c r="AJ757" s="227">
        <v>0</v>
      </c>
      <c r="AK757" s="227">
        <v>0</v>
      </c>
      <c r="AL757" s="227">
        <v>0</v>
      </c>
      <c r="AM757" s="227">
        <v>0</v>
      </c>
      <c r="AN757" s="227">
        <v>5500</v>
      </c>
      <c r="AO757" s="227">
        <v>0</v>
      </c>
      <c r="AP757" s="227">
        <v>0</v>
      </c>
      <c r="AQ757" s="227">
        <v>0</v>
      </c>
      <c r="AR757" s="227">
        <v>0</v>
      </c>
      <c r="AS757" s="227">
        <v>0</v>
      </c>
      <c r="AT757" s="227">
        <v>0</v>
      </c>
      <c r="AU757" s="227">
        <v>0</v>
      </c>
      <c r="AV757" s="227">
        <v>0</v>
      </c>
      <c r="AW757" s="227">
        <v>0</v>
      </c>
      <c r="AX757" s="227">
        <v>0</v>
      </c>
      <c r="AY757" s="227">
        <v>0</v>
      </c>
      <c r="AZ757" s="227">
        <v>0</v>
      </c>
      <c r="BA757" s="227">
        <v>0</v>
      </c>
      <c r="BB757" s="227">
        <v>0</v>
      </c>
      <c r="BC757" s="227">
        <v>0</v>
      </c>
      <c r="BD757" s="227">
        <v>0</v>
      </c>
      <c r="BE757" s="227">
        <v>0</v>
      </c>
      <c r="BF757" s="227">
        <v>0</v>
      </c>
      <c r="BG757" s="227">
        <v>0</v>
      </c>
      <c r="BH757" s="227">
        <v>0</v>
      </c>
      <c r="BI757" s="227">
        <v>0</v>
      </c>
      <c r="BJ757" s="227">
        <v>0</v>
      </c>
      <c r="BK757" s="227">
        <v>0</v>
      </c>
      <c r="BL757" s="227">
        <v>0</v>
      </c>
      <c r="BM757" s="227">
        <v>0</v>
      </c>
      <c r="BN757" s="227">
        <v>0</v>
      </c>
      <c r="BO757" s="227">
        <v>0</v>
      </c>
      <c r="BP757" s="227">
        <v>0</v>
      </c>
      <c r="BQ757" s="227">
        <v>0</v>
      </c>
      <c r="BR757" s="227">
        <v>40722.199999999997</v>
      </c>
      <c r="BS757" s="227">
        <v>0</v>
      </c>
      <c r="BT757" s="227">
        <v>0</v>
      </c>
      <c r="BU757" s="227">
        <v>0</v>
      </c>
      <c r="BV757" s="227">
        <v>257158.33</v>
      </c>
      <c r="BW757" s="227">
        <v>0</v>
      </c>
      <c r="BX757" s="227">
        <v>0</v>
      </c>
      <c r="BY757" s="227">
        <v>0</v>
      </c>
      <c r="BZ757" s="227">
        <v>0</v>
      </c>
      <c r="CA757" s="227">
        <v>0</v>
      </c>
      <c r="CB757" s="227">
        <v>0</v>
      </c>
      <c r="CC757" s="227">
        <v>0</v>
      </c>
      <c r="CD757" s="227">
        <v>0</v>
      </c>
      <c r="CE757" s="227">
        <v>0</v>
      </c>
      <c r="CF757" s="227">
        <v>0</v>
      </c>
      <c r="CG757" s="227">
        <v>0</v>
      </c>
      <c r="CH757" s="227">
        <v>0</v>
      </c>
      <c r="CI757" s="227">
        <v>0</v>
      </c>
      <c r="CJ757" s="227">
        <v>0</v>
      </c>
      <c r="CK757" s="227">
        <v>0</v>
      </c>
      <c r="CL757" s="227">
        <v>0</v>
      </c>
      <c r="CM757" s="326" t="s">
        <v>1462</v>
      </c>
      <c r="CN757" s="309" t="s">
        <v>1463</v>
      </c>
      <c r="CO757" s="309" t="s">
        <v>1462</v>
      </c>
      <c r="CQ757" s="336" t="s">
        <v>2274</v>
      </c>
      <c r="CR757" s="310">
        <f t="shared" si="17"/>
        <v>0</v>
      </c>
      <c r="CS757" s="310" t="s">
        <v>783</v>
      </c>
      <c r="CT757" s="310" t="s">
        <v>784</v>
      </c>
      <c r="CU757" s="310">
        <v>0</v>
      </c>
      <c r="CW757" s="312" t="s">
        <v>1463</v>
      </c>
      <c r="CX757" s="310" t="s">
        <v>1462</v>
      </c>
      <c r="CY757" s="310">
        <v>0</v>
      </c>
      <c r="CZ757" s="325">
        <f t="shared" si="16"/>
        <v>0</v>
      </c>
      <c r="DA757" s="313" t="s">
        <v>783</v>
      </c>
      <c r="DB757" s="310" t="s">
        <v>784</v>
      </c>
      <c r="DC757" s="310" t="s">
        <v>1473</v>
      </c>
    </row>
    <row r="758" spans="1:107" ht="13.2" customHeight="1" x14ac:dyDescent="0.25">
      <c r="A758" s="293" t="s">
        <v>785</v>
      </c>
      <c r="B758" s="294" t="s">
        <v>786</v>
      </c>
      <c r="C758" s="227">
        <v>0</v>
      </c>
      <c r="D758" s="227">
        <v>0</v>
      </c>
      <c r="E758" s="227">
        <v>0</v>
      </c>
      <c r="F758" s="227">
        <v>0</v>
      </c>
      <c r="G758" s="227">
        <v>0</v>
      </c>
      <c r="H758" s="227">
        <v>0</v>
      </c>
      <c r="I758" s="227">
        <v>0</v>
      </c>
      <c r="J758" s="227">
        <v>0</v>
      </c>
      <c r="K758" s="227">
        <v>0</v>
      </c>
      <c r="L758" s="227">
        <v>0</v>
      </c>
      <c r="M758" s="227">
        <v>0</v>
      </c>
      <c r="N758" s="227">
        <v>0</v>
      </c>
      <c r="O758" s="227">
        <v>0</v>
      </c>
      <c r="P758" s="227">
        <v>0</v>
      </c>
      <c r="Q758" s="227">
        <v>0</v>
      </c>
      <c r="R758" s="227">
        <v>0</v>
      </c>
      <c r="S758" s="227">
        <v>0</v>
      </c>
      <c r="T758" s="227">
        <v>0</v>
      </c>
      <c r="U758" s="227">
        <v>0</v>
      </c>
      <c r="V758" s="227">
        <v>0</v>
      </c>
      <c r="W758" s="227">
        <v>0</v>
      </c>
      <c r="X758" s="227">
        <v>0</v>
      </c>
      <c r="Y758" s="227">
        <v>0</v>
      </c>
      <c r="Z758" s="227">
        <v>0</v>
      </c>
      <c r="AA758" s="227">
        <v>0</v>
      </c>
      <c r="AB758" s="227">
        <v>0</v>
      </c>
      <c r="AC758" s="227">
        <v>0</v>
      </c>
      <c r="AD758" s="227">
        <v>0</v>
      </c>
      <c r="AE758" s="227">
        <v>0</v>
      </c>
      <c r="AF758" s="227">
        <v>0</v>
      </c>
      <c r="AG758" s="227">
        <v>0</v>
      </c>
      <c r="AH758" s="227">
        <v>0</v>
      </c>
      <c r="AI758" s="227">
        <v>0</v>
      </c>
      <c r="AJ758" s="227">
        <v>0</v>
      </c>
      <c r="AK758" s="227">
        <v>0</v>
      </c>
      <c r="AL758" s="227">
        <v>0</v>
      </c>
      <c r="AM758" s="227">
        <v>0</v>
      </c>
      <c r="AN758" s="227">
        <v>0</v>
      </c>
      <c r="AO758" s="227">
        <v>0</v>
      </c>
      <c r="AP758" s="227">
        <v>0</v>
      </c>
      <c r="AQ758" s="227">
        <v>0</v>
      </c>
      <c r="AR758" s="227">
        <v>0</v>
      </c>
      <c r="AS758" s="227">
        <v>0</v>
      </c>
      <c r="AT758" s="227">
        <v>0</v>
      </c>
      <c r="AU758" s="227">
        <v>0</v>
      </c>
      <c r="AV758" s="227">
        <v>0</v>
      </c>
      <c r="AW758" s="227">
        <v>0</v>
      </c>
      <c r="AX758" s="227">
        <v>0</v>
      </c>
      <c r="AY758" s="227">
        <v>0</v>
      </c>
      <c r="AZ758" s="227">
        <v>0</v>
      </c>
      <c r="BA758" s="227">
        <v>0</v>
      </c>
      <c r="BB758" s="227">
        <v>0</v>
      </c>
      <c r="BC758" s="227">
        <v>0</v>
      </c>
      <c r="BD758" s="227">
        <v>0</v>
      </c>
      <c r="BE758" s="227">
        <v>0</v>
      </c>
      <c r="BF758" s="227">
        <v>0</v>
      </c>
      <c r="BG758" s="227">
        <v>158332.79999999999</v>
      </c>
      <c r="BH758" s="227">
        <v>0</v>
      </c>
      <c r="BI758" s="227">
        <v>0</v>
      </c>
      <c r="BJ758" s="227">
        <v>0</v>
      </c>
      <c r="BK758" s="227">
        <v>0</v>
      </c>
      <c r="BL758" s="227">
        <v>0</v>
      </c>
      <c r="BM758" s="227">
        <v>0</v>
      </c>
      <c r="BN758" s="227">
        <v>0</v>
      </c>
      <c r="BO758" s="227">
        <v>0</v>
      </c>
      <c r="BP758" s="227">
        <v>0</v>
      </c>
      <c r="BQ758" s="227">
        <v>0</v>
      </c>
      <c r="BR758" s="227">
        <v>0</v>
      </c>
      <c r="BS758" s="227">
        <v>0</v>
      </c>
      <c r="BT758" s="227">
        <v>0</v>
      </c>
      <c r="BU758" s="227">
        <v>0</v>
      </c>
      <c r="BV758" s="227">
        <v>0</v>
      </c>
      <c r="BW758" s="227">
        <v>0</v>
      </c>
      <c r="BX758" s="227">
        <v>0</v>
      </c>
      <c r="BY758" s="227">
        <v>0</v>
      </c>
      <c r="BZ758" s="227">
        <v>0</v>
      </c>
      <c r="CA758" s="227">
        <v>0</v>
      </c>
      <c r="CB758" s="227">
        <v>1</v>
      </c>
      <c r="CC758" s="227">
        <v>0</v>
      </c>
      <c r="CD758" s="227">
        <v>0</v>
      </c>
      <c r="CE758" s="227">
        <v>0</v>
      </c>
      <c r="CF758" s="227">
        <v>0</v>
      </c>
      <c r="CG758" s="227">
        <v>0</v>
      </c>
      <c r="CH758" s="227">
        <v>0</v>
      </c>
      <c r="CI758" s="227">
        <v>1</v>
      </c>
      <c r="CJ758" s="227">
        <v>1</v>
      </c>
      <c r="CK758" s="227">
        <v>0</v>
      </c>
      <c r="CL758" s="227">
        <v>0</v>
      </c>
      <c r="CM758" s="326" t="s">
        <v>1462</v>
      </c>
      <c r="CN758" s="309" t="s">
        <v>1464</v>
      </c>
      <c r="CO758" s="309" t="s">
        <v>1462</v>
      </c>
      <c r="CQ758" s="336" t="s">
        <v>2274</v>
      </c>
      <c r="CR758" s="310">
        <f t="shared" si="17"/>
        <v>0</v>
      </c>
      <c r="CS758" s="310" t="s">
        <v>785</v>
      </c>
      <c r="CT758" s="310" t="s">
        <v>786</v>
      </c>
      <c r="CU758" s="310">
        <v>0</v>
      </c>
      <c r="CW758" s="312" t="s">
        <v>1464</v>
      </c>
      <c r="CX758" s="310" t="s">
        <v>1462</v>
      </c>
      <c r="CY758" s="310">
        <v>0</v>
      </c>
      <c r="CZ758" s="325">
        <f t="shared" si="16"/>
        <v>0</v>
      </c>
      <c r="DA758" s="313" t="s">
        <v>785</v>
      </c>
      <c r="DB758" s="310" t="s">
        <v>786</v>
      </c>
      <c r="DC758" s="310" t="s">
        <v>1473</v>
      </c>
    </row>
    <row r="759" spans="1:107" ht="13.2" customHeight="1" x14ac:dyDescent="0.25">
      <c r="A759" s="293" t="s">
        <v>1172</v>
      </c>
      <c r="B759" s="294" t="s">
        <v>1173</v>
      </c>
      <c r="C759" s="227">
        <v>0</v>
      </c>
      <c r="D759" s="227">
        <v>0</v>
      </c>
      <c r="E759" s="227">
        <v>0</v>
      </c>
      <c r="F759" s="227">
        <v>0</v>
      </c>
      <c r="G759" s="227">
        <v>0</v>
      </c>
      <c r="H759" s="227">
        <v>0</v>
      </c>
      <c r="I759" s="227">
        <v>0</v>
      </c>
      <c r="J759" s="227">
        <v>0</v>
      </c>
      <c r="K759" s="227">
        <v>0</v>
      </c>
      <c r="L759" s="227">
        <v>0</v>
      </c>
      <c r="M759" s="227">
        <v>0</v>
      </c>
      <c r="N759" s="227">
        <v>0</v>
      </c>
      <c r="O759" s="227">
        <v>0</v>
      </c>
      <c r="P759" s="227">
        <v>0</v>
      </c>
      <c r="Q759" s="227">
        <v>0</v>
      </c>
      <c r="R759" s="227">
        <v>0</v>
      </c>
      <c r="S759" s="227">
        <v>0</v>
      </c>
      <c r="T759" s="227">
        <v>0</v>
      </c>
      <c r="U759" s="227">
        <v>0</v>
      </c>
      <c r="V759" s="227">
        <v>0</v>
      </c>
      <c r="W759" s="227">
        <v>0</v>
      </c>
      <c r="X759" s="227">
        <v>0</v>
      </c>
      <c r="Y759" s="227">
        <v>0</v>
      </c>
      <c r="Z759" s="227">
        <v>0</v>
      </c>
      <c r="AA759" s="227">
        <v>0</v>
      </c>
      <c r="AB759" s="227">
        <v>0</v>
      </c>
      <c r="AC759" s="227">
        <v>0</v>
      </c>
      <c r="AD759" s="227">
        <v>0</v>
      </c>
      <c r="AE759" s="227">
        <v>0</v>
      </c>
      <c r="AF759" s="227">
        <v>0</v>
      </c>
      <c r="AG759" s="227">
        <v>0</v>
      </c>
      <c r="AH759" s="227">
        <v>0</v>
      </c>
      <c r="AI759" s="227">
        <v>0</v>
      </c>
      <c r="AJ759" s="227">
        <v>0</v>
      </c>
      <c r="AK759" s="227">
        <v>0</v>
      </c>
      <c r="AL759" s="227">
        <v>0</v>
      </c>
      <c r="AM759" s="227">
        <v>0</v>
      </c>
      <c r="AN759" s="227">
        <v>0</v>
      </c>
      <c r="AO759" s="227">
        <v>0</v>
      </c>
      <c r="AP759" s="227">
        <v>0</v>
      </c>
      <c r="AQ759" s="227">
        <v>0</v>
      </c>
      <c r="AR759" s="227">
        <v>0</v>
      </c>
      <c r="AS759" s="227">
        <v>0</v>
      </c>
      <c r="AT759" s="227">
        <v>0</v>
      </c>
      <c r="AU759" s="227">
        <v>0</v>
      </c>
      <c r="AV759" s="227">
        <v>0</v>
      </c>
      <c r="AW759" s="227">
        <v>0</v>
      </c>
      <c r="AX759" s="227">
        <v>0</v>
      </c>
      <c r="AY759" s="227">
        <v>0</v>
      </c>
      <c r="AZ759" s="227">
        <v>0</v>
      </c>
      <c r="BA759" s="227">
        <v>0</v>
      </c>
      <c r="BB759" s="227">
        <v>0</v>
      </c>
      <c r="BC759" s="227">
        <v>0</v>
      </c>
      <c r="BD759" s="227">
        <v>0</v>
      </c>
      <c r="BE759" s="227">
        <v>0</v>
      </c>
      <c r="BF759" s="227">
        <v>0</v>
      </c>
      <c r="BG759" s="227">
        <v>0</v>
      </c>
      <c r="BH759" s="227">
        <v>0</v>
      </c>
      <c r="BI759" s="227">
        <v>0</v>
      </c>
      <c r="BJ759" s="227">
        <v>0</v>
      </c>
      <c r="BK759" s="227">
        <v>0</v>
      </c>
      <c r="BL759" s="227">
        <v>0</v>
      </c>
      <c r="BM759" s="227">
        <v>0</v>
      </c>
      <c r="BN759" s="227">
        <v>0</v>
      </c>
      <c r="BO759" s="227">
        <v>0</v>
      </c>
      <c r="BP759" s="227">
        <v>0</v>
      </c>
      <c r="BQ759" s="227">
        <v>0</v>
      </c>
      <c r="BR759" s="227">
        <v>0</v>
      </c>
      <c r="BS759" s="227">
        <v>0</v>
      </c>
      <c r="BT759" s="227">
        <v>0</v>
      </c>
      <c r="BU759" s="227">
        <v>0</v>
      </c>
      <c r="BV759" s="227">
        <v>0</v>
      </c>
      <c r="BW759" s="227">
        <v>0</v>
      </c>
      <c r="BX759" s="227">
        <v>0</v>
      </c>
      <c r="BY759" s="227">
        <v>0</v>
      </c>
      <c r="BZ759" s="227">
        <v>0</v>
      </c>
      <c r="CA759" s="227">
        <v>0</v>
      </c>
      <c r="CB759" s="227">
        <v>0</v>
      </c>
      <c r="CC759" s="227">
        <v>0</v>
      </c>
      <c r="CD759" s="227">
        <v>0</v>
      </c>
      <c r="CE759" s="227">
        <v>0</v>
      </c>
      <c r="CF759" s="227">
        <v>0</v>
      </c>
      <c r="CG759" s="227">
        <v>0</v>
      </c>
      <c r="CH759" s="227">
        <v>0</v>
      </c>
      <c r="CI759" s="227">
        <v>0</v>
      </c>
      <c r="CJ759" s="227">
        <v>0</v>
      </c>
      <c r="CK759" s="227">
        <v>0</v>
      </c>
      <c r="CL759" s="227">
        <v>0</v>
      </c>
      <c r="CM759" s="326" t="s">
        <v>1462</v>
      </c>
      <c r="CN759" s="309" t="s">
        <v>1464</v>
      </c>
      <c r="CO759" s="309" t="s">
        <v>1462</v>
      </c>
      <c r="CQ759" s="336" t="s">
        <v>2274</v>
      </c>
      <c r="CR759" s="310">
        <f t="shared" si="17"/>
        <v>0</v>
      </c>
      <c r="CS759" s="310" t="s">
        <v>1172</v>
      </c>
      <c r="CT759" s="310" t="s">
        <v>1173</v>
      </c>
      <c r="CU759" s="310">
        <v>0</v>
      </c>
      <c r="CW759" s="312" t="s">
        <v>1464</v>
      </c>
      <c r="CX759" s="310" t="s">
        <v>1462</v>
      </c>
      <c r="CY759" s="310">
        <v>0</v>
      </c>
      <c r="CZ759" s="325">
        <f t="shared" si="16"/>
        <v>0</v>
      </c>
      <c r="DA759" s="313" t="s">
        <v>1172</v>
      </c>
      <c r="DB759" s="310" t="s">
        <v>1173</v>
      </c>
      <c r="DC759" s="310" t="s">
        <v>1473</v>
      </c>
    </row>
    <row r="760" spans="1:107" ht="13.2" customHeight="1" x14ac:dyDescent="0.25">
      <c r="A760" s="293" t="s">
        <v>787</v>
      </c>
      <c r="B760" s="294" t="s">
        <v>1514</v>
      </c>
      <c r="C760" s="227">
        <v>0</v>
      </c>
      <c r="D760" s="227">
        <v>0</v>
      </c>
      <c r="E760" s="227">
        <v>0</v>
      </c>
      <c r="F760" s="227">
        <v>0</v>
      </c>
      <c r="G760" s="227">
        <v>0</v>
      </c>
      <c r="H760" s="227">
        <v>0</v>
      </c>
      <c r="I760" s="227">
        <v>0</v>
      </c>
      <c r="J760" s="227">
        <v>0</v>
      </c>
      <c r="K760" s="227">
        <v>0</v>
      </c>
      <c r="L760" s="227">
        <v>0</v>
      </c>
      <c r="M760" s="227">
        <v>0</v>
      </c>
      <c r="N760" s="227">
        <v>0</v>
      </c>
      <c r="O760" s="227">
        <v>0</v>
      </c>
      <c r="P760" s="227">
        <v>0</v>
      </c>
      <c r="Q760" s="227">
        <v>0</v>
      </c>
      <c r="R760" s="227">
        <v>0</v>
      </c>
      <c r="S760" s="227">
        <v>0</v>
      </c>
      <c r="T760" s="227">
        <v>0</v>
      </c>
      <c r="U760" s="227">
        <v>0</v>
      </c>
      <c r="V760" s="227">
        <v>0</v>
      </c>
      <c r="W760" s="227">
        <v>0</v>
      </c>
      <c r="X760" s="227">
        <v>0</v>
      </c>
      <c r="Y760" s="227">
        <v>0</v>
      </c>
      <c r="Z760" s="227">
        <v>0</v>
      </c>
      <c r="AA760" s="227">
        <v>0</v>
      </c>
      <c r="AB760" s="227">
        <v>0</v>
      </c>
      <c r="AC760" s="227">
        <v>0</v>
      </c>
      <c r="AD760" s="227">
        <v>0</v>
      </c>
      <c r="AE760" s="227">
        <v>0</v>
      </c>
      <c r="AF760" s="227">
        <v>0</v>
      </c>
      <c r="AG760" s="227">
        <v>0</v>
      </c>
      <c r="AH760" s="227">
        <v>0</v>
      </c>
      <c r="AI760" s="227">
        <v>0</v>
      </c>
      <c r="AJ760" s="227">
        <v>0</v>
      </c>
      <c r="AK760" s="227">
        <v>0</v>
      </c>
      <c r="AL760" s="227">
        <v>0</v>
      </c>
      <c r="AM760" s="227">
        <v>0</v>
      </c>
      <c r="AN760" s="227">
        <v>0</v>
      </c>
      <c r="AO760" s="227">
        <v>0</v>
      </c>
      <c r="AP760" s="227">
        <v>0</v>
      </c>
      <c r="AQ760" s="227">
        <v>0</v>
      </c>
      <c r="AR760" s="227">
        <v>0</v>
      </c>
      <c r="AS760" s="227">
        <v>0</v>
      </c>
      <c r="AT760" s="227">
        <v>0</v>
      </c>
      <c r="AU760" s="227">
        <v>0</v>
      </c>
      <c r="AV760" s="227">
        <v>0</v>
      </c>
      <c r="AW760" s="227">
        <v>0</v>
      </c>
      <c r="AX760" s="227">
        <v>0</v>
      </c>
      <c r="AY760" s="227">
        <v>0</v>
      </c>
      <c r="AZ760" s="227">
        <v>0</v>
      </c>
      <c r="BA760" s="227">
        <v>0</v>
      </c>
      <c r="BB760" s="227">
        <v>0</v>
      </c>
      <c r="BC760" s="227">
        <v>0</v>
      </c>
      <c r="BD760" s="227">
        <v>0</v>
      </c>
      <c r="BE760" s="227">
        <v>0</v>
      </c>
      <c r="BF760" s="227">
        <v>0</v>
      </c>
      <c r="BG760" s="227">
        <v>0</v>
      </c>
      <c r="BH760" s="227">
        <v>0</v>
      </c>
      <c r="BI760" s="227">
        <v>0</v>
      </c>
      <c r="BJ760" s="227">
        <v>0</v>
      </c>
      <c r="BK760" s="227">
        <v>0</v>
      </c>
      <c r="BL760" s="227">
        <v>78014.039999999994</v>
      </c>
      <c r="BM760" s="227">
        <v>0</v>
      </c>
      <c r="BN760" s="227">
        <v>0</v>
      </c>
      <c r="BO760" s="227">
        <v>0</v>
      </c>
      <c r="BP760" s="227">
        <v>0</v>
      </c>
      <c r="BQ760" s="227">
        <v>0</v>
      </c>
      <c r="BR760" s="227">
        <v>0</v>
      </c>
      <c r="BS760" s="227">
        <v>0</v>
      </c>
      <c r="BT760" s="227">
        <v>0</v>
      </c>
      <c r="BU760" s="227">
        <v>0</v>
      </c>
      <c r="BV760" s="227">
        <v>0</v>
      </c>
      <c r="BW760" s="227">
        <v>78034.899999999994</v>
      </c>
      <c r="BX760" s="227">
        <v>0</v>
      </c>
      <c r="BY760" s="227">
        <v>0</v>
      </c>
      <c r="BZ760" s="227">
        <v>0</v>
      </c>
      <c r="CA760" s="227">
        <v>0</v>
      </c>
      <c r="CB760" s="227">
        <v>0</v>
      </c>
      <c r="CC760" s="227">
        <v>0</v>
      </c>
      <c r="CD760" s="227">
        <v>0</v>
      </c>
      <c r="CE760" s="227">
        <v>0</v>
      </c>
      <c r="CF760" s="227">
        <v>0</v>
      </c>
      <c r="CG760" s="227">
        <v>0</v>
      </c>
      <c r="CH760" s="227">
        <v>0</v>
      </c>
      <c r="CI760" s="227">
        <v>0</v>
      </c>
      <c r="CJ760" s="227">
        <v>0</v>
      </c>
      <c r="CK760" s="227">
        <v>26944.400000000001</v>
      </c>
      <c r="CL760" s="227">
        <v>0</v>
      </c>
      <c r="CM760" s="326" t="s">
        <v>1462</v>
      </c>
      <c r="CN760" s="309" t="s">
        <v>1461</v>
      </c>
      <c r="CO760" s="309" t="s">
        <v>1462</v>
      </c>
      <c r="CQ760" s="336" t="s">
        <v>2274</v>
      </c>
      <c r="CR760" s="310">
        <f t="shared" si="17"/>
        <v>0</v>
      </c>
      <c r="CS760" s="310" t="s">
        <v>787</v>
      </c>
      <c r="CT760" s="310" t="s">
        <v>788</v>
      </c>
      <c r="CU760" s="310">
        <v>0</v>
      </c>
      <c r="CW760" s="312" t="s">
        <v>1461</v>
      </c>
      <c r="CX760" s="310" t="s">
        <v>1462</v>
      </c>
      <c r="CY760" s="310">
        <v>0</v>
      </c>
      <c r="CZ760" s="325">
        <f t="shared" si="16"/>
        <v>0</v>
      </c>
      <c r="DA760" s="313" t="s">
        <v>787</v>
      </c>
      <c r="DB760" s="310" t="s">
        <v>1514</v>
      </c>
      <c r="DC760" s="310" t="s">
        <v>1473</v>
      </c>
    </row>
    <row r="761" spans="1:107" ht="13.2" customHeight="1" x14ac:dyDescent="0.25">
      <c r="A761" s="293" t="s">
        <v>789</v>
      </c>
      <c r="B761" s="294" t="s">
        <v>790</v>
      </c>
      <c r="C761" s="227">
        <v>916164.4</v>
      </c>
      <c r="D761" s="227">
        <v>0</v>
      </c>
      <c r="E761" s="227">
        <v>252129.07</v>
      </c>
      <c r="F761" s="227">
        <v>0</v>
      </c>
      <c r="G761" s="227">
        <v>278418.31</v>
      </c>
      <c r="H761" s="227">
        <v>205718.5</v>
      </c>
      <c r="I761" s="227">
        <v>0</v>
      </c>
      <c r="J761" s="227">
        <v>0</v>
      </c>
      <c r="K761" s="227">
        <v>0</v>
      </c>
      <c r="L761" s="227">
        <v>310035.96999999997</v>
      </c>
      <c r="M761" s="227">
        <v>0</v>
      </c>
      <c r="N761" s="227">
        <v>0</v>
      </c>
      <c r="O761" s="227">
        <v>505245.8</v>
      </c>
      <c r="P761" s="227">
        <v>38485.300000000003</v>
      </c>
      <c r="Q761" s="227">
        <v>129244.2</v>
      </c>
      <c r="R761" s="227">
        <v>121953.35</v>
      </c>
      <c r="S761" s="227">
        <v>388821.6</v>
      </c>
      <c r="T761" s="227">
        <v>333706.3</v>
      </c>
      <c r="U761" s="227">
        <v>12793</v>
      </c>
      <c r="V761" s="227">
        <v>0</v>
      </c>
      <c r="W761" s="227">
        <v>0</v>
      </c>
      <c r="X761" s="227">
        <v>0</v>
      </c>
      <c r="Y761" s="227">
        <v>71960.55</v>
      </c>
      <c r="Z761" s="227">
        <v>10466.700000000001</v>
      </c>
      <c r="AA761" s="227">
        <v>0</v>
      </c>
      <c r="AB761" s="227">
        <v>61105.3</v>
      </c>
      <c r="AC761" s="227">
        <v>284375.38</v>
      </c>
      <c r="AD761" s="227">
        <v>229340</v>
      </c>
      <c r="AE761" s="227">
        <v>215184.01</v>
      </c>
      <c r="AF761" s="227">
        <v>16694.189999999999</v>
      </c>
      <c r="AG761" s="227">
        <v>1833.3</v>
      </c>
      <c r="AH761" s="227">
        <v>0</v>
      </c>
      <c r="AI761" s="227">
        <v>0</v>
      </c>
      <c r="AJ761" s="227">
        <v>0</v>
      </c>
      <c r="AK761" s="227">
        <v>1850162.24</v>
      </c>
      <c r="AL761" s="227">
        <v>0</v>
      </c>
      <c r="AM761" s="227">
        <v>0</v>
      </c>
      <c r="AN761" s="227">
        <v>94744</v>
      </c>
      <c r="AO761" s="227">
        <v>0</v>
      </c>
      <c r="AP761" s="227">
        <v>0</v>
      </c>
      <c r="AQ761" s="227">
        <v>0</v>
      </c>
      <c r="AR761" s="227">
        <v>2274944.39</v>
      </c>
      <c r="AS761" s="227">
        <v>199856.7</v>
      </c>
      <c r="AT761" s="227">
        <v>276113.40000000002</v>
      </c>
      <c r="AU761" s="227">
        <v>145395.97</v>
      </c>
      <c r="AV761" s="227">
        <v>0</v>
      </c>
      <c r="AW761" s="227">
        <v>29600</v>
      </c>
      <c r="AX761" s="227">
        <v>2366.6999999999998</v>
      </c>
      <c r="AY761" s="227">
        <v>53000</v>
      </c>
      <c r="AZ761" s="227">
        <v>21111.1</v>
      </c>
      <c r="BA761" s="227">
        <v>585758.6</v>
      </c>
      <c r="BB761" s="227">
        <v>972887.6</v>
      </c>
      <c r="BC761" s="227">
        <v>116866.8</v>
      </c>
      <c r="BD761" s="227">
        <v>282292.7</v>
      </c>
      <c r="BE761" s="227">
        <v>0</v>
      </c>
      <c r="BF761" s="227">
        <v>265666.7</v>
      </c>
      <c r="BG761" s="227">
        <v>1167123.72</v>
      </c>
      <c r="BH761" s="227">
        <v>464296.5</v>
      </c>
      <c r="BI761" s="227">
        <v>263333.3</v>
      </c>
      <c r="BJ761" s="227">
        <v>259163.46</v>
      </c>
      <c r="BK761" s="227">
        <v>0</v>
      </c>
      <c r="BL761" s="227">
        <v>0</v>
      </c>
      <c r="BM761" s="227">
        <v>50240</v>
      </c>
      <c r="BN761" s="227">
        <v>62353.3</v>
      </c>
      <c r="BO761" s="227">
        <v>252594.4</v>
      </c>
      <c r="BP761" s="227">
        <v>0</v>
      </c>
      <c r="BQ761" s="227">
        <v>17190</v>
      </c>
      <c r="BR761" s="227">
        <v>1750666.7</v>
      </c>
      <c r="BS761" s="227">
        <v>0</v>
      </c>
      <c r="BT761" s="227">
        <v>191016.66</v>
      </c>
      <c r="BU761" s="227">
        <v>0</v>
      </c>
      <c r="BV761" s="227">
        <v>0</v>
      </c>
      <c r="BW761" s="227">
        <v>25333.3</v>
      </c>
      <c r="BX761" s="227">
        <v>398312.1</v>
      </c>
      <c r="BY761" s="227">
        <v>0</v>
      </c>
      <c r="BZ761" s="227">
        <v>57568.6</v>
      </c>
      <c r="CA761" s="227">
        <v>166533.29999999999</v>
      </c>
      <c r="CB761" s="227">
        <v>161578.76</v>
      </c>
      <c r="CC761" s="227">
        <v>407677.11</v>
      </c>
      <c r="CD761" s="227">
        <v>355566.7</v>
      </c>
      <c r="CE761" s="227">
        <v>149666.70000000001</v>
      </c>
      <c r="CF761" s="227">
        <v>43333.45</v>
      </c>
      <c r="CG761" s="227">
        <v>59149.8</v>
      </c>
      <c r="CH761" s="227">
        <v>269629.3</v>
      </c>
      <c r="CI761" s="227">
        <v>0</v>
      </c>
      <c r="CJ761" s="227">
        <v>392533.3</v>
      </c>
      <c r="CK761" s="227">
        <v>0</v>
      </c>
      <c r="CL761" s="227">
        <v>18266.7</v>
      </c>
      <c r="CM761" s="326" t="s">
        <v>1462</v>
      </c>
      <c r="CN761" s="309" t="s">
        <v>1461</v>
      </c>
      <c r="CO761" s="309" t="s">
        <v>1462</v>
      </c>
      <c r="CQ761" s="336" t="s">
        <v>2274</v>
      </c>
      <c r="CR761" s="310">
        <f t="shared" si="17"/>
        <v>0</v>
      </c>
      <c r="CS761" s="310" t="s">
        <v>789</v>
      </c>
      <c r="CT761" s="310" t="s">
        <v>790</v>
      </c>
      <c r="CU761" s="310">
        <v>0</v>
      </c>
      <c r="CW761" s="312" t="s">
        <v>1461</v>
      </c>
      <c r="CX761" s="310" t="s">
        <v>1462</v>
      </c>
      <c r="CY761" s="310">
        <v>0</v>
      </c>
      <c r="CZ761" s="325">
        <f t="shared" si="16"/>
        <v>0</v>
      </c>
      <c r="DA761" s="313" t="s">
        <v>789</v>
      </c>
      <c r="DB761" s="310" t="s">
        <v>790</v>
      </c>
      <c r="DC761" s="310" t="s">
        <v>1473</v>
      </c>
    </row>
    <row r="762" spans="1:107" ht="13.2" customHeight="1" x14ac:dyDescent="0.25">
      <c r="A762" s="293" t="s">
        <v>791</v>
      </c>
      <c r="B762" s="294" t="s">
        <v>792</v>
      </c>
      <c r="C762" s="227">
        <v>157623.6</v>
      </c>
      <c r="D762" s="227">
        <v>0</v>
      </c>
      <c r="E762" s="227">
        <v>41545.57</v>
      </c>
      <c r="F762" s="227">
        <v>0</v>
      </c>
      <c r="G762" s="227">
        <v>338580.01</v>
      </c>
      <c r="H762" s="227">
        <v>548871.19999999995</v>
      </c>
      <c r="I762" s="227">
        <v>0</v>
      </c>
      <c r="J762" s="227">
        <v>786670.74</v>
      </c>
      <c r="K762" s="227">
        <v>99361.03</v>
      </c>
      <c r="L762" s="227">
        <v>95578.54</v>
      </c>
      <c r="M762" s="227">
        <v>1389705.41</v>
      </c>
      <c r="N762" s="227">
        <v>31603.89</v>
      </c>
      <c r="O762" s="227">
        <v>1226467.3</v>
      </c>
      <c r="P762" s="227">
        <v>416038.89</v>
      </c>
      <c r="Q762" s="227">
        <v>645187.80000000005</v>
      </c>
      <c r="R762" s="227">
        <v>777452.92</v>
      </c>
      <c r="S762" s="227">
        <v>189607.9</v>
      </c>
      <c r="T762" s="227">
        <v>221452.2</v>
      </c>
      <c r="U762" s="227">
        <v>113731.86</v>
      </c>
      <c r="V762" s="227">
        <v>111011.7</v>
      </c>
      <c r="W762" s="227">
        <v>2275967.77</v>
      </c>
      <c r="X762" s="227">
        <v>652289.9</v>
      </c>
      <c r="Y762" s="227">
        <v>283029.02</v>
      </c>
      <c r="Z762" s="227">
        <v>77188.2</v>
      </c>
      <c r="AA762" s="227">
        <v>2975.8</v>
      </c>
      <c r="AB762" s="227">
        <v>49902.1</v>
      </c>
      <c r="AC762" s="227">
        <v>305301.76000000001</v>
      </c>
      <c r="AD762" s="227">
        <v>144649.12</v>
      </c>
      <c r="AE762" s="227">
        <v>103459.95</v>
      </c>
      <c r="AF762" s="227">
        <v>55782.25</v>
      </c>
      <c r="AG762" s="227">
        <v>171122.7</v>
      </c>
      <c r="AH762" s="227">
        <v>648444.16000000003</v>
      </c>
      <c r="AI762" s="227">
        <v>313907.95</v>
      </c>
      <c r="AJ762" s="227">
        <v>134875</v>
      </c>
      <c r="AK762" s="227">
        <v>4593099.5199999996</v>
      </c>
      <c r="AL762" s="227">
        <v>164169.9</v>
      </c>
      <c r="AM762" s="227">
        <v>105933.3</v>
      </c>
      <c r="AN762" s="227">
        <v>1183053.1000000001</v>
      </c>
      <c r="AO762" s="227">
        <v>125472.9</v>
      </c>
      <c r="AP762" s="227">
        <v>197170.4</v>
      </c>
      <c r="AQ762" s="227">
        <v>5600.07</v>
      </c>
      <c r="AR762" s="227">
        <v>4553425.41</v>
      </c>
      <c r="AS762" s="227">
        <v>283900</v>
      </c>
      <c r="AT762" s="227">
        <v>1120893.43</v>
      </c>
      <c r="AU762" s="227">
        <v>671309.39</v>
      </c>
      <c r="AV762" s="227">
        <v>7636.7</v>
      </c>
      <c r="AW762" s="227">
        <v>67260</v>
      </c>
      <c r="AX762" s="227">
        <v>2026272.21</v>
      </c>
      <c r="AY762" s="227">
        <v>41066.69</v>
      </c>
      <c r="AZ762" s="227">
        <v>263161.2</v>
      </c>
      <c r="BA762" s="227">
        <v>2299905</v>
      </c>
      <c r="BB762" s="227">
        <v>3454459.8</v>
      </c>
      <c r="BC762" s="227">
        <v>5151538.84</v>
      </c>
      <c r="BD762" s="227">
        <v>1543244.2</v>
      </c>
      <c r="BE762" s="227">
        <v>51640</v>
      </c>
      <c r="BF762" s="227">
        <v>5034340.17</v>
      </c>
      <c r="BG762" s="227">
        <v>4772223.49</v>
      </c>
      <c r="BH762" s="227">
        <v>150319.9</v>
      </c>
      <c r="BI762" s="227">
        <v>73010.37</v>
      </c>
      <c r="BJ762" s="227">
        <v>128853.99</v>
      </c>
      <c r="BK762" s="227">
        <v>53566.7</v>
      </c>
      <c r="BL762" s="227">
        <v>615694.43999999994</v>
      </c>
      <c r="BM762" s="227">
        <v>478558.3</v>
      </c>
      <c r="BN762" s="227">
        <v>241300.26</v>
      </c>
      <c r="BO762" s="227">
        <v>359600</v>
      </c>
      <c r="BP762" s="227">
        <v>94293.29</v>
      </c>
      <c r="BQ762" s="227">
        <v>209248.76</v>
      </c>
      <c r="BR762" s="295">
        <v>19389691.5</v>
      </c>
      <c r="BS762" s="227">
        <v>48336.7</v>
      </c>
      <c r="BT762" s="227">
        <v>298343.27</v>
      </c>
      <c r="BU762" s="295">
        <v>0</v>
      </c>
      <c r="BV762" s="227">
        <v>0</v>
      </c>
      <c r="BW762" s="227">
        <v>0</v>
      </c>
      <c r="BX762" s="295">
        <v>1917249.41</v>
      </c>
      <c r="BY762" s="227">
        <v>0</v>
      </c>
      <c r="BZ762" s="227">
        <v>83900.3</v>
      </c>
      <c r="CA762" s="227">
        <v>102333.3</v>
      </c>
      <c r="CB762" s="227">
        <v>302550.26</v>
      </c>
      <c r="CC762" s="227">
        <v>0</v>
      </c>
      <c r="CD762" s="227">
        <v>0</v>
      </c>
      <c r="CE762" s="227">
        <v>324771.5</v>
      </c>
      <c r="CF762" s="227">
        <v>0</v>
      </c>
      <c r="CG762" s="227">
        <v>67800</v>
      </c>
      <c r="CH762" s="227">
        <v>51316.7</v>
      </c>
      <c r="CI762" s="227">
        <v>0</v>
      </c>
      <c r="CJ762" s="227">
        <v>1936595.6</v>
      </c>
      <c r="CK762" s="227">
        <v>2483.33</v>
      </c>
      <c r="CL762" s="227">
        <v>100956.5</v>
      </c>
      <c r="CM762" s="326" t="s">
        <v>1462</v>
      </c>
      <c r="CN762" s="309" t="s">
        <v>1461</v>
      </c>
      <c r="CO762" s="309" t="s">
        <v>1462</v>
      </c>
      <c r="CQ762" s="336" t="s">
        <v>2274</v>
      </c>
      <c r="CR762" s="310">
        <f t="shared" si="17"/>
        <v>0</v>
      </c>
      <c r="CS762" s="310" t="s">
        <v>791</v>
      </c>
      <c r="CT762" s="310" t="s">
        <v>792</v>
      </c>
      <c r="CU762" s="310">
        <v>0</v>
      </c>
      <c r="CW762" s="312" t="s">
        <v>1461</v>
      </c>
      <c r="CX762" s="310" t="s">
        <v>1462</v>
      </c>
      <c r="CY762" s="310">
        <v>0</v>
      </c>
      <c r="CZ762" s="325">
        <f t="shared" si="16"/>
        <v>0</v>
      </c>
      <c r="DA762" s="313" t="s">
        <v>791</v>
      </c>
      <c r="DB762" s="310" t="s">
        <v>792</v>
      </c>
      <c r="DC762" s="310" t="s">
        <v>1473</v>
      </c>
    </row>
    <row r="763" spans="1:107" ht="13.2" customHeight="1" x14ac:dyDescent="0.25">
      <c r="A763" s="293" t="s">
        <v>793</v>
      </c>
      <c r="B763" s="294" t="s">
        <v>794</v>
      </c>
      <c r="C763" s="227">
        <v>47940.4</v>
      </c>
      <c r="D763" s="227">
        <v>54933.71</v>
      </c>
      <c r="E763" s="227">
        <v>68342.42</v>
      </c>
      <c r="F763" s="227">
        <v>117352.33</v>
      </c>
      <c r="G763" s="227">
        <v>75523.350000000006</v>
      </c>
      <c r="H763" s="227">
        <v>1619.75</v>
      </c>
      <c r="I763" s="227">
        <v>0</v>
      </c>
      <c r="J763" s="227">
        <v>0</v>
      </c>
      <c r="K763" s="227">
        <v>122018.36</v>
      </c>
      <c r="L763" s="227">
        <v>81548.23</v>
      </c>
      <c r="M763" s="227">
        <v>14648.46</v>
      </c>
      <c r="N763" s="227">
        <v>49184.03</v>
      </c>
      <c r="O763" s="227">
        <v>330923.09999999998</v>
      </c>
      <c r="P763" s="227">
        <v>8722.2000000000007</v>
      </c>
      <c r="Q763" s="227">
        <v>129903.7</v>
      </c>
      <c r="R763" s="227">
        <v>164408.79999999999</v>
      </c>
      <c r="S763" s="227">
        <v>0</v>
      </c>
      <c r="T763" s="227">
        <v>93942.399999999994</v>
      </c>
      <c r="U763" s="227">
        <v>23066.69</v>
      </c>
      <c r="V763" s="227">
        <v>4444.3999999999996</v>
      </c>
      <c r="W763" s="227">
        <v>115544.32000000001</v>
      </c>
      <c r="X763" s="227">
        <v>78407.23</v>
      </c>
      <c r="Y763" s="227">
        <v>136012.47</v>
      </c>
      <c r="Z763" s="227">
        <v>1966.7</v>
      </c>
      <c r="AA763" s="227">
        <v>24074.6</v>
      </c>
      <c r="AB763" s="227">
        <v>0</v>
      </c>
      <c r="AC763" s="227">
        <v>0</v>
      </c>
      <c r="AD763" s="227">
        <v>0</v>
      </c>
      <c r="AE763" s="227">
        <v>16579.91</v>
      </c>
      <c r="AF763" s="227">
        <v>23746.99</v>
      </c>
      <c r="AG763" s="227">
        <v>149747.03</v>
      </c>
      <c r="AH763" s="227">
        <v>42221.09</v>
      </c>
      <c r="AI763" s="227">
        <v>55163.09</v>
      </c>
      <c r="AJ763" s="227">
        <v>170711.12</v>
      </c>
      <c r="AK763" s="227">
        <v>105864.96000000001</v>
      </c>
      <c r="AL763" s="227">
        <v>12533.3</v>
      </c>
      <c r="AM763" s="227">
        <v>15000</v>
      </c>
      <c r="AN763" s="227">
        <v>49098.1</v>
      </c>
      <c r="AO763" s="227">
        <v>71666.600000000006</v>
      </c>
      <c r="AP763" s="227">
        <v>98244.4</v>
      </c>
      <c r="AQ763" s="227">
        <v>239392</v>
      </c>
      <c r="AR763" s="227">
        <v>113333.32</v>
      </c>
      <c r="AS763" s="227">
        <v>69089.600000000006</v>
      </c>
      <c r="AT763" s="227">
        <v>156657.29999999999</v>
      </c>
      <c r="AU763" s="227">
        <v>359826.1</v>
      </c>
      <c r="AV763" s="227">
        <v>46166.7</v>
      </c>
      <c r="AW763" s="227">
        <v>84999.99</v>
      </c>
      <c r="AX763" s="227">
        <v>0</v>
      </c>
      <c r="AY763" s="227">
        <v>334111.09999999998</v>
      </c>
      <c r="AZ763" s="227">
        <v>370275.57</v>
      </c>
      <c r="BA763" s="227">
        <v>286036.09999999998</v>
      </c>
      <c r="BB763" s="227">
        <v>160904.70000000001</v>
      </c>
      <c r="BC763" s="227">
        <v>23944.400000000001</v>
      </c>
      <c r="BD763" s="227">
        <v>284391.2</v>
      </c>
      <c r="BE763" s="227">
        <v>0</v>
      </c>
      <c r="BF763" s="227">
        <v>100190</v>
      </c>
      <c r="BG763" s="227">
        <v>0</v>
      </c>
      <c r="BH763" s="227">
        <v>0</v>
      </c>
      <c r="BI763" s="227">
        <v>0</v>
      </c>
      <c r="BJ763" s="227">
        <v>111141</v>
      </c>
      <c r="BK763" s="227">
        <v>24666.7</v>
      </c>
      <c r="BL763" s="227">
        <v>102185.46</v>
      </c>
      <c r="BM763" s="227">
        <v>16169.6</v>
      </c>
      <c r="BN763" s="227">
        <v>77063.92</v>
      </c>
      <c r="BO763" s="227">
        <v>39133.300000000003</v>
      </c>
      <c r="BP763" s="227">
        <v>21930.68</v>
      </c>
      <c r="BQ763" s="227">
        <v>61256.7</v>
      </c>
      <c r="BR763" s="295">
        <v>2681433.2999999998</v>
      </c>
      <c r="BS763" s="227">
        <v>79160.7</v>
      </c>
      <c r="BT763" s="227">
        <v>52174.7</v>
      </c>
      <c r="BU763" s="295">
        <v>1010058.58</v>
      </c>
      <c r="BV763" s="227">
        <v>148096.6</v>
      </c>
      <c r="BW763" s="227">
        <v>144380.01</v>
      </c>
      <c r="BX763" s="227">
        <v>72536.7</v>
      </c>
      <c r="BY763" s="227">
        <v>97871.65</v>
      </c>
      <c r="BZ763" s="227">
        <v>86566.7</v>
      </c>
      <c r="CA763" s="227">
        <v>5544.4</v>
      </c>
      <c r="CB763" s="227">
        <v>0</v>
      </c>
      <c r="CC763" s="227">
        <v>102966.69</v>
      </c>
      <c r="CD763" s="227">
        <v>385139.99</v>
      </c>
      <c r="CE763" s="227">
        <v>12764.2</v>
      </c>
      <c r="CF763" s="227">
        <v>29400.1</v>
      </c>
      <c r="CG763" s="227">
        <v>38299.89</v>
      </c>
      <c r="CH763" s="227">
        <v>200746.4</v>
      </c>
      <c r="CI763" s="227">
        <v>1436.33</v>
      </c>
      <c r="CJ763" s="227">
        <v>0</v>
      </c>
      <c r="CK763" s="227">
        <v>82600</v>
      </c>
      <c r="CL763" s="227">
        <v>80999.3</v>
      </c>
      <c r="CM763" s="326" t="s">
        <v>1462</v>
      </c>
      <c r="CN763" s="309" t="s">
        <v>1461</v>
      </c>
      <c r="CO763" s="309" t="s">
        <v>1462</v>
      </c>
      <c r="CQ763" s="336" t="s">
        <v>2274</v>
      </c>
      <c r="CR763" s="310">
        <f t="shared" si="17"/>
        <v>0</v>
      </c>
      <c r="CS763" s="310" t="s">
        <v>793</v>
      </c>
      <c r="CT763" s="310" t="s">
        <v>794</v>
      </c>
      <c r="CU763" s="310">
        <v>0</v>
      </c>
      <c r="CW763" s="312" t="s">
        <v>1461</v>
      </c>
      <c r="CX763" s="310" t="s">
        <v>1462</v>
      </c>
      <c r="CY763" s="310">
        <v>0</v>
      </c>
      <c r="CZ763" s="325">
        <f t="shared" si="16"/>
        <v>0</v>
      </c>
      <c r="DA763" s="313" t="s">
        <v>793</v>
      </c>
      <c r="DB763" s="310" t="s">
        <v>794</v>
      </c>
      <c r="DC763" s="310" t="s">
        <v>1473</v>
      </c>
    </row>
    <row r="764" spans="1:107" ht="13.2" customHeight="1" x14ac:dyDescent="0.25">
      <c r="A764" s="293" t="s">
        <v>795</v>
      </c>
      <c r="B764" s="294" t="s">
        <v>796</v>
      </c>
      <c r="C764" s="227">
        <v>116103.29</v>
      </c>
      <c r="D764" s="227">
        <v>88504.35</v>
      </c>
      <c r="E764" s="227">
        <v>178401.33</v>
      </c>
      <c r="F764" s="227">
        <v>218211.8</v>
      </c>
      <c r="G764" s="227">
        <v>9427.33</v>
      </c>
      <c r="H764" s="227">
        <v>106457.56</v>
      </c>
      <c r="I764" s="227">
        <v>0</v>
      </c>
      <c r="J764" s="227">
        <v>27691.81</v>
      </c>
      <c r="K764" s="227">
        <v>394879.98</v>
      </c>
      <c r="L764" s="227">
        <v>44318.6</v>
      </c>
      <c r="M764" s="227">
        <v>539117.43999999994</v>
      </c>
      <c r="N764" s="227">
        <v>27552.79</v>
      </c>
      <c r="O764" s="227">
        <v>486011.85</v>
      </c>
      <c r="P764" s="227">
        <v>35833.31</v>
      </c>
      <c r="Q764" s="227">
        <v>381623.53</v>
      </c>
      <c r="R764" s="227">
        <v>62362.62</v>
      </c>
      <c r="S764" s="227">
        <v>91568.6</v>
      </c>
      <c r="T764" s="227">
        <v>27800</v>
      </c>
      <c r="U764" s="227">
        <v>45488.9</v>
      </c>
      <c r="V764" s="227">
        <v>33305.800000000003</v>
      </c>
      <c r="W764" s="227">
        <v>252306.06</v>
      </c>
      <c r="X764" s="227">
        <v>377226.36</v>
      </c>
      <c r="Y764" s="227">
        <v>1505010.1</v>
      </c>
      <c r="Z764" s="227">
        <v>291093.8</v>
      </c>
      <c r="AA764" s="227">
        <v>55489.9</v>
      </c>
      <c r="AB764" s="227">
        <v>11537.8</v>
      </c>
      <c r="AC764" s="227">
        <v>171203.6</v>
      </c>
      <c r="AD764" s="227">
        <v>211641.44</v>
      </c>
      <c r="AE764" s="227">
        <v>0</v>
      </c>
      <c r="AF764" s="227">
        <v>31843.64</v>
      </c>
      <c r="AG764" s="227">
        <v>21043.3</v>
      </c>
      <c r="AH764" s="227">
        <v>70382.080000000002</v>
      </c>
      <c r="AI764" s="227">
        <v>45067.99</v>
      </c>
      <c r="AJ764" s="227">
        <v>38222.230000000003</v>
      </c>
      <c r="AK764" s="227">
        <v>1769372.83</v>
      </c>
      <c r="AL764" s="227">
        <v>104444.5</v>
      </c>
      <c r="AM764" s="227">
        <v>57583.3</v>
      </c>
      <c r="AN764" s="227">
        <v>245708.6</v>
      </c>
      <c r="AO764" s="227">
        <v>24818.9</v>
      </c>
      <c r="AP764" s="227">
        <v>172236.21</v>
      </c>
      <c r="AQ764" s="227">
        <v>8555.56</v>
      </c>
      <c r="AR764" s="227">
        <v>1426200</v>
      </c>
      <c r="AS764" s="227">
        <v>235495.1</v>
      </c>
      <c r="AT764" s="227">
        <v>345265.49</v>
      </c>
      <c r="AU764" s="227">
        <v>82137.3</v>
      </c>
      <c r="AV764" s="227">
        <v>333145.90000000002</v>
      </c>
      <c r="AW764" s="227">
        <v>9583.2999999999993</v>
      </c>
      <c r="AX764" s="227">
        <v>27777.7</v>
      </c>
      <c r="AY764" s="227">
        <v>60144.9</v>
      </c>
      <c r="AZ764" s="227">
        <v>78991.33</v>
      </c>
      <c r="BA764" s="227">
        <v>152777.79999999999</v>
      </c>
      <c r="BB764" s="227">
        <v>41224</v>
      </c>
      <c r="BC764" s="227">
        <v>207619.51</v>
      </c>
      <c r="BD764" s="227">
        <v>377771.26</v>
      </c>
      <c r="BE764" s="227">
        <v>123310.81</v>
      </c>
      <c r="BF764" s="227">
        <v>158547.20000000001</v>
      </c>
      <c r="BG764" s="227">
        <v>758138.9</v>
      </c>
      <c r="BH764" s="227">
        <v>133033.22</v>
      </c>
      <c r="BI764" s="227">
        <v>177586.2</v>
      </c>
      <c r="BJ764" s="227">
        <v>93748.12</v>
      </c>
      <c r="BK764" s="227">
        <v>235115.47</v>
      </c>
      <c r="BL764" s="227">
        <v>0</v>
      </c>
      <c r="BM764" s="227">
        <v>281478.09999999998</v>
      </c>
      <c r="BN764" s="227">
        <v>81260.210000000006</v>
      </c>
      <c r="BO764" s="227">
        <v>148808</v>
      </c>
      <c r="BP764" s="227">
        <v>144680.21</v>
      </c>
      <c r="BQ764" s="227">
        <v>168368.03</v>
      </c>
      <c r="BR764" s="227">
        <v>393983.5</v>
      </c>
      <c r="BS764" s="227">
        <v>118433.3</v>
      </c>
      <c r="BT764" s="227">
        <v>0</v>
      </c>
      <c r="BU764" s="227">
        <v>0</v>
      </c>
      <c r="BV764" s="227">
        <v>0</v>
      </c>
      <c r="BW764" s="227">
        <v>0</v>
      </c>
      <c r="BX764" s="227">
        <v>208999</v>
      </c>
      <c r="BY764" s="227">
        <v>0</v>
      </c>
      <c r="BZ764" s="227">
        <v>235843.3</v>
      </c>
      <c r="CA764" s="227">
        <v>0</v>
      </c>
      <c r="CB764" s="227">
        <v>53078.239999999998</v>
      </c>
      <c r="CC764" s="227">
        <v>26441.9</v>
      </c>
      <c r="CD764" s="227">
        <v>0</v>
      </c>
      <c r="CE764" s="227">
        <v>7222.2</v>
      </c>
      <c r="CF764" s="227">
        <v>45183.46</v>
      </c>
      <c r="CG764" s="227">
        <v>0</v>
      </c>
      <c r="CH764" s="227">
        <v>0</v>
      </c>
      <c r="CI764" s="227">
        <v>0</v>
      </c>
      <c r="CJ764" s="227">
        <v>0</v>
      </c>
      <c r="CK764" s="227">
        <v>469669.02</v>
      </c>
      <c r="CL764" s="227">
        <v>124841.3</v>
      </c>
      <c r="CM764" s="326" t="s">
        <v>1462</v>
      </c>
      <c r="CN764" s="309" t="s">
        <v>1461</v>
      </c>
      <c r="CO764" s="309" t="s">
        <v>1462</v>
      </c>
      <c r="CQ764" s="336" t="s">
        <v>2274</v>
      </c>
      <c r="CR764" s="310">
        <f t="shared" si="17"/>
        <v>0</v>
      </c>
      <c r="CS764" s="310" t="s">
        <v>795</v>
      </c>
      <c r="CT764" s="310" t="s">
        <v>796</v>
      </c>
      <c r="CU764" s="310">
        <v>0</v>
      </c>
      <c r="CW764" s="312" t="s">
        <v>1461</v>
      </c>
      <c r="CX764" s="310" t="s">
        <v>1462</v>
      </c>
      <c r="CY764" s="310">
        <v>0</v>
      </c>
      <c r="CZ764" s="325">
        <f t="shared" si="16"/>
        <v>0</v>
      </c>
      <c r="DA764" s="313" t="s">
        <v>795</v>
      </c>
      <c r="DB764" s="310" t="s">
        <v>796</v>
      </c>
      <c r="DC764" s="310" t="s">
        <v>1473</v>
      </c>
    </row>
    <row r="765" spans="1:107" ht="13.2" customHeight="1" x14ac:dyDescent="0.25">
      <c r="A765" s="293" t="s">
        <v>797</v>
      </c>
      <c r="B765" s="294" t="s">
        <v>798</v>
      </c>
      <c r="C765" s="227">
        <v>0</v>
      </c>
      <c r="D765" s="227">
        <v>0</v>
      </c>
      <c r="E765" s="227">
        <v>0</v>
      </c>
      <c r="F765" s="227">
        <v>0</v>
      </c>
      <c r="G765" s="227">
        <v>0</v>
      </c>
      <c r="H765" s="227">
        <v>0</v>
      </c>
      <c r="I765" s="227">
        <v>76461.58</v>
      </c>
      <c r="J765" s="227">
        <v>0</v>
      </c>
      <c r="K765" s="227">
        <v>0</v>
      </c>
      <c r="L765" s="227">
        <v>0</v>
      </c>
      <c r="M765" s="227">
        <v>0</v>
      </c>
      <c r="N765" s="227">
        <v>0</v>
      </c>
      <c r="O765" s="227">
        <v>0</v>
      </c>
      <c r="P765" s="227">
        <v>9077.7999999999993</v>
      </c>
      <c r="Q765" s="227">
        <v>0</v>
      </c>
      <c r="R765" s="227">
        <v>0</v>
      </c>
      <c r="S765" s="227">
        <v>2500</v>
      </c>
      <c r="T765" s="227">
        <v>0</v>
      </c>
      <c r="U765" s="227">
        <v>0</v>
      </c>
      <c r="V765" s="227">
        <v>0</v>
      </c>
      <c r="W765" s="227">
        <v>0</v>
      </c>
      <c r="X765" s="227">
        <v>5637.74</v>
      </c>
      <c r="Y765" s="227">
        <v>0</v>
      </c>
      <c r="Z765" s="227">
        <v>0</v>
      </c>
      <c r="AA765" s="227">
        <v>27611.1</v>
      </c>
      <c r="AB765" s="227">
        <v>0</v>
      </c>
      <c r="AC765" s="227">
        <v>0</v>
      </c>
      <c r="AD765" s="227">
        <v>0</v>
      </c>
      <c r="AE765" s="227">
        <v>0</v>
      </c>
      <c r="AF765" s="227">
        <v>0</v>
      </c>
      <c r="AG765" s="227">
        <v>0</v>
      </c>
      <c r="AH765" s="227">
        <v>0</v>
      </c>
      <c r="AI765" s="227">
        <v>0</v>
      </c>
      <c r="AJ765" s="227">
        <v>0</v>
      </c>
      <c r="AK765" s="227">
        <v>5326.08</v>
      </c>
      <c r="AL765" s="227">
        <v>0</v>
      </c>
      <c r="AM765" s="227">
        <v>0</v>
      </c>
      <c r="AN765" s="227">
        <v>0</v>
      </c>
      <c r="AO765" s="227">
        <v>0</v>
      </c>
      <c r="AP765" s="227">
        <v>5051.8999999999996</v>
      </c>
      <c r="AQ765" s="227">
        <v>0</v>
      </c>
      <c r="AR765" s="227">
        <v>0</v>
      </c>
      <c r="AS765" s="227">
        <v>0</v>
      </c>
      <c r="AT765" s="227">
        <v>53161.94</v>
      </c>
      <c r="AU765" s="227">
        <v>106473.33</v>
      </c>
      <c r="AV765" s="227">
        <v>0</v>
      </c>
      <c r="AW765" s="227">
        <v>0</v>
      </c>
      <c r="AX765" s="227">
        <v>39332.35</v>
      </c>
      <c r="AY765" s="227">
        <v>0</v>
      </c>
      <c r="AZ765" s="227">
        <v>0</v>
      </c>
      <c r="BA765" s="227">
        <v>0</v>
      </c>
      <c r="BB765" s="227">
        <v>26557.5</v>
      </c>
      <c r="BC765" s="227">
        <v>8047.6</v>
      </c>
      <c r="BD765" s="227">
        <v>0</v>
      </c>
      <c r="BE765" s="227">
        <v>4628.1899999999996</v>
      </c>
      <c r="BF765" s="227">
        <v>16988.8</v>
      </c>
      <c r="BG765" s="227">
        <v>529115.81999999995</v>
      </c>
      <c r="BH765" s="227">
        <v>9722.2000000000007</v>
      </c>
      <c r="BI765" s="227">
        <v>52057.7</v>
      </c>
      <c r="BJ765" s="227">
        <v>53736.959999999999</v>
      </c>
      <c r="BK765" s="227">
        <v>0</v>
      </c>
      <c r="BL765" s="227">
        <v>0</v>
      </c>
      <c r="BM765" s="227">
        <v>60651.6</v>
      </c>
      <c r="BN765" s="227">
        <v>0</v>
      </c>
      <c r="BO765" s="227">
        <v>178253.55</v>
      </c>
      <c r="BP765" s="227">
        <v>49991.98</v>
      </c>
      <c r="BQ765" s="227">
        <v>5444.4</v>
      </c>
      <c r="BR765" s="295">
        <v>121098.5</v>
      </c>
      <c r="BS765" s="295">
        <v>0</v>
      </c>
      <c r="BT765" s="295">
        <v>0</v>
      </c>
      <c r="BU765" s="295">
        <v>41866.019999999997</v>
      </c>
      <c r="BV765" s="295">
        <v>0</v>
      </c>
      <c r="BW765" s="295">
        <v>0</v>
      </c>
      <c r="BX765" s="295">
        <v>189390.2</v>
      </c>
      <c r="BY765" s="295">
        <v>1641.7</v>
      </c>
      <c r="BZ765" s="295">
        <v>0</v>
      </c>
      <c r="CA765" s="295">
        <v>0</v>
      </c>
      <c r="CB765" s="295">
        <v>0</v>
      </c>
      <c r="CC765" s="295">
        <v>967.31</v>
      </c>
      <c r="CD765" s="295">
        <v>0</v>
      </c>
      <c r="CE765" s="295">
        <v>0</v>
      </c>
      <c r="CF765" s="295">
        <v>4461.08</v>
      </c>
      <c r="CG765" s="295">
        <v>0</v>
      </c>
      <c r="CH765" s="295">
        <v>0</v>
      </c>
      <c r="CI765" s="295">
        <v>0</v>
      </c>
      <c r="CJ765" s="295">
        <v>0</v>
      </c>
      <c r="CK765" s="295">
        <v>0</v>
      </c>
      <c r="CL765" s="295">
        <v>3916.7</v>
      </c>
      <c r="CM765" s="326" t="s">
        <v>1462</v>
      </c>
      <c r="CN765" s="309" t="s">
        <v>1461</v>
      </c>
      <c r="CO765" s="309" t="s">
        <v>1462</v>
      </c>
      <c r="CQ765" s="336" t="s">
        <v>2274</v>
      </c>
      <c r="CR765" s="310">
        <f t="shared" si="17"/>
        <v>0</v>
      </c>
      <c r="CS765" s="310" t="s">
        <v>797</v>
      </c>
      <c r="CT765" s="310" t="s">
        <v>798</v>
      </c>
      <c r="CU765" s="310">
        <v>0</v>
      </c>
      <c r="CW765" s="312" t="s">
        <v>1461</v>
      </c>
      <c r="CX765" s="310" t="s">
        <v>1462</v>
      </c>
      <c r="CY765" s="310">
        <v>0</v>
      </c>
      <c r="CZ765" s="325">
        <f t="shared" si="16"/>
        <v>0</v>
      </c>
      <c r="DA765" s="313" t="s">
        <v>797</v>
      </c>
      <c r="DB765" s="310" t="s">
        <v>798</v>
      </c>
      <c r="DC765" s="310" t="s">
        <v>1473</v>
      </c>
    </row>
    <row r="766" spans="1:107" ht="13.2" customHeight="1" x14ac:dyDescent="0.25">
      <c r="A766" s="293" t="s">
        <v>799</v>
      </c>
      <c r="B766" s="294" t="s">
        <v>800</v>
      </c>
      <c r="C766" s="227">
        <v>0</v>
      </c>
      <c r="D766" s="227">
        <v>0</v>
      </c>
      <c r="E766" s="227">
        <v>0</v>
      </c>
      <c r="F766" s="227">
        <v>0</v>
      </c>
      <c r="G766" s="227">
        <v>0</v>
      </c>
      <c r="H766" s="227">
        <v>0</v>
      </c>
      <c r="I766" s="227">
        <v>0</v>
      </c>
      <c r="J766" s="227">
        <v>0</v>
      </c>
      <c r="K766" s="227">
        <v>0</v>
      </c>
      <c r="L766" s="227">
        <v>0</v>
      </c>
      <c r="M766" s="227">
        <v>0</v>
      </c>
      <c r="N766" s="227">
        <v>0</v>
      </c>
      <c r="O766" s="227">
        <v>0</v>
      </c>
      <c r="P766" s="227">
        <v>0</v>
      </c>
      <c r="Q766" s="227">
        <v>0</v>
      </c>
      <c r="R766" s="227">
        <v>0</v>
      </c>
      <c r="S766" s="227">
        <v>0</v>
      </c>
      <c r="T766" s="227">
        <v>0</v>
      </c>
      <c r="U766" s="227">
        <v>0</v>
      </c>
      <c r="V766" s="227">
        <v>0</v>
      </c>
      <c r="W766" s="227">
        <v>0</v>
      </c>
      <c r="X766" s="227">
        <v>0</v>
      </c>
      <c r="Y766" s="227">
        <v>0</v>
      </c>
      <c r="Z766" s="227">
        <v>0</v>
      </c>
      <c r="AA766" s="227">
        <v>0</v>
      </c>
      <c r="AB766" s="227">
        <v>0</v>
      </c>
      <c r="AC766" s="227">
        <v>0</v>
      </c>
      <c r="AD766" s="227">
        <v>0</v>
      </c>
      <c r="AE766" s="227">
        <v>0</v>
      </c>
      <c r="AF766" s="227">
        <v>0</v>
      </c>
      <c r="AG766" s="227">
        <v>0</v>
      </c>
      <c r="AH766" s="227">
        <v>0</v>
      </c>
      <c r="AI766" s="227">
        <v>0</v>
      </c>
      <c r="AJ766" s="227">
        <v>50833.34</v>
      </c>
      <c r="AK766" s="227">
        <v>11883.28</v>
      </c>
      <c r="AL766" s="227">
        <v>0</v>
      </c>
      <c r="AM766" s="227">
        <v>0</v>
      </c>
      <c r="AN766" s="227">
        <v>0</v>
      </c>
      <c r="AO766" s="227">
        <v>0</v>
      </c>
      <c r="AP766" s="227">
        <v>0</v>
      </c>
      <c r="AQ766" s="227">
        <v>0</v>
      </c>
      <c r="AR766" s="227">
        <v>0</v>
      </c>
      <c r="AS766" s="227">
        <v>0</v>
      </c>
      <c r="AT766" s="227">
        <v>0</v>
      </c>
      <c r="AU766" s="227">
        <v>0</v>
      </c>
      <c r="AV766" s="227">
        <v>0</v>
      </c>
      <c r="AW766" s="227">
        <v>4272.2</v>
      </c>
      <c r="AX766" s="227">
        <v>0</v>
      </c>
      <c r="AY766" s="227">
        <v>0</v>
      </c>
      <c r="AZ766" s="227">
        <v>14000</v>
      </c>
      <c r="BA766" s="227">
        <v>0</v>
      </c>
      <c r="BB766" s="227">
        <v>6666.7</v>
      </c>
      <c r="BC766" s="227">
        <v>100000</v>
      </c>
      <c r="BD766" s="227">
        <v>17496.080000000002</v>
      </c>
      <c r="BE766" s="227">
        <v>0</v>
      </c>
      <c r="BF766" s="227">
        <v>7977.8</v>
      </c>
      <c r="BG766" s="227">
        <v>58422.9</v>
      </c>
      <c r="BH766" s="227">
        <v>26247.200000000001</v>
      </c>
      <c r="BI766" s="227">
        <v>49159.9</v>
      </c>
      <c r="BJ766" s="227">
        <v>4305.72</v>
      </c>
      <c r="BK766" s="227">
        <v>19558.8</v>
      </c>
      <c r="BL766" s="227">
        <v>0</v>
      </c>
      <c r="BM766" s="227">
        <v>0</v>
      </c>
      <c r="BN766" s="227">
        <v>0</v>
      </c>
      <c r="BO766" s="227">
        <v>13915.2</v>
      </c>
      <c r="BP766" s="227">
        <v>0</v>
      </c>
      <c r="BQ766" s="227">
        <v>205000</v>
      </c>
      <c r="BR766" s="295">
        <v>103472.2</v>
      </c>
      <c r="BS766" s="295">
        <v>0</v>
      </c>
      <c r="BT766" s="295">
        <v>5706.7</v>
      </c>
      <c r="BU766" s="295">
        <v>0</v>
      </c>
      <c r="BV766" s="227">
        <v>0</v>
      </c>
      <c r="BW766" s="295">
        <v>1569.3</v>
      </c>
      <c r="BX766" s="295">
        <v>14253.92</v>
      </c>
      <c r="BY766" s="295">
        <v>0</v>
      </c>
      <c r="BZ766" s="295">
        <v>135566</v>
      </c>
      <c r="CA766" s="295">
        <v>0</v>
      </c>
      <c r="CB766" s="295">
        <v>0</v>
      </c>
      <c r="CC766" s="295">
        <v>0</v>
      </c>
      <c r="CD766" s="295">
        <v>0</v>
      </c>
      <c r="CE766" s="295">
        <v>7068.7</v>
      </c>
      <c r="CF766" s="295">
        <v>0</v>
      </c>
      <c r="CG766" s="295">
        <v>0</v>
      </c>
      <c r="CH766" s="295">
        <v>0</v>
      </c>
      <c r="CI766" s="295">
        <v>0</v>
      </c>
      <c r="CJ766" s="295">
        <v>11666.7</v>
      </c>
      <c r="CK766" s="295">
        <v>0</v>
      </c>
      <c r="CL766" s="295">
        <v>94274.5</v>
      </c>
      <c r="CM766" s="326" t="s">
        <v>1462</v>
      </c>
      <c r="CN766" s="309" t="s">
        <v>1461</v>
      </c>
      <c r="CO766" s="309" t="s">
        <v>1462</v>
      </c>
      <c r="CQ766" s="336" t="s">
        <v>2274</v>
      </c>
      <c r="CR766" s="310">
        <f t="shared" si="17"/>
        <v>0</v>
      </c>
      <c r="CS766" s="310" t="s">
        <v>799</v>
      </c>
      <c r="CT766" s="310" t="s">
        <v>800</v>
      </c>
      <c r="CU766" s="310">
        <v>0</v>
      </c>
      <c r="CW766" s="312" t="s">
        <v>1461</v>
      </c>
      <c r="CX766" s="310" t="s">
        <v>1462</v>
      </c>
      <c r="CY766" s="310">
        <v>0</v>
      </c>
      <c r="CZ766" s="325">
        <f t="shared" si="16"/>
        <v>0</v>
      </c>
      <c r="DA766" s="313" t="s">
        <v>799</v>
      </c>
      <c r="DB766" s="310" t="s">
        <v>800</v>
      </c>
      <c r="DC766" s="310" t="s">
        <v>1473</v>
      </c>
    </row>
    <row r="767" spans="1:107" ht="13.2" customHeight="1" x14ac:dyDescent="0.25">
      <c r="A767" s="293" t="s">
        <v>801</v>
      </c>
      <c r="B767" s="294" t="s">
        <v>802</v>
      </c>
      <c r="C767" s="227">
        <v>0</v>
      </c>
      <c r="D767" s="227">
        <v>276048.34000000003</v>
      </c>
      <c r="E767" s="227">
        <v>0</v>
      </c>
      <c r="F767" s="227">
        <v>0</v>
      </c>
      <c r="G767" s="227">
        <v>0</v>
      </c>
      <c r="H767" s="227">
        <v>71477.279999999999</v>
      </c>
      <c r="I767" s="227">
        <v>0</v>
      </c>
      <c r="J767" s="227">
        <v>0</v>
      </c>
      <c r="K767" s="227">
        <v>163989.13</v>
      </c>
      <c r="L767" s="227">
        <v>0</v>
      </c>
      <c r="M767" s="227">
        <v>0</v>
      </c>
      <c r="N767" s="227">
        <v>0</v>
      </c>
      <c r="O767" s="227">
        <v>71007.899999999994</v>
      </c>
      <c r="P767" s="227">
        <v>41388.89</v>
      </c>
      <c r="Q767" s="227">
        <v>199919.6</v>
      </c>
      <c r="R767" s="227">
        <v>5947.57</v>
      </c>
      <c r="S767" s="227">
        <v>0</v>
      </c>
      <c r="T767" s="227">
        <v>0</v>
      </c>
      <c r="U767" s="227">
        <v>0</v>
      </c>
      <c r="V767" s="227">
        <v>0</v>
      </c>
      <c r="W767" s="227">
        <v>0</v>
      </c>
      <c r="X767" s="227">
        <v>61682.45</v>
      </c>
      <c r="Y767" s="227">
        <v>92016.85</v>
      </c>
      <c r="Z767" s="227">
        <v>0</v>
      </c>
      <c r="AA767" s="227">
        <v>0</v>
      </c>
      <c r="AB767" s="227">
        <v>21943.3</v>
      </c>
      <c r="AC767" s="227">
        <v>0</v>
      </c>
      <c r="AD767" s="227">
        <v>83111.11</v>
      </c>
      <c r="AE767" s="227">
        <v>0</v>
      </c>
      <c r="AF767" s="227">
        <v>6685.25</v>
      </c>
      <c r="AG767" s="227">
        <v>0</v>
      </c>
      <c r="AH767" s="227">
        <v>112695.84</v>
      </c>
      <c r="AI767" s="227">
        <v>42754.35</v>
      </c>
      <c r="AJ767" s="227">
        <v>3031.68</v>
      </c>
      <c r="AK767" s="227">
        <v>233222.72</v>
      </c>
      <c r="AL767" s="227">
        <v>0</v>
      </c>
      <c r="AM767" s="227">
        <v>0</v>
      </c>
      <c r="AN767" s="227">
        <v>141656.6</v>
      </c>
      <c r="AO767" s="227">
        <v>0</v>
      </c>
      <c r="AP767" s="227">
        <v>95000</v>
      </c>
      <c r="AQ767" s="227">
        <v>0</v>
      </c>
      <c r="AR767" s="227">
        <v>244440.61</v>
      </c>
      <c r="AS767" s="227">
        <v>56864.9</v>
      </c>
      <c r="AT767" s="227">
        <v>84580.62</v>
      </c>
      <c r="AU767" s="227">
        <v>0</v>
      </c>
      <c r="AV767" s="227">
        <v>0</v>
      </c>
      <c r="AW767" s="227">
        <v>0</v>
      </c>
      <c r="AX767" s="227">
        <v>0</v>
      </c>
      <c r="AY767" s="227">
        <v>0</v>
      </c>
      <c r="AZ767" s="227">
        <v>77299.899999999994</v>
      </c>
      <c r="BA767" s="227">
        <v>0</v>
      </c>
      <c r="BB767" s="227">
        <v>0</v>
      </c>
      <c r="BC767" s="227">
        <v>66846.399999999994</v>
      </c>
      <c r="BD767" s="227">
        <v>409240.8</v>
      </c>
      <c r="BE767" s="227">
        <v>38888.800000000003</v>
      </c>
      <c r="BF767" s="227">
        <v>0</v>
      </c>
      <c r="BG767" s="227">
        <v>2888194.27</v>
      </c>
      <c r="BH767" s="227">
        <v>83333.3</v>
      </c>
      <c r="BI767" s="227">
        <v>92564.800000000003</v>
      </c>
      <c r="BJ767" s="227">
        <v>5743.72</v>
      </c>
      <c r="BK767" s="227">
        <v>70527.3</v>
      </c>
      <c r="BL767" s="227">
        <v>0</v>
      </c>
      <c r="BM767" s="227">
        <v>0</v>
      </c>
      <c r="BN767" s="227">
        <v>118611.1</v>
      </c>
      <c r="BO767" s="227">
        <v>0</v>
      </c>
      <c r="BP767" s="227">
        <v>0</v>
      </c>
      <c r="BQ767" s="227">
        <v>97201.8</v>
      </c>
      <c r="BR767" s="227">
        <v>1387326.7</v>
      </c>
      <c r="BS767" s="227">
        <v>0</v>
      </c>
      <c r="BT767" s="227">
        <v>0</v>
      </c>
      <c r="BU767" s="227">
        <v>532665.1</v>
      </c>
      <c r="BV767" s="227">
        <v>0</v>
      </c>
      <c r="BW767" s="227">
        <v>0</v>
      </c>
      <c r="BX767" s="227">
        <v>147020.4</v>
      </c>
      <c r="BY767" s="227">
        <v>0</v>
      </c>
      <c r="BZ767" s="227">
        <v>82888.899999999994</v>
      </c>
      <c r="CA767" s="227">
        <v>0</v>
      </c>
      <c r="CB767" s="227">
        <v>0</v>
      </c>
      <c r="CC767" s="227">
        <v>0</v>
      </c>
      <c r="CD767" s="227">
        <v>0</v>
      </c>
      <c r="CE767" s="227">
        <v>0</v>
      </c>
      <c r="CF767" s="227">
        <v>0</v>
      </c>
      <c r="CG767" s="227">
        <v>0</v>
      </c>
      <c r="CH767" s="227">
        <v>27777.8</v>
      </c>
      <c r="CI767" s="227">
        <v>0</v>
      </c>
      <c r="CJ767" s="227">
        <v>69221.100000000006</v>
      </c>
      <c r="CK767" s="227">
        <v>490920.98</v>
      </c>
      <c r="CL767" s="227">
        <v>19333.3</v>
      </c>
      <c r="CM767" s="326" t="s">
        <v>1462</v>
      </c>
      <c r="CN767" s="309" t="s">
        <v>1461</v>
      </c>
      <c r="CO767" s="309" t="s">
        <v>1462</v>
      </c>
      <c r="CQ767" s="336" t="s">
        <v>2274</v>
      </c>
      <c r="CR767" s="310">
        <f t="shared" si="17"/>
        <v>0</v>
      </c>
      <c r="CS767" s="310" t="s">
        <v>801</v>
      </c>
      <c r="CT767" s="310" t="s">
        <v>802</v>
      </c>
      <c r="CU767" s="310">
        <v>0</v>
      </c>
      <c r="CW767" s="312" t="s">
        <v>1461</v>
      </c>
      <c r="CX767" s="310" t="s">
        <v>1462</v>
      </c>
      <c r="CY767" s="310">
        <v>0</v>
      </c>
      <c r="CZ767" s="325">
        <f t="shared" si="16"/>
        <v>0</v>
      </c>
      <c r="DA767" s="313" t="s">
        <v>801</v>
      </c>
      <c r="DB767" s="310" t="s">
        <v>802</v>
      </c>
      <c r="DC767" s="310" t="s">
        <v>1473</v>
      </c>
    </row>
    <row r="768" spans="1:107" ht="13.2" customHeight="1" x14ac:dyDescent="0.25">
      <c r="A768" s="293" t="s">
        <v>803</v>
      </c>
      <c r="B768" s="294" t="s">
        <v>804</v>
      </c>
      <c r="C768" s="227">
        <v>0</v>
      </c>
      <c r="D768" s="227">
        <v>0</v>
      </c>
      <c r="E768" s="227">
        <v>0</v>
      </c>
      <c r="F768" s="227">
        <v>0</v>
      </c>
      <c r="G768" s="227">
        <v>0</v>
      </c>
      <c r="H768" s="227">
        <v>0</v>
      </c>
      <c r="I768" s="227">
        <v>0</v>
      </c>
      <c r="J768" s="227">
        <v>0</v>
      </c>
      <c r="K768" s="227">
        <v>0</v>
      </c>
      <c r="L768" s="227">
        <v>0</v>
      </c>
      <c r="M768" s="227">
        <v>0</v>
      </c>
      <c r="N768" s="227">
        <v>0</v>
      </c>
      <c r="O768" s="227">
        <v>0</v>
      </c>
      <c r="P768" s="227">
        <v>0</v>
      </c>
      <c r="Q768" s="227">
        <v>5540.2</v>
      </c>
      <c r="R768" s="227">
        <v>0</v>
      </c>
      <c r="S768" s="227">
        <v>0</v>
      </c>
      <c r="T768" s="227">
        <v>0</v>
      </c>
      <c r="U768" s="227">
        <v>0</v>
      </c>
      <c r="V768" s="227">
        <v>0</v>
      </c>
      <c r="W768" s="227">
        <v>0</v>
      </c>
      <c r="X768" s="227">
        <v>0</v>
      </c>
      <c r="Y768" s="227">
        <v>0</v>
      </c>
      <c r="Z768" s="227">
        <v>0</v>
      </c>
      <c r="AA768" s="227">
        <v>0</v>
      </c>
      <c r="AB768" s="227">
        <v>0</v>
      </c>
      <c r="AC768" s="227">
        <v>0</v>
      </c>
      <c r="AD768" s="227">
        <v>0</v>
      </c>
      <c r="AE768" s="227">
        <v>0</v>
      </c>
      <c r="AF768" s="227">
        <v>0</v>
      </c>
      <c r="AG768" s="227">
        <v>0</v>
      </c>
      <c r="AH768" s="227">
        <v>0</v>
      </c>
      <c r="AI768" s="227">
        <v>0</v>
      </c>
      <c r="AJ768" s="227">
        <v>0</v>
      </c>
      <c r="AK768" s="227">
        <v>166066.07999999999</v>
      </c>
      <c r="AL768" s="227">
        <v>0</v>
      </c>
      <c r="AM768" s="227">
        <v>0</v>
      </c>
      <c r="AN768" s="227">
        <v>0</v>
      </c>
      <c r="AO768" s="227">
        <v>0</v>
      </c>
      <c r="AP768" s="227">
        <v>0</v>
      </c>
      <c r="AQ768" s="227">
        <v>0</v>
      </c>
      <c r="AR768" s="227">
        <v>0</v>
      </c>
      <c r="AS768" s="227">
        <v>0</v>
      </c>
      <c r="AT768" s="227">
        <v>0</v>
      </c>
      <c r="AU768" s="227">
        <v>0</v>
      </c>
      <c r="AV768" s="227">
        <v>0</v>
      </c>
      <c r="AW768" s="227">
        <v>0</v>
      </c>
      <c r="AX768" s="227">
        <v>0</v>
      </c>
      <c r="AY768" s="227">
        <v>0</v>
      </c>
      <c r="AZ768" s="227">
        <v>0</v>
      </c>
      <c r="BA768" s="227">
        <v>0</v>
      </c>
      <c r="BB768" s="227">
        <v>0</v>
      </c>
      <c r="BC768" s="227">
        <v>219915.1</v>
      </c>
      <c r="BD768" s="227">
        <v>0</v>
      </c>
      <c r="BE768" s="227">
        <v>19944.400000000001</v>
      </c>
      <c r="BF768" s="227">
        <v>0</v>
      </c>
      <c r="BG768" s="227">
        <v>93892.9</v>
      </c>
      <c r="BH768" s="227">
        <v>0</v>
      </c>
      <c r="BI768" s="227">
        <v>0</v>
      </c>
      <c r="BJ768" s="227">
        <v>0</v>
      </c>
      <c r="BK768" s="227">
        <v>13761.4</v>
      </c>
      <c r="BL768" s="227">
        <v>0</v>
      </c>
      <c r="BM768" s="227">
        <v>0</v>
      </c>
      <c r="BN768" s="227">
        <v>0</v>
      </c>
      <c r="BO768" s="227">
        <v>0</v>
      </c>
      <c r="BP768" s="227">
        <v>0</v>
      </c>
      <c r="BQ768" s="227">
        <v>0</v>
      </c>
      <c r="BR768" s="227">
        <v>275000</v>
      </c>
      <c r="BS768" s="227">
        <v>0</v>
      </c>
      <c r="BT768" s="227">
        <v>0</v>
      </c>
      <c r="BU768" s="227">
        <v>0</v>
      </c>
      <c r="BV768" s="227">
        <v>-0.88</v>
      </c>
      <c r="BW768" s="227">
        <v>0</v>
      </c>
      <c r="BX768" s="227">
        <v>119215.9</v>
      </c>
      <c r="BY768" s="227">
        <v>12057</v>
      </c>
      <c r="BZ768" s="227">
        <v>0</v>
      </c>
      <c r="CA768" s="227">
        <v>0</v>
      </c>
      <c r="CB768" s="227">
        <v>0</v>
      </c>
      <c r="CC768" s="227">
        <v>0</v>
      </c>
      <c r="CD768" s="227">
        <v>0</v>
      </c>
      <c r="CE768" s="227">
        <v>0</v>
      </c>
      <c r="CF768" s="227">
        <v>0</v>
      </c>
      <c r="CG768" s="227">
        <v>0</v>
      </c>
      <c r="CH768" s="227">
        <v>0</v>
      </c>
      <c r="CI768" s="227">
        <v>16388.8</v>
      </c>
      <c r="CJ768" s="227">
        <v>1657.5</v>
      </c>
      <c r="CK768" s="227">
        <v>0</v>
      </c>
      <c r="CL768" s="227">
        <v>0</v>
      </c>
      <c r="CM768" s="326" t="s">
        <v>1462</v>
      </c>
      <c r="CN768" s="309" t="s">
        <v>1461</v>
      </c>
      <c r="CO768" s="309" t="s">
        <v>1462</v>
      </c>
      <c r="CQ768" s="336" t="s">
        <v>2274</v>
      </c>
      <c r="CR768" s="310">
        <f t="shared" si="17"/>
        <v>0</v>
      </c>
      <c r="CS768" s="310" t="s">
        <v>803</v>
      </c>
      <c r="CT768" s="310" t="s">
        <v>804</v>
      </c>
      <c r="CU768" s="310">
        <v>0</v>
      </c>
      <c r="CW768" s="312" t="s">
        <v>1461</v>
      </c>
      <c r="CX768" s="310" t="s">
        <v>1462</v>
      </c>
      <c r="CY768" s="310">
        <v>0</v>
      </c>
      <c r="CZ768" s="325">
        <f t="shared" si="16"/>
        <v>0</v>
      </c>
      <c r="DA768" s="313" t="s">
        <v>803</v>
      </c>
      <c r="DB768" s="310" t="s">
        <v>804</v>
      </c>
      <c r="DC768" s="310" t="s">
        <v>1473</v>
      </c>
    </row>
    <row r="769" spans="1:107" ht="13.2" customHeight="1" x14ac:dyDescent="0.25">
      <c r="A769" s="293" t="s">
        <v>805</v>
      </c>
      <c r="B769" s="294" t="s">
        <v>806</v>
      </c>
      <c r="C769" s="227">
        <v>0</v>
      </c>
      <c r="D769" s="227">
        <v>0</v>
      </c>
      <c r="E769" s="227">
        <v>66420.179999999993</v>
      </c>
      <c r="F769" s="227">
        <v>0</v>
      </c>
      <c r="G769" s="227">
        <v>13927.62</v>
      </c>
      <c r="H769" s="227">
        <v>7073.56</v>
      </c>
      <c r="I769" s="227">
        <v>0</v>
      </c>
      <c r="J769" s="227">
        <v>19978.04</v>
      </c>
      <c r="K769" s="227">
        <v>92700.7</v>
      </c>
      <c r="L769" s="227">
        <v>0</v>
      </c>
      <c r="M769" s="227">
        <v>143265.91</v>
      </c>
      <c r="N769" s="227">
        <v>0</v>
      </c>
      <c r="O769" s="227">
        <v>0</v>
      </c>
      <c r="P769" s="227">
        <v>0</v>
      </c>
      <c r="Q769" s="227">
        <v>68432.800000000003</v>
      </c>
      <c r="R769" s="227">
        <v>51372.2</v>
      </c>
      <c r="S769" s="227">
        <v>16222.2</v>
      </c>
      <c r="T769" s="227">
        <v>86083.3</v>
      </c>
      <c r="U769" s="227">
        <v>29421.1</v>
      </c>
      <c r="V769" s="227">
        <v>3166.7</v>
      </c>
      <c r="W769" s="227">
        <v>0</v>
      </c>
      <c r="X769" s="227">
        <v>41960.34</v>
      </c>
      <c r="Y769" s="227">
        <v>172264.16</v>
      </c>
      <c r="Z769" s="227">
        <v>0</v>
      </c>
      <c r="AA769" s="227">
        <v>0</v>
      </c>
      <c r="AB769" s="227">
        <v>46834.400000000001</v>
      </c>
      <c r="AC769" s="227">
        <v>0</v>
      </c>
      <c r="AD769" s="227">
        <v>28675</v>
      </c>
      <c r="AE769" s="227">
        <v>34372.83</v>
      </c>
      <c r="AF769" s="227">
        <v>0</v>
      </c>
      <c r="AG769" s="227">
        <v>24122.5</v>
      </c>
      <c r="AH769" s="227">
        <v>66709.759999999995</v>
      </c>
      <c r="AI769" s="227">
        <v>22765.29</v>
      </c>
      <c r="AJ769" s="227">
        <v>63083.34</v>
      </c>
      <c r="AK769" s="227">
        <v>214012.96</v>
      </c>
      <c r="AL769" s="227">
        <v>0</v>
      </c>
      <c r="AM769" s="227">
        <v>0</v>
      </c>
      <c r="AN769" s="227">
        <v>16137.93</v>
      </c>
      <c r="AO769" s="227">
        <v>0</v>
      </c>
      <c r="AP769" s="227">
        <v>18700.09</v>
      </c>
      <c r="AQ769" s="227">
        <v>13000</v>
      </c>
      <c r="AR769" s="227">
        <v>0</v>
      </c>
      <c r="AS769" s="227">
        <v>50161.599999999999</v>
      </c>
      <c r="AT769" s="227">
        <v>80084.259999999995</v>
      </c>
      <c r="AU769" s="227">
        <v>0</v>
      </c>
      <c r="AV769" s="227">
        <v>0</v>
      </c>
      <c r="AW769" s="227">
        <v>0</v>
      </c>
      <c r="AX769" s="227">
        <v>0</v>
      </c>
      <c r="AY769" s="227">
        <v>0</v>
      </c>
      <c r="AZ769" s="227">
        <v>96466.7</v>
      </c>
      <c r="BA769" s="227">
        <v>110888.9</v>
      </c>
      <c r="BB769" s="227">
        <v>0</v>
      </c>
      <c r="BC769" s="227">
        <v>2436.6</v>
      </c>
      <c r="BD769" s="227">
        <v>202283.04</v>
      </c>
      <c r="BE769" s="227">
        <v>0</v>
      </c>
      <c r="BF769" s="227">
        <v>76391.7</v>
      </c>
      <c r="BG769" s="227">
        <v>268691.59999999998</v>
      </c>
      <c r="BH769" s="227">
        <v>56841.3</v>
      </c>
      <c r="BI769" s="227">
        <v>136155.29999999999</v>
      </c>
      <c r="BJ769" s="227">
        <v>5221.28</v>
      </c>
      <c r="BK769" s="227">
        <v>0</v>
      </c>
      <c r="BL769" s="227">
        <v>0</v>
      </c>
      <c r="BM769" s="227">
        <v>21356.59</v>
      </c>
      <c r="BN769" s="227">
        <v>43144.4</v>
      </c>
      <c r="BO769" s="227">
        <v>74200</v>
      </c>
      <c r="BP769" s="227">
        <v>13897.1</v>
      </c>
      <c r="BQ769" s="227">
        <v>0</v>
      </c>
      <c r="BR769" s="295">
        <v>12222.2</v>
      </c>
      <c r="BS769" s="295">
        <v>0</v>
      </c>
      <c r="BT769" s="295">
        <v>20806.5</v>
      </c>
      <c r="BU769" s="295">
        <v>128540.65</v>
      </c>
      <c r="BV769" s="227">
        <v>15698.3</v>
      </c>
      <c r="BW769" s="295">
        <v>29130.2</v>
      </c>
      <c r="BX769" s="295">
        <v>79241.48</v>
      </c>
      <c r="BY769" s="295">
        <v>12333.3</v>
      </c>
      <c r="BZ769" s="295">
        <v>20571.8</v>
      </c>
      <c r="CA769" s="295">
        <v>0</v>
      </c>
      <c r="CB769" s="295">
        <v>91848.5</v>
      </c>
      <c r="CC769" s="295">
        <v>52222.21</v>
      </c>
      <c r="CD769" s="295">
        <v>0</v>
      </c>
      <c r="CE769" s="295">
        <v>14666.6</v>
      </c>
      <c r="CF769" s="227">
        <v>11277.23</v>
      </c>
      <c r="CG769" s="227">
        <v>0</v>
      </c>
      <c r="CH769" s="295">
        <v>45750</v>
      </c>
      <c r="CI769" s="295">
        <v>0</v>
      </c>
      <c r="CJ769" s="295">
        <v>156781.20000000001</v>
      </c>
      <c r="CK769" s="295">
        <v>0</v>
      </c>
      <c r="CL769" s="295">
        <v>6933.3</v>
      </c>
      <c r="CM769" s="326" t="s">
        <v>1462</v>
      </c>
      <c r="CN769" s="309" t="s">
        <v>1461</v>
      </c>
      <c r="CO769" s="309" t="s">
        <v>1462</v>
      </c>
      <c r="CQ769" s="336" t="s">
        <v>2274</v>
      </c>
      <c r="CR769" s="310">
        <f t="shared" si="17"/>
        <v>0</v>
      </c>
      <c r="CS769" s="310" t="s">
        <v>805</v>
      </c>
      <c r="CT769" s="310" t="s">
        <v>806</v>
      </c>
      <c r="CU769" s="310">
        <v>0</v>
      </c>
      <c r="CW769" s="312" t="s">
        <v>1461</v>
      </c>
      <c r="CX769" s="310" t="s">
        <v>1462</v>
      </c>
      <c r="CY769" s="310">
        <v>0</v>
      </c>
      <c r="CZ769" s="325">
        <f t="shared" si="16"/>
        <v>0</v>
      </c>
      <c r="DA769" s="313" t="s">
        <v>805</v>
      </c>
      <c r="DB769" s="310" t="s">
        <v>806</v>
      </c>
      <c r="DC769" s="310" t="s">
        <v>1473</v>
      </c>
    </row>
    <row r="770" spans="1:107" ht="13.2" customHeight="1" x14ac:dyDescent="0.25">
      <c r="A770" s="293" t="s">
        <v>807</v>
      </c>
      <c r="B770" s="294" t="s">
        <v>808</v>
      </c>
      <c r="C770" s="227">
        <v>269189.02</v>
      </c>
      <c r="D770" s="227">
        <v>278478.15999999997</v>
      </c>
      <c r="E770" s="227">
        <v>172090.75</v>
      </c>
      <c r="F770" s="227">
        <v>143054.93</v>
      </c>
      <c r="G770" s="227">
        <v>50076.12</v>
      </c>
      <c r="H770" s="227">
        <v>151550.9</v>
      </c>
      <c r="I770" s="227">
        <v>263812.96000000002</v>
      </c>
      <c r="J770" s="227">
        <v>348538.05</v>
      </c>
      <c r="K770" s="227">
        <v>215678.42</v>
      </c>
      <c r="L770" s="227">
        <v>502688.66</v>
      </c>
      <c r="M770" s="227">
        <v>200173.52</v>
      </c>
      <c r="N770" s="227">
        <v>200949.18</v>
      </c>
      <c r="O770" s="227">
        <v>795807.63</v>
      </c>
      <c r="P770" s="227">
        <v>402599.46</v>
      </c>
      <c r="Q770" s="227">
        <v>485948.92</v>
      </c>
      <c r="R770" s="227">
        <v>188629.37</v>
      </c>
      <c r="S770" s="227">
        <v>199441.62</v>
      </c>
      <c r="T770" s="227">
        <v>381941.78</v>
      </c>
      <c r="U770" s="227">
        <v>177431.59</v>
      </c>
      <c r="V770" s="227">
        <v>102533.51</v>
      </c>
      <c r="W770" s="227">
        <v>9354398.5600000005</v>
      </c>
      <c r="X770" s="227">
        <v>232459.1</v>
      </c>
      <c r="Y770" s="227">
        <v>485570.66</v>
      </c>
      <c r="Z770" s="227">
        <v>211005.38</v>
      </c>
      <c r="AA770" s="227">
        <v>99840.81</v>
      </c>
      <c r="AB770" s="227">
        <v>88410.71</v>
      </c>
      <c r="AC770" s="227">
        <v>123653.15</v>
      </c>
      <c r="AD770" s="227">
        <v>539318.97</v>
      </c>
      <c r="AE770" s="227">
        <v>108692.64</v>
      </c>
      <c r="AF770" s="227">
        <v>139955.95000000001</v>
      </c>
      <c r="AG770" s="227">
        <v>500303.69</v>
      </c>
      <c r="AH770" s="227">
        <v>80216.62</v>
      </c>
      <c r="AI770" s="227">
        <v>273259.93</v>
      </c>
      <c r="AJ770" s="227">
        <v>293186.59999999998</v>
      </c>
      <c r="AK770" s="227">
        <v>4070217.92</v>
      </c>
      <c r="AL770" s="227">
        <v>278644.53999999998</v>
      </c>
      <c r="AM770" s="227">
        <v>126381.79</v>
      </c>
      <c r="AN770" s="227">
        <v>227130.54</v>
      </c>
      <c r="AO770" s="227">
        <v>1005952.92</v>
      </c>
      <c r="AP770" s="227">
        <v>141837.32999999999</v>
      </c>
      <c r="AQ770" s="227">
        <v>96935.23</v>
      </c>
      <c r="AR770" s="227">
        <v>2168218.84</v>
      </c>
      <c r="AS770" s="227">
        <v>378346.17</v>
      </c>
      <c r="AT770" s="227">
        <v>454343.81</v>
      </c>
      <c r="AU770" s="227">
        <v>443578.14</v>
      </c>
      <c r="AV770" s="227">
        <v>199553.91</v>
      </c>
      <c r="AW770" s="227">
        <v>115741.67</v>
      </c>
      <c r="AX770" s="227">
        <v>127591.64</v>
      </c>
      <c r="AY770" s="227">
        <v>211522.53</v>
      </c>
      <c r="AZ770" s="227">
        <v>628356.89</v>
      </c>
      <c r="BA770" s="227">
        <v>669175.81999999995</v>
      </c>
      <c r="BB770" s="227">
        <v>87551.77</v>
      </c>
      <c r="BC770" s="227">
        <v>1104820</v>
      </c>
      <c r="BD770" s="227">
        <v>707944.81</v>
      </c>
      <c r="BE770" s="227">
        <v>72339.55</v>
      </c>
      <c r="BF770" s="227">
        <v>223803.18</v>
      </c>
      <c r="BG770" s="227">
        <v>1784109.83</v>
      </c>
      <c r="BH770" s="227">
        <v>24813.3</v>
      </c>
      <c r="BI770" s="227">
        <v>230692.57</v>
      </c>
      <c r="BJ770" s="227">
        <v>155604.51999999999</v>
      </c>
      <c r="BK770" s="227">
        <v>345323.2</v>
      </c>
      <c r="BL770" s="227">
        <v>359523.84000000003</v>
      </c>
      <c r="BM770" s="227">
        <v>186576.93</v>
      </c>
      <c r="BN770" s="227">
        <v>654557.12</v>
      </c>
      <c r="BO770" s="227">
        <v>529356.76</v>
      </c>
      <c r="BP770" s="227">
        <v>245992.1</v>
      </c>
      <c r="BQ770" s="227">
        <v>555941.37</v>
      </c>
      <c r="BR770" s="227">
        <v>808048.08</v>
      </c>
      <c r="BS770" s="227">
        <v>477372.47</v>
      </c>
      <c r="BT770" s="227">
        <v>179971.09</v>
      </c>
      <c r="BU770" s="227">
        <v>531664.87</v>
      </c>
      <c r="BV770" s="227">
        <v>53701.599999999999</v>
      </c>
      <c r="BW770" s="227">
        <v>324712.17</v>
      </c>
      <c r="BX770" s="227">
        <v>561690.94999999995</v>
      </c>
      <c r="BY770" s="227">
        <v>201448.97</v>
      </c>
      <c r="BZ770" s="227">
        <v>261361.1</v>
      </c>
      <c r="CA770" s="227">
        <v>314449.19</v>
      </c>
      <c r="CB770" s="227">
        <v>501361.59</v>
      </c>
      <c r="CC770" s="227">
        <v>440457.64</v>
      </c>
      <c r="CD770" s="227">
        <v>406006.14</v>
      </c>
      <c r="CE770" s="227">
        <v>482792.62</v>
      </c>
      <c r="CF770" s="227">
        <v>141587.28</v>
      </c>
      <c r="CG770" s="227">
        <v>136597.15</v>
      </c>
      <c r="CH770" s="227">
        <v>80011.039999999994</v>
      </c>
      <c r="CI770" s="227">
        <v>144795.32999999999</v>
      </c>
      <c r="CJ770" s="227">
        <v>686186.6</v>
      </c>
      <c r="CK770" s="227">
        <v>223213.72</v>
      </c>
      <c r="CL770" s="227">
        <v>100605.17</v>
      </c>
      <c r="CM770" s="326" t="s">
        <v>1462</v>
      </c>
      <c r="CN770" s="309" t="s">
        <v>1463</v>
      </c>
      <c r="CO770" s="309" t="s">
        <v>1462</v>
      </c>
      <c r="CQ770" s="336" t="s">
        <v>2274</v>
      </c>
      <c r="CR770" s="310">
        <f t="shared" si="17"/>
        <v>0</v>
      </c>
      <c r="CS770" s="310" t="s">
        <v>807</v>
      </c>
      <c r="CT770" s="310" t="s">
        <v>808</v>
      </c>
      <c r="CU770" s="310">
        <v>0</v>
      </c>
      <c r="CW770" s="312" t="s">
        <v>1463</v>
      </c>
      <c r="CX770" s="310" t="s">
        <v>1462</v>
      </c>
      <c r="CY770" s="310">
        <v>0</v>
      </c>
      <c r="CZ770" s="325">
        <f t="shared" si="16"/>
        <v>0</v>
      </c>
      <c r="DA770" s="313" t="s">
        <v>807</v>
      </c>
      <c r="DB770" s="310" t="s">
        <v>808</v>
      </c>
      <c r="DC770" s="310" t="s">
        <v>1473</v>
      </c>
    </row>
    <row r="771" spans="1:107" ht="13.2" customHeight="1" x14ac:dyDescent="0.25">
      <c r="A771" s="293" t="s">
        <v>809</v>
      </c>
      <c r="B771" s="294" t="s">
        <v>810</v>
      </c>
      <c r="C771" s="227">
        <v>341539.98</v>
      </c>
      <c r="D771" s="227">
        <v>550752.48</v>
      </c>
      <c r="E771" s="227">
        <v>293316.28000000003</v>
      </c>
      <c r="F771" s="227">
        <v>337329.59</v>
      </c>
      <c r="G771" s="227">
        <v>461743.61</v>
      </c>
      <c r="H771" s="227">
        <v>642508.14</v>
      </c>
      <c r="I771" s="227">
        <v>962755.96</v>
      </c>
      <c r="J771" s="227">
        <v>429333.36</v>
      </c>
      <c r="K771" s="227">
        <v>662785</v>
      </c>
      <c r="L771" s="227">
        <v>349425.12</v>
      </c>
      <c r="M771" s="227">
        <v>155828.64000000001</v>
      </c>
      <c r="N771" s="227">
        <v>461374.37</v>
      </c>
      <c r="O771" s="227">
        <v>2871532.39</v>
      </c>
      <c r="P771" s="227">
        <v>544166.69999999995</v>
      </c>
      <c r="Q771" s="227">
        <v>587249.07999999996</v>
      </c>
      <c r="R771" s="227">
        <v>123093.24</v>
      </c>
      <c r="S771" s="227">
        <v>0</v>
      </c>
      <c r="T771" s="227">
        <v>221081.35</v>
      </c>
      <c r="U771" s="227">
        <v>34572.65</v>
      </c>
      <c r="V771" s="227">
        <v>245733.3</v>
      </c>
      <c r="W771" s="227">
        <v>1912930.7</v>
      </c>
      <c r="X771" s="227">
        <v>397127.67</v>
      </c>
      <c r="Y771" s="227">
        <v>360635.63</v>
      </c>
      <c r="Z771" s="227">
        <v>652620</v>
      </c>
      <c r="AA771" s="227">
        <v>86650</v>
      </c>
      <c r="AB771" s="227">
        <v>536039.42000000004</v>
      </c>
      <c r="AC771" s="227">
        <v>388727.78</v>
      </c>
      <c r="AD771" s="227">
        <v>543083.32999999996</v>
      </c>
      <c r="AE771" s="227">
        <v>377777.76</v>
      </c>
      <c r="AF771" s="227">
        <v>232477.83</v>
      </c>
      <c r="AG771" s="227">
        <v>766166.7</v>
      </c>
      <c r="AH771" s="227">
        <v>206941.92</v>
      </c>
      <c r="AI771" s="227">
        <v>490231.24</v>
      </c>
      <c r="AJ771" s="227">
        <v>339833.33</v>
      </c>
      <c r="AK771" s="227">
        <v>2555876.2000000002</v>
      </c>
      <c r="AL771" s="227">
        <v>469178.9</v>
      </c>
      <c r="AM771" s="227">
        <v>122666.7</v>
      </c>
      <c r="AN771" s="227">
        <v>289283.28000000003</v>
      </c>
      <c r="AO771" s="227">
        <v>1089250</v>
      </c>
      <c r="AP771" s="227">
        <v>934893.31</v>
      </c>
      <c r="AQ771" s="227">
        <v>454333.4</v>
      </c>
      <c r="AR771" s="227">
        <v>802793.32</v>
      </c>
      <c r="AS771" s="227">
        <v>127422.07</v>
      </c>
      <c r="AT771" s="227">
        <v>1012809.36</v>
      </c>
      <c r="AU771" s="227">
        <v>948498</v>
      </c>
      <c r="AV771" s="227">
        <v>624804.4</v>
      </c>
      <c r="AW771" s="227">
        <v>547000</v>
      </c>
      <c r="AX771" s="227">
        <v>951449.96</v>
      </c>
      <c r="AY771" s="227">
        <v>1006183.32</v>
      </c>
      <c r="AZ771" s="227">
        <v>652624.92000000004</v>
      </c>
      <c r="BA771" s="227">
        <v>1473066.67</v>
      </c>
      <c r="BB771" s="227">
        <v>679032.26</v>
      </c>
      <c r="BC771" s="227">
        <v>1200868.0900000001</v>
      </c>
      <c r="BD771" s="227">
        <v>517514.35</v>
      </c>
      <c r="BE771" s="227">
        <v>0</v>
      </c>
      <c r="BF771" s="227">
        <v>334166.59999999998</v>
      </c>
      <c r="BG771" s="227">
        <v>236425.84</v>
      </c>
      <c r="BH771" s="227">
        <v>66154.399999999994</v>
      </c>
      <c r="BI771" s="227">
        <v>818883.24</v>
      </c>
      <c r="BJ771" s="227">
        <v>7333.3</v>
      </c>
      <c r="BK771" s="227">
        <v>207784.33</v>
      </c>
      <c r="BL771" s="227">
        <v>242923.5</v>
      </c>
      <c r="BM771" s="227">
        <v>538665.03</v>
      </c>
      <c r="BN771" s="227">
        <v>332500</v>
      </c>
      <c r="BO771" s="227">
        <v>159766.65</v>
      </c>
      <c r="BP771" s="227">
        <v>68833.350000000006</v>
      </c>
      <c r="BQ771" s="227">
        <v>140658.35</v>
      </c>
      <c r="BR771" s="227">
        <v>1080818.8</v>
      </c>
      <c r="BS771" s="227">
        <v>423957.32</v>
      </c>
      <c r="BT771" s="227">
        <v>39000</v>
      </c>
      <c r="BU771" s="227">
        <v>779847.01</v>
      </c>
      <c r="BV771" s="227">
        <v>316999.32</v>
      </c>
      <c r="BW771" s="227">
        <v>149333.34</v>
      </c>
      <c r="BX771" s="227">
        <v>554134.80000000005</v>
      </c>
      <c r="BY771" s="227">
        <v>340000</v>
      </c>
      <c r="BZ771" s="227">
        <v>0</v>
      </c>
      <c r="CA771" s="227">
        <v>606816.68999999994</v>
      </c>
      <c r="CB771" s="227">
        <v>26844.7</v>
      </c>
      <c r="CC771" s="227">
        <v>299999.98</v>
      </c>
      <c r="CD771" s="227">
        <v>846500.1</v>
      </c>
      <c r="CE771" s="227">
        <v>366000.03</v>
      </c>
      <c r="CF771" s="227">
        <v>332666.55</v>
      </c>
      <c r="CG771" s="227">
        <v>307215.74</v>
      </c>
      <c r="CH771" s="227">
        <v>560033.31999999995</v>
      </c>
      <c r="CI771" s="227">
        <v>413333.3</v>
      </c>
      <c r="CJ771" s="227">
        <v>843017.6</v>
      </c>
      <c r="CK771" s="227">
        <v>22500</v>
      </c>
      <c r="CL771" s="227">
        <v>69416.7</v>
      </c>
      <c r="CM771" s="326" t="s">
        <v>1462</v>
      </c>
      <c r="CN771" s="309" t="s">
        <v>1463</v>
      </c>
      <c r="CO771" s="309" t="s">
        <v>1462</v>
      </c>
      <c r="CQ771" s="336" t="s">
        <v>2274</v>
      </c>
      <c r="CR771" s="310">
        <f t="shared" si="17"/>
        <v>0</v>
      </c>
      <c r="CS771" s="310" t="s">
        <v>809</v>
      </c>
      <c r="CT771" s="310" t="s">
        <v>810</v>
      </c>
      <c r="CU771" s="310">
        <v>0</v>
      </c>
      <c r="CW771" s="312" t="s">
        <v>1463</v>
      </c>
      <c r="CX771" s="310" t="s">
        <v>1462</v>
      </c>
      <c r="CY771" s="310">
        <v>0</v>
      </c>
      <c r="CZ771" s="325">
        <f t="shared" si="16"/>
        <v>0</v>
      </c>
      <c r="DA771" s="313" t="s">
        <v>809</v>
      </c>
      <c r="DB771" s="310" t="s">
        <v>810</v>
      </c>
      <c r="DC771" s="310" t="s">
        <v>1473</v>
      </c>
    </row>
    <row r="772" spans="1:107" ht="13.2" customHeight="1" x14ac:dyDescent="0.25">
      <c r="A772" s="293" t="s">
        <v>811</v>
      </c>
      <c r="B772" s="294" t="s">
        <v>812</v>
      </c>
      <c r="C772" s="227">
        <v>218972.96</v>
      </c>
      <c r="D772" s="227">
        <v>269717.39</v>
      </c>
      <c r="E772" s="227">
        <v>77628.259999999995</v>
      </c>
      <c r="F772" s="227">
        <v>232625.79</v>
      </c>
      <c r="G772" s="227">
        <v>82034.399999999994</v>
      </c>
      <c r="H772" s="227">
        <v>88220.41</v>
      </c>
      <c r="I772" s="227">
        <v>109201.74</v>
      </c>
      <c r="J772" s="227">
        <v>207774.04</v>
      </c>
      <c r="K772" s="227">
        <v>25915</v>
      </c>
      <c r="L772" s="227">
        <v>123470.16</v>
      </c>
      <c r="M772" s="227">
        <v>102919.42</v>
      </c>
      <c r="N772" s="227">
        <v>14707.1</v>
      </c>
      <c r="O772" s="227">
        <v>481585.43</v>
      </c>
      <c r="P772" s="227">
        <v>5833.31</v>
      </c>
      <c r="Q772" s="227">
        <v>21975.119999999999</v>
      </c>
      <c r="R772" s="227">
        <v>9333.2000000000007</v>
      </c>
      <c r="S772" s="227">
        <v>52184.67</v>
      </c>
      <c r="T772" s="227">
        <v>489014</v>
      </c>
      <c r="U772" s="227">
        <v>37068.69</v>
      </c>
      <c r="V772" s="227">
        <v>241666.7</v>
      </c>
      <c r="W772" s="227">
        <v>1568607.19</v>
      </c>
      <c r="X772" s="227">
        <v>232662.1</v>
      </c>
      <c r="Y772" s="227">
        <v>28164.23</v>
      </c>
      <c r="Z772" s="227">
        <v>262679.2</v>
      </c>
      <c r="AA772" s="227">
        <v>77867.16</v>
      </c>
      <c r="AB772" s="227">
        <v>3691.6</v>
      </c>
      <c r="AC772" s="227">
        <v>115590.68</v>
      </c>
      <c r="AD772" s="227">
        <v>28820.66</v>
      </c>
      <c r="AE772" s="227">
        <v>562.55999999999995</v>
      </c>
      <c r="AF772" s="227">
        <v>85836.25</v>
      </c>
      <c r="AG772" s="227">
        <v>72247.66</v>
      </c>
      <c r="AH772" s="227">
        <v>154989.51999999999</v>
      </c>
      <c r="AI772" s="227">
        <v>16616.28</v>
      </c>
      <c r="AJ772" s="227">
        <v>61911.06</v>
      </c>
      <c r="AK772" s="227">
        <v>447188.53</v>
      </c>
      <c r="AL772" s="227">
        <v>10498.9</v>
      </c>
      <c r="AM772" s="227">
        <v>25770.63</v>
      </c>
      <c r="AN772" s="227">
        <v>3150</v>
      </c>
      <c r="AO772" s="227">
        <v>103688.9</v>
      </c>
      <c r="AP772" s="227">
        <v>33555.53</v>
      </c>
      <c r="AQ772" s="227">
        <v>20291.740000000002</v>
      </c>
      <c r="AR772" s="227">
        <v>103391.34</v>
      </c>
      <c r="AS772" s="227">
        <v>148600.20000000001</v>
      </c>
      <c r="AT772" s="227">
        <v>144351.34</v>
      </c>
      <c r="AU772" s="227">
        <v>85740.67</v>
      </c>
      <c r="AV772" s="227">
        <v>235298</v>
      </c>
      <c r="AW772" s="227">
        <v>207020.9</v>
      </c>
      <c r="AX772" s="227">
        <v>12300.02</v>
      </c>
      <c r="AY772" s="227">
        <v>97537.24</v>
      </c>
      <c r="AZ772" s="227">
        <v>18664.98</v>
      </c>
      <c r="BA772" s="227">
        <v>117583.3</v>
      </c>
      <c r="BB772" s="227">
        <v>16094.69</v>
      </c>
      <c r="BC772" s="227">
        <v>462021.96</v>
      </c>
      <c r="BD772" s="227">
        <v>182235.76</v>
      </c>
      <c r="BE772" s="227">
        <v>2534.58</v>
      </c>
      <c r="BF772" s="227">
        <v>13494.86</v>
      </c>
      <c r="BG772" s="227">
        <v>407896.27</v>
      </c>
      <c r="BH772" s="227">
        <v>12316.3</v>
      </c>
      <c r="BI772" s="227">
        <v>189675.54</v>
      </c>
      <c r="BJ772" s="227">
        <v>63100.14</v>
      </c>
      <c r="BK772" s="227">
        <v>22149.68</v>
      </c>
      <c r="BL772" s="227">
        <v>167308.48000000001</v>
      </c>
      <c r="BM772" s="227">
        <v>48300</v>
      </c>
      <c r="BN772" s="227">
        <v>566458.30000000005</v>
      </c>
      <c r="BO772" s="227">
        <v>53748.13</v>
      </c>
      <c r="BP772" s="227">
        <v>121084.99</v>
      </c>
      <c r="BQ772" s="227">
        <v>677821.31</v>
      </c>
      <c r="BR772" s="227">
        <v>2811923.4</v>
      </c>
      <c r="BS772" s="227">
        <v>140645.19</v>
      </c>
      <c r="BT772" s="227">
        <v>0</v>
      </c>
      <c r="BU772" s="227">
        <v>690392.24</v>
      </c>
      <c r="BV772" s="227">
        <v>147365.82999999999</v>
      </c>
      <c r="BW772" s="227">
        <v>112427.4</v>
      </c>
      <c r="BX772" s="227">
        <v>561422.19999999995</v>
      </c>
      <c r="BY772" s="227">
        <v>35639.480000000003</v>
      </c>
      <c r="BZ772" s="227">
        <v>4900</v>
      </c>
      <c r="CA772" s="227">
        <v>112195.64</v>
      </c>
      <c r="CB772" s="227">
        <v>311295.14</v>
      </c>
      <c r="CC772" s="227">
        <v>141490.99</v>
      </c>
      <c r="CD772" s="227">
        <v>75935.8</v>
      </c>
      <c r="CE772" s="227">
        <v>13275.5</v>
      </c>
      <c r="CF772" s="227">
        <v>25360.35</v>
      </c>
      <c r="CG772" s="227">
        <v>10270.950000000001</v>
      </c>
      <c r="CH772" s="227">
        <v>84431.3</v>
      </c>
      <c r="CI772" s="227">
        <v>99034.26</v>
      </c>
      <c r="CJ772" s="227">
        <v>798632.93</v>
      </c>
      <c r="CK772" s="227">
        <v>38350.720000000001</v>
      </c>
      <c r="CL772" s="227">
        <v>50739</v>
      </c>
      <c r="CM772" s="326" t="s">
        <v>1462</v>
      </c>
      <c r="CN772" s="309" t="s">
        <v>1463</v>
      </c>
      <c r="CO772" s="309" t="s">
        <v>1462</v>
      </c>
      <c r="CQ772" s="336" t="s">
        <v>2274</v>
      </c>
      <c r="CR772" s="310">
        <f t="shared" si="17"/>
        <v>0</v>
      </c>
      <c r="CS772" s="310" t="s">
        <v>811</v>
      </c>
      <c r="CT772" s="310" t="s">
        <v>812</v>
      </c>
      <c r="CU772" s="310">
        <v>0</v>
      </c>
      <c r="CW772" s="312" t="s">
        <v>1463</v>
      </c>
      <c r="CX772" s="310" t="s">
        <v>1462</v>
      </c>
      <c r="CY772" s="310">
        <v>0</v>
      </c>
      <c r="CZ772" s="325">
        <f t="shared" si="16"/>
        <v>0</v>
      </c>
      <c r="DA772" s="313" t="s">
        <v>811</v>
      </c>
      <c r="DB772" s="310" t="s">
        <v>812</v>
      </c>
      <c r="DC772" s="310" t="s">
        <v>1473</v>
      </c>
    </row>
    <row r="773" spans="1:107" ht="13.2" customHeight="1" x14ac:dyDescent="0.25">
      <c r="A773" s="293" t="s">
        <v>813</v>
      </c>
      <c r="B773" s="294" t="s">
        <v>814</v>
      </c>
      <c r="C773" s="227">
        <v>57221.66</v>
      </c>
      <c r="D773" s="227">
        <v>19291.759999999998</v>
      </c>
      <c r="E773" s="227">
        <v>28820.97</v>
      </c>
      <c r="F773" s="227">
        <v>18551.16</v>
      </c>
      <c r="G773" s="227">
        <v>35035.71</v>
      </c>
      <c r="H773" s="227">
        <v>22097.68</v>
      </c>
      <c r="I773" s="227">
        <v>28519.9</v>
      </c>
      <c r="J773" s="227">
        <v>38569.49</v>
      </c>
      <c r="K773" s="227">
        <v>82730.17</v>
      </c>
      <c r="L773" s="227">
        <v>52036.44</v>
      </c>
      <c r="M773" s="227">
        <v>89964.12</v>
      </c>
      <c r="N773" s="227">
        <v>25581.25</v>
      </c>
      <c r="O773" s="227">
        <v>139520.76</v>
      </c>
      <c r="P773" s="227">
        <v>32310.32</v>
      </c>
      <c r="Q773" s="227">
        <v>28328.53</v>
      </c>
      <c r="R773" s="227">
        <v>37206.160000000003</v>
      </c>
      <c r="S773" s="227">
        <v>38853.69</v>
      </c>
      <c r="T773" s="227">
        <v>48100.36</v>
      </c>
      <c r="U773" s="227">
        <v>21493.43</v>
      </c>
      <c r="V773" s="227">
        <v>32149.51</v>
      </c>
      <c r="W773" s="227">
        <v>307082.84000000003</v>
      </c>
      <c r="X773" s="227">
        <v>29591.31</v>
      </c>
      <c r="Y773" s="227">
        <v>8417.7099999999991</v>
      </c>
      <c r="Z773" s="227">
        <v>15205.2</v>
      </c>
      <c r="AA773" s="227">
        <v>22883.21</v>
      </c>
      <c r="AB773" s="227">
        <v>31677.81</v>
      </c>
      <c r="AC773" s="227">
        <v>38298.239999999998</v>
      </c>
      <c r="AD773" s="227">
        <v>33137.67</v>
      </c>
      <c r="AE773" s="227">
        <v>42959.78</v>
      </c>
      <c r="AF773" s="227">
        <v>41316.44</v>
      </c>
      <c r="AG773" s="227">
        <v>42358.66</v>
      </c>
      <c r="AH773" s="227">
        <v>48585.279999999999</v>
      </c>
      <c r="AI773" s="227">
        <v>91118.76</v>
      </c>
      <c r="AJ773" s="227">
        <v>22113.66</v>
      </c>
      <c r="AK773" s="227">
        <v>458353.29</v>
      </c>
      <c r="AL773" s="227">
        <v>56305.42</v>
      </c>
      <c r="AM773" s="227">
        <v>19179.28</v>
      </c>
      <c r="AN773" s="227">
        <v>65845.87</v>
      </c>
      <c r="AO773" s="227">
        <v>30771.599999999999</v>
      </c>
      <c r="AP773" s="227">
        <v>15627.06</v>
      </c>
      <c r="AQ773" s="227">
        <v>65188.37</v>
      </c>
      <c r="AR773" s="227">
        <v>315721.37</v>
      </c>
      <c r="AS773" s="227">
        <v>25060.1</v>
      </c>
      <c r="AT773" s="227">
        <v>93289.93</v>
      </c>
      <c r="AU773" s="227">
        <v>23136.69</v>
      </c>
      <c r="AV773" s="227">
        <v>9943.25</v>
      </c>
      <c r="AW773" s="227">
        <v>22637.96</v>
      </c>
      <c r="AX773" s="227">
        <v>20608.34</v>
      </c>
      <c r="AY773" s="227">
        <v>53794.400000000001</v>
      </c>
      <c r="AZ773" s="227">
        <v>60080.25</v>
      </c>
      <c r="BA773" s="227">
        <v>27445.85</v>
      </c>
      <c r="BB773" s="227">
        <v>14837.74</v>
      </c>
      <c r="BC773" s="227">
        <v>281583.96000000002</v>
      </c>
      <c r="BD773" s="227">
        <v>39445.86</v>
      </c>
      <c r="BE773" s="227">
        <v>30747.8</v>
      </c>
      <c r="BF773" s="227">
        <v>27639.43</v>
      </c>
      <c r="BG773" s="227">
        <v>52063.040000000001</v>
      </c>
      <c r="BH773" s="227">
        <v>53250.6</v>
      </c>
      <c r="BI773" s="227">
        <v>97529.71</v>
      </c>
      <c r="BJ773" s="227">
        <v>96913.34</v>
      </c>
      <c r="BK773" s="227">
        <v>108602.79</v>
      </c>
      <c r="BL773" s="227">
        <v>237967.67</v>
      </c>
      <c r="BM773" s="227">
        <v>0</v>
      </c>
      <c r="BN773" s="227">
        <v>83035.02</v>
      </c>
      <c r="BO773" s="227">
        <v>50637.83</v>
      </c>
      <c r="BP773" s="227">
        <v>20510.939999999999</v>
      </c>
      <c r="BQ773" s="227">
        <v>38655.15</v>
      </c>
      <c r="BR773" s="227">
        <v>288398.74</v>
      </c>
      <c r="BS773" s="227">
        <v>49349.45</v>
      </c>
      <c r="BT773" s="227">
        <v>41883.300000000003</v>
      </c>
      <c r="BU773" s="227">
        <v>273033.81</v>
      </c>
      <c r="BV773" s="227">
        <v>51636.07</v>
      </c>
      <c r="BW773" s="227">
        <v>38460.980000000003</v>
      </c>
      <c r="BX773" s="227">
        <v>220101.51</v>
      </c>
      <c r="BY773" s="227">
        <v>7100.7</v>
      </c>
      <c r="BZ773" s="227">
        <v>11150</v>
      </c>
      <c r="CA773" s="227">
        <v>68164</v>
      </c>
      <c r="CB773" s="227">
        <v>11925</v>
      </c>
      <c r="CC773" s="227">
        <v>58400</v>
      </c>
      <c r="CD773" s="227">
        <v>17263.3</v>
      </c>
      <c r="CE773" s="227">
        <v>51142.17</v>
      </c>
      <c r="CF773" s="227">
        <v>48548.43</v>
      </c>
      <c r="CG773" s="227">
        <v>7229</v>
      </c>
      <c r="CH773" s="227">
        <v>6275</v>
      </c>
      <c r="CI773" s="227">
        <v>25462.09</v>
      </c>
      <c r="CJ773" s="227">
        <v>56694.5</v>
      </c>
      <c r="CK773" s="227">
        <v>70368.19</v>
      </c>
      <c r="CL773" s="227">
        <v>47536.3</v>
      </c>
      <c r="CM773" s="326" t="s">
        <v>1462</v>
      </c>
      <c r="CN773" s="309" t="s">
        <v>1463</v>
      </c>
      <c r="CO773" s="309" t="s">
        <v>1462</v>
      </c>
      <c r="CQ773" s="336" t="s">
        <v>2274</v>
      </c>
      <c r="CR773" s="310">
        <f t="shared" si="17"/>
        <v>0</v>
      </c>
      <c r="CS773" s="310" t="s">
        <v>813</v>
      </c>
      <c r="CT773" s="310" t="s">
        <v>814</v>
      </c>
      <c r="CU773" s="310">
        <v>0</v>
      </c>
      <c r="CW773" s="312" t="s">
        <v>1463</v>
      </c>
      <c r="CX773" s="310" t="s">
        <v>1462</v>
      </c>
      <c r="CY773" s="310">
        <v>0</v>
      </c>
      <c r="CZ773" s="325">
        <f t="shared" si="16"/>
        <v>0</v>
      </c>
      <c r="DA773" s="313" t="s">
        <v>813</v>
      </c>
      <c r="DB773" s="310" t="s">
        <v>814</v>
      </c>
      <c r="DC773" s="310" t="s">
        <v>1473</v>
      </c>
    </row>
    <row r="774" spans="1:107" ht="13.2" customHeight="1" x14ac:dyDescent="0.25">
      <c r="A774" s="293" t="s">
        <v>815</v>
      </c>
      <c r="B774" s="294" t="s">
        <v>816</v>
      </c>
      <c r="C774" s="227">
        <v>77732.95</v>
      </c>
      <c r="D774" s="227">
        <v>108363.76</v>
      </c>
      <c r="E774" s="227">
        <v>26863.37</v>
      </c>
      <c r="F774" s="227">
        <v>0</v>
      </c>
      <c r="G774" s="227">
        <v>5662.99</v>
      </c>
      <c r="H774" s="227">
        <v>10271.98</v>
      </c>
      <c r="I774" s="227">
        <v>15631.11</v>
      </c>
      <c r="J774" s="227">
        <v>23962.73</v>
      </c>
      <c r="K774" s="227">
        <v>5832.34</v>
      </c>
      <c r="L774" s="227">
        <v>52117.53</v>
      </c>
      <c r="M774" s="227">
        <v>12326.62</v>
      </c>
      <c r="N774" s="227">
        <v>0</v>
      </c>
      <c r="O774" s="227">
        <v>77258.600000000006</v>
      </c>
      <c r="P774" s="227">
        <v>0</v>
      </c>
      <c r="Q774" s="227">
        <v>19239.86</v>
      </c>
      <c r="R774" s="227">
        <v>0</v>
      </c>
      <c r="S774" s="227">
        <v>25731</v>
      </c>
      <c r="T774" s="227">
        <v>23831.8</v>
      </c>
      <c r="U774" s="227">
        <v>36922.46</v>
      </c>
      <c r="V774" s="227">
        <v>0</v>
      </c>
      <c r="W774" s="227">
        <v>22284.31</v>
      </c>
      <c r="X774" s="227">
        <v>1047.93</v>
      </c>
      <c r="Y774" s="227">
        <v>1437.35</v>
      </c>
      <c r="Z774" s="227">
        <v>27083.3</v>
      </c>
      <c r="AA774" s="227">
        <v>36076.019999999997</v>
      </c>
      <c r="AB774" s="227">
        <v>11166.64</v>
      </c>
      <c r="AC774" s="227">
        <v>88726.06</v>
      </c>
      <c r="AD774" s="227">
        <v>39612.67</v>
      </c>
      <c r="AE774" s="227">
        <v>32411.16</v>
      </c>
      <c r="AF774" s="227">
        <v>16007.91</v>
      </c>
      <c r="AG774" s="227">
        <v>24518.799999999999</v>
      </c>
      <c r="AH774" s="227">
        <v>97942.35</v>
      </c>
      <c r="AI774" s="227">
        <v>0</v>
      </c>
      <c r="AJ774" s="227">
        <v>0</v>
      </c>
      <c r="AK774" s="227">
        <v>68446.070000000007</v>
      </c>
      <c r="AL774" s="227">
        <v>0</v>
      </c>
      <c r="AM774" s="227">
        <v>81147.87</v>
      </c>
      <c r="AN774" s="227">
        <v>0</v>
      </c>
      <c r="AO774" s="227">
        <v>0</v>
      </c>
      <c r="AP774" s="227">
        <v>0</v>
      </c>
      <c r="AQ774" s="227">
        <v>36623.879999999997</v>
      </c>
      <c r="AR774" s="227">
        <v>0</v>
      </c>
      <c r="AS774" s="227">
        <v>11408.4</v>
      </c>
      <c r="AT774" s="227">
        <v>35583.120000000003</v>
      </c>
      <c r="AU774" s="227">
        <v>36117.49</v>
      </c>
      <c r="AV774" s="227">
        <v>0</v>
      </c>
      <c r="AW774" s="227">
        <v>57153.18</v>
      </c>
      <c r="AX774" s="227">
        <v>0</v>
      </c>
      <c r="AY774" s="227">
        <v>41041.599999999999</v>
      </c>
      <c r="AZ774" s="227">
        <v>11457.4</v>
      </c>
      <c r="BA774" s="227">
        <v>0</v>
      </c>
      <c r="BB774" s="227">
        <v>76132.350000000006</v>
      </c>
      <c r="BC774" s="227">
        <v>0</v>
      </c>
      <c r="BD774" s="227">
        <v>29708.3</v>
      </c>
      <c r="BE774" s="227">
        <v>7430.8</v>
      </c>
      <c r="BF774" s="227">
        <v>47544.3</v>
      </c>
      <c r="BG774" s="227">
        <v>8721.7999999999993</v>
      </c>
      <c r="BH774" s="227">
        <v>2499.6999999999998</v>
      </c>
      <c r="BI774" s="227">
        <v>374.46</v>
      </c>
      <c r="BJ774" s="227">
        <v>2600.09</v>
      </c>
      <c r="BK774" s="227">
        <v>0</v>
      </c>
      <c r="BL774" s="227">
        <v>72852.73</v>
      </c>
      <c r="BM774" s="227">
        <v>15138.3</v>
      </c>
      <c r="BN774" s="227">
        <v>68323.31</v>
      </c>
      <c r="BO774" s="227">
        <v>5550</v>
      </c>
      <c r="BP774" s="227">
        <v>21296.65</v>
      </c>
      <c r="BQ774" s="227">
        <v>26953.33</v>
      </c>
      <c r="BR774" s="227">
        <v>0</v>
      </c>
      <c r="BS774" s="227">
        <v>0</v>
      </c>
      <c r="BT774" s="227">
        <v>4758.7</v>
      </c>
      <c r="BU774" s="227">
        <v>67072.72</v>
      </c>
      <c r="BV774" s="227">
        <v>0</v>
      </c>
      <c r="BW774" s="227">
        <v>8958.7800000000007</v>
      </c>
      <c r="BX774" s="227">
        <v>0</v>
      </c>
      <c r="BY774" s="227">
        <v>25483.33</v>
      </c>
      <c r="BZ774" s="227">
        <v>3000</v>
      </c>
      <c r="CA774" s="227">
        <v>50493</v>
      </c>
      <c r="CB774" s="227">
        <v>0</v>
      </c>
      <c r="CC774" s="227">
        <v>52496</v>
      </c>
      <c r="CD774" s="227">
        <v>38589.86</v>
      </c>
      <c r="CE774" s="227">
        <v>0</v>
      </c>
      <c r="CF774" s="227">
        <v>7080</v>
      </c>
      <c r="CG774" s="227">
        <v>5541.18</v>
      </c>
      <c r="CH774" s="227">
        <v>2708.3</v>
      </c>
      <c r="CI774" s="227">
        <v>24520.85</v>
      </c>
      <c r="CJ774" s="227">
        <v>0</v>
      </c>
      <c r="CK774" s="227">
        <v>12878.33</v>
      </c>
      <c r="CL774" s="227">
        <v>0</v>
      </c>
      <c r="CM774" s="326" t="s">
        <v>1462</v>
      </c>
      <c r="CN774" s="309" t="s">
        <v>1463</v>
      </c>
      <c r="CO774" s="309" t="s">
        <v>1462</v>
      </c>
      <c r="CQ774" s="336" t="s">
        <v>2274</v>
      </c>
      <c r="CR774" s="310">
        <f t="shared" si="17"/>
        <v>0</v>
      </c>
      <c r="CS774" s="310" t="s">
        <v>815</v>
      </c>
      <c r="CT774" s="310" t="s">
        <v>816</v>
      </c>
      <c r="CU774" s="310">
        <v>0</v>
      </c>
      <c r="CW774" s="312" t="s">
        <v>1463</v>
      </c>
      <c r="CX774" s="310" t="s">
        <v>1462</v>
      </c>
      <c r="CY774" s="310">
        <v>0</v>
      </c>
      <c r="CZ774" s="325">
        <f t="shared" si="16"/>
        <v>0</v>
      </c>
      <c r="DA774" s="313" t="s">
        <v>815</v>
      </c>
      <c r="DB774" s="310" t="s">
        <v>816</v>
      </c>
      <c r="DC774" s="310" t="s">
        <v>1473</v>
      </c>
    </row>
    <row r="775" spans="1:107" ht="13.2" customHeight="1" x14ac:dyDescent="0.25">
      <c r="A775" s="293" t="s">
        <v>817</v>
      </c>
      <c r="B775" s="294" t="s">
        <v>818</v>
      </c>
      <c r="C775" s="227">
        <v>4250.32</v>
      </c>
      <c r="D775" s="227">
        <v>2578.9299999999998</v>
      </c>
      <c r="E775" s="227">
        <v>0</v>
      </c>
      <c r="F775" s="227">
        <v>0</v>
      </c>
      <c r="G775" s="227">
        <v>0</v>
      </c>
      <c r="H775" s="227">
        <v>0</v>
      </c>
      <c r="I775" s="227">
        <v>14703.36</v>
      </c>
      <c r="J775" s="227">
        <v>0</v>
      </c>
      <c r="K775" s="227">
        <v>0</v>
      </c>
      <c r="L775" s="227">
        <v>832.25</v>
      </c>
      <c r="M775" s="227">
        <v>2501.89</v>
      </c>
      <c r="N775" s="227">
        <v>0</v>
      </c>
      <c r="O775" s="227">
        <v>23333.4</v>
      </c>
      <c r="P775" s="227">
        <v>0</v>
      </c>
      <c r="Q775" s="227">
        <v>0</v>
      </c>
      <c r="R775" s="227">
        <v>0</v>
      </c>
      <c r="S775" s="227">
        <v>0</v>
      </c>
      <c r="T775" s="227">
        <v>11814.71</v>
      </c>
      <c r="U775" s="227">
        <v>0</v>
      </c>
      <c r="V775" s="227">
        <v>0</v>
      </c>
      <c r="W775" s="227">
        <v>0</v>
      </c>
      <c r="X775" s="227">
        <v>0</v>
      </c>
      <c r="Y775" s="227">
        <v>0</v>
      </c>
      <c r="Z775" s="227">
        <v>0</v>
      </c>
      <c r="AA775" s="227">
        <v>0</v>
      </c>
      <c r="AB775" s="227">
        <v>0</v>
      </c>
      <c r="AC775" s="227">
        <v>3091.69</v>
      </c>
      <c r="AD775" s="227">
        <v>37566.67</v>
      </c>
      <c r="AE775" s="227">
        <v>0</v>
      </c>
      <c r="AF775" s="227">
        <v>134173.64000000001</v>
      </c>
      <c r="AG775" s="227">
        <v>34166.639999999999</v>
      </c>
      <c r="AH775" s="227">
        <v>0</v>
      </c>
      <c r="AI775" s="227">
        <v>0</v>
      </c>
      <c r="AJ775" s="227">
        <v>0</v>
      </c>
      <c r="AK775" s="227">
        <v>16166.54</v>
      </c>
      <c r="AL775" s="227">
        <v>0</v>
      </c>
      <c r="AM775" s="227">
        <v>0</v>
      </c>
      <c r="AN775" s="227">
        <v>0</v>
      </c>
      <c r="AO775" s="227">
        <v>0</v>
      </c>
      <c r="AP775" s="227">
        <v>0</v>
      </c>
      <c r="AQ775" s="227">
        <v>0</v>
      </c>
      <c r="AR775" s="227">
        <v>0</v>
      </c>
      <c r="AS775" s="227">
        <v>0</v>
      </c>
      <c r="AT775" s="227">
        <v>0</v>
      </c>
      <c r="AU775" s="227">
        <v>900</v>
      </c>
      <c r="AV775" s="227">
        <v>0</v>
      </c>
      <c r="AW775" s="227">
        <v>0</v>
      </c>
      <c r="AX775" s="227">
        <v>0</v>
      </c>
      <c r="AY775" s="227">
        <v>0</v>
      </c>
      <c r="AZ775" s="227">
        <v>0</v>
      </c>
      <c r="BA775" s="227">
        <v>532.5</v>
      </c>
      <c r="BB775" s="227">
        <v>0</v>
      </c>
      <c r="BC775" s="227">
        <v>0</v>
      </c>
      <c r="BD775" s="227">
        <v>0</v>
      </c>
      <c r="BE775" s="227">
        <v>0</v>
      </c>
      <c r="BF775" s="227">
        <v>0</v>
      </c>
      <c r="BG775" s="227">
        <v>100826.92</v>
      </c>
      <c r="BH775" s="227">
        <v>1873.42</v>
      </c>
      <c r="BI775" s="227">
        <v>649.08000000000004</v>
      </c>
      <c r="BJ775" s="227">
        <v>14600</v>
      </c>
      <c r="BK775" s="227">
        <v>0</v>
      </c>
      <c r="BL775" s="227">
        <v>0</v>
      </c>
      <c r="BM775" s="227">
        <v>0</v>
      </c>
      <c r="BN775" s="227">
        <v>0</v>
      </c>
      <c r="BO775" s="227">
        <v>0</v>
      </c>
      <c r="BP775" s="227">
        <v>0</v>
      </c>
      <c r="BQ775" s="227">
        <v>4919.8</v>
      </c>
      <c r="BR775" s="227">
        <v>0</v>
      </c>
      <c r="BS775" s="227">
        <v>0</v>
      </c>
      <c r="BT775" s="227">
        <v>36666.6</v>
      </c>
      <c r="BU775" s="227">
        <v>0</v>
      </c>
      <c r="BV775" s="227">
        <v>0</v>
      </c>
      <c r="BW775" s="227">
        <v>13875</v>
      </c>
      <c r="BX775" s="227">
        <v>0</v>
      </c>
      <c r="BY775" s="227">
        <v>0</v>
      </c>
      <c r="BZ775" s="227">
        <v>0</v>
      </c>
      <c r="CA775" s="227">
        <v>13500</v>
      </c>
      <c r="CB775" s="227">
        <v>0</v>
      </c>
      <c r="CC775" s="227">
        <v>0</v>
      </c>
      <c r="CD775" s="227">
        <v>0</v>
      </c>
      <c r="CE775" s="227">
        <v>10208.299999999999</v>
      </c>
      <c r="CF775" s="227">
        <v>0</v>
      </c>
      <c r="CG775" s="227">
        <v>4849.74</v>
      </c>
      <c r="CH775" s="227">
        <v>0</v>
      </c>
      <c r="CI775" s="227">
        <v>2500</v>
      </c>
      <c r="CJ775" s="227">
        <v>0</v>
      </c>
      <c r="CK775" s="227">
        <v>0</v>
      </c>
      <c r="CL775" s="227">
        <v>0</v>
      </c>
      <c r="CM775" s="326" t="s">
        <v>1462</v>
      </c>
      <c r="CN775" s="309" t="s">
        <v>1463</v>
      </c>
      <c r="CO775" s="309" t="s">
        <v>1462</v>
      </c>
      <c r="CQ775" s="336" t="s">
        <v>2274</v>
      </c>
      <c r="CR775" s="310">
        <f t="shared" si="17"/>
        <v>0</v>
      </c>
      <c r="CS775" s="310" t="s">
        <v>817</v>
      </c>
      <c r="CT775" s="310" t="s">
        <v>818</v>
      </c>
      <c r="CU775" s="310">
        <v>0</v>
      </c>
      <c r="CW775" s="312" t="s">
        <v>1463</v>
      </c>
      <c r="CX775" s="310" t="s">
        <v>1462</v>
      </c>
      <c r="CY775" s="310">
        <v>0</v>
      </c>
      <c r="CZ775" s="325">
        <f t="shared" si="16"/>
        <v>0</v>
      </c>
      <c r="DA775" s="313" t="s">
        <v>817</v>
      </c>
      <c r="DB775" s="310" t="s">
        <v>818</v>
      </c>
      <c r="DC775" s="310" t="s">
        <v>1473</v>
      </c>
    </row>
    <row r="776" spans="1:107" ht="13.2" customHeight="1" x14ac:dyDescent="0.25">
      <c r="A776" s="293" t="s">
        <v>819</v>
      </c>
      <c r="B776" s="294" t="s">
        <v>820</v>
      </c>
      <c r="C776" s="227">
        <v>15865005.07</v>
      </c>
      <c r="D776" s="227">
        <v>2680636.71</v>
      </c>
      <c r="E776" s="227">
        <v>1418060.85</v>
      </c>
      <c r="F776" s="227">
        <v>3398179.02</v>
      </c>
      <c r="G776" s="227">
        <v>1142662.49</v>
      </c>
      <c r="H776" s="227">
        <v>1715379.88</v>
      </c>
      <c r="I776" s="227">
        <v>1863098.29</v>
      </c>
      <c r="J776" s="227">
        <v>5287152</v>
      </c>
      <c r="K776" s="227">
        <v>1883109.58</v>
      </c>
      <c r="L776" s="227">
        <v>2671004.7000000002</v>
      </c>
      <c r="M776" s="227">
        <v>9584822.75</v>
      </c>
      <c r="N776" s="227">
        <v>1154062.24</v>
      </c>
      <c r="O776" s="227">
        <v>19821946.079999998</v>
      </c>
      <c r="P776" s="227">
        <v>2631604.16</v>
      </c>
      <c r="Q776" s="227">
        <v>2029119.84</v>
      </c>
      <c r="R776" s="227">
        <v>6314741.8499999996</v>
      </c>
      <c r="S776" s="227">
        <v>2087273.75</v>
      </c>
      <c r="T776" s="227">
        <v>2415435.84</v>
      </c>
      <c r="U776" s="227">
        <v>1108352.56</v>
      </c>
      <c r="V776" s="227">
        <v>1454692.97</v>
      </c>
      <c r="W776" s="227">
        <v>33692466.520000003</v>
      </c>
      <c r="X776" s="227">
        <v>2427217.4700000002</v>
      </c>
      <c r="Y776" s="227">
        <v>3170451.26</v>
      </c>
      <c r="Z776" s="227">
        <v>2480138.5699999998</v>
      </c>
      <c r="AA776" s="227">
        <v>1207420.82</v>
      </c>
      <c r="AB776" s="227">
        <v>1437656.17</v>
      </c>
      <c r="AC776" s="227">
        <v>1494507.29</v>
      </c>
      <c r="AD776" s="227">
        <v>7975069.4900000002</v>
      </c>
      <c r="AE776" s="227">
        <v>2036595.51</v>
      </c>
      <c r="AF776" s="227">
        <v>2063897.12</v>
      </c>
      <c r="AG776" s="227">
        <v>1917942.27</v>
      </c>
      <c r="AH776" s="227">
        <v>4247230.57</v>
      </c>
      <c r="AI776" s="227">
        <v>2119344.21</v>
      </c>
      <c r="AJ776" s="227">
        <v>1864567.99</v>
      </c>
      <c r="AK776" s="227">
        <v>75719072.670000002</v>
      </c>
      <c r="AL776" s="227">
        <v>3723040.42</v>
      </c>
      <c r="AM776" s="227">
        <v>1481245.05</v>
      </c>
      <c r="AN776" s="227">
        <v>3469073.8</v>
      </c>
      <c r="AO776" s="227">
        <v>4448149.5199999996</v>
      </c>
      <c r="AP776" s="227">
        <v>2700885.41</v>
      </c>
      <c r="AQ776" s="227">
        <v>1554723.24</v>
      </c>
      <c r="AR776" s="227">
        <v>17175042.18</v>
      </c>
      <c r="AS776" s="227">
        <v>2463773.59</v>
      </c>
      <c r="AT776" s="227">
        <v>4123431.21</v>
      </c>
      <c r="AU776" s="227">
        <v>3854466.36</v>
      </c>
      <c r="AV776" s="227">
        <v>2134576.69</v>
      </c>
      <c r="AW776" s="227">
        <v>1988559.04</v>
      </c>
      <c r="AX776" s="227">
        <v>1472145.18</v>
      </c>
      <c r="AY776" s="227">
        <v>2439835.0299999998</v>
      </c>
      <c r="AZ776" s="227">
        <v>3005008.61</v>
      </c>
      <c r="BA776" s="227">
        <v>15905203.59</v>
      </c>
      <c r="BB776" s="227">
        <v>1596778.9</v>
      </c>
      <c r="BC776" s="227">
        <v>30076273.510000002</v>
      </c>
      <c r="BD776" s="227">
        <v>4454041.47</v>
      </c>
      <c r="BE776" s="227">
        <v>1047671.75</v>
      </c>
      <c r="BF776" s="227">
        <v>5638287.6500000004</v>
      </c>
      <c r="BG776" s="227">
        <v>22309880.219999999</v>
      </c>
      <c r="BH776" s="227">
        <v>831983.94</v>
      </c>
      <c r="BI776" s="227">
        <v>1417506.9</v>
      </c>
      <c r="BJ776" s="227">
        <v>1007737.16</v>
      </c>
      <c r="BK776" s="227">
        <v>2188820.62</v>
      </c>
      <c r="BL776" s="227">
        <v>19177911.780000001</v>
      </c>
      <c r="BM776" s="227">
        <v>2971136.64</v>
      </c>
      <c r="BN776" s="227">
        <v>2030930.3</v>
      </c>
      <c r="BO776" s="227">
        <v>4128837.34</v>
      </c>
      <c r="BP776" s="227">
        <v>3655778.82</v>
      </c>
      <c r="BQ776" s="227">
        <v>1148031.06</v>
      </c>
      <c r="BR776" s="227">
        <v>44416813.590000004</v>
      </c>
      <c r="BS776" s="227">
        <v>3495112.86</v>
      </c>
      <c r="BT776" s="227">
        <v>2385541.71</v>
      </c>
      <c r="BU776" s="227">
        <v>15896378.33</v>
      </c>
      <c r="BV776" s="227">
        <v>1011198.82</v>
      </c>
      <c r="BW776" s="227">
        <v>2016308.4</v>
      </c>
      <c r="BX776" s="227">
        <v>9864466.8800000008</v>
      </c>
      <c r="BY776" s="227">
        <v>1485291.62</v>
      </c>
      <c r="BZ776" s="227">
        <v>484427.9</v>
      </c>
      <c r="CA776" s="227">
        <v>2106009.2400000002</v>
      </c>
      <c r="CB776" s="227">
        <v>3786248.74</v>
      </c>
      <c r="CC776" s="227">
        <v>9466031.8300000001</v>
      </c>
      <c r="CD776" s="227">
        <v>3132563.49</v>
      </c>
      <c r="CE776" s="227">
        <v>10035976.939999999</v>
      </c>
      <c r="CF776" s="227">
        <v>1323663</v>
      </c>
      <c r="CG776" s="227">
        <v>1646133.79</v>
      </c>
      <c r="CH776" s="227">
        <v>1323969.8</v>
      </c>
      <c r="CI776" s="227">
        <v>1127826.69</v>
      </c>
      <c r="CJ776" s="227">
        <v>14610109.65</v>
      </c>
      <c r="CK776" s="227">
        <v>2844454.9</v>
      </c>
      <c r="CL776" s="227">
        <v>1524996.78</v>
      </c>
      <c r="CM776" s="326" t="s">
        <v>1462</v>
      </c>
      <c r="CN776" s="309" t="s">
        <v>1463</v>
      </c>
      <c r="CO776" s="309" t="s">
        <v>1462</v>
      </c>
      <c r="CQ776" s="336" t="s">
        <v>2274</v>
      </c>
      <c r="CR776" s="310">
        <f t="shared" si="17"/>
        <v>0</v>
      </c>
      <c r="CS776" s="310" t="s">
        <v>819</v>
      </c>
      <c r="CT776" s="310" t="s">
        <v>820</v>
      </c>
      <c r="CU776" s="310">
        <v>0</v>
      </c>
      <c r="CW776" s="312" t="s">
        <v>1463</v>
      </c>
      <c r="CX776" s="310" t="s">
        <v>1462</v>
      </c>
      <c r="CY776" s="310">
        <v>0</v>
      </c>
      <c r="CZ776" s="325">
        <f t="shared" ref="CZ776:CZ807" si="18">A776-DA776</f>
        <v>0</v>
      </c>
      <c r="DA776" s="313" t="s">
        <v>819</v>
      </c>
      <c r="DB776" s="310" t="s">
        <v>820</v>
      </c>
      <c r="DC776" s="310" t="s">
        <v>1473</v>
      </c>
    </row>
    <row r="777" spans="1:107" ht="13.2" customHeight="1" x14ac:dyDescent="0.25">
      <c r="A777" s="293" t="s">
        <v>821</v>
      </c>
      <c r="B777" s="294" t="s">
        <v>822</v>
      </c>
      <c r="C777" s="227">
        <v>768612.37</v>
      </c>
      <c r="D777" s="227">
        <v>212274.98</v>
      </c>
      <c r="E777" s="227">
        <v>169104.68</v>
      </c>
      <c r="F777" s="227">
        <v>199174.72</v>
      </c>
      <c r="G777" s="227">
        <v>160451.42000000001</v>
      </c>
      <c r="H777" s="227">
        <v>166958.51999999999</v>
      </c>
      <c r="I777" s="227">
        <v>371372.74</v>
      </c>
      <c r="J777" s="227">
        <v>236182.5</v>
      </c>
      <c r="K777" s="227">
        <v>165984.37</v>
      </c>
      <c r="L777" s="227">
        <v>315911.73</v>
      </c>
      <c r="M777" s="227">
        <v>552082.4</v>
      </c>
      <c r="N777" s="227">
        <v>232284.53</v>
      </c>
      <c r="O777" s="227">
        <v>1169571.1399999999</v>
      </c>
      <c r="P777" s="227">
        <v>732542.3</v>
      </c>
      <c r="Q777" s="227">
        <v>206947.25</v>
      </c>
      <c r="R777" s="227">
        <v>281275.12</v>
      </c>
      <c r="S777" s="227">
        <v>405084</v>
      </c>
      <c r="T777" s="227">
        <v>585236.93000000005</v>
      </c>
      <c r="U777" s="227">
        <v>414274.66</v>
      </c>
      <c r="V777" s="227">
        <v>185045.44</v>
      </c>
      <c r="W777" s="227">
        <v>1639169.52</v>
      </c>
      <c r="X777" s="227">
        <v>134214.44</v>
      </c>
      <c r="Y777" s="227">
        <v>385535.2</v>
      </c>
      <c r="Z777" s="227">
        <v>408483.33</v>
      </c>
      <c r="AA777" s="227">
        <v>246843.33</v>
      </c>
      <c r="AB777" s="227">
        <v>105229.9</v>
      </c>
      <c r="AC777" s="227">
        <v>210213.79</v>
      </c>
      <c r="AD777" s="227">
        <v>293578.45</v>
      </c>
      <c r="AE777" s="227">
        <v>192857.11</v>
      </c>
      <c r="AF777" s="227">
        <v>282169.53000000003</v>
      </c>
      <c r="AG777" s="227">
        <v>341678.47</v>
      </c>
      <c r="AH777" s="227">
        <v>169914.92</v>
      </c>
      <c r="AI777" s="227">
        <v>250655.15</v>
      </c>
      <c r="AJ777" s="227">
        <v>119782.33</v>
      </c>
      <c r="AK777" s="227">
        <v>2673954.14</v>
      </c>
      <c r="AL777" s="227">
        <v>357394.93</v>
      </c>
      <c r="AM777" s="227">
        <v>200844.39</v>
      </c>
      <c r="AN777" s="227">
        <v>162482.23999999999</v>
      </c>
      <c r="AO777" s="227">
        <v>307154.78999999998</v>
      </c>
      <c r="AP777" s="227">
        <v>224324.31</v>
      </c>
      <c r="AQ777" s="227">
        <v>131311.69</v>
      </c>
      <c r="AR777" s="227">
        <v>460596.71</v>
      </c>
      <c r="AS777" s="227">
        <v>236113.62</v>
      </c>
      <c r="AT777" s="227">
        <v>768443.83</v>
      </c>
      <c r="AU777" s="227">
        <v>287134.03999999998</v>
      </c>
      <c r="AV777" s="227">
        <v>229553.07</v>
      </c>
      <c r="AW777" s="227">
        <v>99541.02</v>
      </c>
      <c r="AX777" s="227">
        <v>215030.99</v>
      </c>
      <c r="AY777" s="227">
        <v>304044.57</v>
      </c>
      <c r="AZ777" s="227">
        <v>263839.14</v>
      </c>
      <c r="BA777" s="227">
        <v>602808.56999999995</v>
      </c>
      <c r="BB777" s="227">
        <v>242520.62</v>
      </c>
      <c r="BC777" s="227">
        <v>2145536.1800000002</v>
      </c>
      <c r="BD777" s="227">
        <v>698356.99</v>
      </c>
      <c r="BE777" s="227">
        <v>215645.02</v>
      </c>
      <c r="BF777" s="227">
        <v>161791.47</v>
      </c>
      <c r="BG777" s="227">
        <v>1209800.56</v>
      </c>
      <c r="BH777" s="227">
        <v>288327.2</v>
      </c>
      <c r="BI777" s="227">
        <v>174653.35</v>
      </c>
      <c r="BJ777" s="227">
        <v>309691.78999999998</v>
      </c>
      <c r="BK777" s="227">
        <v>373222.71</v>
      </c>
      <c r="BL777" s="227">
        <v>1356261.8</v>
      </c>
      <c r="BM777" s="227">
        <v>298747.73</v>
      </c>
      <c r="BN777" s="227">
        <v>556452.12</v>
      </c>
      <c r="BO777" s="227">
        <v>824744.22</v>
      </c>
      <c r="BP777" s="227">
        <v>133635.78</v>
      </c>
      <c r="BQ777" s="227">
        <v>387744.8</v>
      </c>
      <c r="BR777" s="227">
        <v>1540710.93</v>
      </c>
      <c r="BS777" s="227">
        <v>536708.22</v>
      </c>
      <c r="BT777" s="227">
        <v>331239.14</v>
      </c>
      <c r="BU777" s="227">
        <v>701734.87</v>
      </c>
      <c r="BV777" s="227">
        <v>42652.73</v>
      </c>
      <c r="BW777" s="227">
        <v>258954.89</v>
      </c>
      <c r="BX777" s="227">
        <v>1966836.15</v>
      </c>
      <c r="BY777" s="227">
        <v>187858.64</v>
      </c>
      <c r="BZ777" s="227">
        <v>152833.35999999999</v>
      </c>
      <c r="CA777" s="227">
        <v>452499.47</v>
      </c>
      <c r="CB777" s="227">
        <v>409222.22</v>
      </c>
      <c r="CC777" s="227">
        <v>527155.88</v>
      </c>
      <c r="CD777" s="227">
        <v>254440.41</v>
      </c>
      <c r="CE777" s="227">
        <v>450825.67</v>
      </c>
      <c r="CF777" s="227">
        <v>215912.97</v>
      </c>
      <c r="CG777" s="227">
        <v>116723.34</v>
      </c>
      <c r="CH777" s="227">
        <v>122038.86</v>
      </c>
      <c r="CI777" s="227">
        <v>250349.08</v>
      </c>
      <c r="CJ777" s="227">
        <v>1351685.85</v>
      </c>
      <c r="CK777" s="227">
        <v>248858.33</v>
      </c>
      <c r="CL777" s="227">
        <v>163574.32</v>
      </c>
      <c r="CM777" s="326" t="s">
        <v>1462</v>
      </c>
      <c r="CN777" s="309" t="s">
        <v>1463</v>
      </c>
      <c r="CO777" s="309" t="s">
        <v>1462</v>
      </c>
      <c r="CQ777" s="336" t="s">
        <v>2274</v>
      </c>
      <c r="CR777" s="310">
        <f t="shared" si="17"/>
        <v>0</v>
      </c>
      <c r="CS777" s="310" t="s">
        <v>821</v>
      </c>
      <c r="CT777" s="310" t="s">
        <v>822</v>
      </c>
      <c r="CU777" s="310">
        <v>0</v>
      </c>
      <c r="CW777" s="312" t="s">
        <v>1463</v>
      </c>
      <c r="CX777" s="310" t="s">
        <v>1462</v>
      </c>
      <c r="CY777" s="310">
        <v>0</v>
      </c>
      <c r="CZ777" s="325">
        <f t="shared" si="18"/>
        <v>0</v>
      </c>
      <c r="DA777" s="313" t="s">
        <v>821</v>
      </c>
      <c r="DB777" s="310" t="s">
        <v>822</v>
      </c>
      <c r="DC777" s="310" t="s">
        <v>1473</v>
      </c>
    </row>
    <row r="778" spans="1:107" ht="13.2" customHeight="1" x14ac:dyDescent="0.25">
      <c r="A778" s="293" t="s">
        <v>823</v>
      </c>
      <c r="B778" s="294" t="s">
        <v>824</v>
      </c>
      <c r="C778" s="227">
        <v>161687.53</v>
      </c>
      <c r="D778" s="227">
        <v>19173.400000000001</v>
      </c>
      <c r="E778" s="227">
        <v>1565.55</v>
      </c>
      <c r="F778" s="227">
        <v>29365.19</v>
      </c>
      <c r="G778" s="227">
        <v>42223.56</v>
      </c>
      <c r="H778" s="227">
        <v>184841.92</v>
      </c>
      <c r="I778" s="227">
        <v>107223.86</v>
      </c>
      <c r="J778" s="227">
        <v>163639.09</v>
      </c>
      <c r="K778" s="227">
        <v>51761.67</v>
      </c>
      <c r="L778" s="227">
        <v>92390.95</v>
      </c>
      <c r="M778" s="227">
        <v>326200.64</v>
      </c>
      <c r="N778" s="227">
        <v>20181.28</v>
      </c>
      <c r="O778" s="227">
        <v>156948.44</v>
      </c>
      <c r="P778" s="227">
        <v>44694.18</v>
      </c>
      <c r="Q778" s="227">
        <v>41584.43</v>
      </c>
      <c r="R778" s="227">
        <v>113235.1</v>
      </c>
      <c r="S778" s="227">
        <v>38923.78</v>
      </c>
      <c r="T778" s="227">
        <v>250844.23</v>
      </c>
      <c r="U778" s="227">
        <v>39090.74</v>
      </c>
      <c r="V778" s="227">
        <v>74637.759999999995</v>
      </c>
      <c r="W778" s="227">
        <v>2669023.14</v>
      </c>
      <c r="X778" s="227">
        <v>214003.51</v>
      </c>
      <c r="Y778" s="227">
        <v>206234.96</v>
      </c>
      <c r="Z778" s="227">
        <v>652287.14</v>
      </c>
      <c r="AA778" s="227">
        <v>145911.32999999999</v>
      </c>
      <c r="AB778" s="227">
        <v>53298.7</v>
      </c>
      <c r="AC778" s="227">
        <v>285345.44</v>
      </c>
      <c r="AD778" s="227">
        <v>100034.83</v>
      </c>
      <c r="AE778" s="227">
        <v>24482.65</v>
      </c>
      <c r="AF778" s="227">
        <v>131830.10999999999</v>
      </c>
      <c r="AG778" s="227">
        <v>218040.58</v>
      </c>
      <c r="AH778" s="227">
        <v>228146.61</v>
      </c>
      <c r="AI778" s="227">
        <v>98703.75</v>
      </c>
      <c r="AJ778" s="227">
        <v>355875.46</v>
      </c>
      <c r="AK778" s="227">
        <v>1272749.7</v>
      </c>
      <c r="AL778" s="227">
        <v>194635.08</v>
      </c>
      <c r="AM778" s="227">
        <v>38957.33</v>
      </c>
      <c r="AN778" s="227">
        <v>41630.410000000003</v>
      </c>
      <c r="AO778" s="227">
        <v>112523.64</v>
      </c>
      <c r="AP778" s="227">
        <v>55827.63</v>
      </c>
      <c r="AQ778" s="227">
        <v>99154.17</v>
      </c>
      <c r="AR778" s="227">
        <v>304918</v>
      </c>
      <c r="AS778" s="227">
        <v>4195.1000000000004</v>
      </c>
      <c r="AT778" s="227">
        <v>91616.14</v>
      </c>
      <c r="AU778" s="227">
        <v>116666.67</v>
      </c>
      <c r="AV778" s="227">
        <v>83043.14</v>
      </c>
      <c r="AW778" s="227">
        <v>238532.71</v>
      </c>
      <c r="AX778" s="227">
        <v>174849.7</v>
      </c>
      <c r="AY778" s="227">
        <v>36903.54</v>
      </c>
      <c r="AZ778" s="227">
        <v>230731.51</v>
      </c>
      <c r="BA778" s="227">
        <v>250569.09</v>
      </c>
      <c r="BB778" s="227">
        <v>20080.55</v>
      </c>
      <c r="BC778" s="227">
        <v>239855.64</v>
      </c>
      <c r="BD778" s="227">
        <v>281746.86</v>
      </c>
      <c r="BE778" s="227">
        <v>9976.61</v>
      </c>
      <c r="BF778" s="227">
        <v>11429.76</v>
      </c>
      <c r="BG778" s="227">
        <v>937064.39</v>
      </c>
      <c r="BH778" s="227">
        <v>52942.5</v>
      </c>
      <c r="BI778" s="227">
        <v>133401.26</v>
      </c>
      <c r="BJ778" s="227">
        <v>83009.009999999995</v>
      </c>
      <c r="BK778" s="227">
        <v>43200.12</v>
      </c>
      <c r="BL778" s="227">
        <v>152579</v>
      </c>
      <c r="BM778" s="227">
        <v>44194.879999999997</v>
      </c>
      <c r="BN778" s="227">
        <v>154803.91</v>
      </c>
      <c r="BO778" s="227">
        <v>245590.8</v>
      </c>
      <c r="BP778" s="227">
        <v>138833.32999999999</v>
      </c>
      <c r="BQ778" s="227">
        <v>104700.13</v>
      </c>
      <c r="BR778" s="227">
        <v>365494.2</v>
      </c>
      <c r="BS778" s="227">
        <v>79615.02</v>
      </c>
      <c r="BT778" s="227">
        <v>31346.35</v>
      </c>
      <c r="BU778" s="227">
        <v>338059.57</v>
      </c>
      <c r="BV778" s="227">
        <v>14150</v>
      </c>
      <c r="BW778" s="227">
        <v>122130.52</v>
      </c>
      <c r="BX778" s="227">
        <v>351995.18</v>
      </c>
      <c r="BY778" s="227">
        <v>44906.67</v>
      </c>
      <c r="BZ778" s="227">
        <v>57490</v>
      </c>
      <c r="CA778" s="227">
        <v>45486.87</v>
      </c>
      <c r="CB778" s="227">
        <v>286461.08</v>
      </c>
      <c r="CC778" s="227">
        <v>93503.67</v>
      </c>
      <c r="CD778" s="227">
        <v>403354.04</v>
      </c>
      <c r="CE778" s="227">
        <v>304690.68</v>
      </c>
      <c r="CF778" s="227">
        <v>39949.49</v>
      </c>
      <c r="CG778" s="227">
        <v>65164.85</v>
      </c>
      <c r="CH778" s="227">
        <v>42860.09</v>
      </c>
      <c r="CI778" s="227">
        <v>90089.66</v>
      </c>
      <c r="CJ778" s="227">
        <v>177014.72</v>
      </c>
      <c r="CK778" s="227">
        <v>176622.3</v>
      </c>
      <c r="CL778" s="227">
        <v>36224.019999999997</v>
      </c>
      <c r="CM778" s="326" t="s">
        <v>1462</v>
      </c>
      <c r="CN778" s="309" t="s">
        <v>1463</v>
      </c>
      <c r="CO778" s="309" t="s">
        <v>1462</v>
      </c>
      <c r="CQ778" s="336" t="s">
        <v>2274</v>
      </c>
      <c r="CR778" s="310">
        <f t="shared" si="17"/>
        <v>0</v>
      </c>
      <c r="CS778" s="310" t="s">
        <v>823</v>
      </c>
      <c r="CT778" s="310" t="s">
        <v>824</v>
      </c>
      <c r="CU778" s="310">
        <v>0</v>
      </c>
      <c r="CW778" s="312" t="s">
        <v>1463</v>
      </c>
      <c r="CX778" s="310" t="s">
        <v>1462</v>
      </c>
      <c r="CY778" s="310">
        <v>0</v>
      </c>
      <c r="CZ778" s="325">
        <f t="shared" si="18"/>
        <v>0</v>
      </c>
      <c r="DA778" s="313" t="s">
        <v>823</v>
      </c>
      <c r="DB778" s="310" t="s">
        <v>824</v>
      </c>
      <c r="DC778" s="310" t="s">
        <v>1473</v>
      </c>
    </row>
    <row r="779" spans="1:107" ht="13.2" customHeight="1" x14ac:dyDescent="0.25">
      <c r="A779" s="293" t="s">
        <v>825</v>
      </c>
      <c r="B779" s="294" t="s">
        <v>826</v>
      </c>
      <c r="C779" s="227">
        <v>0</v>
      </c>
      <c r="D779" s="227">
        <v>0</v>
      </c>
      <c r="E779" s="227">
        <v>35626.11</v>
      </c>
      <c r="F779" s="227">
        <v>17813.52</v>
      </c>
      <c r="G779" s="227">
        <v>0</v>
      </c>
      <c r="H779" s="227">
        <v>13651.04</v>
      </c>
      <c r="I779" s="227">
        <v>0</v>
      </c>
      <c r="J779" s="227">
        <v>0</v>
      </c>
      <c r="K779" s="227">
        <v>0</v>
      </c>
      <c r="L779" s="227">
        <v>96.38</v>
      </c>
      <c r="M779" s="227">
        <v>7325.55</v>
      </c>
      <c r="N779" s="227">
        <v>0</v>
      </c>
      <c r="O779" s="227">
        <v>3333.3</v>
      </c>
      <c r="P779" s="227">
        <v>0</v>
      </c>
      <c r="Q779" s="227">
        <v>21035.8</v>
      </c>
      <c r="R779" s="227">
        <v>0</v>
      </c>
      <c r="S779" s="227">
        <v>7396</v>
      </c>
      <c r="T779" s="227">
        <v>24628.7</v>
      </c>
      <c r="U779" s="227">
        <v>0</v>
      </c>
      <c r="V779" s="227">
        <v>0</v>
      </c>
      <c r="W779" s="227">
        <v>228574.61</v>
      </c>
      <c r="X779" s="227">
        <v>0</v>
      </c>
      <c r="Y779" s="227">
        <v>0</v>
      </c>
      <c r="Z779" s="227">
        <v>5246.03</v>
      </c>
      <c r="AA779" s="227">
        <v>0</v>
      </c>
      <c r="AB779" s="227">
        <v>0</v>
      </c>
      <c r="AC779" s="227">
        <v>0</v>
      </c>
      <c r="AD779" s="227">
        <v>61222.17</v>
      </c>
      <c r="AE779" s="227">
        <v>0</v>
      </c>
      <c r="AF779" s="227">
        <v>93991.32</v>
      </c>
      <c r="AG779" s="227">
        <v>31625</v>
      </c>
      <c r="AH779" s="227">
        <v>21641.759999999998</v>
      </c>
      <c r="AI779" s="227">
        <v>4906.34</v>
      </c>
      <c r="AJ779" s="227">
        <v>0</v>
      </c>
      <c r="AK779" s="227">
        <v>54312.639999999999</v>
      </c>
      <c r="AL779" s="227">
        <v>0</v>
      </c>
      <c r="AM779" s="227">
        <v>8888.7999999999993</v>
      </c>
      <c r="AN779" s="227">
        <v>76548.59</v>
      </c>
      <c r="AO779" s="227">
        <v>0</v>
      </c>
      <c r="AP779" s="227">
        <v>19833.32</v>
      </c>
      <c r="AQ779" s="227">
        <v>0</v>
      </c>
      <c r="AR779" s="227">
        <v>78875</v>
      </c>
      <c r="AS779" s="227">
        <v>0</v>
      </c>
      <c r="AT779" s="227">
        <v>29166.48</v>
      </c>
      <c r="AU779" s="227">
        <v>0</v>
      </c>
      <c r="AV779" s="227">
        <v>16495.8</v>
      </c>
      <c r="AW779" s="227">
        <v>0</v>
      </c>
      <c r="AX779" s="227">
        <v>0</v>
      </c>
      <c r="AY779" s="227">
        <v>0</v>
      </c>
      <c r="AZ779" s="227">
        <v>0</v>
      </c>
      <c r="BA779" s="227">
        <v>123728.31</v>
      </c>
      <c r="BB779" s="227">
        <v>10075.84</v>
      </c>
      <c r="BC779" s="227">
        <v>61731.25</v>
      </c>
      <c r="BD779" s="227">
        <v>0</v>
      </c>
      <c r="BE779" s="227">
        <v>0</v>
      </c>
      <c r="BF779" s="227">
        <v>0</v>
      </c>
      <c r="BG779" s="227">
        <v>137333.1</v>
      </c>
      <c r="BH779" s="227">
        <v>0</v>
      </c>
      <c r="BI779" s="227">
        <v>0</v>
      </c>
      <c r="BJ779" s="227">
        <v>15000</v>
      </c>
      <c r="BK779" s="227">
        <v>0</v>
      </c>
      <c r="BL779" s="227">
        <v>57163.42</v>
      </c>
      <c r="BM779" s="227">
        <v>0</v>
      </c>
      <c r="BN779" s="227">
        <v>0</v>
      </c>
      <c r="BO779" s="227">
        <v>0</v>
      </c>
      <c r="BP779" s="227">
        <v>0</v>
      </c>
      <c r="BQ779" s="227">
        <v>3015</v>
      </c>
      <c r="BR779" s="227">
        <v>0</v>
      </c>
      <c r="BS779" s="227">
        <v>96645.91</v>
      </c>
      <c r="BT779" s="227">
        <v>4555.6000000000004</v>
      </c>
      <c r="BU779" s="227">
        <v>56416.7</v>
      </c>
      <c r="BV779" s="227">
        <v>215207.5</v>
      </c>
      <c r="BW779" s="227">
        <v>41625</v>
      </c>
      <c r="BX779" s="227">
        <v>0</v>
      </c>
      <c r="BY779" s="227">
        <v>8211.64</v>
      </c>
      <c r="BZ779" s="227">
        <v>19900</v>
      </c>
      <c r="CA779" s="227">
        <v>44967.23</v>
      </c>
      <c r="CB779" s="227">
        <v>29382.5</v>
      </c>
      <c r="CC779" s="227">
        <v>3555.59</v>
      </c>
      <c r="CD779" s="227">
        <v>32660.91</v>
      </c>
      <c r="CE779" s="227">
        <v>41633.300000000003</v>
      </c>
      <c r="CF779" s="227">
        <v>7020.02</v>
      </c>
      <c r="CG779" s="227">
        <v>0</v>
      </c>
      <c r="CH779" s="227">
        <v>0</v>
      </c>
      <c r="CI779" s="227">
        <v>16166.7</v>
      </c>
      <c r="CJ779" s="227">
        <v>434384.19</v>
      </c>
      <c r="CK779" s="227">
        <v>12723.15</v>
      </c>
      <c r="CL779" s="227">
        <v>6166.7</v>
      </c>
      <c r="CM779" s="326" t="s">
        <v>1462</v>
      </c>
      <c r="CN779" s="309" t="s">
        <v>1463</v>
      </c>
      <c r="CO779" s="309" t="s">
        <v>1462</v>
      </c>
      <c r="CQ779" s="336" t="s">
        <v>2274</v>
      </c>
      <c r="CR779" s="310">
        <f t="shared" si="17"/>
        <v>0</v>
      </c>
      <c r="CS779" s="310" t="s">
        <v>825</v>
      </c>
      <c r="CT779" s="310" t="s">
        <v>826</v>
      </c>
      <c r="CU779" s="310">
        <v>0</v>
      </c>
      <c r="CW779" s="312" t="s">
        <v>1463</v>
      </c>
      <c r="CX779" s="310" t="s">
        <v>1462</v>
      </c>
      <c r="CY779" s="310">
        <v>0</v>
      </c>
      <c r="CZ779" s="325">
        <f t="shared" si="18"/>
        <v>0</v>
      </c>
      <c r="DA779" s="313" t="s">
        <v>825</v>
      </c>
      <c r="DB779" s="310" t="s">
        <v>826</v>
      </c>
      <c r="DC779" s="310" t="s">
        <v>1473</v>
      </c>
    </row>
    <row r="780" spans="1:107" ht="13.2" customHeight="1" x14ac:dyDescent="0.25">
      <c r="A780" s="293" t="s">
        <v>827</v>
      </c>
      <c r="B780" s="294" t="s">
        <v>828</v>
      </c>
      <c r="C780" s="227">
        <v>0</v>
      </c>
      <c r="D780" s="227">
        <v>0</v>
      </c>
      <c r="E780" s="227">
        <v>0</v>
      </c>
      <c r="F780" s="227">
        <v>0</v>
      </c>
      <c r="G780" s="227">
        <v>0</v>
      </c>
      <c r="H780" s="227">
        <v>0</v>
      </c>
      <c r="I780" s="227">
        <v>0</v>
      </c>
      <c r="J780" s="227">
        <v>3470.04</v>
      </c>
      <c r="K780" s="227">
        <v>90832.34</v>
      </c>
      <c r="L780" s="227">
        <v>0</v>
      </c>
      <c r="M780" s="227">
        <v>10052.06</v>
      </c>
      <c r="N780" s="227">
        <v>0</v>
      </c>
      <c r="O780" s="227">
        <v>0</v>
      </c>
      <c r="P780" s="227">
        <v>0</v>
      </c>
      <c r="Q780" s="227">
        <v>4444.3999999999996</v>
      </c>
      <c r="R780" s="227">
        <v>5538.3</v>
      </c>
      <c r="S780" s="227">
        <v>0</v>
      </c>
      <c r="T780" s="227">
        <v>0</v>
      </c>
      <c r="U780" s="227">
        <v>0</v>
      </c>
      <c r="V780" s="227">
        <v>0</v>
      </c>
      <c r="W780" s="227">
        <v>39202.660000000003</v>
      </c>
      <c r="X780" s="227">
        <v>0</v>
      </c>
      <c r="Y780" s="227">
        <v>14958.89</v>
      </c>
      <c r="Z780" s="227">
        <v>27666.66</v>
      </c>
      <c r="AA780" s="227">
        <v>49672.2</v>
      </c>
      <c r="AB780" s="227">
        <v>0</v>
      </c>
      <c r="AC780" s="227">
        <v>0</v>
      </c>
      <c r="AD780" s="227">
        <v>85600</v>
      </c>
      <c r="AE780" s="227">
        <v>0</v>
      </c>
      <c r="AF780" s="227">
        <v>0</v>
      </c>
      <c r="AG780" s="227">
        <v>18729.18</v>
      </c>
      <c r="AH780" s="227">
        <v>0</v>
      </c>
      <c r="AI780" s="227">
        <v>29315.26</v>
      </c>
      <c r="AJ780" s="227">
        <v>0</v>
      </c>
      <c r="AK780" s="227">
        <v>2681119.4300000002</v>
      </c>
      <c r="AL780" s="227">
        <v>0</v>
      </c>
      <c r="AM780" s="227">
        <v>0</v>
      </c>
      <c r="AN780" s="227">
        <v>0</v>
      </c>
      <c r="AO780" s="227">
        <v>0</v>
      </c>
      <c r="AP780" s="227">
        <v>979.95</v>
      </c>
      <c r="AQ780" s="227">
        <v>0</v>
      </c>
      <c r="AR780" s="227">
        <v>0</v>
      </c>
      <c r="AS780" s="227">
        <v>0</v>
      </c>
      <c r="AT780" s="227">
        <v>0</v>
      </c>
      <c r="AU780" s="227">
        <v>0</v>
      </c>
      <c r="AV780" s="227">
        <v>0</v>
      </c>
      <c r="AW780" s="227">
        <v>0</v>
      </c>
      <c r="AX780" s="227">
        <v>0</v>
      </c>
      <c r="AY780" s="227">
        <v>0</v>
      </c>
      <c r="AZ780" s="227">
        <v>0</v>
      </c>
      <c r="BA780" s="227">
        <v>0</v>
      </c>
      <c r="BB780" s="227">
        <v>0</v>
      </c>
      <c r="BC780" s="227">
        <v>8</v>
      </c>
      <c r="BD780" s="227">
        <v>2</v>
      </c>
      <c r="BE780" s="227">
        <v>24999.69</v>
      </c>
      <c r="BF780" s="227">
        <v>0</v>
      </c>
      <c r="BG780" s="227">
        <v>246298.78</v>
      </c>
      <c r="BH780" s="227">
        <v>0</v>
      </c>
      <c r="BI780" s="227">
        <v>0</v>
      </c>
      <c r="BJ780" s="227">
        <v>25000</v>
      </c>
      <c r="BK780" s="227">
        <v>42055.12</v>
      </c>
      <c r="BL780" s="227">
        <v>0</v>
      </c>
      <c r="BM780" s="227">
        <v>0</v>
      </c>
      <c r="BN780" s="227">
        <v>404722.2</v>
      </c>
      <c r="BO780" s="227">
        <v>0</v>
      </c>
      <c r="BP780" s="227">
        <v>37333.32</v>
      </c>
      <c r="BQ780" s="227">
        <v>18448.86</v>
      </c>
      <c r="BR780" s="227">
        <v>0</v>
      </c>
      <c r="BS780" s="227">
        <v>0</v>
      </c>
      <c r="BT780" s="227">
        <v>0</v>
      </c>
      <c r="BU780" s="227">
        <v>0</v>
      </c>
      <c r="BV780" s="227">
        <v>0</v>
      </c>
      <c r="BW780" s="227">
        <v>0</v>
      </c>
      <c r="BX780" s="227">
        <v>38861.18</v>
      </c>
      <c r="BY780" s="227">
        <v>52809.19</v>
      </c>
      <c r="BZ780" s="227">
        <v>1383.6</v>
      </c>
      <c r="CA780" s="227">
        <v>8333.2999999999993</v>
      </c>
      <c r="CB780" s="227">
        <v>4725.2299999999996</v>
      </c>
      <c r="CC780" s="227">
        <v>0</v>
      </c>
      <c r="CD780" s="227">
        <v>0</v>
      </c>
      <c r="CE780" s="227">
        <v>162644.43</v>
      </c>
      <c r="CF780" s="227">
        <v>0</v>
      </c>
      <c r="CG780" s="227">
        <v>0</v>
      </c>
      <c r="CH780" s="227">
        <v>27504</v>
      </c>
      <c r="CI780" s="227">
        <v>0</v>
      </c>
      <c r="CJ780" s="227">
        <v>938996.83</v>
      </c>
      <c r="CK780" s="227">
        <v>112694.39999999999</v>
      </c>
      <c r="CL780" s="227">
        <v>0</v>
      </c>
      <c r="CM780" s="326" t="s">
        <v>1462</v>
      </c>
      <c r="CN780" s="309" t="s">
        <v>1464</v>
      </c>
      <c r="CO780" s="309" t="s">
        <v>1462</v>
      </c>
      <c r="CQ780" s="336" t="s">
        <v>2274</v>
      </c>
      <c r="CR780" s="310">
        <f t="shared" si="17"/>
        <v>0</v>
      </c>
      <c r="CS780" s="310" t="s">
        <v>827</v>
      </c>
      <c r="CT780" s="310" t="s">
        <v>828</v>
      </c>
      <c r="CU780" s="310">
        <v>0</v>
      </c>
      <c r="CW780" s="312" t="s">
        <v>1464</v>
      </c>
      <c r="CX780" s="310" t="s">
        <v>1462</v>
      </c>
      <c r="CY780" s="310">
        <v>0</v>
      </c>
      <c r="CZ780" s="325">
        <f>A780-DA780</f>
        <v>0</v>
      </c>
      <c r="DA780" s="313" t="s">
        <v>827</v>
      </c>
      <c r="DB780" s="310" t="s">
        <v>828</v>
      </c>
      <c r="DC780" s="310" t="s">
        <v>1473</v>
      </c>
    </row>
    <row r="781" spans="1:107" ht="13.2" customHeight="1" x14ac:dyDescent="0.25">
      <c r="A781" s="293" t="s">
        <v>829</v>
      </c>
      <c r="B781" s="294" t="s">
        <v>830</v>
      </c>
      <c r="C781" s="227">
        <v>0</v>
      </c>
      <c r="D781" s="227">
        <v>0</v>
      </c>
      <c r="E781" s="227">
        <v>0</v>
      </c>
      <c r="F781" s="227">
        <v>0</v>
      </c>
      <c r="G781" s="227">
        <v>0</v>
      </c>
      <c r="H781" s="227">
        <v>0</v>
      </c>
      <c r="I781" s="227">
        <v>0</v>
      </c>
      <c r="J781" s="227">
        <v>0</v>
      </c>
      <c r="K781" s="227">
        <v>0</v>
      </c>
      <c r="L781" s="227">
        <v>0</v>
      </c>
      <c r="M781" s="227">
        <v>0</v>
      </c>
      <c r="N781" s="227">
        <v>333150.40000000002</v>
      </c>
      <c r="O781" s="227">
        <v>0</v>
      </c>
      <c r="P781" s="227">
        <v>0</v>
      </c>
      <c r="Q781" s="227">
        <v>0</v>
      </c>
      <c r="R781" s="227">
        <v>173693.09</v>
      </c>
      <c r="S781" s="227">
        <v>0</v>
      </c>
      <c r="T781" s="227">
        <v>0</v>
      </c>
      <c r="U781" s="227">
        <v>0</v>
      </c>
      <c r="V781" s="227">
        <v>0</v>
      </c>
      <c r="W781" s="227">
        <v>0</v>
      </c>
      <c r="X781" s="227">
        <v>0</v>
      </c>
      <c r="Y781" s="227">
        <v>0</v>
      </c>
      <c r="Z781" s="227">
        <v>0</v>
      </c>
      <c r="AA781" s="227">
        <v>0</v>
      </c>
      <c r="AB781" s="227">
        <v>0</v>
      </c>
      <c r="AC781" s="227">
        <v>0</v>
      </c>
      <c r="AD781" s="227">
        <v>0</v>
      </c>
      <c r="AE781" s="227">
        <v>0</v>
      </c>
      <c r="AF781" s="227">
        <v>0</v>
      </c>
      <c r="AG781" s="227">
        <v>0</v>
      </c>
      <c r="AH781" s="227">
        <v>0</v>
      </c>
      <c r="AI781" s="227">
        <v>0</v>
      </c>
      <c r="AJ781" s="227">
        <v>0</v>
      </c>
      <c r="AK781" s="227">
        <v>0</v>
      </c>
      <c r="AL781" s="227">
        <v>0</v>
      </c>
      <c r="AM781" s="227">
        <v>0</v>
      </c>
      <c r="AN781" s="227">
        <v>0</v>
      </c>
      <c r="AO781" s="227">
        <v>0</v>
      </c>
      <c r="AP781" s="227">
        <v>0</v>
      </c>
      <c r="AQ781" s="227">
        <v>0</v>
      </c>
      <c r="AR781" s="227">
        <v>0</v>
      </c>
      <c r="AS781" s="227">
        <v>0</v>
      </c>
      <c r="AT781" s="227">
        <v>0</v>
      </c>
      <c r="AU781" s="227">
        <v>0</v>
      </c>
      <c r="AV781" s="227">
        <v>0</v>
      </c>
      <c r="AW781" s="227">
        <v>0</v>
      </c>
      <c r="AX781" s="227">
        <v>0</v>
      </c>
      <c r="AY781" s="227">
        <v>0</v>
      </c>
      <c r="AZ781" s="227">
        <v>0</v>
      </c>
      <c r="BA781" s="227">
        <v>0</v>
      </c>
      <c r="BB781" s="227">
        <v>0</v>
      </c>
      <c r="BC781" s="227">
        <v>0</v>
      </c>
      <c r="BD781" s="227">
        <v>0</v>
      </c>
      <c r="BE781" s="227">
        <v>0</v>
      </c>
      <c r="BF781" s="227">
        <v>0</v>
      </c>
      <c r="BG781" s="227">
        <v>0</v>
      </c>
      <c r="BH781" s="227">
        <v>0</v>
      </c>
      <c r="BI781" s="227">
        <v>0</v>
      </c>
      <c r="BJ781" s="227">
        <v>0</v>
      </c>
      <c r="BK781" s="227">
        <v>0</v>
      </c>
      <c r="BL781" s="227">
        <v>0</v>
      </c>
      <c r="BM781" s="227">
        <v>0</v>
      </c>
      <c r="BN781" s="227">
        <v>0</v>
      </c>
      <c r="BO781" s="227">
        <v>0</v>
      </c>
      <c r="BP781" s="227">
        <v>0</v>
      </c>
      <c r="BQ781" s="227">
        <v>0</v>
      </c>
      <c r="BR781" s="227">
        <v>0</v>
      </c>
      <c r="BS781" s="227">
        <v>0</v>
      </c>
      <c r="BT781" s="227">
        <v>0</v>
      </c>
      <c r="BU781" s="227">
        <v>0</v>
      </c>
      <c r="BV781" s="227">
        <v>0</v>
      </c>
      <c r="BW781" s="227">
        <v>0</v>
      </c>
      <c r="BX781" s="227">
        <v>0</v>
      </c>
      <c r="BY781" s="227">
        <v>0</v>
      </c>
      <c r="BZ781" s="227">
        <v>0</v>
      </c>
      <c r="CA781" s="227">
        <v>0</v>
      </c>
      <c r="CB781" s="227">
        <v>0</v>
      </c>
      <c r="CC781" s="227">
        <v>0</v>
      </c>
      <c r="CD781" s="227">
        <v>0</v>
      </c>
      <c r="CE781" s="227">
        <v>0</v>
      </c>
      <c r="CF781" s="227">
        <v>0</v>
      </c>
      <c r="CG781" s="227">
        <v>0</v>
      </c>
      <c r="CH781" s="227">
        <v>0</v>
      </c>
      <c r="CI781" s="227">
        <v>0</v>
      </c>
      <c r="CJ781" s="227">
        <v>0</v>
      </c>
      <c r="CK781" s="227">
        <v>0</v>
      </c>
      <c r="CL781" s="227">
        <v>0</v>
      </c>
      <c r="CM781" s="326" t="s">
        <v>1462</v>
      </c>
      <c r="CN781" s="309" t="s">
        <v>1464</v>
      </c>
      <c r="CO781" s="309" t="s">
        <v>1462</v>
      </c>
      <c r="CQ781" s="336" t="s">
        <v>2274</v>
      </c>
      <c r="CR781" s="310">
        <f t="shared" si="17"/>
        <v>0</v>
      </c>
      <c r="CS781" s="310" t="s">
        <v>829</v>
      </c>
      <c r="CT781" s="310" t="s">
        <v>830</v>
      </c>
      <c r="CU781" s="310">
        <v>0</v>
      </c>
      <c r="CW781" s="312" t="s">
        <v>1464</v>
      </c>
      <c r="CX781" s="310" t="s">
        <v>1462</v>
      </c>
      <c r="CY781" s="310">
        <v>0</v>
      </c>
      <c r="CZ781" s="325">
        <f>A781-DA781</f>
        <v>0</v>
      </c>
      <c r="DA781" s="313" t="s">
        <v>829</v>
      </c>
      <c r="DB781" s="310" t="s">
        <v>830</v>
      </c>
      <c r="DC781" s="310" t="s">
        <v>1473</v>
      </c>
    </row>
    <row r="782" spans="1:107" ht="13.2" customHeight="1" x14ac:dyDescent="0.25">
      <c r="A782" s="293" t="s">
        <v>1174</v>
      </c>
      <c r="B782" s="294" t="s">
        <v>1175</v>
      </c>
      <c r="C782" s="227">
        <v>0</v>
      </c>
      <c r="D782" s="227">
        <v>0</v>
      </c>
      <c r="E782" s="227">
        <v>0</v>
      </c>
      <c r="F782" s="227">
        <v>0</v>
      </c>
      <c r="G782" s="227">
        <v>0</v>
      </c>
      <c r="H782" s="227">
        <v>0</v>
      </c>
      <c r="I782" s="227">
        <v>0</v>
      </c>
      <c r="J782" s="227">
        <v>0</v>
      </c>
      <c r="K782" s="227">
        <v>0</v>
      </c>
      <c r="L782" s="227">
        <v>0</v>
      </c>
      <c r="M782" s="227">
        <v>0</v>
      </c>
      <c r="N782" s="227">
        <v>0</v>
      </c>
      <c r="O782" s="227">
        <v>0</v>
      </c>
      <c r="P782" s="227">
        <v>0</v>
      </c>
      <c r="Q782" s="227">
        <v>0</v>
      </c>
      <c r="R782" s="227">
        <v>0</v>
      </c>
      <c r="S782" s="227">
        <v>0</v>
      </c>
      <c r="T782" s="227">
        <v>0</v>
      </c>
      <c r="U782" s="227">
        <v>0</v>
      </c>
      <c r="V782" s="227">
        <v>0</v>
      </c>
      <c r="W782" s="227">
        <v>0</v>
      </c>
      <c r="X782" s="227">
        <v>0</v>
      </c>
      <c r="Y782" s="227">
        <v>0</v>
      </c>
      <c r="Z782" s="227">
        <v>0</v>
      </c>
      <c r="AA782" s="227">
        <v>0</v>
      </c>
      <c r="AB782" s="227">
        <v>0</v>
      </c>
      <c r="AC782" s="227">
        <v>0</v>
      </c>
      <c r="AD782" s="227">
        <v>0</v>
      </c>
      <c r="AE782" s="227">
        <v>0</v>
      </c>
      <c r="AF782" s="227">
        <v>0</v>
      </c>
      <c r="AG782" s="227">
        <v>0</v>
      </c>
      <c r="AH782" s="227">
        <v>0</v>
      </c>
      <c r="AI782" s="227">
        <v>0</v>
      </c>
      <c r="AJ782" s="227">
        <v>0</v>
      </c>
      <c r="AK782" s="227">
        <v>0</v>
      </c>
      <c r="AL782" s="227">
        <v>0</v>
      </c>
      <c r="AM782" s="227">
        <v>0</v>
      </c>
      <c r="AN782" s="227">
        <v>0</v>
      </c>
      <c r="AO782" s="227">
        <v>0</v>
      </c>
      <c r="AP782" s="227">
        <v>0</v>
      </c>
      <c r="AQ782" s="227">
        <v>0</v>
      </c>
      <c r="AR782" s="227">
        <v>248473.1</v>
      </c>
      <c r="AS782" s="227">
        <v>0</v>
      </c>
      <c r="AT782" s="227">
        <v>0</v>
      </c>
      <c r="AU782" s="227">
        <v>0</v>
      </c>
      <c r="AV782" s="227">
        <v>0</v>
      </c>
      <c r="AW782" s="227">
        <v>0</v>
      </c>
      <c r="AX782" s="227">
        <v>0</v>
      </c>
      <c r="AY782" s="227">
        <v>0</v>
      </c>
      <c r="AZ782" s="227">
        <v>0</v>
      </c>
      <c r="BA782" s="227">
        <v>0</v>
      </c>
      <c r="BB782" s="227">
        <v>0</v>
      </c>
      <c r="BC782" s="227">
        <v>0</v>
      </c>
      <c r="BD782" s="227">
        <v>0</v>
      </c>
      <c r="BE782" s="227">
        <v>0</v>
      </c>
      <c r="BF782" s="227">
        <v>0</v>
      </c>
      <c r="BG782" s="227">
        <v>0</v>
      </c>
      <c r="BH782" s="227">
        <v>0</v>
      </c>
      <c r="BI782" s="227">
        <v>0</v>
      </c>
      <c r="BJ782" s="227">
        <v>0</v>
      </c>
      <c r="BK782" s="227">
        <v>0</v>
      </c>
      <c r="BL782" s="227">
        <v>0</v>
      </c>
      <c r="BM782" s="227">
        <v>0</v>
      </c>
      <c r="BN782" s="227">
        <v>0</v>
      </c>
      <c r="BO782" s="227">
        <v>0</v>
      </c>
      <c r="BP782" s="227">
        <v>0</v>
      </c>
      <c r="BQ782" s="227">
        <v>0</v>
      </c>
      <c r="BR782" s="227">
        <v>0</v>
      </c>
      <c r="BS782" s="227">
        <v>0</v>
      </c>
      <c r="BT782" s="227">
        <v>0</v>
      </c>
      <c r="BU782" s="227">
        <v>0</v>
      </c>
      <c r="BV782" s="227">
        <v>0</v>
      </c>
      <c r="BW782" s="227">
        <v>0</v>
      </c>
      <c r="BX782" s="227">
        <v>0</v>
      </c>
      <c r="BY782" s="227">
        <v>0</v>
      </c>
      <c r="BZ782" s="227">
        <v>0</v>
      </c>
      <c r="CA782" s="227">
        <v>0</v>
      </c>
      <c r="CB782" s="227">
        <v>0</v>
      </c>
      <c r="CC782" s="227">
        <v>0</v>
      </c>
      <c r="CD782" s="227">
        <v>0</v>
      </c>
      <c r="CE782" s="227">
        <v>0</v>
      </c>
      <c r="CF782" s="227">
        <v>0</v>
      </c>
      <c r="CG782" s="227">
        <v>0</v>
      </c>
      <c r="CH782" s="227">
        <v>0</v>
      </c>
      <c r="CI782" s="227">
        <v>0</v>
      </c>
      <c r="CJ782" s="227">
        <v>0</v>
      </c>
      <c r="CK782" s="227">
        <v>0</v>
      </c>
      <c r="CL782" s="227">
        <v>0</v>
      </c>
      <c r="CM782" s="326" t="s">
        <v>1462</v>
      </c>
      <c r="CN782" s="309" t="s">
        <v>1461</v>
      </c>
      <c r="CO782" s="309" t="s">
        <v>1462</v>
      </c>
      <c r="CQ782" s="336" t="s">
        <v>2274</v>
      </c>
      <c r="CR782" s="310">
        <f t="shared" si="17"/>
        <v>0</v>
      </c>
      <c r="CS782" s="310" t="s">
        <v>1174</v>
      </c>
      <c r="CT782" s="310" t="s">
        <v>1175</v>
      </c>
      <c r="CU782" s="310">
        <v>0</v>
      </c>
      <c r="CW782" s="312" t="s">
        <v>1461</v>
      </c>
      <c r="CX782" s="310" t="s">
        <v>1462</v>
      </c>
      <c r="CY782" s="310">
        <v>0</v>
      </c>
      <c r="CZ782" s="325">
        <f t="shared" ref="CZ782:CZ845" si="19">A782-DA782</f>
        <v>0</v>
      </c>
      <c r="DA782" s="313" t="s">
        <v>1174</v>
      </c>
      <c r="DB782" s="310" t="s">
        <v>1175</v>
      </c>
      <c r="DC782" s="310" t="s">
        <v>1473</v>
      </c>
    </row>
    <row r="783" spans="1:107" ht="13.2" customHeight="1" x14ac:dyDescent="0.25">
      <c r="A783" s="293" t="s">
        <v>1176</v>
      </c>
      <c r="B783" s="294" t="s">
        <v>1177</v>
      </c>
      <c r="C783" s="227">
        <v>0</v>
      </c>
      <c r="D783" s="227">
        <v>0</v>
      </c>
      <c r="E783" s="227">
        <v>0</v>
      </c>
      <c r="F783" s="227">
        <v>0</v>
      </c>
      <c r="G783" s="227">
        <v>0</v>
      </c>
      <c r="H783" s="227">
        <v>0</v>
      </c>
      <c r="I783" s="227">
        <v>0</v>
      </c>
      <c r="J783" s="227">
        <v>0</v>
      </c>
      <c r="K783" s="227">
        <v>0</v>
      </c>
      <c r="L783" s="227">
        <v>0</v>
      </c>
      <c r="M783" s="227">
        <v>0</v>
      </c>
      <c r="N783" s="227">
        <v>0</v>
      </c>
      <c r="O783" s="227">
        <v>0</v>
      </c>
      <c r="P783" s="227">
        <v>0</v>
      </c>
      <c r="Q783" s="227">
        <v>0</v>
      </c>
      <c r="R783" s="227">
        <v>0</v>
      </c>
      <c r="S783" s="227">
        <v>0</v>
      </c>
      <c r="T783" s="227">
        <v>0</v>
      </c>
      <c r="U783" s="227">
        <v>0</v>
      </c>
      <c r="V783" s="227">
        <v>0</v>
      </c>
      <c r="W783" s="227">
        <v>0</v>
      </c>
      <c r="X783" s="227">
        <v>0</v>
      </c>
      <c r="Y783" s="227">
        <v>0</v>
      </c>
      <c r="Z783" s="227">
        <v>0</v>
      </c>
      <c r="AA783" s="227">
        <v>0</v>
      </c>
      <c r="AB783" s="227">
        <v>0</v>
      </c>
      <c r="AC783" s="227">
        <v>0</v>
      </c>
      <c r="AD783" s="227">
        <v>0</v>
      </c>
      <c r="AE783" s="227">
        <v>0</v>
      </c>
      <c r="AF783" s="227">
        <v>0</v>
      </c>
      <c r="AG783" s="227">
        <v>0</v>
      </c>
      <c r="AH783" s="227">
        <v>0</v>
      </c>
      <c r="AI783" s="227">
        <v>0</v>
      </c>
      <c r="AJ783" s="227">
        <v>0</v>
      </c>
      <c r="AK783" s="227">
        <v>0</v>
      </c>
      <c r="AL783" s="227">
        <v>0</v>
      </c>
      <c r="AM783" s="227">
        <v>0</v>
      </c>
      <c r="AN783" s="227">
        <v>0</v>
      </c>
      <c r="AO783" s="227">
        <v>0</v>
      </c>
      <c r="AP783" s="227">
        <v>0</v>
      </c>
      <c r="AQ783" s="227">
        <v>0</v>
      </c>
      <c r="AR783" s="227">
        <v>0</v>
      </c>
      <c r="AS783" s="227">
        <v>0</v>
      </c>
      <c r="AT783" s="227">
        <v>0</v>
      </c>
      <c r="AU783" s="227">
        <v>0</v>
      </c>
      <c r="AV783" s="227">
        <v>0</v>
      </c>
      <c r="AW783" s="227">
        <v>0</v>
      </c>
      <c r="AX783" s="227">
        <v>0</v>
      </c>
      <c r="AY783" s="227">
        <v>0</v>
      </c>
      <c r="AZ783" s="227">
        <v>0</v>
      </c>
      <c r="BA783" s="227">
        <v>0</v>
      </c>
      <c r="BB783" s="227">
        <v>0</v>
      </c>
      <c r="BC783" s="227">
        <v>0</v>
      </c>
      <c r="BD783" s="227">
        <v>0</v>
      </c>
      <c r="BE783" s="227">
        <v>0</v>
      </c>
      <c r="BF783" s="227">
        <v>0</v>
      </c>
      <c r="BG783" s="227">
        <v>0</v>
      </c>
      <c r="BH783" s="227">
        <v>0</v>
      </c>
      <c r="BI783" s="227">
        <v>0</v>
      </c>
      <c r="BJ783" s="227">
        <v>0</v>
      </c>
      <c r="BK783" s="227">
        <v>0</v>
      </c>
      <c r="BL783" s="227">
        <v>0</v>
      </c>
      <c r="BM783" s="227">
        <v>0</v>
      </c>
      <c r="BN783" s="227">
        <v>0</v>
      </c>
      <c r="BO783" s="227">
        <v>0</v>
      </c>
      <c r="BP783" s="227">
        <v>0</v>
      </c>
      <c r="BQ783" s="227">
        <v>0</v>
      </c>
      <c r="BR783" s="227">
        <v>0</v>
      </c>
      <c r="BS783" s="227">
        <v>0</v>
      </c>
      <c r="BT783" s="227">
        <v>0</v>
      </c>
      <c r="BU783" s="227">
        <v>0</v>
      </c>
      <c r="BV783" s="227">
        <v>0</v>
      </c>
      <c r="BW783" s="227">
        <v>0</v>
      </c>
      <c r="BX783" s="227">
        <v>0</v>
      </c>
      <c r="BY783" s="227">
        <v>0</v>
      </c>
      <c r="BZ783" s="227">
        <v>0</v>
      </c>
      <c r="CA783" s="227">
        <v>0</v>
      </c>
      <c r="CB783" s="227">
        <v>0</v>
      </c>
      <c r="CC783" s="227">
        <v>0</v>
      </c>
      <c r="CD783" s="227">
        <v>0</v>
      </c>
      <c r="CE783" s="227">
        <v>0</v>
      </c>
      <c r="CF783" s="227">
        <v>0</v>
      </c>
      <c r="CG783" s="227">
        <v>0</v>
      </c>
      <c r="CH783" s="227">
        <v>0</v>
      </c>
      <c r="CI783" s="227">
        <v>0</v>
      </c>
      <c r="CJ783" s="227">
        <v>0</v>
      </c>
      <c r="CK783" s="227">
        <v>0</v>
      </c>
      <c r="CL783" s="227">
        <v>0</v>
      </c>
      <c r="CM783" s="326" t="s">
        <v>1462</v>
      </c>
      <c r="CN783" s="309" t="s">
        <v>1461</v>
      </c>
      <c r="CO783" s="309" t="s">
        <v>1462</v>
      </c>
      <c r="CQ783" s="336" t="s">
        <v>2274</v>
      </c>
      <c r="CR783" s="310">
        <f t="shared" si="17"/>
        <v>0</v>
      </c>
      <c r="CS783" s="310" t="s">
        <v>1176</v>
      </c>
      <c r="CT783" s="310" t="s">
        <v>1177</v>
      </c>
      <c r="CU783" s="310">
        <v>0</v>
      </c>
      <c r="CW783" s="312" t="s">
        <v>1461</v>
      </c>
      <c r="CX783" s="310" t="s">
        <v>1462</v>
      </c>
      <c r="CY783" s="310">
        <v>0</v>
      </c>
      <c r="CZ783" s="325">
        <f t="shared" si="19"/>
        <v>0</v>
      </c>
      <c r="DA783" s="313" t="s">
        <v>1176</v>
      </c>
      <c r="DB783" s="310" t="s">
        <v>1177</v>
      </c>
      <c r="DC783" s="310" t="s">
        <v>1473</v>
      </c>
    </row>
    <row r="784" spans="1:107" ht="13.2" customHeight="1" x14ac:dyDescent="0.25">
      <c r="A784" s="293" t="s">
        <v>2133</v>
      </c>
      <c r="B784" s="294" t="s">
        <v>1371</v>
      </c>
      <c r="C784" s="227">
        <v>36670</v>
      </c>
      <c r="D784" s="227">
        <v>3397800</v>
      </c>
      <c r="E784" s="227">
        <v>2400375</v>
      </c>
      <c r="F784" s="227">
        <v>14297347</v>
      </c>
      <c r="G784" s="227">
        <v>594000</v>
      </c>
      <c r="H784" s="227">
        <v>1430444</v>
      </c>
      <c r="I784" s="227">
        <v>0</v>
      </c>
      <c r="J784" s="227">
        <v>1507000</v>
      </c>
      <c r="K784" s="227">
        <v>3082750</v>
      </c>
      <c r="L784" s="227">
        <v>5702812.5</v>
      </c>
      <c r="M784" s="227">
        <v>2760101</v>
      </c>
      <c r="N784" s="227">
        <v>1766000</v>
      </c>
      <c r="O784" s="227">
        <v>26873512.649999999</v>
      </c>
      <c r="P784" s="227">
        <v>6475540</v>
      </c>
      <c r="Q784" s="227">
        <v>7867640</v>
      </c>
      <c r="R784" s="227">
        <v>7457750</v>
      </c>
      <c r="S784" s="227">
        <v>5771535</v>
      </c>
      <c r="T784" s="227">
        <v>4720543.75</v>
      </c>
      <c r="U784" s="227">
        <v>5864500</v>
      </c>
      <c r="V784" s="227">
        <v>2678375</v>
      </c>
      <c r="W784" s="227">
        <v>967397.7</v>
      </c>
      <c r="X784" s="227">
        <v>2715062.5</v>
      </c>
      <c r="Y784" s="227">
        <v>178250</v>
      </c>
      <c r="Z784" s="227">
        <v>0</v>
      </c>
      <c r="AA784" s="227">
        <v>973875</v>
      </c>
      <c r="AB784" s="227">
        <v>104250</v>
      </c>
      <c r="AC784" s="227">
        <v>0</v>
      </c>
      <c r="AD784" s="227">
        <v>1308250</v>
      </c>
      <c r="AE784" s="227">
        <v>975625</v>
      </c>
      <c r="AF784" s="227">
        <v>1675937.5</v>
      </c>
      <c r="AG784" s="227">
        <v>1272635</v>
      </c>
      <c r="AH784" s="227">
        <v>102875</v>
      </c>
      <c r="AI784" s="227">
        <v>0</v>
      </c>
      <c r="AJ784" s="227">
        <v>3369625</v>
      </c>
      <c r="AK784" s="227">
        <v>42371363.68</v>
      </c>
      <c r="AL784" s="227">
        <v>10743362</v>
      </c>
      <c r="AM784" s="227">
        <v>2244102</v>
      </c>
      <c r="AN784" s="227">
        <v>12094375</v>
      </c>
      <c r="AO784" s="227">
        <v>10539475</v>
      </c>
      <c r="AP784" s="227">
        <v>1668050</v>
      </c>
      <c r="AQ784" s="227">
        <v>2549995</v>
      </c>
      <c r="AR784" s="227">
        <v>14332385.619999999</v>
      </c>
      <c r="AS784" s="227">
        <v>6567805</v>
      </c>
      <c r="AT784" s="227">
        <v>7692465</v>
      </c>
      <c r="AU784" s="227">
        <v>10175813</v>
      </c>
      <c r="AV784" s="227">
        <v>4603625</v>
      </c>
      <c r="AW784" s="227">
        <v>1299275</v>
      </c>
      <c r="AX784" s="227">
        <v>5426599</v>
      </c>
      <c r="AY784" s="227">
        <v>8203150</v>
      </c>
      <c r="AZ784" s="227">
        <v>5130780</v>
      </c>
      <c r="BA784" s="227">
        <v>7317202.4800000004</v>
      </c>
      <c r="BB784" s="227">
        <v>6527546</v>
      </c>
      <c r="BC784" s="227">
        <v>6013750</v>
      </c>
      <c r="BD784" s="227">
        <v>11426574</v>
      </c>
      <c r="BE784" s="227">
        <v>2049878.5</v>
      </c>
      <c r="BF784" s="227">
        <v>1186520</v>
      </c>
      <c r="BG784" s="227">
        <v>23424275</v>
      </c>
      <c r="BH784" s="227">
        <v>5211500</v>
      </c>
      <c r="BI784" s="227">
        <v>933785</v>
      </c>
      <c r="BJ784" s="227">
        <v>1134000</v>
      </c>
      <c r="BK784" s="227">
        <v>2855687.5</v>
      </c>
      <c r="BL784" s="227">
        <v>16887532.239999998</v>
      </c>
      <c r="BM784" s="227">
        <v>4971416</v>
      </c>
      <c r="BN784" s="227">
        <v>2952093</v>
      </c>
      <c r="BO784" s="227">
        <v>8832286</v>
      </c>
      <c r="BP784" s="227">
        <v>2557009.5</v>
      </c>
      <c r="BQ784" s="227">
        <v>4505252.9000000004</v>
      </c>
      <c r="BR784" s="227">
        <v>155741476</v>
      </c>
      <c r="BS784" s="227">
        <v>5476575</v>
      </c>
      <c r="BT784" s="227">
        <v>15708800</v>
      </c>
      <c r="BU784" s="227">
        <v>17575882.960000001</v>
      </c>
      <c r="BV784" s="227">
        <v>7333010</v>
      </c>
      <c r="BW784" s="227">
        <v>7560700</v>
      </c>
      <c r="BX784" s="227">
        <v>7300388</v>
      </c>
      <c r="BY784" s="227">
        <v>4488538</v>
      </c>
      <c r="BZ784" s="227">
        <v>3769275</v>
      </c>
      <c r="CA784" s="227">
        <v>6736262.5</v>
      </c>
      <c r="CB784" s="227">
        <v>3541510</v>
      </c>
      <c r="CC784" s="227">
        <v>11941382.42</v>
      </c>
      <c r="CD784" s="227">
        <v>9773246</v>
      </c>
      <c r="CE784" s="227">
        <v>5100036</v>
      </c>
      <c r="CF784" s="227">
        <v>5953709</v>
      </c>
      <c r="CG784" s="227">
        <v>3187707</v>
      </c>
      <c r="CH784" s="227">
        <v>3666250</v>
      </c>
      <c r="CI784" s="227">
        <v>2694620</v>
      </c>
      <c r="CJ784" s="227">
        <v>15836304</v>
      </c>
      <c r="CK784" s="227">
        <v>3451780</v>
      </c>
      <c r="CL784" s="227">
        <v>4513320</v>
      </c>
      <c r="CM784" s="326" t="s">
        <v>1434</v>
      </c>
      <c r="CN784" s="309" t="s">
        <v>1433</v>
      </c>
      <c r="CO784" s="309" t="s">
        <v>1434</v>
      </c>
      <c r="CQ784" s="336" t="s">
        <v>2265</v>
      </c>
      <c r="CR784" s="310">
        <f t="shared" si="17"/>
        <v>0</v>
      </c>
      <c r="CS784" s="310" t="s">
        <v>2133</v>
      </c>
      <c r="CT784" s="310" t="s">
        <v>1371</v>
      </c>
      <c r="CU784" s="310">
        <v>0</v>
      </c>
      <c r="CW784" s="312" t="s">
        <v>1433</v>
      </c>
      <c r="CX784" s="310" t="s">
        <v>1434</v>
      </c>
      <c r="CY784" s="310">
        <v>0</v>
      </c>
      <c r="CZ784" s="325">
        <f t="shared" si="19"/>
        <v>0</v>
      </c>
      <c r="DA784" s="313" t="s">
        <v>2133</v>
      </c>
      <c r="DB784" s="310" t="s">
        <v>1371</v>
      </c>
      <c r="DC784" s="310" t="s">
        <v>2296</v>
      </c>
    </row>
    <row r="785" spans="1:107" ht="13.2" customHeight="1" x14ac:dyDescent="0.25">
      <c r="A785" s="293" t="s">
        <v>2134</v>
      </c>
      <c r="B785" s="294" t="s">
        <v>831</v>
      </c>
      <c r="C785" s="227">
        <v>100000</v>
      </c>
      <c r="D785" s="227">
        <v>0</v>
      </c>
      <c r="E785" s="227">
        <v>0</v>
      </c>
      <c r="F785" s="227">
        <v>0</v>
      </c>
      <c r="G785" s="227">
        <v>0</v>
      </c>
      <c r="H785" s="227">
        <v>0</v>
      </c>
      <c r="I785" s="227">
        <v>0</v>
      </c>
      <c r="J785" s="227">
        <v>0</v>
      </c>
      <c r="K785" s="227">
        <v>0</v>
      </c>
      <c r="L785" s="227">
        <v>0</v>
      </c>
      <c r="M785" s="227">
        <v>0</v>
      </c>
      <c r="N785" s="227">
        <v>0</v>
      </c>
      <c r="O785" s="227">
        <v>0</v>
      </c>
      <c r="P785" s="227">
        <v>0</v>
      </c>
      <c r="Q785" s="227">
        <v>0</v>
      </c>
      <c r="R785" s="227">
        <v>0</v>
      </c>
      <c r="S785" s="227">
        <v>0</v>
      </c>
      <c r="T785" s="227">
        <v>0</v>
      </c>
      <c r="U785" s="227">
        <v>0</v>
      </c>
      <c r="V785" s="227">
        <v>0</v>
      </c>
      <c r="W785" s="227">
        <v>0</v>
      </c>
      <c r="X785" s="227">
        <v>0</v>
      </c>
      <c r="Y785" s="227">
        <v>0</v>
      </c>
      <c r="Z785" s="227">
        <v>0</v>
      </c>
      <c r="AA785" s="227">
        <v>0</v>
      </c>
      <c r="AB785" s="227">
        <v>0</v>
      </c>
      <c r="AC785" s="227">
        <v>0</v>
      </c>
      <c r="AD785" s="227">
        <v>0</v>
      </c>
      <c r="AE785" s="227">
        <v>0</v>
      </c>
      <c r="AF785" s="227">
        <v>0</v>
      </c>
      <c r="AG785" s="227">
        <v>0</v>
      </c>
      <c r="AH785" s="227">
        <v>0</v>
      </c>
      <c r="AI785" s="227">
        <v>0</v>
      </c>
      <c r="AJ785" s="227">
        <v>0</v>
      </c>
      <c r="AK785" s="227">
        <v>0</v>
      </c>
      <c r="AL785" s="227">
        <v>260833</v>
      </c>
      <c r="AM785" s="227">
        <v>0</v>
      </c>
      <c r="AN785" s="227">
        <v>0</v>
      </c>
      <c r="AO785" s="227">
        <v>0</v>
      </c>
      <c r="AP785" s="227">
        <v>0</v>
      </c>
      <c r="AQ785" s="227">
        <v>0</v>
      </c>
      <c r="AR785" s="227">
        <v>665061.87</v>
      </c>
      <c r="AS785" s="227">
        <v>10411.65</v>
      </c>
      <c r="AT785" s="227">
        <v>0</v>
      </c>
      <c r="AU785" s="227">
        <v>0</v>
      </c>
      <c r="AV785" s="227">
        <v>0</v>
      </c>
      <c r="AW785" s="227">
        <v>155040</v>
      </c>
      <c r="AX785" s="227">
        <v>398500</v>
      </c>
      <c r="AY785" s="227">
        <v>0</v>
      </c>
      <c r="AZ785" s="227">
        <v>0</v>
      </c>
      <c r="BA785" s="227">
        <v>0</v>
      </c>
      <c r="BB785" s="227">
        <v>1305897</v>
      </c>
      <c r="BC785" s="227">
        <v>0</v>
      </c>
      <c r="BD785" s="227">
        <v>0</v>
      </c>
      <c r="BE785" s="227">
        <v>0</v>
      </c>
      <c r="BF785" s="227">
        <v>0</v>
      </c>
      <c r="BG785" s="227">
        <v>2442220</v>
      </c>
      <c r="BH785" s="227">
        <v>0</v>
      </c>
      <c r="BI785" s="227">
        <v>708900</v>
      </c>
      <c r="BJ785" s="227">
        <v>0</v>
      </c>
      <c r="BK785" s="227">
        <v>0</v>
      </c>
      <c r="BL785" s="227">
        <v>0</v>
      </c>
      <c r="BM785" s="227">
        <v>0</v>
      </c>
      <c r="BN785" s="227">
        <v>0</v>
      </c>
      <c r="BO785" s="227">
        <v>0</v>
      </c>
      <c r="BP785" s="227">
        <v>0</v>
      </c>
      <c r="BQ785" s="227">
        <v>0</v>
      </c>
      <c r="BR785" s="227">
        <v>0</v>
      </c>
      <c r="BS785" s="227">
        <v>0</v>
      </c>
      <c r="BT785" s="227">
        <v>0</v>
      </c>
      <c r="BU785" s="227">
        <v>0</v>
      </c>
      <c r="BV785" s="227">
        <v>0</v>
      </c>
      <c r="BW785" s="227">
        <v>0</v>
      </c>
      <c r="BX785" s="227">
        <v>0</v>
      </c>
      <c r="BY785" s="227">
        <v>0</v>
      </c>
      <c r="BZ785" s="227">
        <v>0</v>
      </c>
      <c r="CA785" s="227">
        <v>0</v>
      </c>
      <c r="CB785" s="227">
        <v>0</v>
      </c>
      <c r="CC785" s="227">
        <v>0</v>
      </c>
      <c r="CD785" s="227">
        <v>0</v>
      </c>
      <c r="CE785" s="227">
        <v>0</v>
      </c>
      <c r="CF785" s="227">
        <v>0</v>
      </c>
      <c r="CG785" s="227">
        <v>0</v>
      </c>
      <c r="CH785" s="227">
        <v>0</v>
      </c>
      <c r="CI785" s="227">
        <v>0</v>
      </c>
      <c r="CJ785" s="227">
        <v>178500</v>
      </c>
      <c r="CK785" s="227">
        <v>0</v>
      </c>
      <c r="CL785" s="227">
        <v>0</v>
      </c>
      <c r="CM785" s="326" t="s">
        <v>1457</v>
      </c>
      <c r="CN785" s="309" t="s">
        <v>1456</v>
      </c>
      <c r="CO785" s="309" t="s">
        <v>1457</v>
      </c>
      <c r="CP785" s="310" t="s">
        <v>2205</v>
      </c>
      <c r="CQ785" s="336" t="s">
        <v>2273</v>
      </c>
      <c r="CR785" s="310">
        <f t="shared" si="17"/>
        <v>0</v>
      </c>
      <c r="CS785" s="310" t="s">
        <v>2134</v>
      </c>
      <c r="CT785" s="310" t="s">
        <v>831</v>
      </c>
      <c r="CU785" s="310">
        <v>0</v>
      </c>
      <c r="CW785" s="312" t="s">
        <v>1456</v>
      </c>
      <c r="CX785" s="310" t="s">
        <v>1457</v>
      </c>
      <c r="CY785" s="310" t="s">
        <v>2205</v>
      </c>
      <c r="CZ785" s="325">
        <f t="shared" si="19"/>
        <v>0</v>
      </c>
      <c r="DA785" s="313" t="s">
        <v>2134</v>
      </c>
      <c r="DB785" s="310" t="s">
        <v>831</v>
      </c>
      <c r="DC785" s="310" t="s">
        <v>2296</v>
      </c>
    </row>
    <row r="786" spans="1:107" ht="13.2" customHeight="1" x14ac:dyDescent="0.25">
      <c r="A786" s="293" t="s">
        <v>2135</v>
      </c>
      <c r="B786" s="294" t="s">
        <v>832</v>
      </c>
      <c r="C786" s="227">
        <v>0</v>
      </c>
      <c r="D786" s="227">
        <v>0</v>
      </c>
      <c r="E786" s="227">
        <v>0</v>
      </c>
      <c r="F786" s="227">
        <v>0</v>
      </c>
      <c r="G786" s="227">
        <v>0</v>
      </c>
      <c r="H786" s="227">
        <v>0</v>
      </c>
      <c r="I786" s="227">
        <v>0</v>
      </c>
      <c r="J786" s="227">
        <v>0</v>
      </c>
      <c r="K786" s="227">
        <v>0</v>
      </c>
      <c r="L786" s="227">
        <v>0</v>
      </c>
      <c r="M786" s="227">
        <v>0</v>
      </c>
      <c r="N786" s="227">
        <v>0</v>
      </c>
      <c r="O786" s="227">
        <v>0</v>
      </c>
      <c r="P786" s="227">
        <v>0</v>
      </c>
      <c r="Q786" s="227">
        <v>0</v>
      </c>
      <c r="R786" s="227">
        <v>0</v>
      </c>
      <c r="S786" s="227">
        <v>0</v>
      </c>
      <c r="T786" s="227">
        <v>0</v>
      </c>
      <c r="U786" s="227">
        <v>0</v>
      </c>
      <c r="V786" s="227">
        <v>0</v>
      </c>
      <c r="W786" s="227">
        <v>0</v>
      </c>
      <c r="X786" s="227">
        <v>0</v>
      </c>
      <c r="Y786" s="227">
        <v>0</v>
      </c>
      <c r="Z786" s="227">
        <v>0</v>
      </c>
      <c r="AA786" s="227">
        <v>0</v>
      </c>
      <c r="AB786" s="227">
        <v>0</v>
      </c>
      <c r="AC786" s="227">
        <v>0</v>
      </c>
      <c r="AD786" s="227">
        <v>0</v>
      </c>
      <c r="AE786" s="227">
        <v>0</v>
      </c>
      <c r="AF786" s="227">
        <v>0</v>
      </c>
      <c r="AG786" s="227">
        <v>0</v>
      </c>
      <c r="AH786" s="227">
        <v>0</v>
      </c>
      <c r="AI786" s="227">
        <v>0</v>
      </c>
      <c r="AJ786" s="227">
        <v>0</v>
      </c>
      <c r="AK786" s="227">
        <v>0</v>
      </c>
      <c r="AL786" s="227">
        <v>0</v>
      </c>
      <c r="AM786" s="227">
        <v>0</v>
      </c>
      <c r="AN786" s="227">
        <v>0</v>
      </c>
      <c r="AO786" s="227">
        <v>0</v>
      </c>
      <c r="AP786" s="227">
        <v>0</v>
      </c>
      <c r="AQ786" s="227">
        <v>0</v>
      </c>
      <c r="AR786" s="227">
        <v>0</v>
      </c>
      <c r="AS786" s="227">
        <v>0</v>
      </c>
      <c r="AT786" s="227">
        <v>0</v>
      </c>
      <c r="AU786" s="227">
        <v>0</v>
      </c>
      <c r="AV786" s="227">
        <v>0</v>
      </c>
      <c r="AW786" s="227">
        <v>0</v>
      </c>
      <c r="AX786" s="227">
        <v>0</v>
      </c>
      <c r="AY786" s="227">
        <v>0</v>
      </c>
      <c r="AZ786" s="227">
        <v>0</v>
      </c>
      <c r="BA786" s="227">
        <v>0</v>
      </c>
      <c r="BB786" s="227">
        <v>0</v>
      </c>
      <c r="BC786" s="227">
        <v>0</v>
      </c>
      <c r="BD786" s="227">
        <v>0</v>
      </c>
      <c r="BE786" s="227">
        <v>0</v>
      </c>
      <c r="BF786" s="227">
        <v>0</v>
      </c>
      <c r="BG786" s="227">
        <v>0</v>
      </c>
      <c r="BH786" s="227">
        <v>0</v>
      </c>
      <c r="BI786" s="227">
        <v>0</v>
      </c>
      <c r="BJ786" s="227">
        <v>0</v>
      </c>
      <c r="BK786" s="227">
        <v>0</v>
      </c>
      <c r="BL786" s="227">
        <v>0</v>
      </c>
      <c r="BM786" s="227">
        <v>0</v>
      </c>
      <c r="BN786" s="227">
        <v>0</v>
      </c>
      <c r="BO786" s="227">
        <v>0</v>
      </c>
      <c r="BP786" s="227">
        <v>0</v>
      </c>
      <c r="BQ786" s="227">
        <v>0</v>
      </c>
      <c r="BR786" s="227">
        <v>0</v>
      </c>
      <c r="BS786" s="227">
        <v>0</v>
      </c>
      <c r="BT786" s="227">
        <v>0</v>
      </c>
      <c r="BU786" s="227">
        <v>0</v>
      </c>
      <c r="BV786" s="227">
        <v>0</v>
      </c>
      <c r="BW786" s="227">
        <v>0</v>
      </c>
      <c r="BX786" s="227">
        <v>0</v>
      </c>
      <c r="BY786" s="227">
        <v>0</v>
      </c>
      <c r="BZ786" s="227">
        <v>0</v>
      </c>
      <c r="CA786" s="227">
        <v>0</v>
      </c>
      <c r="CB786" s="227">
        <v>0</v>
      </c>
      <c r="CC786" s="227">
        <v>0</v>
      </c>
      <c r="CD786" s="227">
        <v>0</v>
      </c>
      <c r="CE786" s="227">
        <v>0</v>
      </c>
      <c r="CF786" s="227">
        <v>0</v>
      </c>
      <c r="CG786" s="227">
        <v>0</v>
      </c>
      <c r="CH786" s="227">
        <v>0</v>
      </c>
      <c r="CI786" s="227">
        <v>0</v>
      </c>
      <c r="CJ786" s="227">
        <v>0</v>
      </c>
      <c r="CK786" s="227">
        <v>0</v>
      </c>
      <c r="CL786" s="227">
        <v>0</v>
      </c>
      <c r="CM786" s="326" t="s">
        <v>1457</v>
      </c>
      <c r="CN786" s="309" t="s">
        <v>1456</v>
      </c>
      <c r="CO786" s="309" t="s">
        <v>1457</v>
      </c>
      <c r="CP786" s="310" t="s">
        <v>2205</v>
      </c>
      <c r="CQ786" s="336" t="s">
        <v>2273</v>
      </c>
      <c r="CR786" s="310">
        <f t="shared" si="17"/>
        <v>0</v>
      </c>
      <c r="CS786" s="310" t="s">
        <v>2135</v>
      </c>
      <c r="CT786" s="310" t="s">
        <v>832</v>
      </c>
      <c r="CU786" s="310">
        <v>0</v>
      </c>
      <c r="CW786" s="312" t="s">
        <v>1456</v>
      </c>
      <c r="CX786" s="310" t="s">
        <v>1457</v>
      </c>
      <c r="CY786" s="310" t="s">
        <v>2205</v>
      </c>
      <c r="CZ786" s="325">
        <f t="shared" si="19"/>
        <v>0</v>
      </c>
      <c r="DA786" s="313" t="s">
        <v>2135</v>
      </c>
      <c r="DB786" s="310" t="s">
        <v>832</v>
      </c>
      <c r="DC786" s="310" t="s">
        <v>2296</v>
      </c>
    </row>
    <row r="787" spans="1:107" ht="13.2" customHeight="1" x14ac:dyDescent="0.25">
      <c r="A787" s="293" t="s">
        <v>1178</v>
      </c>
      <c r="B787" s="294" t="s">
        <v>1179</v>
      </c>
      <c r="C787" s="227">
        <v>0</v>
      </c>
      <c r="D787" s="227">
        <v>0</v>
      </c>
      <c r="E787" s="227">
        <v>0</v>
      </c>
      <c r="F787" s="227">
        <v>0</v>
      </c>
      <c r="G787" s="227">
        <v>0</v>
      </c>
      <c r="H787" s="227">
        <v>0</v>
      </c>
      <c r="I787" s="227">
        <v>0</v>
      </c>
      <c r="J787" s="227">
        <v>0</v>
      </c>
      <c r="K787" s="227">
        <v>0</v>
      </c>
      <c r="L787" s="227">
        <v>0</v>
      </c>
      <c r="M787" s="227">
        <v>0</v>
      </c>
      <c r="N787" s="227">
        <v>0</v>
      </c>
      <c r="O787" s="227">
        <v>0</v>
      </c>
      <c r="P787" s="227">
        <v>0</v>
      </c>
      <c r="Q787" s="227">
        <v>0</v>
      </c>
      <c r="R787" s="227">
        <v>0</v>
      </c>
      <c r="S787" s="227">
        <v>0</v>
      </c>
      <c r="T787" s="227">
        <v>0</v>
      </c>
      <c r="U787" s="227">
        <v>0</v>
      </c>
      <c r="V787" s="227">
        <v>0</v>
      </c>
      <c r="W787" s="227">
        <v>0</v>
      </c>
      <c r="X787" s="227">
        <v>0</v>
      </c>
      <c r="Y787" s="227">
        <v>0</v>
      </c>
      <c r="Z787" s="227">
        <v>0</v>
      </c>
      <c r="AA787" s="227">
        <v>0</v>
      </c>
      <c r="AB787" s="227">
        <v>0</v>
      </c>
      <c r="AC787" s="227">
        <v>0</v>
      </c>
      <c r="AD787" s="227">
        <v>0</v>
      </c>
      <c r="AE787" s="227">
        <v>0</v>
      </c>
      <c r="AF787" s="227">
        <v>0</v>
      </c>
      <c r="AG787" s="227">
        <v>0</v>
      </c>
      <c r="AH787" s="227">
        <v>0</v>
      </c>
      <c r="AI787" s="227">
        <v>0</v>
      </c>
      <c r="AJ787" s="227">
        <v>0</v>
      </c>
      <c r="AK787" s="227">
        <v>0</v>
      </c>
      <c r="AL787" s="227">
        <v>0</v>
      </c>
      <c r="AM787" s="227">
        <v>0</v>
      </c>
      <c r="AN787" s="227">
        <v>0</v>
      </c>
      <c r="AO787" s="227">
        <v>0</v>
      </c>
      <c r="AP787" s="227">
        <v>0</v>
      </c>
      <c r="AQ787" s="227">
        <v>0</v>
      </c>
      <c r="AR787" s="227">
        <v>0</v>
      </c>
      <c r="AS787" s="227">
        <v>0</v>
      </c>
      <c r="AT787" s="227">
        <v>0</v>
      </c>
      <c r="AU787" s="227">
        <v>0</v>
      </c>
      <c r="AV787" s="227">
        <v>0</v>
      </c>
      <c r="AW787" s="227">
        <v>0</v>
      </c>
      <c r="AX787" s="227">
        <v>0</v>
      </c>
      <c r="AY787" s="227">
        <v>0</v>
      </c>
      <c r="AZ787" s="227">
        <v>0</v>
      </c>
      <c r="BA787" s="227">
        <v>0</v>
      </c>
      <c r="BB787" s="227">
        <v>0</v>
      </c>
      <c r="BC787" s="227">
        <v>0</v>
      </c>
      <c r="BD787" s="227">
        <v>0</v>
      </c>
      <c r="BE787" s="227">
        <v>0</v>
      </c>
      <c r="BF787" s="227">
        <v>0</v>
      </c>
      <c r="BG787" s="227">
        <v>0</v>
      </c>
      <c r="BH787" s="227">
        <v>0</v>
      </c>
      <c r="BI787" s="227">
        <v>0</v>
      </c>
      <c r="BJ787" s="227">
        <v>0</v>
      </c>
      <c r="BK787" s="227">
        <v>0</v>
      </c>
      <c r="BL787" s="227">
        <v>110000</v>
      </c>
      <c r="BM787" s="227">
        <v>0</v>
      </c>
      <c r="BN787" s="227">
        <v>0</v>
      </c>
      <c r="BO787" s="227">
        <v>0</v>
      </c>
      <c r="BP787" s="227">
        <v>0</v>
      </c>
      <c r="BQ787" s="227">
        <v>0</v>
      </c>
      <c r="BR787" s="227">
        <v>0</v>
      </c>
      <c r="BS787" s="227">
        <v>0</v>
      </c>
      <c r="BT787" s="227">
        <v>0</v>
      </c>
      <c r="BU787" s="227">
        <v>0</v>
      </c>
      <c r="BV787" s="227">
        <v>0</v>
      </c>
      <c r="BW787" s="227">
        <v>0</v>
      </c>
      <c r="BX787" s="227">
        <v>0</v>
      </c>
      <c r="BY787" s="227">
        <v>0</v>
      </c>
      <c r="BZ787" s="227">
        <v>0</v>
      </c>
      <c r="CA787" s="227">
        <v>0</v>
      </c>
      <c r="CB787" s="227">
        <v>0</v>
      </c>
      <c r="CC787" s="227">
        <v>0</v>
      </c>
      <c r="CD787" s="227">
        <v>0</v>
      </c>
      <c r="CE787" s="227">
        <v>0</v>
      </c>
      <c r="CF787" s="227">
        <v>0</v>
      </c>
      <c r="CG787" s="227">
        <v>0</v>
      </c>
      <c r="CH787" s="227">
        <v>0</v>
      </c>
      <c r="CI787" s="227">
        <v>0</v>
      </c>
      <c r="CJ787" s="227">
        <v>0</v>
      </c>
      <c r="CK787" s="227">
        <v>0</v>
      </c>
      <c r="CL787" s="227">
        <v>0</v>
      </c>
      <c r="CM787" s="326" t="s">
        <v>1465</v>
      </c>
      <c r="CN787" s="309" t="s">
        <v>1456</v>
      </c>
      <c r="CO787" s="309" t="s">
        <v>1465</v>
      </c>
      <c r="CQ787" s="336" t="s">
        <v>2275</v>
      </c>
      <c r="CR787" s="310">
        <f t="shared" si="17"/>
        <v>0</v>
      </c>
      <c r="CS787" s="310" t="s">
        <v>1178</v>
      </c>
      <c r="CT787" s="310" t="s">
        <v>1179</v>
      </c>
      <c r="CU787" s="310">
        <v>0</v>
      </c>
      <c r="CW787" s="312" t="s">
        <v>1456</v>
      </c>
      <c r="CX787" s="310" t="s">
        <v>1465</v>
      </c>
      <c r="CY787" s="310">
        <v>0</v>
      </c>
      <c r="CZ787" s="325">
        <f t="shared" si="19"/>
        <v>0</v>
      </c>
      <c r="DA787" s="313" t="s">
        <v>1178</v>
      </c>
      <c r="DB787" s="310" t="s">
        <v>1179</v>
      </c>
      <c r="DC787" s="310" t="s">
        <v>2296</v>
      </c>
    </row>
    <row r="788" spans="1:107" ht="13.2" customHeight="1" x14ac:dyDescent="0.25">
      <c r="A788" s="293" t="s">
        <v>2136</v>
      </c>
      <c r="B788" s="294" t="s">
        <v>833</v>
      </c>
      <c r="C788" s="227">
        <v>0</v>
      </c>
      <c r="D788" s="227">
        <v>0</v>
      </c>
      <c r="E788" s="227">
        <v>0</v>
      </c>
      <c r="F788" s="227">
        <v>0</v>
      </c>
      <c r="G788" s="227">
        <v>0</v>
      </c>
      <c r="H788" s="227">
        <v>0</v>
      </c>
      <c r="I788" s="227">
        <v>0</v>
      </c>
      <c r="J788" s="227">
        <v>0</v>
      </c>
      <c r="K788" s="227">
        <v>0</v>
      </c>
      <c r="L788" s="227">
        <v>0</v>
      </c>
      <c r="M788" s="227">
        <v>0</v>
      </c>
      <c r="N788" s="227">
        <v>0</v>
      </c>
      <c r="O788" s="227">
        <v>0</v>
      </c>
      <c r="P788" s="227">
        <v>0</v>
      </c>
      <c r="Q788" s="227">
        <v>0</v>
      </c>
      <c r="R788" s="227">
        <v>0</v>
      </c>
      <c r="S788" s="227">
        <v>0</v>
      </c>
      <c r="T788" s="227">
        <v>0</v>
      </c>
      <c r="U788" s="227">
        <v>0</v>
      </c>
      <c r="V788" s="227">
        <v>0</v>
      </c>
      <c r="W788" s="227">
        <v>0</v>
      </c>
      <c r="X788" s="227">
        <v>0</v>
      </c>
      <c r="Y788" s="227">
        <v>0</v>
      </c>
      <c r="Z788" s="227">
        <v>0</v>
      </c>
      <c r="AA788" s="227">
        <v>0</v>
      </c>
      <c r="AB788" s="227">
        <v>0</v>
      </c>
      <c r="AC788" s="227">
        <v>0</v>
      </c>
      <c r="AD788" s="227">
        <v>0</v>
      </c>
      <c r="AE788" s="227">
        <v>0</v>
      </c>
      <c r="AF788" s="227">
        <v>0</v>
      </c>
      <c r="AG788" s="227">
        <v>0</v>
      </c>
      <c r="AH788" s="227">
        <v>0</v>
      </c>
      <c r="AI788" s="227">
        <v>0</v>
      </c>
      <c r="AJ788" s="227">
        <v>0</v>
      </c>
      <c r="AK788" s="227">
        <v>0</v>
      </c>
      <c r="AL788" s="227">
        <v>0</v>
      </c>
      <c r="AM788" s="227">
        <v>0</v>
      </c>
      <c r="AN788" s="227">
        <v>0</v>
      </c>
      <c r="AO788" s="227">
        <v>0</v>
      </c>
      <c r="AP788" s="227">
        <v>0</v>
      </c>
      <c r="AQ788" s="227">
        <v>0</v>
      </c>
      <c r="AR788" s="227">
        <v>0</v>
      </c>
      <c r="AS788" s="227">
        <v>0</v>
      </c>
      <c r="AT788" s="227">
        <v>0</v>
      </c>
      <c r="AU788" s="227">
        <v>0</v>
      </c>
      <c r="AV788" s="227">
        <v>0</v>
      </c>
      <c r="AW788" s="227">
        <v>0</v>
      </c>
      <c r="AX788" s="227">
        <v>0</v>
      </c>
      <c r="AY788" s="227">
        <v>0</v>
      </c>
      <c r="AZ788" s="227">
        <v>0</v>
      </c>
      <c r="BA788" s="227">
        <v>0</v>
      </c>
      <c r="BB788" s="227">
        <v>0</v>
      </c>
      <c r="BC788" s="227">
        <v>0</v>
      </c>
      <c r="BD788" s="227">
        <v>0</v>
      </c>
      <c r="BE788" s="227">
        <v>0</v>
      </c>
      <c r="BF788" s="227">
        <v>0</v>
      </c>
      <c r="BG788" s="227">
        <v>0</v>
      </c>
      <c r="BH788" s="227">
        <v>0</v>
      </c>
      <c r="BI788" s="227">
        <v>0</v>
      </c>
      <c r="BJ788" s="227">
        <v>0</v>
      </c>
      <c r="BK788" s="227">
        <v>0</v>
      </c>
      <c r="BL788" s="227">
        <v>0</v>
      </c>
      <c r="BM788" s="227">
        <v>0</v>
      </c>
      <c r="BN788" s="227">
        <v>0</v>
      </c>
      <c r="BO788" s="227">
        <v>0</v>
      </c>
      <c r="BP788" s="227">
        <v>0</v>
      </c>
      <c r="BQ788" s="227">
        <v>0</v>
      </c>
      <c r="BR788" s="227">
        <v>0</v>
      </c>
      <c r="BS788" s="227">
        <v>0</v>
      </c>
      <c r="BT788" s="227">
        <v>0</v>
      </c>
      <c r="BU788" s="227">
        <v>0</v>
      </c>
      <c r="BV788" s="227">
        <v>0</v>
      </c>
      <c r="BW788" s="227">
        <v>0</v>
      </c>
      <c r="BX788" s="227">
        <v>0</v>
      </c>
      <c r="BY788" s="227">
        <v>0</v>
      </c>
      <c r="BZ788" s="227">
        <v>0</v>
      </c>
      <c r="CA788" s="227">
        <v>0</v>
      </c>
      <c r="CB788" s="227">
        <v>0</v>
      </c>
      <c r="CC788" s="227">
        <v>0</v>
      </c>
      <c r="CD788" s="227">
        <v>0</v>
      </c>
      <c r="CE788" s="227">
        <v>0</v>
      </c>
      <c r="CF788" s="227">
        <v>0</v>
      </c>
      <c r="CG788" s="227">
        <v>0</v>
      </c>
      <c r="CH788" s="227">
        <v>0</v>
      </c>
      <c r="CI788" s="227">
        <v>0</v>
      </c>
      <c r="CJ788" s="227">
        <v>0</v>
      </c>
      <c r="CK788" s="227">
        <v>0</v>
      </c>
      <c r="CL788" s="227">
        <v>0</v>
      </c>
      <c r="CM788" s="326" t="s">
        <v>1467</v>
      </c>
      <c r="CN788" s="309" t="s">
        <v>1466</v>
      </c>
      <c r="CO788" s="309" t="s">
        <v>1467</v>
      </c>
      <c r="CQ788" s="336" t="s">
        <v>2276</v>
      </c>
      <c r="CR788" s="310">
        <f t="shared" ref="CR788:CR846" si="20">A788-CS788</f>
        <v>0</v>
      </c>
      <c r="CS788" s="310" t="s">
        <v>2136</v>
      </c>
      <c r="CT788" s="310" t="s">
        <v>833</v>
      </c>
      <c r="CU788" s="310">
        <v>0</v>
      </c>
      <c r="CW788" s="312" t="s">
        <v>1466</v>
      </c>
      <c r="CX788" s="310" t="s">
        <v>1467</v>
      </c>
      <c r="CY788" s="310">
        <v>0</v>
      </c>
      <c r="CZ788" s="325">
        <f t="shared" si="19"/>
        <v>0</v>
      </c>
      <c r="DA788" s="313" t="s">
        <v>2136</v>
      </c>
      <c r="DB788" s="310" t="s">
        <v>833</v>
      </c>
      <c r="DC788" s="310" t="s">
        <v>2296</v>
      </c>
    </row>
    <row r="789" spans="1:107" ht="13.2" customHeight="1" x14ac:dyDescent="0.25">
      <c r="A789" s="293" t="s">
        <v>2137</v>
      </c>
      <c r="B789" s="294" t="s">
        <v>834</v>
      </c>
      <c r="C789" s="227">
        <v>0</v>
      </c>
      <c r="D789" s="227">
        <v>0</v>
      </c>
      <c r="E789" s="227">
        <v>0</v>
      </c>
      <c r="F789" s="227">
        <v>0</v>
      </c>
      <c r="G789" s="227">
        <v>0</v>
      </c>
      <c r="H789" s="227">
        <v>0</v>
      </c>
      <c r="I789" s="227">
        <v>0</v>
      </c>
      <c r="J789" s="227">
        <v>0</v>
      </c>
      <c r="K789" s="227">
        <v>0</v>
      </c>
      <c r="L789" s="227">
        <v>0</v>
      </c>
      <c r="M789" s="227">
        <v>0</v>
      </c>
      <c r="N789" s="227">
        <v>0</v>
      </c>
      <c r="O789" s="227">
        <v>0</v>
      </c>
      <c r="P789" s="227">
        <v>0</v>
      </c>
      <c r="Q789" s="227">
        <v>0</v>
      </c>
      <c r="R789" s="227">
        <v>0</v>
      </c>
      <c r="S789" s="227">
        <v>0</v>
      </c>
      <c r="T789" s="227">
        <v>0</v>
      </c>
      <c r="U789" s="227">
        <v>0</v>
      </c>
      <c r="V789" s="227">
        <v>0</v>
      </c>
      <c r="W789" s="227">
        <v>0</v>
      </c>
      <c r="X789" s="227">
        <v>0</v>
      </c>
      <c r="Y789" s="227">
        <v>0</v>
      </c>
      <c r="Z789" s="227">
        <v>0</v>
      </c>
      <c r="AA789" s="227">
        <v>0</v>
      </c>
      <c r="AB789" s="227">
        <v>0</v>
      </c>
      <c r="AC789" s="227">
        <v>0</v>
      </c>
      <c r="AD789" s="227">
        <v>0</v>
      </c>
      <c r="AE789" s="227">
        <v>0</v>
      </c>
      <c r="AF789" s="227">
        <v>0</v>
      </c>
      <c r="AG789" s="227">
        <v>0</v>
      </c>
      <c r="AH789" s="227">
        <v>0</v>
      </c>
      <c r="AI789" s="227">
        <v>0</v>
      </c>
      <c r="AJ789" s="227">
        <v>0</v>
      </c>
      <c r="AK789" s="227">
        <v>0</v>
      </c>
      <c r="AL789" s="227">
        <v>0</v>
      </c>
      <c r="AM789" s="227">
        <v>0</v>
      </c>
      <c r="AN789" s="227">
        <v>0</v>
      </c>
      <c r="AO789" s="227">
        <v>0</v>
      </c>
      <c r="AP789" s="227">
        <v>0</v>
      </c>
      <c r="AQ789" s="227">
        <v>0</v>
      </c>
      <c r="AR789" s="227">
        <v>0</v>
      </c>
      <c r="AS789" s="227">
        <v>0</v>
      </c>
      <c r="AT789" s="227">
        <v>0</v>
      </c>
      <c r="AU789" s="227">
        <v>0</v>
      </c>
      <c r="AV789" s="227">
        <v>0</v>
      </c>
      <c r="AW789" s="227">
        <v>0</v>
      </c>
      <c r="AX789" s="227">
        <v>0</v>
      </c>
      <c r="AY789" s="227">
        <v>0</v>
      </c>
      <c r="AZ789" s="227">
        <v>0</v>
      </c>
      <c r="BA789" s="227">
        <v>0</v>
      </c>
      <c r="BB789" s="227">
        <v>0</v>
      </c>
      <c r="BC789" s="227">
        <v>0</v>
      </c>
      <c r="BD789" s="227">
        <v>0</v>
      </c>
      <c r="BE789" s="227">
        <v>0</v>
      </c>
      <c r="BF789" s="227">
        <v>0</v>
      </c>
      <c r="BG789" s="227">
        <v>0</v>
      </c>
      <c r="BH789" s="227">
        <v>0</v>
      </c>
      <c r="BI789" s="227">
        <v>0</v>
      </c>
      <c r="BJ789" s="227">
        <v>0</v>
      </c>
      <c r="BK789" s="227">
        <v>0</v>
      </c>
      <c r="BL789" s="227">
        <v>0</v>
      </c>
      <c r="BM789" s="227">
        <v>0</v>
      </c>
      <c r="BN789" s="227">
        <v>0</v>
      </c>
      <c r="BO789" s="227">
        <v>0</v>
      </c>
      <c r="BP789" s="227">
        <v>0</v>
      </c>
      <c r="BQ789" s="227">
        <v>0</v>
      </c>
      <c r="BR789" s="227">
        <v>0</v>
      </c>
      <c r="BS789" s="227">
        <v>0</v>
      </c>
      <c r="BT789" s="227">
        <v>0</v>
      </c>
      <c r="BU789" s="227">
        <v>0</v>
      </c>
      <c r="BV789" s="227">
        <v>0</v>
      </c>
      <c r="BW789" s="227">
        <v>0</v>
      </c>
      <c r="BX789" s="227">
        <v>0</v>
      </c>
      <c r="BY789" s="227">
        <v>0</v>
      </c>
      <c r="BZ789" s="227">
        <v>0</v>
      </c>
      <c r="CA789" s="227">
        <v>0</v>
      </c>
      <c r="CB789" s="227">
        <v>0</v>
      </c>
      <c r="CC789" s="227">
        <v>0</v>
      </c>
      <c r="CD789" s="227">
        <v>0</v>
      </c>
      <c r="CE789" s="227">
        <v>0</v>
      </c>
      <c r="CF789" s="227">
        <v>0</v>
      </c>
      <c r="CG789" s="227">
        <v>0</v>
      </c>
      <c r="CH789" s="227">
        <v>0</v>
      </c>
      <c r="CI789" s="227">
        <v>0</v>
      </c>
      <c r="CJ789" s="227">
        <v>0</v>
      </c>
      <c r="CK789" s="227">
        <v>0</v>
      </c>
      <c r="CL789" s="227">
        <v>0</v>
      </c>
      <c r="CM789" s="326" t="s">
        <v>1467</v>
      </c>
      <c r="CN789" s="309" t="s">
        <v>1466</v>
      </c>
      <c r="CO789" s="309" t="s">
        <v>1467</v>
      </c>
      <c r="CQ789" s="336" t="s">
        <v>2276</v>
      </c>
      <c r="CR789" s="310">
        <f t="shared" si="20"/>
        <v>0</v>
      </c>
      <c r="CS789" s="310" t="s">
        <v>2137</v>
      </c>
      <c r="CT789" s="310" t="s">
        <v>834</v>
      </c>
      <c r="CU789" s="310">
        <v>0</v>
      </c>
      <c r="CW789" s="312" t="s">
        <v>1466</v>
      </c>
      <c r="CX789" s="310" t="s">
        <v>1467</v>
      </c>
      <c r="CY789" s="310">
        <v>0</v>
      </c>
      <c r="CZ789" s="325">
        <f t="shared" si="19"/>
        <v>0</v>
      </c>
      <c r="DA789" s="313" t="s">
        <v>2137</v>
      </c>
      <c r="DB789" s="310" t="s">
        <v>834</v>
      </c>
      <c r="DC789" s="310" t="s">
        <v>2296</v>
      </c>
    </row>
    <row r="790" spans="1:107" ht="13.2" customHeight="1" x14ac:dyDescent="0.25">
      <c r="A790" s="293" t="s">
        <v>2138</v>
      </c>
      <c r="B790" s="294" t="s">
        <v>835</v>
      </c>
      <c r="C790" s="227">
        <v>0</v>
      </c>
      <c r="D790" s="227">
        <v>0</v>
      </c>
      <c r="E790" s="227">
        <v>0</v>
      </c>
      <c r="F790" s="227">
        <v>0</v>
      </c>
      <c r="G790" s="227">
        <v>0</v>
      </c>
      <c r="H790" s="227">
        <v>0</v>
      </c>
      <c r="I790" s="227">
        <v>0</v>
      </c>
      <c r="J790" s="227">
        <v>0</v>
      </c>
      <c r="K790" s="227">
        <v>0</v>
      </c>
      <c r="L790" s="227">
        <v>0</v>
      </c>
      <c r="M790" s="227">
        <v>0</v>
      </c>
      <c r="N790" s="227">
        <v>0</v>
      </c>
      <c r="O790" s="227">
        <v>0</v>
      </c>
      <c r="P790" s="227">
        <v>0</v>
      </c>
      <c r="Q790" s="227">
        <v>0</v>
      </c>
      <c r="R790" s="227">
        <v>0</v>
      </c>
      <c r="S790" s="227">
        <v>0</v>
      </c>
      <c r="T790" s="227">
        <v>0</v>
      </c>
      <c r="U790" s="227">
        <v>0</v>
      </c>
      <c r="V790" s="227">
        <v>0</v>
      </c>
      <c r="W790" s="227">
        <v>0</v>
      </c>
      <c r="X790" s="227">
        <v>0</v>
      </c>
      <c r="Y790" s="227">
        <v>0</v>
      </c>
      <c r="Z790" s="227">
        <v>0</v>
      </c>
      <c r="AA790" s="227">
        <v>0</v>
      </c>
      <c r="AB790" s="227">
        <v>0</v>
      </c>
      <c r="AC790" s="227">
        <v>0</v>
      </c>
      <c r="AD790" s="227">
        <v>0</v>
      </c>
      <c r="AE790" s="227">
        <v>0</v>
      </c>
      <c r="AF790" s="227">
        <v>0</v>
      </c>
      <c r="AG790" s="227">
        <v>0</v>
      </c>
      <c r="AH790" s="227">
        <v>0</v>
      </c>
      <c r="AI790" s="227">
        <v>0</v>
      </c>
      <c r="AJ790" s="227">
        <v>0</v>
      </c>
      <c r="AK790" s="227">
        <v>0</v>
      </c>
      <c r="AL790" s="227">
        <v>0</v>
      </c>
      <c r="AM790" s="227">
        <v>0</v>
      </c>
      <c r="AN790" s="227">
        <v>0</v>
      </c>
      <c r="AO790" s="227">
        <v>0</v>
      </c>
      <c r="AP790" s="227">
        <v>0</v>
      </c>
      <c r="AQ790" s="227">
        <v>0</v>
      </c>
      <c r="AR790" s="227">
        <v>0</v>
      </c>
      <c r="AS790" s="227">
        <v>0</v>
      </c>
      <c r="AT790" s="227">
        <v>0</v>
      </c>
      <c r="AU790" s="227">
        <v>0</v>
      </c>
      <c r="AV790" s="227">
        <v>0</v>
      </c>
      <c r="AW790" s="227">
        <v>0</v>
      </c>
      <c r="AX790" s="227">
        <v>0</v>
      </c>
      <c r="AY790" s="227">
        <v>0</v>
      </c>
      <c r="AZ790" s="227">
        <v>0</v>
      </c>
      <c r="BA790" s="227">
        <v>0</v>
      </c>
      <c r="BB790" s="227">
        <v>0</v>
      </c>
      <c r="BC790" s="227">
        <v>0</v>
      </c>
      <c r="BD790" s="227">
        <v>0</v>
      </c>
      <c r="BE790" s="227">
        <v>0</v>
      </c>
      <c r="BF790" s="227">
        <v>0</v>
      </c>
      <c r="BG790" s="227">
        <v>0</v>
      </c>
      <c r="BH790" s="227">
        <v>0</v>
      </c>
      <c r="BI790" s="227">
        <v>0</v>
      </c>
      <c r="BJ790" s="227">
        <v>0</v>
      </c>
      <c r="BK790" s="227">
        <v>0</v>
      </c>
      <c r="BL790" s="227">
        <v>0</v>
      </c>
      <c r="BM790" s="227">
        <v>0</v>
      </c>
      <c r="BN790" s="227">
        <v>0</v>
      </c>
      <c r="BO790" s="227">
        <v>0</v>
      </c>
      <c r="BP790" s="227">
        <v>0</v>
      </c>
      <c r="BQ790" s="227">
        <v>0</v>
      </c>
      <c r="BR790" s="227">
        <v>0</v>
      </c>
      <c r="BS790" s="227">
        <v>0</v>
      </c>
      <c r="BT790" s="227">
        <v>0</v>
      </c>
      <c r="BU790" s="227">
        <v>0</v>
      </c>
      <c r="BV790" s="227">
        <v>0</v>
      </c>
      <c r="BW790" s="227">
        <v>0</v>
      </c>
      <c r="BX790" s="227">
        <v>0</v>
      </c>
      <c r="BY790" s="227">
        <v>0</v>
      </c>
      <c r="BZ790" s="227">
        <v>0</v>
      </c>
      <c r="CA790" s="227">
        <v>0</v>
      </c>
      <c r="CB790" s="227">
        <v>0</v>
      </c>
      <c r="CC790" s="227">
        <v>0</v>
      </c>
      <c r="CD790" s="227">
        <v>0</v>
      </c>
      <c r="CE790" s="227">
        <v>0</v>
      </c>
      <c r="CF790" s="227">
        <v>0</v>
      </c>
      <c r="CG790" s="227">
        <v>0</v>
      </c>
      <c r="CH790" s="227">
        <v>0</v>
      </c>
      <c r="CI790" s="227">
        <v>0</v>
      </c>
      <c r="CJ790" s="227">
        <v>0</v>
      </c>
      <c r="CK790" s="227">
        <v>0</v>
      </c>
      <c r="CL790" s="227">
        <v>0</v>
      </c>
      <c r="CM790" s="326" t="s">
        <v>1467</v>
      </c>
      <c r="CN790" s="309" t="s">
        <v>1466</v>
      </c>
      <c r="CO790" s="309" t="s">
        <v>1467</v>
      </c>
      <c r="CQ790" s="336" t="s">
        <v>2276</v>
      </c>
      <c r="CR790" s="310">
        <f t="shared" si="20"/>
        <v>0</v>
      </c>
      <c r="CS790" s="310" t="s">
        <v>2138</v>
      </c>
      <c r="CT790" s="310" t="s">
        <v>835</v>
      </c>
      <c r="CU790" s="310">
        <v>0</v>
      </c>
      <c r="CW790" s="312" t="s">
        <v>1466</v>
      </c>
      <c r="CX790" s="310" t="s">
        <v>1467</v>
      </c>
      <c r="CY790" s="310">
        <v>0</v>
      </c>
      <c r="CZ790" s="325">
        <f t="shared" si="19"/>
        <v>0</v>
      </c>
      <c r="DA790" s="313" t="s">
        <v>2138</v>
      </c>
      <c r="DB790" s="310" t="s">
        <v>835</v>
      </c>
      <c r="DC790" s="310" t="s">
        <v>2296</v>
      </c>
    </row>
    <row r="791" spans="1:107" ht="13.2" customHeight="1" x14ac:dyDescent="0.25">
      <c r="A791" s="293" t="s">
        <v>2139</v>
      </c>
      <c r="B791" s="294" t="s">
        <v>836</v>
      </c>
      <c r="C791" s="227">
        <v>0</v>
      </c>
      <c r="D791" s="227">
        <v>0</v>
      </c>
      <c r="E791" s="227">
        <v>0</v>
      </c>
      <c r="F791" s="227">
        <v>0</v>
      </c>
      <c r="G791" s="227">
        <v>0</v>
      </c>
      <c r="H791" s="227">
        <v>0</v>
      </c>
      <c r="I791" s="227">
        <v>0</v>
      </c>
      <c r="J791" s="227">
        <v>0</v>
      </c>
      <c r="K791" s="227">
        <v>0</v>
      </c>
      <c r="L791" s="227">
        <v>0</v>
      </c>
      <c r="M791" s="227">
        <v>0</v>
      </c>
      <c r="N791" s="227">
        <v>0</v>
      </c>
      <c r="O791" s="227">
        <v>0</v>
      </c>
      <c r="P791" s="227">
        <v>0</v>
      </c>
      <c r="Q791" s="227">
        <v>0</v>
      </c>
      <c r="R791" s="227">
        <v>0</v>
      </c>
      <c r="S791" s="227">
        <v>0</v>
      </c>
      <c r="T791" s="227">
        <v>0</v>
      </c>
      <c r="U791" s="227">
        <v>0</v>
      </c>
      <c r="V791" s="227">
        <v>0</v>
      </c>
      <c r="W791" s="227">
        <v>0</v>
      </c>
      <c r="X791" s="227">
        <v>0</v>
      </c>
      <c r="Y791" s="227">
        <v>0</v>
      </c>
      <c r="Z791" s="227">
        <v>0</v>
      </c>
      <c r="AA791" s="227">
        <v>0</v>
      </c>
      <c r="AB791" s="227">
        <v>0</v>
      </c>
      <c r="AC791" s="227">
        <v>0</v>
      </c>
      <c r="AD791" s="227">
        <v>0</v>
      </c>
      <c r="AE791" s="227">
        <v>0</v>
      </c>
      <c r="AF791" s="227">
        <v>0</v>
      </c>
      <c r="AG791" s="227">
        <v>0</v>
      </c>
      <c r="AH791" s="227">
        <v>0</v>
      </c>
      <c r="AI791" s="227">
        <v>0</v>
      </c>
      <c r="AJ791" s="227">
        <v>0</v>
      </c>
      <c r="AK791" s="227">
        <v>0</v>
      </c>
      <c r="AL791" s="227">
        <v>0</v>
      </c>
      <c r="AM791" s="227">
        <v>0</v>
      </c>
      <c r="AN791" s="227">
        <v>0</v>
      </c>
      <c r="AO791" s="227">
        <v>0</v>
      </c>
      <c r="AP791" s="227">
        <v>0</v>
      </c>
      <c r="AQ791" s="227">
        <v>0</v>
      </c>
      <c r="AR791" s="227">
        <v>3</v>
      </c>
      <c r="AS791" s="227">
        <v>0</v>
      </c>
      <c r="AT791" s="227">
        <v>0</v>
      </c>
      <c r="AU791" s="227">
        <v>0</v>
      </c>
      <c r="AV791" s="227">
        <v>0</v>
      </c>
      <c r="AW791" s="227">
        <v>0</v>
      </c>
      <c r="AX791" s="227">
        <v>0</v>
      </c>
      <c r="AY791" s="227">
        <v>0</v>
      </c>
      <c r="AZ791" s="227">
        <v>0</v>
      </c>
      <c r="BA791" s="227">
        <v>0</v>
      </c>
      <c r="BB791" s="227">
        <v>0</v>
      </c>
      <c r="BC791" s="227">
        <v>0</v>
      </c>
      <c r="BD791" s="227">
        <v>0</v>
      </c>
      <c r="BE791" s="227">
        <v>0</v>
      </c>
      <c r="BF791" s="227">
        <v>0</v>
      </c>
      <c r="BG791" s="227">
        <v>0</v>
      </c>
      <c r="BH791" s="227">
        <v>0</v>
      </c>
      <c r="BI791" s="227">
        <v>0</v>
      </c>
      <c r="BJ791" s="227">
        <v>0</v>
      </c>
      <c r="BK791" s="227">
        <v>0</v>
      </c>
      <c r="BL791" s="227">
        <v>0</v>
      </c>
      <c r="BM791" s="227">
        <v>0</v>
      </c>
      <c r="BN791" s="227">
        <v>0</v>
      </c>
      <c r="BO791" s="227">
        <v>0</v>
      </c>
      <c r="BP791" s="227">
        <v>0</v>
      </c>
      <c r="BQ791" s="227">
        <v>0</v>
      </c>
      <c r="BR791" s="227">
        <v>0</v>
      </c>
      <c r="BS791" s="227">
        <v>0</v>
      </c>
      <c r="BT791" s="227">
        <v>0</v>
      </c>
      <c r="BU791" s="227">
        <v>0</v>
      </c>
      <c r="BV791" s="227">
        <v>0</v>
      </c>
      <c r="BW791" s="227">
        <v>0</v>
      </c>
      <c r="BX791" s="227">
        <v>0</v>
      </c>
      <c r="BY791" s="227">
        <v>0</v>
      </c>
      <c r="BZ791" s="227">
        <v>0</v>
      </c>
      <c r="CA791" s="227">
        <v>0</v>
      </c>
      <c r="CB791" s="227">
        <v>0</v>
      </c>
      <c r="CC791" s="227">
        <v>0</v>
      </c>
      <c r="CD791" s="227">
        <v>0</v>
      </c>
      <c r="CE791" s="227">
        <v>0</v>
      </c>
      <c r="CF791" s="227">
        <v>0</v>
      </c>
      <c r="CG791" s="227">
        <v>0</v>
      </c>
      <c r="CH791" s="227">
        <v>0</v>
      </c>
      <c r="CI791" s="227">
        <v>0</v>
      </c>
      <c r="CJ791" s="227">
        <v>0</v>
      </c>
      <c r="CK791" s="227">
        <v>78816</v>
      </c>
      <c r="CL791" s="227">
        <v>0</v>
      </c>
      <c r="CM791" s="326" t="s">
        <v>1467</v>
      </c>
      <c r="CN791" s="309" t="s">
        <v>1466</v>
      </c>
      <c r="CO791" s="309" t="s">
        <v>1467</v>
      </c>
      <c r="CQ791" s="336" t="s">
        <v>2276</v>
      </c>
      <c r="CR791" s="310">
        <f t="shared" si="20"/>
        <v>0</v>
      </c>
      <c r="CS791" s="310" t="s">
        <v>2139</v>
      </c>
      <c r="CT791" s="310" t="s">
        <v>836</v>
      </c>
      <c r="CU791" s="310">
        <v>0</v>
      </c>
      <c r="CW791" s="312" t="s">
        <v>1466</v>
      </c>
      <c r="CX791" s="310" t="s">
        <v>1467</v>
      </c>
      <c r="CY791" s="310">
        <v>0</v>
      </c>
      <c r="CZ791" s="325">
        <f t="shared" si="19"/>
        <v>0</v>
      </c>
      <c r="DA791" s="313" t="s">
        <v>2139</v>
      </c>
      <c r="DB791" s="310" t="s">
        <v>836</v>
      </c>
      <c r="DC791" s="310" t="s">
        <v>2296</v>
      </c>
    </row>
    <row r="792" spans="1:107" ht="13.2" customHeight="1" x14ac:dyDescent="0.25">
      <c r="A792" s="293" t="s">
        <v>2140</v>
      </c>
      <c r="B792" s="294" t="s">
        <v>837</v>
      </c>
      <c r="C792" s="227">
        <v>0</v>
      </c>
      <c r="D792" s="227">
        <v>0</v>
      </c>
      <c r="E792" s="227">
        <v>0</v>
      </c>
      <c r="F792" s="227">
        <v>0</v>
      </c>
      <c r="G792" s="227">
        <v>0</v>
      </c>
      <c r="H792" s="227">
        <v>0</v>
      </c>
      <c r="I792" s="227">
        <v>0</v>
      </c>
      <c r="J792" s="227">
        <v>0</v>
      </c>
      <c r="K792" s="227">
        <v>0</v>
      </c>
      <c r="L792" s="227">
        <v>0</v>
      </c>
      <c r="M792" s="227">
        <v>0</v>
      </c>
      <c r="N792" s="227">
        <v>0</v>
      </c>
      <c r="O792" s="227">
        <v>0</v>
      </c>
      <c r="P792" s="227">
        <v>0</v>
      </c>
      <c r="Q792" s="227">
        <v>0</v>
      </c>
      <c r="R792" s="227">
        <v>0</v>
      </c>
      <c r="S792" s="227">
        <v>0</v>
      </c>
      <c r="T792" s="227">
        <v>0</v>
      </c>
      <c r="U792" s="227">
        <v>0</v>
      </c>
      <c r="V792" s="227">
        <v>0</v>
      </c>
      <c r="W792" s="227">
        <v>0</v>
      </c>
      <c r="X792" s="227">
        <v>0</v>
      </c>
      <c r="Y792" s="227">
        <v>0</v>
      </c>
      <c r="Z792" s="227">
        <v>0</v>
      </c>
      <c r="AA792" s="227">
        <v>0</v>
      </c>
      <c r="AB792" s="227">
        <v>0</v>
      </c>
      <c r="AC792" s="227">
        <v>0</v>
      </c>
      <c r="AD792" s="227">
        <v>0</v>
      </c>
      <c r="AE792" s="227">
        <v>0</v>
      </c>
      <c r="AF792" s="227">
        <v>0</v>
      </c>
      <c r="AG792" s="227">
        <v>0</v>
      </c>
      <c r="AH792" s="227">
        <v>0</v>
      </c>
      <c r="AI792" s="227">
        <v>0</v>
      </c>
      <c r="AJ792" s="227">
        <v>0</v>
      </c>
      <c r="AK792" s="227">
        <v>0</v>
      </c>
      <c r="AL792" s="227">
        <v>0</v>
      </c>
      <c r="AM792" s="227">
        <v>0</v>
      </c>
      <c r="AN792" s="227">
        <v>0</v>
      </c>
      <c r="AO792" s="227">
        <v>0</v>
      </c>
      <c r="AP792" s="227">
        <v>0</v>
      </c>
      <c r="AQ792" s="227">
        <v>0</v>
      </c>
      <c r="AR792" s="227">
        <v>0</v>
      </c>
      <c r="AS792" s="227">
        <v>0</v>
      </c>
      <c r="AT792" s="227">
        <v>0</v>
      </c>
      <c r="AU792" s="227">
        <v>0</v>
      </c>
      <c r="AV792" s="227">
        <v>0</v>
      </c>
      <c r="AW792" s="227">
        <v>0</v>
      </c>
      <c r="AX792" s="227">
        <v>0</v>
      </c>
      <c r="AY792" s="227">
        <v>0</v>
      </c>
      <c r="AZ792" s="227">
        <v>0</v>
      </c>
      <c r="BA792" s="227">
        <v>0</v>
      </c>
      <c r="BB792" s="227">
        <v>0</v>
      </c>
      <c r="BC792" s="227">
        <v>0</v>
      </c>
      <c r="BD792" s="227">
        <v>0</v>
      </c>
      <c r="BE792" s="227">
        <v>0</v>
      </c>
      <c r="BF792" s="227">
        <v>0</v>
      </c>
      <c r="BG792" s="227">
        <v>0</v>
      </c>
      <c r="BH792" s="227">
        <v>0</v>
      </c>
      <c r="BI792" s="227">
        <v>0</v>
      </c>
      <c r="BJ792" s="227">
        <v>0</v>
      </c>
      <c r="BK792" s="227">
        <v>0</v>
      </c>
      <c r="BL792" s="227">
        <v>0</v>
      </c>
      <c r="BM792" s="227">
        <v>0</v>
      </c>
      <c r="BN792" s="227">
        <v>0</v>
      </c>
      <c r="BO792" s="227">
        <v>0</v>
      </c>
      <c r="BP792" s="227">
        <v>0</v>
      </c>
      <c r="BQ792" s="227">
        <v>0</v>
      </c>
      <c r="BR792" s="295">
        <v>0</v>
      </c>
      <c r="BS792" s="227">
        <v>0</v>
      </c>
      <c r="BT792" s="227">
        <v>0</v>
      </c>
      <c r="BU792" s="227">
        <v>0</v>
      </c>
      <c r="BV792" s="227">
        <v>0</v>
      </c>
      <c r="BW792" s="227">
        <v>0</v>
      </c>
      <c r="BX792" s="227">
        <v>0</v>
      </c>
      <c r="BY792" s="227">
        <v>0</v>
      </c>
      <c r="BZ792" s="227">
        <v>0</v>
      </c>
      <c r="CA792" s="227">
        <v>0</v>
      </c>
      <c r="CB792" s="227">
        <v>0</v>
      </c>
      <c r="CC792" s="227">
        <v>0</v>
      </c>
      <c r="CD792" s="227">
        <v>0</v>
      </c>
      <c r="CE792" s="227">
        <v>0</v>
      </c>
      <c r="CF792" s="227">
        <v>0</v>
      </c>
      <c r="CG792" s="227">
        <v>0</v>
      </c>
      <c r="CH792" s="227">
        <v>0</v>
      </c>
      <c r="CI792" s="227">
        <v>0</v>
      </c>
      <c r="CJ792" s="227">
        <v>0</v>
      </c>
      <c r="CK792" s="227">
        <v>58081</v>
      </c>
      <c r="CL792" s="227">
        <v>0</v>
      </c>
      <c r="CM792" s="326" t="s">
        <v>1467</v>
      </c>
      <c r="CN792" s="309" t="s">
        <v>1466</v>
      </c>
      <c r="CO792" s="309" t="s">
        <v>1467</v>
      </c>
      <c r="CQ792" s="336" t="s">
        <v>2276</v>
      </c>
      <c r="CR792" s="310">
        <f t="shared" si="20"/>
        <v>0</v>
      </c>
      <c r="CS792" s="310" t="s">
        <v>2140</v>
      </c>
      <c r="CT792" s="310" t="s">
        <v>837</v>
      </c>
      <c r="CU792" s="310">
        <v>0</v>
      </c>
      <c r="CW792" s="312" t="s">
        <v>1466</v>
      </c>
      <c r="CX792" s="310" t="s">
        <v>1467</v>
      </c>
      <c r="CY792" s="310">
        <v>0</v>
      </c>
      <c r="CZ792" s="325">
        <f t="shared" si="19"/>
        <v>0</v>
      </c>
      <c r="DA792" s="313" t="s">
        <v>2140</v>
      </c>
      <c r="DB792" s="310" t="s">
        <v>837</v>
      </c>
      <c r="DC792" s="310" t="s">
        <v>2296</v>
      </c>
    </row>
    <row r="793" spans="1:107" ht="13.2" customHeight="1" x14ac:dyDescent="0.25">
      <c r="A793" s="293" t="s">
        <v>2141</v>
      </c>
      <c r="B793" s="294" t="s">
        <v>1260</v>
      </c>
      <c r="C793" s="227">
        <v>0</v>
      </c>
      <c r="D793" s="227">
        <v>0</v>
      </c>
      <c r="E793" s="227">
        <v>0</v>
      </c>
      <c r="F793" s="227">
        <v>0</v>
      </c>
      <c r="G793" s="227">
        <v>0</v>
      </c>
      <c r="H793" s="227">
        <v>0</v>
      </c>
      <c r="I793" s="227">
        <v>0</v>
      </c>
      <c r="J793" s="227">
        <v>0</v>
      </c>
      <c r="K793" s="227">
        <v>0</v>
      </c>
      <c r="L793" s="227">
        <v>0</v>
      </c>
      <c r="M793" s="227">
        <v>0</v>
      </c>
      <c r="N793" s="227">
        <v>0</v>
      </c>
      <c r="O793" s="227">
        <v>0</v>
      </c>
      <c r="P793" s="227">
        <v>0</v>
      </c>
      <c r="Q793" s="227">
        <v>0</v>
      </c>
      <c r="R793" s="227">
        <v>0</v>
      </c>
      <c r="S793" s="227">
        <v>0</v>
      </c>
      <c r="T793" s="227">
        <v>0</v>
      </c>
      <c r="U793" s="227">
        <v>0</v>
      </c>
      <c r="V793" s="227">
        <v>0</v>
      </c>
      <c r="W793" s="227">
        <v>0</v>
      </c>
      <c r="X793" s="227">
        <v>0</v>
      </c>
      <c r="Y793" s="227">
        <v>0</v>
      </c>
      <c r="Z793" s="227">
        <v>0</v>
      </c>
      <c r="AA793" s="227">
        <v>0</v>
      </c>
      <c r="AB793" s="227">
        <v>0</v>
      </c>
      <c r="AC793" s="227">
        <v>0</v>
      </c>
      <c r="AD793" s="227">
        <v>0</v>
      </c>
      <c r="AE793" s="227">
        <v>0</v>
      </c>
      <c r="AF793" s="227">
        <v>0</v>
      </c>
      <c r="AG793" s="227">
        <v>0</v>
      </c>
      <c r="AH793" s="227">
        <v>0</v>
      </c>
      <c r="AI793" s="227">
        <v>0</v>
      </c>
      <c r="AJ793" s="227">
        <v>0</v>
      </c>
      <c r="AK793" s="227">
        <v>0</v>
      </c>
      <c r="AL793" s="227">
        <v>0</v>
      </c>
      <c r="AM793" s="227">
        <v>0</v>
      </c>
      <c r="AN793" s="227">
        <v>0</v>
      </c>
      <c r="AO793" s="227">
        <v>0</v>
      </c>
      <c r="AP793" s="227">
        <v>0</v>
      </c>
      <c r="AQ793" s="227">
        <v>0</v>
      </c>
      <c r="AR793" s="227">
        <v>0</v>
      </c>
      <c r="AS793" s="227">
        <v>0</v>
      </c>
      <c r="AT793" s="227">
        <v>0</v>
      </c>
      <c r="AU793" s="227">
        <v>0</v>
      </c>
      <c r="AV793" s="227">
        <v>0</v>
      </c>
      <c r="AW793" s="227">
        <v>0</v>
      </c>
      <c r="AX793" s="227">
        <v>0</v>
      </c>
      <c r="AY793" s="227">
        <v>0</v>
      </c>
      <c r="AZ793" s="227">
        <v>0</v>
      </c>
      <c r="BA793" s="227">
        <v>0</v>
      </c>
      <c r="BB793" s="227">
        <v>0</v>
      </c>
      <c r="BC793" s="227">
        <v>0</v>
      </c>
      <c r="BD793" s="227">
        <v>0</v>
      </c>
      <c r="BE793" s="227">
        <v>0</v>
      </c>
      <c r="BF793" s="227">
        <v>0</v>
      </c>
      <c r="BG793" s="227">
        <v>0</v>
      </c>
      <c r="BH793" s="227">
        <v>0</v>
      </c>
      <c r="BI793" s="227">
        <v>0</v>
      </c>
      <c r="BJ793" s="227">
        <v>0</v>
      </c>
      <c r="BK793" s="227">
        <v>0</v>
      </c>
      <c r="BL793" s="227">
        <v>0</v>
      </c>
      <c r="BM793" s="227">
        <v>0</v>
      </c>
      <c r="BN793" s="227">
        <v>0</v>
      </c>
      <c r="BO793" s="227">
        <v>0</v>
      </c>
      <c r="BP793" s="227">
        <v>0</v>
      </c>
      <c r="BQ793" s="227">
        <v>0</v>
      </c>
      <c r="BR793" s="295">
        <v>0</v>
      </c>
      <c r="BS793" s="227">
        <v>0</v>
      </c>
      <c r="BT793" s="227">
        <v>0</v>
      </c>
      <c r="BU793" s="227">
        <v>0</v>
      </c>
      <c r="BV793" s="227">
        <v>0</v>
      </c>
      <c r="BW793" s="227">
        <v>0</v>
      </c>
      <c r="BX793" s="227">
        <v>0</v>
      </c>
      <c r="BY793" s="227">
        <v>0</v>
      </c>
      <c r="BZ793" s="227">
        <v>0</v>
      </c>
      <c r="CA793" s="227">
        <v>0</v>
      </c>
      <c r="CB793" s="227">
        <v>0</v>
      </c>
      <c r="CC793" s="227">
        <v>0</v>
      </c>
      <c r="CD793" s="227">
        <v>0</v>
      </c>
      <c r="CE793" s="227">
        <v>0</v>
      </c>
      <c r="CF793" s="227">
        <v>0</v>
      </c>
      <c r="CG793" s="227">
        <v>0</v>
      </c>
      <c r="CH793" s="227">
        <v>0</v>
      </c>
      <c r="CI793" s="227">
        <v>0</v>
      </c>
      <c r="CJ793" s="227">
        <v>0</v>
      </c>
      <c r="CK793" s="227">
        <v>0</v>
      </c>
      <c r="CL793" s="227">
        <v>0</v>
      </c>
      <c r="CM793" s="326" t="s">
        <v>1467</v>
      </c>
      <c r="CN793" s="309" t="s">
        <v>1466</v>
      </c>
      <c r="CO793" s="309" t="s">
        <v>1467</v>
      </c>
      <c r="CQ793" s="336" t="s">
        <v>2276</v>
      </c>
      <c r="CR793" s="310">
        <f t="shared" si="20"/>
        <v>0</v>
      </c>
      <c r="CS793" s="310" t="s">
        <v>2141</v>
      </c>
      <c r="CT793" s="310" t="s">
        <v>1260</v>
      </c>
      <c r="CU793" s="310">
        <v>0</v>
      </c>
      <c r="CW793" s="312" t="s">
        <v>1466</v>
      </c>
      <c r="CX793" s="310" t="s">
        <v>1467</v>
      </c>
      <c r="CY793" s="310">
        <v>0</v>
      </c>
      <c r="CZ793" s="325">
        <f t="shared" si="19"/>
        <v>0</v>
      </c>
      <c r="DA793" s="313" t="s">
        <v>2141</v>
      </c>
      <c r="DB793" s="310" t="s">
        <v>1260</v>
      </c>
      <c r="DC793" s="310" t="s">
        <v>2296</v>
      </c>
    </row>
    <row r="794" spans="1:107" ht="13.2" customHeight="1" x14ac:dyDescent="0.25">
      <c r="A794" s="293" t="s">
        <v>2142</v>
      </c>
      <c r="B794" s="294" t="s">
        <v>838</v>
      </c>
      <c r="C794" s="227">
        <v>0</v>
      </c>
      <c r="D794" s="227">
        <v>0</v>
      </c>
      <c r="E794" s="227">
        <v>0</v>
      </c>
      <c r="F794" s="227">
        <v>0</v>
      </c>
      <c r="G794" s="227">
        <v>0</v>
      </c>
      <c r="H794" s="227">
        <v>0</v>
      </c>
      <c r="I794" s="227">
        <v>0</v>
      </c>
      <c r="J794" s="227">
        <v>0</v>
      </c>
      <c r="K794" s="227">
        <v>0</v>
      </c>
      <c r="L794" s="227">
        <v>0</v>
      </c>
      <c r="M794" s="227">
        <v>0</v>
      </c>
      <c r="N794" s="227">
        <v>0</v>
      </c>
      <c r="O794" s="227">
        <v>0</v>
      </c>
      <c r="P794" s="227">
        <v>0</v>
      </c>
      <c r="Q794" s="227">
        <v>0</v>
      </c>
      <c r="R794" s="227">
        <v>0</v>
      </c>
      <c r="S794" s="227">
        <v>0</v>
      </c>
      <c r="T794" s="227">
        <v>0</v>
      </c>
      <c r="U794" s="227">
        <v>0</v>
      </c>
      <c r="V794" s="227">
        <v>0</v>
      </c>
      <c r="W794" s="227">
        <v>0</v>
      </c>
      <c r="X794" s="227">
        <v>0</v>
      </c>
      <c r="Y794" s="227">
        <v>0</v>
      </c>
      <c r="Z794" s="227">
        <v>0</v>
      </c>
      <c r="AA794" s="227">
        <v>0</v>
      </c>
      <c r="AB794" s="227">
        <v>0</v>
      </c>
      <c r="AC794" s="227">
        <v>0</v>
      </c>
      <c r="AD794" s="227">
        <v>0</v>
      </c>
      <c r="AE794" s="227">
        <v>0</v>
      </c>
      <c r="AF794" s="227">
        <v>0</v>
      </c>
      <c r="AG794" s="227">
        <v>0</v>
      </c>
      <c r="AH794" s="227">
        <v>0</v>
      </c>
      <c r="AI794" s="227">
        <v>0</v>
      </c>
      <c r="AJ794" s="227">
        <v>0</v>
      </c>
      <c r="AK794" s="227">
        <v>0</v>
      </c>
      <c r="AL794" s="227">
        <v>0</v>
      </c>
      <c r="AM794" s="227">
        <v>0</v>
      </c>
      <c r="AN794" s="227">
        <v>0</v>
      </c>
      <c r="AO794" s="227">
        <v>0</v>
      </c>
      <c r="AP794" s="227">
        <v>0</v>
      </c>
      <c r="AQ794" s="227">
        <v>0</v>
      </c>
      <c r="AR794" s="227">
        <v>0</v>
      </c>
      <c r="AS794" s="227">
        <v>0</v>
      </c>
      <c r="AT794" s="227">
        <v>0</v>
      </c>
      <c r="AU794" s="227">
        <v>0</v>
      </c>
      <c r="AV794" s="227">
        <v>0</v>
      </c>
      <c r="AW794" s="227">
        <v>0</v>
      </c>
      <c r="AX794" s="227">
        <v>0</v>
      </c>
      <c r="AY794" s="227">
        <v>0</v>
      </c>
      <c r="AZ794" s="227">
        <v>0</v>
      </c>
      <c r="BA794" s="227">
        <v>0</v>
      </c>
      <c r="BB794" s="227">
        <v>0</v>
      </c>
      <c r="BC794" s="227">
        <v>0</v>
      </c>
      <c r="BD794" s="227">
        <v>0</v>
      </c>
      <c r="BE794" s="227">
        <v>0</v>
      </c>
      <c r="BF794" s="227">
        <v>0</v>
      </c>
      <c r="BG794" s="227">
        <v>0</v>
      </c>
      <c r="BH794" s="227">
        <v>0</v>
      </c>
      <c r="BI794" s="227">
        <v>0</v>
      </c>
      <c r="BJ794" s="227">
        <v>0</v>
      </c>
      <c r="BK794" s="227">
        <v>0</v>
      </c>
      <c r="BL794" s="227">
        <v>0</v>
      </c>
      <c r="BM794" s="227">
        <v>0</v>
      </c>
      <c r="BN794" s="227">
        <v>0</v>
      </c>
      <c r="BO794" s="227">
        <v>0</v>
      </c>
      <c r="BP794" s="227">
        <v>0</v>
      </c>
      <c r="BQ794" s="227">
        <v>0</v>
      </c>
      <c r="BR794" s="227">
        <v>0</v>
      </c>
      <c r="BS794" s="227">
        <v>0</v>
      </c>
      <c r="BT794" s="227">
        <v>0</v>
      </c>
      <c r="BU794" s="227">
        <v>0</v>
      </c>
      <c r="BV794" s="227">
        <v>0</v>
      </c>
      <c r="BW794" s="227">
        <v>0</v>
      </c>
      <c r="BX794" s="227">
        <v>0</v>
      </c>
      <c r="BY794" s="227">
        <v>0</v>
      </c>
      <c r="BZ794" s="227">
        <v>0</v>
      </c>
      <c r="CA794" s="227">
        <v>0</v>
      </c>
      <c r="CB794" s="227">
        <v>0</v>
      </c>
      <c r="CC794" s="227">
        <v>0</v>
      </c>
      <c r="CD794" s="227">
        <v>0</v>
      </c>
      <c r="CE794" s="227">
        <v>0</v>
      </c>
      <c r="CF794" s="227">
        <v>0</v>
      </c>
      <c r="CG794" s="227">
        <v>0</v>
      </c>
      <c r="CH794" s="227">
        <v>0</v>
      </c>
      <c r="CI794" s="227">
        <v>0</v>
      </c>
      <c r="CJ794" s="227">
        <v>0</v>
      </c>
      <c r="CK794" s="227">
        <v>0</v>
      </c>
      <c r="CL794" s="227">
        <v>0</v>
      </c>
      <c r="CM794" s="326" t="s">
        <v>1467</v>
      </c>
      <c r="CN794" s="309" t="s">
        <v>1466</v>
      </c>
      <c r="CO794" s="309" t="s">
        <v>1467</v>
      </c>
      <c r="CQ794" s="336" t="s">
        <v>2276</v>
      </c>
      <c r="CR794" s="310">
        <f t="shared" si="20"/>
        <v>0</v>
      </c>
      <c r="CS794" s="310" t="s">
        <v>2142</v>
      </c>
      <c r="CT794" s="310" t="s">
        <v>838</v>
      </c>
      <c r="CU794" s="310">
        <v>0</v>
      </c>
      <c r="CW794" s="312" t="s">
        <v>1466</v>
      </c>
      <c r="CX794" s="310" t="s">
        <v>1467</v>
      </c>
      <c r="CY794" s="310">
        <v>0</v>
      </c>
      <c r="CZ794" s="325">
        <f t="shared" si="19"/>
        <v>0</v>
      </c>
      <c r="DA794" s="313" t="s">
        <v>2142</v>
      </c>
      <c r="DB794" s="310" t="s">
        <v>838</v>
      </c>
      <c r="DC794" s="310" t="s">
        <v>2296</v>
      </c>
    </row>
    <row r="795" spans="1:107" ht="13.2" customHeight="1" x14ac:dyDescent="0.25">
      <c r="A795" s="293" t="s">
        <v>2143</v>
      </c>
      <c r="B795" s="294" t="s">
        <v>839</v>
      </c>
      <c r="C795" s="227">
        <v>150770.81</v>
      </c>
      <c r="D795" s="227">
        <v>0</v>
      </c>
      <c r="E795" s="227">
        <v>0</v>
      </c>
      <c r="F795" s="227">
        <v>0</v>
      </c>
      <c r="G795" s="227">
        <v>0</v>
      </c>
      <c r="H795" s="227">
        <v>0</v>
      </c>
      <c r="I795" s="227">
        <v>0</v>
      </c>
      <c r="J795" s="227">
        <v>0</v>
      </c>
      <c r="K795" s="227">
        <v>0</v>
      </c>
      <c r="L795" s="227">
        <v>0</v>
      </c>
      <c r="M795" s="227">
        <v>0</v>
      </c>
      <c r="N795" s="227">
        <v>0</v>
      </c>
      <c r="O795" s="227">
        <v>79269</v>
      </c>
      <c r="P795" s="227">
        <v>0</v>
      </c>
      <c r="Q795" s="227">
        <v>0</v>
      </c>
      <c r="R795" s="227">
        <v>3215.04</v>
      </c>
      <c r="S795" s="227">
        <v>0</v>
      </c>
      <c r="T795" s="227">
        <v>0</v>
      </c>
      <c r="U795" s="227">
        <v>0</v>
      </c>
      <c r="V795" s="227">
        <v>0</v>
      </c>
      <c r="W795" s="227">
        <v>148524.89000000001</v>
      </c>
      <c r="X795" s="227">
        <v>0</v>
      </c>
      <c r="Y795" s="227">
        <v>0</v>
      </c>
      <c r="Z795" s="227">
        <v>0</v>
      </c>
      <c r="AA795" s="227">
        <v>0</v>
      </c>
      <c r="AB795" s="227">
        <v>0</v>
      </c>
      <c r="AC795" s="227">
        <v>0</v>
      </c>
      <c r="AD795" s="227">
        <v>0</v>
      </c>
      <c r="AE795" s="227">
        <v>0</v>
      </c>
      <c r="AF795" s="227">
        <v>0</v>
      </c>
      <c r="AG795" s="227">
        <v>0</v>
      </c>
      <c r="AH795" s="227">
        <v>3784.6</v>
      </c>
      <c r="AI795" s="227">
        <v>0</v>
      </c>
      <c r="AJ795" s="227">
        <v>0</v>
      </c>
      <c r="AK795" s="227">
        <v>91094.48</v>
      </c>
      <c r="AL795" s="227">
        <v>0</v>
      </c>
      <c r="AM795" s="227">
        <v>0</v>
      </c>
      <c r="AN795" s="227">
        <v>0</v>
      </c>
      <c r="AO795" s="227">
        <v>0</v>
      </c>
      <c r="AP795" s="227">
        <v>0</v>
      </c>
      <c r="AQ795" s="227">
        <v>0</v>
      </c>
      <c r="AR795" s="227">
        <v>0</v>
      </c>
      <c r="AS795" s="227">
        <v>0</v>
      </c>
      <c r="AT795" s="227">
        <v>0</v>
      </c>
      <c r="AU795" s="227">
        <v>0</v>
      </c>
      <c r="AV795" s="227">
        <v>0</v>
      </c>
      <c r="AW795" s="227">
        <v>0</v>
      </c>
      <c r="AX795" s="227">
        <v>0</v>
      </c>
      <c r="AY795" s="227">
        <v>0</v>
      </c>
      <c r="AZ795" s="227">
        <v>0</v>
      </c>
      <c r="BA795" s="227">
        <v>37180.400000000001</v>
      </c>
      <c r="BB795" s="227">
        <v>0</v>
      </c>
      <c r="BC795" s="227">
        <v>49459.8</v>
      </c>
      <c r="BD795" s="227">
        <v>5782.8</v>
      </c>
      <c r="BE795" s="227">
        <v>0</v>
      </c>
      <c r="BF795" s="227">
        <v>0</v>
      </c>
      <c r="BG795" s="227">
        <v>86029.52</v>
      </c>
      <c r="BH795" s="227">
        <v>0</v>
      </c>
      <c r="BI795" s="227">
        <v>0</v>
      </c>
      <c r="BJ795" s="227">
        <v>0</v>
      </c>
      <c r="BK795" s="227">
        <v>513.20000000000005</v>
      </c>
      <c r="BL795" s="227">
        <v>29189</v>
      </c>
      <c r="BM795" s="227">
        <v>0</v>
      </c>
      <c r="BN795" s="227">
        <v>0</v>
      </c>
      <c r="BO795" s="227">
        <v>0</v>
      </c>
      <c r="BP795" s="227">
        <v>0</v>
      </c>
      <c r="BQ795" s="227">
        <v>0</v>
      </c>
      <c r="BR795" s="227">
        <v>676750.59</v>
      </c>
      <c r="BS795" s="227">
        <v>0</v>
      </c>
      <c r="BT795" s="227">
        <v>0</v>
      </c>
      <c r="BU795" s="227">
        <v>62928.81</v>
      </c>
      <c r="BV795" s="227">
        <v>0</v>
      </c>
      <c r="BW795" s="227">
        <v>0</v>
      </c>
      <c r="BX795" s="227">
        <v>52649.440000000002</v>
      </c>
      <c r="BY795" s="227">
        <v>0</v>
      </c>
      <c r="BZ795" s="227">
        <v>0</v>
      </c>
      <c r="CA795" s="227">
        <v>0</v>
      </c>
      <c r="CB795" s="227">
        <v>0</v>
      </c>
      <c r="CC795" s="227">
        <v>0</v>
      </c>
      <c r="CD795" s="227">
        <v>0</v>
      </c>
      <c r="CE795" s="227">
        <v>0</v>
      </c>
      <c r="CF795" s="227">
        <v>0</v>
      </c>
      <c r="CG795" s="227">
        <v>0</v>
      </c>
      <c r="CH795" s="227">
        <v>0</v>
      </c>
      <c r="CI795" s="227">
        <v>0</v>
      </c>
      <c r="CJ795" s="227">
        <v>0</v>
      </c>
      <c r="CK795" s="227">
        <v>0</v>
      </c>
      <c r="CL795" s="227">
        <v>0</v>
      </c>
      <c r="CM795" s="326" t="s">
        <v>1467</v>
      </c>
      <c r="CN795" s="309" t="s">
        <v>1466</v>
      </c>
      <c r="CO795" s="309" t="s">
        <v>1467</v>
      </c>
      <c r="CQ795" s="336" t="s">
        <v>2276</v>
      </c>
      <c r="CR795" s="310">
        <f t="shared" si="20"/>
        <v>0</v>
      </c>
      <c r="CS795" s="310" t="s">
        <v>2143</v>
      </c>
      <c r="CT795" s="310" t="s">
        <v>839</v>
      </c>
      <c r="CU795" s="310">
        <v>0</v>
      </c>
      <c r="CW795" s="312" t="s">
        <v>1466</v>
      </c>
      <c r="CX795" s="310" t="s">
        <v>1467</v>
      </c>
      <c r="CY795" s="310">
        <v>0</v>
      </c>
      <c r="CZ795" s="325">
        <f t="shared" si="19"/>
        <v>0</v>
      </c>
      <c r="DA795" s="313" t="s">
        <v>2143</v>
      </c>
      <c r="DB795" s="310" t="s">
        <v>839</v>
      </c>
      <c r="DC795" s="310" t="s">
        <v>2296</v>
      </c>
    </row>
    <row r="796" spans="1:107" ht="13.2" customHeight="1" x14ac:dyDescent="0.25">
      <c r="A796" s="293" t="s">
        <v>2144</v>
      </c>
      <c r="B796" s="294" t="s">
        <v>840</v>
      </c>
      <c r="C796" s="227">
        <v>7548.83</v>
      </c>
      <c r="D796" s="227">
        <v>0</v>
      </c>
      <c r="E796" s="227">
        <v>0</v>
      </c>
      <c r="F796" s="227">
        <v>0</v>
      </c>
      <c r="G796" s="227">
        <v>0</v>
      </c>
      <c r="H796" s="227">
        <v>0</v>
      </c>
      <c r="I796" s="227">
        <v>0</v>
      </c>
      <c r="J796" s="227">
        <v>0</v>
      </c>
      <c r="K796" s="227">
        <v>0</v>
      </c>
      <c r="L796" s="227">
        <v>0</v>
      </c>
      <c r="M796" s="227">
        <v>0</v>
      </c>
      <c r="N796" s="227">
        <v>0</v>
      </c>
      <c r="O796" s="227">
        <v>15455.6</v>
      </c>
      <c r="P796" s="227">
        <v>0</v>
      </c>
      <c r="Q796" s="227">
        <v>0</v>
      </c>
      <c r="R796" s="227">
        <v>0</v>
      </c>
      <c r="S796" s="227">
        <v>0</v>
      </c>
      <c r="T796" s="227">
        <v>0</v>
      </c>
      <c r="U796" s="227">
        <v>0</v>
      </c>
      <c r="V796" s="227">
        <v>0</v>
      </c>
      <c r="W796" s="227">
        <v>0</v>
      </c>
      <c r="X796" s="227">
        <v>0</v>
      </c>
      <c r="Y796" s="227">
        <v>0</v>
      </c>
      <c r="Z796" s="227">
        <v>0</v>
      </c>
      <c r="AA796" s="227">
        <v>0</v>
      </c>
      <c r="AB796" s="227">
        <v>0</v>
      </c>
      <c r="AC796" s="227">
        <v>0</v>
      </c>
      <c r="AD796" s="227">
        <v>0</v>
      </c>
      <c r="AE796" s="227">
        <v>0</v>
      </c>
      <c r="AF796" s="227">
        <v>0</v>
      </c>
      <c r="AG796" s="227">
        <v>0</v>
      </c>
      <c r="AH796" s="227">
        <v>0</v>
      </c>
      <c r="AI796" s="227">
        <v>0</v>
      </c>
      <c r="AJ796" s="227">
        <v>0</v>
      </c>
      <c r="AK796" s="227">
        <v>0</v>
      </c>
      <c r="AL796" s="227">
        <v>0</v>
      </c>
      <c r="AM796" s="227">
        <v>0</v>
      </c>
      <c r="AN796" s="227">
        <v>0</v>
      </c>
      <c r="AO796" s="227">
        <v>0</v>
      </c>
      <c r="AP796" s="227">
        <v>0</v>
      </c>
      <c r="AQ796" s="227">
        <v>0</v>
      </c>
      <c r="AR796" s="227">
        <v>0</v>
      </c>
      <c r="AS796" s="227">
        <v>0</v>
      </c>
      <c r="AT796" s="227">
        <v>0</v>
      </c>
      <c r="AU796" s="227">
        <v>0</v>
      </c>
      <c r="AV796" s="227">
        <v>0</v>
      </c>
      <c r="AW796" s="227">
        <v>0</v>
      </c>
      <c r="AX796" s="227">
        <v>0</v>
      </c>
      <c r="AY796" s="227">
        <v>0</v>
      </c>
      <c r="AZ796" s="227">
        <v>0</v>
      </c>
      <c r="BA796" s="227">
        <v>0</v>
      </c>
      <c r="BB796" s="227">
        <v>0</v>
      </c>
      <c r="BC796" s="227">
        <v>0</v>
      </c>
      <c r="BD796" s="227">
        <v>3901.68</v>
      </c>
      <c r="BE796" s="227">
        <v>0</v>
      </c>
      <c r="BF796" s="227">
        <v>0</v>
      </c>
      <c r="BG796" s="227">
        <v>0</v>
      </c>
      <c r="BH796" s="227">
        <v>0</v>
      </c>
      <c r="BI796" s="227">
        <v>0</v>
      </c>
      <c r="BJ796" s="227">
        <v>0</v>
      </c>
      <c r="BK796" s="227">
        <v>0</v>
      </c>
      <c r="BL796" s="227">
        <v>26693.32</v>
      </c>
      <c r="BM796" s="227">
        <v>0</v>
      </c>
      <c r="BN796" s="227">
        <v>0</v>
      </c>
      <c r="BO796" s="227">
        <v>0</v>
      </c>
      <c r="BP796" s="227">
        <v>0</v>
      </c>
      <c r="BQ796" s="227">
        <v>0</v>
      </c>
      <c r="BR796" s="227">
        <v>110864</v>
      </c>
      <c r="BS796" s="227">
        <v>0</v>
      </c>
      <c r="BT796" s="227">
        <v>0</v>
      </c>
      <c r="BU796" s="227">
        <v>12655.17</v>
      </c>
      <c r="BV796" s="227">
        <v>0</v>
      </c>
      <c r="BW796" s="227">
        <v>0</v>
      </c>
      <c r="BX796" s="227">
        <v>0</v>
      </c>
      <c r="BY796" s="227">
        <v>0</v>
      </c>
      <c r="BZ796" s="227">
        <v>0</v>
      </c>
      <c r="CA796" s="227">
        <v>0</v>
      </c>
      <c r="CB796" s="227">
        <v>0</v>
      </c>
      <c r="CC796" s="227">
        <v>0</v>
      </c>
      <c r="CD796" s="227">
        <v>0</v>
      </c>
      <c r="CE796" s="227">
        <v>0</v>
      </c>
      <c r="CF796" s="227">
        <v>0</v>
      </c>
      <c r="CG796" s="227">
        <v>0</v>
      </c>
      <c r="CH796" s="227">
        <v>0</v>
      </c>
      <c r="CI796" s="227">
        <v>0</v>
      </c>
      <c r="CJ796" s="227">
        <v>0</v>
      </c>
      <c r="CK796" s="227">
        <v>0</v>
      </c>
      <c r="CL796" s="227">
        <v>0</v>
      </c>
      <c r="CM796" s="326" t="s">
        <v>1467</v>
      </c>
      <c r="CN796" s="309" t="s">
        <v>1466</v>
      </c>
      <c r="CO796" s="309" t="s">
        <v>1467</v>
      </c>
      <c r="CQ796" s="336" t="s">
        <v>2276</v>
      </c>
      <c r="CR796" s="310">
        <f t="shared" si="20"/>
        <v>0</v>
      </c>
      <c r="CS796" s="310" t="s">
        <v>2144</v>
      </c>
      <c r="CT796" s="310" t="s">
        <v>840</v>
      </c>
      <c r="CU796" s="310">
        <v>0</v>
      </c>
      <c r="CW796" s="312" t="s">
        <v>1466</v>
      </c>
      <c r="CX796" s="310" t="s">
        <v>1467</v>
      </c>
      <c r="CY796" s="310">
        <v>0</v>
      </c>
      <c r="CZ796" s="325">
        <f t="shared" si="19"/>
        <v>0</v>
      </c>
      <c r="DA796" s="313" t="s">
        <v>2144</v>
      </c>
      <c r="DB796" s="310" t="s">
        <v>840</v>
      </c>
      <c r="DC796" s="310" t="s">
        <v>2296</v>
      </c>
    </row>
    <row r="797" spans="1:107" ht="13.2" customHeight="1" x14ac:dyDescent="0.25">
      <c r="A797" s="293" t="s">
        <v>2145</v>
      </c>
      <c r="B797" s="294" t="s">
        <v>1372</v>
      </c>
      <c r="C797" s="227">
        <v>0</v>
      </c>
      <c r="D797" s="227">
        <v>0</v>
      </c>
      <c r="E797" s="227">
        <v>0</v>
      </c>
      <c r="F797" s="227">
        <v>0</v>
      </c>
      <c r="G797" s="227">
        <v>0</v>
      </c>
      <c r="H797" s="227">
        <v>0</v>
      </c>
      <c r="I797" s="227">
        <v>0</v>
      </c>
      <c r="J797" s="227">
        <v>0</v>
      </c>
      <c r="K797" s="227">
        <v>0</v>
      </c>
      <c r="L797" s="227">
        <v>0</v>
      </c>
      <c r="M797" s="227">
        <v>0</v>
      </c>
      <c r="N797" s="227">
        <v>0</v>
      </c>
      <c r="O797" s="227">
        <v>0</v>
      </c>
      <c r="P797" s="227">
        <v>0</v>
      </c>
      <c r="Q797" s="227">
        <v>0</v>
      </c>
      <c r="R797" s="227">
        <v>0</v>
      </c>
      <c r="S797" s="227">
        <v>0</v>
      </c>
      <c r="T797" s="227">
        <v>0</v>
      </c>
      <c r="U797" s="227">
        <v>0</v>
      </c>
      <c r="V797" s="227">
        <v>0</v>
      </c>
      <c r="W797" s="227">
        <v>0</v>
      </c>
      <c r="X797" s="227">
        <v>0</v>
      </c>
      <c r="Y797" s="227">
        <v>0</v>
      </c>
      <c r="Z797" s="227">
        <v>0</v>
      </c>
      <c r="AA797" s="227">
        <v>0</v>
      </c>
      <c r="AB797" s="227">
        <v>0</v>
      </c>
      <c r="AC797" s="227">
        <v>0</v>
      </c>
      <c r="AD797" s="227">
        <v>0</v>
      </c>
      <c r="AE797" s="227">
        <v>0</v>
      </c>
      <c r="AF797" s="227">
        <v>0</v>
      </c>
      <c r="AG797" s="227">
        <v>0</v>
      </c>
      <c r="AH797" s="227">
        <v>0</v>
      </c>
      <c r="AI797" s="227">
        <v>0</v>
      </c>
      <c r="AJ797" s="227">
        <v>0</v>
      </c>
      <c r="AK797" s="227">
        <v>0</v>
      </c>
      <c r="AL797" s="227">
        <v>0</v>
      </c>
      <c r="AM797" s="227">
        <v>0</v>
      </c>
      <c r="AN797" s="227">
        <v>461454.4</v>
      </c>
      <c r="AO797" s="227">
        <v>0</v>
      </c>
      <c r="AP797" s="227">
        <v>0</v>
      </c>
      <c r="AQ797" s="227">
        <v>0</v>
      </c>
      <c r="AR797" s="227">
        <v>0</v>
      </c>
      <c r="AS797" s="227">
        <v>0</v>
      </c>
      <c r="AT797" s="227">
        <v>0</v>
      </c>
      <c r="AU797" s="227">
        <v>0</v>
      </c>
      <c r="AV797" s="227">
        <v>0</v>
      </c>
      <c r="AW797" s="227">
        <v>0</v>
      </c>
      <c r="AX797" s="227">
        <v>0</v>
      </c>
      <c r="AY797" s="227">
        <v>0</v>
      </c>
      <c r="AZ797" s="227">
        <v>0</v>
      </c>
      <c r="BA797" s="227">
        <v>0</v>
      </c>
      <c r="BB797" s="227">
        <v>0</v>
      </c>
      <c r="BC797" s="227">
        <v>0</v>
      </c>
      <c r="BD797" s="227">
        <v>0</v>
      </c>
      <c r="BE797" s="227">
        <v>0</v>
      </c>
      <c r="BF797" s="227">
        <v>0</v>
      </c>
      <c r="BG797" s="227">
        <v>0</v>
      </c>
      <c r="BH797" s="227">
        <v>0</v>
      </c>
      <c r="BI797" s="227">
        <v>0</v>
      </c>
      <c r="BJ797" s="227">
        <v>0</v>
      </c>
      <c r="BK797" s="227">
        <v>0</v>
      </c>
      <c r="BL797" s="227">
        <v>4227.8100000000004</v>
      </c>
      <c r="BM797" s="227">
        <v>0</v>
      </c>
      <c r="BN797" s="227">
        <v>0</v>
      </c>
      <c r="BO797" s="227">
        <v>0</v>
      </c>
      <c r="BP797" s="227">
        <v>0</v>
      </c>
      <c r="BQ797" s="227">
        <v>0</v>
      </c>
      <c r="BR797" s="227">
        <v>304608.38</v>
      </c>
      <c r="BS797" s="227">
        <v>0</v>
      </c>
      <c r="BT797" s="227">
        <v>0</v>
      </c>
      <c r="BU797" s="227">
        <v>0</v>
      </c>
      <c r="BV797" s="227">
        <v>4306.3999999999996</v>
      </c>
      <c r="BW797" s="227">
        <v>0</v>
      </c>
      <c r="BX797" s="227">
        <v>0</v>
      </c>
      <c r="BY797" s="227">
        <v>0</v>
      </c>
      <c r="BZ797" s="227">
        <v>0</v>
      </c>
      <c r="CA797" s="227">
        <v>0</v>
      </c>
      <c r="CB797" s="227">
        <v>0</v>
      </c>
      <c r="CC797" s="227">
        <v>0</v>
      </c>
      <c r="CD797" s="227">
        <v>0</v>
      </c>
      <c r="CE797" s="227">
        <v>0</v>
      </c>
      <c r="CF797" s="227">
        <v>0</v>
      </c>
      <c r="CG797" s="227">
        <v>0</v>
      </c>
      <c r="CH797" s="227">
        <v>0</v>
      </c>
      <c r="CI797" s="227">
        <v>0</v>
      </c>
      <c r="CJ797" s="227">
        <v>0</v>
      </c>
      <c r="CK797" s="227">
        <v>0</v>
      </c>
      <c r="CL797" s="227">
        <v>0</v>
      </c>
      <c r="CM797" s="326" t="s">
        <v>1467</v>
      </c>
      <c r="CN797" s="309" t="s">
        <v>1466</v>
      </c>
      <c r="CO797" s="309" t="s">
        <v>1467</v>
      </c>
      <c r="CQ797" s="336" t="s">
        <v>2276</v>
      </c>
      <c r="CR797" s="310">
        <f t="shared" si="20"/>
        <v>0</v>
      </c>
      <c r="CS797" s="310" t="s">
        <v>2145</v>
      </c>
      <c r="CT797" s="310" t="s">
        <v>1372</v>
      </c>
      <c r="CU797" s="310">
        <v>0</v>
      </c>
      <c r="CW797" s="312" t="s">
        <v>1466</v>
      </c>
      <c r="CX797" s="310" t="s">
        <v>1467</v>
      </c>
      <c r="CY797" s="310">
        <v>0</v>
      </c>
      <c r="CZ797" s="325">
        <f t="shared" si="19"/>
        <v>0</v>
      </c>
      <c r="DA797" s="313" t="s">
        <v>2145</v>
      </c>
      <c r="DB797" s="310" t="s">
        <v>1372</v>
      </c>
      <c r="DC797" s="310" t="s">
        <v>2296</v>
      </c>
    </row>
    <row r="798" spans="1:107" ht="13.2" customHeight="1" x14ac:dyDescent="0.25">
      <c r="A798" s="293" t="s">
        <v>2146</v>
      </c>
      <c r="B798" s="294" t="s">
        <v>841</v>
      </c>
      <c r="C798" s="227">
        <v>1753726.7</v>
      </c>
      <c r="D798" s="227">
        <v>164389.95000000001</v>
      </c>
      <c r="E798" s="227">
        <v>78660.399999999994</v>
      </c>
      <c r="F798" s="227">
        <v>29023.919999999998</v>
      </c>
      <c r="G798" s="227">
        <v>65269.56</v>
      </c>
      <c r="H798" s="227">
        <v>110712.09</v>
      </c>
      <c r="I798" s="227">
        <v>29560.240000000002</v>
      </c>
      <c r="J798" s="227">
        <v>281230.52</v>
      </c>
      <c r="K798" s="227">
        <v>158944.48000000001</v>
      </c>
      <c r="L798" s="227">
        <v>282904.48</v>
      </c>
      <c r="M798" s="227">
        <v>255736</v>
      </c>
      <c r="N798" s="227">
        <v>39699.68</v>
      </c>
      <c r="O798" s="227">
        <v>247245.8</v>
      </c>
      <c r="P798" s="227">
        <v>57339.35</v>
      </c>
      <c r="Q798" s="227">
        <v>7080.8</v>
      </c>
      <c r="R798" s="227">
        <v>319709.5</v>
      </c>
      <c r="S798" s="227">
        <v>202354.44</v>
      </c>
      <c r="T798" s="227">
        <v>36964.68</v>
      </c>
      <c r="U798" s="227">
        <v>165933.44</v>
      </c>
      <c r="V798" s="227">
        <v>45562.64</v>
      </c>
      <c r="W798" s="227">
        <v>487772.33</v>
      </c>
      <c r="X798" s="227">
        <v>29239.68</v>
      </c>
      <c r="Y798" s="227">
        <v>121702.57</v>
      </c>
      <c r="Z798" s="227">
        <v>178422.76</v>
      </c>
      <c r="AA798" s="227">
        <v>22764.639999999999</v>
      </c>
      <c r="AB798" s="227">
        <v>35730.6</v>
      </c>
      <c r="AC798" s="227">
        <v>250104.48</v>
      </c>
      <c r="AD798" s="227">
        <v>210453.76000000001</v>
      </c>
      <c r="AE798" s="227">
        <v>93655.76</v>
      </c>
      <c r="AF798" s="227">
        <v>86358.56</v>
      </c>
      <c r="AG798" s="227">
        <v>26968.48</v>
      </c>
      <c r="AH798" s="227">
        <v>33405.199999999997</v>
      </c>
      <c r="AI798" s="227">
        <v>62401.64</v>
      </c>
      <c r="AJ798" s="227">
        <v>83140.66</v>
      </c>
      <c r="AK798" s="227">
        <v>53661.56</v>
      </c>
      <c r="AL798" s="227">
        <v>55091.44</v>
      </c>
      <c r="AM798" s="227">
        <v>62301.36</v>
      </c>
      <c r="AN798" s="227">
        <v>65997.919999999998</v>
      </c>
      <c r="AO798" s="227">
        <v>54495.48</v>
      </c>
      <c r="AP798" s="227">
        <v>37976.559999999998</v>
      </c>
      <c r="AQ798" s="227">
        <v>8321.92</v>
      </c>
      <c r="AR798" s="227">
        <v>175481.46</v>
      </c>
      <c r="AS798" s="227">
        <v>33240.94</v>
      </c>
      <c r="AT798" s="227">
        <v>56239.44</v>
      </c>
      <c r="AU798" s="227">
        <v>35770.81</v>
      </c>
      <c r="AV798" s="227">
        <v>25782.799999999999</v>
      </c>
      <c r="AW798" s="227">
        <v>66995.42</v>
      </c>
      <c r="AX798" s="227">
        <v>136600.23000000001</v>
      </c>
      <c r="AY798" s="227">
        <v>105291.04</v>
      </c>
      <c r="AZ798" s="227">
        <v>42014.239999999998</v>
      </c>
      <c r="BA798" s="227">
        <v>577899.81999999995</v>
      </c>
      <c r="BB798" s="227">
        <v>9569.2800000000007</v>
      </c>
      <c r="BC798" s="227">
        <v>756059.62</v>
      </c>
      <c r="BD798" s="227">
        <v>253922.28</v>
      </c>
      <c r="BE798" s="227">
        <v>16711.419999999998</v>
      </c>
      <c r="BF798" s="227">
        <v>93337.46</v>
      </c>
      <c r="BG798" s="227">
        <v>116801.51</v>
      </c>
      <c r="BH798" s="227">
        <v>3840.36</v>
      </c>
      <c r="BI798" s="227">
        <v>2698.88</v>
      </c>
      <c r="BJ798" s="227">
        <v>114117.2</v>
      </c>
      <c r="BK798" s="227">
        <v>176651.78</v>
      </c>
      <c r="BL798" s="227">
        <v>279626.88</v>
      </c>
      <c r="BM798" s="227">
        <v>178141.92</v>
      </c>
      <c r="BN798" s="227">
        <v>53058.64</v>
      </c>
      <c r="BO798" s="227">
        <v>113094</v>
      </c>
      <c r="BP798" s="227">
        <v>112112.08</v>
      </c>
      <c r="BQ798" s="227">
        <v>191377.44</v>
      </c>
      <c r="BR798" s="295">
        <v>10725.2</v>
      </c>
      <c r="BS798" s="227">
        <v>16306.24</v>
      </c>
      <c r="BT798" s="227">
        <v>202588.41</v>
      </c>
      <c r="BU798" s="227">
        <v>1447694.08</v>
      </c>
      <c r="BV798" s="227">
        <v>24729.439999999999</v>
      </c>
      <c r="BW798" s="227">
        <v>121667.54</v>
      </c>
      <c r="BX798" s="227">
        <v>127886.12</v>
      </c>
      <c r="BY798" s="227">
        <v>30781.599999999999</v>
      </c>
      <c r="BZ798" s="227">
        <v>191037.12</v>
      </c>
      <c r="CA798" s="227">
        <v>145775.76</v>
      </c>
      <c r="CB798" s="227">
        <v>268828.48</v>
      </c>
      <c r="CC798" s="227">
        <v>177204.96</v>
      </c>
      <c r="CD798" s="227">
        <v>184681.68</v>
      </c>
      <c r="CE798" s="227">
        <v>170340.04</v>
      </c>
      <c r="CF798" s="227">
        <v>930.08</v>
      </c>
      <c r="CG798" s="227">
        <v>102008.24</v>
      </c>
      <c r="CH798" s="227">
        <v>56840.639999999999</v>
      </c>
      <c r="CI798" s="227">
        <v>11850</v>
      </c>
      <c r="CJ798" s="227">
        <v>662452.96</v>
      </c>
      <c r="CK798" s="227">
        <v>44361.919999999998</v>
      </c>
      <c r="CL798" s="227">
        <v>59479.05</v>
      </c>
      <c r="CM798" s="326" t="s">
        <v>1467</v>
      </c>
      <c r="CN798" s="309" t="s">
        <v>1466</v>
      </c>
      <c r="CO798" s="309" t="s">
        <v>1467</v>
      </c>
      <c r="CQ798" s="336" t="s">
        <v>2276</v>
      </c>
      <c r="CR798" s="310">
        <f t="shared" si="20"/>
        <v>0</v>
      </c>
      <c r="CS798" s="310" t="s">
        <v>2146</v>
      </c>
      <c r="CT798" s="310" t="s">
        <v>841</v>
      </c>
      <c r="CU798" s="310">
        <v>0</v>
      </c>
      <c r="CW798" s="312" t="s">
        <v>1466</v>
      </c>
      <c r="CX798" s="310" t="s">
        <v>1467</v>
      </c>
      <c r="CY798" s="310">
        <v>0</v>
      </c>
      <c r="CZ798" s="325">
        <f t="shared" si="19"/>
        <v>0</v>
      </c>
      <c r="DA798" s="313" t="s">
        <v>2146</v>
      </c>
      <c r="DB798" s="310" t="s">
        <v>841</v>
      </c>
      <c r="DC798" s="310" t="s">
        <v>2296</v>
      </c>
    </row>
    <row r="799" spans="1:107" ht="13.2" customHeight="1" x14ac:dyDescent="0.25">
      <c r="A799" s="293" t="s">
        <v>2147</v>
      </c>
      <c r="B799" s="294" t="s">
        <v>1531</v>
      </c>
      <c r="C799" s="227">
        <v>674226.72</v>
      </c>
      <c r="D799" s="227">
        <v>48735.92</v>
      </c>
      <c r="E799" s="227">
        <v>41755.480000000003</v>
      </c>
      <c r="F799" s="227">
        <v>6312.8</v>
      </c>
      <c r="G799" s="227">
        <v>9117.1200000000008</v>
      </c>
      <c r="H799" s="227">
        <v>7546.88</v>
      </c>
      <c r="I799" s="227">
        <v>4388.28</v>
      </c>
      <c r="J799" s="227">
        <v>151562.35</v>
      </c>
      <c r="K799" s="227">
        <v>16741.52</v>
      </c>
      <c r="L799" s="227">
        <v>197062.06</v>
      </c>
      <c r="M799" s="227">
        <v>194000.08</v>
      </c>
      <c r="N799" s="227">
        <v>11985.44</v>
      </c>
      <c r="O799" s="227">
        <v>482402.98</v>
      </c>
      <c r="P799" s="227">
        <v>52320.39</v>
      </c>
      <c r="Q799" s="227">
        <v>10889.12</v>
      </c>
      <c r="R799" s="227">
        <v>706220.87</v>
      </c>
      <c r="S799" s="227">
        <v>168850.3</v>
      </c>
      <c r="T799" s="227">
        <v>47122.720000000001</v>
      </c>
      <c r="U799" s="227">
        <v>75983.44</v>
      </c>
      <c r="V799" s="227">
        <v>45019.040000000001</v>
      </c>
      <c r="W799" s="227">
        <v>1040085.36</v>
      </c>
      <c r="X799" s="227">
        <v>20116.48</v>
      </c>
      <c r="Y799" s="227">
        <v>155963.12</v>
      </c>
      <c r="Z799" s="227">
        <v>80680.800000000003</v>
      </c>
      <c r="AA799" s="227">
        <v>5141.68</v>
      </c>
      <c r="AB799" s="227">
        <v>14572.8</v>
      </c>
      <c r="AC799" s="227">
        <v>180741.12</v>
      </c>
      <c r="AD799" s="227">
        <v>97019.839999999997</v>
      </c>
      <c r="AE799" s="227">
        <v>55756.800000000003</v>
      </c>
      <c r="AF799" s="227">
        <v>17841.68</v>
      </c>
      <c r="AG799" s="227">
        <v>15716.16</v>
      </c>
      <c r="AH799" s="227">
        <v>6770.72</v>
      </c>
      <c r="AI799" s="227">
        <v>27274.400000000001</v>
      </c>
      <c r="AJ799" s="227">
        <v>17432.48</v>
      </c>
      <c r="AK799" s="227">
        <v>133955.6</v>
      </c>
      <c r="AL799" s="227">
        <v>8238</v>
      </c>
      <c r="AM799" s="227">
        <v>18208.599999999999</v>
      </c>
      <c r="AN799" s="227">
        <v>14521.76</v>
      </c>
      <c r="AO799" s="227">
        <v>58182.8</v>
      </c>
      <c r="AP799" s="227">
        <v>13470.4</v>
      </c>
      <c r="AQ799" s="227">
        <v>3079.36</v>
      </c>
      <c r="AR799" s="227">
        <v>221082.03</v>
      </c>
      <c r="AS799" s="227">
        <v>4612.08</v>
      </c>
      <c r="AT799" s="227">
        <v>33010.879999999997</v>
      </c>
      <c r="AU799" s="227">
        <v>22264.75</v>
      </c>
      <c r="AV799" s="227">
        <v>11142.72</v>
      </c>
      <c r="AW799" s="227">
        <v>4460.24</v>
      </c>
      <c r="AX799" s="227">
        <v>6663.52</v>
      </c>
      <c r="AY799" s="227">
        <v>19487.28</v>
      </c>
      <c r="AZ799" s="227">
        <v>3657.36</v>
      </c>
      <c r="BA799" s="227">
        <v>258343.88</v>
      </c>
      <c r="BB799" s="227">
        <v>9799.0400000000009</v>
      </c>
      <c r="BC799" s="227">
        <v>559116.62</v>
      </c>
      <c r="BD799" s="227">
        <v>180469.17</v>
      </c>
      <c r="BE799" s="227">
        <v>13757.32</v>
      </c>
      <c r="BF799" s="227">
        <v>36481.120000000003</v>
      </c>
      <c r="BG799" s="227">
        <v>230750.4</v>
      </c>
      <c r="BH799" s="227">
        <v>886</v>
      </c>
      <c r="BI799" s="227">
        <v>3560.16</v>
      </c>
      <c r="BJ799" s="227">
        <v>22348.639999999999</v>
      </c>
      <c r="BK799" s="227">
        <v>300158.28999999998</v>
      </c>
      <c r="BL799" s="227">
        <v>544115.57999999996</v>
      </c>
      <c r="BM799" s="227">
        <v>66232.399999999994</v>
      </c>
      <c r="BN799" s="227">
        <v>15985.36</v>
      </c>
      <c r="BO799" s="227">
        <v>63806.720000000001</v>
      </c>
      <c r="BP799" s="227">
        <v>25378.47</v>
      </c>
      <c r="BQ799" s="227">
        <v>129966.24</v>
      </c>
      <c r="BR799" s="227">
        <v>6675.92</v>
      </c>
      <c r="BS799" s="227">
        <v>15367.2</v>
      </c>
      <c r="BT799" s="227">
        <v>213635.47</v>
      </c>
      <c r="BU799" s="227">
        <v>658171.84</v>
      </c>
      <c r="BV799" s="227">
        <v>79010.48</v>
      </c>
      <c r="BW799" s="227">
        <v>37270.92</v>
      </c>
      <c r="BX799" s="227">
        <v>211608.18</v>
      </c>
      <c r="BY799" s="227">
        <v>8045.36</v>
      </c>
      <c r="BZ799" s="227">
        <v>31062.48</v>
      </c>
      <c r="CA799" s="227">
        <v>27271.68</v>
      </c>
      <c r="CB799" s="227">
        <v>132872.56</v>
      </c>
      <c r="CC799" s="227">
        <v>208811.2</v>
      </c>
      <c r="CD799" s="227">
        <v>121971.68</v>
      </c>
      <c r="CE799" s="227">
        <v>85653.84</v>
      </c>
      <c r="CF799" s="227">
        <v>3103.44</v>
      </c>
      <c r="CG799" s="227">
        <v>19823.28</v>
      </c>
      <c r="CH799" s="227">
        <v>521.20000000000005</v>
      </c>
      <c r="CI799" s="227">
        <v>3593.36</v>
      </c>
      <c r="CJ799" s="227">
        <v>125276.56</v>
      </c>
      <c r="CK799" s="295">
        <v>17042.560000000001</v>
      </c>
      <c r="CL799" s="227">
        <v>10090.9</v>
      </c>
      <c r="CM799" s="326" t="s">
        <v>1467</v>
      </c>
      <c r="CN799" s="309" t="s">
        <v>1466</v>
      </c>
      <c r="CO799" s="309" t="s">
        <v>1467</v>
      </c>
      <c r="CQ799" s="336" t="s">
        <v>2276</v>
      </c>
      <c r="CR799" s="310">
        <f t="shared" si="20"/>
        <v>0</v>
      </c>
      <c r="CS799" s="310" t="s">
        <v>2147</v>
      </c>
      <c r="CT799" s="310" t="s">
        <v>842</v>
      </c>
      <c r="CU799" s="310">
        <v>0</v>
      </c>
      <c r="CW799" s="312" t="s">
        <v>1466</v>
      </c>
      <c r="CX799" s="310" t="s">
        <v>1467</v>
      </c>
      <c r="CY799" s="310">
        <v>0</v>
      </c>
      <c r="CZ799" s="325">
        <f t="shared" si="19"/>
        <v>0</v>
      </c>
      <c r="DA799" s="313" t="s">
        <v>2147</v>
      </c>
      <c r="DB799" s="310" t="s">
        <v>1531</v>
      </c>
      <c r="DC799" s="310" t="s">
        <v>2296</v>
      </c>
    </row>
    <row r="800" spans="1:107" ht="13.2" customHeight="1" x14ac:dyDescent="0.25">
      <c r="A800" s="293" t="s">
        <v>2148</v>
      </c>
      <c r="B800" s="294" t="s">
        <v>1373</v>
      </c>
      <c r="C800" s="227">
        <v>350848.5</v>
      </c>
      <c r="D800" s="227">
        <v>39745.599999999999</v>
      </c>
      <c r="E800" s="227">
        <v>31027.71</v>
      </c>
      <c r="F800" s="227">
        <v>12248.7</v>
      </c>
      <c r="G800" s="227">
        <v>28112.97</v>
      </c>
      <c r="H800" s="227">
        <v>30641.68</v>
      </c>
      <c r="I800" s="227">
        <v>4464</v>
      </c>
      <c r="J800" s="227">
        <v>135042.73000000001</v>
      </c>
      <c r="K800" s="227">
        <v>19559.27</v>
      </c>
      <c r="L800" s="227">
        <v>38385.15</v>
      </c>
      <c r="M800" s="227">
        <v>70376.679999999993</v>
      </c>
      <c r="N800" s="227">
        <v>4982.0200000000004</v>
      </c>
      <c r="O800" s="227">
        <v>287260.21999999997</v>
      </c>
      <c r="P800" s="227">
        <v>6492.57</v>
      </c>
      <c r="Q800" s="227">
        <v>9198.6200000000008</v>
      </c>
      <c r="R800" s="227">
        <v>52746.19</v>
      </c>
      <c r="S800" s="227">
        <v>28886.06</v>
      </c>
      <c r="T800" s="227">
        <v>5324.46</v>
      </c>
      <c r="U800" s="227">
        <v>5903.67</v>
      </c>
      <c r="V800" s="227">
        <v>1480.77</v>
      </c>
      <c r="W800" s="227">
        <v>607629.62</v>
      </c>
      <c r="X800" s="227">
        <v>537</v>
      </c>
      <c r="Y800" s="227">
        <v>593.58000000000004</v>
      </c>
      <c r="Z800" s="227">
        <v>7882.62</v>
      </c>
      <c r="AA800" s="227">
        <v>0</v>
      </c>
      <c r="AB800" s="227">
        <v>0</v>
      </c>
      <c r="AC800" s="227">
        <v>0</v>
      </c>
      <c r="AD800" s="227">
        <v>0</v>
      </c>
      <c r="AE800" s="227">
        <v>0</v>
      </c>
      <c r="AF800" s="227">
        <v>0</v>
      </c>
      <c r="AG800" s="227">
        <v>639</v>
      </c>
      <c r="AH800" s="227">
        <v>0</v>
      </c>
      <c r="AI800" s="227">
        <v>0</v>
      </c>
      <c r="AJ800" s="227">
        <v>3483</v>
      </c>
      <c r="AK800" s="227">
        <v>3739363.79</v>
      </c>
      <c r="AL800" s="227">
        <v>2879.46</v>
      </c>
      <c r="AM800" s="227">
        <v>18549.14</v>
      </c>
      <c r="AN800" s="227">
        <v>20835.509999999998</v>
      </c>
      <c r="AO800" s="227">
        <v>73929.3</v>
      </c>
      <c r="AP800" s="227">
        <v>3780.03</v>
      </c>
      <c r="AQ800" s="227">
        <v>3298.49</v>
      </c>
      <c r="AR800" s="227">
        <v>493358.55</v>
      </c>
      <c r="AS800" s="227">
        <v>6037.65</v>
      </c>
      <c r="AT800" s="227">
        <v>14706.06</v>
      </c>
      <c r="AU800" s="227">
        <v>14155.81</v>
      </c>
      <c r="AV800" s="227">
        <v>1160.97</v>
      </c>
      <c r="AW800" s="227">
        <v>42370.41</v>
      </c>
      <c r="AX800" s="227">
        <v>27020.98</v>
      </c>
      <c r="AY800" s="227">
        <v>11901.42</v>
      </c>
      <c r="AZ800" s="227">
        <v>19705.919999999998</v>
      </c>
      <c r="BA800" s="227">
        <v>272716.69</v>
      </c>
      <c r="BB800" s="227">
        <v>11197.19</v>
      </c>
      <c r="BC800" s="227">
        <v>1206534.5900000001</v>
      </c>
      <c r="BD800" s="227">
        <v>205162.07</v>
      </c>
      <c r="BE800" s="227">
        <v>6432.95</v>
      </c>
      <c r="BF800" s="227">
        <v>1723.28</v>
      </c>
      <c r="BG800" s="227">
        <v>496118.86</v>
      </c>
      <c r="BH800" s="227">
        <v>1270.04</v>
      </c>
      <c r="BI800" s="227">
        <v>2595.3000000000002</v>
      </c>
      <c r="BJ800" s="227">
        <v>4501.1400000000003</v>
      </c>
      <c r="BK800" s="227">
        <v>7703.54</v>
      </c>
      <c r="BL800" s="227">
        <v>200942.42</v>
      </c>
      <c r="BM800" s="227">
        <v>34396.620000000003</v>
      </c>
      <c r="BN800" s="227">
        <v>15481.93</v>
      </c>
      <c r="BO800" s="227">
        <v>7803.75</v>
      </c>
      <c r="BP800" s="227">
        <v>9017.76</v>
      </c>
      <c r="BQ800" s="227">
        <v>8181.84</v>
      </c>
      <c r="BR800" s="227">
        <v>3027646.62</v>
      </c>
      <c r="BS800" s="227">
        <v>14675.01</v>
      </c>
      <c r="BT800" s="227">
        <v>49081.54</v>
      </c>
      <c r="BU800" s="227">
        <v>336204.69</v>
      </c>
      <c r="BV800" s="227">
        <v>10412.280000000001</v>
      </c>
      <c r="BW800" s="227">
        <v>22744.49</v>
      </c>
      <c r="BX800" s="227">
        <v>111291.05</v>
      </c>
      <c r="BY800" s="227">
        <v>3398.38</v>
      </c>
      <c r="BZ800" s="227">
        <v>10215.780000000001</v>
      </c>
      <c r="CA800" s="227">
        <v>6723.93</v>
      </c>
      <c r="CB800" s="227">
        <v>4519.71</v>
      </c>
      <c r="CC800" s="227">
        <v>21493.27</v>
      </c>
      <c r="CD800" s="227">
        <v>90651.54</v>
      </c>
      <c r="CE800" s="227">
        <v>54641.88</v>
      </c>
      <c r="CF800" s="227">
        <v>3911.52</v>
      </c>
      <c r="CG800" s="227">
        <v>43528.02</v>
      </c>
      <c r="CH800" s="227">
        <v>6557.79</v>
      </c>
      <c r="CI800" s="227">
        <v>22004.880000000001</v>
      </c>
      <c r="CJ800" s="227">
        <v>9042.0499999999993</v>
      </c>
      <c r="CK800" s="227">
        <v>16341.45</v>
      </c>
      <c r="CL800" s="227">
        <v>9902.9599999999991</v>
      </c>
      <c r="CM800" s="326" t="s">
        <v>1467</v>
      </c>
      <c r="CN800" s="309" t="s">
        <v>1466</v>
      </c>
      <c r="CO800" s="309" t="s">
        <v>1467</v>
      </c>
      <c r="CQ800" s="336" t="s">
        <v>2276</v>
      </c>
      <c r="CR800" s="310">
        <f t="shared" si="20"/>
        <v>0</v>
      </c>
      <c r="CS800" s="310" t="s">
        <v>2148</v>
      </c>
      <c r="CT800" s="310" t="s">
        <v>1373</v>
      </c>
      <c r="CU800" s="310">
        <v>0</v>
      </c>
      <c r="CW800" s="312" t="s">
        <v>1466</v>
      </c>
      <c r="CX800" s="310" t="s">
        <v>1467</v>
      </c>
      <c r="CY800" s="310">
        <v>0</v>
      </c>
      <c r="CZ800" s="325">
        <f t="shared" si="19"/>
        <v>0</v>
      </c>
      <c r="DA800" s="313" t="s">
        <v>2148</v>
      </c>
      <c r="DB800" s="310" t="s">
        <v>1373</v>
      </c>
      <c r="DC800" s="310" t="s">
        <v>2296</v>
      </c>
    </row>
    <row r="801" spans="1:107" ht="13.2" customHeight="1" x14ac:dyDescent="0.25">
      <c r="A801" s="293" t="s">
        <v>2149</v>
      </c>
      <c r="B801" s="294" t="s">
        <v>1374</v>
      </c>
      <c r="C801" s="227">
        <v>0</v>
      </c>
      <c r="D801" s="227">
        <v>0</v>
      </c>
      <c r="E801" s="227">
        <v>0</v>
      </c>
      <c r="F801" s="227">
        <v>0</v>
      </c>
      <c r="G801" s="227">
        <v>0</v>
      </c>
      <c r="H801" s="227">
        <v>0</v>
      </c>
      <c r="I801" s="227">
        <v>0</v>
      </c>
      <c r="J801" s="227">
        <v>0</v>
      </c>
      <c r="K801" s="227">
        <v>0</v>
      </c>
      <c r="L801" s="227">
        <v>0</v>
      </c>
      <c r="M801" s="227">
        <v>0</v>
      </c>
      <c r="N801" s="227">
        <v>0</v>
      </c>
      <c r="O801" s="227">
        <v>0</v>
      </c>
      <c r="P801" s="227">
        <v>0</v>
      </c>
      <c r="Q801" s="227">
        <v>0</v>
      </c>
      <c r="R801" s="227">
        <v>0</v>
      </c>
      <c r="S801" s="227">
        <v>0</v>
      </c>
      <c r="T801" s="227">
        <v>0</v>
      </c>
      <c r="U801" s="227">
        <v>0</v>
      </c>
      <c r="V801" s="227">
        <v>0</v>
      </c>
      <c r="W801" s="227">
        <v>0</v>
      </c>
      <c r="X801" s="227">
        <v>0</v>
      </c>
      <c r="Y801" s="227">
        <v>0</v>
      </c>
      <c r="Z801" s="227">
        <v>0</v>
      </c>
      <c r="AA801" s="227">
        <v>0</v>
      </c>
      <c r="AB801" s="227">
        <v>0</v>
      </c>
      <c r="AC801" s="227">
        <v>0</v>
      </c>
      <c r="AD801" s="227">
        <v>0</v>
      </c>
      <c r="AE801" s="227">
        <v>0</v>
      </c>
      <c r="AF801" s="227">
        <v>0</v>
      </c>
      <c r="AG801" s="227">
        <v>0</v>
      </c>
      <c r="AH801" s="227">
        <v>0</v>
      </c>
      <c r="AI801" s="227">
        <v>0</v>
      </c>
      <c r="AJ801" s="227">
        <v>0</v>
      </c>
      <c r="AK801" s="227">
        <v>0</v>
      </c>
      <c r="AL801" s="227">
        <v>0</v>
      </c>
      <c r="AM801" s="227">
        <v>0</v>
      </c>
      <c r="AN801" s="227">
        <v>0</v>
      </c>
      <c r="AO801" s="227">
        <v>0</v>
      </c>
      <c r="AP801" s="227">
        <v>0</v>
      </c>
      <c r="AQ801" s="227">
        <v>0</v>
      </c>
      <c r="AR801" s="227">
        <v>0</v>
      </c>
      <c r="AS801" s="227">
        <v>0</v>
      </c>
      <c r="AT801" s="227">
        <v>0</v>
      </c>
      <c r="AU801" s="227">
        <v>0</v>
      </c>
      <c r="AV801" s="227">
        <v>0</v>
      </c>
      <c r="AW801" s="227">
        <v>0</v>
      </c>
      <c r="AX801" s="227">
        <v>0</v>
      </c>
      <c r="AY801" s="227">
        <v>0</v>
      </c>
      <c r="AZ801" s="227">
        <v>0</v>
      </c>
      <c r="BA801" s="227">
        <v>0</v>
      </c>
      <c r="BB801" s="227">
        <v>0</v>
      </c>
      <c r="BC801" s="227">
        <v>0</v>
      </c>
      <c r="BD801" s="227">
        <v>0</v>
      </c>
      <c r="BE801" s="227">
        <v>0</v>
      </c>
      <c r="BF801" s="227">
        <v>0</v>
      </c>
      <c r="BG801" s="227">
        <v>0</v>
      </c>
      <c r="BH801" s="227">
        <v>0</v>
      </c>
      <c r="BI801" s="227">
        <v>0</v>
      </c>
      <c r="BJ801" s="227">
        <v>0</v>
      </c>
      <c r="BK801" s="227">
        <v>0</v>
      </c>
      <c r="BL801" s="227">
        <v>0</v>
      </c>
      <c r="BM801" s="227">
        <v>0</v>
      </c>
      <c r="BN801" s="227">
        <v>0</v>
      </c>
      <c r="BO801" s="227">
        <v>0</v>
      </c>
      <c r="BP801" s="227">
        <v>0</v>
      </c>
      <c r="BQ801" s="227">
        <v>0</v>
      </c>
      <c r="BR801" s="295">
        <v>0</v>
      </c>
      <c r="BS801" s="227">
        <v>0</v>
      </c>
      <c r="BT801" s="227">
        <v>0</v>
      </c>
      <c r="BU801" s="295">
        <v>0</v>
      </c>
      <c r="BV801" s="227">
        <v>0</v>
      </c>
      <c r="BW801" s="295">
        <v>0</v>
      </c>
      <c r="BX801" s="295">
        <v>0</v>
      </c>
      <c r="BY801" s="227">
        <v>0</v>
      </c>
      <c r="BZ801" s="295">
        <v>0</v>
      </c>
      <c r="CA801" s="295">
        <v>0</v>
      </c>
      <c r="CB801" s="295">
        <v>0</v>
      </c>
      <c r="CC801" s="295">
        <v>0</v>
      </c>
      <c r="CD801" s="227">
        <v>0</v>
      </c>
      <c r="CE801" s="227">
        <v>0</v>
      </c>
      <c r="CF801" s="227">
        <v>0</v>
      </c>
      <c r="CG801" s="295">
        <v>0</v>
      </c>
      <c r="CH801" s="227">
        <v>0</v>
      </c>
      <c r="CI801" s="295">
        <v>0</v>
      </c>
      <c r="CJ801" s="295">
        <v>0</v>
      </c>
      <c r="CK801" s="227">
        <v>0</v>
      </c>
      <c r="CL801" s="227">
        <v>0</v>
      </c>
      <c r="CM801" s="326" t="s">
        <v>1467</v>
      </c>
      <c r="CN801" s="309" t="s">
        <v>1466</v>
      </c>
      <c r="CO801" s="309" t="s">
        <v>1467</v>
      </c>
      <c r="CQ801" s="336" t="s">
        <v>2276</v>
      </c>
      <c r="CR801" s="310">
        <f t="shared" si="20"/>
        <v>0</v>
      </c>
      <c r="CS801" s="310" t="s">
        <v>2149</v>
      </c>
      <c r="CT801" s="310" t="s">
        <v>1374</v>
      </c>
      <c r="CU801" s="310">
        <v>0</v>
      </c>
      <c r="CW801" s="312" t="s">
        <v>1466</v>
      </c>
      <c r="CX801" s="310" t="s">
        <v>1467</v>
      </c>
      <c r="CY801" s="310">
        <v>0</v>
      </c>
      <c r="CZ801" s="325">
        <f t="shared" si="19"/>
        <v>0</v>
      </c>
      <c r="DA801" s="313" t="s">
        <v>2149</v>
      </c>
      <c r="DB801" s="310" t="s">
        <v>1374</v>
      </c>
      <c r="DC801" s="310" t="s">
        <v>2296</v>
      </c>
    </row>
    <row r="802" spans="1:107" ht="13.2" customHeight="1" x14ac:dyDescent="0.25">
      <c r="A802" s="293" t="s">
        <v>2150</v>
      </c>
      <c r="B802" s="294" t="s">
        <v>1261</v>
      </c>
      <c r="C802" s="227">
        <v>148004</v>
      </c>
      <c r="D802" s="227">
        <v>0</v>
      </c>
      <c r="E802" s="227">
        <v>0</v>
      </c>
      <c r="F802" s="227">
        <v>0</v>
      </c>
      <c r="G802" s="227">
        <v>0</v>
      </c>
      <c r="H802" s="227">
        <v>0</v>
      </c>
      <c r="I802" s="227">
        <v>4185820.84</v>
      </c>
      <c r="J802" s="227">
        <v>202406.95</v>
      </c>
      <c r="K802" s="227">
        <v>0</v>
      </c>
      <c r="L802" s="227">
        <v>0</v>
      </c>
      <c r="M802" s="227">
        <v>715891.66</v>
      </c>
      <c r="N802" s="227">
        <v>0</v>
      </c>
      <c r="O802" s="227">
        <v>5130704.2699999996</v>
      </c>
      <c r="P802" s="227">
        <v>2479542.38</v>
      </c>
      <c r="Q802" s="227">
        <v>4398689.68</v>
      </c>
      <c r="R802" s="227">
        <v>0</v>
      </c>
      <c r="S802" s="227">
        <v>1714483.78</v>
      </c>
      <c r="T802" s="227">
        <v>217261.84</v>
      </c>
      <c r="U802" s="227">
        <v>1007530.86</v>
      </c>
      <c r="V802" s="227">
        <v>0</v>
      </c>
      <c r="W802" s="227">
        <v>971647.34</v>
      </c>
      <c r="X802" s="227">
        <v>567117.25</v>
      </c>
      <c r="Y802" s="227">
        <v>180747.5</v>
      </c>
      <c r="Z802" s="227">
        <v>326872.36</v>
      </c>
      <c r="AA802" s="227">
        <v>9561.5</v>
      </c>
      <c r="AB802" s="227">
        <v>6340</v>
      </c>
      <c r="AC802" s="227">
        <v>0</v>
      </c>
      <c r="AD802" s="227">
        <v>4241927.22</v>
      </c>
      <c r="AE802" s="227">
        <v>568297.49</v>
      </c>
      <c r="AF802" s="227">
        <v>138126</v>
      </c>
      <c r="AG802" s="227">
        <v>88159</v>
      </c>
      <c r="AH802" s="227">
        <v>553932</v>
      </c>
      <c r="AI802" s="227">
        <v>478063.5</v>
      </c>
      <c r="AJ802" s="227">
        <v>44045</v>
      </c>
      <c r="AK802" s="227">
        <v>40269859.909999996</v>
      </c>
      <c r="AL802" s="227">
        <v>174540.5</v>
      </c>
      <c r="AM802" s="227">
        <v>1434975.5</v>
      </c>
      <c r="AN802" s="227">
        <v>4868879</v>
      </c>
      <c r="AO802" s="227">
        <v>37435</v>
      </c>
      <c r="AP802" s="227">
        <v>79056.5</v>
      </c>
      <c r="AQ802" s="227">
        <v>913685.6</v>
      </c>
      <c r="AR802" s="227">
        <v>20684</v>
      </c>
      <c r="AS802" s="227">
        <v>5652396.5899999999</v>
      </c>
      <c r="AT802" s="227">
        <v>2889905.64</v>
      </c>
      <c r="AU802" s="227">
        <v>66907.3</v>
      </c>
      <c r="AV802" s="227">
        <v>466950.5</v>
      </c>
      <c r="AW802" s="227">
        <v>0</v>
      </c>
      <c r="AX802" s="227">
        <v>296691</v>
      </c>
      <c r="AY802" s="227">
        <v>264504.5</v>
      </c>
      <c r="AZ802" s="227">
        <v>530437</v>
      </c>
      <c r="BA802" s="227">
        <v>2450035.65</v>
      </c>
      <c r="BB802" s="227">
        <v>153515</v>
      </c>
      <c r="BC802" s="227">
        <v>4057318.1</v>
      </c>
      <c r="BD802" s="227">
        <v>266053.5</v>
      </c>
      <c r="BE802" s="227">
        <v>319150.25</v>
      </c>
      <c r="BF802" s="227">
        <v>114062</v>
      </c>
      <c r="BG802" s="227">
        <v>8111313.2400000002</v>
      </c>
      <c r="BH802" s="227">
        <v>410</v>
      </c>
      <c r="BI802" s="227">
        <v>94221</v>
      </c>
      <c r="BJ802" s="227">
        <v>416976</v>
      </c>
      <c r="BK802" s="227">
        <v>0</v>
      </c>
      <c r="BL802" s="227">
        <v>37856</v>
      </c>
      <c r="BM802" s="227">
        <v>0</v>
      </c>
      <c r="BN802" s="227">
        <v>0</v>
      </c>
      <c r="BO802" s="227">
        <v>6131</v>
      </c>
      <c r="BP802" s="227">
        <v>0</v>
      </c>
      <c r="BQ802" s="227">
        <v>19443</v>
      </c>
      <c r="BR802" s="227">
        <v>1260379</v>
      </c>
      <c r="BS802" s="227">
        <v>1719243</v>
      </c>
      <c r="BT802" s="227">
        <v>2090213.52</v>
      </c>
      <c r="BU802" s="227">
        <v>830514.6</v>
      </c>
      <c r="BV802" s="227">
        <v>144080</v>
      </c>
      <c r="BW802" s="227">
        <v>194022.5</v>
      </c>
      <c r="BX802" s="227">
        <v>317119.90000000002</v>
      </c>
      <c r="BY802" s="227">
        <v>75371.710000000006</v>
      </c>
      <c r="BZ802" s="227">
        <v>216673.4</v>
      </c>
      <c r="CA802" s="227">
        <v>453357</v>
      </c>
      <c r="CB802" s="227">
        <v>59188.5</v>
      </c>
      <c r="CC802" s="227">
        <v>845449.75</v>
      </c>
      <c r="CD802" s="227">
        <v>1652014.95</v>
      </c>
      <c r="CE802" s="227">
        <v>342863</v>
      </c>
      <c r="CF802" s="227">
        <v>190311</v>
      </c>
      <c r="CG802" s="227">
        <v>0</v>
      </c>
      <c r="CH802" s="227">
        <v>136826.76</v>
      </c>
      <c r="CI802" s="227">
        <v>834703</v>
      </c>
      <c r="CJ802" s="227">
        <v>984239.96</v>
      </c>
      <c r="CK802" s="227">
        <v>301960.89</v>
      </c>
      <c r="CL802" s="227">
        <v>2345705.02</v>
      </c>
      <c r="CM802" s="326" t="s">
        <v>1457</v>
      </c>
      <c r="CN802" s="309" t="s">
        <v>1456</v>
      </c>
      <c r="CO802" s="309" t="s">
        <v>1457</v>
      </c>
      <c r="CP802" s="310" t="s">
        <v>2205</v>
      </c>
      <c r="CQ802" s="336" t="s">
        <v>2273</v>
      </c>
      <c r="CR802" s="310">
        <f t="shared" si="20"/>
        <v>0</v>
      </c>
      <c r="CS802" s="310" t="s">
        <v>2150</v>
      </c>
      <c r="CT802" s="310" t="s">
        <v>2247</v>
      </c>
      <c r="CU802" s="310">
        <v>0</v>
      </c>
      <c r="CW802" s="312" t="s">
        <v>1456</v>
      </c>
      <c r="CX802" s="310" t="s">
        <v>1457</v>
      </c>
      <c r="CY802" s="310" t="s">
        <v>2205</v>
      </c>
      <c r="CZ802" s="325">
        <f t="shared" si="19"/>
        <v>0</v>
      </c>
      <c r="DA802" s="313" t="s">
        <v>2150</v>
      </c>
      <c r="DB802" s="310" t="s">
        <v>1261</v>
      </c>
      <c r="DC802" s="310" t="s">
        <v>2296</v>
      </c>
    </row>
    <row r="803" spans="1:107" ht="13.2" customHeight="1" x14ac:dyDescent="0.25">
      <c r="A803" s="293" t="s">
        <v>2151</v>
      </c>
      <c r="B803" s="294" t="s">
        <v>843</v>
      </c>
      <c r="C803" s="227">
        <v>0</v>
      </c>
      <c r="D803" s="227">
        <v>0</v>
      </c>
      <c r="E803" s="227">
        <v>0</v>
      </c>
      <c r="F803" s="227">
        <v>0</v>
      </c>
      <c r="G803" s="227">
        <v>0</v>
      </c>
      <c r="H803" s="227">
        <v>0</v>
      </c>
      <c r="I803" s="227">
        <v>0</v>
      </c>
      <c r="J803" s="227">
        <v>0</v>
      </c>
      <c r="K803" s="227">
        <v>0</v>
      </c>
      <c r="L803" s="227">
        <v>0</v>
      </c>
      <c r="M803" s="227">
        <v>0</v>
      </c>
      <c r="N803" s="227">
        <v>0</v>
      </c>
      <c r="O803" s="227">
        <v>3</v>
      </c>
      <c r="P803" s="227">
        <v>0</v>
      </c>
      <c r="Q803" s="227">
        <v>0</v>
      </c>
      <c r="R803" s="227">
        <v>0</v>
      </c>
      <c r="S803" s="227">
        <v>0</v>
      </c>
      <c r="T803" s="227">
        <v>0</v>
      </c>
      <c r="U803" s="227">
        <v>0</v>
      </c>
      <c r="V803" s="227">
        <v>0</v>
      </c>
      <c r="W803" s="227">
        <v>0</v>
      </c>
      <c r="X803" s="227">
        <v>0</v>
      </c>
      <c r="Y803" s="227">
        <v>0</v>
      </c>
      <c r="Z803" s="227">
        <v>0</v>
      </c>
      <c r="AA803" s="227">
        <v>0</v>
      </c>
      <c r="AB803" s="227">
        <v>0</v>
      </c>
      <c r="AC803" s="227">
        <v>0</v>
      </c>
      <c r="AD803" s="227">
        <v>0</v>
      </c>
      <c r="AE803" s="227">
        <v>0</v>
      </c>
      <c r="AF803" s="227">
        <v>0</v>
      </c>
      <c r="AG803" s="227">
        <v>0</v>
      </c>
      <c r="AH803" s="227">
        <v>0</v>
      </c>
      <c r="AI803" s="227">
        <v>0</v>
      </c>
      <c r="AJ803" s="227">
        <v>0</v>
      </c>
      <c r="AK803" s="227">
        <v>0</v>
      </c>
      <c r="AL803" s="227">
        <v>0</v>
      </c>
      <c r="AM803" s="227">
        <v>0</v>
      </c>
      <c r="AN803" s="227">
        <v>0</v>
      </c>
      <c r="AO803" s="227">
        <v>0</v>
      </c>
      <c r="AP803" s="227">
        <v>0</v>
      </c>
      <c r="AQ803" s="227">
        <v>0</v>
      </c>
      <c r="AR803" s="227">
        <v>0</v>
      </c>
      <c r="AS803" s="227">
        <v>0</v>
      </c>
      <c r="AT803" s="227">
        <v>0</v>
      </c>
      <c r="AU803" s="227">
        <v>0</v>
      </c>
      <c r="AV803" s="227">
        <v>0</v>
      </c>
      <c r="AW803" s="227">
        <v>0</v>
      </c>
      <c r="AX803" s="227">
        <v>0</v>
      </c>
      <c r="AY803" s="227">
        <v>0</v>
      </c>
      <c r="AZ803" s="227">
        <v>0</v>
      </c>
      <c r="BA803" s="227">
        <v>0</v>
      </c>
      <c r="BB803" s="227">
        <v>0</v>
      </c>
      <c r="BC803" s="227">
        <v>0</v>
      </c>
      <c r="BD803" s="227">
        <v>0</v>
      </c>
      <c r="BE803" s="227">
        <v>0</v>
      </c>
      <c r="BF803" s="227">
        <v>0</v>
      </c>
      <c r="BG803" s="227">
        <v>0</v>
      </c>
      <c r="BH803" s="227">
        <v>0</v>
      </c>
      <c r="BI803" s="227">
        <v>0</v>
      </c>
      <c r="BJ803" s="227">
        <v>0</v>
      </c>
      <c r="BK803" s="227">
        <v>0</v>
      </c>
      <c r="BL803" s="227">
        <v>0</v>
      </c>
      <c r="BM803" s="227">
        <v>0</v>
      </c>
      <c r="BN803" s="227">
        <v>0</v>
      </c>
      <c r="BO803" s="227">
        <v>0</v>
      </c>
      <c r="BP803" s="227">
        <v>0</v>
      </c>
      <c r="BQ803" s="227">
        <v>0</v>
      </c>
      <c r="BR803" s="227">
        <v>0</v>
      </c>
      <c r="BS803" s="295">
        <v>0</v>
      </c>
      <c r="BT803" s="227">
        <v>0</v>
      </c>
      <c r="BU803" s="295">
        <v>0</v>
      </c>
      <c r="BV803" s="227">
        <v>0</v>
      </c>
      <c r="BW803" s="227">
        <v>0</v>
      </c>
      <c r="BX803" s="227">
        <v>0</v>
      </c>
      <c r="BY803" s="227">
        <v>0</v>
      </c>
      <c r="BZ803" s="227">
        <v>0</v>
      </c>
      <c r="CA803" s="295">
        <v>0</v>
      </c>
      <c r="CB803" s="227">
        <v>0</v>
      </c>
      <c r="CC803" s="295">
        <v>0</v>
      </c>
      <c r="CD803" s="227">
        <v>0</v>
      </c>
      <c r="CE803" s="227">
        <v>0</v>
      </c>
      <c r="CF803" s="227">
        <v>0</v>
      </c>
      <c r="CG803" s="227">
        <v>0</v>
      </c>
      <c r="CH803" s="295">
        <v>0</v>
      </c>
      <c r="CI803" s="227">
        <v>0</v>
      </c>
      <c r="CJ803" s="227">
        <v>0</v>
      </c>
      <c r="CK803" s="227">
        <v>0</v>
      </c>
      <c r="CL803" s="227">
        <v>0</v>
      </c>
      <c r="CM803" s="326" t="s">
        <v>1457</v>
      </c>
      <c r="CN803" s="309" t="s">
        <v>1456</v>
      </c>
      <c r="CO803" s="309" t="s">
        <v>1457</v>
      </c>
      <c r="CP803" s="310" t="s">
        <v>2205</v>
      </c>
      <c r="CQ803" s="336" t="s">
        <v>2273</v>
      </c>
      <c r="CR803" s="310">
        <f t="shared" si="20"/>
        <v>0</v>
      </c>
      <c r="CS803" s="310" t="s">
        <v>2151</v>
      </c>
      <c r="CT803" s="310" t="s">
        <v>843</v>
      </c>
      <c r="CU803" s="310">
        <v>0</v>
      </c>
      <c r="CW803" s="312" t="s">
        <v>1456</v>
      </c>
      <c r="CX803" s="310" t="s">
        <v>1457</v>
      </c>
      <c r="CY803" s="310" t="s">
        <v>2205</v>
      </c>
      <c r="CZ803" s="325">
        <f t="shared" si="19"/>
        <v>0</v>
      </c>
      <c r="DA803" s="313" t="s">
        <v>2151</v>
      </c>
      <c r="DB803" s="310" t="s">
        <v>843</v>
      </c>
      <c r="DC803" s="310" t="s">
        <v>2296</v>
      </c>
    </row>
    <row r="804" spans="1:107" ht="13.2" customHeight="1" x14ac:dyDescent="0.25">
      <c r="A804" s="293" t="s">
        <v>2152</v>
      </c>
      <c r="B804" s="294" t="s">
        <v>1180</v>
      </c>
      <c r="C804" s="227">
        <v>0</v>
      </c>
      <c r="D804" s="227">
        <v>0</v>
      </c>
      <c r="E804" s="227">
        <v>0</v>
      </c>
      <c r="F804" s="227">
        <v>0</v>
      </c>
      <c r="G804" s="227">
        <v>0</v>
      </c>
      <c r="H804" s="227">
        <v>0</v>
      </c>
      <c r="I804" s="227">
        <v>0</v>
      </c>
      <c r="J804" s="227">
        <v>0</v>
      </c>
      <c r="K804" s="227">
        <v>0</v>
      </c>
      <c r="L804" s="227">
        <v>0</v>
      </c>
      <c r="M804" s="227">
        <v>0</v>
      </c>
      <c r="N804" s="227">
        <v>0</v>
      </c>
      <c r="O804" s="227">
        <v>0</v>
      </c>
      <c r="P804" s="227">
        <v>0</v>
      </c>
      <c r="Q804" s="227">
        <v>0</v>
      </c>
      <c r="R804" s="227">
        <v>0</v>
      </c>
      <c r="S804" s="227">
        <v>0</v>
      </c>
      <c r="T804" s="227">
        <v>0</v>
      </c>
      <c r="U804" s="227">
        <v>0</v>
      </c>
      <c r="V804" s="227">
        <v>0</v>
      </c>
      <c r="W804" s="227">
        <v>0</v>
      </c>
      <c r="X804" s="227">
        <v>0</v>
      </c>
      <c r="Y804" s="227">
        <v>0</v>
      </c>
      <c r="Z804" s="227">
        <v>0</v>
      </c>
      <c r="AA804" s="227">
        <v>0</v>
      </c>
      <c r="AB804" s="227">
        <v>0</v>
      </c>
      <c r="AC804" s="227">
        <v>0</v>
      </c>
      <c r="AD804" s="227">
        <v>0</v>
      </c>
      <c r="AE804" s="227">
        <v>0</v>
      </c>
      <c r="AF804" s="227">
        <v>0</v>
      </c>
      <c r="AG804" s="227">
        <v>0</v>
      </c>
      <c r="AH804" s="227">
        <v>0</v>
      </c>
      <c r="AI804" s="227">
        <v>0</v>
      </c>
      <c r="AJ804" s="227">
        <v>0</v>
      </c>
      <c r="AK804" s="227">
        <v>0</v>
      </c>
      <c r="AL804" s="227">
        <v>0</v>
      </c>
      <c r="AM804" s="227">
        <v>0</v>
      </c>
      <c r="AN804" s="227">
        <v>0</v>
      </c>
      <c r="AO804" s="227">
        <v>0</v>
      </c>
      <c r="AP804" s="227">
        <v>0</v>
      </c>
      <c r="AQ804" s="227">
        <v>0</v>
      </c>
      <c r="AR804" s="227">
        <v>0</v>
      </c>
      <c r="AS804" s="227">
        <v>0</v>
      </c>
      <c r="AT804" s="227">
        <v>0</v>
      </c>
      <c r="AU804" s="227">
        <v>0</v>
      </c>
      <c r="AV804" s="227">
        <v>0</v>
      </c>
      <c r="AW804" s="227">
        <v>0</v>
      </c>
      <c r="AX804" s="227">
        <v>0</v>
      </c>
      <c r="AY804" s="227">
        <v>0</v>
      </c>
      <c r="AZ804" s="227">
        <v>0</v>
      </c>
      <c r="BA804" s="227">
        <v>0</v>
      </c>
      <c r="BB804" s="227">
        <v>0</v>
      </c>
      <c r="BC804" s="227">
        <v>0</v>
      </c>
      <c r="BD804" s="227">
        <v>0</v>
      </c>
      <c r="BE804" s="227">
        <v>0</v>
      </c>
      <c r="BF804" s="227">
        <v>0</v>
      </c>
      <c r="BG804" s="227">
        <v>0</v>
      </c>
      <c r="BH804" s="227">
        <v>0</v>
      </c>
      <c r="BI804" s="227">
        <v>0</v>
      </c>
      <c r="BJ804" s="227">
        <v>0</v>
      </c>
      <c r="BK804" s="227">
        <v>0</v>
      </c>
      <c r="BL804" s="227">
        <v>0</v>
      </c>
      <c r="BM804" s="227">
        <v>0</v>
      </c>
      <c r="BN804" s="227">
        <v>0</v>
      </c>
      <c r="BO804" s="227">
        <v>0</v>
      </c>
      <c r="BP804" s="227">
        <v>0</v>
      </c>
      <c r="BQ804" s="227">
        <v>0</v>
      </c>
      <c r="BR804" s="227">
        <v>0</v>
      </c>
      <c r="BS804" s="227">
        <v>0</v>
      </c>
      <c r="BT804" s="227">
        <v>0</v>
      </c>
      <c r="BU804" s="227">
        <v>0</v>
      </c>
      <c r="BV804" s="227">
        <v>0</v>
      </c>
      <c r="BW804" s="227">
        <v>0</v>
      </c>
      <c r="BX804" s="227">
        <v>0</v>
      </c>
      <c r="BY804" s="227">
        <v>0</v>
      </c>
      <c r="BZ804" s="227">
        <v>0</v>
      </c>
      <c r="CA804" s="227">
        <v>0</v>
      </c>
      <c r="CB804" s="227">
        <v>0</v>
      </c>
      <c r="CC804" s="227">
        <v>0</v>
      </c>
      <c r="CD804" s="227">
        <v>0</v>
      </c>
      <c r="CE804" s="227">
        <v>0</v>
      </c>
      <c r="CF804" s="227">
        <v>0</v>
      </c>
      <c r="CG804" s="227">
        <v>0</v>
      </c>
      <c r="CH804" s="227">
        <v>0</v>
      </c>
      <c r="CI804" s="227">
        <v>1</v>
      </c>
      <c r="CJ804" s="227">
        <v>0</v>
      </c>
      <c r="CK804" s="227">
        <v>0</v>
      </c>
      <c r="CL804" s="227">
        <v>0</v>
      </c>
      <c r="CM804" s="326" t="s">
        <v>1457</v>
      </c>
      <c r="CN804" s="309" t="s">
        <v>1456</v>
      </c>
      <c r="CO804" s="309" t="s">
        <v>1457</v>
      </c>
      <c r="CP804" s="310" t="s">
        <v>2205</v>
      </c>
      <c r="CQ804" s="336" t="s">
        <v>2273</v>
      </c>
      <c r="CR804" s="310">
        <f t="shared" si="20"/>
        <v>0</v>
      </c>
      <c r="CS804" s="310" t="s">
        <v>2152</v>
      </c>
      <c r="CT804" s="310" t="s">
        <v>1180</v>
      </c>
      <c r="CU804" s="310">
        <v>0</v>
      </c>
      <c r="CW804" s="312" t="s">
        <v>1456</v>
      </c>
      <c r="CX804" s="310" t="s">
        <v>1457</v>
      </c>
      <c r="CY804" s="310" t="s">
        <v>2205</v>
      </c>
      <c r="CZ804" s="325">
        <f t="shared" si="19"/>
        <v>0</v>
      </c>
      <c r="DA804" s="313" t="s">
        <v>2152</v>
      </c>
      <c r="DB804" s="310" t="s">
        <v>1180</v>
      </c>
      <c r="DC804" s="310" t="s">
        <v>2296</v>
      </c>
    </row>
    <row r="805" spans="1:107" ht="13.2" customHeight="1" x14ac:dyDescent="0.25">
      <c r="A805" s="293" t="s">
        <v>2153</v>
      </c>
      <c r="B805" s="294" t="s">
        <v>844</v>
      </c>
      <c r="C805" s="227">
        <v>0</v>
      </c>
      <c r="D805" s="227">
        <v>0</v>
      </c>
      <c r="E805" s="227">
        <v>0</v>
      </c>
      <c r="F805" s="227">
        <v>0</v>
      </c>
      <c r="G805" s="227">
        <v>0</v>
      </c>
      <c r="H805" s="227">
        <v>0</v>
      </c>
      <c r="I805" s="227">
        <v>0</v>
      </c>
      <c r="J805" s="227">
        <v>0</v>
      </c>
      <c r="K805" s="227">
        <v>0</v>
      </c>
      <c r="L805" s="227">
        <v>0</v>
      </c>
      <c r="M805" s="227">
        <v>0</v>
      </c>
      <c r="N805" s="227">
        <v>0</v>
      </c>
      <c r="O805" s="227">
        <v>0</v>
      </c>
      <c r="P805" s="227">
        <v>0</v>
      </c>
      <c r="Q805" s="227">
        <v>0</v>
      </c>
      <c r="R805" s="227">
        <v>0</v>
      </c>
      <c r="S805" s="227">
        <v>0</v>
      </c>
      <c r="T805" s="227">
        <v>0</v>
      </c>
      <c r="U805" s="227">
        <v>0</v>
      </c>
      <c r="V805" s="227">
        <v>0</v>
      </c>
      <c r="W805" s="227">
        <v>0</v>
      </c>
      <c r="X805" s="227">
        <v>0</v>
      </c>
      <c r="Y805" s="227">
        <v>0</v>
      </c>
      <c r="Z805" s="227">
        <v>0</v>
      </c>
      <c r="AA805" s="227">
        <v>0</v>
      </c>
      <c r="AB805" s="227">
        <v>0</v>
      </c>
      <c r="AC805" s="227">
        <v>0</v>
      </c>
      <c r="AD805" s="227">
        <v>0</v>
      </c>
      <c r="AE805" s="227">
        <v>0</v>
      </c>
      <c r="AF805" s="227">
        <v>0</v>
      </c>
      <c r="AG805" s="227">
        <v>0</v>
      </c>
      <c r="AH805" s="227">
        <v>0</v>
      </c>
      <c r="AI805" s="227">
        <v>0</v>
      </c>
      <c r="AJ805" s="227">
        <v>0</v>
      </c>
      <c r="AK805" s="227">
        <v>0</v>
      </c>
      <c r="AL805" s="227">
        <v>0</v>
      </c>
      <c r="AM805" s="227">
        <v>0</v>
      </c>
      <c r="AN805" s="227">
        <v>0</v>
      </c>
      <c r="AO805" s="227">
        <v>0</v>
      </c>
      <c r="AP805" s="227">
        <v>0</v>
      </c>
      <c r="AQ805" s="227">
        <v>0</v>
      </c>
      <c r="AR805" s="227">
        <v>0</v>
      </c>
      <c r="AS805" s="227">
        <v>0</v>
      </c>
      <c r="AT805" s="227">
        <v>0</v>
      </c>
      <c r="AU805" s="227">
        <v>0</v>
      </c>
      <c r="AV805" s="227">
        <v>0</v>
      </c>
      <c r="AW805" s="227">
        <v>0</v>
      </c>
      <c r="AX805" s="227">
        <v>0</v>
      </c>
      <c r="AY805" s="227">
        <v>0</v>
      </c>
      <c r="AZ805" s="227">
        <v>0</v>
      </c>
      <c r="BA805" s="227">
        <v>0</v>
      </c>
      <c r="BB805" s="227">
        <v>0</v>
      </c>
      <c r="BC805" s="227">
        <v>0</v>
      </c>
      <c r="BD805" s="227">
        <v>0</v>
      </c>
      <c r="BE805" s="227">
        <v>0</v>
      </c>
      <c r="BF805" s="227">
        <v>0</v>
      </c>
      <c r="BG805" s="227">
        <v>0</v>
      </c>
      <c r="BH805" s="227">
        <v>0</v>
      </c>
      <c r="BI805" s="227">
        <v>0</v>
      </c>
      <c r="BJ805" s="227">
        <v>0</v>
      </c>
      <c r="BK805" s="227">
        <v>0</v>
      </c>
      <c r="BL805" s="227">
        <v>0</v>
      </c>
      <c r="BM805" s="227">
        <v>0</v>
      </c>
      <c r="BN805" s="227">
        <v>0</v>
      </c>
      <c r="BO805" s="227">
        <v>0</v>
      </c>
      <c r="BP805" s="227">
        <v>0</v>
      </c>
      <c r="BQ805" s="227">
        <v>0</v>
      </c>
      <c r="BR805" s="227">
        <v>0</v>
      </c>
      <c r="BS805" s="227">
        <v>0</v>
      </c>
      <c r="BT805" s="227">
        <v>0</v>
      </c>
      <c r="BU805" s="227">
        <v>0</v>
      </c>
      <c r="BV805" s="227">
        <v>0</v>
      </c>
      <c r="BW805" s="227">
        <v>0</v>
      </c>
      <c r="BX805" s="227">
        <v>0</v>
      </c>
      <c r="BY805" s="227">
        <v>0</v>
      </c>
      <c r="BZ805" s="227">
        <v>0</v>
      </c>
      <c r="CA805" s="227">
        <v>0</v>
      </c>
      <c r="CB805" s="227">
        <v>0</v>
      </c>
      <c r="CC805" s="227">
        <v>0</v>
      </c>
      <c r="CD805" s="227">
        <v>0</v>
      </c>
      <c r="CE805" s="227">
        <v>0</v>
      </c>
      <c r="CF805" s="227">
        <v>0</v>
      </c>
      <c r="CG805" s="227">
        <v>0</v>
      </c>
      <c r="CH805" s="227">
        <v>0</v>
      </c>
      <c r="CI805" s="227">
        <v>0</v>
      </c>
      <c r="CJ805" s="227">
        <v>0</v>
      </c>
      <c r="CK805" s="227">
        <v>0</v>
      </c>
      <c r="CL805" s="227">
        <v>0</v>
      </c>
      <c r="CM805" s="326" t="s">
        <v>1457</v>
      </c>
      <c r="CN805" s="309" t="s">
        <v>1456</v>
      </c>
      <c r="CO805" s="309" t="s">
        <v>1457</v>
      </c>
      <c r="CP805" s="310" t="s">
        <v>2205</v>
      </c>
      <c r="CQ805" s="336" t="s">
        <v>2273</v>
      </c>
      <c r="CR805" s="310">
        <f t="shared" si="20"/>
        <v>0</v>
      </c>
      <c r="CS805" s="310" t="s">
        <v>2153</v>
      </c>
      <c r="CT805" s="310" t="s">
        <v>844</v>
      </c>
      <c r="CU805" s="310">
        <v>0</v>
      </c>
      <c r="CW805" s="312" t="s">
        <v>1456</v>
      </c>
      <c r="CX805" s="310" t="s">
        <v>1457</v>
      </c>
      <c r="CY805" s="310" t="s">
        <v>2205</v>
      </c>
      <c r="CZ805" s="325">
        <f t="shared" si="19"/>
        <v>0</v>
      </c>
      <c r="DA805" s="313" t="s">
        <v>2153</v>
      </c>
      <c r="DB805" s="310" t="s">
        <v>844</v>
      </c>
      <c r="DC805" s="310" t="s">
        <v>2296</v>
      </c>
    </row>
    <row r="806" spans="1:107" ht="13.2" customHeight="1" x14ac:dyDescent="0.25">
      <c r="A806" s="293" t="s">
        <v>2154</v>
      </c>
      <c r="B806" s="294" t="s">
        <v>1181</v>
      </c>
      <c r="C806" s="227">
        <v>0</v>
      </c>
      <c r="D806" s="227">
        <v>0</v>
      </c>
      <c r="E806" s="227">
        <v>0</v>
      </c>
      <c r="F806" s="227">
        <v>0</v>
      </c>
      <c r="G806" s="227">
        <v>0</v>
      </c>
      <c r="H806" s="227">
        <v>0</v>
      </c>
      <c r="I806" s="227">
        <v>0</v>
      </c>
      <c r="J806" s="227">
        <v>0</v>
      </c>
      <c r="K806" s="227">
        <v>0</v>
      </c>
      <c r="L806" s="227">
        <v>0</v>
      </c>
      <c r="M806" s="227">
        <v>0</v>
      </c>
      <c r="N806" s="227">
        <v>0</v>
      </c>
      <c r="O806" s="227">
        <v>109750.12</v>
      </c>
      <c r="P806" s="227">
        <v>0</v>
      </c>
      <c r="Q806" s="227">
        <v>0</v>
      </c>
      <c r="R806" s="227">
        <v>0</v>
      </c>
      <c r="S806" s="227">
        <v>0</v>
      </c>
      <c r="T806" s="227">
        <v>0</v>
      </c>
      <c r="U806" s="227">
        <v>0</v>
      </c>
      <c r="V806" s="227">
        <v>0</v>
      </c>
      <c r="W806" s="227">
        <v>0</v>
      </c>
      <c r="X806" s="227">
        <v>0</v>
      </c>
      <c r="Y806" s="227">
        <v>0</v>
      </c>
      <c r="Z806" s="227">
        <v>0</v>
      </c>
      <c r="AA806" s="227">
        <v>0</v>
      </c>
      <c r="AB806" s="227">
        <v>0</v>
      </c>
      <c r="AC806" s="227">
        <v>0</v>
      </c>
      <c r="AD806" s="227">
        <v>0</v>
      </c>
      <c r="AE806" s="227">
        <v>0</v>
      </c>
      <c r="AF806" s="227">
        <v>0</v>
      </c>
      <c r="AG806" s="227">
        <v>0</v>
      </c>
      <c r="AH806" s="227">
        <v>0</v>
      </c>
      <c r="AI806" s="227">
        <v>0</v>
      </c>
      <c r="AJ806" s="227">
        <v>0</v>
      </c>
      <c r="AK806" s="227">
        <v>0</v>
      </c>
      <c r="AL806" s="227">
        <v>0</v>
      </c>
      <c r="AM806" s="227">
        <v>0</v>
      </c>
      <c r="AN806" s="227">
        <v>0</v>
      </c>
      <c r="AO806" s="227">
        <v>0</v>
      </c>
      <c r="AP806" s="227">
        <v>0</v>
      </c>
      <c r="AQ806" s="227">
        <v>0</v>
      </c>
      <c r="AR806" s="227">
        <v>0</v>
      </c>
      <c r="AS806" s="227">
        <v>0</v>
      </c>
      <c r="AT806" s="227">
        <v>0</v>
      </c>
      <c r="AU806" s="227">
        <v>0</v>
      </c>
      <c r="AV806" s="227">
        <v>0</v>
      </c>
      <c r="AW806" s="227">
        <v>0</v>
      </c>
      <c r="AX806" s="227">
        <v>0</v>
      </c>
      <c r="AY806" s="227">
        <v>0</v>
      </c>
      <c r="AZ806" s="227">
        <v>0</v>
      </c>
      <c r="BA806" s="227">
        <v>0</v>
      </c>
      <c r="BB806" s="227">
        <v>0</v>
      </c>
      <c r="BC806" s="227">
        <v>0</v>
      </c>
      <c r="BD806" s="227">
        <v>0</v>
      </c>
      <c r="BE806" s="227">
        <v>0</v>
      </c>
      <c r="BF806" s="227">
        <v>0</v>
      </c>
      <c r="BG806" s="227">
        <v>0</v>
      </c>
      <c r="BH806" s="227">
        <v>0</v>
      </c>
      <c r="BI806" s="227">
        <v>0</v>
      </c>
      <c r="BJ806" s="227">
        <v>0</v>
      </c>
      <c r="BK806" s="227">
        <v>0</v>
      </c>
      <c r="BL806" s="227">
        <v>0</v>
      </c>
      <c r="BM806" s="227">
        <v>0</v>
      </c>
      <c r="BN806" s="227">
        <v>0</v>
      </c>
      <c r="BO806" s="227">
        <v>0</v>
      </c>
      <c r="BP806" s="227">
        <v>0</v>
      </c>
      <c r="BQ806" s="227">
        <v>0</v>
      </c>
      <c r="BR806" s="227">
        <v>0</v>
      </c>
      <c r="BS806" s="227">
        <v>0</v>
      </c>
      <c r="BT806" s="227">
        <v>0</v>
      </c>
      <c r="BU806" s="227">
        <v>0</v>
      </c>
      <c r="BV806" s="227">
        <v>0</v>
      </c>
      <c r="BW806" s="227">
        <v>0</v>
      </c>
      <c r="BX806" s="227">
        <v>0</v>
      </c>
      <c r="BY806" s="227">
        <v>0</v>
      </c>
      <c r="BZ806" s="227">
        <v>0</v>
      </c>
      <c r="CA806" s="227">
        <v>0</v>
      </c>
      <c r="CB806" s="227">
        <v>0</v>
      </c>
      <c r="CC806" s="227">
        <v>0</v>
      </c>
      <c r="CD806" s="227">
        <v>0</v>
      </c>
      <c r="CE806" s="227">
        <v>0</v>
      </c>
      <c r="CF806" s="227">
        <v>0</v>
      </c>
      <c r="CG806" s="227">
        <v>0</v>
      </c>
      <c r="CH806" s="227">
        <v>0</v>
      </c>
      <c r="CI806" s="227">
        <v>0</v>
      </c>
      <c r="CJ806" s="227">
        <v>0</v>
      </c>
      <c r="CK806" s="227">
        <v>0</v>
      </c>
      <c r="CL806" s="227">
        <v>0</v>
      </c>
      <c r="CM806" s="326" t="s">
        <v>1457</v>
      </c>
      <c r="CN806" s="309" t="s">
        <v>1456</v>
      </c>
      <c r="CO806" s="309" t="s">
        <v>1457</v>
      </c>
      <c r="CP806" s="310" t="s">
        <v>2205</v>
      </c>
      <c r="CQ806" s="336" t="s">
        <v>2273</v>
      </c>
      <c r="CR806" s="310">
        <f t="shared" si="20"/>
        <v>0</v>
      </c>
      <c r="CS806" s="310" t="s">
        <v>2154</v>
      </c>
      <c r="CT806" s="310" t="s">
        <v>1181</v>
      </c>
      <c r="CU806" s="310">
        <v>0</v>
      </c>
      <c r="CW806" s="312" t="s">
        <v>1456</v>
      </c>
      <c r="CX806" s="310" t="s">
        <v>1457</v>
      </c>
      <c r="CY806" s="310" t="s">
        <v>2205</v>
      </c>
      <c r="CZ806" s="325">
        <f t="shared" si="19"/>
        <v>0</v>
      </c>
      <c r="DA806" s="313" t="s">
        <v>2154</v>
      </c>
      <c r="DB806" s="310" t="s">
        <v>1181</v>
      </c>
      <c r="DC806" s="310" t="s">
        <v>2296</v>
      </c>
    </row>
    <row r="807" spans="1:107" ht="13.2" customHeight="1" x14ac:dyDescent="0.25">
      <c r="A807" s="293" t="s">
        <v>2155</v>
      </c>
      <c r="B807" s="294" t="s">
        <v>1182</v>
      </c>
      <c r="C807" s="227">
        <v>0</v>
      </c>
      <c r="D807" s="227">
        <v>0</v>
      </c>
      <c r="E807" s="227">
        <v>0</v>
      </c>
      <c r="F807" s="227">
        <v>0</v>
      </c>
      <c r="G807" s="227">
        <v>0</v>
      </c>
      <c r="H807" s="227">
        <v>0</v>
      </c>
      <c r="I807" s="227">
        <v>0</v>
      </c>
      <c r="J807" s="227">
        <v>0</v>
      </c>
      <c r="K807" s="227">
        <v>0</v>
      </c>
      <c r="L807" s="227">
        <v>0</v>
      </c>
      <c r="M807" s="227">
        <v>0</v>
      </c>
      <c r="N807" s="227">
        <v>0</v>
      </c>
      <c r="O807" s="227">
        <v>0</v>
      </c>
      <c r="P807" s="227">
        <v>0</v>
      </c>
      <c r="Q807" s="227">
        <v>0</v>
      </c>
      <c r="R807" s="227">
        <v>0</v>
      </c>
      <c r="S807" s="227">
        <v>0</v>
      </c>
      <c r="T807" s="227">
        <v>0</v>
      </c>
      <c r="U807" s="227">
        <v>0</v>
      </c>
      <c r="V807" s="227">
        <v>0</v>
      </c>
      <c r="W807" s="227">
        <v>0</v>
      </c>
      <c r="X807" s="227">
        <v>0</v>
      </c>
      <c r="Y807" s="227">
        <v>0</v>
      </c>
      <c r="Z807" s="227">
        <v>0</v>
      </c>
      <c r="AA807" s="227">
        <v>0</v>
      </c>
      <c r="AB807" s="227">
        <v>0</v>
      </c>
      <c r="AC807" s="227">
        <v>0</v>
      </c>
      <c r="AD807" s="227">
        <v>0</v>
      </c>
      <c r="AE807" s="227">
        <v>0</v>
      </c>
      <c r="AF807" s="227">
        <v>0</v>
      </c>
      <c r="AG807" s="227">
        <v>0</v>
      </c>
      <c r="AH807" s="227">
        <v>0</v>
      </c>
      <c r="AI807" s="227">
        <v>0</v>
      </c>
      <c r="AJ807" s="227">
        <v>0</v>
      </c>
      <c r="AK807" s="227">
        <v>0</v>
      </c>
      <c r="AL807" s="227">
        <v>0</v>
      </c>
      <c r="AM807" s="227">
        <v>0</v>
      </c>
      <c r="AN807" s="227">
        <v>0</v>
      </c>
      <c r="AO807" s="227">
        <v>0</v>
      </c>
      <c r="AP807" s="227">
        <v>0</v>
      </c>
      <c r="AQ807" s="227">
        <v>0</v>
      </c>
      <c r="AR807" s="227">
        <v>0</v>
      </c>
      <c r="AS807" s="227">
        <v>0</v>
      </c>
      <c r="AT807" s="227">
        <v>0</v>
      </c>
      <c r="AU807" s="227">
        <v>0</v>
      </c>
      <c r="AV807" s="227">
        <v>0</v>
      </c>
      <c r="AW807" s="227">
        <v>0</v>
      </c>
      <c r="AX807" s="227">
        <v>0</v>
      </c>
      <c r="AY807" s="227">
        <v>0</v>
      </c>
      <c r="AZ807" s="227">
        <v>0</v>
      </c>
      <c r="BA807" s="227">
        <v>0</v>
      </c>
      <c r="BB807" s="227">
        <v>0</v>
      </c>
      <c r="BC807" s="227">
        <v>0</v>
      </c>
      <c r="BD807" s="227">
        <v>0</v>
      </c>
      <c r="BE807" s="227">
        <v>0</v>
      </c>
      <c r="BF807" s="227">
        <v>0</v>
      </c>
      <c r="BG807" s="227">
        <v>0</v>
      </c>
      <c r="BH807" s="227">
        <v>0</v>
      </c>
      <c r="BI807" s="227">
        <v>0</v>
      </c>
      <c r="BJ807" s="227">
        <v>0</v>
      </c>
      <c r="BK807" s="227">
        <v>0</v>
      </c>
      <c r="BL807" s="227">
        <v>0</v>
      </c>
      <c r="BM807" s="227">
        <v>0</v>
      </c>
      <c r="BN807" s="227">
        <v>0</v>
      </c>
      <c r="BO807" s="227">
        <v>0</v>
      </c>
      <c r="BP807" s="227">
        <v>0</v>
      </c>
      <c r="BQ807" s="227">
        <v>0</v>
      </c>
      <c r="BR807" s="227">
        <v>0</v>
      </c>
      <c r="BS807" s="227">
        <v>0</v>
      </c>
      <c r="BT807" s="227">
        <v>0</v>
      </c>
      <c r="BU807" s="227">
        <v>0</v>
      </c>
      <c r="BV807" s="227">
        <v>0</v>
      </c>
      <c r="BW807" s="227">
        <v>0</v>
      </c>
      <c r="BX807" s="227">
        <v>0</v>
      </c>
      <c r="BY807" s="227">
        <v>0</v>
      </c>
      <c r="BZ807" s="227">
        <v>0</v>
      </c>
      <c r="CA807" s="227">
        <v>0</v>
      </c>
      <c r="CB807" s="227">
        <v>0</v>
      </c>
      <c r="CC807" s="227">
        <v>0</v>
      </c>
      <c r="CD807" s="227">
        <v>0</v>
      </c>
      <c r="CE807" s="227">
        <v>0</v>
      </c>
      <c r="CF807" s="227">
        <v>0</v>
      </c>
      <c r="CG807" s="227">
        <v>0</v>
      </c>
      <c r="CH807" s="227">
        <v>0</v>
      </c>
      <c r="CI807" s="227">
        <v>0</v>
      </c>
      <c r="CJ807" s="227">
        <v>0</v>
      </c>
      <c r="CK807" s="227">
        <v>0</v>
      </c>
      <c r="CL807" s="227">
        <v>0</v>
      </c>
      <c r="CM807" s="326" t="s">
        <v>1457</v>
      </c>
      <c r="CN807" s="309" t="s">
        <v>1456</v>
      </c>
      <c r="CO807" s="309" t="s">
        <v>1457</v>
      </c>
      <c r="CP807" s="310" t="s">
        <v>2205</v>
      </c>
      <c r="CQ807" s="336" t="s">
        <v>2273</v>
      </c>
      <c r="CR807" s="310">
        <f t="shared" si="20"/>
        <v>0</v>
      </c>
      <c r="CS807" s="310" t="s">
        <v>2155</v>
      </c>
      <c r="CT807" s="310" t="s">
        <v>1182</v>
      </c>
      <c r="CU807" s="310">
        <v>0</v>
      </c>
      <c r="CW807" s="312" t="s">
        <v>1456</v>
      </c>
      <c r="CX807" s="310" t="s">
        <v>1457</v>
      </c>
      <c r="CY807" s="310" t="s">
        <v>2205</v>
      </c>
      <c r="CZ807" s="325">
        <f t="shared" si="19"/>
        <v>0</v>
      </c>
      <c r="DA807" s="313" t="s">
        <v>2155</v>
      </c>
      <c r="DB807" s="310" t="s">
        <v>1182</v>
      </c>
      <c r="DC807" s="310" t="s">
        <v>2296</v>
      </c>
    </row>
    <row r="808" spans="1:107" ht="13.2" customHeight="1" x14ac:dyDescent="0.25">
      <c r="A808" s="293" t="s">
        <v>2156</v>
      </c>
      <c r="B808" s="294" t="s">
        <v>845</v>
      </c>
      <c r="C808" s="227">
        <v>0</v>
      </c>
      <c r="D808" s="227">
        <v>0</v>
      </c>
      <c r="E808" s="227">
        <v>0</v>
      </c>
      <c r="F808" s="227">
        <v>0</v>
      </c>
      <c r="G808" s="227">
        <v>0</v>
      </c>
      <c r="H808" s="227">
        <v>0</v>
      </c>
      <c r="I808" s="227">
        <v>0</v>
      </c>
      <c r="J808" s="227">
        <v>0</v>
      </c>
      <c r="K808" s="227">
        <v>0</v>
      </c>
      <c r="L808" s="227">
        <v>0</v>
      </c>
      <c r="M808" s="227">
        <v>0</v>
      </c>
      <c r="N808" s="227">
        <v>0</v>
      </c>
      <c r="O808" s="227">
        <v>1</v>
      </c>
      <c r="P808" s="227">
        <v>0</v>
      </c>
      <c r="Q808" s="227">
        <v>0</v>
      </c>
      <c r="R808" s="227">
        <v>0</v>
      </c>
      <c r="S808" s="227">
        <v>0</v>
      </c>
      <c r="T808" s="227">
        <v>0</v>
      </c>
      <c r="U808" s="227">
        <v>0</v>
      </c>
      <c r="V808" s="227">
        <v>0</v>
      </c>
      <c r="W808" s="227">
        <v>0</v>
      </c>
      <c r="X808" s="227">
        <v>0</v>
      </c>
      <c r="Y808" s="227">
        <v>0</v>
      </c>
      <c r="Z808" s="227">
        <v>0</v>
      </c>
      <c r="AA808" s="227">
        <v>0</v>
      </c>
      <c r="AB808" s="227">
        <v>0</v>
      </c>
      <c r="AC808" s="227">
        <v>0</v>
      </c>
      <c r="AD808" s="227">
        <v>0</v>
      </c>
      <c r="AE808" s="227">
        <v>0</v>
      </c>
      <c r="AF808" s="227">
        <v>0</v>
      </c>
      <c r="AG808" s="227">
        <v>0</v>
      </c>
      <c r="AH808" s="227">
        <v>0</v>
      </c>
      <c r="AI808" s="227">
        <v>0</v>
      </c>
      <c r="AJ808" s="227">
        <v>0</v>
      </c>
      <c r="AK808" s="227">
        <v>0</v>
      </c>
      <c r="AL808" s="227">
        <v>0</v>
      </c>
      <c r="AM808" s="227">
        <v>0</v>
      </c>
      <c r="AN808" s="227">
        <v>0</v>
      </c>
      <c r="AO808" s="227">
        <v>0</v>
      </c>
      <c r="AP808" s="227">
        <v>0</v>
      </c>
      <c r="AQ808" s="227">
        <v>0</v>
      </c>
      <c r="AR808" s="227">
        <v>0</v>
      </c>
      <c r="AS808" s="227">
        <v>0</v>
      </c>
      <c r="AT808" s="227">
        <v>0</v>
      </c>
      <c r="AU808" s="227">
        <v>0</v>
      </c>
      <c r="AV808" s="227">
        <v>0</v>
      </c>
      <c r="AW808" s="227">
        <v>0</v>
      </c>
      <c r="AX808" s="227">
        <v>0</v>
      </c>
      <c r="AY808" s="227">
        <v>0</v>
      </c>
      <c r="AZ808" s="227">
        <v>0</v>
      </c>
      <c r="BA808" s="227">
        <v>0</v>
      </c>
      <c r="BB808" s="227">
        <v>0</v>
      </c>
      <c r="BC808" s="227">
        <v>0</v>
      </c>
      <c r="BD808" s="227">
        <v>0</v>
      </c>
      <c r="BE808" s="227">
        <v>0</v>
      </c>
      <c r="BF808" s="227">
        <v>0</v>
      </c>
      <c r="BG808" s="227">
        <v>0</v>
      </c>
      <c r="BH808" s="227">
        <v>0</v>
      </c>
      <c r="BI808" s="227">
        <v>0</v>
      </c>
      <c r="BJ808" s="227">
        <v>0</v>
      </c>
      <c r="BK808" s="227">
        <v>0</v>
      </c>
      <c r="BL808" s="227">
        <v>0</v>
      </c>
      <c r="BM808" s="227">
        <v>0</v>
      </c>
      <c r="BN808" s="227">
        <v>0</v>
      </c>
      <c r="BO808" s="227">
        <v>0</v>
      </c>
      <c r="BP808" s="227">
        <v>0</v>
      </c>
      <c r="BQ808" s="227">
        <v>0</v>
      </c>
      <c r="BR808" s="227">
        <v>0</v>
      </c>
      <c r="BS808" s="227">
        <v>0</v>
      </c>
      <c r="BT808" s="227">
        <v>0</v>
      </c>
      <c r="BU808" s="227">
        <v>13</v>
      </c>
      <c r="BV808" s="227">
        <v>0</v>
      </c>
      <c r="BW808" s="227">
        <v>0</v>
      </c>
      <c r="BX808" s="227">
        <v>0</v>
      </c>
      <c r="BY808" s="227">
        <v>10</v>
      </c>
      <c r="BZ808" s="227">
        <v>0</v>
      </c>
      <c r="CA808" s="227">
        <v>0</v>
      </c>
      <c r="CB808" s="227">
        <v>0</v>
      </c>
      <c r="CC808" s="227">
        <v>0</v>
      </c>
      <c r="CD808" s="227">
        <v>1</v>
      </c>
      <c r="CE808" s="227">
        <v>9</v>
      </c>
      <c r="CF808" s="227">
        <v>0</v>
      </c>
      <c r="CG808" s="227">
        <v>0</v>
      </c>
      <c r="CH808" s="227">
        <v>0</v>
      </c>
      <c r="CI808" s="227">
        <v>0</v>
      </c>
      <c r="CJ808" s="227">
        <v>0</v>
      </c>
      <c r="CK808" s="227">
        <v>0</v>
      </c>
      <c r="CL808" s="227">
        <v>0</v>
      </c>
      <c r="CM808" s="326" t="s">
        <v>1457</v>
      </c>
      <c r="CN808" s="309" t="s">
        <v>1456</v>
      </c>
      <c r="CO808" s="309" t="s">
        <v>1457</v>
      </c>
      <c r="CP808" s="310" t="s">
        <v>2205</v>
      </c>
      <c r="CQ808" s="336" t="s">
        <v>2273</v>
      </c>
      <c r="CR808" s="310">
        <f t="shared" si="20"/>
        <v>0</v>
      </c>
      <c r="CS808" s="310" t="s">
        <v>2156</v>
      </c>
      <c r="CT808" s="310" t="s">
        <v>845</v>
      </c>
      <c r="CU808" s="310">
        <v>0</v>
      </c>
      <c r="CW808" s="312" t="s">
        <v>1456</v>
      </c>
      <c r="CX808" s="310" t="s">
        <v>1457</v>
      </c>
      <c r="CY808" s="310" t="s">
        <v>2205</v>
      </c>
      <c r="CZ808" s="325">
        <f t="shared" si="19"/>
        <v>0</v>
      </c>
      <c r="DA808" s="313" t="s">
        <v>2156</v>
      </c>
      <c r="DB808" s="310" t="s">
        <v>845</v>
      </c>
      <c r="DC808" s="310" t="s">
        <v>2296</v>
      </c>
    </row>
    <row r="809" spans="1:107" ht="13.2" customHeight="1" x14ac:dyDescent="0.25">
      <c r="A809" s="293" t="s">
        <v>2157</v>
      </c>
      <c r="B809" s="294" t="s">
        <v>846</v>
      </c>
      <c r="C809" s="227">
        <v>0</v>
      </c>
      <c r="D809" s="227">
        <v>0</v>
      </c>
      <c r="E809" s="227">
        <v>0</v>
      </c>
      <c r="F809" s="227">
        <v>0</v>
      </c>
      <c r="G809" s="227">
        <v>0</v>
      </c>
      <c r="H809" s="227">
        <v>0</v>
      </c>
      <c r="I809" s="227">
        <v>0</v>
      </c>
      <c r="J809" s="227">
        <v>0</v>
      </c>
      <c r="K809" s="227">
        <v>0</v>
      </c>
      <c r="L809" s="227">
        <v>0</v>
      </c>
      <c r="M809" s="227">
        <v>0</v>
      </c>
      <c r="N809" s="227">
        <v>0</v>
      </c>
      <c r="O809" s="227">
        <v>0</v>
      </c>
      <c r="P809" s="227">
        <v>0</v>
      </c>
      <c r="Q809" s="227">
        <v>0</v>
      </c>
      <c r="R809" s="227">
        <v>0</v>
      </c>
      <c r="S809" s="227">
        <v>0</v>
      </c>
      <c r="T809" s="227">
        <v>0</v>
      </c>
      <c r="U809" s="227">
        <v>0</v>
      </c>
      <c r="V809" s="227">
        <v>0</v>
      </c>
      <c r="W809" s="227">
        <v>0</v>
      </c>
      <c r="X809" s="227">
        <v>0</v>
      </c>
      <c r="Y809" s="227">
        <v>0</v>
      </c>
      <c r="Z809" s="227">
        <v>0</v>
      </c>
      <c r="AA809" s="227">
        <v>0</v>
      </c>
      <c r="AB809" s="227">
        <v>0</v>
      </c>
      <c r="AC809" s="227">
        <v>0</v>
      </c>
      <c r="AD809" s="227">
        <v>0</v>
      </c>
      <c r="AE809" s="227">
        <v>0</v>
      </c>
      <c r="AF809" s="227">
        <v>0</v>
      </c>
      <c r="AG809" s="227">
        <v>0</v>
      </c>
      <c r="AH809" s="227">
        <v>0</v>
      </c>
      <c r="AI809" s="227">
        <v>0</v>
      </c>
      <c r="AJ809" s="227">
        <v>0</v>
      </c>
      <c r="AK809" s="227">
        <v>0</v>
      </c>
      <c r="AL809" s="227">
        <v>1</v>
      </c>
      <c r="AM809" s="227">
        <v>0</v>
      </c>
      <c r="AN809" s="227">
        <v>0</v>
      </c>
      <c r="AO809" s="227">
        <v>0</v>
      </c>
      <c r="AP809" s="227">
        <v>0</v>
      </c>
      <c r="AQ809" s="227">
        <v>0</v>
      </c>
      <c r="AR809" s="227">
        <v>0</v>
      </c>
      <c r="AS809" s="227">
        <v>0</v>
      </c>
      <c r="AT809" s="227">
        <v>0</v>
      </c>
      <c r="AU809" s="227">
        <v>0</v>
      </c>
      <c r="AV809" s="227">
        <v>0</v>
      </c>
      <c r="AW809" s="227">
        <v>0</v>
      </c>
      <c r="AX809" s="227">
        <v>0</v>
      </c>
      <c r="AY809" s="227">
        <v>0</v>
      </c>
      <c r="AZ809" s="227">
        <v>0</v>
      </c>
      <c r="BA809" s="227">
        <v>0</v>
      </c>
      <c r="BB809" s="227">
        <v>0</v>
      </c>
      <c r="BC809" s="227">
        <v>0</v>
      </c>
      <c r="BD809" s="227">
        <v>0</v>
      </c>
      <c r="BE809" s="227">
        <v>0</v>
      </c>
      <c r="BF809" s="227">
        <v>0</v>
      </c>
      <c r="BG809" s="227">
        <v>0</v>
      </c>
      <c r="BH809" s="227">
        <v>0</v>
      </c>
      <c r="BI809" s="227">
        <v>0</v>
      </c>
      <c r="BJ809" s="227">
        <v>0</v>
      </c>
      <c r="BK809" s="227">
        <v>0</v>
      </c>
      <c r="BL809" s="227">
        <v>0</v>
      </c>
      <c r="BM809" s="227">
        <v>0</v>
      </c>
      <c r="BN809" s="227">
        <v>0</v>
      </c>
      <c r="BO809" s="227">
        <v>0</v>
      </c>
      <c r="BP809" s="227">
        <v>0</v>
      </c>
      <c r="BQ809" s="227">
        <v>0</v>
      </c>
      <c r="BR809" s="227">
        <v>0</v>
      </c>
      <c r="BS809" s="227">
        <v>0</v>
      </c>
      <c r="BT809" s="227">
        <v>0</v>
      </c>
      <c r="BU809" s="227">
        <v>1</v>
      </c>
      <c r="BV809" s="227">
        <v>0</v>
      </c>
      <c r="BW809" s="227">
        <v>0</v>
      </c>
      <c r="BX809" s="227">
        <v>0</v>
      </c>
      <c r="BY809" s="227">
        <v>0</v>
      </c>
      <c r="BZ809" s="227">
        <v>0</v>
      </c>
      <c r="CA809" s="227">
        <v>1</v>
      </c>
      <c r="CB809" s="227">
        <v>0</v>
      </c>
      <c r="CC809" s="227">
        <v>3</v>
      </c>
      <c r="CD809" s="227">
        <v>0</v>
      </c>
      <c r="CE809" s="227">
        <v>0</v>
      </c>
      <c r="CF809" s="227">
        <v>0</v>
      </c>
      <c r="CG809" s="227">
        <v>0</v>
      </c>
      <c r="CH809" s="227">
        <v>0</v>
      </c>
      <c r="CI809" s="227">
        <v>3</v>
      </c>
      <c r="CJ809" s="227">
        <v>0</v>
      </c>
      <c r="CK809" s="227">
        <v>0</v>
      </c>
      <c r="CL809" s="227">
        <v>0</v>
      </c>
      <c r="CM809" s="326" t="s">
        <v>1457</v>
      </c>
      <c r="CN809" s="309" t="s">
        <v>1456</v>
      </c>
      <c r="CO809" s="309" t="s">
        <v>1457</v>
      </c>
      <c r="CP809" s="310" t="s">
        <v>2205</v>
      </c>
      <c r="CQ809" s="336" t="s">
        <v>2273</v>
      </c>
      <c r="CR809" s="310">
        <f t="shared" si="20"/>
        <v>0</v>
      </c>
      <c r="CS809" s="310" t="s">
        <v>2157</v>
      </c>
      <c r="CT809" s="310" t="s">
        <v>846</v>
      </c>
      <c r="CU809" s="310">
        <v>0</v>
      </c>
      <c r="CW809" s="312" t="s">
        <v>1456</v>
      </c>
      <c r="CX809" s="310" t="s">
        <v>1457</v>
      </c>
      <c r="CY809" s="310" t="s">
        <v>2205</v>
      </c>
      <c r="CZ809" s="325">
        <f t="shared" si="19"/>
        <v>0</v>
      </c>
      <c r="DA809" s="313" t="s">
        <v>2157</v>
      </c>
      <c r="DB809" s="310" t="s">
        <v>846</v>
      </c>
      <c r="DC809" s="310" t="s">
        <v>2296</v>
      </c>
    </row>
    <row r="810" spans="1:107" ht="13.2" customHeight="1" x14ac:dyDescent="0.25">
      <c r="A810" s="293" t="s">
        <v>2158</v>
      </c>
      <c r="B810" s="294" t="s">
        <v>1183</v>
      </c>
      <c r="C810" s="227">
        <v>0</v>
      </c>
      <c r="D810" s="227">
        <v>0</v>
      </c>
      <c r="E810" s="227">
        <v>0</v>
      </c>
      <c r="F810" s="227">
        <v>0</v>
      </c>
      <c r="G810" s="227">
        <v>0</v>
      </c>
      <c r="H810" s="227">
        <v>0</v>
      </c>
      <c r="I810" s="227">
        <v>0</v>
      </c>
      <c r="J810" s="227">
        <v>0</v>
      </c>
      <c r="K810" s="227">
        <v>0</v>
      </c>
      <c r="L810" s="227">
        <v>0</v>
      </c>
      <c r="M810" s="227">
        <v>0</v>
      </c>
      <c r="N810" s="227">
        <v>0</v>
      </c>
      <c r="O810" s="227">
        <v>0</v>
      </c>
      <c r="P810" s="227">
        <v>0</v>
      </c>
      <c r="Q810" s="227">
        <v>0</v>
      </c>
      <c r="R810" s="227">
        <v>0</v>
      </c>
      <c r="S810" s="227">
        <v>1</v>
      </c>
      <c r="T810" s="227">
        <v>0</v>
      </c>
      <c r="U810" s="227">
        <v>0</v>
      </c>
      <c r="V810" s="227">
        <v>0</v>
      </c>
      <c r="W810" s="227">
        <v>0</v>
      </c>
      <c r="X810" s="227">
        <v>0</v>
      </c>
      <c r="Y810" s="227">
        <v>0</v>
      </c>
      <c r="Z810" s="227">
        <v>0</v>
      </c>
      <c r="AA810" s="227">
        <v>0</v>
      </c>
      <c r="AB810" s="227">
        <v>0</v>
      </c>
      <c r="AC810" s="227">
        <v>0</v>
      </c>
      <c r="AD810" s="227">
        <v>0</v>
      </c>
      <c r="AE810" s="227">
        <v>0</v>
      </c>
      <c r="AF810" s="227">
        <v>0</v>
      </c>
      <c r="AG810" s="227">
        <v>0</v>
      </c>
      <c r="AH810" s="227">
        <v>0</v>
      </c>
      <c r="AI810" s="227">
        <v>0</v>
      </c>
      <c r="AJ810" s="227">
        <v>0</v>
      </c>
      <c r="AK810" s="227">
        <v>0</v>
      </c>
      <c r="AL810" s="227">
        <v>0</v>
      </c>
      <c r="AM810" s="227">
        <v>0</v>
      </c>
      <c r="AN810" s="227">
        <v>0</v>
      </c>
      <c r="AO810" s="227">
        <v>0</v>
      </c>
      <c r="AP810" s="227">
        <v>0</v>
      </c>
      <c r="AQ810" s="227">
        <v>0</v>
      </c>
      <c r="AR810" s="227">
        <v>0</v>
      </c>
      <c r="AS810" s="227">
        <v>0</v>
      </c>
      <c r="AT810" s="227">
        <v>0</v>
      </c>
      <c r="AU810" s="227">
        <v>0</v>
      </c>
      <c r="AV810" s="227">
        <v>0</v>
      </c>
      <c r="AW810" s="227">
        <v>0</v>
      </c>
      <c r="AX810" s="227">
        <v>0</v>
      </c>
      <c r="AY810" s="227">
        <v>0</v>
      </c>
      <c r="AZ810" s="227">
        <v>0</v>
      </c>
      <c r="BA810" s="227">
        <v>10</v>
      </c>
      <c r="BB810" s="227">
        <v>0</v>
      </c>
      <c r="BC810" s="227">
        <v>0</v>
      </c>
      <c r="BD810" s="227">
        <v>0</v>
      </c>
      <c r="BE810" s="227">
        <v>0</v>
      </c>
      <c r="BF810" s="227">
        <v>0</v>
      </c>
      <c r="BG810" s="227">
        <v>0</v>
      </c>
      <c r="BH810" s="227">
        <v>0</v>
      </c>
      <c r="BI810" s="227">
        <v>0</v>
      </c>
      <c r="BJ810" s="227">
        <v>0</v>
      </c>
      <c r="BK810" s="227">
        <v>0</v>
      </c>
      <c r="BL810" s="227">
        <v>0</v>
      </c>
      <c r="BM810" s="227">
        <v>0</v>
      </c>
      <c r="BN810" s="227">
        <v>0</v>
      </c>
      <c r="BO810" s="227">
        <v>0</v>
      </c>
      <c r="BP810" s="227">
        <v>0</v>
      </c>
      <c r="BQ810" s="227">
        <v>0</v>
      </c>
      <c r="BR810" s="295">
        <v>0</v>
      </c>
      <c r="BS810" s="227">
        <v>0</v>
      </c>
      <c r="BT810" s="227">
        <v>0</v>
      </c>
      <c r="BU810" s="295">
        <v>0</v>
      </c>
      <c r="BV810" s="227">
        <v>0</v>
      </c>
      <c r="BW810" s="227">
        <v>10</v>
      </c>
      <c r="BX810" s="227">
        <v>0</v>
      </c>
      <c r="BY810" s="227">
        <v>0</v>
      </c>
      <c r="BZ810" s="227">
        <v>0</v>
      </c>
      <c r="CA810" s="295">
        <v>0</v>
      </c>
      <c r="CB810" s="227">
        <v>0</v>
      </c>
      <c r="CC810" s="227">
        <v>0</v>
      </c>
      <c r="CD810" s="295">
        <v>2</v>
      </c>
      <c r="CE810" s="227">
        <v>0</v>
      </c>
      <c r="CF810" s="227">
        <v>0</v>
      </c>
      <c r="CG810" s="227">
        <v>0</v>
      </c>
      <c r="CH810" s="227">
        <v>0</v>
      </c>
      <c r="CI810" s="227">
        <v>0</v>
      </c>
      <c r="CJ810" s="295">
        <v>0</v>
      </c>
      <c r="CK810" s="227">
        <v>0</v>
      </c>
      <c r="CL810" s="227">
        <v>0</v>
      </c>
      <c r="CM810" s="326" t="s">
        <v>1457</v>
      </c>
      <c r="CN810" s="309" t="s">
        <v>1456</v>
      </c>
      <c r="CO810" s="309" t="s">
        <v>1457</v>
      </c>
      <c r="CP810" s="310" t="s">
        <v>2205</v>
      </c>
      <c r="CQ810" s="336" t="s">
        <v>2273</v>
      </c>
      <c r="CR810" s="310">
        <f t="shared" si="20"/>
        <v>0</v>
      </c>
      <c r="CS810" s="310" t="s">
        <v>2158</v>
      </c>
      <c r="CT810" s="310" t="s">
        <v>1183</v>
      </c>
      <c r="CU810" s="310">
        <v>0</v>
      </c>
      <c r="CW810" s="312" t="s">
        <v>1456</v>
      </c>
      <c r="CX810" s="310" t="s">
        <v>1457</v>
      </c>
      <c r="CY810" s="310" t="s">
        <v>2205</v>
      </c>
      <c r="CZ810" s="325">
        <f t="shared" si="19"/>
        <v>0</v>
      </c>
      <c r="DA810" s="313" t="s">
        <v>2158</v>
      </c>
      <c r="DB810" s="310" t="s">
        <v>1183</v>
      </c>
      <c r="DC810" s="310" t="s">
        <v>2296</v>
      </c>
    </row>
    <row r="811" spans="1:107" ht="13.2" customHeight="1" x14ac:dyDescent="0.25">
      <c r="A811" s="293" t="s">
        <v>2159</v>
      </c>
      <c r="B811" s="294" t="s">
        <v>847</v>
      </c>
      <c r="C811" s="227">
        <v>0</v>
      </c>
      <c r="D811" s="227">
        <v>0</v>
      </c>
      <c r="E811" s="227">
        <v>0</v>
      </c>
      <c r="F811" s="227">
        <v>0</v>
      </c>
      <c r="G811" s="227">
        <v>0</v>
      </c>
      <c r="H811" s="227">
        <v>0</v>
      </c>
      <c r="I811" s="227">
        <v>0</v>
      </c>
      <c r="J811" s="227">
        <v>0</v>
      </c>
      <c r="K811" s="227">
        <v>0</v>
      </c>
      <c r="L811" s="227">
        <v>0</v>
      </c>
      <c r="M811" s="227">
        <v>0</v>
      </c>
      <c r="N811" s="227">
        <v>0</v>
      </c>
      <c r="O811" s="227">
        <v>0</v>
      </c>
      <c r="P811" s="227">
        <v>0</v>
      </c>
      <c r="Q811" s="227">
        <v>0</v>
      </c>
      <c r="R811" s="227">
        <v>0</v>
      </c>
      <c r="S811" s="227">
        <v>0</v>
      </c>
      <c r="T811" s="227">
        <v>0</v>
      </c>
      <c r="U811" s="227">
        <v>0</v>
      </c>
      <c r="V811" s="227">
        <v>0</v>
      </c>
      <c r="W811" s="227">
        <v>0</v>
      </c>
      <c r="X811" s="227">
        <v>0</v>
      </c>
      <c r="Y811" s="227">
        <v>0</v>
      </c>
      <c r="Z811" s="227">
        <v>0</v>
      </c>
      <c r="AA811" s="227">
        <v>0</v>
      </c>
      <c r="AB811" s="227">
        <v>0</v>
      </c>
      <c r="AC811" s="227">
        <v>0</v>
      </c>
      <c r="AD811" s="227">
        <v>0</v>
      </c>
      <c r="AE811" s="227">
        <v>0</v>
      </c>
      <c r="AF811" s="227">
        <v>0</v>
      </c>
      <c r="AG811" s="227">
        <v>0</v>
      </c>
      <c r="AH811" s="227">
        <v>1</v>
      </c>
      <c r="AI811" s="227">
        <v>0</v>
      </c>
      <c r="AJ811" s="227">
        <v>0</v>
      </c>
      <c r="AK811" s="227">
        <v>0</v>
      </c>
      <c r="AL811" s="227">
        <v>0</v>
      </c>
      <c r="AM811" s="227">
        <v>0</v>
      </c>
      <c r="AN811" s="227">
        <v>0</v>
      </c>
      <c r="AO811" s="227">
        <v>0</v>
      </c>
      <c r="AP811" s="227">
        <v>0</v>
      </c>
      <c r="AQ811" s="227">
        <v>0</v>
      </c>
      <c r="AR811" s="227">
        <v>0</v>
      </c>
      <c r="AS811" s="227">
        <v>0</v>
      </c>
      <c r="AT811" s="227">
        <v>0</v>
      </c>
      <c r="AU811" s="227">
        <v>0</v>
      </c>
      <c r="AV811" s="227">
        <v>0</v>
      </c>
      <c r="AW811" s="227">
        <v>0</v>
      </c>
      <c r="AX811" s="227">
        <v>0</v>
      </c>
      <c r="AY811" s="227">
        <v>0</v>
      </c>
      <c r="AZ811" s="227">
        <v>0</v>
      </c>
      <c r="BA811" s="227">
        <v>0</v>
      </c>
      <c r="BB811" s="227">
        <v>0</v>
      </c>
      <c r="BC811" s="227">
        <v>0</v>
      </c>
      <c r="BD811" s="227">
        <v>0</v>
      </c>
      <c r="BE811" s="227">
        <v>0</v>
      </c>
      <c r="BF811" s="227">
        <v>0</v>
      </c>
      <c r="BG811" s="227">
        <v>0</v>
      </c>
      <c r="BH811" s="227">
        <v>0</v>
      </c>
      <c r="BI811" s="227">
        <v>0</v>
      </c>
      <c r="BJ811" s="227">
        <v>0</v>
      </c>
      <c r="BK811" s="227">
        <v>0</v>
      </c>
      <c r="BL811" s="227">
        <v>0</v>
      </c>
      <c r="BM811" s="227">
        <v>0</v>
      </c>
      <c r="BN811" s="227">
        <v>0</v>
      </c>
      <c r="BO811" s="227">
        <v>0</v>
      </c>
      <c r="BP811" s="227">
        <v>0</v>
      </c>
      <c r="BQ811" s="227">
        <v>0</v>
      </c>
      <c r="BR811" s="227">
        <v>0</v>
      </c>
      <c r="BS811" s="227">
        <v>0</v>
      </c>
      <c r="BT811" s="227">
        <v>0</v>
      </c>
      <c r="BU811" s="227">
        <v>0</v>
      </c>
      <c r="BV811" s="227">
        <v>0</v>
      </c>
      <c r="BW811" s="227">
        <v>0</v>
      </c>
      <c r="BX811" s="227">
        <v>0</v>
      </c>
      <c r="BY811" s="227">
        <v>0</v>
      </c>
      <c r="BZ811" s="227">
        <v>0</v>
      </c>
      <c r="CA811" s="227">
        <v>0</v>
      </c>
      <c r="CB811" s="227">
        <v>0</v>
      </c>
      <c r="CC811" s="227">
        <v>0</v>
      </c>
      <c r="CD811" s="227">
        <v>2</v>
      </c>
      <c r="CE811" s="227">
        <v>3</v>
      </c>
      <c r="CF811" s="227">
        <v>0</v>
      </c>
      <c r="CG811" s="227">
        <v>0</v>
      </c>
      <c r="CH811" s="227">
        <v>0</v>
      </c>
      <c r="CI811" s="227">
        <v>2</v>
      </c>
      <c r="CJ811" s="227">
        <v>0</v>
      </c>
      <c r="CK811" s="227">
        <v>0</v>
      </c>
      <c r="CL811" s="227">
        <v>0</v>
      </c>
      <c r="CM811" s="326" t="s">
        <v>1457</v>
      </c>
      <c r="CN811" s="309" t="s">
        <v>1456</v>
      </c>
      <c r="CO811" s="309" t="s">
        <v>1457</v>
      </c>
      <c r="CP811" s="310" t="s">
        <v>2205</v>
      </c>
      <c r="CQ811" s="336" t="s">
        <v>2273</v>
      </c>
      <c r="CR811" s="310">
        <f t="shared" si="20"/>
        <v>0</v>
      </c>
      <c r="CS811" s="310" t="s">
        <v>2159</v>
      </c>
      <c r="CT811" s="310" t="s">
        <v>847</v>
      </c>
      <c r="CU811" s="310">
        <v>0</v>
      </c>
      <c r="CW811" s="312" t="s">
        <v>1456</v>
      </c>
      <c r="CX811" s="310" t="s">
        <v>1457</v>
      </c>
      <c r="CY811" s="310" t="s">
        <v>2205</v>
      </c>
      <c r="CZ811" s="325">
        <f t="shared" si="19"/>
        <v>0</v>
      </c>
      <c r="DA811" s="313" t="s">
        <v>2159</v>
      </c>
      <c r="DB811" s="310" t="s">
        <v>847</v>
      </c>
      <c r="DC811" s="310" t="s">
        <v>2296</v>
      </c>
    </row>
    <row r="812" spans="1:107" ht="13.2" customHeight="1" x14ac:dyDescent="0.25">
      <c r="A812" s="293" t="s">
        <v>2160</v>
      </c>
      <c r="B812" s="294" t="s">
        <v>848</v>
      </c>
      <c r="C812" s="227">
        <v>0</v>
      </c>
      <c r="D812" s="227">
        <v>0</v>
      </c>
      <c r="E812" s="227">
        <v>0</v>
      </c>
      <c r="F812" s="227">
        <v>0</v>
      </c>
      <c r="G812" s="227">
        <v>0</v>
      </c>
      <c r="H812" s="227">
        <v>0</v>
      </c>
      <c r="I812" s="227">
        <v>0</v>
      </c>
      <c r="J812" s="227">
        <v>0</v>
      </c>
      <c r="K812" s="227">
        <v>0</v>
      </c>
      <c r="L812" s="227">
        <v>0</v>
      </c>
      <c r="M812" s="227">
        <v>0</v>
      </c>
      <c r="N812" s="227">
        <v>0</v>
      </c>
      <c r="O812" s="227">
        <v>0</v>
      </c>
      <c r="P812" s="227">
        <v>0</v>
      </c>
      <c r="Q812" s="227">
        <v>0</v>
      </c>
      <c r="R812" s="227">
        <v>0</v>
      </c>
      <c r="S812" s="227">
        <v>0</v>
      </c>
      <c r="T812" s="227">
        <v>0</v>
      </c>
      <c r="U812" s="227">
        <v>0</v>
      </c>
      <c r="V812" s="227">
        <v>0</v>
      </c>
      <c r="W812" s="227">
        <v>0</v>
      </c>
      <c r="X812" s="227">
        <v>0</v>
      </c>
      <c r="Y812" s="227">
        <v>0</v>
      </c>
      <c r="Z812" s="227">
        <v>0</v>
      </c>
      <c r="AA812" s="227">
        <v>0</v>
      </c>
      <c r="AB812" s="227">
        <v>0</v>
      </c>
      <c r="AC812" s="227">
        <v>0</v>
      </c>
      <c r="AD812" s="227">
        <v>0</v>
      </c>
      <c r="AE812" s="227">
        <v>0</v>
      </c>
      <c r="AF812" s="227">
        <v>0</v>
      </c>
      <c r="AG812" s="227">
        <v>0</v>
      </c>
      <c r="AH812" s="227">
        <v>0</v>
      </c>
      <c r="AI812" s="227">
        <v>0</v>
      </c>
      <c r="AJ812" s="227">
        <v>0</v>
      </c>
      <c r="AK812" s="227">
        <v>0</v>
      </c>
      <c r="AL812" s="227">
        <v>0</v>
      </c>
      <c r="AM812" s="227">
        <v>0</v>
      </c>
      <c r="AN812" s="227">
        <v>0</v>
      </c>
      <c r="AO812" s="227">
        <v>0</v>
      </c>
      <c r="AP812" s="227">
        <v>0</v>
      </c>
      <c r="AQ812" s="227">
        <v>0</v>
      </c>
      <c r="AR812" s="227">
        <v>0</v>
      </c>
      <c r="AS812" s="227">
        <v>0</v>
      </c>
      <c r="AT812" s="227">
        <v>0</v>
      </c>
      <c r="AU812" s="227">
        <v>0</v>
      </c>
      <c r="AV812" s="227">
        <v>0</v>
      </c>
      <c r="AW812" s="227">
        <v>0</v>
      </c>
      <c r="AX812" s="227">
        <v>0</v>
      </c>
      <c r="AY812" s="227">
        <v>0</v>
      </c>
      <c r="AZ812" s="227">
        <v>0</v>
      </c>
      <c r="BA812" s="227">
        <v>0</v>
      </c>
      <c r="BB812" s="227">
        <v>0</v>
      </c>
      <c r="BC812" s="227">
        <v>0</v>
      </c>
      <c r="BD812" s="227">
        <v>0</v>
      </c>
      <c r="BE812" s="227">
        <v>0</v>
      </c>
      <c r="BF812" s="227">
        <v>0</v>
      </c>
      <c r="BG812" s="227">
        <v>0</v>
      </c>
      <c r="BH812" s="227">
        <v>0</v>
      </c>
      <c r="BI812" s="227">
        <v>0</v>
      </c>
      <c r="BJ812" s="227">
        <v>0</v>
      </c>
      <c r="BK812" s="227">
        <v>0</v>
      </c>
      <c r="BL812" s="227">
        <v>0</v>
      </c>
      <c r="BM812" s="227">
        <v>0</v>
      </c>
      <c r="BN812" s="227">
        <v>0</v>
      </c>
      <c r="BO812" s="227">
        <v>0</v>
      </c>
      <c r="BP812" s="227">
        <v>0</v>
      </c>
      <c r="BQ812" s="227">
        <v>0</v>
      </c>
      <c r="BR812" s="227">
        <v>0</v>
      </c>
      <c r="BS812" s="227">
        <v>0</v>
      </c>
      <c r="BT812" s="227">
        <v>0</v>
      </c>
      <c r="BU812" s="227">
        <v>0</v>
      </c>
      <c r="BV812" s="227">
        <v>0</v>
      </c>
      <c r="BW812" s="227">
        <v>1</v>
      </c>
      <c r="BX812" s="227">
        <v>0</v>
      </c>
      <c r="BY812" s="227">
        <v>0</v>
      </c>
      <c r="BZ812" s="227">
        <v>0</v>
      </c>
      <c r="CA812" s="227">
        <v>0</v>
      </c>
      <c r="CB812" s="227">
        <v>0</v>
      </c>
      <c r="CC812" s="227">
        <v>0</v>
      </c>
      <c r="CD812" s="227">
        <v>0</v>
      </c>
      <c r="CE812" s="227">
        <v>0</v>
      </c>
      <c r="CF812" s="227">
        <v>0</v>
      </c>
      <c r="CG812" s="227">
        <v>0</v>
      </c>
      <c r="CH812" s="227">
        <v>0</v>
      </c>
      <c r="CI812" s="227">
        <v>0</v>
      </c>
      <c r="CJ812" s="227">
        <v>0</v>
      </c>
      <c r="CK812" s="227">
        <v>0</v>
      </c>
      <c r="CL812" s="227">
        <v>0</v>
      </c>
      <c r="CM812" s="311" t="s">
        <v>1457</v>
      </c>
      <c r="CN812" s="309" t="s">
        <v>1456</v>
      </c>
      <c r="CO812" s="309" t="s">
        <v>1457</v>
      </c>
      <c r="CP812" s="310" t="s">
        <v>2205</v>
      </c>
      <c r="CQ812" s="336" t="s">
        <v>2273</v>
      </c>
      <c r="CR812" s="310">
        <f t="shared" si="20"/>
        <v>0</v>
      </c>
      <c r="CS812" s="310" t="s">
        <v>2160</v>
      </c>
      <c r="CT812" s="310" t="s">
        <v>848</v>
      </c>
      <c r="CU812" s="310">
        <v>0</v>
      </c>
      <c r="CW812" s="312" t="s">
        <v>1456</v>
      </c>
      <c r="CX812" s="310" t="s">
        <v>1457</v>
      </c>
      <c r="CY812" s="310" t="s">
        <v>2205</v>
      </c>
      <c r="CZ812" s="325">
        <f t="shared" si="19"/>
        <v>0</v>
      </c>
      <c r="DA812" s="313" t="s">
        <v>2160</v>
      </c>
      <c r="DB812" s="310" t="s">
        <v>848</v>
      </c>
      <c r="DC812" s="310" t="s">
        <v>2296</v>
      </c>
    </row>
    <row r="813" spans="1:107" ht="13.2" customHeight="1" x14ac:dyDescent="0.25">
      <c r="A813" s="293" t="s">
        <v>2161</v>
      </c>
      <c r="B813" s="294" t="s">
        <v>1184</v>
      </c>
      <c r="C813" s="227">
        <v>0</v>
      </c>
      <c r="D813" s="227">
        <v>0</v>
      </c>
      <c r="E813" s="227">
        <v>0</v>
      </c>
      <c r="F813" s="227">
        <v>0</v>
      </c>
      <c r="G813" s="227">
        <v>0</v>
      </c>
      <c r="H813" s="227">
        <v>0</v>
      </c>
      <c r="I813" s="227">
        <v>0</v>
      </c>
      <c r="J813" s="227">
        <v>0</v>
      </c>
      <c r="K813" s="227">
        <v>0</v>
      </c>
      <c r="L813" s="227">
        <v>0</v>
      </c>
      <c r="M813" s="227">
        <v>0</v>
      </c>
      <c r="N813" s="227">
        <v>0</v>
      </c>
      <c r="O813" s="227">
        <v>0</v>
      </c>
      <c r="P813" s="227">
        <v>0</v>
      </c>
      <c r="Q813" s="227">
        <v>0</v>
      </c>
      <c r="R813" s="227">
        <v>0</v>
      </c>
      <c r="S813" s="227">
        <v>0</v>
      </c>
      <c r="T813" s="227">
        <v>0</v>
      </c>
      <c r="U813" s="227">
        <v>0</v>
      </c>
      <c r="V813" s="227">
        <v>0</v>
      </c>
      <c r="W813" s="227">
        <v>0</v>
      </c>
      <c r="X813" s="227">
        <v>0</v>
      </c>
      <c r="Y813" s="227">
        <v>0</v>
      </c>
      <c r="Z813" s="227">
        <v>0</v>
      </c>
      <c r="AA813" s="227">
        <v>0</v>
      </c>
      <c r="AB813" s="227">
        <v>0</v>
      </c>
      <c r="AC813" s="227">
        <v>0</v>
      </c>
      <c r="AD813" s="227">
        <v>0</v>
      </c>
      <c r="AE813" s="227">
        <v>0</v>
      </c>
      <c r="AF813" s="227">
        <v>0</v>
      </c>
      <c r="AG813" s="227">
        <v>0</v>
      </c>
      <c r="AH813" s="227">
        <v>0</v>
      </c>
      <c r="AI813" s="227">
        <v>0</v>
      </c>
      <c r="AJ813" s="227">
        <v>0</v>
      </c>
      <c r="AK813" s="227">
        <v>0</v>
      </c>
      <c r="AL813" s="227">
        <v>0</v>
      </c>
      <c r="AM813" s="227">
        <v>0</v>
      </c>
      <c r="AN813" s="227">
        <v>0</v>
      </c>
      <c r="AO813" s="227">
        <v>0</v>
      </c>
      <c r="AP813" s="227">
        <v>0</v>
      </c>
      <c r="AQ813" s="227">
        <v>0</v>
      </c>
      <c r="AR813" s="227">
        <v>0</v>
      </c>
      <c r="AS813" s="227">
        <v>0</v>
      </c>
      <c r="AT813" s="227">
        <v>0</v>
      </c>
      <c r="AU813" s="227">
        <v>0</v>
      </c>
      <c r="AV813" s="227">
        <v>0</v>
      </c>
      <c r="AW813" s="227">
        <v>0</v>
      </c>
      <c r="AX813" s="227">
        <v>0</v>
      </c>
      <c r="AY813" s="227">
        <v>0</v>
      </c>
      <c r="AZ813" s="227">
        <v>0</v>
      </c>
      <c r="BA813" s="227">
        <v>0</v>
      </c>
      <c r="BB813" s="227">
        <v>0</v>
      </c>
      <c r="BC813" s="227">
        <v>0</v>
      </c>
      <c r="BD813" s="227">
        <v>0</v>
      </c>
      <c r="BE813" s="227">
        <v>0</v>
      </c>
      <c r="BF813" s="227">
        <v>0</v>
      </c>
      <c r="BG813" s="227">
        <v>0</v>
      </c>
      <c r="BH813" s="227">
        <v>0</v>
      </c>
      <c r="BI813" s="227">
        <v>0</v>
      </c>
      <c r="BJ813" s="227">
        <v>0</v>
      </c>
      <c r="BK813" s="227">
        <v>0</v>
      </c>
      <c r="BL813" s="227">
        <v>0</v>
      </c>
      <c r="BM813" s="227">
        <v>0</v>
      </c>
      <c r="BN813" s="227">
        <v>0</v>
      </c>
      <c r="BO813" s="227">
        <v>0</v>
      </c>
      <c r="BP813" s="227">
        <v>0</v>
      </c>
      <c r="BQ813" s="227">
        <v>0</v>
      </c>
      <c r="BR813" s="227">
        <v>0</v>
      </c>
      <c r="BS813" s="227">
        <v>0</v>
      </c>
      <c r="BT813" s="227">
        <v>0</v>
      </c>
      <c r="BU813" s="227">
        <v>0</v>
      </c>
      <c r="BV813" s="227">
        <v>0</v>
      </c>
      <c r="BW813" s="227">
        <v>0</v>
      </c>
      <c r="BX813" s="227">
        <v>0</v>
      </c>
      <c r="BY813" s="227">
        <v>0</v>
      </c>
      <c r="BZ813" s="227">
        <v>0</v>
      </c>
      <c r="CA813" s="227">
        <v>0</v>
      </c>
      <c r="CB813" s="227">
        <v>0</v>
      </c>
      <c r="CC813" s="227">
        <v>0</v>
      </c>
      <c r="CD813" s="227">
        <v>0</v>
      </c>
      <c r="CE813" s="227">
        <v>0</v>
      </c>
      <c r="CF813" s="227">
        <v>0</v>
      </c>
      <c r="CG813" s="227">
        <v>0</v>
      </c>
      <c r="CH813" s="227">
        <v>0</v>
      </c>
      <c r="CI813" s="227">
        <v>0</v>
      </c>
      <c r="CJ813" s="227">
        <v>0</v>
      </c>
      <c r="CK813" s="227">
        <v>0</v>
      </c>
      <c r="CL813" s="227">
        <v>0</v>
      </c>
      <c r="CM813" s="311" t="s">
        <v>1457</v>
      </c>
      <c r="CN813" s="309" t="s">
        <v>1456</v>
      </c>
      <c r="CO813" s="309" t="s">
        <v>1457</v>
      </c>
      <c r="CP813" s="310" t="s">
        <v>2205</v>
      </c>
      <c r="CQ813" s="336" t="s">
        <v>2273</v>
      </c>
      <c r="CR813" s="310">
        <f t="shared" si="20"/>
        <v>0</v>
      </c>
      <c r="CS813" s="310" t="s">
        <v>2161</v>
      </c>
      <c r="CT813" s="310" t="s">
        <v>1184</v>
      </c>
      <c r="CU813" s="310">
        <v>0</v>
      </c>
      <c r="CW813" s="312" t="s">
        <v>1456</v>
      </c>
      <c r="CX813" s="310" t="s">
        <v>1457</v>
      </c>
      <c r="CY813" s="310" t="s">
        <v>2205</v>
      </c>
      <c r="CZ813" s="325">
        <f t="shared" si="19"/>
        <v>0</v>
      </c>
      <c r="DA813" s="313" t="s">
        <v>2161</v>
      </c>
      <c r="DB813" s="310" t="s">
        <v>1184</v>
      </c>
      <c r="DC813" s="310" t="s">
        <v>2296</v>
      </c>
    </row>
    <row r="814" spans="1:107" ht="13.2" customHeight="1" x14ac:dyDescent="0.25">
      <c r="A814" s="293" t="s">
        <v>2162</v>
      </c>
      <c r="B814" s="294" t="s">
        <v>849</v>
      </c>
      <c r="C814" s="227">
        <v>0</v>
      </c>
      <c r="D814" s="227">
        <v>0</v>
      </c>
      <c r="E814" s="227">
        <v>0</v>
      </c>
      <c r="F814" s="227">
        <v>0</v>
      </c>
      <c r="G814" s="227">
        <v>0</v>
      </c>
      <c r="H814" s="227">
        <v>0</v>
      </c>
      <c r="I814" s="227">
        <v>0</v>
      </c>
      <c r="J814" s="227">
        <v>0</v>
      </c>
      <c r="K814" s="227">
        <v>0</v>
      </c>
      <c r="L814" s="227">
        <v>3</v>
      </c>
      <c r="M814" s="227">
        <v>0</v>
      </c>
      <c r="N814" s="227">
        <v>0</v>
      </c>
      <c r="O814" s="227">
        <v>13</v>
      </c>
      <c r="P814" s="227">
        <v>0</v>
      </c>
      <c r="Q814" s="227">
        <v>0</v>
      </c>
      <c r="R814" s="227">
        <v>0</v>
      </c>
      <c r="S814" s="227">
        <v>4</v>
      </c>
      <c r="T814" s="227">
        <v>0</v>
      </c>
      <c r="U814" s="227">
        <v>0</v>
      </c>
      <c r="V814" s="227">
        <v>0</v>
      </c>
      <c r="W814" s="227">
        <v>13</v>
      </c>
      <c r="X814" s="227">
        <v>131</v>
      </c>
      <c r="Y814" s="227">
        <v>0</v>
      </c>
      <c r="Z814" s="227">
        <v>0</v>
      </c>
      <c r="AA814" s="227">
        <v>0</v>
      </c>
      <c r="AB814" s="227">
        <v>0</v>
      </c>
      <c r="AC814" s="227">
        <v>0</v>
      </c>
      <c r="AD814" s="227">
        <v>12</v>
      </c>
      <c r="AE814" s="227">
        <v>0</v>
      </c>
      <c r="AF814" s="227">
        <v>0</v>
      </c>
      <c r="AG814" s="227">
        <v>0</v>
      </c>
      <c r="AH814" s="227">
        <v>4</v>
      </c>
      <c r="AI814" s="227">
        <v>0</v>
      </c>
      <c r="AJ814" s="227">
        <v>0</v>
      </c>
      <c r="AK814" s="227">
        <v>0</v>
      </c>
      <c r="AL814" s="227">
        <v>0</v>
      </c>
      <c r="AM814" s="227">
        <v>0</v>
      </c>
      <c r="AN814" s="227">
        <v>0</v>
      </c>
      <c r="AO814" s="227">
        <v>0</v>
      </c>
      <c r="AP814" s="227">
        <v>0</v>
      </c>
      <c r="AQ814" s="227">
        <v>4</v>
      </c>
      <c r="AR814" s="227">
        <v>0</v>
      </c>
      <c r="AS814" s="227">
        <v>0</v>
      </c>
      <c r="AT814" s="227">
        <v>0</v>
      </c>
      <c r="AU814" s="227">
        <v>0</v>
      </c>
      <c r="AV814" s="227">
        <v>3</v>
      </c>
      <c r="AW814" s="227">
        <v>0</v>
      </c>
      <c r="AX814" s="227">
        <v>0</v>
      </c>
      <c r="AY814" s="227">
        <v>0</v>
      </c>
      <c r="AZ814" s="227">
        <v>4716.3999999999996</v>
      </c>
      <c r="BA814" s="227">
        <v>11</v>
      </c>
      <c r="BB814" s="227">
        <v>0</v>
      </c>
      <c r="BC814" s="227">
        <v>0</v>
      </c>
      <c r="BD814" s="227">
        <v>0</v>
      </c>
      <c r="BE814" s="227">
        <v>0</v>
      </c>
      <c r="BF814" s="227">
        <v>0</v>
      </c>
      <c r="BG814" s="227">
        <v>0</v>
      </c>
      <c r="BH814" s="227">
        <v>0</v>
      </c>
      <c r="BI814" s="227">
        <v>0</v>
      </c>
      <c r="BJ814" s="227">
        <v>0</v>
      </c>
      <c r="BK814" s="227">
        <v>17</v>
      </c>
      <c r="BL814" s="227">
        <v>0</v>
      </c>
      <c r="BM814" s="227">
        <v>0</v>
      </c>
      <c r="BN814" s="227">
        <v>0</v>
      </c>
      <c r="BO814" s="227">
        <v>0</v>
      </c>
      <c r="BP814" s="227">
        <v>19</v>
      </c>
      <c r="BQ814" s="227">
        <v>0</v>
      </c>
      <c r="BR814" s="227">
        <v>0</v>
      </c>
      <c r="BS814" s="227">
        <v>0</v>
      </c>
      <c r="BT814" s="227">
        <v>0</v>
      </c>
      <c r="BU814" s="227">
        <v>16972</v>
      </c>
      <c r="BV814" s="227">
        <v>0</v>
      </c>
      <c r="BW814" s="227">
        <v>12</v>
      </c>
      <c r="BX814" s="227">
        <v>0</v>
      </c>
      <c r="BY814" s="227">
        <v>0</v>
      </c>
      <c r="BZ814" s="227">
        <v>0</v>
      </c>
      <c r="CA814" s="227">
        <v>0</v>
      </c>
      <c r="CB814" s="227">
        <v>0</v>
      </c>
      <c r="CC814" s="227">
        <v>0</v>
      </c>
      <c r="CD814" s="227">
        <v>3</v>
      </c>
      <c r="CE814" s="227">
        <v>2</v>
      </c>
      <c r="CF814" s="227">
        <v>0</v>
      </c>
      <c r="CG814" s="227">
        <v>0</v>
      </c>
      <c r="CH814" s="227">
        <v>0</v>
      </c>
      <c r="CI814" s="227">
        <v>6</v>
      </c>
      <c r="CJ814" s="227">
        <v>0</v>
      </c>
      <c r="CK814" s="227">
        <v>0</v>
      </c>
      <c r="CL814" s="227">
        <v>0</v>
      </c>
      <c r="CM814" s="311" t="s">
        <v>1457</v>
      </c>
      <c r="CN814" s="309" t="s">
        <v>1456</v>
      </c>
      <c r="CO814" s="309" t="s">
        <v>1457</v>
      </c>
      <c r="CP814" s="310" t="s">
        <v>2205</v>
      </c>
      <c r="CQ814" s="336" t="s">
        <v>2273</v>
      </c>
      <c r="CR814" s="310">
        <f t="shared" si="20"/>
        <v>0</v>
      </c>
      <c r="CS814" s="310" t="s">
        <v>2162</v>
      </c>
      <c r="CT814" s="310" t="s">
        <v>849</v>
      </c>
      <c r="CU814" s="310">
        <v>0</v>
      </c>
      <c r="CW814" s="312" t="s">
        <v>1456</v>
      </c>
      <c r="CX814" s="310" t="s">
        <v>1457</v>
      </c>
      <c r="CY814" s="310" t="s">
        <v>2205</v>
      </c>
      <c r="CZ814" s="325">
        <f t="shared" si="19"/>
        <v>0</v>
      </c>
      <c r="DA814" s="313" t="s">
        <v>2162</v>
      </c>
      <c r="DB814" s="310" t="s">
        <v>849</v>
      </c>
      <c r="DC814" s="310" t="s">
        <v>2296</v>
      </c>
    </row>
    <row r="815" spans="1:107" ht="13.2" customHeight="1" x14ac:dyDescent="0.25">
      <c r="A815" s="293" t="s">
        <v>2163</v>
      </c>
      <c r="B815" s="294" t="s">
        <v>850</v>
      </c>
      <c r="C815" s="227">
        <v>0</v>
      </c>
      <c r="D815" s="227">
        <v>0</v>
      </c>
      <c r="E815" s="227">
        <v>0</v>
      </c>
      <c r="F815" s="227">
        <v>0</v>
      </c>
      <c r="G815" s="227">
        <v>0</v>
      </c>
      <c r="H815" s="227">
        <v>0</v>
      </c>
      <c r="I815" s="227">
        <v>0</v>
      </c>
      <c r="J815" s="227">
        <v>0</v>
      </c>
      <c r="K815" s="227">
        <v>0</v>
      </c>
      <c r="L815" s="227">
        <v>2</v>
      </c>
      <c r="M815" s="227">
        <v>0</v>
      </c>
      <c r="N815" s="227">
        <v>0</v>
      </c>
      <c r="O815" s="227">
        <v>0</v>
      </c>
      <c r="P815" s="227">
        <v>0</v>
      </c>
      <c r="Q815" s="227">
        <v>0</v>
      </c>
      <c r="R815" s="227">
        <v>0</v>
      </c>
      <c r="S815" s="227">
        <v>0</v>
      </c>
      <c r="T815" s="227">
        <v>0</v>
      </c>
      <c r="U815" s="227">
        <v>0</v>
      </c>
      <c r="V815" s="227">
        <v>0</v>
      </c>
      <c r="W815" s="227">
        <v>0</v>
      </c>
      <c r="X815" s="227">
        <v>15</v>
      </c>
      <c r="Y815" s="227">
        <v>0</v>
      </c>
      <c r="Z815" s="227">
        <v>0</v>
      </c>
      <c r="AA815" s="227">
        <v>0</v>
      </c>
      <c r="AB815" s="227">
        <v>0</v>
      </c>
      <c r="AC815" s="227">
        <v>0</v>
      </c>
      <c r="AD815" s="227">
        <v>0</v>
      </c>
      <c r="AE815" s="227">
        <v>0</v>
      </c>
      <c r="AF815" s="227">
        <v>0</v>
      </c>
      <c r="AG815" s="227">
        <v>0</v>
      </c>
      <c r="AH815" s="227">
        <v>4</v>
      </c>
      <c r="AI815" s="227">
        <v>0</v>
      </c>
      <c r="AJ815" s="227">
        <v>0</v>
      </c>
      <c r="AK815" s="227">
        <v>0</v>
      </c>
      <c r="AL815" s="227">
        <v>0</v>
      </c>
      <c r="AM815" s="227">
        <v>0</v>
      </c>
      <c r="AN815" s="227">
        <v>0</v>
      </c>
      <c r="AO815" s="227">
        <v>0</v>
      </c>
      <c r="AP815" s="227">
        <v>0</v>
      </c>
      <c r="AQ815" s="227">
        <v>0</v>
      </c>
      <c r="AR815" s="227">
        <v>0</v>
      </c>
      <c r="AS815" s="227">
        <v>0</v>
      </c>
      <c r="AT815" s="227">
        <v>0</v>
      </c>
      <c r="AU815" s="227">
        <v>0</v>
      </c>
      <c r="AV815" s="227">
        <v>9</v>
      </c>
      <c r="AW815" s="227">
        <v>0</v>
      </c>
      <c r="AX815" s="227">
        <v>0</v>
      </c>
      <c r="AY815" s="227">
        <v>0</v>
      </c>
      <c r="AZ815" s="227">
        <v>0</v>
      </c>
      <c r="BA815" s="227">
        <v>0</v>
      </c>
      <c r="BB815" s="227">
        <v>0</v>
      </c>
      <c r="BC815" s="227">
        <v>0</v>
      </c>
      <c r="BD815" s="227">
        <v>0</v>
      </c>
      <c r="BE815" s="227">
        <v>0</v>
      </c>
      <c r="BF815" s="227">
        <v>0</v>
      </c>
      <c r="BG815" s="227">
        <v>0</v>
      </c>
      <c r="BH815" s="227">
        <v>0</v>
      </c>
      <c r="BI815" s="227">
        <v>0</v>
      </c>
      <c r="BJ815" s="227">
        <v>0</v>
      </c>
      <c r="BK815" s="227">
        <v>2</v>
      </c>
      <c r="BL815" s="227">
        <v>0</v>
      </c>
      <c r="BM815" s="227">
        <v>0</v>
      </c>
      <c r="BN815" s="227">
        <v>0</v>
      </c>
      <c r="BO815" s="227">
        <v>0</v>
      </c>
      <c r="BP815" s="227">
        <v>0</v>
      </c>
      <c r="BQ815" s="227">
        <v>0</v>
      </c>
      <c r="BR815" s="227">
        <v>0</v>
      </c>
      <c r="BS815" s="227">
        <v>0</v>
      </c>
      <c r="BT815" s="227">
        <v>0</v>
      </c>
      <c r="BU815" s="227">
        <v>39</v>
      </c>
      <c r="BV815" s="227">
        <v>0</v>
      </c>
      <c r="BW815" s="227">
        <v>25</v>
      </c>
      <c r="BX815" s="227">
        <v>0</v>
      </c>
      <c r="BY815" s="227">
        <v>0</v>
      </c>
      <c r="BZ815" s="227">
        <v>0</v>
      </c>
      <c r="CA815" s="227">
        <v>0</v>
      </c>
      <c r="CB815" s="227">
        <v>0</v>
      </c>
      <c r="CC815" s="227">
        <v>0</v>
      </c>
      <c r="CD815" s="227">
        <v>0</v>
      </c>
      <c r="CE815" s="227">
        <v>0</v>
      </c>
      <c r="CF815" s="227">
        <v>0</v>
      </c>
      <c r="CG815" s="227">
        <v>0</v>
      </c>
      <c r="CH815" s="227">
        <v>0</v>
      </c>
      <c r="CI815" s="227">
        <v>27</v>
      </c>
      <c r="CJ815" s="227">
        <v>0</v>
      </c>
      <c r="CK815" s="227">
        <v>0</v>
      </c>
      <c r="CL815" s="227">
        <v>0</v>
      </c>
      <c r="CM815" s="311" t="s">
        <v>1457</v>
      </c>
      <c r="CN815" s="309" t="s">
        <v>1456</v>
      </c>
      <c r="CO815" s="309" t="s">
        <v>1457</v>
      </c>
      <c r="CP815" s="310" t="s">
        <v>2205</v>
      </c>
      <c r="CQ815" s="336" t="s">
        <v>2273</v>
      </c>
      <c r="CR815" s="310">
        <f t="shared" si="20"/>
        <v>0</v>
      </c>
      <c r="CS815" s="310" t="s">
        <v>2163</v>
      </c>
      <c r="CT815" s="310" t="s">
        <v>850</v>
      </c>
      <c r="CU815" s="310">
        <v>0</v>
      </c>
      <c r="CW815" s="312" t="s">
        <v>1456</v>
      </c>
      <c r="CX815" s="310" t="s">
        <v>1457</v>
      </c>
      <c r="CY815" s="310" t="s">
        <v>2205</v>
      </c>
      <c r="CZ815" s="325">
        <f t="shared" si="19"/>
        <v>0</v>
      </c>
      <c r="DA815" s="313" t="s">
        <v>2163</v>
      </c>
      <c r="DB815" s="310" t="s">
        <v>850</v>
      </c>
      <c r="DC815" s="310" t="s">
        <v>2296</v>
      </c>
    </row>
    <row r="816" spans="1:107" ht="13.2" customHeight="1" x14ac:dyDescent="0.25">
      <c r="A816" s="293" t="s">
        <v>2164</v>
      </c>
      <c r="B816" s="294" t="s">
        <v>851</v>
      </c>
      <c r="C816" s="227">
        <v>0</v>
      </c>
      <c r="D816" s="227">
        <v>0</v>
      </c>
      <c r="E816" s="227">
        <v>0</v>
      </c>
      <c r="F816" s="227">
        <v>0</v>
      </c>
      <c r="G816" s="227">
        <v>0</v>
      </c>
      <c r="H816" s="227">
        <v>0</v>
      </c>
      <c r="I816" s="227">
        <v>0</v>
      </c>
      <c r="J816" s="227">
        <v>0</v>
      </c>
      <c r="K816" s="227">
        <v>0</v>
      </c>
      <c r="L816" s="227">
        <v>0</v>
      </c>
      <c r="M816" s="227">
        <v>0</v>
      </c>
      <c r="N816" s="227">
        <v>0</v>
      </c>
      <c r="O816" s="227">
        <v>0</v>
      </c>
      <c r="P816" s="227">
        <v>0</v>
      </c>
      <c r="Q816" s="227">
        <v>0</v>
      </c>
      <c r="R816" s="227">
        <v>0</v>
      </c>
      <c r="S816" s="227">
        <v>0</v>
      </c>
      <c r="T816" s="227">
        <v>0</v>
      </c>
      <c r="U816" s="227">
        <v>0</v>
      </c>
      <c r="V816" s="227">
        <v>0</v>
      </c>
      <c r="W816" s="227">
        <v>0</v>
      </c>
      <c r="X816" s="227">
        <v>0</v>
      </c>
      <c r="Y816" s="227">
        <v>0</v>
      </c>
      <c r="Z816" s="227">
        <v>0</v>
      </c>
      <c r="AA816" s="227">
        <v>0</v>
      </c>
      <c r="AB816" s="227">
        <v>0</v>
      </c>
      <c r="AC816" s="227">
        <v>0</v>
      </c>
      <c r="AD816" s="227">
        <v>0</v>
      </c>
      <c r="AE816" s="227">
        <v>0</v>
      </c>
      <c r="AF816" s="227">
        <v>0</v>
      </c>
      <c r="AG816" s="227">
        <v>0</v>
      </c>
      <c r="AH816" s="227">
        <v>1</v>
      </c>
      <c r="AI816" s="227">
        <v>0</v>
      </c>
      <c r="AJ816" s="227">
        <v>0</v>
      </c>
      <c r="AK816" s="227">
        <v>0</v>
      </c>
      <c r="AL816" s="227">
        <v>0</v>
      </c>
      <c r="AM816" s="227">
        <v>0</v>
      </c>
      <c r="AN816" s="227">
        <v>0</v>
      </c>
      <c r="AO816" s="227">
        <v>0</v>
      </c>
      <c r="AP816" s="227">
        <v>0</v>
      </c>
      <c r="AQ816" s="227">
        <v>0</v>
      </c>
      <c r="AR816" s="227">
        <v>0</v>
      </c>
      <c r="AS816" s="227">
        <v>0</v>
      </c>
      <c r="AT816" s="227">
        <v>0</v>
      </c>
      <c r="AU816" s="227">
        <v>0</v>
      </c>
      <c r="AV816" s="227">
        <v>0</v>
      </c>
      <c r="AW816" s="227">
        <v>0</v>
      </c>
      <c r="AX816" s="227">
        <v>0</v>
      </c>
      <c r="AY816" s="227">
        <v>0</v>
      </c>
      <c r="AZ816" s="227">
        <v>0</v>
      </c>
      <c r="BA816" s="227">
        <v>0</v>
      </c>
      <c r="BB816" s="227">
        <v>0</v>
      </c>
      <c r="BC816" s="227">
        <v>0</v>
      </c>
      <c r="BD816" s="227">
        <v>0</v>
      </c>
      <c r="BE816" s="227">
        <v>0</v>
      </c>
      <c r="BF816" s="227">
        <v>0</v>
      </c>
      <c r="BG816" s="227">
        <v>0</v>
      </c>
      <c r="BH816" s="227">
        <v>0</v>
      </c>
      <c r="BI816" s="227">
        <v>0</v>
      </c>
      <c r="BJ816" s="227">
        <v>0</v>
      </c>
      <c r="BK816" s="227">
        <v>0</v>
      </c>
      <c r="BL816" s="227">
        <v>0</v>
      </c>
      <c r="BM816" s="227">
        <v>0</v>
      </c>
      <c r="BN816" s="227">
        <v>0</v>
      </c>
      <c r="BO816" s="227">
        <v>0</v>
      </c>
      <c r="BP816" s="227">
        <v>0</v>
      </c>
      <c r="BQ816" s="227">
        <v>0</v>
      </c>
      <c r="BR816" s="227">
        <v>0</v>
      </c>
      <c r="BS816" s="227">
        <v>0</v>
      </c>
      <c r="BT816" s="227">
        <v>0</v>
      </c>
      <c r="BU816" s="227">
        <v>0</v>
      </c>
      <c r="BV816" s="227">
        <v>0</v>
      </c>
      <c r="BW816" s="227">
        <v>0</v>
      </c>
      <c r="BX816" s="227">
        <v>0</v>
      </c>
      <c r="BY816" s="227">
        <v>0</v>
      </c>
      <c r="BZ816" s="227">
        <v>0</v>
      </c>
      <c r="CA816" s="227">
        <v>0</v>
      </c>
      <c r="CB816" s="227">
        <v>0</v>
      </c>
      <c r="CC816" s="227">
        <v>0</v>
      </c>
      <c r="CD816" s="227">
        <v>0</v>
      </c>
      <c r="CE816" s="227">
        <v>4</v>
      </c>
      <c r="CF816" s="227">
        <v>0</v>
      </c>
      <c r="CG816" s="227">
        <v>0</v>
      </c>
      <c r="CH816" s="227">
        <v>0</v>
      </c>
      <c r="CI816" s="227">
        <v>2</v>
      </c>
      <c r="CJ816" s="227">
        <v>0</v>
      </c>
      <c r="CK816" s="227">
        <v>0</v>
      </c>
      <c r="CL816" s="227">
        <v>0</v>
      </c>
      <c r="CM816" s="311" t="s">
        <v>1457</v>
      </c>
      <c r="CN816" s="309" t="s">
        <v>1456</v>
      </c>
      <c r="CO816" s="309" t="s">
        <v>1457</v>
      </c>
      <c r="CP816" s="310" t="s">
        <v>2205</v>
      </c>
      <c r="CQ816" s="336" t="s">
        <v>2273</v>
      </c>
      <c r="CR816" s="310">
        <f t="shared" si="20"/>
        <v>0</v>
      </c>
      <c r="CS816" s="310" t="s">
        <v>2164</v>
      </c>
      <c r="CT816" s="310" t="s">
        <v>851</v>
      </c>
      <c r="CU816" s="310">
        <v>0</v>
      </c>
      <c r="CW816" s="312" t="s">
        <v>1456</v>
      </c>
      <c r="CX816" s="310" t="s">
        <v>1457</v>
      </c>
      <c r="CY816" s="310" t="s">
        <v>2205</v>
      </c>
      <c r="CZ816" s="325">
        <f t="shared" si="19"/>
        <v>0</v>
      </c>
      <c r="DA816" s="313" t="s">
        <v>2164</v>
      </c>
      <c r="DB816" s="310" t="s">
        <v>851</v>
      </c>
      <c r="DC816" s="310" t="s">
        <v>2296</v>
      </c>
    </row>
    <row r="817" spans="1:107" ht="13.2" customHeight="1" x14ac:dyDescent="0.25">
      <c r="A817" s="293" t="s">
        <v>2165</v>
      </c>
      <c r="B817" s="294" t="s">
        <v>1185</v>
      </c>
      <c r="C817" s="227">
        <v>0</v>
      </c>
      <c r="D817" s="227">
        <v>0</v>
      </c>
      <c r="E817" s="227">
        <v>0</v>
      </c>
      <c r="F817" s="227">
        <v>0</v>
      </c>
      <c r="G817" s="227">
        <v>0</v>
      </c>
      <c r="H817" s="227">
        <v>0</v>
      </c>
      <c r="I817" s="227">
        <v>0</v>
      </c>
      <c r="J817" s="227">
        <v>0</v>
      </c>
      <c r="K817" s="227">
        <v>0</v>
      </c>
      <c r="L817" s="227">
        <v>0</v>
      </c>
      <c r="M817" s="227">
        <v>0</v>
      </c>
      <c r="N817" s="227">
        <v>0</v>
      </c>
      <c r="O817" s="227">
        <v>0</v>
      </c>
      <c r="P817" s="227">
        <v>0</v>
      </c>
      <c r="Q817" s="227">
        <v>0</v>
      </c>
      <c r="R817" s="227">
        <v>0</v>
      </c>
      <c r="S817" s="227">
        <v>0</v>
      </c>
      <c r="T817" s="227">
        <v>0</v>
      </c>
      <c r="U817" s="227">
        <v>0</v>
      </c>
      <c r="V817" s="227">
        <v>0</v>
      </c>
      <c r="W817" s="227">
        <v>0</v>
      </c>
      <c r="X817" s="227">
        <v>0</v>
      </c>
      <c r="Y817" s="227">
        <v>0</v>
      </c>
      <c r="Z817" s="227">
        <v>0</v>
      </c>
      <c r="AA817" s="227">
        <v>0</v>
      </c>
      <c r="AB817" s="227">
        <v>0</v>
      </c>
      <c r="AC817" s="227">
        <v>0</v>
      </c>
      <c r="AD817" s="227">
        <v>0</v>
      </c>
      <c r="AE817" s="227">
        <v>0</v>
      </c>
      <c r="AF817" s="227">
        <v>0</v>
      </c>
      <c r="AG817" s="227">
        <v>0</v>
      </c>
      <c r="AH817" s="227">
        <v>0</v>
      </c>
      <c r="AI817" s="227">
        <v>0</v>
      </c>
      <c r="AJ817" s="227">
        <v>0</v>
      </c>
      <c r="AK817" s="227">
        <v>0</v>
      </c>
      <c r="AL817" s="227">
        <v>0</v>
      </c>
      <c r="AM817" s="227">
        <v>0</v>
      </c>
      <c r="AN817" s="227">
        <v>0</v>
      </c>
      <c r="AO817" s="227">
        <v>0</v>
      </c>
      <c r="AP817" s="227">
        <v>0</v>
      </c>
      <c r="AQ817" s="227">
        <v>0</v>
      </c>
      <c r="AR817" s="227">
        <v>0</v>
      </c>
      <c r="AS817" s="227">
        <v>0</v>
      </c>
      <c r="AT817" s="227">
        <v>0</v>
      </c>
      <c r="AU817" s="227">
        <v>0</v>
      </c>
      <c r="AV817" s="227">
        <v>0</v>
      </c>
      <c r="AW817" s="227">
        <v>0</v>
      </c>
      <c r="AX817" s="227">
        <v>0</v>
      </c>
      <c r="AY817" s="227">
        <v>0</v>
      </c>
      <c r="AZ817" s="227">
        <v>0</v>
      </c>
      <c r="BA817" s="227">
        <v>0</v>
      </c>
      <c r="BB817" s="227">
        <v>0</v>
      </c>
      <c r="BC817" s="227">
        <v>0</v>
      </c>
      <c r="BD817" s="227">
        <v>0</v>
      </c>
      <c r="BE817" s="227">
        <v>0</v>
      </c>
      <c r="BF817" s="227">
        <v>0</v>
      </c>
      <c r="BG817" s="227">
        <v>0</v>
      </c>
      <c r="BH817" s="227">
        <v>0</v>
      </c>
      <c r="BI817" s="227">
        <v>0</v>
      </c>
      <c r="BJ817" s="227">
        <v>0</v>
      </c>
      <c r="BK817" s="227">
        <v>0</v>
      </c>
      <c r="BL817" s="227">
        <v>0</v>
      </c>
      <c r="BM817" s="227">
        <v>0</v>
      </c>
      <c r="BN817" s="227">
        <v>0</v>
      </c>
      <c r="BO817" s="227">
        <v>0</v>
      </c>
      <c r="BP817" s="227">
        <v>0</v>
      </c>
      <c r="BQ817" s="227">
        <v>0</v>
      </c>
      <c r="BR817" s="227">
        <v>0</v>
      </c>
      <c r="BS817" s="227">
        <v>0</v>
      </c>
      <c r="BT817" s="227">
        <v>0</v>
      </c>
      <c r="BU817" s="227">
        <v>0</v>
      </c>
      <c r="BV817" s="227">
        <v>0</v>
      </c>
      <c r="BW817" s="227">
        <v>0</v>
      </c>
      <c r="BX817" s="227">
        <v>0</v>
      </c>
      <c r="BY817" s="227">
        <v>0</v>
      </c>
      <c r="BZ817" s="227">
        <v>0</v>
      </c>
      <c r="CA817" s="227">
        <v>0</v>
      </c>
      <c r="CB817" s="227">
        <v>0</v>
      </c>
      <c r="CC817" s="227">
        <v>0</v>
      </c>
      <c r="CD817" s="227">
        <v>0</v>
      </c>
      <c r="CE817" s="227">
        <v>0</v>
      </c>
      <c r="CF817" s="227">
        <v>0</v>
      </c>
      <c r="CG817" s="227">
        <v>0</v>
      </c>
      <c r="CH817" s="227">
        <v>0</v>
      </c>
      <c r="CI817" s="227">
        <v>0</v>
      </c>
      <c r="CJ817" s="227">
        <v>0</v>
      </c>
      <c r="CK817" s="227">
        <v>0</v>
      </c>
      <c r="CL817" s="227">
        <v>0</v>
      </c>
      <c r="CM817" s="311" t="s">
        <v>1457</v>
      </c>
      <c r="CN817" s="309" t="s">
        <v>1456</v>
      </c>
      <c r="CO817" s="309" t="s">
        <v>1457</v>
      </c>
      <c r="CP817" s="310" t="s">
        <v>2205</v>
      </c>
      <c r="CQ817" s="336" t="s">
        <v>2273</v>
      </c>
      <c r="CR817" s="310">
        <f t="shared" si="20"/>
        <v>0</v>
      </c>
      <c r="CS817" s="310" t="s">
        <v>2165</v>
      </c>
      <c r="CT817" s="310" t="s">
        <v>1185</v>
      </c>
      <c r="CU817" s="310">
        <v>0</v>
      </c>
      <c r="CW817" s="312" t="s">
        <v>1456</v>
      </c>
      <c r="CX817" s="310" t="s">
        <v>1457</v>
      </c>
      <c r="CY817" s="310" t="s">
        <v>2205</v>
      </c>
      <c r="CZ817" s="325">
        <f t="shared" si="19"/>
        <v>0</v>
      </c>
      <c r="DA817" s="313" t="s">
        <v>2165</v>
      </c>
      <c r="DB817" s="310" t="s">
        <v>1185</v>
      </c>
      <c r="DC817" s="310" t="s">
        <v>2296</v>
      </c>
    </row>
    <row r="818" spans="1:107" ht="13.2" customHeight="1" x14ac:dyDescent="0.25">
      <c r="A818" s="293" t="s">
        <v>2166</v>
      </c>
      <c r="B818" s="294" t="s">
        <v>852</v>
      </c>
      <c r="C818" s="227">
        <v>0</v>
      </c>
      <c r="D818" s="227">
        <v>0</v>
      </c>
      <c r="E818" s="227">
        <v>0</v>
      </c>
      <c r="F818" s="227">
        <v>0</v>
      </c>
      <c r="G818" s="227">
        <v>0</v>
      </c>
      <c r="H818" s="227">
        <v>0</v>
      </c>
      <c r="I818" s="227">
        <v>0</v>
      </c>
      <c r="J818" s="227">
        <v>0</v>
      </c>
      <c r="K818" s="227">
        <v>0</v>
      </c>
      <c r="L818" s="227">
        <v>9097.31</v>
      </c>
      <c r="M818" s="227">
        <v>0</v>
      </c>
      <c r="N818" s="227">
        <v>0</v>
      </c>
      <c r="O818" s="227">
        <v>51326</v>
      </c>
      <c r="P818" s="227">
        <v>1</v>
      </c>
      <c r="Q818" s="227">
        <v>0</v>
      </c>
      <c r="R818" s="227">
        <v>47</v>
      </c>
      <c r="S818" s="227">
        <v>23630.69</v>
      </c>
      <c r="T818" s="227">
        <v>0</v>
      </c>
      <c r="U818" s="227">
        <v>0</v>
      </c>
      <c r="V818" s="227">
        <v>0</v>
      </c>
      <c r="W818" s="227">
        <v>428</v>
      </c>
      <c r="X818" s="227">
        <v>1740</v>
      </c>
      <c r="Y818" s="227">
        <v>0</v>
      </c>
      <c r="Z818" s="227">
        <v>0</v>
      </c>
      <c r="AA818" s="227">
        <v>0</v>
      </c>
      <c r="AB818" s="227">
        <v>6</v>
      </c>
      <c r="AC818" s="227">
        <v>0</v>
      </c>
      <c r="AD818" s="227">
        <v>19</v>
      </c>
      <c r="AE818" s="227">
        <v>0</v>
      </c>
      <c r="AF818" s="227">
        <v>0</v>
      </c>
      <c r="AG818" s="227">
        <v>0</v>
      </c>
      <c r="AH818" s="227">
        <v>32</v>
      </c>
      <c r="AI818" s="227">
        <v>0</v>
      </c>
      <c r="AJ818" s="227">
        <v>0</v>
      </c>
      <c r="AK818" s="227">
        <v>0</v>
      </c>
      <c r="AL818" s="227">
        <v>0</v>
      </c>
      <c r="AM818" s="227">
        <v>2</v>
      </c>
      <c r="AN818" s="227">
        <v>0</v>
      </c>
      <c r="AO818" s="227">
        <v>0</v>
      </c>
      <c r="AP818" s="227">
        <v>4</v>
      </c>
      <c r="AQ818" s="227">
        <v>11</v>
      </c>
      <c r="AR818" s="227">
        <v>0</v>
      </c>
      <c r="AS818" s="227">
        <v>0</v>
      </c>
      <c r="AT818" s="227">
        <v>0</v>
      </c>
      <c r="AU818" s="227">
        <v>118</v>
      </c>
      <c r="AV818" s="227">
        <v>18</v>
      </c>
      <c r="AW818" s="227">
        <v>236484.61</v>
      </c>
      <c r="AX818" s="227">
        <v>0</v>
      </c>
      <c r="AY818" s="227">
        <v>9</v>
      </c>
      <c r="AZ818" s="227">
        <v>0</v>
      </c>
      <c r="BA818" s="227">
        <v>46995.35</v>
      </c>
      <c r="BB818" s="227">
        <v>4</v>
      </c>
      <c r="BC818" s="227">
        <v>15</v>
      </c>
      <c r="BD818" s="227">
        <v>0</v>
      </c>
      <c r="BE818" s="227">
        <v>0</v>
      </c>
      <c r="BF818" s="227">
        <v>0</v>
      </c>
      <c r="BG818" s="227">
        <v>0</v>
      </c>
      <c r="BH818" s="227">
        <v>0</v>
      </c>
      <c r="BI818" s="227">
        <v>0</v>
      </c>
      <c r="BJ818" s="227">
        <v>0</v>
      </c>
      <c r="BK818" s="227">
        <v>32</v>
      </c>
      <c r="BL818" s="227">
        <v>0</v>
      </c>
      <c r="BM818" s="227">
        <v>0</v>
      </c>
      <c r="BN818" s="227">
        <v>0</v>
      </c>
      <c r="BO818" s="227">
        <v>0</v>
      </c>
      <c r="BP818" s="227">
        <v>23</v>
      </c>
      <c r="BQ818" s="227">
        <v>0</v>
      </c>
      <c r="BR818" s="227">
        <v>0</v>
      </c>
      <c r="BS818" s="227">
        <v>0</v>
      </c>
      <c r="BT818" s="227">
        <v>0</v>
      </c>
      <c r="BU818" s="227">
        <v>27140.67</v>
      </c>
      <c r="BV818" s="227">
        <v>0</v>
      </c>
      <c r="BW818" s="227">
        <v>54.99</v>
      </c>
      <c r="BX818" s="227">
        <v>0</v>
      </c>
      <c r="BY818" s="227">
        <v>17</v>
      </c>
      <c r="BZ818" s="227">
        <v>0</v>
      </c>
      <c r="CA818" s="227">
        <v>0</v>
      </c>
      <c r="CB818" s="227">
        <v>0</v>
      </c>
      <c r="CC818" s="227">
        <v>0</v>
      </c>
      <c r="CD818" s="227">
        <v>11123</v>
      </c>
      <c r="CE818" s="227">
        <v>63</v>
      </c>
      <c r="CF818" s="227">
        <v>0</v>
      </c>
      <c r="CG818" s="227">
        <v>8026.48</v>
      </c>
      <c r="CH818" s="227">
        <v>0</v>
      </c>
      <c r="CI818" s="227">
        <v>0</v>
      </c>
      <c r="CJ818" s="227">
        <v>0</v>
      </c>
      <c r="CK818" s="227">
        <v>0</v>
      </c>
      <c r="CL818" s="227">
        <v>0</v>
      </c>
      <c r="CM818" s="311" t="s">
        <v>1457</v>
      </c>
      <c r="CN818" s="309" t="s">
        <v>1456</v>
      </c>
      <c r="CO818" s="309" t="s">
        <v>1457</v>
      </c>
      <c r="CP818" s="310" t="s">
        <v>2205</v>
      </c>
      <c r="CQ818" s="336" t="s">
        <v>2273</v>
      </c>
      <c r="CR818" s="310">
        <f t="shared" si="20"/>
        <v>0</v>
      </c>
      <c r="CS818" s="310" t="s">
        <v>2166</v>
      </c>
      <c r="CT818" s="310" t="s">
        <v>852</v>
      </c>
      <c r="CU818" s="310">
        <v>0</v>
      </c>
      <c r="CW818" s="312" t="s">
        <v>1456</v>
      </c>
      <c r="CX818" s="310" t="s">
        <v>1457</v>
      </c>
      <c r="CY818" s="310" t="s">
        <v>2205</v>
      </c>
      <c r="CZ818" s="325">
        <f t="shared" si="19"/>
        <v>0</v>
      </c>
      <c r="DA818" s="313" t="s">
        <v>2166</v>
      </c>
      <c r="DB818" s="310" t="s">
        <v>852</v>
      </c>
      <c r="DC818" s="310" t="s">
        <v>2296</v>
      </c>
    </row>
    <row r="819" spans="1:107" ht="13.2" customHeight="1" x14ac:dyDescent="0.25">
      <c r="A819" s="293" t="s">
        <v>2167</v>
      </c>
      <c r="B819" s="294" t="s">
        <v>853</v>
      </c>
      <c r="C819" s="227">
        <v>0</v>
      </c>
      <c r="D819" s="227">
        <v>0</v>
      </c>
      <c r="E819" s="227">
        <v>0</v>
      </c>
      <c r="F819" s="227">
        <v>0</v>
      </c>
      <c r="G819" s="227">
        <v>0</v>
      </c>
      <c r="H819" s="227">
        <v>0</v>
      </c>
      <c r="I819" s="227">
        <v>0</v>
      </c>
      <c r="J819" s="227">
        <v>0</v>
      </c>
      <c r="K819" s="227">
        <v>0</v>
      </c>
      <c r="L819" s="227">
        <v>0</v>
      </c>
      <c r="M819" s="227">
        <v>0</v>
      </c>
      <c r="N819" s="227">
        <v>0</v>
      </c>
      <c r="O819" s="227">
        <v>0</v>
      </c>
      <c r="P819" s="227">
        <v>0</v>
      </c>
      <c r="Q819" s="227">
        <v>0</v>
      </c>
      <c r="R819" s="227">
        <v>0</v>
      </c>
      <c r="S819" s="227">
        <v>0</v>
      </c>
      <c r="T819" s="227">
        <v>0</v>
      </c>
      <c r="U819" s="227">
        <v>0</v>
      </c>
      <c r="V819" s="227">
        <v>0</v>
      </c>
      <c r="W819" s="227">
        <v>0</v>
      </c>
      <c r="X819" s="227">
        <v>0</v>
      </c>
      <c r="Y819" s="227">
        <v>0</v>
      </c>
      <c r="Z819" s="227">
        <v>0</v>
      </c>
      <c r="AA819" s="227">
        <v>0</v>
      </c>
      <c r="AB819" s="227">
        <v>0</v>
      </c>
      <c r="AC819" s="227">
        <v>0</v>
      </c>
      <c r="AD819" s="227">
        <v>0</v>
      </c>
      <c r="AE819" s="227">
        <v>0</v>
      </c>
      <c r="AF819" s="227">
        <v>0</v>
      </c>
      <c r="AG819" s="227">
        <v>0</v>
      </c>
      <c r="AH819" s="227">
        <v>0</v>
      </c>
      <c r="AI819" s="227">
        <v>0</v>
      </c>
      <c r="AJ819" s="227">
        <v>0</v>
      </c>
      <c r="AK819" s="227">
        <v>0</v>
      </c>
      <c r="AL819" s="227">
        <v>0</v>
      </c>
      <c r="AM819" s="227">
        <v>0</v>
      </c>
      <c r="AN819" s="227">
        <v>0</v>
      </c>
      <c r="AO819" s="227">
        <v>0</v>
      </c>
      <c r="AP819" s="227">
        <v>0</v>
      </c>
      <c r="AQ819" s="227">
        <v>0</v>
      </c>
      <c r="AR819" s="227">
        <v>0</v>
      </c>
      <c r="AS819" s="227">
        <v>0</v>
      </c>
      <c r="AT819" s="227">
        <v>0</v>
      </c>
      <c r="AU819" s="227">
        <v>0</v>
      </c>
      <c r="AV819" s="227">
        <v>0</v>
      </c>
      <c r="AW819" s="227">
        <v>0</v>
      </c>
      <c r="AX819" s="227">
        <v>0</v>
      </c>
      <c r="AY819" s="227">
        <v>0</v>
      </c>
      <c r="AZ819" s="227">
        <v>0</v>
      </c>
      <c r="BA819" s="227">
        <v>0</v>
      </c>
      <c r="BB819" s="227">
        <v>0</v>
      </c>
      <c r="BC819" s="227">
        <v>1</v>
      </c>
      <c r="BD819" s="227">
        <v>0</v>
      </c>
      <c r="BE819" s="227">
        <v>0</v>
      </c>
      <c r="BF819" s="227">
        <v>0</v>
      </c>
      <c r="BG819" s="227">
        <v>0</v>
      </c>
      <c r="BH819" s="227">
        <v>0</v>
      </c>
      <c r="BI819" s="227">
        <v>0</v>
      </c>
      <c r="BJ819" s="227">
        <v>0</v>
      </c>
      <c r="BK819" s="227">
        <v>0</v>
      </c>
      <c r="BL819" s="227">
        <v>0</v>
      </c>
      <c r="BM819" s="227">
        <v>0</v>
      </c>
      <c r="BN819" s="227">
        <v>0</v>
      </c>
      <c r="BO819" s="227">
        <v>0</v>
      </c>
      <c r="BP819" s="227">
        <v>0</v>
      </c>
      <c r="BQ819" s="227">
        <v>0</v>
      </c>
      <c r="BR819" s="227">
        <v>0</v>
      </c>
      <c r="BS819" s="227">
        <v>0</v>
      </c>
      <c r="BT819" s="227">
        <v>0</v>
      </c>
      <c r="BU819" s="227">
        <v>0</v>
      </c>
      <c r="BV819" s="227">
        <v>0</v>
      </c>
      <c r="BW819" s="227">
        <v>0</v>
      </c>
      <c r="BX819" s="227">
        <v>0</v>
      </c>
      <c r="BY819" s="227">
        <v>0</v>
      </c>
      <c r="BZ819" s="227">
        <v>0</v>
      </c>
      <c r="CA819" s="227">
        <v>0</v>
      </c>
      <c r="CB819" s="227">
        <v>0</v>
      </c>
      <c r="CC819" s="227">
        <v>0</v>
      </c>
      <c r="CD819" s="227">
        <v>0</v>
      </c>
      <c r="CE819" s="227">
        <v>0</v>
      </c>
      <c r="CF819" s="227">
        <v>0</v>
      </c>
      <c r="CG819" s="227">
        <v>0</v>
      </c>
      <c r="CH819" s="227">
        <v>0</v>
      </c>
      <c r="CI819" s="227">
        <v>0</v>
      </c>
      <c r="CJ819" s="227">
        <v>0</v>
      </c>
      <c r="CK819" s="227">
        <v>0</v>
      </c>
      <c r="CL819" s="227">
        <v>0</v>
      </c>
      <c r="CM819" s="311" t="s">
        <v>1457</v>
      </c>
      <c r="CN819" s="309" t="s">
        <v>1456</v>
      </c>
      <c r="CO819" s="309" t="s">
        <v>1457</v>
      </c>
      <c r="CP819" s="310" t="s">
        <v>2205</v>
      </c>
      <c r="CQ819" s="336" t="s">
        <v>2273</v>
      </c>
      <c r="CR819" s="310">
        <f t="shared" si="20"/>
        <v>0</v>
      </c>
      <c r="CS819" s="310" t="s">
        <v>2167</v>
      </c>
      <c r="CT819" s="310" t="s">
        <v>853</v>
      </c>
      <c r="CU819" s="310">
        <v>0</v>
      </c>
      <c r="CW819" s="312" t="s">
        <v>1456</v>
      </c>
      <c r="CX819" s="310" t="s">
        <v>1457</v>
      </c>
      <c r="CY819" s="310" t="s">
        <v>2205</v>
      </c>
      <c r="CZ819" s="325">
        <f t="shared" si="19"/>
        <v>0</v>
      </c>
      <c r="DA819" s="313" t="s">
        <v>2167</v>
      </c>
      <c r="DB819" s="310" t="s">
        <v>853</v>
      </c>
      <c r="DC819" s="310" t="s">
        <v>2296</v>
      </c>
    </row>
    <row r="820" spans="1:107" ht="13.2" customHeight="1" x14ac:dyDescent="0.25">
      <c r="A820" s="293" t="s">
        <v>2168</v>
      </c>
      <c r="B820" s="294" t="s">
        <v>1186</v>
      </c>
      <c r="C820" s="227">
        <v>0</v>
      </c>
      <c r="D820" s="227">
        <v>0</v>
      </c>
      <c r="E820" s="227">
        <v>0</v>
      </c>
      <c r="F820" s="227">
        <v>0</v>
      </c>
      <c r="G820" s="227">
        <v>0</v>
      </c>
      <c r="H820" s="227">
        <v>0</v>
      </c>
      <c r="I820" s="227">
        <v>0</v>
      </c>
      <c r="J820" s="227">
        <v>0</v>
      </c>
      <c r="K820" s="227">
        <v>0</v>
      </c>
      <c r="L820" s="227">
        <v>0</v>
      </c>
      <c r="M820" s="227">
        <v>0</v>
      </c>
      <c r="N820" s="227">
        <v>0</v>
      </c>
      <c r="O820" s="227">
        <v>0</v>
      </c>
      <c r="P820" s="227">
        <v>0</v>
      </c>
      <c r="Q820" s="227">
        <v>0</v>
      </c>
      <c r="R820" s="227">
        <v>0</v>
      </c>
      <c r="S820" s="227">
        <v>0</v>
      </c>
      <c r="T820" s="227">
        <v>0</v>
      </c>
      <c r="U820" s="227">
        <v>0</v>
      </c>
      <c r="V820" s="227">
        <v>0</v>
      </c>
      <c r="W820" s="227">
        <v>0</v>
      </c>
      <c r="X820" s="227">
        <v>0</v>
      </c>
      <c r="Y820" s="227">
        <v>0</v>
      </c>
      <c r="Z820" s="227">
        <v>0</v>
      </c>
      <c r="AA820" s="227">
        <v>0</v>
      </c>
      <c r="AB820" s="227">
        <v>0</v>
      </c>
      <c r="AC820" s="227">
        <v>0</v>
      </c>
      <c r="AD820" s="227">
        <v>0</v>
      </c>
      <c r="AE820" s="227">
        <v>0</v>
      </c>
      <c r="AF820" s="227">
        <v>0</v>
      </c>
      <c r="AG820" s="227">
        <v>0</v>
      </c>
      <c r="AH820" s="227">
        <v>0</v>
      </c>
      <c r="AI820" s="227">
        <v>0</v>
      </c>
      <c r="AJ820" s="227">
        <v>0</v>
      </c>
      <c r="AK820" s="227">
        <v>0</v>
      </c>
      <c r="AL820" s="227">
        <v>0</v>
      </c>
      <c r="AM820" s="227">
        <v>0</v>
      </c>
      <c r="AN820" s="227">
        <v>0</v>
      </c>
      <c r="AO820" s="227">
        <v>0</v>
      </c>
      <c r="AP820" s="227">
        <v>0</v>
      </c>
      <c r="AQ820" s="227">
        <v>0</v>
      </c>
      <c r="AR820" s="227">
        <v>0</v>
      </c>
      <c r="AS820" s="227">
        <v>0</v>
      </c>
      <c r="AT820" s="227">
        <v>0</v>
      </c>
      <c r="AU820" s="227">
        <v>0</v>
      </c>
      <c r="AV820" s="227">
        <v>0</v>
      </c>
      <c r="AW820" s="227">
        <v>0</v>
      </c>
      <c r="AX820" s="227">
        <v>0</v>
      </c>
      <c r="AY820" s="227">
        <v>0</v>
      </c>
      <c r="AZ820" s="227">
        <v>0</v>
      </c>
      <c r="BA820" s="227">
        <v>0</v>
      </c>
      <c r="BB820" s="227">
        <v>0</v>
      </c>
      <c r="BC820" s="227">
        <v>0</v>
      </c>
      <c r="BD820" s="227">
        <v>0</v>
      </c>
      <c r="BE820" s="227">
        <v>0</v>
      </c>
      <c r="BF820" s="227">
        <v>0</v>
      </c>
      <c r="BG820" s="227">
        <v>0</v>
      </c>
      <c r="BH820" s="227">
        <v>0</v>
      </c>
      <c r="BI820" s="227">
        <v>0</v>
      </c>
      <c r="BJ820" s="227">
        <v>0</v>
      </c>
      <c r="BK820" s="227">
        <v>0</v>
      </c>
      <c r="BL820" s="227">
        <v>0</v>
      </c>
      <c r="BM820" s="227">
        <v>0</v>
      </c>
      <c r="BN820" s="227">
        <v>0</v>
      </c>
      <c r="BO820" s="227">
        <v>0</v>
      </c>
      <c r="BP820" s="227">
        <v>0</v>
      </c>
      <c r="BQ820" s="227">
        <v>0</v>
      </c>
      <c r="BR820" s="227">
        <v>0</v>
      </c>
      <c r="BS820" s="227">
        <v>0</v>
      </c>
      <c r="BT820" s="227">
        <v>0</v>
      </c>
      <c r="BU820" s="227">
        <v>0</v>
      </c>
      <c r="BV820" s="227">
        <v>0</v>
      </c>
      <c r="BW820" s="227">
        <v>0</v>
      </c>
      <c r="BX820" s="227">
        <v>0</v>
      </c>
      <c r="BY820" s="227">
        <v>0</v>
      </c>
      <c r="BZ820" s="227">
        <v>0</v>
      </c>
      <c r="CA820" s="227">
        <v>0</v>
      </c>
      <c r="CB820" s="227">
        <v>0</v>
      </c>
      <c r="CC820" s="227">
        <v>0</v>
      </c>
      <c r="CD820" s="227">
        <v>0</v>
      </c>
      <c r="CE820" s="227">
        <v>0</v>
      </c>
      <c r="CF820" s="227">
        <v>0</v>
      </c>
      <c r="CG820" s="227">
        <v>0</v>
      </c>
      <c r="CH820" s="227">
        <v>0</v>
      </c>
      <c r="CI820" s="227">
        <v>0</v>
      </c>
      <c r="CJ820" s="227">
        <v>0</v>
      </c>
      <c r="CK820" s="227">
        <v>0</v>
      </c>
      <c r="CL820" s="227">
        <v>0</v>
      </c>
      <c r="CM820" s="311" t="s">
        <v>1457</v>
      </c>
      <c r="CN820" s="309" t="s">
        <v>1456</v>
      </c>
      <c r="CO820" s="309" t="s">
        <v>1457</v>
      </c>
      <c r="CP820" s="310" t="s">
        <v>2205</v>
      </c>
      <c r="CQ820" s="336" t="s">
        <v>2273</v>
      </c>
      <c r="CR820" s="310">
        <f t="shared" si="20"/>
        <v>0</v>
      </c>
      <c r="CS820" s="310" t="s">
        <v>2168</v>
      </c>
      <c r="CT820" s="310" t="s">
        <v>1186</v>
      </c>
      <c r="CU820" s="310">
        <v>0</v>
      </c>
      <c r="CW820" s="312" t="s">
        <v>1456</v>
      </c>
      <c r="CX820" s="310" t="s">
        <v>1457</v>
      </c>
      <c r="CY820" s="310" t="s">
        <v>2205</v>
      </c>
      <c r="CZ820" s="325">
        <f t="shared" si="19"/>
        <v>0</v>
      </c>
      <c r="DA820" s="313" t="s">
        <v>2168</v>
      </c>
      <c r="DB820" s="310" t="s">
        <v>1186</v>
      </c>
      <c r="DC820" s="310" t="s">
        <v>2296</v>
      </c>
    </row>
    <row r="821" spans="1:107" ht="13.2" customHeight="1" x14ac:dyDescent="0.25">
      <c r="A821" s="293" t="s">
        <v>2169</v>
      </c>
      <c r="B821" s="294" t="s">
        <v>1187</v>
      </c>
      <c r="C821" s="227">
        <v>0</v>
      </c>
      <c r="D821" s="227">
        <v>0</v>
      </c>
      <c r="E821" s="227">
        <v>0</v>
      </c>
      <c r="F821" s="227">
        <v>0</v>
      </c>
      <c r="G821" s="227">
        <v>0</v>
      </c>
      <c r="H821" s="227">
        <v>0</v>
      </c>
      <c r="I821" s="227">
        <v>0</v>
      </c>
      <c r="J821" s="227">
        <v>0</v>
      </c>
      <c r="K821" s="227">
        <v>0</v>
      </c>
      <c r="L821" s="227">
        <v>0</v>
      </c>
      <c r="M821" s="227">
        <v>0</v>
      </c>
      <c r="N821" s="227">
        <v>0</v>
      </c>
      <c r="O821" s="227">
        <v>0</v>
      </c>
      <c r="P821" s="227">
        <v>0</v>
      </c>
      <c r="Q821" s="227">
        <v>0</v>
      </c>
      <c r="R821" s="227">
        <v>0</v>
      </c>
      <c r="S821" s="227">
        <v>0</v>
      </c>
      <c r="T821" s="227">
        <v>0</v>
      </c>
      <c r="U821" s="227">
        <v>0</v>
      </c>
      <c r="V821" s="227">
        <v>0</v>
      </c>
      <c r="W821" s="227">
        <v>0</v>
      </c>
      <c r="X821" s="227">
        <v>0</v>
      </c>
      <c r="Y821" s="227">
        <v>0</v>
      </c>
      <c r="Z821" s="227">
        <v>0</v>
      </c>
      <c r="AA821" s="227">
        <v>0</v>
      </c>
      <c r="AB821" s="227">
        <v>0</v>
      </c>
      <c r="AC821" s="227">
        <v>0</v>
      </c>
      <c r="AD821" s="227">
        <v>0</v>
      </c>
      <c r="AE821" s="227">
        <v>0</v>
      </c>
      <c r="AF821" s="227">
        <v>0</v>
      </c>
      <c r="AG821" s="227">
        <v>0</v>
      </c>
      <c r="AH821" s="227">
        <v>0</v>
      </c>
      <c r="AI821" s="227">
        <v>0</v>
      </c>
      <c r="AJ821" s="227">
        <v>0</v>
      </c>
      <c r="AK821" s="227">
        <v>0</v>
      </c>
      <c r="AL821" s="227">
        <v>0</v>
      </c>
      <c r="AM821" s="227">
        <v>0</v>
      </c>
      <c r="AN821" s="227">
        <v>0</v>
      </c>
      <c r="AO821" s="227">
        <v>0</v>
      </c>
      <c r="AP821" s="227">
        <v>0</v>
      </c>
      <c r="AQ821" s="227">
        <v>0</v>
      </c>
      <c r="AR821" s="227">
        <v>0</v>
      </c>
      <c r="AS821" s="227">
        <v>0</v>
      </c>
      <c r="AT821" s="227">
        <v>0</v>
      </c>
      <c r="AU821" s="227">
        <v>0</v>
      </c>
      <c r="AV821" s="227">
        <v>0</v>
      </c>
      <c r="AW821" s="227">
        <v>0</v>
      </c>
      <c r="AX821" s="227">
        <v>0</v>
      </c>
      <c r="AY821" s="227">
        <v>0</v>
      </c>
      <c r="AZ821" s="227">
        <v>0</v>
      </c>
      <c r="BA821" s="227">
        <v>0</v>
      </c>
      <c r="BB821" s="227">
        <v>0</v>
      </c>
      <c r="BC821" s="227">
        <v>0</v>
      </c>
      <c r="BD821" s="227">
        <v>0</v>
      </c>
      <c r="BE821" s="227">
        <v>0</v>
      </c>
      <c r="BF821" s="227">
        <v>0</v>
      </c>
      <c r="BG821" s="227">
        <v>0</v>
      </c>
      <c r="BH821" s="227">
        <v>0</v>
      </c>
      <c r="BI821" s="227">
        <v>0</v>
      </c>
      <c r="BJ821" s="227">
        <v>0</v>
      </c>
      <c r="BK821" s="227">
        <v>0</v>
      </c>
      <c r="BL821" s="227">
        <v>0</v>
      </c>
      <c r="BM821" s="227">
        <v>0</v>
      </c>
      <c r="BN821" s="227">
        <v>0</v>
      </c>
      <c r="BO821" s="227">
        <v>0</v>
      </c>
      <c r="BP821" s="227">
        <v>0</v>
      </c>
      <c r="BQ821" s="227">
        <v>0</v>
      </c>
      <c r="BR821" s="227">
        <v>0</v>
      </c>
      <c r="BS821" s="227">
        <v>0</v>
      </c>
      <c r="BT821" s="227">
        <v>0</v>
      </c>
      <c r="BU821" s="227">
        <v>0</v>
      </c>
      <c r="BV821" s="227">
        <v>0</v>
      </c>
      <c r="BW821" s="227">
        <v>0</v>
      </c>
      <c r="BX821" s="227">
        <v>0</v>
      </c>
      <c r="BY821" s="227">
        <v>0</v>
      </c>
      <c r="BZ821" s="227">
        <v>0</v>
      </c>
      <c r="CA821" s="227">
        <v>0</v>
      </c>
      <c r="CB821" s="227">
        <v>0</v>
      </c>
      <c r="CC821" s="227">
        <v>0</v>
      </c>
      <c r="CD821" s="227">
        <v>0</v>
      </c>
      <c r="CE821" s="227">
        <v>0</v>
      </c>
      <c r="CF821" s="227">
        <v>0</v>
      </c>
      <c r="CG821" s="227">
        <v>0</v>
      </c>
      <c r="CH821" s="227">
        <v>0</v>
      </c>
      <c r="CI821" s="227">
        <v>0</v>
      </c>
      <c r="CJ821" s="227">
        <v>0</v>
      </c>
      <c r="CK821" s="227">
        <v>0</v>
      </c>
      <c r="CL821" s="227">
        <v>0</v>
      </c>
      <c r="CM821" s="311" t="s">
        <v>1457</v>
      </c>
      <c r="CN821" s="309" t="s">
        <v>1456</v>
      </c>
      <c r="CO821" s="309" t="s">
        <v>1457</v>
      </c>
      <c r="CP821" s="310" t="s">
        <v>2205</v>
      </c>
      <c r="CQ821" s="336" t="s">
        <v>2273</v>
      </c>
      <c r="CR821" s="310">
        <f t="shared" si="20"/>
        <v>0</v>
      </c>
      <c r="CS821" s="310" t="s">
        <v>2169</v>
      </c>
      <c r="CT821" s="310" t="s">
        <v>1187</v>
      </c>
      <c r="CU821" s="310">
        <v>0</v>
      </c>
      <c r="CW821" s="312" t="s">
        <v>1456</v>
      </c>
      <c r="CX821" s="310" t="s">
        <v>1457</v>
      </c>
      <c r="CY821" s="310" t="s">
        <v>2205</v>
      </c>
      <c r="CZ821" s="325">
        <f t="shared" si="19"/>
        <v>0</v>
      </c>
      <c r="DA821" s="313" t="s">
        <v>2169</v>
      </c>
      <c r="DB821" s="310" t="s">
        <v>1187</v>
      </c>
      <c r="DC821" s="310" t="s">
        <v>2296</v>
      </c>
    </row>
    <row r="822" spans="1:107" ht="13.2" customHeight="1" x14ac:dyDescent="0.25">
      <c r="A822" s="293" t="s">
        <v>2170</v>
      </c>
      <c r="B822" s="294" t="s">
        <v>854</v>
      </c>
      <c r="C822" s="227">
        <v>0</v>
      </c>
      <c r="D822" s="227">
        <v>0</v>
      </c>
      <c r="E822" s="227">
        <v>0</v>
      </c>
      <c r="F822" s="227">
        <v>0</v>
      </c>
      <c r="G822" s="227">
        <v>0</v>
      </c>
      <c r="H822" s="227">
        <v>0</v>
      </c>
      <c r="I822" s="227">
        <v>0</v>
      </c>
      <c r="J822" s="227">
        <v>0</v>
      </c>
      <c r="K822" s="227">
        <v>0</v>
      </c>
      <c r="L822" s="227">
        <v>0</v>
      </c>
      <c r="M822" s="227">
        <v>0</v>
      </c>
      <c r="N822" s="227">
        <v>0</v>
      </c>
      <c r="O822" s="227">
        <v>0</v>
      </c>
      <c r="P822" s="227">
        <v>0</v>
      </c>
      <c r="Q822" s="227">
        <v>0</v>
      </c>
      <c r="R822" s="227">
        <v>0</v>
      </c>
      <c r="S822" s="227">
        <v>0</v>
      </c>
      <c r="T822" s="227">
        <v>0</v>
      </c>
      <c r="U822" s="227">
        <v>0</v>
      </c>
      <c r="V822" s="227">
        <v>0</v>
      </c>
      <c r="W822" s="227">
        <v>0</v>
      </c>
      <c r="X822" s="227">
        <v>0</v>
      </c>
      <c r="Y822" s="227">
        <v>79780</v>
      </c>
      <c r="Z822" s="227">
        <v>0</v>
      </c>
      <c r="AA822" s="227">
        <v>0</v>
      </c>
      <c r="AB822" s="227">
        <v>0</v>
      </c>
      <c r="AC822" s="227">
        <v>0</v>
      </c>
      <c r="AD822" s="227">
        <v>0</v>
      </c>
      <c r="AE822" s="227">
        <v>0</v>
      </c>
      <c r="AF822" s="227">
        <v>0</v>
      </c>
      <c r="AG822" s="227">
        <v>0</v>
      </c>
      <c r="AH822" s="227">
        <v>0</v>
      </c>
      <c r="AI822" s="227">
        <v>0</v>
      </c>
      <c r="AJ822" s="227">
        <v>0</v>
      </c>
      <c r="AK822" s="227">
        <v>0</v>
      </c>
      <c r="AL822" s="227">
        <v>0</v>
      </c>
      <c r="AM822" s="227">
        <v>0</v>
      </c>
      <c r="AN822" s="227">
        <v>0</v>
      </c>
      <c r="AO822" s="227">
        <v>0</v>
      </c>
      <c r="AP822" s="227">
        <v>0</v>
      </c>
      <c r="AQ822" s="227">
        <v>0</v>
      </c>
      <c r="AR822" s="227">
        <v>0</v>
      </c>
      <c r="AS822" s="227">
        <v>0</v>
      </c>
      <c r="AT822" s="227">
        <v>0</v>
      </c>
      <c r="AU822" s="227">
        <v>0</v>
      </c>
      <c r="AV822" s="227">
        <v>0</v>
      </c>
      <c r="AW822" s="227">
        <v>0</v>
      </c>
      <c r="AX822" s="227">
        <v>0</v>
      </c>
      <c r="AY822" s="227">
        <v>0</v>
      </c>
      <c r="AZ822" s="227">
        <v>0</v>
      </c>
      <c r="BA822" s="227">
        <v>0</v>
      </c>
      <c r="BB822" s="227">
        <v>0</v>
      </c>
      <c r="BC822" s="227">
        <v>0</v>
      </c>
      <c r="BD822" s="227">
        <v>0</v>
      </c>
      <c r="BE822" s="227">
        <v>0</v>
      </c>
      <c r="BF822" s="227">
        <v>0</v>
      </c>
      <c r="BG822" s="227">
        <v>0</v>
      </c>
      <c r="BH822" s="227">
        <v>0</v>
      </c>
      <c r="BI822" s="227">
        <v>0</v>
      </c>
      <c r="BJ822" s="227">
        <v>0</v>
      </c>
      <c r="BK822" s="227">
        <v>0</v>
      </c>
      <c r="BL822" s="227">
        <v>0</v>
      </c>
      <c r="BM822" s="227">
        <v>0</v>
      </c>
      <c r="BN822" s="227">
        <v>0</v>
      </c>
      <c r="BO822" s="227">
        <v>0</v>
      </c>
      <c r="BP822" s="227">
        <v>0</v>
      </c>
      <c r="BQ822" s="227">
        <v>0</v>
      </c>
      <c r="BR822" s="227">
        <v>0</v>
      </c>
      <c r="BS822" s="227">
        <v>0</v>
      </c>
      <c r="BT822" s="227">
        <v>0</v>
      </c>
      <c r="BU822" s="227">
        <v>0</v>
      </c>
      <c r="BV822" s="227">
        <v>0</v>
      </c>
      <c r="BW822" s="227">
        <v>0</v>
      </c>
      <c r="BX822" s="227">
        <v>15500</v>
      </c>
      <c r="BY822" s="227">
        <v>0</v>
      </c>
      <c r="BZ822" s="227">
        <v>0</v>
      </c>
      <c r="CA822" s="227">
        <v>0</v>
      </c>
      <c r="CB822" s="227">
        <v>0</v>
      </c>
      <c r="CC822" s="227">
        <v>0</v>
      </c>
      <c r="CD822" s="227">
        <v>0</v>
      </c>
      <c r="CE822" s="227">
        <v>0</v>
      </c>
      <c r="CF822" s="227">
        <v>0</v>
      </c>
      <c r="CG822" s="227">
        <v>0</v>
      </c>
      <c r="CH822" s="227">
        <v>0</v>
      </c>
      <c r="CI822" s="227">
        <v>0</v>
      </c>
      <c r="CJ822" s="227">
        <v>0</v>
      </c>
      <c r="CK822" s="227">
        <v>0</v>
      </c>
      <c r="CL822" s="227">
        <v>0</v>
      </c>
      <c r="CM822" s="311" t="s">
        <v>1457</v>
      </c>
      <c r="CN822" s="309" t="s">
        <v>1456</v>
      </c>
      <c r="CO822" s="309" t="s">
        <v>1457</v>
      </c>
      <c r="CP822" s="310" t="s">
        <v>2205</v>
      </c>
      <c r="CQ822" s="336" t="s">
        <v>2273</v>
      </c>
      <c r="CR822" s="310">
        <f t="shared" si="20"/>
        <v>0</v>
      </c>
      <c r="CS822" s="310" t="s">
        <v>2170</v>
      </c>
      <c r="CT822" s="310" t="s">
        <v>854</v>
      </c>
      <c r="CU822" s="310">
        <v>0</v>
      </c>
      <c r="CW822" s="312" t="s">
        <v>1456</v>
      </c>
      <c r="CX822" s="310" t="s">
        <v>1457</v>
      </c>
      <c r="CY822" s="310" t="s">
        <v>2205</v>
      </c>
      <c r="CZ822" s="325">
        <f t="shared" si="19"/>
        <v>0</v>
      </c>
      <c r="DA822" s="313" t="s">
        <v>2170</v>
      </c>
      <c r="DB822" s="310" t="s">
        <v>854</v>
      </c>
      <c r="DC822" s="310" t="s">
        <v>2296</v>
      </c>
    </row>
    <row r="823" spans="1:107" ht="13.2" customHeight="1" x14ac:dyDescent="0.25">
      <c r="A823" s="293" t="s">
        <v>1188</v>
      </c>
      <c r="B823" s="294" t="s">
        <v>1189</v>
      </c>
      <c r="C823" s="227">
        <v>0</v>
      </c>
      <c r="D823" s="227">
        <v>0</v>
      </c>
      <c r="E823" s="227">
        <v>0</v>
      </c>
      <c r="F823" s="227">
        <v>0</v>
      </c>
      <c r="G823" s="227">
        <v>0</v>
      </c>
      <c r="H823" s="227">
        <v>0</v>
      </c>
      <c r="I823" s="227">
        <v>0</v>
      </c>
      <c r="J823" s="227">
        <v>0</v>
      </c>
      <c r="K823" s="227">
        <v>0</v>
      </c>
      <c r="L823" s="227">
        <v>0</v>
      </c>
      <c r="M823" s="227">
        <v>0</v>
      </c>
      <c r="N823" s="227">
        <v>0</v>
      </c>
      <c r="O823" s="227">
        <v>66500</v>
      </c>
      <c r="P823" s="227">
        <v>0</v>
      </c>
      <c r="Q823" s="227">
        <v>0</v>
      </c>
      <c r="R823" s="227">
        <v>0</v>
      </c>
      <c r="S823" s="227">
        <v>0</v>
      </c>
      <c r="T823" s="227">
        <v>0</v>
      </c>
      <c r="U823" s="227">
        <v>0</v>
      </c>
      <c r="V823" s="227">
        <v>0</v>
      </c>
      <c r="W823" s="227">
        <v>0</v>
      </c>
      <c r="X823" s="227">
        <v>0</v>
      </c>
      <c r="Y823" s="227">
        <v>0</v>
      </c>
      <c r="Z823" s="227">
        <v>0</v>
      </c>
      <c r="AA823" s="227">
        <v>0</v>
      </c>
      <c r="AB823" s="227">
        <v>0</v>
      </c>
      <c r="AC823" s="227">
        <v>0</v>
      </c>
      <c r="AD823" s="227">
        <v>0</v>
      </c>
      <c r="AE823" s="227">
        <v>0</v>
      </c>
      <c r="AF823" s="227">
        <v>0</v>
      </c>
      <c r="AG823" s="227">
        <v>0</v>
      </c>
      <c r="AH823" s="227">
        <v>0</v>
      </c>
      <c r="AI823" s="227">
        <v>0</v>
      </c>
      <c r="AJ823" s="227">
        <v>0</v>
      </c>
      <c r="AK823" s="227">
        <v>0</v>
      </c>
      <c r="AL823" s="227">
        <v>0</v>
      </c>
      <c r="AM823" s="227">
        <v>0</v>
      </c>
      <c r="AN823" s="227">
        <v>0</v>
      </c>
      <c r="AO823" s="227">
        <v>0</v>
      </c>
      <c r="AP823" s="227">
        <v>0</v>
      </c>
      <c r="AQ823" s="227">
        <v>0</v>
      </c>
      <c r="AR823" s="227">
        <v>0</v>
      </c>
      <c r="AS823" s="227">
        <v>0</v>
      </c>
      <c r="AT823" s="227">
        <v>0</v>
      </c>
      <c r="AU823" s="227">
        <v>0</v>
      </c>
      <c r="AV823" s="227">
        <v>0</v>
      </c>
      <c r="AW823" s="227">
        <v>0</v>
      </c>
      <c r="AX823" s="227">
        <v>0</v>
      </c>
      <c r="AY823" s="227">
        <v>0</v>
      </c>
      <c r="AZ823" s="227">
        <v>0</v>
      </c>
      <c r="BA823" s="227">
        <v>0</v>
      </c>
      <c r="BB823" s="227">
        <v>0</v>
      </c>
      <c r="BC823" s="227">
        <v>0</v>
      </c>
      <c r="BD823" s="227">
        <v>0</v>
      </c>
      <c r="BE823" s="227">
        <v>0</v>
      </c>
      <c r="BF823" s="227">
        <v>0</v>
      </c>
      <c r="BG823" s="227">
        <v>0</v>
      </c>
      <c r="BH823" s="227">
        <v>0</v>
      </c>
      <c r="BI823" s="227">
        <v>0</v>
      </c>
      <c r="BJ823" s="227">
        <v>0</v>
      </c>
      <c r="BK823" s="227">
        <v>0</v>
      </c>
      <c r="BL823" s="227">
        <v>8317</v>
      </c>
      <c r="BM823" s="227">
        <v>0</v>
      </c>
      <c r="BN823" s="227">
        <v>0</v>
      </c>
      <c r="BO823" s="227">
        <v>0</v>
      </c>
      <c r="BP823" s="227">
        <v>0</v>
      </c>
      <c r="BQ823" s="227">
        <v>0</v>
      </c>
      <c r="BR823" s="227">
        <v>203054.89</v>
      </c>
      <c r="BS823" s="227">
        <v>0</v>
      </c>
      <c r="BT823" s="227">
        <v>0</v>
      </c>
      <c r="BU823" s="227">
        <v>0</v>
      </c>
      <c r="BV823" s="227">
        <v>0</v>
      </c>
      <c r="BW823" s="227">
        <v>0</v>
      </c>
      <c r="BX823" s="227">
        <v>0</v>
      </c>
      <c r="BY823" s="227">
        <v>0</v>
      </c>
      <c r="BZ823" s="227">
        <v>0</v>
      </c>
      <c r="CA823" s="227">
        <v>0</v>
      </c>
      <c r="CB823" s="227">
        <v>0</v>
      </c>
      <c r="CC823" s="227">
        <v>0</v>
      </c>
      <c r="CD823" s="227">
        <v>0</v>
      </c>
      <c r="CE823" s="227">
        <v>0</v>
      </c>
      <c r="CF823" s="227">
        <v>0</v>
      </c>
      <c r="CG823" s="227">
        <v>0</v>
      </c>
      <c r="CH823" s="227">
        <v>0</v>
      </c>
      <c r="CI823" s="227">
        <v>0</v>
      </c>
      <c r="CJ823" s="227">
        <v>0</v>
      </c>
      <c r="CK823" s="227">
        <v>0</v>
      </c>
      <c r="CL823" s="227">
        <v>0</v>
      </c>
      <c r="CM823" s="311" t="s">
        <v>1465</v>
      </c>
      <c r="CN823" s="309" t="s">
        <v>1456</v>
      </c>
      <c r="CO823" s="309" t="s">
        <v>1465</v>
      </c>
      <c r="CQ823" s="336" t="s">
        <v>2275</v>
      </c>
      <c r="CR823" s="310">
        <f t="shared" si="20"/>
        <v>0</v>
      </c>
      <c r="CS823" s="310" t="s">
        <v>1188</v>
      </c>
      <c r="CT823" s="310" t="s">
        <v>1189</v>
      </c>
      <c r="CU823" s="310">
        <v>0</v>
      </c>
      <c r="CW823" s="312" t="s">
        <v>1456</v>
      </c>
      <c r="CX823" s="310" t="s">
        <v>1465</v>
      </c>
      <c r="CY823" s="310">
        <v>0</v>
      </c>
      <c r="CZ823" s="325">
        <f t="shared" si="19"/>
        <v>0</v>
      </c>
      <c r="DA823" s="313" t="s">
        <v>1188</v>
      </c>
      <c r="DB823" s="310" t="s">
        <v>1189</v>
      </c>
      <c r="DC823" s="310" t="s">
        <v>2296</v>
      </c>
    </row>
    <row r="824" spans="1:107" ht="13.2" customHeight="1" x14ac:dyDescent="0.25">
      <c r="A824" s="293" t="s">
        <v>1190</v>
      </c>
      <c r="B824" s="294" t="s">
        <v>1191</v>
      </c>
      <c r="C824" s="227">
        <v>0</v>
      </c>
      <c r="D824" s="227">
        <v>0</v>
      </c>
      <c r="E824" s="227">
        <v>0</v>
      </c>
      <c r="F824" s="227">
        <v>0</v>
      </c>
      <c r="G824" s="227">
        <v>0</v>
      </c>
      <c r="H824" s="227">
        <v>0</v>
      </c>
      <c r="I824" s="227">
        <v>0</v>
      </c>
      <c r="J824" s="227">
        <v>0</v>
      </c>
      <c r="K824" s="227">
        <v>0</v>
      </c>
      <c r="L824" s="227">
        <v>0</v>
      </c>
      <c r="M824" s="227">
        <v>0</v>
      </c>
      <c r="N824" s="227">
        <v>0</v>
      </c>
      <c r="O824" s="227">
        <v>0</v>
      </c>
      <c r="P824" s="227">
        <v>0</v>
      </c>
      <c r="Q824" s="227">
        <v>0</v>
      </c>
      <c r="R824" s="227">
        <v>0</v>
      </c>
      <c r="S824" s="227">
        <v>0</v>
      </c>
      <c r="T824" s="227">
        <v>0</v>
      </c>
      <c r="U824" s="227">
        <v>0</v>
      </c>
      <c r="V824" s="227">
        <v>0</v>
      </c>
      <c r="W824" s="227">
        <v>0</v>
      </c>
      <c r="X824" s="227">
        <v>0</v>
      </c>
      <c r="Y824" s="227">
        <v>0</v>
      </c>
      <c r="Z824" s="227">
        <v>0</v>
      </c>
      <c r="AA824" s="227">
        <v>0</v>
      </c>
      <c r="AB824" s="227">
        <v>0</v>
      </c>
      <c r="AC824" s="227">
        <v>0</v>
      </c>
      <c r="AD824" s="227">
        <v>0</v>
      </c>
      <c r="AE824" s="227">
        <v>0</v>
      </c>
      <c r="AF824" s="227">
        <v>0</v>
      </c>
      <c r="AG824" s="227">
        <v>0</v>
      </c>
      <c r="AH824" s="227">
        <v>0</v>
      </c>
      <c r="AI824" s="227">
        <v>0</v>
      </c>
      <c r="AJ824" s="227">
        <v>0</v>
      </c>
      <c r="AK824" s="227">
        <v>0</v>
      </c>
      <c r="AL824" s="227">
        <v>0</v>
      </c>
      <c r="AM824" s="227">
        <v>0</v>
      </c>
      <c r="AN824" s="227">
        <v>0</v>
      </c>
      <c r="AO824" s="227">
        <v>0</v>
      </c>
      <c r="AP824" s="227">
        <v>0</v>
      </c>
      <c r="AQ824" s="227">
        <v>0</v>
      </c>
      <c r="AR824" s="227">
        <v>0</v>
      </c>
      <c r="AS824" s="227">
        <v>0</v>
      </c>
      <c r="AT824" s="227">
        <v>0</v>
      </c>
      <c r="AU824" s="227">
        <v>0</v>
      </c>
      <c r="AV824" s="227">
        <v>0</v>
      </c>
      <c r="AW824" s="227">
        <v>0</v>
      </c>
      <c r="AX824" s="227">
        <v>0</v>
      </c>
      <c r="AY824" s="227">
        <v>0</v>
      </c>
      <c r="AZ824" s="227">
        <v>0</v>
      </c>
      <c r="BA824" s="227">
        <v>0</v>
      </c>
      <c r="BB824" s="227">
        <v>0</v>
      </c>
      <c r="BC824" s="227">
        <v>0</v>
      </c>
      <c r="BD824" s="227">
        <v>0</v>
      </c>
      <c r="BE824" s="227">
        <v>0</v>
      </c>
      <c r="BF824" s="227">
        <v>0</v>
      </c>
      <c r="BG824" s="227">
        <v>0</v>
      </c>
      <c r="BH824" s="227">
        <v>0</v>
      </c>
      <c r="BI824" s="227">
        <v>0</v>
      </c>
      <c r="BJ824" s="227">
        <v>0</v>
      </c>
      <c r="BK824" s="227">
        <v>0</v>
      </c>
      <c r="BL824" s="227">
        <v>0</v>
      </c>
      <c r="BM824" s="227">
        <v>0</v>
      </c>
      <c r="BN824" s="227">
        <v>0</v>
      </c>
      <c r="BO824" s="227">
        <v>0</v>
      </c>
      <c r="BP824" s="227">
        <v>0</v>
      </c>
      <c r="BQ824" s="227">
        <v>0</v>
      </c>
      <c r="BR824" s="227">
        <v>0</v>
      </c>
      <c r="BS824" s="227">
        <v>0</v>
      </c>
      <c r="BT824" s="227">
        <v>0</v>
      </c>
      <c r="BU824" s="227">
        <v>0</v>
      </c>
      <c r="BV824" s="227">
        <v>0</v>
      </c>
      <c r="BW824" s="227">
        <v>0</v>
      </c>
      <c r="BX824" s="227">
        <v>0</v>
      </c>
      <c r="BY824" s="227">
        <v>0</v>
      </c>
      <c r="BZ824" s="227">
        <v>0</v>
      </c>
      <c r="CA824" s="227">
        <v>0</v>
      </c>
      <c r="CB824" s="227">
        <v>0</v>
      </c>
      <c r="CC824" s="227">
        <v>0</v>
      </c>
      <c r="CD824" s="227">
        <v>0</v>
      </c>
      <c r="CE824" s="227">
        <v>0</v>
      </c>
      <c r="CF824" s="227">
        <v>0</v>
      </c>
      <c r="CG824" s="227">
        <v>0</v>
      </c>
      <c r="CH824" s="227">
        <v>0</v>
      </c>
      <c r="CI824" s="227">
        <v>0</v>
      </c>
      <c r="CJ824" s="227">
        <v>0</v>
      </c>
      <c r="CK824" s="227">
        <v>0</v>
      </c>
      <c r="CL824" s="227">
        <v>0</v>
      </c>
      <c r="CM824" s="311" t="s">
        <v>1465</v>
      </c>
      <c r="CN824" s="309" t="s">
        <v>1456</v>
      </c>
      <c r="CO824" s="309" t="s">
        <v>1465</v>
      </c>
      <c r="CQ824" s="336" t="s">
        <v>2275</v>
      </c>
      <c r="CR824" s="310">
        <f t="shared" si="20"/>
        <v>0</v>
      </c>
      <c r="CS824" s="310" t="s">
        <v>1190</v>
      </c>
      <c r="CT824" s="310" t="s">
        <v>1191</v>
      </c>
      <c r="CU824" s="310">
        <v>0</v>
      </c>
      <c r="CW824" s="312" t="s">
        <v>1456</v>
      </c>
      <c r="CX824" s="310" t="s">
        <v>1465</v>
      </c>
      <c r="CY824" s="310">
        <v>0</v>
      </c>
      <c r="CZ824" s="325">
        <f t="shared" si="19"/>
        <v>0</v>
      </c>
      <c r="DA824" s="313" t="s">
        <v>1190</v>
      </c>
      <c r="DB824" s="310" t="s">
        <v>1191</v>
      </c>
      <c r="DC824" s="310" t="s">
        <v>2296</v>
      </c>
    </row>
    <row r="825" spans="1:107" ht="13.2" customHeight="1" x14ac:dyDescent="0.25">
      <c r="A825" s="293" t="s">
        <v>855</v>
      </c>
      <c r="B825" s="294" t="s">
        <v>1377</v>
      </c>
      <c r="C825" s="227">
        <v>62601236.060000002</v>
      </c>
      <c r="D825" s="227">
        <v>0</v>
      </c>
      <c r="E825" s="227">
        <v>0</v>
      </c>
      <c r="F825" s="227">
        <v>0</v>
      </c>
      <c r="G825" s="227">
        <v>0</v>
      </c>
      <c r="H825" s="227">
        <v>0</v>
      </c>
      <c r="I825" s="227">
        <v>0</v>
      </c>
      <c r="J825" s="227">
        <v>0</v>
      </c>
      <c r="K825" s="227">
        <v>0</v>
      </c>
      <c r="L825" s="227">
        <v>0</v>
      </c>
      <c r="M825" s="227">
        <v>0</v>
      </c>
      <c r="N825" s="227">
        <v>0</v>
      </c>
      <c r="O825" s="227">
        <v>0</v>
      </c>
      <c r="P825" s="227">
        <v>0</v>
      </c>
      <c r="Q825" s="227">
        <v>0</v>
      </c>
      <c r="R825" s="227">
        <v>0</v>
      </c>
      <c r="S825" s="227">
        <v>0</v>
      </c>
      <c r="T825" s="227">
        <v>0</v>
      </c>
      <c r="U825" s="227">
        <v>0</v>
      </c>
      <c r="V825" s="227">
        <v>0</v>
      </c>
      <c r="W825" s="227">
        <v>0</v>
      </c>
      <c r="X825" s="227">
        <v>0</v>
      </c>
      <c r="Y825" s="227">
        <v>0</v>
      </c>
      <c r="Z825" s="227">
        <v>0</v>
      </c>
      <c r="AA825" s="227">
        <v>0</v>
      </c>
      <c r="AB825" s="227">
        <v>0</v>
      </c>
      <c r="AC825" s="227">
        <v>0</v>
      </c>
      <c r="AD825" s="227">
        <v>0</v>
      </c>
      <c r="AE825" s="227">
        <v>0</v>
      </c>
      <c r="AF825" s="227">
        <v>0</v>
      </c>
      <c r="AG825" s="227">
        <v>0</v>
      </c>
      <c r="AH825" s="227">
        <v>0</v>
      </c>
      <c r="AI825" s="227">
        <v>0</v>
      </c>
      <c r="AJ825" s="227">
        <v>0</v>
      </c>
      <c r="AK825" s="227">
        <v>0</v>
      </c>
      <c r="AL825" s="227">
        <v>0</v>
      </c>
      <c r="AM825" s="227">
        <v>0</v>
      </c>
      <c r="AN825" s="227">
        <v>0</v>
      </c>
      <c r="AO825" s="227">
        <v>0</v>
      </c>
      <c r="AP825" s="227">
        <v>0</v>
      </c>
      <c r="AQ825" s="227">
        <v>0</v>
      </c>
      <c r="AR825" s="227">
        <v>0</v>
      </c>
      <c r="AS825" s="227">
        <v>0</v>
      </c>
      <c r="AT825" s="227">
        <v>0</v>
      </c>
      <c r="AU825" s="227">
        <v>0</v>
      </c>
      <c r="AV825" s="227">
        <v>0</v>
      </c>
      <c r="AW825" s="227">
        <v>0</v>
      </c>
      <c r="AX825" s="227">
        <v>0</v>
      </c>
      <c r="AY825" s="227">
        <v>0</v>
      </c>
      <c r="AZ825" s="227">
        <v>0</v>
      </c>
      <c r="BA825" s="227">
        <v>0</v>
      </c>
      <c r="BB825" s="227">
        <v>0</v>
      </c>
      <c r="BC825" s="227">
        <v>0</v>
      </c>
      <c r="BD825" s="227">
        <v>0</v>
      </c>
      <c r="BE825" s="227">
        <v>0</v>
      </c>
      <c r="BF825" s="227">
        <v>0</v>
      </c>
      <c r="BG825" s="227">
        <v>0</v>
      </c>
      <c r="BH825" s="227">
        <v>0</v>
      </c>
      <c r="BI825" s="227">
        <v>0</v>
      </c>
      <c r="BJ825" s="227">
        <v>0</v>
      </c>
      <c r="BK825" s="227">
        <v>0</v>
      </c>
      <c r="BL825" s="227">
        <v>577331</v>
      </c>
      <c r="BM825" s="227">
        <v>0</v>
      </c>
      <c r="BN825" s="227">
        <v>0</v>
      </c>
      <c r="BO825" s="227">
        <v>0</v>
      </c>
      <c r="BP825" s="227">
        <v>0</v>
      </c>
      <c r="BQ825" s="227">
        <v>0</v>
      </c>
      <c r="BR825" s="227">
        <v>7342609.9299999997</v>
      </c>
      <c r="BS825" s="227">
        <v>0</v>
      </c>
      <c r="BT825" s="227">
        <v>0</v>
      </c>
      <c r="BU825" s="227">
        <v>0</v>
      </c>
      <c r="BV825" s="227">
        <v>0</v>
      </c>
      <c r="BW825" s="227">
        <v>0</v>
      </c>
      <c r="BX825" s="227">
        <v>0</v>
      </c>
      <c r="BY825" s="227">
        <v>0</v>
      </c>
      <c r="BZ825" s="227">
        <v>0</v>
      </c>
      <c r="CA825" s="227">
        <v>0</v>
      </c>
      <c r="CB825" s="227">
        <v>0</v>
      </c>
      <c r="CC825" s="227">
        <v>0</v>
      </c>
      <c r="CD825" s="227">
        <v>0</v>
      </c>
      <c r="CE825" s="227">
        <v>0</v>
      </c>
      <c r="CF825" s="227">
        <v>0</v>
      </c>
      <c r="CG825" s="227">
        <v>0</v>
      </c>
      <c r="CH825" s="227">
        <v>0</v>
      </c>
      <c r="CI825" s="227">
        <v>0</v>
      </c>
      <c r="CJ825" s="227">
        <v>0</v>
      </c>
      <c r="CK825" s="227">
        <v>0</v>
      </c>
      <c r="CL825" s="227">
        <v>0</v>
      </c>
      <c r="CM825" s="311" t="s">
        <v>1465</v>
      </c>
      <c r="CN825" s="309" t="s">
        <v>1456</v>
      </c>
      <c r="CO825" s="309" t="s">
        <v>1465</v>
      </c>
      <c r="CQ825" s="336" t="s">
        <v>2275</v>
      </c>
      <c r="CR825" s="310">
        <f t="shared" si="20"/>
        <v>0</v>
      </c>
      <c r="CS825" s="310" t="s">
        <v>855</v>
      </c>
      <c r="CT825" s="310" t="s">
        <v>856</v>
      </c>
      <c r="CU825" s="310">
        <v>0</v>
      </c>
      <c r="CW825" s="312" t="s">
        <v>1456</v>
      </c>
      <c r="CX825" s="310" t="s">
        <v>1465</v>
      </c>
      <c r="CY825" s="310">
        <v>0</v>
      </c>
      <c r="CZ825" s="325">
        <f t="shared" si="19"/>
        <v>0</v>
      </c>
      <c r="DA825" s="313" t="s">
        <v>855</v>
      </c>
      <c r="DB825" s="310" t="s">
        <v>1377</v>
      </c>
      <c r="DC825" s="310" t="s">
        <v>2296</v>
      </c>
    </row>
    <row r="826" spans="1:107" ht="13.2" customHeight="1" x14ac:dyDescent="0.25">
      <c r="A826" s="293" t="s">
        <v>857</v>
      </c>
      <c r="B826" s="294" t="s">
        <v>858</v>
      </c>
      <c r="C826" s="227">
        <v>1100</v>
      </c>
      <c r="D826" s="227">
        <v>0</v>
      </c>
      <c r="E826" s="227">
        <v>0</v>
      </c>
      <c r="F826" s="227">
        <v>0</v>
      </c>
      <c r="G826" s="227">
        <v>0</v>
      </c>
      <c r="H826" s="227">
        <v>0</v>
      </c>
      <c r="I826" s="227">
        <v>0</v>
      </c>
      <c r="J826" s="227">
        <v>0</v>
      </c>
      <c r="K826" s="227">
        <v>0</v>
      </c>
      <c r="L826" s="227">
        <v>0</v>
      </c>
      <c r="M826" s="227">
        <v>0</v>
      </c>
      <c r="N826" s="227">
        <v>0</v>
      </c>
      <c r="O826" s="227">
        <v>1506873.36</v>
      </c>
      <c r="P826" s="227">
        <v>0</v>
      </c>
      <c r="Q826" s="227">
        <v>0</v>
      </c>
      <c r="R826" s="227">
        <v>0</v>
      </c>
      <c r="S826" s="227">
        <v>0</v>
      </c>
      <c r="T826" s="227">
        <v>0</v>
      </c>
      <c r="U826" s="227">
        <v>0</v>
      </c>
      <c r="V826" s="227">
        <v>0</v>
      </c>
      <c r="W826" s="227">
        <v>0</v>
      </c>
      <c r="X826" s="227">
        <v>0</v>
      </c>
      <c r="Y826" s="227">
        <v>0</v>
      </c>
      <c r="Z826" s="227">
        <v>0</v>
      </c>
      <c r="AA826" s="227">
        <v>0</v>
      </c>
      <c r="AB826" s="227">
        <v>0</v>
      </c>
      <c r="AC826" s="227">
        <v>0</v>
      </c>
      <c r="AD826" s="227">
        <v>0</v>
      </c>
      <c r="AE826" s="227">
        <v>0</v>
      </c>
      <c r="AF826" s="227">
        <v>0</v>
      </c>
      <c r="AG826" s="227">
        <v>0</v>
      </c>
      <c r="AH826" s="227">
        <v>0</v>
      </c>
      <c r="AI826" s="227">
        <v>0</v>
      </c>
      <c r="AJ826" s="227">
        <v>0</v>
      </c>
      <c r="AK826" s="227">
        <v>2442.3000000000002</v>
      </c>
      <c r="AL826" s="227">
        <v>0</v>
      </c>
      <c r="AM826" s="227">
        <v>0</v>
      </c>
      <c r="AN826" s="227">
        <v>0</v>
      </c>
      <c r="AO826" s="227">
        <v>0</v>
      </c>
      <c r="AP826" s="227">
        <v>0</v>
      </c>
      <c r="AQ826" s="227">
        <v>0</v>
      </c>
      <c r="AR826" s="227">
        <v>0</v>
      </c>
      <c r="AS826" s="227">
        <v>0</v>
      </c>
      <c r="AT826" s="227">
        <v>0</v>
      </c>
      <c r="AU826" s="227">
        <v>0</v>
      </c>
      <c r="AV826" s="227">
        <v>0</v>
      </c>
      <c r="AW826" s="227">
        <v>0</v>
      </c>
      <c r="AX826" s="227">
        <v>0</v>
      </c>
      <c r="AY826" s="227">
        <v>0</v>
      </c>
      <c r="AZ826" s="227">
        <v>0</v>
      </c>
      <c r="BA826" s="227">
        <v>18980.54</v>
      </c>
      <c r="BB826" s="227">
        <v>0</v>
      </c>
      <c r="BC826" s="227">
        <v>9536</v>
      </c>
      <c r="BD826" s="227">
        <v>0</v>
      </c>
      <c r="BE826" s="227">
        <v>0</v>
      </c>
      <c r="BF826" s="227">
        <v>0</v>
      </c>
      <c r="BG826" s="227">
        <v>0</v>
      </c>
      <c r="BH826" s="227">
        <v>0</v>
      </c>
      <c r="BI826" s="227">
        <v>0</v>
      </c>
      <c r="BJ826" s="227">
        <v>0</v>
      </c>
      <c r="BK826" s="227">
        <v>0</v>
      </c>
      <c r="BL826" s="227">
        <v>1370453.17</v>
      </c>
      <c r="BM826" s="227">
        <v>0</v>
      </c>
      <c r="BN826" s="227">
        <v>0</v>
      </c>
      <c r="BO826" s="227">
        <v>0</v>
      </c>
      <c r="BP826" s="227">
        <v>0</v>
      </c>
      <c r="BQ826" s="227">
        <v>0</v>
      </c>
      <c r="BR826" s="227">
        <v>1005027.33</v>
      </c>
      <c r="BS826" s="227">
        <v>0</v>
      </c>
      <c r="BT826" s="227">
        <v>0</v>
      </c>
      <c r="BU826" s="227">
        <v>0</v>
      </c>
      <c r="BV826" s="227">
        <v>0</v>
      </c>
      <c r="BW826" s="227">
        <v>0</v>
      </c>
      <c r="BX826" s="227">
        <v>0</v>
      </c>
      <c r="BY826" s="227">
        <v>0</v>
      </c>
      <c r="BZ826" s="227">
        <v>0</v>
      </c>
      <c r="CA826" s="227">
        <v>0</v>
      </c>
      <c r="CB826" s="227">
        <v>0</v>
      </c>
      <c r="CC826" s="227">
        <v>0</v>
      </c>
      <c r="CD826" s="227">
        <v>0</v>
      </c>
      <c r="CE826" s="227">
        <v>0</v>
      </c>
      <c r="CF826" s="227">
        <v>0</v>
      </c>
      <c r="CG826" s="227">
        <v>0</v>
      </c>
      <c r="CH826" s="227">
        <v>0</v>
      </c>
      <c r="CI826" s="227">
        <v>0</v>
      </c>
      <c r="CJ826" s="227">
        <v>0</v>
      </c>
      <c r="CK826" s="227">
        <v>0</v>
      </c>
      <c r="CL826" s="227">
        <v>0</v>
      </c>
      <c r="CM826" s="311" t="s">
        <v>1465</v>
      </c>
      <c r="CN826" s="309" t="s">
        <v>1456</v>
      </c>
      <c r="CO826" s="309" t="s">
        <v>1465</v>
      </c>
      <c r="CQ826" s="336" t="s">
        <v>2275</v>
      </c>
      <c r="CR826" s="310">
        <f t="shared" si="20"/>
        <v>0</v>
      </c>
      <c r="CS826" s="310" t="s">
        <v>857</v>
      </c>
      <c r="CT826" s="310" t="s">
        <v>858</v>
      </c>
      <c r="CU826" s="310">
        <v>0</v>
      </c>
      <c r="CW826" s="312" t="s">
        <v>1456</v>
      </c>
      <c r="CX826" s="310" t="s">
        <v>1465</v>
      </c>
      <c r="CY826" s="310">
        <v>0</v>
      </c>
      <c r="CZ826" s="325">
        <f t="shared" si="19"/>
        <v>0</v>
      </c>
      <c r="DA826" s="313" t="s">
        <v>857</v>
      </c>
      <c r="DB826" s="310" t="s">
        <v>858</v>
      </c>
      <c r="DC826" s="310" t="s">
        <v>2296</v>
      </c>
    </row>
    <row r="827" spans="1:107" ht="13.2" customHeight="1" x14ac:dyDescent="0.25">
      <c r="A827" s="293" t="s">
        <v>1192</v>
      </c>
      <c r="B827" s="294" t="s">
        <v>1193</v>
      </c>
      <c r="C827" s="227">
        <v>10000</v>
      </c>
      <c r="D827" s="227">
        <v>0</v>
      </c>
      <c r="E827" s="227">
        <v>0</v>
      </c>
      <c r="F827" s="227">
        <v>0</v>
      </c>
      <c r="G827" s="227">
        <v>0</v>
      </c>
      <c r="H827" s="227">
        <v>0</v>
      </c>
      <c r="I827" s="227">
        <v>0</v>
      </c>
      <c r="J827" s="227">
        <v>0</v>
      </c>
      <c r="K827" s="227">
        <v>0</v>
      </c>
      <c r="L827" s="227">
        <v>0</v>
      </c>
      <c r="M827" s="227">
        <v>0</v>
      </c>
      <c r="N827" s="227">
        <v>0</v>
      </c>
      <c r="O827" s="227">
        <v>0</v>
      </c>
      <c r="P827" s="227">
        <v>0</v>
      </c>
      <c r="Q827" s="227">
        <v>0</v>
      </c>
      <c r="R827" s="227">
        <v>0</v>
      </c>
      <c r="S827" s="227">
        <v>0</v>
      </c>
      <c r="T827" s="227">
        <v>0</v>
      </c>
      <c r="U827" s="227">
        <v>0</v>
      </c>
      <c r="V827" s="227">
        <v>0</v>
      </c>
      <c r="W827" s="227">
        <v>0</v>
      </c>
      <c r="X827" s="227">
        <v>0</v>
      </c>
      <c r="Y827" s="227">
        <v>0</v>
      </c>
      <c r="Z827" s="227">
        <v>0</v>
      </c>
      <c r="AA827" s="227">
        <v>0</v>
      </c>
      <c r="AB827" s="227">
        <v>0</v>
      </c>
      <c r="AC827" s="227">
        <v>0</v>
      </c>
      <c r="AD827" s="227">
        <v>0</v>
      </c>
      <c r="AE827" s="227">
        <v>0</v>
      </c>
      <c r="AF827" s="227">
        <v>0</v>
      </c>
      <c r="AG827" s="227">
        <v>0</v>
      </c>
      <c r="AH827" s="227">
        <v>0</v>
      </c>
      <c r="AI827" s="227">
        <v>0</v>
      </c>
      <c r="AJ827" s="227">
        <v>0</v>
      </c>
      <c r="AK827" s="227">
        <v>0</v>
      </c>
      <c r="AL827" s="227">
        <v>0</v>
      </c>
      <c r="AM827" s="227">
        <v>0</v>
      </c>
      <c r="AN827" s="227">
        <v>0</v>
      </c>
      <c r="AO827" s="227">
        <v>0</v>
      </c>
      <c r="AP827" s="227">
        <v>0</v>
      </c>
      <c r="AQ827" s="227">
        <v>0</v>
      </c>
      <c r="AR827" s="227">
        <v>0</v>
      </c>
      <c r="AS827" s="227">
        <v>0</v>
      </c>
      <c r="AT827" s="227">
        <v>0</v>
      </c>
      <c r="AU827" s="227">
        <v>0</v>
      </c>
      <c r="AV827" s="227">
        <v>0</v>
      </c>
      <c r="AW827" s="227">
        <v>0</v>
      </c>
      <c r="AX827" s="227">
        <v>0</v>
      </c>
      <c r="AY827" s="227">
        <v>0</v>
      </c>
      <c r="AZ827" s="227">
        <v>0</v>
      </c>
      <c r="BA827" s="227">
        <v>0</v>
      </c>
      <c r="BB827" s="227">
        <v>0</v>
      </c>
      <c r="BC827" s="227">
        <v>0</v>
      </c>
      <c r="BD827" s="227">
        <v>0</v>
      </c>
      <c r="BE827" s="227">
        <v>0</v>
      </c>
      <c r="BF827" s="227">
        <v>0</v>
      </c>
      <c r="BG827" s="227">
        <v>0</v>
      </c>
      <c r="BH827" s="227">
        <v>0</v>
      </c>
      <c r="BI827" s="227">
        <v>0</v>
      </c>
      <c r="BJ827" s="227">
        <v>0</v>
      </c>
      <c r="BK827" s="227">
        <v>0</v>
      </c>
      <c r="BL827" s="227">
        <v>414043</v>
      </c>
      <c r="BM827" s="227">
        <v>0</v>
      </c>
      <c r="BN827" s="227">
        <v>0</v>
      </c>
      <c r="BO827" s="227">
        <v>0</v>
      </c>
      <c r="BP827" s="227">
        <v>0</v>
      </c>
      <c r="BQ827" s="227">
        <v>0</v>
      </c>
      <c r="BR827" s="227">
        <v>0</v>
      </c>
      <c r="BS827" s="227">
        <v>0</v>
      </c>
      <c r="BT827" s="227">
        <v>0</v>
      </c>
      <c r="BU827" s="227">
        <v>0</v>
      </c>
      <c r="BV827" s="227">
        <v>0</v>
      </c>
      <c r="BW827" s="227">
        <v>0</v>
      </c>
      <c r="BX827" s="227">
        <v>0</v>
      </c>
      <c r="BY827" s="227">
        <v>0</v>
      </c>
      <c r="BZ827" s="227">
        <v>0</v>
      </c>
      <c r="CA827" s="227">
        <v>0</v>
      </c>
      <c r="CB827" s="227">
        <v>0</v>
      </c>
      <c r="CC827" s="227">
        <v>0</v>
      </c>
      <c r="CD827" s="227">
        <v>0</v>
      </c>
      <c r="CE827" s="227">
        <v>0</v>
      </c>
      <c r="CF827" s="227">
        <v>0</v>
      </c>
      <c r="CG827" s="227">
        <v>0</v>
      </c>
      <c r="CH827" s="227">
        <v>0</v>
      </c>
      <c r="CI827" s="227">
        <v>0</v>
      </c>
      <c r="CJ827" s="227">
        <v>0</v>
      </c>
      <c r="CK827" s="227">
        <v>0</v>
      </c>
      <c r="CL827" s="227">
        <v>0</v>
      </c>
      <c r="CM827" s="311" t="s">
        <v>1465</v>
      </c>
      <c r="CN827" s="309" t="s">
        <v>1456</v>
      </c>
      <c r="CO827" s="309" t="s">
        <v>1465</v>
      </c>
      <c r="CQ827" s="336" t="s">
        <v>2275</v>
      </c>
      <c r="CR827" s="310">
        <f t="shared" si="20"/>
        <v>0</v>
      </c>
      <c r="CS827" s="310" t="s">
        <v>1192</v>
      </c>
      <c r="CT827" s="310" t="s">
        <v>1193</v>
      </c>
      <c r="CU827" s="310">
        <v>0</v>
      </c>
      <c r="CW827" s="312" t="s">
        <v>1456</v>
      </c>
      <c r="CX827" s="310" t="s">
        <v>1465</v>
      </c>
      <c r="CY827" s="310">
        <v>0</v>
      </c>
      <c r="CZ827" s="325">
        <f t="shared" si="19"/>
        <v>0</v>
      </c>
      <c r="DA827" s="313" t="s">
        <v>1192</v>
      </c>
      <c r="DB827" s="310" t="s">
        <v>1193</v>
      </c>
      <c r="DC827" s="310" t="s">
        <v>2296</v>
      </c>
    </row>
    <row r="828" spans="1:107" ht="13.2" customHeight="1" x14ac:dyDescent="0.25">
      <c r="A828" s="293" t="s">
        <v>859</v>
      </c>
      <c r="B828" s="294" t="s">
        <v>1378</v>
      </c>
      <c r="C828" s="227">
        <v>0</v>
      </c>
      <c r="D828" s="227">
        <v>0</v>
      </c>
      <c r="E828" s="227">
        <v>0</v>
      </c>
      <c r="F828" s="227">
        <v>0</v>
      </c>
      <c r="G828" s="227">
        <v>0</v>
      </c>
      <c r="H828" s="227">
        <v>0</v>
      </c>
      <c r="I828" s="227">
        <v>0</v>
      </c>
      <c r="J828" s="227">
        <v>0</v>
      </c>
      <c r="K828" s="227">
        <v>0</v>
      </c>
      <c r="L828" s="227">
        <v>0</v>
      </c>
      <c r="M828" s="227">
        <v>0</v>
      </c>
      <c r="N828" s="227">
        <v>0</v>
      </c>
      <c r="O828" s="227">
        <v>0</v>
      </c>
      <c r="P828" s="227">
        <v>0</v>
      </c>
      <c r="Q828" s="227">
        <v>0</v>
      </c>
      <c r="R828" s="227">
        <v>0</v>
      </c>
      <c r="S828" s="227">
        <v>0</v>
      </c>
      <c r="T828" s="227">
        <v>0</v>
      </c>
      <c r="U828" s="227">
        <v>0</v>
      </c>
      <c r="V828" s="227">
        <v>0</v>
      </c>
      <c r="W828" s="227">
        <v>0</v>
      </c>
      <c r="X828" s="227">
        <v>0</v>
      </c>
      <c r="Y828" s="227">
        <v>0</v>
      </c>
      <c r="Z828" s="227">
        <v>0</v>
      </c>
      <c r="AA828" s="227">
        <v>0</v>
      </c>
      <c r="AB828" s="227">
        <v>0</v>
      </c>
      <c r="AC828" s="227">
        <v>0</v>
      </c>
      <c r="AD828" s="227">
        <v>0</v>
      </c>
      <c r="AE828" s="227">
        <v>0</v>
      </c>
      <c r="AF828" s="227">
        <v>0</v>
      </c>
      <c r="AG828" s="227">
        <v>0</v>
      </c>
      <c r="AH828" s="227">
        <v>0</v>
      </c>
      <c r="AI828" s="227">
        <v>0</v>
      </c>
      <c r="AJ828" s="227">
        <v>0</v>
      </c>
      <c r="AK828" s="227">
        <v>4500</v>
      </c>
      <c r="AL828" s="227">
        <v>0</v>
      </c>
      <c r="AM828" s="227">
        <v>0</v>
      </c>
      <c r="AN828" s="227">
        <v>0</v>
      </c>
      <c r="AO828" s="227">
        <v>0</v>
      </c>
      <c r="AP828" s="227">
        <v>0</v>
      </c>
      <c r="AQ828" s="227">
        <v>0</v>
      </c>
      <c r="AR828" s="227">
        <v>0</v>
      </c>
      <c r="AS828" s="227">
        <v>0</v>
      </c>
      <c r="AT828" s="227">
        <v>0</v>
      </c>
      <c r="AU828" s="227">
        <v>0</v>
      </c>
      <c r="AV828" s="227">
        <v>0</v>
      </c>
      <c r="AW828" s="227">
        <v>0</v>
      </c>
      <c r="AX828" s="227">
        <v>0</v>
      </c>
      <c r="AY828" s="227">
        <v>0</v>
      </c>
      <c r="AZ828" s="227">
        <v>0</v>
      </c>
      <c r="BA828" s="227">
        <v>0</v>
      </c>
      <c r="BB828" s="227">
        <v>0</v>
      </c>
      <c r="BC828" s="227">
        <v>0</v>
      </c>
      <c r="BD828" s="227">
        <v>0</v>
      </c>
      <c r="BE828" s="227">
        <v>0</v>
      </c>
      <c r="BF828" s="227">
        <v>0</v>
      </c>
      <c r="BG828" s="227">
        <v>0</v>
      </c>
      <c r="BH828" s="227">
        <v>0</v>
      </c>
      <c r="BI828" s="227">
        <v>0</v>
      </c>
      <c r="BJ828" s="227">
        <v>0</v>
      </c>
      <c r="BK828" s="227">
        <v>0</v>
      </c>
      <c r="BL828" s="227">
        <v>0</v>
      </c>
      <c r="BM828" s="227">
        <v>0</v>
      </c>
      <c r="BN828" s="227">
        <v>0</v>
      </c>
      <c r="BO828" s="227">
        <v>0</v>
      </c>
      <c r="BP828" s="227">
        <v>0</v>
      </c>
      <c r="BQ828" s="227">
        <v>0</v>
      </c>
      <c r="BR828" s="227">
        <v>0</v>
      </c>
      <c r="BS828" s="227">
        <v>0</v>
      </c>
      <c r="BT828" s="227">
        <v>0</v>
      </c>
      <c r="BU828" s="227">
        <v>0</v>
      </c>
      <c r="BV828" s="227">
        <v>0</v>
      </c>
      <c r="BW828" s="227">
        <v>0</v>
      </c>
      <c r="BX828" s="227">
        <v>0</v>
      </c>
      <c r="BY828" s="227">
        <v>0</v>
      </c>
      <c r="BZ828" s="227">
        <v>0</v>
      </c>
      <c r="CA828" s="227">
        <v>0</v>
      </c>
      <c r="CB828" s="227">
        <v>0</v>
      </c>
      <c r="CC828" s="227">
        <v>0</v>
      </c>
      <c r="CD828" s="227">
        <v>0</v>
      </c>
      <c r="CE828" s="227">
        <v>0</v>
      </c>
      <c r="CF828" s="227">
        <v>0</v>
      </c>
      <c r="CG828" s="227">
        <v>0</v>
      </c>
      <c r="CH828" s="227">
        <v>0</v>
      </c>
      <c r="CI828" s="227">
        <v>0</v>
      </c>
      <c r="CJ828" s="227">
        <v>0</v>
      </c>
      <c r="CK828" s="227">
        <v>0</v>
      </c>
      <c r="CL828" s="227">
        <v>0</v>
      </c>
      <c r="CM828" s="311" t="s">
        <v>1465</v>
      </c>
      <c r="CN828" s="309" t="s">
        <v>1456</v>
      </c>
      <c r="CO828" s="309" t="s">
        <v>1465</v>
      </c>
      <c r="CQ828" s="336" t="s">
        <v>2275</v>
      </c>
      <c r="CR828" s="310">
        <f t="shared" si="20"/>
        <v>0</v>
      </c>
      <c r="CS828" s="310" t="s">
        <v>859</v>
      </c>
      <c r="CT828" s="310" t="s">
        <v>860</v>
      </c>
      <c r="CU828" s="310">
        <v>0</v>
      </c>
      <c r="CW828" s="312" t="s">
        <v>1456</v>
      </c>
      <c r="CX828" s="310" t="s">
        <v>1465</v>
      </c>
      <c r="CY828" s="310">
        <v>0</v>
      </c>
      <c r="CZ828" s="325">
        <f t="shared" si="19"/>
        <v>0</v>
      </c>
      <c r="DA828" s="313" t="s">
        <v>859</v>
      </c>
      <c r="DB828" s="310" t="s">
        <v>1378</v>
      </c>
      <c r="DC828" s="310" t="s">
        <v>2296</v>
      </c>
    </row>
    <row r="829" spans="1:107" ht="13.2" customHeight="1" x14ac:dyDescent="0.25">
      <c r="A829" s="293" t="s">
        <v>861</v>
      </c>
      <c r="B829" s="294" t="s">
        <v>862</v>
      </c>
      <c r="C829" s="227">
        <v>0</v>
      </c>
      <c r="D829" s="227">
        <v>0</v>
      </c>
      <c r="E829" s="227">
        <v>0</v>
      </c>
      <c r="F829" s="227">
        <v>0</v>
      </c>
      <c r="G829" s="227">
        <v>0</v>
      </c>
      <c r="H829" s="227">
        <v>0</v>
      </c>
      <c r="I829" s="227">
        <v>0</v>
      </c>
      <c r="J829" s="227">
        <v>0</v>
      </c>
      <c r="K829" s="227">
        <v>0</v>
      </c>
      <c r="L829" s="227">
        <v>0</v>
      </c>
      <c r="M829" s="227">
        <v>0</v>
      </c>
      <c r="N829" s="227">
        <v>0</v>
      </c>
      <c r="O829" s="227">
        <v>0</v>
      </c>
      <c r="P829" s="227">
        <v>0</v>
      </c>
      <c r="Q829" s="227">
        <v>0</v>
      </c>
      <c r="R829" s="227">
        <v>0</v>
      </c>
      <c r="S829" s="227">
        <v>0</v>
      </c>
      <c r="T829" s="227">
        <v>0</v>
      </c>
      <c r="U829" s="227">
        <v>0</v>
      </c>
      <c r="V829" s="227">
        <v>0</v>
      </c>
      <c r="W829" s="227">
        <v>0</v>
      </c>
      <c r="X829" s="227">
        <v>0</v>
      </c>
      <c r="Y829" s="227">
        <v>0</v>
      </c>
      <c r="Z829" s="227">
        <v>0</v>
      </c>
      <c r="AA829" s="227">
        <v>0</v>
      </c>
      <c r="AB829" s="227">
        <v>0</v>
      </c>
      <c r="AC829" s="227">
        <v>0</v>
      </c>
      <c r="AD829" s="227">
        <v>0</v>
      </c>
      <c r="AE829" s="227">
        <v>0</v>
      </c>
      <c r="AF829" s="227">
        <v>0</v>
      </c>
      <c r="AG829" s="227">
        <v>0</v>
      </c>
      <c r="AH829" s="227">
        <v>0</v>
      </c>
      <c r="AI829" s="227">
        <v>0</v>
      </c>
      <c r="AJ829" s="227">
        <v>0</v>
      </c>
      <c r="AK829" s="227">
        <v>0</v>
      </c>
      <c r="AL829" s="227">
        <v>0</v>
      </c>
      <c r="AM829" s="227">
        <v>0</v>
      </c>
      <c r="AN829" s="227">
        <v>0</v>
      </c>
      <c r="AO829" s="227">
        <v>0</v>
      </c>
      <c r="AP829" s="227">
        <v>0</v>
      </c>
      <c r="AQ829" s="227">
        <v>0</v>
      </c>
      <c r="AR829" s="227">
        <v>0</v>
      </c>
      <c r="AS829" s="227">
        <v>0</v>
      </c>
      <c r="AT829" s="227">
        <v>0</v>
      </c>
      <c r="AU829" s="227">
        <v>0</v>
      </c>
      <c r="AV829" s="227">
        <v>0</v>
      </c>
      <c r="AW829" s="227">
        <v>0</v>
      </c>
      <c r="AX829" s="227">
        <v>0</v>
      </c>
      <c r="AY829" s="227">
        <v>0</v>
      </c>
      <c r="AZ829" s="227">
        <v>0</v>
      </c>
      <c r="BA829" s="227">
        <v>0</v>
      </c>
      <c r="BB829" s="227">
        <v>0</v>
      </c>
      <c r="BC829" s="227">
        <v>0</v>
      </c>
      <c r="BD829" s="227">
        <v>0</v>
      </c>
      <c r="BE829" s="227">
        <v>0</v>
      </c>
      <c r="BF829" s="227">
        <v>0</v>
      </c>
      <c r="BG829" s="227">
        <v>0</v>
      </c>
      <c r="BH829" s="227">
        <v>0</v>
      </c>
      <c r="BI829" s="227">
        <v>0</v>
      </c>
      <c r="BJ829" s="227">
        <v>0</v>
      </c>
      <c r="BK829" s="227">
        <v>0</v>
      </c>
      <c r="BL829" s="227">
        <v>0</v>
      </c>
      <c r="BM829" s="227">
        <v>0</v>
      </c>
      <c r="BN829" s="227">
        <v>0</v>
      </c>
      <c r="BO829" s="227">
        <v>0</v>
      </c>
      <c r="BP829" s="227">
        <v>0</v>
      </c>
      <c r="BQ829" s="227">
        <v>0</v>
      </c>
      <c r="BR829" s="227">
        <v>0</v>
      </c>
      <c r="BS829" s="227">
        <v>0</v>
      </c>
      <c r="BT829" s="227">
        <v>0</v>
      </c>
      <c r="BU829" s="227">
        <v>0</v>
      </c>
      <c r="BV829" s="227">
        <v>0</v>
      </c>
      <c r="BW829" s="227">
        <v>0</v>
      </c>
      <c r="BX829" s="227">
        <v>0</v>
      </c>
      <c r="BY829" s="227">
        <v>0</v>
      </c>
      <c r="BZ829" s="227">
        <v>0</v>
      </c>
      <c r="CA829" s="227">
        <v>0</v>
      </c>
      <c r="CB829" s="227">
        <v>0</v>
      </c>
      <c r="CC829" s="227">
        <v>0</v>
      </c>
      <c r="CD829" s="227">
        <v>0</v>
      </c>
      <c r="CE829" s="227">
        <v>0</v>
      </c>
      <c r="CF829" s="227">
        <v>0</v>
      </c>
      <c r="CG829" s="227">
        <v>0</v>
      </c>
      <c r="CH829" s="227">
        <v>0</v>
      </c>
      <c r="CI829" s="227">
        <v>0</v>
      </c>
      <c r="CJ829" s="227">
        <v>0</v>
      </c>
      <c r="CK829" s="227">
        <v>0</v>
      </c>
      <c r="CL829" s="227">
        <v>0</v>
      </c>
      <c r="CM829" s="311" t="s">
        <v>1465</v>
      </c>
      <c r="CN829" s="309" t="s">
        <v>1456</v>
      </c>
      <c r="CO829" s="309" t="s">
        <v>1465</v>
      </c>
      <c r="CQ829" s="336" t="s">
        <v>2275</v>
      </c>
      <c r="CR829" s="310">
        <f t="shared" si="20"/>
        <v>0</v>
      </c>
      <c r="CS829" s="310" t="s">
        <v>861</v>
      </c>
      <c r="CT829" s="310" t="s">
        <v>2171</v>
      </c>
      <c r="CU829" s="310">
        <v>0</v>
      </c>
      <c r="CW829" s="312" t="s">
        <v>1456</v>
      </c>
      <c r="CX829" s="310" t="s">
        <v>1465</v>
      </c>
      <c r="CY829" s="310">
        <v>0</v>
      </c>
      <c r="CZ829" s="325">
        <f t="shared" si="19"/>
        <v>0</v>
      </c>
      <c r="DA829" s="313" t="s">
        <v>861</v>
      </c>
      <c r="DB829" s="310" t="s">
        <v>862</v>
      </c>
      <c r="DC829" s="310" t="s">
        <v>2296</v>
      </c>
    </row>
    <row r="830" spans="1:107" ht="13.2" customHeight="1" x14ac:dyDescent="0.25">
      <c r="A830" s="293" t="s">
        <v>2172</v>
      </c>
      <c r="B830" s="294" t="s">
        <v>2173</v>
      </c>
      <c r="C830" s="227">
        <v>0</v>
      </c>
      <c r="D830" s="227">
        <v>0</v>
      </c>
      <c r="E830" s="227">
        <v>0</v>
      </c>
      <c r="F830" s="227">
        <v>0</v>
      </c>
      <c r="G830" s="227">
        <v>0</v>
      </c>
      <c r="H830" s="227">
        <v>0</v>
      </c>
      <c r="I830" s="227">
        <v>0</v>
      </c>
      <c r="J830" s="227">
        <v>0</v>
      </c>
      <c r="K830" s="227">
        <v>0</v>
      </c>
      <c r="L830" s="227">
        <v>0</v>
      </c>
      <c r="M830" s="227">
        <v>0</v>
      </c>
      <c r="N830" s="227">
        <v>0</v>
      </c>
      <c r="O830" s="227">
        <v>0</v>
      </c>
      <c r="P830" s="227">
        <v>0</v>
      </c>
      <c r="Q830" s="227">
        <v>0</v>
      </c>
      <c r="R830" s="227">
        <v>0</v>
      </c>
      <c r="S830" s="227">
        <v>0</v>
      </c>
      <c r="T830" s="227">
        <v>0</v>
      </c>
      <c r="U830" s="227">
        <v>0</v>
      </c>
      <c r="V830" s="227">
        <v>0</v>
      </c>
      <c r="W830" s="227">
        <v>0</v>
      </c>
      <c r="X830" s="227">
        <v>0</v>
      </c>
      <c r="Y830" s="227">
        <v>0</v>
      </c>
      <c r="Z830" s="227">
        <v>0</v>
      </c>
      <c r="AA830" s="227">
        <v>0</v>
      </c>
      <c r="AB830" s="227">
        <v>0</v>
      </c>
      <c r="AC830" s="227">
        <v>0</v>
      </c>
      <c r="AD830" s="227">
        <v>0</v>
      </c>
      <c r="AE830" s="227">
        <v>0</v>
      </c>
      <c r="AF830" s="227">
        <v>0</v>
      </c>
      <c r="AG830" s="227">
        <v>0</v>
      </c>
      <c r="AH830" s="227">
        <v>0</v>
      </c>
      <c r="AI830" s="227">
        <v>0</v>
      </c>
      <c r="AJ830" s="227">
        <v>0</v>
      </c>
      <c r="AK830" s="227">
        <v>0</v>
      </c>
      <c r="AL830" s="227">
        <v>0</v>
      </c>
      <c r="AM830" s="227">
        <v>0</v>
      </c>
      <c r="AN830" s="227">
        <v>0</v>
      </c>
      <c r="AO830" s="227">
        <v>0</v>
      </c>
      <c r="AP830" s="227">
        <v>0</v>
      </c>
      <c r="AQ830" s="227">
        <v>0</v>
      </c>
      <c r="AR830" s="227">
        <v>0</v>
      </c>
      <c r="AS830" s="227">
        <v>0</v>
      </c>
      <c r="AT830" s="227">
        <v>0</v>
      </c>
      <c r="AU830" s="227">
        <v>0</v>
      </c>
      <c r="AV830" s="227">
        <v>0</v>
      </c>
      <c r="AW830" s="227">
        <v>0</v>
      </c>
      <c r="AX830" s="227">
        <v>0</v>
      </c>
      <c r="AY830" s="227">
        <v>0</v>
      </c>
      <c r="AZ830" s="227">
        <v>0</v>
      </c>
      <c r="BA830" s="227">
        <v>0</v>
      </c>
      <c r="BB830" s="227">
        <v>0</v>
      </c>
      <c r="BC830" s="227">
        <v>0</v>
      </c>
      <c r="BD830" s="227">
        <v>0</v>
      </c>
      <c r="BE830" s="227">
        <v>0</v>
      </c>
      <c r="BF830" s="227">
        <v>0</v>
      </c>
      <c r="BG830" s="227">
        <v>0</v>
      </c>
      <c r="BH830" s="227">
        <v>0</v>
      </c>
      <c r="BI830" s="227">
        <v>0</v>
      </c>
      <c r="BJ830" s="227">
        <v>0</v>
      </c>
      <c r="BK830" s="227">
        <v>0</v>
      </c>
      <c r="BL830" s="227">
        <v>0</v>
      </c>
      <c r="BM830" s="227">
        <v>0</v>
      </c>
      <c r="BN830" s="227">
        <v>0</v>
      </c>
      <c r="BO830" s="227">
        <v>0</v>
      </c>
      <c r="BP830" s="227">
        <v>0</v>
      </c>
      <c r="BQ830" s="227">
        <v>0</v>
      </c>
      <c r="BR830" s="227">
        <v>0</v>
      </c>
      <c r="BS830" s="227">
        <v>0</v>
      </c>
      <c r="BT830" s="227">
        <v>0</v>
      </c>
      <c r="BU830" s="227">
        <v>0</v>
      </c>
      <c r="BV830" s="227">
        <v>0</v>
      </c>
      <c r="BW830" s="227">
        <v>0</v>
      </c>
      <c r="BX830" s="227">
        <v>0</v>
      </c>
      <c r="BY830" s="227">
        <v>0</v>
      </c>
      <c r="BZ830" s="227">
        <v>0</v>
      </c>
      <c r="CA830" s="227">
        <v>0</v>
      </c>
      <c r="CB830" s="227">
        <v>0</v>
      </c>
      <c r="CC830" s="227">
        <v>0</v>
      </c>
      <c r="CD830" s="227">
        <v>0</v>
      </c>
      <c r="CE830" s="227">
        <v>0</v>
      </c>
      <c r="CF830" s="227">
        <v>0</v>
      </c>
      <c r="CG830" s="227">
        <v>0</v>
      </c>
      <c r="CH830" s="227">
        <v>0</v>
      </c>
      <c r="CI830" s="227">
        <v>0</v>
      </c>
      <c r="CJ830" s="227">
        <v>0</v>
      </c>
      <c r="CK830" s="227">
        <v>0</v>
      </c>
      <c r="CL830" s="227">
        <v>0</v>
      </c>
      <c r="CM830" s="311" t="s">
        <v>1457</v>
      </c>
      <c r="CN830" s="309" t="s">
        <v>1456</v>
      </c>
      <c r="CO830" s="309" t="s">
        <v>1457</v>
      </c>
      <c r="CQ830" s="356" t="s">
        <v>2273</v>
      </c>
      <c r="CR830" s="310">
        <f t="shared" si="20"/>
        <v>0</v>
      </c>
      <c r="CS830" s="310" t="s">
        <v>2172</v>
      </c>
      <c r="CT830" s="310" t="s">
        <v>2173</v>
      </c>
      <c r="CU830" s="310">
        <v>0</v>
      </c>
      <c r="CW830" s="312" t="s">
        <v>1456</v>
      </c>
      <c r="CX830" s="310" t="s">
        <v>1457</v>
      </c>
      <c r="CY830" s="310">
        <v>0</v>
      </c>
      <c r="CZ830" s="325">
        <f t="shared" si="19"/>
        <v>0</v>
      </c>
      <c r="DA830" s="313" t="s">
        <v>2172</v>
      </c>
      <c r="DB830" s="310" t="s">
        <v>2173</v>
      </c>
      <c r="DC830" s="310" t="s">
        <v>2296</v>
      </c>
    </row>
    <row r="831" spans="1:107" ht="13.2" customHeight="1" x14ac:dyDescent="0.25">
      <c r="A831" s="293" t="s">
        <v>2174</v>
      </c>
      <c r="B831" s="294" t="s">
        <v>1194</v>
      </c>
      <c r="C831" s="227">
        <v>0</v>
      </c>
      <c r="D831" s="227">
        <v>0</v>
      </c>
      <c r="E831" s="227">
        <v>0</v>
      </c>
      <c r="F831" s="227">
        <v>0</v>
      </c>
      <c r="G831" s="227">
        <v>0</v>
      </c>
      <c r="H831" s="227">
        <v>0</v>
      </c>
      <c r="I831" s="227">
        <v>0</v>
      </c>
      <c r="J831" s="227">
        <v>0</v>
      </c>
      <c r="K831" s="227">
        <v>0</v>
      </c>
      <c r="L831" s="227">
        <v>0</v>
      </c>
      <c r="M831" s="227">
        <v>0</v>
      </c>
      <c r="N831" s="227">
        <v>0</v>
      </c>
      <c r="O831" s="227">
        <v>0</v>
      </c>
      <c r="P831" s="227">
        <v>0</v>
      </c>
      <c r="Q831" s="227">
        <v>0</v>
      </c>
      <c r="R831" s="227">
        <v>0</v>
      </c>
      <c r="S831" s="227">
        <v>0</v>
      </c>
      <c r="T831" s="227">
        <v>0</v>
      </c>
      <c r="U831" s="227">
        <v>0</v>
      </c>
      <c r="V831" s="227">
        <v>0</v>
      </c>
      <c r="W831" s="227">
        <v>0</v>
      </c>
      <c r="X831" s="227">
        <v>0</v>
      </c>
      <c r="Y831" s="227">
        <v>0</v>
      </c>
      <c r="Z831" s="227">
        <v>0</v>
      </c>
      <c r="AA831" s="227">
        <v>0</v>
      </c>
      <c r="AB831" s="227">
        <v>0</v>
      </c>
      <c r="AC831" s="227">
        <v>0</v>
      </c>
      <c r="AD831" s="227">
        <v>0</v>
      </c>
      <c r="AE831" s="227">
        <v>0</v>
      </c>
      <c r="AF831" s="227">
        <v>0</v>
      </c>
      <c r="AG831" s="227">
        <v>0</v>
      </c>
      <c r="AH831" s="227">
        <v>0</v>
      </c>
      <c r="AI831" s="227">
        <v>0</v>
      </c>
      <c r="AJ831" s="227">
        <v>0</v>
      </c>
      <c r="AK831" s="227">
        <v>0</v>
      </c>
      <c r="AL831" s="227">
        <v>0</v>
      </c>
      <c r="AM831" s="227">
        <v>0</v>
      </c>
      <c r="AN831" s="227">
        <v>0</v>
      </c>
      <c r="AO831" s="227">
        <v>0</v>
      </c>
      <c r="AP831" s="227">
        <v>0</v>
      </c>
      <c r="AQ831" s="227">
        <v>0</v>
      </c>
      <c r="AR831" s="227">
        <v>0</v>
      </c>
      <c r="AS831" s="227">
        <v>0</v>
      </c>
      <c r="AT831" s="227">
        <v>0</v>
      </c>
      <c r="AU831" s="227">
        <v>0</v>
      </c>
      <c r="AV831" s="227">
        <v>0</v>
      </c>
      <c r="AW831" s="227">
        <v>0</v>
      </c>
      <c r="AX831" s="227">
        <v>0</v>
      </c>
      <c r="AY831" s="227">
        <v>0</v>
      </c>
      <c r="AZ831" s="227">
        <v>0</v>
      </c>
      <c r="BA831" s="227">
        <v>0</v>
      </c>
      <c r="BB831" s="227">
        <v>0</v>
      </c>
      <c r="BC831" s="227">
        <v>0</v>
      </c>
      <c r="BD831" s="227">
        <v>0</v>
      </c>
      <c r="BE831" s="227">
        <v>0</v>
      </c>
      <c r="BF831" s="227">
        <v>0</v>
      </c>
      <c r="BG831" s="227">
        <v>0</v>
      </c>
      <c r="BH831" s="227">
        <v>0</v>
      </c>
      <c r="BI831" s="227">
        <v>0</v>
      </c>
      <c r="BJ831" s="227">
        <v>0</v>
      </c>
      <c r="BK831" s="227">
        <v>0</v>
      </c>
      <c r="BL831" s="227">
        <v>0</v>
      </c>
      <c r="BM831" s="227">
        <v>0</v>
      </c>
      <c r="BN831" s="227">
        <v>0</v>
      </c>
      <c r="BO831" s="227">
        <v>0</v>
      </c>
      <c r="BP831" s="227">
        <v>0</v>
      </c>
      <c r="BQ831" s="227">
        <v>0</v>
      </c>
      <c r="BR831" s="227">
        <v>0</v>
      </c>
      <c r="BS831" s="227">
        <v>0</v>
      </c>
      <c r="BT831" s="227">
        <v>0</v>
      </c>
      <c r="BU831" s="227">
        <v>0</v>
      </c>
      <c r="BV831" s="227">
        <v>0</v>
      </c>
      <c r="BW831" s="227">
        <v>0</v>
      </c>
      <c r="BX831" s="227">
        <v>0</v>
      </c>
      <c r="BY831" s="227">
        <v>0</v>
      </c>
      <c r="BZ831" s="227">
        <v>0</v>
      </c>
      <c r="CA831" s="227">
        <v>0</v>
      </c>
      <c r="CB831" s="227">
        <v>0</v>
      </c>
      <c r="CC831" s="227">
        <v>0</v>
      </c>
      <c r="CD831" s="227">
        <v>0</v>
      </c>
      <c r="CE831" s="227">
        <v>0</v>
      </c>
      <c r="CF831" s="227">
        <v>0</v>
      </c>
      <c r="CG831" s="227">
        <v>0</v>
      </c>
      <c r="CH831" s="227">
        <v>0</v>
      </c>
      <c r="CI831" s="227">
        <v>0</v>
      </c>
      <c r="CJ831" s="227">
        <v>0</v>
      </c>
      <c r="CK831" s="227">
        <v>0</v>
      </c>
      <c r="CL831" s="227">
        <v>0</v>
      </c>
      <c r="CM831" s="311" t="s">
        <v>1457</v>
      </c>
      <c r="CN831" s="309" t="s">
        <v>1456</v>
      </c>
      <c r="CO831" s="309" t="s">
        <v>1457</v>
      </c>
      <c r="CQ831" s="356" t="s">
        <v>2273</v>
      </c>
      <c r="CR831" s="310">
        <f t="shared" si="20"/>
        <v>0</v>
      </c>
      <c r="CS831" s="310" t="s">
        <v>2174</v>
      </c>
      <c r="CT831" s="310" t="s">
        <v>1194</v>
      </c>
      <c r="CU831" s="310">
        <v>0</v>
      </c>
      <c r="CW831" s="312" t="s">
        <v>1456</v>
      </c>
      <c r="CX831" s="310" t="s">
        <v>1457</v>
      </c>
      <c r="CY831" s="310">
        <v>0</v>
      </c>
      <c r="CZ831" s="325">
        <f t="shared" si="19"/>
        <v>0</v>
      </c>
      <c r="DA831" s="313" t="s">
        <v>2174</v>
      </c>
      <c r="DB831" s="310" t="s">
        <v>1194</v>
      </c>
      <c r="DC831" s="310" t="s">
        <v>2296</v>
      </c>
    </row>
    <row r="832" spans="1:107" ht="13.2" customHeight="1" x14ac:dyDescent="0.25">
      <c r="A832" s="293" t="s">
        <v>2175</v>
      </c>
      <c r="B832" s="294" t="s">
        <v>1194</v>
      </c>
      <c r="C832" s="227">
        <v>0</v>
      </c>
      <c r="D832" s="227">
        <v>0</v>
      </c>
      <c r="E832" s="227">
        <v>0</v>
      </c>
      <c r="F832" s="227">
        <v>0</v>
      </c>
      <c r="G832" s="227">
        <v>0</v>
      </c>
      <c r="H832" s="227">
        <v>0</v>
      </c>
      <c r="I832" s="227">
        <v>0</v>
      </c>
      <c r="J832" s="227">
        <v>0</v>
      </c>
      <c r="K832" s="227">
        <v>0</v>
      </c>
      <c r="L832" s="227">
        <v>0</v>
      </c>
      <c r="M832" s="227">
        <v>0</v>
      </c>
      <c r="N832" s="227">
        <v>0</v>
      </c>
      <c r="O832" s="227">
        <v>0</v>
      </c>
      <c r="P832" s="227">
        <v>0</v>
      </c>
      <c r="Q832" s="227">
        <v>0</v>
      </c>
      <c r="R832" s="227">
        <v>0</v>
      </c>
      <c r="S832" s="227">
        <v>0</v>
      </c>
      <c r="T832" s="227">
        <v>0</v>
      </c>
      <c r="U832" s="227">
        <v>0</v>
      </c>
      <c r="V832" s="227">
        <v>0</v>
      </c>
      <c r="W832" s="227">
        <v>0</v>
      </c>
      <c r="X832" s="227">
        <v>0</v>
      </c>
      <c r="Y832" s="227">
        <v>0</v>
      </c>
      <c r="Z832" s="227">
        <v>0</v>
      </c>
      <c r="AA832" s="227">
        <v>0</v>
      </c>
      <c r="AB832" s="227">
        <v>0</v>
      </c>
      <c r="AC832" s="227">
        <v>0</v>
      </c>
      <c r="AD832" s="227">
        <v>0</v>
      </c>
      <c r="AE832" s="227">
        <v>0</v>
      </c>
      <c r="AF832" s="227">
        <v>0</v>
      </c>
      <c r="AG832" s="227">
        <v>0</v>
      </c>
      <c r="AH832" s="227">
        <v>0</v>
      </c>
      <c r="AI832" s="227">
        <v>0</v>
      </c>
      <c r="AJ832" s="227">
        <v>0</v>
      </c>
      <c r="AK832" s="227">
        <v>0</v>
      </c>
      <c r="AL832" s="227">
        <v>0</v>
      </c>
      <c r="AM832" s="227">
        <v>0</v>
      </c>
      <c r="AN832" s="227">
        <v>0</v>
      </c>
      <c r="AO832" s="227">
        <v>0</v>
      </c>
      <c r="AP832" s="227">
        <v>0</v>
      </c>
      <c r="AQ832" s="227">
        <v>0</v>
      </c>
      <c r="AR832" s="227">
        <v>0</v>
      </c>
      <c r="AS832" s="227">
        <v>0</v>
      </c>
      <c r="AT832" s="227">
        <v>0</v>
      </c>
      <c r="AU832" s="227">
        <v>0</v>
      </c>
      <c r="AV832" s="227">
        <v>0</v>
      </c>
      <c r="AW832" s="227">
        <v>0</v>
      </c>
      <c r="AX832" s="227">
        <v>0</v>
      </c>
      <c r="AY832" s="227">
        <v>0</v>
      </c>
      <c r="AZ832" s="227">
        <v>0</v>
      </c>
      <c r="BA832" s="227">
        <v>0</v>
      </c>
      <c r="BB832" s="227">
        <v>0</v>
      </c>
      <c r="BC832" s="227">
        <v>0</v>
      </c>
      <c r="BD832" s="227">
        <v>0</v>
      </c>
      <c r="BE832" s="227">
        <v>0</v>
      </c>
      <c r="BF832" s="227">
        <v>0</v>
      </c>
      <c r="BG832" s="227">
        <v>0</v>
      </c>
      <c r="BH832" s="227">
        <v>0</v>
      </c>
      <c r="BI832" s="227">
        <v>0</v>
      </c>
      <c r="BJ832" s="227">
        <v>0</v>
      </c>
      <c r="BK832" s="227">
        <v>0</v>
      </c>
      <c r="BL832" s="227">
        <v>0</v>
      </c>
      <c r="BM832" s="227">
        <v>0</v>
      </c>
      <c r="BN832" s="227">
        <v>0</v>
      </c>
      <c r="BO832" s="227">
        <v>0</v>
      </c>
      <c r="BP832" s="227">
        <v>0</v>
      </c>
      <c r="BQ832" s="227">
        <v>0</v>
      </c>
      <c r="BR832" s="227">
        <v>0</v>
      </c>
      <c r="BS832" s="227">
        <v>0</v>
      </c>
      <c r="BT832" s="227">
        <v>0</v>
      </c>
      <c r="BU832" s="227">
        <v>0</v>
      </c>
      <c r="BV832" s="227">
        <v>0</v>
      </c>
      <c r="BW832" s="227">
        <v>0</v>
      </c>
      <c r="BX832" s="227">
        <v>0</v>
      </c>
      <c r="BY832" s="227">
        <v>0</v>
      </c>
      <c r="BZ832" s="227">
        <v>0</v>
      </c>
      <c r="CA832" s="227">
        <v>0</v>
      </c>
      <c r="CB832" s="227">
        <v>0</v>
      </c>
      <c r="CC832" s="227">
        <v>0</v>
      </c>
      <c r="CD832" s="227">
        <v>0</v>
      </c>
      <c r="CE832" s="227">
        <v>0</v>
      </c>
      <c r="CF832" s="227">
        <v>0</v>
      </c>
      <c r="CG832" s="227">
        <v>0</v>
      </c>
      <c r="CH832" s="227">
        <v>0</v>
      </c>
      <c r="CI832" s="227">
        <v>0</v>
      </c>
      <c r="CJ832" s="227">
        <v>0</v>
      </c>
      <c r="CK832" s="227">
        <v>0</v>
      </c>
      <c r="CL832" s="227">
        <v>0</v>
      </c>
      <c r="CM832" s="311" t="s">
        <v>1457</v>
      </c>
      <c r="CN832" s="309" t="s">
        <v>1456</v>
      </c>
      <c r="CO832" s="309" t="s">
        <v>1457</v>
      </c>
      <c r="CP832" s="310" t="s">
        <v>2205</v>
      </c>
      <c r="CQ832" s="336" t="s">
        <v>2273</v>
      </c>
      <c r="CR832" s="310">
        <f t="shared" si="20"/>
        <v>0</v>
      </c>
      <c r="CS832" s="310" t="s">
        <v>2175</v>
      </c>
      <c r="CT832" s="310" t="s">
        <v>2248</v>
      </c>
      <c r="CU832" s="310">
        <v>0</v>
      </c>
      <c r="CW832" s="312" t="s">
        <v>1456</v>
      </c>
      <c r="CX832" s="310" t="s">
        <v>1457</v>
      </c>
      <c r="CY832" s="310" t="s">
        <v>2205</v>
      </c>
      <c r="CZ832" s="325">
        <f t="shared" si="19"/>
        <v>0</v>
      </c>
      <c r="DA832" s="313" t="s">
        <v>2175</v>
      </c>
      <c r="DB832" s="310" t="s">
        <v>1194</v>
      </c>
      <c r="DC832" s="310" t="s">
        <v>2296</v>
      </c>
    </row>
    <row r="833" spans="1:107" ht="13.2" customHeight="1" x14ac:dyDescent="0.25">
      <c r="A833" s="293" t="s">
        <v>2176</v>
      </c>
      <c r="B833" s="294" t="s">
        <v>863</v>
      </c>
      <c r="C833" s="227">
        <v>0</v>
      </c>
      <c r="D833" s="227">
        <v>0</v>
      </c>
      <c r="E833" s="227">
        <v>0</v>
      </c>
      <c r="F833" s="227">
        <v>0</v>
      </c>
      <c r="G833" s="227">
        <v>0</v>
      </c>
      <c r="H833" s="227">
        <v>0</v>
      </c>
      <c r="I833" s="227">
        <v>0</v>
      </c>
      <c r="J833" s="227">
        <v>0</v>
      </c>
      <c r="K833" s="227">
        <v>0</v>
      </c>
      <c r="L833" s="227">
        <v>0</v>
      </c>
      <c r="M833" s="227">
        <v>0</v>
      </c>
      <c r="N833" s="227">
        <v>0</v>
      </c>
      <c r="O833" s="227">
        <v>0</v>
      </c>
      <c r="P833" s="227">
        <v>0</v>
      </c>
      <c r="Q833" s="227">
        <v>0</v>
      </c>
      <c r="R833" s="227">
        <v>0</v>
      </c>
      <c r="S833" s="227">
        <v>0</v>
      </c>
      <c r="T833" s="227">
        <v>0</v>
      </c>
      <c r="U833" s="227">
        <v>0</v>
      </c>
      <c r="V833" s="227">
        <v>0</v>
      </c>
      <c r="W833" s="227">
        <v>0</v>
      </c>
      <c r="X833" s="227">
        <v>0</v>
      </c>
      <c r="Y833" s="227">
        <v>0</v>
      </c>
      <c r="Z833" s="227">
        <v>0</v>
      </c>
      <c r="AA833" s="227">
        <v>0</v>
      </c>
      <c r="AB833" s="227">
        <v>0</v>
      </c>
      <c r="AC833" s="227">
        <v>0</v>
      </c>
      <c r="AD833" s="227">
        <v>0</v>
      </c>
      <c r="AE833" s="227">
        <v>0</v>
      </c>
      <c r="AF833" s="227">
        <v>0</v>
      </c>
      <c r="AG833" s="227">
        <v>0</v>
      </c>
      <c r="AH833" s="227">
        <v>0</v>
      </c>
      <c r="AI833" s="227">
        <v>0</v>
      </c>
      <c r="AJ833" s="227">
        <v>0</v>
      </c>
      <c r="AK833" s="227">
        <v>0</v>
      </c>
      <c r="AL833" s="227">
        <v>0</v>
      </c>
      <c r="AM833" s="227">
        <v>0</v>
      </c>
      <c r="AN833" s="227">
        <v>0</v>
      </c>
      <c r="AO833" s="227">
        <v>0</v>
      </c>
      <c r="AP833" s="227">
        <v>0</v>
      </c>
      <c r="AQ833" s="227">
        <v>0</v>
      </c>
      <c r="AR833" s="227">
        <v>0</v>
      </c>
      <c r="AS833" s="227">
        <v>0</v>
      </c>
      <c r="AT833" s="227">
        <v>0</v>
      </c>
      <c r="AU833" s="227">
        <v>0</v>
      </c>
      <c r="AV833" s="227">
        <v>0</v>
      </c>
      <c r="AW833" s="227">
        <v>0</v>
      </c>
      <c r="AX833" s="227">
        <v>0</v>
      </c>
      <c r="AY833" s="227">
        <v>0</v>
      </c>
      <c r="AZ833" s="227">
        <v>0</v>
      </c>
      <c r="BA833" s="227">
        <v>0</v>
      </c>
      <c r="BB833" s="227">
        <v>0</v>
      </c>
      <c r="BC833" s="227">
        <v>0</v>
      </c>
      <c r="BD833" s="227">
        <v>0</v>
      </c>
      <c r="BE833" s="227">
        <v>0</v>
      </c>
      <c r="BF833" s="227">
        <v>0</v>
      </c>
      <c r="BG833" s="227">
        <v>0</v>
      </c>
      <c r="BH833" s="227">
        <v>0</v>
      </c>
      <c r="BI833" s="227">
        <v>0</v>
      </c>
      <c r="BJ833" s="227">
        <v>0</v>
      </c>
      <c r="BK833" s="227">
        <v>0</v>
      </c>
      <c r="BL833" s="227">
        <v>0</v>
      </c>
      <c r="BM833" s="227">
        <v>0</v>
      </c>
      <c r="BN833" s="227">
        <v>0</v>
      </c>
      <c r="BO833" s="227">
        <v>0</v>
      </c>
      <c r="BP833" s="227">
        <v>0</v>
      </c>
      <c r="BQ833" s="227">
        <v>0</v>
      </c>
      <c r="BR833" s="227">
        <v>23471625.989999998</v>
      </c>
      <c r="BS833" s="227">
        <v>0</v>
      </c>
      <c r="BT833" s="227">
        <v>0</v>
      </c>
      <c r="BU833" s="227">
        <v>0</v>
      </c>
      <c r="BV833" s="227">
        <v>0</v>
      </c>
      <c r="BW833" s="227">
        <v>0</v>
      </c>
      <c r="BX833" s="227">
        <v>0</v>
      </c>
      <c r="BY833" s="227">
        <v>0</v>
      </c>
      <c r="BZ833" s="227">
        <v>0</v>
      </c>
      <c r="CA833" s="227">
        <v>0</v>
      </c>
      <c r="CB833" s="227">
        <v>0</v>
      </c>
      <c r="CC833" s="227">
        <v>0</v>
      </c>
      <c r="CD833" s="227">
        <v>0</v>
      </c>
      <c r="CE833" s="227">
        <v>0</v>
      </c>
      <c r="CF833" s="227">
        <v>0</v>
      </c>
      <c r="CG833" s="227">
        <v>0</v>
      </c>
      <c r="CH833" s="227">
        <v>0</v>
      </c>
      <c r="CI833" s="227">
        <v>0</v>
      </c>
      <c r="CJ833" s="227">
        <v>0</v>
      </c>
      <c r="CK833" s="227">
        <v>0</v>
      </c>
      <c r="CL833" s="227">
        <v>0</v>
      </c>
      <c r="CM833" s="311" t="s">
        <v>1457</v>
      </c>
      <c r="CN833" s="309" t="s">
        <v>1456</v>
      </c>
      <c r="CO833" s="309" t="s">
        <v>1457</v>
      </c>
      <c r="CP833" s="310" t="s">
        <v>2205</v>
      </c>
      <c r="CQ833" s="336" t="s">
        <v>2273</v>
      </c>
      <c r="CR833" s="310">
        <f t="shared" si="20"/>
        <v>0</v>
      </c>
      <c r="CS833" s="310" t="s">
        <v>2176</v>
      </c>
      <c r="CT833" s="310" t="s">
        <v>863</v>
      </c>
      <c r="CU833" s="310">
        <v>0</v>
      </c>
      <c r="CW833" s="312" t="s">
        <v>1456</v>
      </c>
      <c r="CX833" s="310" t="s">
        <v>1457</v>
      </c>
      <c r="CY833" s="310" t="s">
        <v>2205</v>
      </c>
      <c r="CZ833" s="325">
        <f t="shared" si="19"/>
        <v>0</v>
      </c>
      <c r="DA833" s="313" t="s">
        <v>2176</v>
      </c>
      <c r="DB833" s="310" t="s">
        <v>863</v>
      </c>
      <c r="DC833" s="310" t="s">
        <v>2296</v>
      </c>
    </row>
    <row r="834" spans="1:107" ht="13.2" customHeight="1" x14ac:dyDescent="0.25">
      <c r="A834" s="293" t="s">
        <v>2177</v>
      </c>
      <c r="B834" s="294" t="s">
        <v>1532</v>
      </c>
      <c r="C834" s="227">
        <v>520000</v>
      </c>
      <c r="D834" s="227">
        <v>80000</v>
      </c>
      <c r="E834" s="227">
        <v>0</v>
      </c>
      <c r="F834" s="227">
        <v>320000</v>
      </c>
      <c r="G834" s="227">
        <v>240000</v>
      </c>
      <c r="H834" s="227">
        <v>0</v>
      </c>
      <c r="I834" s="227">
        <v>209996</v>
      </c>
      <c r="J834" s="227">
        <v>0</v>
      </c>
      <c r="K834" s="227">
        <v>80000</v>
      </c>
      <c r="L834" s="227">
        <v>0</v>
      </c>
      <c r="M834" s="227">
        <v>0</v>
      </c>
      <c r="N834" s="227">
        <v>160000</v>
      </c>
      <c r="O834" s="227">
        <v>1520000</v>
      </c>
      <c r="P834" s="227">
        <v>0</v>
      </c>
      <c r="Q834" s="227">
        <v>0</v>
      </c>
      <c r="R834" s="227">
        <v>0</v>
      </c>
      <c r="S834" s="227">
        <v>0</v>
      </c>
      <c r="T834" s="227">
        <v>0</v>
      </c>
      <c r="U834" s="227">
        <v>0</v>
      </c>
      <c r="V834" s="227">
        <v>0</v>
      </c>
      <c r="W834" s="227">
        <v>200000</v>
      </c>
      <c r="X834" s="227">
        <v>0</v>
      </c>
      <c r="Y834" s="227">
        <v>0</v>
      </c>
      <c r="Z834" s="227">
        <v>1180000</v>
      </c>
      <c r="AA834" s="227">
        <v>80000</v>
      </c>
      <c r="AB834" s="227">
        <v>80000</v>
      </c>
      <c r="AC834" s="227">
        <v>0</v>
      </c>
      <c r="AD834" s="227">
        <v>120000</v>
      </c>
      <c r="AE834" s="227">
        <v>160000</v>
      </c>
      <c r="AF834" s="227">
        <v>520000</v>
      </c>
      <c r="AG834" s="227">
        <v>1720000</v>
      </c>
      <c r="AH834" s="227">
        <v>0</v>
      </c>
      <c r="AI834" s="227">
        <v>2120000</v>
      </c>
      <c r="AJ834" s="227">
        <v>260000</v>
      </c>
      <c r="AK834" s="227">
        <v>2480000</v>
      </c>
      <c r="AL834" s="227">
        <v>40000</v>
      </c>
      <c r="AM834" s="227">
        <v>40000</v>
      </c>
      <c r="AN834" s="227">
        <v>0</v>
      </c>
      <c r="AO834" s="227">
        <v>0</v>
      </c>
      <c r="AP834" s="227">
        <v>80000</v>
      </c>
      <c r="AQ834" s="227">
        <v>0</v>
      </c>
      <c r="AR834" s="227">
        <v>120000</v>
      </c>
      <c r="AS834" s="227">
        <v>80000</v>
      </c>
      <c r="AT834" s="227">
        <v>0</v>
      </c>
      <c r="AU834" s="227">
        <v>0</v>
      </c>
      <c r="AV834" s="227">
        <v>120000</v>
      </c>
      <c r="AW834" s="227">
        <v>0</v>
      </c>
      <c r="AX834" s="227">
        <v>0</v>
      </c>
      <c r="AY834" s="227">
        <v>0</v>
      </c>
      <c r="AZ834" s="227">
        <v>0</v>
      </c>
      <c r="BA834" s="227">
        <v>0</v>
      </c>
      <c r="BB834" s="227">
        <v>80000</v>
      </c>
      <c r="BC834" s="227">
        <v>1040000</v>
      </c>
      <c r="BD834" s="227">
        <v>0</v>
      </c>
      <c r="BE834" s="227">
        <v>80000</v>
      </c>
      <c r="BF834" s="227">
        <v>40000</v>
      </c>
      <c r="BG834" s="227">
        <v>0</v>
      </c>
      <c r="BH834" s="227">
        <v>80000</v>
      </c>
      <c r="BI834" s="227">
        <v>0</v>
      </c>
      <c r="BJ834" s="227">
        <v>0</v>
      </c>
      <c r="BK834" s="227">
        <v>0</v>
      </c>
      <c r="BL834" s="227">
        <v>358414.1</v>
      </c>
      <c r="BM834" s="227">
        <v>240000</v>
      </c>
      <c r="BN834" s="227">
        <v>160000</v>
      </c>
      <c r="BO834" s="227">
        <v>240000</v>
      </c>
      <c r="BP834" s="227">
        <v>200000</v>
      </c>
      <c r="BQ834" s="227">
        <v>120000</v>
      </c>
      <c r="BR834" s="227">
        <v>1546750</v>
      </c>
      <c r="BS834" s="227">
        <v>240000</v>
      </c>
      <c r="BT834" s="227">
        <v>0</v>
      </c>
      <c r="BU834" s="227">
        <v>480000</v>
      </c>
      <c r="BV834" s="227">
        <v>0</v>
      </c>
      <c r="BW834" s="227">
        <v>0</v>
      </c>
      <c r="BX834" s="227">
        <v>880000</v>
      </c>
      <c r="BY834" s="227">
        <v>0</v>
      </c>
      <c r="BZ834" s="227">
        <v>240000</v>
      </c>
      <c r="CA834" s="227">
        <v>40000</v>
      </c>
      <c r="CB834" s="227">
        <v>0</v>
      </c>
      <c r="CC834" s="227">
        <v>400000</v>
      </c>
      <c r="CD834" s="227">
        <v>40000</v>
      </c>
      <c r="CE834" s="227">
        <v>720000</v>
      </c>
      <c r="CF834" s="227">
        <v>200000</v>
      </c>
      <c r="CG834" s="227">
        <v>160000</v>
      </c>
      <c r="CH834" s="227">
        <v>0</v>
      </c>
      <c r="CI834" s="227">
        <v>0</v>
      </c>
      <c r="CJ834" s="227">
        <v>0</v>
      </c>
      <c r="CK834" s="227">
        <v>40000</v>
      </c>
      <c r="CL834" s="227">
        <v>40000</v>
      </c>
      <c r="CM834" s="311" t="s">
        <v>1457</v>
      </c>
      <c r="CN834" s="309" t="s">
        <v>1456</v>
      </c>
      <c r="CO834" s="309" t="s">
        <v>1457</v>
      </c>
      <c r="CP834" s="310" t="s">
        <v>2205</v>
      </c>
      <c r="CQ834" s="336" t="s">
        <v>2273</v>
      </c>
      <c r="CR834" s="310">
        <f t="shared" si="20"/>
        <v>0</v>
      </c>
      <c r="CS834" s="310" t="s">
        <v>2177</v>
      </c>
      <c r="CT834" s="310" t="s">
        <v>864</v>
      </c>
      <c r="CU834" s="310">
        <v>0</v>
      </c>
      <c r="CW834" s="312" t="s">
        <v>1456</v>
      </c>
      <c r="CX834" s="310" t="s">
        <v>1457</v>
      </c>
      <c r="CY834" s="310" t="s">
        <v>2205</v>
      </c>
      <c r="CZ834" s="325">
        <f t="shared" si="19"/>
        <v>0</v>
      </c>
      <c r="DA834" s="313" t="s">
        <v>2177</v>
      </c>
      <c r="DB834" s="310" t="s">
        <v>1532</v>
      </c>
      <c r="DC834" s="310" t="s">
        <v>2296</v>
      </c>
    </row>
    <row r="835" spans="1:107" ht="13.2" customHeight="1" x14ac:dyDescent="0.25">
      <c r="A835" s="293" t="s">
        <v>2178</v>
      </c>
      <c r="B835" s="294" t="s">
        <v>865</v>
      </c>
      <c r="C835" s="227">
        <v>0</v>
      </c>
      <c r="D835" s="227">
        <v>0</v>
      </c>
      <c r="E835" s="227">
        <v>0</v>
      </c>
      <c r="F835" s="227">
        <v>0</v>
      </c>
      <c r="G835" s="227">
        <v>0</v>
      </c>
      <c r="H835" s="227">
        <v>0</v>
      </c>
      <c r="I835" s="227">
        <v>0</v>
      </c>
      <c r="J835" s="227">
        <v>0</v>
      </c>
      <c r="K835" s="227">
        <v>0</v>
      </c>
      <c r="L835" s="227">
        <v>0</v>
      </c>
      <c r="M835" s="227">
        <v>0</v>
      </c>
      <c r="N835" s="227">
        <v>0</v>
      </c>
      <c r="O835" s="227">
        <v>0</v>
      </c>
      <c r="P835" s="227">
        <v>0</v>
      </c>
      <c r="Q835" s="227">
        <v>0</v>
      </c>
      <c r="R835" s="227">
        <v>0</v>
      </c>
      <c r="S835" s="227">
        <v>0</v>
      </c>
      <c r="T835" s="227">
        <v>0</v>
      </c>
      <c r="U835" s="227">
        <v>0</v>
      </c>
      <c r="V835" s="227">
        <v>0</v>
      </c>
      <c r="W835" s="227">
        <v>0</v>
      </c>
      <c r="X835" s="227">
        <v>0</v>
      </c>
      <c r="Y835" s="227">
        <v>0</v>
      </c>
      <c r="Z835" s="227">
        <v>0</v>
      </c>
      <c r="AA835" s="227">
        <v>0</v>
      </c>
      <c r="AB835" s="227">
        <v>0</v>
      </c>
      <c r="AC835" s="227">
        <v>0</v>
      </c>
      <c r="AD835" s="227">
        <v>0</v>
      </c>
      <c r="AE835" s="227">
        <v>0</v>
      </c>
      <c r="AF835" s="227">
        <v>0</v>
      </c>
      <c r="AG835" s="227">
        <v>0</v>
      </c>
      <c r="AH835" s="227">
        <v>0</v>
      </c>
      <c r="AI835" s="227">
        <v>0</v>
      </c>
      <c r="AJ835" s="227">
        <v>0</v>
      </c>
      <c r="AK835" s="227">
        <v>0</v>
      </c>
      <c r="AL835" s="227">
        <v>0</v>
      </c>
      <c r="AM835" s="227">
        <v>0</v>
      </c>
      <c r="AN835" s="227">
        <v>0</v>
      </c>
      <c r="AO835" s="227">
        <v>0</v>
      </c>
      <c r="AP835" s="227">
        <v>0</v>
      </c>
      <c r="AQ835" s="227">
        <v>0</v>
      </c>
      <c r="AR835" s="227">
        <v>0</v>
      </c>
      <c r="AS835" s="227">
        <v>0</v>
      </c>
      <c r="AT835" s="227">
        <v>0</v>
      </c>
      <c r="AU835" s="227">
        <v>0</v>
      </c>
      <c r="AV835" s="227">
        <v>0</v>
      </c>
      <c r="AW835" s="227">
        <v>0</v>
      </c>
      <c r="AX835" s="227">
        <v>0</v>
      </c>
      <c r="AY835" s="227">
        <v>0</v>
      </c>
      <c r="AZ835" s="227">
        <v>0</v>
      </c>
      <c r="BA835" s="227">
        <v>0</v>
      </c>
      <c r="BB835" s="227">
        <v>0</v>
      </c>
      <c r="BC835" s="227">
        <v>0</v>
      </c>
      <c r="BD835" s="227">
        <v>0</v>
      </c>
      <c r="BE835" s="227">
        <v>0</v>
      </c>
      <c r="BF835" s="227">
        <v>0</v>
      </c>
      <c r="BG835" s="227">
        <v>0</v>
      </c>
      <c r="BH835" s="227">
        <v>0</v>
      </c>
      <c r="BI835" s="227">
        <v>0</v>
      </c>
      <c r="BJ835" s="227">
        <v>0</v>
      </c>
      <c r="BK835" s="227">
        <v>0</v>
      </c>
      <c r="BL835" s="227">
        <v>0</v>
      </c>
      <c r="BM835" s="227">
        <v>0</v>
      </c>
      <c r="BN835" s="227">
        <v>0</v>
      </c>
      <c r="BO835" s="227">
        <v>0</v>
      </c>
      <c r="BP835" s="227">
        <v>0</v>
      </c>
      <c r="BQ835" s="227">
        <v>0</v>
      </c>
      <c r="BR835" s="227">
        <v>0</v>
      </c>
      <c r="BS835" s="227">
        <v>0</v>
      </c>
      <c r="BT835" s="227">
        <v>0</v>
      </c>
      <c r="BU835" s="227">
        <v>0</v>
      </c>
      <c r="BV835" s="227">
        <v>0</v>
      </c>
      <c r="BW835" s="227">
        <v>0</v>
      </c>
      <c r="BX835" s="227">
        <v>0</v>
      </c>
      <c r="BY835" s="227">
        <v>0</v>
      </c>
      <c r="BZ835" s="227">
        <v>0</v>
      </c>
      <c r="CA835" s="227">
        <v>0</v>
      </c>
      <c r="CB835" s="227">
        <v>0</v>
      </c>
      <c r="CC835" s="227">
        <v>0</v>
      </c>
      <c r="CD835" s="227">
        <v>0</v>
      </c>
      <c r="CE835" s="227">
        <v>0</v>
      </c>
      <c r="CF835" s="227">
        <v>0</v>
      </c>
      <c r="CG835" s="227">
        <v>0</v>
      </c>
      <c r="CH835" s="227">
        <v>0</v>
      </c>
      <c r="CI835" s="227">
        <v>0</v>
      </c>
      <c r="CJ835" s="227">
        <v>0</v>
      </c>
      <c r="CK835" s="227">
        <v>0</v>
      </c>
      <c r="CL835" s="227">
        <v>0</v>
      </c>
      <c r="CM835" s="311" t="s">
        <v>1457</v>
      </c>
      <c r="CN835" s="309" t="s">
        <v>1456</v>
      </c>
      <c r="CO835" s="309" t="s">
        <v>1457</v>
      </c>
      <c r="CP835" s="310" t="s">
        <v>2205</v>
      </c>
      <c r="CQ835" s="336" t="s">
        <v>2273</v>
      </c>
      <c r="CR835" s="310">
        <f t="shared" si="20"/>
        <v>0</v>
      </c>
      <c r="CS835" s="310" t="s">
        <v>2178</v>
      </c>
      <c r="CT835" s="310" t="s">
        <v>865</v>
      </c>
      <c r="CU835" s="310">
        <v>0</v>
      </c>
      <c r="CW835" s="312" t="s">
        <v>1456</v>
      </c>
      <c r="CX835" s="310" t="s">
        <v>1457</v>
      </c>
      <c r="CY835" s="310" t="s">
        <v>2205</v>
      </c>
      <c r="CZ835" s="325">
        <f t="shared" si="19"/>
        <v>0</v>
      </c>
      <c r="DA835" s="313" t="s">
        <v>2178</v>
      </c>
      <c r="DB835" s="310" t="s">
        <v>865</v>
      </c>
      <c r="DC835" s="310" t="s">
        <v>2296</v>
      </c>
    </row>
    <row r="836" spans="1:107" ht="13.2" customHeight="1" x14ac:dyDescent="0.25">
      <c r="A836" s="293" t="s">
        <v>2179</v>
      </c>
      <c r="B836" s="294" t="s">
        <v>866</v>
      </c>
      <c r="C836" s="227">
        <v>13913987.6</v>
      </c>
      <c r="D836" s="227">
        <v>49224</v>
      </c>
      <c r="E836" s="227">
        <v>58449.94</v>
      </c>
      <c r="F836" s="227">
        <v>188863.37</v>
      </c>
      <c r="G836" s="227">
        <v>74978</v>
      </c>
      <c r="H836" s="227">
        <v>625494.48</v>
      </c>
      <c r="I836" s="227">
        <v>177851.42</v>
      </c>
      <c r="J836" s="227">
        <v>23220.77</v>
      </c>
      <c r="K836" s="227">
        <v>1225990.55</v>
      </c>
      <c r="L836" s="227">
        <v>13000</v>
      </c>
      <c r="M836" s="227">
        <v>8500.0400000000009</v>
      </c>
      <c r="N836" s="227">
        <v>4400</v>
      </c>
      <c r="O836" s="227">
        <v>234190</v>
      </c>
      <c r="P836" s="227">
        <v>53821</v>
      </c>
      <c r="Q836" s="227">
        <v>49700</v>
      </c>
      <c r="R836" s="227">
        <v>657971</v>
      </c>
      <c r="S836" s="227">
        <v>47100</v>
      </c>
      <c r="T836" s="227">
        <v>43800</v>
      </c>
      <c r="U836" s="227">
        <v>54300</v>
      </c>
      <c r="V836" s="227">
        <v>10313</v>
      </c>
      <c r="W836" s="227">
        <v>539361.80000000005</v>
      </c>
      <c r="X836" s="227">
        <v>80691</v>
      </c>
      <c r="Y836" s="227">
        <v>54431.199999999997</v>
      </c>
      <c r="Z836" s="227">
        <v>1223033.2</v>
      </c>
      <c r="AA836" s="227">
        <v>45700</v>
      </c>
      <c r="AB836" s="227">
        <v>1000</v>
      </c>
      <c r="AC836" s="227">
        <v>0</v>
      </c>
      <c r="AD836" s="227">
        <v>42400</v>
      </c>
      <c r="AE836" s="227">
        <v>73400</v>
      </c>
      <c r="AF836" s="227">
        <v>56600</v>
      </c>
      <c r="AG836" s="227">
        <v>54000</v>
      </c>
      <c r="AH836" s="227">
        <v>686456.87</v>
      </c>
      <c r="AI836" s="227">
        <v>28432</v>
      </c>
      <c r="AJ836" s="227">
        <v>0</v>
      </c>
      <c r="AK836" s="227">
        <v>294778.73</v>
      </c>
      <c r="AL836" s="227">
        <v>0</v>
      </c>
      <c r="AM836" s="227">
        <v>3500</v>
      </c>
      <c r="AN836" s="227">
        <v>0</v>
      </c>
      <c r="AO836" s="227">
        <v>246076.96</v>
      </c>
      <c r="AP836" s="227">
        <v>28843</v>
      </c>
      <c r="AQ836" s="227">
        <v>0</v>
      </c>
      <c r="AR836" s="227">
        <v>295855.63</v>
      </c>
      <c r="AS836" s="227">
        <v>0</v>
      </c>
      <c r="AT836" s="227">
        <v>57624.65</v>
      </c>
      <c r="AU836" s="227">
        <v>0</v>
      </c>
      <c r="AV836" s="227">
        <v>3009200</v>
      </c>
      <c r="AW836" s="227">
        <v>2767.3</v>
      </c>
      <c r="AX836" s="227">
        <v>19150</v>
      </c>
      <c r="AY836" s="227">
        <v>0</v>
      </c>
      <c r="AZ836" s="227">
        <v>0</v>
      </c>
      <c r="BA836" s="227">
        <v>247866</v>
      </c>
      <c r="BB836" s="227">
        <v>19500</v>
      </c>
      <c r="BC836" s="227">
        <v>3158500.63</v>
      </c>
      <c r="BD836" s="227">
        <v>0</v>
      </c>
      <c r="BE836" s="227">
        <v>0</v>
      </c>
      <c r="BF836" s="227">
        <v>73066</v>
      </c>
      <c r="BG836" s="227">
        <v>378499.7</v>
      </c>
      <c r="BH836" s="227">
        <v>0</v>
      </c>
      <c r="BI836" s="227">
        <v>500</v>
      </c>
      <c r="BJ836" s="227">
        <v>17400</v>
      </c>
      <c r="BK836" s="227">
        <v>8763</v>
      </c>
      <c r="BL836" s="227">
        <v>0</v>
      </c>
      <c r="BM836" s="227">
        <v>366584.69</v>
      </c>
      <c r="BN836" s="227">
        <v>24502.3</v>
      </c>
      <c r="BO836" s="227">
        <v>0</v>
      </c>
      <c r="BP836" s="227">
        <v>302196.71000000002</v>
      </c>
      <c r="BQ836" s="227">
        <v>59175</v>
      </c>
      <c r="BR836" s="227">
        <v>479895</v>
      </c>
      <c r="BS836" s="227">
        <v>2167009</v>
      </c>
      <c r="BT836" s="227">
        <v>45237.11</v>
      </c>
      <c r="BU836" s="227">
        <v>128780</v>
      </c>
      <c r="BV836" s="227">
        <v>0</v>
      </c>
      <c r="BW836" s="227">
        <v>243355</v>
      </c>
      <c r="BX836" s="227">
        <v>114124.93</v>
      </c>
      <c r="BY836" s="227">
        <v>176307.4</v>
      </c>
      <c r="BZ836" s="227">
        <v>11800</v>
      </c>
      <c r="CA836" s="227">
        <v>53728.72</v>
      </c>
      <c r="CB836" s="227">
        <v>1305303.99</v>
      </c>
      <c r="CC836" s="227">
        <v>28620</v>
      </c>
      <c r="CD836" s="227">
        <v>0</v>
      </c>
      <c r="CE836" s="227">
        <v>26550.09</v>
      </c>
      <c r="CF836" s="227">
        <v>33600</v>
      </c>
      <c r="CG836" s="227">
        <v>91424</v>
      </c>
      <c r="CH836" s="227">
        <v>4113.0200000000004</v>
      </c>
      <c r="CI836" s="227">
        <v>16976</v>
      </c>
      <c r="CJ836" s="227">
        <v>66210</v>
      </c>
      <c r="CK836" s="227">
        <v>40855</v>
      </c>
      <c r="CL836" s="227">
        <v>0</v>
      </c>
      <c r="CM836" s="311" t="s">
        <v>1457</v>
      </c>
      <c r="CN836" s="309" t="s">
        <v>1456</v>
      </c>
      <c r="CO836" s="309" t="s">
        <v>1457</v>
      </c>
      <c r="CP836" s="310" t="s">
        <v>2205</v>
      </c>
      <c r="CQ836" s="336" t="s">
        <v>2273</v>
      </c>
      <c r="CR836" s="310">
        <f t="shared" si="20"/>
        <v>0</v>
      </c>
      <c r="CS836" s="310" t="s">
        <v>2179</v>
      </c>
      <c r="CT836" s="310" t="s">
        <v>866</v>
      </c>
      <c r="CU836" s="310">
        <v>0</v>
      </c>
      <c r="CW836" s="312" t="s">
        <v>1456</v>
      </c>
      <c r="CX836" s="310" t="s">
        <v>1457</v>
      </c>
      <c r="CY836" s="310" t="s">
        <v>2205</v>
      </c>
      <c r="CZ836" s="325">
        <f t="shared" si="19"/>
        <v>0</v>
      </c>
      <c r="DA836" s="313" t="s">
        <v>2179</v>
      </c>
      <c r="DB836" s="310" t="s">
        <v>866</v>
      </c>
      <c r="DC836" s="310" t="s">
        <v>1472</v>
      </c>
    </row>
    <row r="837" spans="1:107" ht="13.2" customHeight="1" x14ac:dyDescent="0.25">
      <c r="A837" s="293" t="s">
        <v>2180</v>
      </c>
      <c r="B837" s="294" t="s">
        <v>867</v>
      </c>
      <c r="C837" s="227">
        <v>0</v>
      </c>
      <c r="D837" s="227">
        <v>0</v>
      </c>
      <c r="E837" s="227">
        <v>0</v>
      </c>
      <c r="F837" s="227">
        <v>0</v>
      </c>
      <c r="G837" s="227">
        <v>0</v>
      </c>
      <c r="H837" s="227">
        <v>0</v>
      </c>
      <c r="I837" s="227">
        <v>0</v>
      </c>
      <c r="J837" s="227">
        <v>0</v>
      </c>
      <c r="K837" s="227">
        <v>0</v>
      </c>
      <c r="L837" s="227">
        <v>0</v>
      </c>
      <c r="M837" s="227">
        <v>0</v>
      </c>
      <c r="N837" s="227">
        <v>0</v>
      </c>
      <c r="O837" s="227">
        <v>0</v>
      </c>
      <c r="P837" s="227">
        <v>0</v>
      </c>
      <c r="Q837" s="227">
        <v>0</v>
      </c>
      <c r="R837" s="227">
        <v>0</v>
      </c>
      <c r="S837" s="227">
        <v>0</v>
      </c>
      <c r="T837" s="227">
        <v>0</v>
      </c>
      <c r="U837" s="227">
        <v>0</v>
      </c>
      <c r="V837" s="227">
        <v>0</v>
      </c>
      <c r="W837" s="227">
        <v>0</v>
      </c>
      <c r="X837" s="227">
        <v>0</v>
      </c>
      <c r="Y837" s="227">
        <v>0</v>
      </c>
      <c r="Z837" s="227">
        <v>0</v>
      </c>
      <c r="AA837" s="227">
        <v>0</v>
      </c>
      <c r="AB837" s="227">
        <v>0</v>
      </c>
      <c r="AC837" s="227">
        <v>0</v>
      </c>
      <c r="AD837" s="227">
        <v>0</v>
      </c>
      <c r="AE837" s="227">
        <v>0</v>
      </c>
      <c r="AF837" s="227">
        <v>0</v>
      </c>
      <c r="AG837" s="227">
        <v>0</v>
      </c>
      <c r="AH837" s="227">
        <v>0</v>
      </c>
      <c r="AI837" s="227">
        <v>0</v>
      </c>
      <c r="AJ837" s="227">
        <v>0</v>
      </c>
      <c r="AK837" s="227">
        <v>0</v>
      </c>
      <c r="AL837" s="227">
        <v>0</v>
      </c>
      <c r="AM837" s="227">
        <v>0</v>
      </c>
      <c r="AN837" s="227">
        <v>0</v>
      </c>
      <c r="AO837" s="227">
        <v>0</v>
      </c>
      <c r="AP837" s="227">
        <v>0</v>
      </c>
      <c r="AQ837" s="227">
        <v>0</v>
      </c>
      <c r="AR837" s="227">
        <v>2000</v>
      </c>
      <c r="AS837" s="227">
        <v>0</v>
      </c>
      <c r="AT837" s="227">
        <v>0</v>
      </c>
      <c r="AU837" s="227">
        <v>0</v>
      </c>
      <c r="AV837" s="227">
        <v>0</v>
      </c>
      <c r="AW837" s="227">
        <v>0</v>
      </c>
      <c r="AX837" s="227">
        <v>0</v>
      </c>
      <c r="AY837" s="227">
        <v>0</v>
      </c>
      <c r="AZ837" s="227">
        <v>0</v>
      </c>
      <c r="BA837" s="227">
        <v>0</v>
      </c>
      <c r="BB837" s="227">
        <v>0</v>
      </c>
      <c r="BC837" s="227">
        <v>0</v>
      </c>
      <c r="BD837" s="227">
        <v>0</v>
      </c>
      <c r="BE837" s="227">
        <v>0</v>
      </c>
      <c r="BF837" s="227">
        <v>0</v>
      </c>
      <c r="BG837" s="227">
        <v>0</v>
      </c>
      <c r="BH837" s="227">
        <v>0</v>
      </c>
      <c r="BI837" s="227">
        <v>0</v>
      </c>
      <c r="BJ837" s="227">
        <v>0</v>
      </c>
      <c r="BK837" s="227">
        <v>0</v>
      </c>
      <c r="BL837" s="227">
        <v>0</v>
      </c>
      <c r="BM837" s="227">
        <v>0</v>
      </c>
      <c r="BN837" s="227">
        <v>0</v>
      </c>
      <c r="BO837" s="227">
        <v>0</v>
      </c>
      <c r="BP837" s="227">
        <v>0</v>
      </c>
      <c r="BQ837" s="227">
        <v>0</v>
      </c>
      <c r="BR837" s="227">
        <v>0</v>
      </c>
      <c r="BS837" s="227">
        <v>0</v>
      </c>
      <c r="BT837" s="227">
        <v>0</v>
      </c>
      <c r="BU837" s="227">
        <v>0</v>
      </c>
      <c r="BV837" s="227">
        <v>0</v>
      </c>
      <c r="BW837" s="227">
        <v>0</v>
      </c>
      <c r="BX837" s="227">
        <v>0</v>
      </c>
      <c r="BY837" s="227">
        <v>0</v>
      </c>
      <c r="BZ837" s="227">
        <v>0</v>
      </c>
      <c r="CA837" s="227">
        <v>0</v>
      </c>
      <c r="CB837" s="227">
        <v>0</v>
      </c>
      <c r="CC837" s="227">
        <v>0</v>
      </c>
      <c r="CD837" s="227">
        <v>0</v>
      </c>
      <c r="CE837" s="227">
        <v>0</v>
      </c>
      <c r="CF837" s="227">
        <v>0</v>
      </c>
      <c r="CG837" s="227">
        <v>0</v>
      </c>
      <c r="CH837" s="227">
        <v>0</v>
      </c>
      <c r="CI837" s="227">
        <v>0</v>
      </c>
      <c r="CJ837" s="227">
        <v>0</v>
      </c>
      <c r="CK837" s="227">
        <v>0</v>
      </c>
      <c r="CL837" s="227">
        <v>0</v>
      </c>
      <c r="CM837" s="311" t="s">
        <v>1457</v>
      </c>
      <c r="CN837" s="309" t="s">
        <v>1456</v>
      </c>
      <c r="CO837" s="309" t="s">
        <v>1457</v>
      </c>
      <c r="CP837" s="310" t="s">
        <v>2205</v>
      </c>
      <c r="CQ837" s="336" t="s">
        <v>2273</v>
      </c>
      <c r="CR837" s="310">
        <f t="shared" si="20"/>
        <v>0</v>
      </c>
      <c r="CS837" s="310" t="s">
        <v>2180</v>
      </c>
      <c r="CT837" s="310" t="s">
        <v>867</v>
      </c>
      <c r="CU837" s="310">
        <v>0</v>
      </c>
      <c r="CW837" s="312" t="s">
        <v>1456</v>
      </c>
      <c r="CX837" s="310" t="s">
        <v>1457</v>
      </c>
      <c r="CY837" s="310" t="s">
        <v>2205</v>
      </c>
      <c r="CZ837" s="325">
        <f t="shared" si="19"/>
        <v>0</v>
      </c>
      <c r="DA837" s="313" t="s">
        <v>2180</v>
      </c>
      <c r="DB837" s="310" t="s">
        <v>867</v>
      </c>
      <c r="DC837" s="310" t="s">
        <v>2296</v>
      </c>
    </row>
    <row r="838" spans="1:107" ht="13.2" customHeight="1" x14ac:dyDescent="0.25">
      <c r="A838" s="293" t="s">
        <v>2181</v>
      </c>
      <c r="B838" s="294" t="s">
        <v>868</v>
      </c>
      <c r="C838" s="227">
        <v>0</v>
      </c>
      <c r="D838" s="227">
        <v>0</v>
      </c>
      <c r="E838" s="227">
        <v>0</v>
      </c>
      <c r="F838" s="227">
        <v>0</v>
      </c>
      <c r="G838" s="227">
        <v>0</v>
      </c>
      <c r="H838" s="227">
        <v>0</v>
      </c>
      <c r="I838" s="227">
        <v>0</v>
      </c>
      <c r="J838" s="227">
        <v>0</v>
      </c>
      <c r="K838" s="227">
        <v>0</v>
      </c>
      <c r="L838" s="227">
        <v>0</v>
      </c>
      <c r="M838" s="227">
        <v>0</v>
      </c>
      <c r="N838" s="227">
        <v>0</v>
      </c>
      <c r="O838" s="227">
        <v>756741.3</v>
      </c>
      <c r="P838" s="227">
        <v>0</v>
      </c>
      <c r="Q838" s="227">
        <v>887991.36</v>
      </c>
      <c r="R838" s="227">
        <v>708945.76</v>
      </c>
      <c r="S838" s="227">
        <v>0</v>
      </c>
      <c r="T838" s="227">
        <v>348720.41</v>
      </c>
      <c r="U838" s="227">
        <v>0</v>
      </c>
      <c r="V838" s="227">
        <v>0</v>
      </c>
      <c r="W838" s="227">
        <v>0</v>
      </c>
      <c r="X838" s="227">
        <v>0</v>
      </c>
      <c r="Y838" s="227">
        <v>0</v>
      </c>
      <c r="Z838" s="227">
        <v>0</v>
      </c>
      <c r="AA838" s="227">
        <v>0</v>
      </c>
      <c r="AB838" s="227">
        <v>0</v>
      </c>
      <c r="AC838" s="227">
        <v>0</v>
      </c>
      <c r="AD838" s="227">
        <v>0</v>
      </c>
      <c r="AE838" s="227">
        <v>0</v>
      </c>
      <c r="AF838" s="227">
        <v>0</v>
      </c>
      <c r="AG838" s="227">
        <v>0</v>
      </c>
      <c r="AH838" s="227">
        <v>0</v>
      </c>
      <c r="AI838" s="227">
        <v>0</v>
      </c>
      <c r="AJ838" s="227">
        <v>0</v>
      </c>
      <c r="AK838" s="227">
        <v>1588899.49</v>
      </c>
      <c r="AL838" s="227">
        <v>0</v>
      </c>
      <c r="AM838" s="227">
        <v>0</v>
      </c>
      <c r="AN838" s="227">
        <v>0</v>
      </c>
      <c r="AO838" s="227">
        <v>0</v>
      </c>
      <c r="AP838" s="227">
        <v>0</v>
      </c>
      <c r="AQ838" s="227">
        <v>0</v>
      </c>
      <c r="AR838" s="227">
        <v>0</v>
      </c>
      <c r="AS838" s="227">
        <v>0</v>
      </c>
      <c r="AT838" s="227">
        <v>0</v>
      </c>
      <c r="AU838" s="227">
        <v>0</v>
      </c>
      <c r="AV838" s="227">
        <v>0</v>
      </c>
      <c r="AW838" s="227">
        <v>0</v>
      </c>
      <c r="AX838" s="227">
        <v>0</v>
      </c>
      <c r="AY838" s="227">
        <v>0</v>
      </c>
      <c r="AZ838" s="227">
        <v>0</v>
      </c>
      <c r="BA838" s="227">
        <v>0</v>
      </c>
      <c r="BB838" s="227">
        <v>0</v>
      </c>
      <c r="BC838" s="227">
        <v>0</v>
      </c>
      <c r="BD838" s="227">
        <v>0</v>
      </c>
      <c r="BE838" s="227">
        <v>0</v>
      </c>
      <c r="BF838" s="227">
        <v>0</v>
      </c>
      <c r="BG838" s="227">
        <v>0</v>
      </c>
      <c r="BH838" s="227">
        <v>0</v>
      </c>
      <c r="BI838" s="227">
        <v>0</v>
      </c>
      <c r="BJ838" s="227">
        <v>0</v>
      </c>
      <c r="BK838" s="227">
        <v>0</v>
      </c>
      <c r="BL838" s="227">
        <v>0</v>
      </c>
      <c r="BM838" s="227">
        <v>0</v>
      </c>
      <c r="BN838" s="227">
        <v>0</v>
      </c>
      <c r="BO838" s="227">
        <v>0</v>
      </c>
      <c r="BP838" s="227">
        <v>0</v>
      </c>
      <c r="BQ838" s="227">
        <v>0</v>
      </c>
      <c r="BR838" s="227">
        <v>97000</v>
      </c>
      <c r="BS838" s="227">
        <v>576278.46</v>
      </c>
      <c r="BT838" s="227">
        <v>0</v>
      </c>
      <c r="BU838" s="227">
        <v>3354609</v>
      </c>
      <c r="BV838" s="227">
        <v>0</v>
      </c>
      <c r="BW838" s="227">
        <v>0</v>
      </c>
      <c r="BX838" s="227">
        <v>0</v>
      </c>
      <c r="BY838" s="227">
        <v>0</v>
      </c>
      <c r="BZ838" s="227">
        <v>1508810.71</v>
      </c>
      <c r="CA838" s="227">
        <v>306309.95</v>
      </c>
      <c r="CB838" s="227">
        <v>0</v>
      </c>
      <c r="CC838" s="227">
        <v>1558805.23</v>
      </c>
      <c r="CD838" s="227">
        <v>0</v>
      </c>
      <c r="CE838" s="227">
        <v>0</v>
      </c>
      <c r="CF838" s="227">
        <v>0</v>
      </c>
      <c r="CG838" s="227">
        <v>0</v>
      </c>
      <c r="CH838" s="227">
        <v>78479.149999999994</v>
      </c>
      <c r="CI838" s="227">
        <v>0</v>
      </c>
      <c r="CJ838" s="227">
        <v>0</v>
      </c>
      <c r="CK838" s="227">
        <v>0</v>
      </c>
      <c r="CL838" s="227">
        <v>0</v>
      </c>
      <c r="CM838" s="311" t="s">
        <v>1457</v>
      </c>
      <c r="CN838" s="309" t="s">
        <v>1456</v>
      </c>
      <c r="CO838" s="309" t="s">
        <v>1457</v>
      </c>
      <c r="CP838" s="310" t="s">
        <v>2205</v>
      </c>
      <c r="CQ838" s="336" t="s">
        <v>2273</v>
      </c>
      <c r="CR838" s="310">
        <f t="shared" si="20"/>
        <v>0</v>
      </c>
      <c r="CS838" s="310" t="s">
        <v>2181</v>
      </c>
      <c r="CT838" s="310" t="s">
        <v>868</v>
      </c>
      <c r="CU838" s="310">
        <v>0</v>
      </c>
      <c r="CW838" s="312" t="s">
        <v>1456</v>
      </c>
      <c r="CX838" s="310" t="s">
        <v>1457</v>
      </c>
      <c r="CY838" s="310" t="s">
        <v>2205</v>
      </c>
      <c r="CZ838" s="325">
        <f t="shared" si="19"/>
        <v>0</v>
      </c>
      <c r="DA838" s="313" t="s">
        <v>2181</v>
      </c>
      <c r="DB838" s="310" t="s">
        <v>868</v>
      </c>
      <c r="DC838" s="310" t="s">
        <v>2296</v>
      </c>
    </row>
    <row r="839" spans="1:107" ht="13.2" customHeight="1" x14ac:dyDescent="0.25">
      <c r="A839" s="293" t="s">
        <v>2182</v>
      </c>
      <c r="B839" s="294" t="s">
        <v>869</v>
      </c>
      <c r="C839" s="227">
        <v>0</v>
      </c>
      <c r="D839" s="227">
        <v>0</v>
      </c>
      <c r="E839" s="227">
        <v>0</v>
      </c>
      <c r="F839" s="227">
        <v>0</v>
      </c>
      <c r="G839" s="227">
        <v>0</v>
      </c>
      <c r="H839" s="227">
        <v>0</v>
      </c>
      <c r="I839" s="227">
        <v>0</v>
      </c>
      <c r="J839" s="227">
        <v>0</v>
      </c>
      <c r="K839" s="227">
        <v>143000</v>
      </c>
      <c r="L839" s="227">
        <v>0</v>
      </c>
      <c r="M839" s="227">
        <v>0</v>
      </c>
      <c r="N839" s="227">
        <v>0</v>
      </c>
      <c r="O839" s="227">
        <v>0</v>
      </c>
      <c r="P839" s="227">
        <v>54600</v>
      </c>
      <c r="Q839" s="227">
        <v>0</v>
      </c>
      <c r="R839" s="227">
        <v>0</v>
      </c>
      <c r="S839" s="227">
        <v>0</v>
      </c>
      <c r="T839" s="227">
        <v>79374.58</v>
      </c>
      <c r="U839" s="227">
        <v>0</v>
      </c>
      <c r="V839" s="227">
        <v>0</v>
      </c>
      <c r="W839" s="227">
        <v>0</v>
      </c>
      <c r="X839" s="227">
        <v>0</v>
      </c>
      <c r="Y839" s="227">
        <v>0</v>
      </c>
      <c r="Z839" s="227">
        <v>0</v>
      </c>
      <c r="AA839" s="227">
        <v>0</v>
      </c>
      <c r="AB839" s="227">
        <v>0</v>
      </c>
      <c r="AC839" s="227">
        <v>0</v>
      </c>
      <c r="AD839" s="227">
        <v>0</v>
      </c>
      <c r="AE839" s="227">
        <v>0</v>
      </c>
      <c r="AF839" s="227">
        <v>0</v>
      </c>
      <c r="AG839" s="227">
        <v>0</v>
      </c>
      <c r="AH839" s="227">
        <v>888000</v>
      </c>
      <c r="AI839" s="227">
        <v>70000</v>
      </c>
      <c r="AJ839" s="227">
        <v>0</v>
      </c>
      <c r="AK839" s="227">
        <v>945678</v>
      </c>
      <c r="AL839" s="227">
        <v>0</v>
      </c>
      <c r="AM839" s="227">
        <v>0</v>
      </c>
      <c r="AN839" s="227">
        <v>0</v>
      </c>
      <c r="AO839" s="227">
        <v>0</v>
      </c>
      <c r="AP839" s="227">
        <v>0</v>
      </c>
      <c r="AQ839" s="227">
        <v>0</v>
      </c>
      <c r="AR839" s="227">
        <v>0</v>
      </c>
      <c r="AS839" s="227">
        <v>0</v>
      </c>
      <c r="AT839" s="227">
        <v>0</v>
      </c>
      <c r="AU839" s="227">
        <v>1480525</v>
      </c>
      <c r="AV839" s="227">
        <v>0</v>
      </c>
      <c r="AW839" s="227">
        <v>0</v>
      </c>
      <c r="AX839" s="227">
        <v>0</v>
      </c>
      <c r="AY839" s="227">
        <v>0</v>
      </c>
      <c r="AZ839" s="227">
        <v>0</v>
      </c>
      <c r="BA839" s="227">
        <v>440000</v>
      </c>
      <c r="BB839" s="227">
        <v>0</v>
      </c>
      <c r="BC839" s="227">
        <v>0</v>
      </c>
      <c r="BD839" s="227">
        <v>0</v>
      </c>
      <c r="BE839" s="227">
        <v>0</v>
      </c>
      <c r="BF839" s="227">
        <v>0</v>
      </c>
      <c r="BG839" s="227">
        <v>0</v>
      </c>
      <c r="BH839" s="227">
        <v>0</v>
      </c>
      <c r="BI839" s="227">
        <v>0</v>
      </c>
      <c r="BJ839" s="227">
        <v>0</v>
      </c>
      <c r="BK839" s="227">
        <v>0</v>
      </c>
      <c r="BL839" s="227">
        <v>0</v>
      </c>
      <c r="BM839" s="227">
        <v>0</v>
      </c>
      <c r="BN839" s="227">
        <v>0</v>
      </c>
      <c r="BO839" s="227">
        <v>0</v>
      </c>
      <c r="BP839" s="227">
        <v>0</v>
      </c>
      <c r="BQ839" s="227">
        <v>0</v>
      </c>
      <c r="BR839" s="227">
        <v>3630900</v>
      </c>
      <c r="BS839" s="227">
        <v>0</v>
      </c>
      <c r="BT839" s="227">
        <v>0</v>
      </c>
      <c r="BU839" s="227">
        <v>0</v>
      </c>
      <c r="BV839" s="227">
        <v>0</v>
      </c>
      <c r="BW839" s="227">
        <v>0</v>
      </c>
      <c r="BX839" s="227">
        <v>0</v>
      </c>
      <c r="BY839" s="227">
        <v>0</v>
      </c>
      <c r="BZ839" s="227">
        <v>0</v>
      </c>
      <c r="CA839" s="227">
        <v>0</v>
      </c>
      <c r="CB839" s="227">
        <v>0</v>
      </c>
      <c r="CC839" s="227">
        <v>0</v>
      </c>
      <c r="CD839" s="227">
        <v>0</v>
      </c>
      <c r="CE839" s="227">
        <v>0</v>
      </c>
      <c r="CF839" s="227">
        <v>0</v>
      </c>
      <c r="CG839" s="227">
        <v>0</v>
      </c>
      <c r="CH839" s="227">
        <v>0</v>
      </c>
      <c r="CI839" s="227">
        <v>0</v>
      </c>
      <c r="CJ839" s="227">
        <v>0</v>
      </c>
      <c r="CK839" s="227">
        <v>63190</v>
      </c>
      <c r="CL839" s="227">
        <v>0</v>
      </c>
      <c r="CM839" s="311" t="s">
        <v>1457</v>
      </c>
      <c r="CN839" s="309" t="s">
        <v>1456</v>
      </c>
      <c r="CO839" s="309" t="s">
        <v>1457</v>
      </c>
      <c r="CP839" s="310" t="s">
        <v>2205</v>
      </c>
      <c r="CQ839" s="336" t="s">
        <v>2273</v>
      </c>
      <c r="CR839" s="310">
        <f t="shared" si="20"/>
        <v>0</v>
      </c>
      <c r="CS839" s="310" t="s">
        <v>2182</v>
      </c>
      <c r="CT839" s="310" t="s">
        <v>869</v>
      </c>
      <c r="CU839" s="310">
        <v>0</v>
      </c>
      <c r="CW839" s="312" t="s">
        <v>1456</v>
      </c>
      <c r="CX839" s="310" t="s">
        <v>1457</v>
      </c>
      <c r="CY839" s="310" t="s">
        <v>2205</v>
      </c>
      <c r="CZ839" s="325">
        <f t="shared" si="19"/>
        <v>0</v>
      </c>
      <c r="DA839" s="313" t="s">
        <v>2182</v>
      </c>
      <c r="DB839" s="310" t="s">
        <v>869</v>
      </c>
      <c r="DC839" s="310" t="s">
        <v>2296</v>
      </c>
    </row>
    <row r="840" spans="1:107" ht="13.2" customHeight="1" x14ac:dyDescent="0.25">
      <c r="A840" s="293" t="s">
        <v>2183</v>
      </c>
      <c r="B840" s="294" t="s">
        <v>870</v>
      </c>
      <c r="C840" s="227">
        <v>0</v>
      </c>
      <c r="D840" s="227">
        <v>0</v>
      </c>
      <c r="E840" s="227">
        <v>0</v>
      </c>
      <c r="F840" s="227">
        <v>0</v>
      </c>
      <c r="G840" s="227">
        <v>0</v>
      </c>
      <c r="H840" s="227">
        <v>0</v>
      </c>
      <c r="I840" s="227">
        <v>0</v>
      </c>
      <c r="J840" s="227">
        <v>0</v>
      </c>
      <c r="K840" s="227">
        <v>0</v>
      </c>
      <c r="L840" s="227">
        <v>0</v>
      </c>
      <c r="M840" s="227">
        <v>0</v>
      </c>
      <c r="N840" s="227">
        <v>0</v>
      </c>
      <c r="O840" s="227">
        <v>0</v>
      </c>
      <c r="P840" s="227">
        <v>0</v>
      </c>
      <c r="Q840" s="227">
        <v>0</v>
      </c>
      <c r="R840" s="227">
        <v>0</v>
      </c>
      <c r="S840" s="227">
        <v>0</v>
      </c>
      <c r="T840" s="227">
        <v>0</v>
      </c>
      <c r="U840" s="227">
        <v>0</v>
      </c>
      <c r="V840" s="227">
        <v>0</v>
      </c>
      <c r="W840" s="227">
        <v>0</v>
      </c>
      <c r="X840" s="227">
        <v>0</v>
      </c>
      <c r="Y840" s="227">
        <v>0</v>
      </c>
      <c r="Z840" s="227">
        <v>0</v>
      </c>
      <c r="AA840" s="227">
        <v>0</v>
      </c>
      <c r="AB840" s="227">
        <v>0</v>
      </c>
      <c r="AC840" s="227">
        <v>0</v>
      </c>
      <c r="AD840" s="227">
        <v>0</v>
      </c>
      <c r="AE840" s="227">
        <v>0</v>
      </c>
      <c r="AF840" s="227">
        <v>0</v>
      </c>
      <c r="AG840" s="227">
        <v>0</v>
      </c>
      <c r="AH840" s="227">
        <v>0</v>
      </c>
      <c r="AI840" s="227">
        <v>0</v>
      </c>
      <c r="AJ840" s="227">
        <v>0</v>
      </c>
      <c r="AK840" s="227">
        <v>0</v>
      </c>
      <c r="AL840" s="227">
        <v>0</v>
      </c>
      <c r="AM840" s="227">
        <v>0</v>
      </c>
      <c r="AN840" s="227">
        <v>0</v>
      </c>
      <c r="AO840" s="227">
        <v>0</v>
      </c>
      <c r="AP840" s="227">
        <v>0</v>
      </c>
      <c r="AQ840" s="227">
        <v>0</v>
      </c>
      <c r="AR840" s="227">
        <v>0</v>
      </c>
      <c r="AS840" s="227">
        <v>0</v>
      </c>
      <c r="AT840" s="227">
        <v>0</v>
      </c>
      <c r="AU840" s="227">
        <v>0</v>
      </c>
      <c r="AV840" s="227">
        <v>0</v>
      </c>
      <c r="AW840" s="227">
        <v>0</v>
      </c>
      <c r="AX840" s="227">
        <v>0</v>
      </c>
      <c r="AY840" s="227">
        <v>0</v>
      </c>
      <c r="AZ840" s="227">
        <v>0</v>
      </c>
      <c r="BA840" s="227">
        <v>0</v>
      </c>
      <c r="BB840" s="227">
        <v>0</v>
      </c>
      <c r="BC840" s="227">
        <v>0</v>
      </c>
      <c r="BD840" s="227">
        <v>0</v>
      </c>
      <c r="BE840" s="227">
        <v>0</v>
      </c>
      <c r="BF840" s="227">
        <v>0</v>
      </c>
      <c r="BG840" s="227">
        <v>0</v>
      </c>
      <c r="BH840" s="227">
        <v>0</v>
      </c>
      <c r="BI840" s="227">
        <v>0</v>
      </c>
      <c r="BJ840" s="227">
        <v>0</v>
      </c>
      <c r="BK840" s="227">
        <v>0</v>
      </c>
      <c r="BL840" s="227">
        <v>0</v>
      </c>
      <c r="BM840" s="227">
        <v>0</v>
      </c>
      <c r="BN840" s="227">
        <v>0</v>
      </c>
      <c r="BO840" s="227">
        <v>0</v>
      </c>
      <c r="BP840" s="227">
        <v>0</v>
      </c>
      <c r="BQ840" s="227">
        <v>0</v>
      </c>
      <c r="BR840" s="227">
        <v>0</v>
      </c>
      <c r="BS840" s="227">
        <v>0</v>
      </c>
      <c r="BT840" s="227">
        <v>0</v>
      </c>
      <c r="BU840" s="227">
        <v>0</v>
      </c>
      <c r="BV840" s="227">
        <v>0</v>
      </c>
      <c r="BW840" s="227">
        <v>0</v>
      </c>
      <c r="BX840" s="227">
        <v>0</v>
      </c>
      <c r="BY840" s="227">
        <v>0</v>
      </c>
      <c r="BZ840" s="227">
        <v>0</v>
      </c>
      <c r="CA840" s="227">
        <v>0</v>
      </c>
      <c r="CB840" s="227">
        <v>0</v>
      </c>
      <c r="CC840" s="227">
        <v>0</v>
      </c>
      <c r="CD840" s="227">
        <v>0</v>
      </c>
      <c r="CE840" s="227">
        <v>0</v>
      </c>
      <c r="CF840" s="227">
        <v>0</v>
      </c>
      <c r="CG840" s="227">
        <v>0</v>
      </c>
      <c r="CH840" s="227">
        <v>0</v>
      </c>
      <c r="CI840" s="227">
        <v>0</v>
      </c>
      <c r="CJ840" s="227">
        <v>0</v>
      </c>
      <c r="CK840" s="227">
        <v>0</v>
      </c>
      <c r="CL840" s="227">
        <v>0</v>
      </c>
      <c r="CM840" s="311" t="s">
        <v>1457</v>
      </c>
      <c r="CN840" s="309" t="s">
        <v>1456</v>
      </c>
      <c r="CO840" s="309" t="s">
        <v>1457</v>
      </c>
      <c r="CQ840" s="336" t="s">
        <v>2273</v>
      </c>
      <c r="CR840" s="310">
        <f t="shared" si="20"/>
        <v>0</v>
      </c>
      <c r="CS840" s="310" t="s">
        <v>2183</v>
      </c>
      <c r="CT840" s="310" t="s">
        <v>870</v>
      </c>
      <c r="CU840" s="310">
        <v>0</v>
      </c>
      <c r="CW840" s="312" t="s">
        <v>1456</v>
      </c>
      <c r="CX840" s="310" t="s">
        <v>1457</v>
      </c>
      <c r="CY840" s="310">
        <v>0</v>
      </c>
      <c r="CZ840" s="325">
        <f t="shared" si="19"/>
        <v>0</v>
      </c>
      <c r="DA840" s="313" t="s">
        <v>2183</v>
      </c>
      <c r="DB840" s="310" t="s">
        <v>870</v>
      </c>
      <c r="DC840" s="310" t="s">
        <v>2296</v>
      </c>
    </row>
    <row r="841" spans="1:107" ht="13.2" customHeight="1" x14ac:dyDescent="0.25">
      <c r="A841" s="293" t="s">
        <v>2184</v>
      </c>
      <c r="B841" s="294" t="s">
        <v>1533</v>
      </c>
      <c r="C841" s="227">
        <v>0</v>
      </c>
      <c r="D841" s="227">
        <v>0</v>
      </c>
      <c r="E841" s="227">
        <v>0</v>
      </c>
      <c r="F841" s="227">
        <v>0</v>
      </c>
      <c r="G841" s="227">
        <v>0</v>
      </c>
      <c r="H841" s="227">
        <v>0</v>
      </c>
      <c r="I841" s="227">
        <v>0</v>
      </c>
      <c r="J841" s="227">
        <v>0</v>
      </c>
      <c r="K841" s="227">
        <v>0</v>
      </c>
      <c r="L841" s="227">
        <v>0</v>
      </c>
      <c r="M841" s="227">
        <v>0</v>
      </c>
      <c r="N841" s="227">
        <v>0</v>
      </c>
      <c r="O841" s="227">
        <v>0</v>
      </c>
      <c r="P841" s="227">
        <v>0</v>
      </c>
      <c r="Q841" s="227">
        <v>0</v>
      </c>
      <c r="R841" s="227">
        <v>0</v>
      </c>
      <c r="S841" s="227">
        <v>0</v>
      </c>
      <c r="T841" s="227">
        <v>0</v>
      </c>
      <c r="U841" s="227">
        <v>0</v>
      </c>
      <c r="V841" s="227">
        <v>0</v>
      </c>
      <c r="W841" s="227">
        <v>0</v>
      </c>
      <c r="X841" s="227">
        <v>0</v>
      </c>
      <c r="Y841" s="227">
        <v>0</v>
      </c>
      <c r="Z841" s="227">
        <v>0</v>
      </c>
      <c r="AA841" s="227">
        <v>0</v>
      </c>
      <c r="AB841" s="227">
        <v>0</v>
      </c>
      <c r="AC841" s="227">
        <v>0</v>
      </c>
      <c r="AD841" s="227">
        <v>0</v>
      </c>
      <c r="AE841" s="227">
        <v>0</v>
      </c>
      <c r="AF841" s="227">
        <v>0</v>
      </c>
      <c r="AG841" s="227">
        <v>0</v>
      </c>
      <c r="AH841" s="227">
        <v>0</v>
      </c>
      <c r="AI841" s="227">
        <v>0</v>
      </c>
      <c r="AJ841" s="227">
        <v>0</v>
      </c>
      <c r="AK841" s="227">
        <v>0</v>
      </c>
      <c r="AL841" s="227">
        <v>0</v>
      </c>
      <c r="AM841" s="227">
        <v>0</v>
      </c>
      <c r="AN841" s="227">
        <v>0</v>
      </c>
      <c r="AO841" s="227">
        <v>0</v>
      </c>
      <c r="AP841" s="227">
        <v>0</v>
      </c>
      <c r="AQ841" s="227">
        <v>0</v>
      </c>
      <c r="AR841" s="227">
        <v>0</v>
      </c>
      <c r="AS841" s="227">
        <v>0</v>
      </c>
      <c r="AT841" s="227">
        <v>0</v>
      </c>
      <c r="AU841" s="227">
        <v>11200</v>
      </c>
      <c r="AV841" s="227">
        <v>0</v>
      </c>
      <c r="AW841" s="227">
        <v>0</v>
      </c>
      <c r="AX841" s="227">
        <v>0</v>
      </c>
      <c r="AY841" s="227">
        <v>0</v>
      </c>
      <c r="AZ841" s="227">
        <v>0</v>
      </c>
      <c r="BA841" s="227">
        <v>0</v>
      </c>
      <c r="BB841" s="227">
        <v>0</v>
      </c>
      <c r="BC841" s="227">
        <v>0</v>
      </c>
      <c r="BD841" s="227">
        <v>0</v>
      </c>
      <c r="BE841" s="227">
        <v>4000</v>
      </c>
      <c r="BF841" s="227">
        <v>0</v>
      </c>
      <c r="BG841" s="227">
        <v>0</v>
      </c>
      <c r="BH841" s="227">
        <v>0</v>
      </c>
      <c r="BI841" s="227">
        <v>0</v>
      </c>
      <c r="BJ841" s="227">
        <v>0</v>
      </c>
      <c r="BK841" s="227">
        <v>0</v>
      </c>
      <c r="BL841" s="227">
        <v>0</v>
      </c>
      <c r="BM841" s="227">
        <v>0</v>
      </c>
      <c r="BN841" s="227">
        <v>0</v>
      </c>
      <c r="BO841" s="227">
        <v>0</v>
      </c>
      <c r="BP841" s="227">
        <v>0</v>
      </c>
      <c r="BQ841" s="227">
        <v>0</v>
      </c>
      <c r="BR841" s="227">
        <v>18000</v>
      </c>
      <c r="BS841" s="227">
        <v>0</v>
      </c>
      <c r="BT841" s="227">
        <v>0</v>
      </c>
      <c r="BU841" s="227">
        <v>0</v>
      </c>
      <c r="BV841" s="227">
        <v>0</v>
      </c>
      <c r="BW841" s="227">
        <v>0</v>
      </c>
      <c r="BX841" s="227">
        <v>0</v>
      </c>
      <c r="BY841" s="227">
        <v>0</v>
      </c>
      <c r="BZ841" s="227">
        <v>0</v>
      </c>
      <c r="CA841" s="227">
        <v>0</v>
      </c>
      <c r="CB841" s="227">
        <v>0</v>
      </c>
      <c r="CC841" s="227">
        <v>0</v>
      </c>
      <c r="CD841" s="227">
        <v>0</v>
      </c>
      <c r="CE841" s="227">
        <v>0</v>
      </c>
      <c r="CF841" s="227">
        <v>0</v>
      </c>
      <c r="CG841" s="227">
        <v>0</v>
      </c>
      <c r="CH841" s="227">
        <v>0</v>
      </c>
      <c r="CI841" s="227">
        <v>0</v>
      </c>
      <c r="CJ841" s="227">
        <v>133554</v>
      </c>
      <c r="CK841" s="227">
        <v>0</v>
      </c>
      <c r="CL841" s="227">
        <v>0</v>
      </c>
      <c r="CM841" s="311" t="s">
        <v>1457</v>
      </c>
      <c r="CN841" s="309" t="s">
        <v>1456</v>
      </c>
      <c r="CO841" s="309" t="s">
        <v>1457</v>
      </c>
      <c r="CQ841" s="336" t="s">
        <v>2273</v>
      </c>
      <c r="CR841" s="310">
        <f t="shared" si="20"/>
        <v>0</v>
      </c>
      <c r="CS841" s="310" t="s">
        <v>2184</v>
      </c>
      <c r="CT841" s="310" t="s">
        <v>1308</v>
      </c>
      <c r="CU841" s="310">
        <v>0</v>
      </c>
      <c r="CW841" s="312" t="s">
        <v>1456</v>
      </c>
      <c r="CX841" s="310" t="s">
        <v>1457</v>
      </c>
      <c r="CY841" s="310">
        <v>0</v>
      </c>
      <c r="CZ841" s="325">
        <f t="shared" si="19"/>
        <v>0</v>
      </c>
      <c r="DA841" s="313" t="s">
        <v>2184</v>
      </c>
      <c r="DB841" s="310" t="s">
        <v>1533</v>
      </c>
      <c r="DC841" s="310" t="s">
        <v>2296</v>
      </c>
    </row>
    <row r="842" spans="1:107" ht="13.2" customHeight="1" x14ac:dyDescent="0.25">
      <c r="A842" s="293" t="s">
        <v>2185</v>
      </c>
      <c r="B842" s="294" t="s">
        <v>1534</v>
      </c>
      <c r="C842" s="227">
        <v>0</v>
      </c>
      <c r="D842" s="227">
        <v>0</v>
      </c>
      <c r="E842" s="227">
        <v>0</v>
      </c>
      <c r="F842" s="227">
        <v>0</v>
      </c>
      <c r="G842" s="227">
        <v>0</v>
      </c>
      <c r="H842" s="227">
        <v>0</v>
      </c>
      <c r="I842" s="227">
        <v>0</v>
      </c>
      <c r="J842" s="227">
        <v>0</v>
      </c>
      <c r="K842" s="227">
        <v>0</v>
      </c>
      <c r="L842" s="227">
        <v>0</v>
      </c>
      <c r="M842" s="227">
        <v>0</v>
      </c>
      <c r="N842" s="227">
        <v>0</v>
      </c>
      <c r="O842" s="227">
        <v>0</v>
      </c>
      <c r="P842" s="227">
        <v>0</v>
      </c>
      <c r="Q842" s="227">
        <v>0</v>
      </c>
      <c r="R842" s="227">
        <v>0</v>
      </c>
      <c r="S842" s="227">
        <v>0</v>
      </c>
      <c r="T842" s="227">
        <v>0</v>
      </c>
      <c r="U842" s="227">
        <v>0</v>
      </c>
      <c r="V842" s="227">
        <v>0</v>
      </c>
      <c r="W842" s="227">
        <v>0</v>
      </c>
      <c r="X842" s="227">
        <v>0</v>
      </c>
      <c r="Y842" s="227">
        <v>0</v>
      </c>
      <c r="Z842" s="227">
        <v>0</v>
      </c>
      <c r="AA842" s="227">
        <v>0</v>
      </c>
      <c r="AB842" s="227">
        <v>0</v>
      </c>
      <c r="AC842" s="227">
        <v>0</v>
      </c>
      <c r="AD842" s="227">
        <v>0</v>
      </c>
      <c r="AE842" s="227">
        <v>0</v>
      </c>
      <c r="AF842" s="227">
        <v>0</v>
      </c>
      <c r="AG842" s="227">
        <v>0</v>
      </c>
      <c r="AH842" s="227">
        <v>0</v>
      </c>
      <c r="AI842" s="227">
        <v>0</v>
      </c>
      <c r="AJ842" s="227">
        <v>0</v>
      </c>
      <c r="AK842" s="227">
        <v>0</v>
      </c>
      <c r="AL842" s="227">
        <v>0</v>
      </c>
      <c r="AM842" s="227">
        <v>0</v>
      </c>
      <c r="AN842" s="227">
        <v>0</v>
      </c>
      <c r="AO842" s="227">
        <v>0</v>
      </c>
      <c r="AP842" s="227">
        <v>0</v>
      </c>
      <c r="AQ842" s="227">
        <v>0</v>
      </c>
      <c r="AR842" s="227">
        <v>0</v>
      </c>
      <c r="AS842" s="227">
        <v>0</v>
      </c>
      <c r="AT842" s="227">
        <v>0</v>
      </c>
      <c r="AU842" s="227">
        <v>0</v>
      </c>
      <c r="AV842" s="227">
        <v>0</v>
      </c>
      <c r="AW842" s="227">
        <v>0</v>
      </c>
      <c r="AX842" s="227">
        <v>0</v>
      </c>
      <c r="AY842" s="227">
        <v>0</v>
      </c>
      <c r="AZ842" s="227">
        <v>0</v>
      </c>
      <c r="BA842" s="227">
        <v>0</v>
      </c>
      <c r="BB842" s="227">
        <v>0</v>
      </c>
      <c r="BC842" s="227">
        <v>0</v>
      </c>
      <c r="BD842" s="227">
        <v>0</v>
      </c>
      <c r="BE842" s="227">
        <v>0</v>
      </c>
      <c r="BF842" s="227">
        <v>0</v>
      </c>
      <c r="BG842" s="227">
        <v>0</v>
      </c>
      <c r="BH842" s="227">
        <v>0</v>
      </c>
      <c r="BI842" s="227">
        <v>0</v>
      </c>
      <c r="BJ842" s="227">
        <v>0</v>
      </c>
      <c r="BK842" s="227">
        <v>0</v>
      </c>
      <c r="BL842" s="227">
        <v>0</v>
      </c>
      <c r="BM842" s="227">
        <v>0</v>
      </c>
      <c r="BN842" s="227">
        <v>0</v>
      </c>
      <c r="BO842" s="227">
        <v>0</v>
      </c>
      <c r="BP842" s="227">
        <v>0</v>
      </c>
      <c r="BQ842" s="227">
        <v>0</v>
      </c>
      <c r="BR842" s="227">
        <v>0</v>
      </c>
      <c r="BS842" s="227">
        <v>0</v>
      </c>
      <c r="BT842" s="227">
        <v>0</v>
      </c>
      <c r="BU842" s="227">
        <v>0</v>
      </c>
      <c r="BV842" s="227">
        <v>0</v>
      </c>
      <c r="BW842" s="227">
        <v>0</v>
      </c>
      <c r="BX842" s="227">
        <v>0</v>
      </c>
      <c r="BY842" s="227">
        <v>0</v>
      </c>
      <c r="BZ842" s="227">
        <v>0</v>
      </c>
      <c r="CA842" s="227">
        <v>0</v>
      </c>
      <c r="CB842" s="227">
        <v>0</v>
      </c>
      <c r="CC842" s="227">
        <v>0</v>
      </c>
      <c r="CD842" s="227">
        <v>0</v>
      </c>
      <c r="CE842" s="227">
        <v>0</v>
      </c>
      <c r="CF842" s="227">
        <v>0</v>
      </c>
      <c r="CG842" s="227">
        <v>0</v>
      </c>
      <c r="CH842" s="227">
        <v>0</v>
      </c>
      <c r="CI842" s="227">
        <v>0</v>
      </c>
      <c r="CJ842" s="227">
        <v>0</v>
      </c>
      <c r="CK842" s="227">
        <v>0</v>
      </c>
      <c r="CL842" s="227">
        <v>0</v>
      </c>
      <c r="CM842" s="311" t="s">
        <v>1457</v>
      </c>
      <c r="CN842" s="309" t="s">
        <v>1456</v>
      </c>
      <c r="CO842" s="309" t="s">
        <v>1457</v>
      </c>
      <c r="CQ842" s="336" t="s">
        <v>2273</v>
      </c>
      <c r="CR842" s="310">
        <f t="shared" si="20"/>
        <v>0</v>
      </c>
      <c r="CS842" s="310" t="s">
        <v>2185</v>
      </c>
      <c r="CT842" s="310" t="s">
        <v>1309</v>
      </c>
      <c r="CU842" s="310">
        <v>0</v>
      </c>
      <c r="CW842" s="312" t="s">
        <v>1456</v>
      </c>
      <c r="CX842" s="310" t="s">
        <v>1457</v>
      </c>
      <c r="CY842" s="310">
        <v>0</v>
      </c>
      <c r="CZ842" s="325">
        <f t="shared" si="19"/>
        <v>0</v>
      </c>
      <c r="DA842" s="313" t="s">
        <v>2185</v>
      </c>
      <c r="DB842" s="310" t="s">
        <v>1534</v>
      </c>
      <c r="DC842" s="310" t="s">
        <v>2296</v>
      </c>
    </row>
    <row r="843" spans="1:107" ht="13.2" customHeight="1" x14ac:dyDescent="0.25">
      <c r="A843" s="293" t="s">
        <v>2186</v>
      </c>
      <c r="B843" s="294" t="s">
        <v>1535</v>
      </c>
      <c r="C843" s="227">
        <v>0</v>
      </c>
      <c r="D843" s="227">
        <v>0</v>
      </c>
      <c r="E843" s="227">
        <v>0</v>
      </c>
      <c r="F843" s="227">
        <v>0</v>
      </c>
      <c r="G843" s="227">
        <v>0</v>
      </c>
      <c r="H843" s="227">
        <v>0</v>
      </c>
      <c r="I843" s="227">
        <v>0</v>
      </c>
      <c r="J843" s="227">
        <v>0</v>
      </c>
      <c r="K843" s="227">
        <v>0</v>
      </c>
      <c r="L843" s="227">
        <v>0</v>
      </c>
      <c r="M843" s="227">
        <v>0</v>
      </c>
      <c r="N843" s="227">
        <v>0</v>
      </c>
      <c r="O843" s="227">
        <v>0</v>
      </c>
      <c r="P843" s="227">
        <v>0</v>
      </c>
      <c r="Q843" s="227">
        <v>0</v>
      </c>
      <c r="R843" s="227">
        <v>0</v>
      </c>
      <c r="S843" s="227">
        <v>0</v>
      </c>
      <c r="T843" s="227">
        <v>0</v>
      </c>
      <c r="U843" s="227">
        <v>0</v>
      </c>
      <c r="V843" s="227">
        <v>0</v>
      </c>
      <c r="W843" s="227">
        <v>0</v>
      </c>
      <c r="X843" s="227">
        <v>0</v>
      </c>
      <c r="Y843" s="227">
        <v>0</v>
      </c>
      <c r="Z843" s="227">
        <v>0</v>
      </c>
      <c r="AA843" s="227">
        <v>0</v>
      </c>
      <c r="AB843" s="227">
        <v>0</v>
      </c>
      <c r="AC843" s="227">
        <v>0</v>
      </c>
      <c r="AD843" s="227">
        <v>0</v>
      </c>
      <c r="AE843" s="227">
        <v>0</v>
      </c>
      <c r="AF843" s="227">
        <v>0</v>
      </c>
      <c r="AG843" s="227">
        <v>0</v>
      </c>
      <c r="AH843" s="227">
        <v>0</v>
      </c>
      <c r="AI843" s="227">
        <v>0</v>
      </c>
      <c r="AJ843" s="227">
        <v>0</v>
      </c>
      <c r="AK843" s="227">
        <v>0</v>
      </c>
      <c r="AL843" s="227">
        <v>0</v>
      </c>
      <c r="AM843" s="227">
        <v>0</v>
      </c>
      <c r="AN843" s="227">
        <v>0</v>
      </c>
      <c r="AO843" s="227">
        <v>0</v>
      </c>
      <c r="AP843" s="227">
        <v>0</v>
      </c>
      <c r="AQ843" s="227">
        <v>0</v>
      </c>
      <c r="AR843" s="227">
        <v>0</v>
      </c>
      <c r="AS843" s="227">
        <v>0</v>
      </c>
      <c r="AT843" s="227">
        <v>0</v>
      </c>
      <c r="AU843" s="227">
        <v>0</v>
      </c>
      <c r="AV843" s="227">
        <v>0</v>
      </c>
      <c r="AW843" s="227">
        <v>0</v>
      </c>
      <c r="AX843" s="227">
        <v>0</v>
      </c>
      <c r="AY843" s="227">
        <v>0</v>
      </c>
      <c r="AZ843" s="227">
        <v>0</v>
      </c>
      <c r="BA843" s="227">
        <v>0</v>
      </c>
      <c r="BB843" s="227">
        <v>0</v>
      </c>
      <c r="BC843" s="227">
        <v>0</v>
      </c>
      <c r="BD843" s="227">
        <v>0</v>
      </c>
      <c r="BE843" s="227">
        <v>0</v>
      </c>
      <c r="BF843" s="227">
        <v>0</v>
      </c>
      <c r="BG843" s="227">
        <v>0</v>
      </c>
      <c r="BH843" s="227">
        <v>0</v>
      </c>
      <c r="BI843" s="227">
        <v>0</v>
      </c>
      <c r="BJ843" s="227">
        <v>0</v>
      </c>
      <c r="BK843" s="227">
        <v>0</v>
      </c>
      <c r="BL843" s="227">
        <v>0</v>
      </c>
      <c r="BM843" s="227">
        <v>0</v>
      </c>
      <c r="BN843" s="227">
        <v>0</v>
      </c>
      <c r="BO843" s="227">
        <v>0</v>
      </c>
      <c r="BP843" s="227">
        <v>0</v>
      </c>
      <c r="BQ843" s="227">
        <v>511100</v>
      </c>
      <c r="BR843" s="227">
        <v>0</v>
      </c>
      <c r="BS843" s="227">
        <v>0</v>
      </c>
      <c r="BT843" s="227">
        <v>0</v>
      </c>
      <c r="BU843" s="227">
        <v>0</v>
      </c>
      <c r="BV843" s="227">
        <v>0</v>
      </c>
      <c r="BW843" s="227">
        <v>0</v>
      </c>
      <c r="BX843" s="227">
        <v>0</v>
      </c>
      <c r="BY843" s="227">
        <v>0</v>
      </c>
      <c r="BZ843" s="227">
        <v>0</v>
      </c>
      <c r="CA843" s="227">
        <v>0</v>
      </c>
      <c r="CB843" s="227">
        <v>0</v>
      </c>
      <c r="CC843" s="227">
        <v>0</v>
      </c>
      <c r="CD843" s="227">
        <v>0</v>
      </c>
      <c r="CE843" s="227">
        <v>0</v>
      </c>
      <c r="CF843" s="227">
        <v>0</v>
      </c>
      <c r="CG843" s="227">
        <v>0</v>
      </c>
      <c r="CH843" s="227">
        <v>17000</v>
      </c>
      <c r="CI843" s="227">
        <v>0</v>
      </c>
      <c r="CJ843" s="227">
        <v>0</v>
      </c>
      <c r="CK843" s="227">
        <v>0</v>
      </c>
      <c r="CL843" s="227">
        <v>0</v>
      </c>
      <c r="CM843" s="311" t="s">
        <v>1457</v>
      </c>
      <c r="CN843" s="309" t="s">
        <v>1456</v>
      </c>
      <c r="CO843" s="309" t="s">
        <v>1457</v>
      </c>
      <c r="CQ843" s="336" t="s">
        <v>2273</v>
      </c>
      <c r="CR843" s="310">
        <f t="shared" si="20"/>
        <v>0</v>
      </c>
      <c r="CS843" s="310" t="s">
        <v>2186</v>
      </c>
      <c r="CT843" s="310" t="s">
        <v>1310</v>
      </c>
      <c r="CU843" s="310">
        <v>0</v>
      </c>
      <c r="CW843" s="312" t="s">
        <v>1456</v>
      </c>
      <c r="CX843" s="310" t="s">
        <v>1457</v>
      </c>
      <c r="CY843" s="310">
        <v>0</v>
      </c>
      <c r="CZ843" s="325">
        <f t="shared" si="19"/>
        <v>0</v>
      </c>
      <c r="DA843" s="313" t="s">
        <v>2186</v>
      </c>
      <c r="DB843" s="310" t="s">
        <v>1535</v>
      </c>
      <c r="DC843" s="310" t="s">
        <v>2296</v>
      </c>
    </row>
    <row r="844" spans="1:107" ht="13.2" customHeight="1" x14ac:dyDescent="0.25">
      <c r="A844" s="293" t="s">
        <v>2187</v>
      </c>
      <c r="B844" s="294" t="s">
        <v>1536</v>
      </c>
      <c r="C844" s="227">
        <v>0</v>
      </c>
      <c r="D844" s="227">
        <v>0</v>
      </c>
      <c r="E844" s="227">
        <v>0</v>
      </c>
      <c r="F844" s="227">
        <v>0</v>
      </c>
      <c r="G844" s="227">
        <v>0</v>
      </c>
      <c r="H844" s="227">
        <v>0</v>
      </c>
      <c r="I844" s="227">
        <v>0</v>
      </c>
      <c r="J844" s="227">
        <v>0</v>
      </c>
      <c r="K844" s="227">
        <v>0</v>
      </c>
      <c r="L844" s="227">
        <v>0</v>
      </c>
      <c r="M844" s="227">
        <v>0</v>
      </c>
      <c r="N844" s="227">
        <v>0</v>
      </c>
      <c r="O844" s="227">
        <v>0</v>
      </c>
      <c r="P844" s="227">
        <v>0</v>
      </c>
      <c r="Q844" s="227">
        <v>0</v>
      </c>
      <c r="R844" s="227">
        <v>0</v>
      </c>
      <c r="S844" s="227">
        <v>0</v>
      </c>
      <c r="T844" s="227">
        <v>0</v>
      </c>
      <c r="U844" s="227">
        <v>0</v>
      </c>
      <c r="V844" s="227">
        <v>0</v>
      </c>
      <c r="W844" s="227">
        <v>0</v>
      </c>
      <c r="X844" s="227">
        <v>0</v>
      </c>
      <c r="Y844" s="227">
        <v>0</v>
      </c>
      <c r="Z844" s="227">
        <v>0</v>
      </c>
      <c r="AA844" s="227">
        <v>0</v>
      </c>
      <c r="AB844" s="227">
        <v>0</v>
      </c>
      <c r="AC844" s="227">
        <v>0</v>
      </c>
      <c r="AD844" s="227">
        <v>0</v>
      </c>
      <c r="AE844" s="227">
        <v>0</v>
      </c>
      <c r="AF844" s="227">
        <v>0</v>
      </c>
      <c r="AG844" s="227">
        <v>0</v>
      </c>
      <c r="AH844" s="227">
        <v>0</v>
      </c>
      <c r="AI844" s="227">
        <v>0</v>
      </c>
      <c r="AJ844" s="227">
        <v>0</v>
      </c>
      <c r="AK844" s="227">
        <v>0</v>
      </c>
      <c r="AL844" s="227">
        <v>0</v>
      </c>
      <c r="AM844" s="227">
        <v>0</v>
      </c>
      <c r="AN844" s="227">
        <v>0</v>
      </c>
      <c r="AO844" s="227">
        <v>0</v>
      </c>
      <c r="AP844" s="227">
        <v>0</v>
      </c>
      <c r="AQ844" s="227">
        <v>0</v>
      </c>
      <c r="AR844" s="227">
        <v>0</v>
      </c>
      <c r="AS844" s="227">
        <v>0</v>
      </c>
      <c r="AT844" s="227">
        <v>0</v>
      </c>
      <c r="AU844" s="227">
        <v>0</v>
      </c>
      <c r="AV844" s="227">
        <v>0</v>
      </c>
      <c r="AW844" s="227">
        <v>0</v>
      </c>
      <c r="AX844" s="227">
        <v>0</v>
      </c>
      <c r="AY844" s="227">
        <v>0</v>
      </c>
      <c r="AZ844" s="227">
        <v>0</v>
      </c>
      <c r="BA844" s="227">
        <v>0</v>
      </c>
      <c r="BB844" s="227">
        <v>0</v>
      </c>
      <c r="BC844" s="227">
        <v>0</v>
      </c>
      <c r="BD844" s="227">
        <v>0</v>
      </c>
      <c r="BE844" s="227">
        <v>0</v>
      </c>
      <c r="BF844" s="227">
        <v>0</v>
      </c>
      <c r="BG844" s="227">
        <v>0</v>
      </c>
      <c r="BH844" s="227">
        <v>0</v>
      </c>
      <c r="BI844" s="227">
        <v>0</v>
      </c>
      <c r="BJ844" s="227">
        <v>0</v>
      </c>
      <c r="BK844" s="227">
        <v>0</v>
      </c>
      <c r="BL844" s="227">
        <v>0</v>
      </c>
      <c r="BM844" s="227">
        <v>0</v>
      </c>
      <c r="BN844" s="227">
        <v>0</v>
      </c>
      <c r="BO844" s="227">
        <v>0</v>
      </c>
      <c r="BP844" s="227">
        <v>0</v>
      </c>
      <c r="BQ844" s="227">
        <v>0</v>
      </c>
      <c r="BR844" s="227">
        <v>0</v>
      </c>
      <c r="BS844" s="227">
        <v>0</v>
      </c>
      <c r="BT844" s="227">
        <v>0</v>
      </c>
      <c r="BU844" s="227">
        <v>0</v>
      </c>
      <c r="BV844" s="227">
        <v>0</v>
      </c>
      <c r="BW844" s="227">
        <v>0</v>
      </c>
      <c r="BX844" s="227">
        <v>0</v>
      </c>
      <c r="BY844" s="227">
        <v>0</v>
      </c>
      <c r="BZ844" s="227">
        <v>0</v>
      </c>
      <c r="CA844" s="227">
        <v>0</v>
      </c>
      <c r="CB844" s="227">
        <v>0</v>
      </c>
      <c r="CC844" s="227">
        <v>0</v>
      </c>
      <c r="CD844" s="227">
        <v>0</v>
      </c>
      <c r="CE844" s="227">
        <v>0</v>
      </c>
      <c r="CF844" s="227">
        <v>0</v>
      </c>
      <c r="CG844" s="227">
        <v>0</v>
      </c>
      <c r="CH844" s="227">
        <v>0</v>
      </c>
      <c r="CI844" s="227">
        <v>0</v>
      </c>
      <c r="CJ844" s="227">
        <v>0</v>
      </c>
      <c r="CK844" s="227">
        <v>0</v>
      </c>
      <c r="CL844" s="227">
        <v>0</v>
      </c>
      <c r="CM844" s="311" t="s">
        <v>1457</v>
      </c>
      <c r="CN844" s="309" t="s">
        <v>1456</v>
      </c>
      <c r="CO844" s="309" t="s">
        <v>1457</v>
      </c>
      <c r="CQ844" s="336" t="s">
        <v>2273</v>
      </c>
      <c r="CR844" s="310">
        <f t="shared" si="20"/>
        <v>0</v>
      </c>
      <c r="CS844" s="310" t="s">
        <v>2187</v>
      </c>
      <c r="CT844" s="310" t="s">
        <v>1264</v>
      </c>
      <c r="CU844" s="310">
        <v>0</v>
      </c>
      <c r="CW844" s="312" t="s">
        <v>1456</v>
      </c>
      <c r="CX844" s="310" t="s">
        <v>1457</v>
      </c>
      <c r="CY844" s="310">
        <v>0</v>
      </c>
      <c r="CZ844" s="325">
        <f t="shared" si="19"/>
        <v>0</v>
      </c>
      <c r="DA844" s="313" t="s">
        <v>2187</v>
      </c>
      <c r="DB844" s="310" t="s">
        <v>1536</v>
      </c>
      <c r="DC844" s="310" t="s">
        <v>2296</v>
      </c>
    </row>
    <row r="845" spans="1:107" ht="13.2" customHeight="1" x14ac:dyDescent="0.25">
      <c r="A845" s="293" t="s">
        <v>2188</v>
      </c>
      <c r="B845" s="294" t="s">
        <v>1537</v>
      </c>
      <c r="C845" s="227">
        <v>71460</v>
      </c>
      <c r="D845" s="227">
        <v>3977684</v>
      </c>
      <c r="E845" s="227">
        <v>2677331.5</v>
      </c>
      <c r="F845" s="227">
        <v>1591600</v>
      </c>
      <c r="G845" s="227">
        <v>1924784</v>
      </c>
      <c r="H845" s="227">
        <v>2155742.41</v>
      </c>
      <c r="I845" s="227">
        <v>9864351.0600000005</v>
      </c>
      <c r="J845" s="227">
        <v>6250943.9400000004</v>
      </c>
      <c r="K845" s="227">
        <v>0</v>
      </c>
      <c r="L845" s="227">
        <v>5313492.3600000003</v>
      </c>
      <c r="M845" s="227">
        <v>3004149.75</v>
      </c>
      <c r="N845" s="227">
        <v>1617667.78</v>
      </c>
      <c r="O845" s="227">
        <v>2911666.77</v>
      </c>
      <c r="P845" s="227">
        <v>3357735.9</v>
      </c>
      <c r="Q845" s="227">
        <v>5581963</v>
      </c>
      <c r="R845" s="227">
        <v>0</v>
      </c>
      <c r="S845" s="227">
        <v>373000</v>
      </c>
      <c r="T845" s="227">
        <v>1380682.95</v>
      </c>
      <c r="U845" s="227">
        <v>3741750</v>
      </c>
      <c r="V845" s="227">
        <v>1475514</v>
      </c>
      <c r="W845" s="227">
        <v>0</v>
      </c>
      <c r="X845" s="227">
        <v>5050816</v>
      </c>
      <c r="Y845" s="227">
        <v>3515130.85</v>
      </c>
      <c r="Z845" s="227">
        <v>98170</v>
      </c>
      <c r="AA845" s="227">
        <v>428400</v>
      </c>
      <c r="AB845" s="227">
        <v>1740563</v>
      </c>
      <c r="AC845" s="227">
        <v>500000</v>
      </c>
      <c r="AD845" s="227">
        <v>6685529.3200000003</v>
      </c>
      <c r="AE845" s="227">
        <v>586903</v>
      </c>
      <c r="AF845" s="227">
        <v>1051395</v>
      </c>
      <c r="AG845" s="227">
        <v>3230822.5</v>
      </c>
      <c r="AH845" s="227">
        <v>2795556</v>
      </c>
      <c r="AI845" s="227">
        <v>5555600</v>
      </c>
      <c r="AJ845" s="227">
        <v>3852720.75</v>
      </c>
      <c r="AK845" s="227">
        <v>1619925.73</v>
      </c>
      <c r="AL845" s="227">
        <v>5107817</v>
      </c>
      <c r="AM845" s="227">
        <v>0</v>
      </c>
      <c r="AN845" s="227">
        <v>10574166.300000001</v>
      </c>
      <c r="AO845" s="227">
        <v>184500</v>
      </c>
      <c r="AP845" s="227">
        <v>600800</v>
      </c>
      <c r="AQ845" s="227">
        <v>0</v>
      </c>
      <c r="AR845" s="227">
        <v>4905431.1500000004</v>
      </c>
      <c r="AS845" s="227">
        <v>1034100</v>
      </c>
      <c r="AT845" s="227">
        <v>0</v>
      </c>
      <c r="AU845" s="227">
        <v>2822561</v>
      </c>
      <c r="AV845" s="227">
        <v>900000</v>
      </c>
      <c r="AW845" s="227">
        <v>0</v>
      </c>
      <c r="AX845" s="227">
        <v>0</v>
      </c>
      <c r="AY845" s="227">
        <v>44312.11</v>
      </c>
      <c r="AZ845" s="227">
        <v>150000</v>
      </c>
      <c r="BA845" s="227">
        <v>267619.7</v>
      </c>
      <c r="BB845" s="227">
        <v>0</v>
      </c>
      <c r="BC845" s="227">
        <v>495000</v>
      </c>
      <c r="BD845" s="227">
        <v>6293114</v>
      </c>
      <c r="BE845" s="227">
        <v>0</v>
      </c>
      <c r="BF845" s="227">
        <v>1474500</v>
      </c>
      <c r="BG845" s="227">
        <v>0</v>
      </c>
      <c r="BH845" s="227">
        <v>0</v>
      </c>
      <c r="BI845" s="227">
        <v>0</v>
      </c>
      <c r="BJ845" s="227">
        <v>250000</v>
      </c>
      <c r="BK845" s="227">
        <v>0</v>
      </c>
      <c r="BL845" s="227">
        <v>733400</v>
      </c>
      <c r="BM845" s="227">
        <v>1279402.8700000001</v>
      </c>
      <c r="BN845" s="227">
        <v>978760</v>
      </c>
      <c r="BO845" s="227">
        <v>2811969.22</v>
      </c>
      <c r="BP845" s="227">
        <v>740668.85</v>
      </c>
      <c r="BQ845" s="227">
        <v>125600</v>
      </c>
      <c r="BR845" s="227">
        <v>12938549.73</v>
      </c>
      <c r="BS845" s="227">
        <v>0</v>
      </c>
      <c r="BT845" s="227">
        <v>1136163</v>
      </c>
      <c r="BU845" s="227">
        <v>19837947</v>
      </c>
      <c r="BV845" s="227">
        <v>346176.92</v>
      </c>
      <c r="BW845" s="227">
        <v>4374482.51</v>
      </c>
      <c r="BX845" s="227">
        <v>2078856</v>
      </c>
      <c r="BY845" s="227">
        <v>145426</v>
      </c>
      <c r="BZ845" s="227">
        <v>1943112.09</v>
      </c>
      <c r="CA845" s="227">
        <v>4904600</v>
      </c>
      <c r="CB845" s="227">
        <v>1224179</v>
      </c>
      <c r="CC845" s="227">
        <v>5585359</v>
      </c>
      <c r="CD845" s="227">
        <v>3047755</v>
      </c>
      <c r="CE845" s="227">
        <v>4050721.3</v>
      </c>
      <c r="CF845" s="227">
        <v>2899820</v>
      </c>
      <c r="CG845" s="227">
        <v>1252024.75</v>
      </c>
      <c r="CH845" s="227">
        <v>847207</v>
      </c>
      <c r="CI845" s="227">
        <v>3230017.05</v>
      </c>
      <c r="CJ845" s="227">
        <v>2170896</v>
      </c>
      <c r="CK845" s="227">
        <v>2232721.48</v>
      </c>
      <c r="CL845" s="227">
        <v>0</v>
      </c>
      <c r="CM845" s="311" t="s">
        <v>1457</v>
      </c>
      <c r="CN845" s="309" t="s">
        <v>1456</v>
      </c>
      <c r="CO845" s="309" t="s">
        <v>1457</v>
      </c>
      <c r="CP845" s="310" t="s">
        <v>2205</v>
      </c>
      <c r="CQ845" s="357" t="s">
        <v>2273</v>
      </c>
      <c r="CR845" s="310">
        <f t="shared" si="20"/>
        <v>0</v>
      </c>
      <c r="CS845" s="310" t="s">
        <v>2188</v>
      </c>
      <c r="CT845" s="310" t="s">
        <v>2249</v>
      </c>
      <c r="CU845" s="310">
        <v>0</v>
      </c>
      <c r="CW845" s="312" t="s">
        <v>1456</v>
      </c>
      <c r="CX845" s="310" t="s">
        <v>1457</v>
      </c>
      <c r="CY845" s="310" t="s">
        <v>2205</v>
      </c>
      <c r="CZ845" s="325">
        <f t="shared" si="19"/>
        <v>0</v>
      </c>
      <c r="DA845" s="313" t="s">
        <v>2188</v>
      </c>
      <c r="DB845" s="310" t="s">
        <v>1537</v>
      </c>
      <c r="DC845" s="310" t="s">
        <v>2296</v>
      </c>
    </row>
    <row r="846" spans="1:107" ht="13.2" customHeight="1" x14ac:dyDescent="0.25">
      <c r="A846" s="293" t="s">
        <v>2189</v>
      </c>
      <c r="B846" s="294" t="s">
        <v>871</v>
      </c>
      <c r="C846" s="227">
        <v>0</v>
      </c>
      <c r="D846" s="227">
        <v>0</v>
      </c>
      <c r="E846" s="227">
        <v>0</v>
      </c>
      <c r="F846" s="227">
        <v>0</v>
      </c>
      <c r="G846" s="227">
        <v>0</v>
      </c>
      <c r="H846" s="227">
        <v>0</v>
      </c>
      <c r="I846" s="227">
        <v>0</v>
      </c>
      <c r="J846" s="227">
        <v>0</v>
      </c>
      <c r="K846" s="227">
        <v>0</v>
      </c>
      <c r="L846" s="227">
        <v>0</v>
      </c>
      <c r="M846" s="227">
        <v>0</v>
      </c>
      <c r="N846" s="227">
        <v>0</v>
      </c>
      <c r="O846" s="227">
        <v>0</v>
      </c>
      <c r="P846" s="227">
        <v>0</v>
      </c>
      <c r="Q846" s="227">
        <v>0</v>
      </c>
      <c r="R846" s="227">
        <v>0</v>
      </c>
      <c r="S846" s="227">
        <v>0</v>
      </c>
      <c r="T846" s="227">
        <v>0</v>
      </c>
      <c r="U846" s="227">
        <v>0</v>
      </c>
      <c r="V846" s="227">
        <v>0</v>
      </c>
      <c r="W846" s="227">
        <v>0</v>
      </c>
      <c r="X846" s="227">
        <v>0</v>
      </c>
      <c r="Y846" s="227">
        <v>0</v>
      </c>
      <c r="Z846" s="227">
        <v>0</v>
      </c>
      <c r="AA846" s="227">
        <v>0</v>
      </c>
      <c r="AB846" s="227">
        <v>0</v>
      </c>
      <c r="AC846" s="227">
        <v>0</v>
      </c>
      <c r="AD846" s="227">
        <v>0</v>
      </c>
      <c r="AE846" s="227">
        <v>0</v>
      </c>
      <c r="AF846" s="227">
        <v>0</v>
      </c>
      <c r="AG846" s="227">
        <v>0</v>
      </c>
      <c r="AH846" s="227">
        <v>0</v>
      </c>
      <c r="AI846" s="227">
        <v>0</v>
      </c>
      <c r="AJ846" s="227">
        <v>0</v>
      </c>
      <c r="AK846" s="227">
        <v>0</v>
      </c>
      <c r="AL846" s="227">
        <v>0</v>
      </c>
      <c r="AM846" s="227">
        <v>0</v>
      </c>
      <c r="AN846" s="227">
        <v>0</v>
      </c>
      <c r="AO846" s="227">
        <v>0</v>
      </c>
      <c r="AP846" s="227">
        <v>0</v>
      </c>
      <c r="AQ846" s="227">
        <v>0</v>
      </c>
      <c r="AR846" s="227">
        <v>0</v>
      </c>
      <c r="AS846" s="227">
        <v>0</v>
      </c>
      <c r="AT846" s="227">
        <v>0</v>
      </c>
      <c r="AU846" s="227">
        <v>0</v>
      </c>
      <c r="AV846" s="227">
        <v>0</v>
      </c>
      <c r="AW846" s="227">
        <v>0</v>
      </c>
      <c r="AX846" s="227">
        <v>0</v>
      </c>
      <c r="AY846" s="227">
        <v>0</v>
      </c>
      <c r="AZ846" s="227">
        <v>0</v>
      </c>
      <c r="BA846" s="227">
        <v>0</v>
      </c>
      <c r="BB846" s="227">
        <v>0</v>
      </c>
      <c r="BC846" s="227">
        <v>0</v>
      </c>
      <c r="BD846" s="227">
        <v>0</v>
      </c>
      <c r="BE846" s="227">
        <v>0</v>
      </c>
      <c r="BF846" s="227">
        <v>0</v>
      </c>
      <c r="BG846" s="227">
        <v>0</v>
      </c>
      <c r="BH846" s="227">
        <v>0</v>
      </c>
      <c r="BI846" s="227">
        <v>0</v>
      </c>
      <c r="BJ846" s="227">
        <v>0</v>
      </c>
      <c r="BK846" s="227">
        <v>0</v>
      </c>
      <c r="BL846" s="227">
        <v>0</v>
      </c>
      <c r="BM846" s="227">
        <v>0</v>
      </c>
      <c r="BN846" s="227">
        <v>0</v>
      </c>
      <c r="BO846" s="227">
        <v>0</v>
      </c>
      <c r="BP846" s="227">
        <v>0</v>
      </c>
      <c r="BQ846" s="227">
        <v>0</v>
      </c>
      <c r="BR846" s="227">
        <v>0</v>
      </c>
      <c r="BS846" s="227">
        <v>0</v>
      </c>
      <c r="BT846" s="227">
        <v>0</v>
      </c>
      <c r="BU846" s="227">
        <v>0</v>
      </c>
      <c r="BV846" s="227">
        <v>0</v>
      </c>
      <c r="BW846" s="227">
        <v>0</v>
      </c>
      <c r="BX846" s="227">
        <v>0</v>
      </c>
      <c r="BY846" s="227">
        <v>0</v>
      </c>
      <c r="BZ846" s="227">
        <v>0</v>
      </c>
      <c r="CA846" s="227">
        <v>0</v>
      </c>
      <c r="CB846" s="227">
        <v>0</v>
      </c>
      <c r="CC846" s="227">
        <v>0</v>
      </c>
      <c r="CD846" s="227">
        <v>0</v>
      </c>
      <c r="CE846" s="227">
        <v>0</v>
      </c>
      <c r="CF846" s="227">
        <v>0</v>
      </c>
      <c r="CG846" s="227">
        <v>0</v>
      </c>
      <c r="CH846" s="227">
        <v>0</v>
      </c>
      <c r="CI846" s="227">
        <v>0</v>
      </c>
      <c r="CJ846" s="227">
        <v>0</v>
      </c>
      <c r="CK846" s="227">
        <v>0</v>
      </c>
      <c r="CL846" s="227">
        <v>0</v>
      </c>
      <c r="CM846" s="311" t="s">
        <v>1457</v>
      </c>
      <c r="CN846" s="309" t="s">
        <v>1456</v>
      </c>
      <c r="CO846" s="309" t="s">
        <v>1457</v>
      </c>
      <c r="CP846" s="310" t="s">
        <v>2205</v>
      </c>
      <c r="CQ846" s="357" t="s">
        <v>2273</v>
      </c>
      <c r="CR846" s="310">
        <f t="shared" si="20"/>
        <v>0</v>
      </c>
      <c r="CS846" s="310" t="s">
        <v>2189</v>
      </c>
      <c r="CT846" s="310" t="s">
        <v>871</v>
      </c>
      <c r="CU846" s="310">
        <v>0</v>
      </c>
      <c r="CW846" s="312" t="s">
        <v>1456</v>
      </c>
      <c r="CX846" s="310" t="s">
        <v>1457</v>
      </c>
      <c r="CY846" s="310" t="s">
        <v>2205</v>
      </c>
      <c r="CZ846" s="325">
        <f>A846-DA846</f>
        <v>0</v>
      </c>
      <c r="DA846" s="313" t="s">
        <v>2189</v>
      </c>
      <c r="DB846" s="310" t="s">
        <v>871</v>
      </c>
      <c r="DC846" s="310" t="s">
        <v>2296</v>
      </c>
    </row>
    <row r="849" spans="1:90" ht="13.2" customHeight="1" x14ac:dyDescent="0.25">
      <c r="B849" s="309" t="s">
        <v>1202</v>
      </c>
    </row>
    <row r="850" spans="1:90" ht="13.2" customHeight="1" x14ac:dyDescent="0.25">
      <c r="A850" s="309">
        <v>1</v>
      </c>
      <c r="B850" s="310" t="s">
        <v>1197</v>
      </c>
      <c r="C850" s="157">
        <f>SUM(C5:C265)</f>
        <v>1333448815.6999998</v>
      </c>
      <c r="D850" s="157">
        <f t="shared" ref="D850:BO850" si="21">SUM(D5:D265)</f>
        <v>120676795.74000001</v>
      </c>
      <c r="E850" s="157">
        <f t="shared" si="21"/>
        <v>91311723.679999977</v>
      </c>
      <c r="F850" s="157">
        <f t="shared" si="21"/>
        <v>79649828.259999961</v>
      </c>
      <c r="G850" s="157">
        <f t="shared" si="21"/>
        <v>70565171.789999992</v>
      </c>
      <c r="H850" s="157">
        <f t="shared" si="21"/>
        <v>89382581.73999995</v>
      </c>
      <c r="I850" s="157">
        <f t="shared" si="21"/>
        <v>125465538.63999994</v>
      </c>
      <c r="J850" s="157">
        <f t="shared" si="21"/>
        <v>186210394.4300001</v>
      </c>
      <c r="K850" s="157">
        <f t="shared" si="21"/>
        <v>99651493.829999983</v>
      </c>
      <c r="L850" s="157">
        <f t="shared" si="21"/>
        <v>170227213.35999998</v>
      </c>
      <c r="M850" s="157">
        <f t="shared" si="21"/>
        <v>289840240.50999999</v>
      </c>
      <c r="N850" s="157">
        <f t="shared" si="21"/>
        <v>76469951.959999993</v>
      </c>
      <c r="O850" s="157">
        <f t="shared" si="21"/>
        <v>769514828.96999991</v>
      </c>
      <c r="P850" s="157">
        <f t="shared" si="21"/>
        <v>107654135.07000001</v>
      </c>
      <c r="Q850" s="157">
        <f t="shared" si="21"/>
        <v>93511784.570000008</v>
      </c>
      <c r="R850" s="157">
        <f t="shared" si="21"/>
        <v>257120445.72999996</v>
      </c>
      <c r="S850" s="157">
        <f t="shared" si="21"/>
        <v>111344669.28999999</v>
      </c>
      <c r="T850" s="157">
        <f t="shared" si="21"/>
        <v>97224558.860000014</v>
      </c>
      <c r="U850" s="157">
        <f t="shared" si="21"/>
        <v>98351559.479999989</v>
      </c>
      <c r="V850" s="157">
        <f t="shared" si="21"/>
        <v>52799786.520000003</v>
      </c>
      <c r="W850" s="157">
        <f t="shared" si="21"/>
        <v>1127051855.7500005</v>
      </c>
      <c r="X850" s="157">
        <f t="shared" si="21"/>
        <v>87068226.229999989</v>
      </c>
      <c r="Y850" s="157">
        <f t="shared" si="21"/>
        <v>205239435.43999994</v>
      </c>
      <c r="Z850" s="157">
        <f t="shared" si="21"/>
        <v>112462866.58999991</v>
      </c>
      <c r="AA850" s="157">
        <f t="shared" si="21"/>
        <v>31711841.04999999</v>
      </c>
      <c r="AB850" s="157">
        <f t="shared" si="21"/>
        <v>55459922.710000001</v>
      </c>
      <c r="AC850" s="157">
        <f t="shared" si="21"/>
        <v>71371437.470000014</v>
      </c>
      <c r="AD850" s="157">
        <f t="shared" si="21"/>
        <v>272654104.99000007</v>
      </c>
      <c r="AE850" s="157">
        <f t="shared" si="21"/>
        <v>61829750.67999997</v>
      </c>
      <c r="AF850" s="157">
        <f t="shared" si="21"/>
        <v>77640018.349999994</v>
      </c>
      <c r="AG850" s="157">
        <f t="shared" si="21"/>
        <v>92284669.799999997</v>
      </c>
      <c r="AH850" s="157">
        <f t="shared" si="21"/>
        <v>148637424.22999996</v>
      </c>
      <c r="AI850" s="157">
        <f t="shared" si="21"/>
        <v>118421943.03</v>
      </c>
      <c r="AJ850" s="157">
        <f t="shared" si="21"/>
        <v>83768746.680000022</v>
      </c>
      <c r="AK850" s="157">
        <f t="shared" si="21"/>
        <v>2094195020.2700012</v>
      </c>
      <c r="AL850" s="157">
        <f t="shared" si="21"/>
        <v>130618867.09999999</v>
      </c>
      <c r="AM850" s="157">
        <f t="shared" si="21"/>
        <v>82691792.059999973</v>
      </c>
      <c r="AN850" s="157">
        <f t="shared" si="21"/>
        <v>147971383.22999993</v>
      </c>
      <c r="AO850" s="157">
        <f t="shared" si="21"/>
        <v>130484839.66000004</v>
      </c>
      <c r="AP850" s="157">
        <f t="shared" si="21"/>
        <v>93477499.030000001</v>
      </c>
      <c r="AQ850" s="157">
        <f t="shared" si="21"/>
        <v>40838041.589999996</v>
      </c>
      <c r="AR850" s="157">
        <f t="shared" si="21"/>
        <v>526506634.60000026</v>
      </c>
      <c r="AS850" s="157">
        <f t="shared" si="21"/>
        <v>96315508.829999983</v>
      </c>
      <c r="AT850" s="157">
        <f t="shared" si="21"/>
        <v>135132914.78000003</v>
      </c>
      <c r="AU850" s="157">
        <f t="shared" si="21"/>
        <v>179962051.81000006</v>
      </c>
      <c r="AV850" s="157">
        <f t="shared" si="21"/>
        <v>72506217.419999987</v>
      </c>
      <c r="AW850" s="157">
        <f t="shared" si="21"/>
        <v>65332341.31999997</v>
      </c>
      <c r="AX850" s="157">
        <f t="shared" si="21"/>
        <v>121320565.23999999</v>
      </c>
      <c r="AY850" s="157">
        <f t="shared" si="21"/>
        <v>71324381.429999977</v>
      </c>
      <c r="AZ850" s="157">
        <f t="shared" si="21"/>
        <v>123024912.61000004</v>
      </c>
      <c r="BA850" s="157">
        <f t="shared" si="21"/>
        <v>735644079.46000028</v>
      </c>
      <c r="BB850" s="157">
        <f t="shared" si="21"/>
        <v>165695720.01999995</v>
      </c>
      <c r="BC850" s="157">
        <f t="shared" si="21"/>
        <v>1490192393.4099998</v>
      </c>
      <c r="BD850" s="157">
        <f t="shared" si="21"/>
        <v>260748525.73000002</v>
      </c>
      <c r="BE850" s="157">
        <f t="shared" si="21"/>
        <v>45418466.869999997</v>
      </c>
      <c r="BF850" s="157">
        <f t="shared" si="21"/>
        <v>214129312.96999994</v>
      </c>
      <c r="BG850" s="157">
        <f t="shared" si="21"/>
        <v>803942342.88</v>
      </c>
      <c r="BH850" s="157">
        <f t="shared" si="21"/>
        <v>85508009.840000004</v>
      </c>
      <c r="BI850" s="157">
        <f t="shared" si="21"/>
        <v>77186193.640000001</v>
      </c>
      <c r="BJ850" s="157">
        <f t="shared" si="21"/>
        <v>117572529.93999995</v>
      </c>
      <c r="BK850" s="157">
        <f t="shared" si="21"/>
        <v>89515417.560000002</v>
      </c>
      <c r="BL850" s="157">
        <f t="shared" si="21"/>
        <v>733311447.18000066</v>
      </c>
      <c r="BM850" s="157">
        <f t="shared" si="21"/>
        <v>160643754.55000004</v>
      </c>
      <c r="BN850" s="157">
        <f t="shared" si="21"/>
        <v>154198088.90000001</v>
      </c>
      <c r="BO850" s="157">
        <f t="shared" si="21"/>
        <v>180341502.99000001</v>
      </c>
      <c r="BP850" s="157">
        <f t="shared" ref="BP850:CL850" si="22">SUM(BP5:BP265)</f>
        <v>136866294.30000004</v>
      </c>
      <c r="BQ850" s="157">
        <f t="shared" si="22"/>
        <v>136218224.72999996</v>
      </c>
      <c r="BR850" s="157">
        <f t="shared" si="22"/>
        <v>3879583784.8500004</v>
      </c>
      <c r="BS850" s="157">
        <f t="shared" si="22"/>
        <v>114579520.03999996</v>
      </c>
      <c r="BT850" s="157">
        <f t="shared" si="22"/>
        <v>93064741.280000001</v>
      </c>
      <c r="BU850" s="157">
        <f t="shared" si="22"/>
        <v>831944480.13000011</v>
      </c>
      <c r="BV850" s="157">
        <f t="shared" si="22"/>
        <v>93321083.530000016</v>
      </c>
      <c r="BW850" s="157">
        <f t="shared" si="22"/>
        <v>92884710.859999999</v>
      </c>
      <c r="BX850" s="157">
        <f t="shared" si="22"/>
        <v>399239089.56999999</v>
      </c>
      <c r="BY850" s="157">
        <f t="shared" si="22"/>
        <v>62342150.000000015</v>
      </c>
      <c r="BZ850" s="157">
        <f t="shared" si="22"/>
        <v>67864901.13000001</v>
      </c>
      <c r="CA850" s="157">
        <f t="shared" si="22"/>
        <v>102210961.27000001</v>
      </c>
      <c r="CB850" s="157">
        <f t="shared" si="22"/>
        <v>138591089.75000003</v>
      </c>
      <c r="CC850" s="157">
        <f t="shared" si="22"/>
        <v>358692971.80999994</v>
      </c>
      <c r="CD850" s="157">
        <f t="shared" si="22"/>
        <v>171655244.96000001</v>
      </c>
      <c r="CE850" s="157">
        <f t="shared" si="22"/>
        <v>284826846.34000003</v>
      </c>
      <c r="CF850" s="157">
        <f t="shared" si="22"/>
        <v>51574334.660000019</v>
      </c>
      <c r="CG850" s="157">
        <f t="shared" si="22"/>
        <v>56672352.390000008</v>
      </c>
      <c r="CH850" s="157">
        <f t="shared" si="22"/>
        <v>75332009.85999997</v>
      </c>
      <c r="CI850" s="157">
        <f t="shared" si="22"/>
        <v>49517400.920000009</v>
      </c>
      <c r="CJ850" s="157">
        <f t="shared" si="22"/>
        <v>356647822.20999998</v>
      </c>
      <c r="CK850" s="157">
        <f t="shared" si="22"/>
        <v>79936507.919999972</v>
      </c>
      <c r="CL850" s="157">
        <f>SUM(CL5:CL265)</f>
        <v>88181511.840000018</v>
      </c>
    </row>
    <row r="852" spans="1:90" ht="13.2" customHeight="1" x14ac:dyDescent="0.25">
      <c r="A852" s="309">
        <v>2</v>
      </c>
      <c r="B852" s="310" t="s">
        <v>1198</v>
      </c>
      <c r="C852" s="157">
        <f>SUM(C266:C391)</f>
        <v>205463608.38999999</v>
      </c>
      <c r="D852" s="157">
        <f t="shared" ref="D852:BO852" si="23">SUM(D266:D391)</f>
        <v>13283982.549999999</v>
      </c>
      <c r="E852" s="157">
        <f t="shared" si="23"/>
        <v>13593180.209999999</v>
      </c>
      <c r="F852" s="157">
        <f t="shared" si="23"/>
        <v>14624381.930000003</v>
      </c>
      <c r="G852" s="157">
        <f t="shared" si="23"/>
        <v>8678586.8499999996</v>
      </c>
      <c r="H852" s="157">
        <f t="shared" si="23"/>
        <v>21561222.989999995</v>
      </c>
      <c r="I852" s="157">
        <f t="shared" si="23"/>
        <v>17593712.950000003</v>
      </c>
      <c r="J852" s="157">
        <f t="shared" si="23"/>
        <v>25555947.900000002</v>
      </c>
      <c r="K852" s="157">
        <f t="shared" si="23"/>
        <v>19817641.5</v>
      </c>
      <c r="L852" s="157">
        <f t="shared" si="23"/>
        <v>11068512.73</v>
      </c>
      <c r="M852" s="157">
        <f t="shared" si="23"/>
        <v>77558998.75</v>
      </c>
      <c r="N852" s="157">
        <f t="shared" si="23"/>
        <v>9008312.0000000019</v>
      </c>
      <c r="O852" s="157">
        <f t="shared" si="23"/>
        <v>123383582.00000001</v>
      </c>
      <c r="P852" s="157">
        <f t="shared" si="23"/>
        <v>20868076.669999994</v>
      </c>
      <c r="Q852" s="157">
        <f t="shared" si="23"/>
        <v>19037540.530000005</v>
      </c>
      <c r="R852" s="157">
        <f t="shared" si="23"/>
        <v>55493901.609999999</v>
      </c>
      <c r="S852" s="157">
        <f t="shared" si="23"/>
        <v>8045238.1000000006</v>
      </c>
      <c r="T852" s="157">
        <f t="shared" si="23"/>
        <v>11169533.500000002</v>
      </c>
      <c r="U852" s="157">
        <f t="shared" si="23"/>
        <v>19358670.030000001</v>
      </c>
      <c r="V852" s="157">
        <f t="shared" si="23"/>
        <v>15105207.57</v>
      </c>
      <c r="W852" s="157">
        <f t="shared" si="23"/>
        <v>333450645.81999993</v>
      </c>
      <c r="X852" s="157">
        <f t="shared" si="23"/>
        <v>11122677.02</v>
      </c>
      <c r="Y852" s="157">
        <f t="shared" si="23"/>
        <v>25207965.309999995</v>
      </c>
      <c r="Z852" s="157">
        <f t="shared" si="23"/>
        <v>28999988.510000002</v>
      </c>
      <c r="AA852" s="157">
        <f t="shared" si="23"/>
        <v>6015597.0000000009</v>
      </c>
      <c r="AB852" s="157">
        <f t="shared" si="23"/>
        <v>8213203.4200000009</v>
      </c>
      <c r="AC852" s="157">
        <f t="shared" si="23"/>
        <v>7794910.4899999993</v>
      </c>
      <c r="AD852" s="157">
        <f t="shared" si="23"/>
        <v>81470996.909999996</v>
      </c>
      <c r="AE852" s="157">
        <f t="shared" si="23"/>
        <v>11845420.809999999</v>
      </c>
      <c r="AF852" s="157">
        <f t="shared" si="23"/>
        <v>14884794.200000001</v>
      </c>
      <c r="AG852" s="157">
        <f t="shared" si="23"/>
        <v>19886824.200000003</v>
      </c>
      <c r="AH852" s="157">
        <f t="shared" si="23"/>
        <v>70707637.889999986</v>
      </c>
      <c r="AI852" s="157">
        <f t="shared" si="23"/>
        <v>17755624.099999998</v>
      </c>
      <c r="AJ852" s="157">
        <f t="shared" si="23"/>
        <v>12243765.000000002</v>
      </c>
      <c r="AK852" s="157">
        <f t="shared" si="23"/>
        <v>441443716.54000002</v>
      </c>
      <c r="AL852" s="157">
        <f t="shared" si="23"/>
        <v>12242967.890000001</v>
      </c>
      <c r="AM852" s="157">
        <f t="shared" si="23"/>
        <v>19368421.239999995</v>
      </c>
      <c r="AN852" s="157">
        <f t="shared" si="23"/>
        <v>38245967.609999999</v>
      </c>
      <c r="AO852" s="157">
        <f t="shared" si="23"/>
        <v>26724272.650000002</v>
      </c>
      <c r="AP852" s="157">
        <f t="shared" si="23"/>
        <v>11681228.01</v>
      </c>
      <c r="AQ852" s="157">
        <f t="shared" si="23"/>
        <v>7707926.9600000009</v>
      </c>
      <c r="AR852" s="157">
        <f t="shared" si="23"/>
        <v>90075928.510000005</v>
      </c>
      <c r="AS852" s="157">
        <f t="shared" si="23"/>
        <v>15634946.559999999</v>
      </c>
      <c r="AT852" s="157">
        <f t="shared" si="23"/>
        <v>25573187.470000006</v>
      </c>
      <c r="AU852" s="157">
        <f t="shared" si="23"/>
        <v>31883348.84</v>
      </c>
      <c r="AV852" s="157">
        <f t="shared" si="23"/>
        <v>8677259.75</v>
      </c>
      <c r="AW852" s="157">
        <f t="shared" si="23"/>
        <v>12724238.09</v>
      </c>
      <c r="AX852" s="157">
        <f t="shared" si="23"/>
        <v>20300229.43</v>
      </c>
      <c r="AY852" s="157">
        <f t="shared" si="23"/>
        <v>17193848.020000003</v>
      </c>
      <c r="AZ852" s="157">
        <f t="shared" si="23"/>
        <v>3827730.45</v>
      </c>
      <c r="BA852" s="157">
        <f t="shared" si="23"/>
        <v>90928298.370000005</v>
      </c>
      <c r="BB852" s="157">
        <f t="shared" si="23"/>
        <v>72978299.060000002</v>
      </c>
      <c r="BC852" s="157">
        <f t="shared" si="23"/>
        <v>133893734.81</v>
      </c>
      <c r="BD852" s="157">
        <f t="shared" si="23"/>
        <v>64318015.619999997</v>
      </c>
      <c r="BE852" s="157">
        <f t="shared" si="23"/>
        <v>19369991.959999997</v>
      </c>
      <c r="BF852" s="157">
        <f t="shared" si="23"/>
        <v>152110280.90000001</v>
      </c>
      <c r="BG852" s="157">
        <f t="shared" si="23"/>
        <v>243894799.43000004</v>
      </c>
      <c r="BH852" s="157">
        <f t="shared" si="23"/>
        <v>15044724.120000001</v>
      </c>
      <c r="BI852" s="157">
        <f t="shared" si="23"/>
        <v>15190681.880000001</v>
      </c>
      <c r="BJ852" s="157">
        <f t="shared" si="23"/>
        <v>25034258.969999999</v>
      </c>
      <c r="BK852" s="157">
        <f t="shared" si="23"/>
        <v>12646107.110000001</v>
      </c>
      <c r="BL852" s="157">
        <f t="shared" si="23"/>
        <v>132068689.65999998</v>
      </c>
      <c r="BM852" s="157">
        <f t="shared" si="23"/>
        <v>41301681.890000008</v>
      </c>
      <c r="BN852" s="157">
        <f t="shared" si="23"/>
        <v>25699631.739999998</v>
      </c>
      <c r="BO852" s="157">
        <f t="shared" si="23"/>
        <v>52054299.68999999</v>
      </c>
      <c r="BP852" s="157">
        <f t="shared" ref="BP852:CL852" si="24">SUM(BP266:BP391)</f>
        <v>26596983.790000003</v>
      </c>
      <c r="BQ852" s="157">
        <f t="shared" si="24"/>
        <v>26977475.409999996</v>
      </c>
      <c r="BR852" s="157">
        <f t="shared" si="24"/>
        <v>646572280.86000013</v>
      </c>
      <c r="BS852" s="157">
        <f t="shared" si="24"/>
        <v>33492380.299999993</v>
      </c>
      <c r="BT852" s="157">
        <f t="shared" si="24"/>
        <v>25159587.75</v>
      </c>
      <c r="BU852" s="157">
        <f t="shared" si="24"/>
        <v>112271889.78999998</v>
      </c>
      <c r="BV852" s="157">
        <f t="shared" si="24"/>
        <v>4687937.4799999995</v>
      </c>
      <c r="BW852" s="157">
        <f t="shared" si="24"/>
        <v>25697057.939999998</v>
      </c>
      <c r="BX852" s="157">
        <f t="shared" si="24"/>
        <v>82522537.739999995</v>
      </c>
      <c r="BY852" s="157">
        <f t="shared" si="24"/>
        <v>15284643.360000001</v>
      </c>
      <c r="BZ852" s="157">
        <f t="shared" si="24"/>
        <v>18683101.18</v>
      </c>
      <c r="CA852" s="157">
        <f t="shared" si="24"/>
        <v>21646247.030000001</v>
      </c>
      <c r="CB852" s="157">
        <f t="shared" si="24"/>
        <v>24341980.470000003</v>
      </c>
      <c r="CC852" s="157">
        <f t="shared" si="24"/>
        <v>69639970.200000003</v>
      </c>
      <c r="CD852" s="157">
        <f t="shared" si="24"/>
        <v>36448437.640000001</v>
      </c>
      <c r="CE852" s="157">
        <f t="shared" si="24"/>
        <v>36894432.269999996</v>
      </c>
      <c r="CF852" s="157">
        <f t="shared" si="24"/>
        <v>21852530.330000002</v>
      </c>
      <c r="CG852" s="157">
        <f t="shared" si="24"/>
        <v>17854220.270000003</v>
      </c>
      <c r="CH852" s="157">
        <f t="shared" si="24"/>
        <v>19209233.059999999</v>
      </c>
      <c r="CI852" s="157">
        <f t="shared" si="24"/>
        <v>19716056.200000007</v>
      </c>
      <c r="CJ852" s="157">
        <f t="shared" si="24"/>
        <v>87094652.12000002</v>
      </c>
      <c r="CK852" s="157">
        <f t="shared" si="24"/>
        <v>19728565.880000003</v>
      </c>
      <c r="CL852" s="157">
        <f t="shared" si="24"/>
        <v>9882113.4900000002</v>
      </c>
    </row>
    <row r="853" spans="1:90" ht="13.2" customHeight="1" x14ac:dyDescent="0.25">
      <c r="A853" s="309">
        <v>3</v>
      </c>
      <c r="B853" s="310" t="s">
        <v>1199</v>
      </c>
      <c r="C853" s="157">
        <f>SUM(C392:C399)</f>
        <v>1046798669.26</v>
      </c>
      <c r="D853" s="157">
        <f t="shared" ref="D853:BO853" si="25">SUM(D392:D399)</f>
        <v>85291441.659999996</v>
      </c>
      <c r="E853" s="157">
        <f t="shared" si="25"/>
        <v>53813586.219999999</v>
      </c>
      <c r="F853" s="157">
        <f t="shared" si="25"/>
        <v>42787947.969999999</v>
      </c>
      <c r="G853" s="157">
        <f t="shared" si="25"/>
        <v>49730418.259999998</v>
      </c>
      <c r="H853" s="157">
        <f t="shared" si="25"/>
        <v>43846277.950000003</v>
      </c>
      <c r="I853" s="157">
        <f t="shared" si="25"/>
        <v>52472450.109999999</v>
      </c>
      <c r="J853" s="157">
        <f t="shared" si="25"/>
        <v>118974849.95999999</v>
      </c>
      <c r="K853" s="157">
        <f t="shared" si="25"/>
        <v>60723041.620000005</v>
      </c>
      <c r="L853" s="157">
        <f t="shared" si="25"/>
        <v>143876682.13999999</v>
      </c>
      <c r="M853" s="157">
        <f t="shared" si="25"/>
        <v>160325214.78</v>
      </c>
      <c r="N853" s="157">
        <f t="shared" si="25"/>
        <v>51932660.849999994</v>
      </c>
      <c r="O853" s="157">
        <f t="shared" si="25"/>
        <v>627703301.71999991</v>
      </c>
      <c r="P853" s="157">
        <f t="shared" si="25"/>
        <v>68625096.430000007</v>
      </c>
      <c r="Q853" s="157">
        <f t="shared" si="25"/>
        <v>50922464.330000006</v>
      </c>
      <c r="R853" s="157">
        <f t="shared" si="25"/>
        <v>169778340.86000001</v>
      </c>
      <c r="S853" s="157">
        <f t="shared" si="25"/>
        <v>66030471.789999992</v>
      </c>
      <c r="T853" s="157">
        <f t="shared" si="25"/>
        <v>67318824.050000012</v>
      </c>
      <c r="U853" s="157">
        <f t="shared" si="25"/>
        <v>69055117.829999998</v>
      </c>
      <c r="V853" s="157">
        <f t="shared" si="25"/>
        <v>24241242.019999996</v>
      </c>
      <c r="W853" s="157">
        <f t="shared" si="25"/>
        <v>689118153.45000005</v>
      </c>
      <c r="X853" s="157">
        <f t="shared" si="25"/>
        <v>55259386.18</v>
      </c>
      <c r="Y853" s="157">
        <f t="shared" si="25"/>
        <v>84111511.730000004</v>
      </c>
      <c r="Z853" s="157">
        <f t="shared" si="25"/>
        <v>58137412.450000003</v>
      </c>
      <c r="AA853" s="157">
        <f t="shared" si="25"/>
        <v>23446161.75</v>
      </c>
      <c r="AB853" s="157">
        <f t="shared" si="25"/>
        <v>34801323.739999995</v>
      </c>
      <c r="AC853" s="157">
        <f t="shared" si="25"/>
        <v>28104341.27</v>
      </c>
      <c r="AD853" s="157">
        <f t="shared" si="25"/>
        <v>158149179.25</v>
      </c>
      <c r="AE853" s="157">
        <f t="shared" si="25"/>
        <v>34742955.470000006</v>
      </c>
      <c r="AF853" s="157">
        <f t="shared" si="25"/>
        <v>35015577.93</v>
      </c>
      <c r="AG853" s="157">
        <f t="shared" si="25"/>
        <v>69837615.489999995</v>
      </c>
      <c r="AH853" s="157">
        <f t="shared" si="25"/>
        <v>50890989.879999995</v>
      </c>
      <c r="AI853" s="157">
        <f t="shared" si="25"/>
        <v>88162484.419999987</v>
      </c>
      <c r="AJ853" s="157">
        <f t="shared" si="25"/>
        <v>62142749.760000005</v>
      </c>
      <c r="AK853" s="157">
        <f t="shared" si="25"/>
        <v>1251152761.4500003</v>
      </c>
      <c r="AL853" s="157">
        <f t="shared" si="25"/>
        <v>96798833.450000003</v>
      </c>
      <c r="AM853" s="157">
        <f t="shared" si="25"/>
        <v>42696486.179999992</v>
      </c>
      <c r="AN853" s="157">
        <f t="shared" si="25"/>
        <v>93668306.439999998</v>
      </c>
      <c r="AO853" s="157">
        <f t="shared" si="25"/>
        <v>58428637.289999999</v>
      </c>
      <c r="AP853" s="157">
        <f t="shared" si="25"/>
        <v>59486210.480000004</v>
      </c>
      <c r="AQ853" s="157">
        <f t="shared" si="25"/>
        <v>25935819.900000002</v>
      </c>
      <c r="AR853" s="157">
        <f t="shared" si="25"/>
        <v>428023484.02999991</v>
      </c>
      <c r="AS853" s="157">
        <f t="shared" si="25"/>
        <v>55427081.969999999</v>
      </c>
      <c r="AT853" s="157">
        <f t="shared" si="25"/>
        <v>96899543.260000005</v>
      </c>
      <c r="AU853" s="157">
        <f t="shared" si="25"/>
        <v>87230344.439999998</v>
      </c>
      <c r="AV853" s="157">
        <f t="shared" si="25"/>
        <v>49410332.550000004</v>
      </c>
      <c r="AW853" s="157">
        <f t="shared" si="25"/>
        <v>37211598.650000006</v>
      </c>
      <c r="AX853" s="157">
        <f t="shared" si="25"/>
        <v>70749017.799999997</v>
      </c>
      <c r="AY853" s="157">
        <f t="shared" si="25"/>
        <v>35157635.960000001</v>
      </c>
      <c r="AZ853" s="157">
        <f t="shared" si="25"/>
        <v>102249675.44</v>
      </c>
      <c r="BA853" s="157">
        <f t="shared" si="25"/>
        <v>530070766.13000005</v>
      </c>
      <c r="BB853" s="157">
        <f t="shared" si="25"/>
        <v>72267268.689999998</v>
      </c>
      <c r="BC853" s="157">
        <f t="shared" si="25"/>
        <v>1206468470.1399999</v>
      </c>
      <c r="BD853" s="157">
        <f t="shared" si="25"/>
        <v>152305259.34999999</v>
      </c>
      <c r="BE853" s="157">
        <f t="shared" si="25"/>
        <v>16837516.23</v>
      </c>
      <c r="BF853" s="157">
        <f t="shared" si="25"/>
        <v>50530195.82</v>
      </c>
      <c r="BG853" s="157">
        <f t="shared" si="25"/>
        <v>431605776.25000006</v>
      </c>
      <c r="BH853" s="157">
        <f t="shared" si="25"/>
        <v>53464778.490000002</v>
      </c>
      <c r="BI853" s="157">
        <f t="shared" si="25"/>
        <v>52869600.269999996</v>
      </c>
      <c r="BJ853" s="157">
        <f t="shared" si="25"/>
        <v>75884655.719999999</v>
      </c>
      <c r="BK853" s="157">
        <f t="shared" si="25"/>
        <v>64958438.719999999</v>
      </c>
      <c r="BL853" s="157">
        <f t="shared" si="25"/>
        <v>398346705.81999999</v>
      </c>
      <c r="BM853" s="157">
        <f t="shared" si="25"/>
        <v>90221716.920000002</v>
      </c>
      <c r="BN853" s="157">
        <f t="shared" si="25"/>
        <v>75403419.170000017</v>
      </c>
      <c r="BO853" s="157">
        <f t="shared" si="25"/>
        <v>83892891.659999996</v>
      </c>
      <c r="BP853" s="157">
        <f t="shared" ref="BP853:CL853" si="26">SUM(BP392:BP399)</f>
        <v>65626666.019999996</v>
      </c>
      <c r="BQ853" s="157">
        <f t="shared" si="26"/>
        <v>86804665.340000018</v>
      </c>
      <c r="BR853" s="157">
        <f t="shared" si="26"/>
        <v>2821504461.8400002</v>
      </c>
      <c r="BS853" s="157">
        <f t="shared" si="26"/>
        <v>58130447.530000009</v>
      </c>
      <c r="BT853" s="157">
        <f t="shared" si="26"/>
        <v>38957668.920000002</v>
      </c>
      <c r="BU853" s="157">
        <f t="shared" si="26"/>
        <v>625324777.03999996</v>
      </c>
      <c r="BV853" s="157">
        <f t="shared" si="26"/>
        <v>52565988.740000002</v>
      </c>
      <c r="BW853" s="157">
        <f t="shared" si="26"/>
        <v>55261003.510000005</v>
      </c>
      <c r="BX853" s="157">
        <f t="shared" si="26"/>
        <v>259960092.91</v>
      </c>
      <c r="BY853" s="157">
        <f t="shared" si="26"/>
        <v>36419925.390000001</v>
      </c>
      <c r="BZ853" s="157">
        <f t="shared" si="26"/>
        <v>42413254.049999997</v>
      </c>
      <c r="CA853" s="157">
        <f t="shared" si="26"/>
        <v>55668182.539999992</v>
      </c>
      <c r="CB853" s="157">
        <f t="shared" si="26"/>
        <v>68069150.890000001</v>
      </c>
      <c r="CC853" s="157">
        <f t="shared" si="26"/>
        <v>237784475.37</v>
      </c>
      <c r="CD853" s="157">
        <f t="shared" si="26"/>
        <v>90025117.840000004</v>
      </c>
      <c r="CE853" s="157">
        <f t="shared" si="26"/>
        <v>221501576.58999997</v>
      </c>
      <c r="CF853" s="157">
        <f t="shared" si="26"/>
        <v>21027508.66</v>
      </c>
      <c r="CG853" s="157">
        <f t="shared" si="26"/>
        <v>28597443.890000001</v>
      </c>
      <c r="CH853" s="157">
        <f t="shared" si="26"/>
        <v>38303261.539999999</v>
      </c>
      <c r="CI853" s="157">
        <f t="shared" si="26"/>
        <v>21177087.800000001</v>
      </c>
      <c r="CJ853" s="157">
        <f t="shared" si="26"/>
        <v>203802269.51999998</v>
      </c>
      <c r="CK853" s="157">
        <f t="shared" si="26"/>
        <v>60623193.870000005</v>
      </c>
      <c r="CL853" s="157">
        <f t="shared" si="26"/>
        <v>65922224.469999991</v>
      </c>
    </row>
    <row r="854" spans="1:90" ht="13.2" customHeight="1" x14ac:dyDescent="0.25">
      <c r="B854" s="310" t="s">
        <v>1201</v>
      </c>
      <c r="C854" s="157">
        <f>C859</f>
        <v>81186538.049999833</v>
      </c>
      <c r="D854" s="157">
        <f t="shared" ref="D854:BO854" si="27">D859</f>
        <v>22101371.529999956</v>
      </c>
      <c r="E854" s="157">
        <f t="shared" si="27"/>
        <v>23904957.25000006</v>
      </c>
      <c r="F854" s="157">
        <f t="shared" si="27"/>
        <v>22237498.359999985</v>
      </c>
      <c r="G854" s="157">
        <f t="shared" si="27"/>
        <v>12156166.679999992</v>
      </c>
      <c r="H854" s="157">
        <f t="shared" si="27"/>
        <v>23975080.800000027</v>
      </c>
      <c r="I854" s="157">
        <f t="shared" si="27"/>
        <v>55399375.580000013</v>
      </c>
      <c r="J854" s="157">
        <f t="shared" si="27"/>
        <v>41679596.569999903</v>
      </c>
      <c r="K854" s="157">
        <f t="shared" si="27"/>
        <v>19110810.709999979</v>
      </c>
      <c r="L854" s="157">
        <f t="shared" si="27"/>
        <v>15282018.489999995</v>
      </c>
      <c r="M854" s="157">
        <f t="shared" si="27"/>
        <v>51956026.97999993</v>
      </c>
      <c r="N854" s="157">
        <f t="shared" si="27"/>
        <v>15528979.109999992</v>
      </c>
      <c r="O854" s="157">
        <f t="shared" si="27"/>
        <v>18427945.249999762</v>
      </c>
      <c r="P854" s="157">
        <f t="shared" si="27"/>
        <v>18160961.970000029</v>
      </c>
      <c r="Q854" s="157">
        <f t="shared" si="27"/>
        <v>23551779.709999859</v>
      </c>
      <c r="R854" s="157">
        <f t="shared" si="27"/>
        <v>31848203.26000011</v>
      </c>
      <c r="S854" s="157">
        <f t="shared" si="27"/>
        <v>37268959.400000051</v>
      </c>
      <c r="T854" s="157">
        <f t="shared" si="27"/>
        <v>18736201.309999987</v>
      </c>
      <c r="U854" s="157">
        <f t="shared" si="27"/>
        <v>9937771.6200000048</v>
      </c>
      <c r="V854" s="157">
        <f t="shared" si="27"/>
        <v>13453336.929999992</v>
      </c>
      <c r="W854" s="157">
        <f t="shared" si="27"/>
        <v>104483056.48000002</v>
      </c>
      <c r="X854" s="157">
        <f t="shared" si="27"/>
        <v>20686163.029999942</v>
      </c>
      <c r="Y854" s="157">
        <f t="shared" si="27"/>
        <v>95919958.400000006</v>
      </c>
      <c r="Z854" s="157">
        <f t="shared" si="27"/>
        <v>25325465.629999995</v>
      </c>
      <c r="AA854" s="157">
        <f t="shared" si="27"/>
        <v>2250082.3000000194</v>
      </c>
      <c r="AB854" s="157">
        <f t="shared" si="27"/>
        <v>12445395.550000012</v>
      </c>
      <c r="AC854" s="157">
        <f t="shared" si="27"/>
        <v>35472185.709999964</v>
      </c>
      <c r="AD854" s="157">
        <f t="shared" si="27"/>
        <v>33033928.829999924</v>
      </c>
      <c r="AE854" s="157">
        <f t="shared" si="27"/>
        <v>15241374.399999961</v>
      </c>
      <c r="AF854" s="157">
        <f t="shared" si="27"/>
        <v>27739646.219999984</v>
      </c>
      <c r="AG854" s="157">
        <f t="shared" si="27"/>
        <v>2560230.1099999696</v>
      </c>
      <c r="AH854" s="157">
        <f t="shared" si="27"/>
        <v>27038796.460000038</v>
      </c>
      <c r="AI854" s="157">
        <f t="shared" si="27"/>
        <v>12503834.509999946</v>
      </c>
      <c r="AJ854" s="157">
        <f t="shared" si="27"/>
        <v>9382231.9200000018</v>
      </c>
      <c r="AK854" s="157">
        <f t="shared" si="27"/>
        <v>401598542.28000045</v>
      </c>
      <c r="AL854" s="157">
        <f t="shared" si="27"/>
        <v>21577065.759999976</v>
      </c>
      <c r="AM854" s="157">
        <f t="shared" si="27"/>
        <v>20626884.639999971</v>
      </c>
      <c r="AN854" s="157">
        <f t="shared" si="27"/>
        <v>16057109.180000037</v>
      </c>
      <c r="AO854" s="157">
        <f t="shared" si="27"/>
        <v>45331929.719999999</v>
      </c>
      <c r="AP854" s="157">
        <f t="shared" si="27"/>
        <v>22310060.539999977</v>
      </c>
      <c r="AQ854" s="157">
        <f t="shared" si="27"/>
        <v>7194294.7299999818</v>
      </c>
      <c r="AR854" s="157">
        <f t="shared" si="27"/>
        <v>8407222.060000062</v>
      </c>
      <c r="AS854" s="157">
        <f t="shared" si="27"/>
        <v>25253480.299999982</v>
      </c>
      <c r="AT854" s="157">
        <f t="shared" si="27"/>
        <v>12660184.050000012</v>
      </c>
      <c r="AU854" s="157">
        <f t="shared" si="27"/>
        <v>60848358.53000015</v>
      </c>
      <c r="AV854" s="157">
        <f t="shared" si="27"/>
        <v>14418625.12000002</v>
      </c>
      <c r="AW854" s="157">
        <f t="shared" si="27"/>
        <v>15396504.579999976</v>
      </c>
      <c r="AX854" s="157">
        <f t="shared" si="27"/>
        <v>30271318.00999999</v>
      </c>
      <c r="AY854" s="157">
        <f t="shared" si="27"/>
        <v>18972897.449999958</v>
      </c>
      <c r="AZ854" s="157">
        <f t="shared" si="27"/>
        <v>16947506.719999954</v>
      </c>
      <c r="BA854" s="157">
        <f t="shared" si="27"/>
        <v>114645014.96000004</v>
      </c>
      <c r="BB854" s="157">
        <f t="shared" si="27"/>
        <v>20450152.270000026</v>
      </c>
      <c r="BC854" s="157">
        <f t="shared" si="27"/>
        <v>149830188.46000004</v>
      </c>
      <c r="BD854" s="157">
        <f t="shared" si="27"/>
        <v>44125250.76000008</v>
      </c>
      <c r="BE854" s="157">
        <f t="shared" si="27"/>
        <v>9210958.6800000072</v>
      </c>
      <c r="BF854" s="157">
        <f t="shared" si="27"/>
        <v>11488836.24999997</v>
      </c>
      <c r="BG854" s="157">
        <f t="shared" si="27"/>
        <v>128441767.20000017</v>
      </c>
      <c r="BH854" s="157">
        <f t="shared" si="27"/>
        <v>16998507.229999989</v>
      </c>
      <c r="BI854" s="157">
        <f t="shared" si="27"/>
        <v>9125911.4900000095</v>
      </c>
      <c r="BJ854" s="157">
        <f t="shared" si="27"/>
        <v>16653615.250000015</v>
      </c>
      <c r="BK854" s="157">
        <f t="shared" si="27"/>
        <v>11910871.729999974</v>
      </c>
      <c r="BL854" s="157">
        <f t="shared" si="27"/>
        <v>202896051.70000029</v>
      </c>
      <c r="BM854" s="157">
        <f t="shared" si="27"/>
        <v>29120355.740000099</v>
      </c>
      <c r="BN854" s="157">
        <f t="shared" si="27"/>
        <v>53095037.98999998</v>
      </c>
      <c r="BO854" s="157">
        <f t="shared" si="27"/>
        <v>44394311.639999986</v>
      </c>
      <c r="BP854" s="157">
        <f t="shared" ref="BP854:CL854" si="28">BP859</f>
        <v>44642644.490000069</v>
      </c>
      <c r="BQ854" s="157">
        <f t="shared" si="28"/>
        <v>22436083.979999945</v>
      </c>
      <c r="BR854" s="157">
        <f t="shared" si="28"/>
        <v>411507042.150002</v>
      </c>
      <c r="BS854" s="157">
        <f t="shared" si="28"/>
        <v>22956692.210000038</v>
      </c>
      <c r="BT854" s="157">
        <f t="shared" si="28"/>
        <v>28947484.609999985</v>
      </c>
      <c r="BU854" s="157">
        <f t="shared" si="28"/>
        <v>94347813.300000072</v>
      </c>
      <c r="BV854" s="157">
        <f t="shared" si="28"/>
        <v>36067157.310000025</v>
      </c>
      <c r="BW854" s="157">
        <f t="shared" si="28"/>
        <v>11926649.410000011</v>
      </c>
      <c r="BX854" s="157">
        <f t="shared" si="28"/>
        <v>56756458.920000017</v>
      </c>
      <c r="BY854" s="157">
        <f t="shared" si="28"/>
        <v>10637581.25</v>
      </c>
      <c r="BZ854" s="157">
        <f t="shared" si="28"/>
        <v>6768545.900000006</v>
      </c>
      <c r="CA854" s="157">
        <f t="shared" si="28"/>
        <v>24896531.699999958</v>
      </c>
      <c r="CB854" s="157">
        <f t="shared" si="28"/>
        <v>46179958.389999926</v>
      </c>
      <c r="CC854" s="157">
        <f t="shared" si="28"/>
        <v>51268526.240000069</v>
      </c>
      <c r="CD854" s="157">
        <f t="shared" si="28"/>
        <v>45181689.480000019</v>
      </c>
      <c r="CE854" s="157">
        <f t="shared" si="28"/>
        <v>26430837.480000019</v>
      </c>
      <c r="CF854" s="157">
        <f t="shared" si="28"/>
        <v>8694295.6700000465</v>
      </c>
      <c r="CG854" s="157">
        <f t="shared" si="28"/>
        <v>10220688.230000004</v>
      </c>
      <c r="CH854" s="157">
        <f t="shared" si="28"/>
        <v>17819515.260000005</v>
      </c>
      <c r="CI854" s="157">
        <f t="shared" si="28"/>
        <v>8624256.9200000167</v>
      </c>
      <c r="CJ854" s="157">
        <f t="shared" si="28"/>
        <v>65750900.570000052</v>
      </c>
      <c r="CK854" s="157">
        <f t="shared" si="28"/>
        <v>-415251.82999997586</v>
      </c>
      <c r="CL854" s="157">
        <f t="shared" si="28"/>
        <v>12377173.880000018</v>
      </c>
    </row>
    <row r="855" spans="1:90" ht="13.2" customHeight="1" x14ac:dyDescent="0.25">
      <c r="B855" s="310" t="s">
        <v>1267</v>
      </c>
      <c r="C855" s="157">
        <f>SUM(C852:C853)</f>
        <v>1252262277.6500001</v>
      </c>
      <c r="D855" s="157">
        <f t="shared" ref="D855:BO855" si="29">SUM(D852:D853)</f>
        <v>98575424.209999993</v>
      </c>
      <c r="E855" s="157">
        <f t="shared" si="29"/>
        <v>67406766.429999992</v>
      </c>
      <c r="F855" s="157">
        <f t="shared" si="29"/>
        <v>57412329.900000006</v>
      </c>
      <c r="G855" s="157">
        <f t="shared" si="29"/>
        <v>58409005.109999999</v>
      </c>
      <c r="H855" s="157">
        <f t="shared" si="29"/>
        <v>65407500.939999998</v>
      </c>
      <c r="I855" s="157">
        <f t="shared" si="29"/>
        <v>70066163.060000002</v>
      </c>
      <c r="J855" s="157">
        <f t="shared" si="29"/>
        <v>144530797.85999998</v>
      </c>
      <c r="K855" s="157">
        <f t="shared" si="29"/>
        <v>80540683.120000005</v>
      </c>
      <c r="L855" s="157">
        <f t="shared" si="29"/>
        <v>154945194.86999997</v>
      </c>
      <c r="M855" s="157">
        <f t="shared" si="29"/>
        <v>237884213.53</v>
      </c>
      <c r="N855" s="157">
        <f t="shared" si="29"/>
        <v>60940972.849999994</v>
      </c>
      <c r="O855" s="157">
        <f t="shared" si="29"/>
        <v>751086883.71999991</v>
      </c>
      <c r="P855" s="157">
        <f t="shared" si="29"/>
        <v>89493173.099999994</v>
      </c>
      <c r="Q855" s="157">
        <f t="shared" si="29"/>
        <v>69960004.860000014</v>
      </c>
      <c r="R855" s="157">
        <f t="shared" si="29"/>
        <v>225272242.47000003</v>
      </c>
      <c r="S855" s="157">
        <f t="shared" si="29"/>
        <v>74075709.889999986</v>
      </c>
      <c r="T855" s="157">
        <f t="shared" si="29"/>
        <v>78488357.550000012</v>
      </c>
      <c r="U855" s="157">
        <f t="shared" si="29"/>
        <v>88413787.859999999</v>
      </c>
      <c r="V855" s="157">
        <f t="shared" si="29"/>
        <v>39346449.589999996</v>
      </c>
      <c r="W855" s="157">
        <f t="shared" si="29"/>
        <v>1022568799.27</v>
      </c>
      <c r="X855" s="157">
        <f t="shared" si="29"/>
        <v>66382063.200000003</v>
      </c>
      <c r="Y855" s="157">
        <f t="shared" si="29"/>
        <v>109319477.03999999</v>
      </c>
      <c r="Z855" s="157">
        <f t="shared" si="29"/>
        <v>87137400.960000008</v>
      </c>
      <c r="AA855" s="157">
        <f t="shared" si="29"/>
        <v>29461758.75</v>
      </c>
      <c r="AB855" s="157">
        <f t="shared" si="29"/>
        <v>43014527.159999996</v>
      </c>
      <c r="AC855" s="157">
        <f t="shared" si="29"/>
        <v>35899251.759999998</v>
      </c>
      <c r="AD855" s="157">
        <f t="shared" si="29"/>
        <v>239620176.16</v>
      </c>
      <c r="AE855" s="157">
        <f t="shared" si="29"/>
        <v>46588376.280000001</v>
      </c>
      <c r="AF855" s="157">
        <f t="shared" si="29"/>
        <v>49900372.130000003</v>
      </c>
      <c r="AG855" s="157">
        <f t="shared" si="29"/>
        <v>89724439.689999998</v>
      </c>
      <c r="AH855" s="157">
        <f t="shared" si="29"/>
        <v>121598627.76999998</v>
      </c>
      <c r="AI855" s="157">
        <f t="shared" si="29"/>
        <v>105918108.51999998</v>
      </c>
      <c r="AJ855" s="157">
        <f t="shared" si="29"/>
        <v>74386514.760000005</v>
      </c>
      <c r="AK855" s="157">
        <f t="shared" si="29"/>
        <v>1692596477.9900002</v>
      </c>
      <c r="AL855" s="157">
        <f t="shared" si="29"/>
        <v>109041801.34</v>
      </c>
      <c r="AM855" s="157">
        <f t="shared" si="29"/>
        <v>62064907.419999987</v>
      </c>
      <c r="AN855" s="157">
        <f t="shared" si="29"/>
        <v>131914274.05</v>
      </c>
      <c r="AO855" s="157">
        <f t="shared" si="29"/>
        <v>85152909.939999998</v>
      </c>
      <c r="AP855" s="157">
        <f t="shared" si="29"/>
        <v>71167438.49000001</v>
      </c>
      <c r="AQ855" s="157">
        <f t="shared" si="29"/>
        <v>33643746.859999999</v>
      </c>
      <c r="AR855" s="157">
        <f t="shared" si="29"/>
        <v>518099412.5399999</v>
      </c>
      <c r="AS855" s="157">
        <f t="shared" si="29"/>
        <v>71062028.530000001</v>
      </c>
      <c r="AT855" s="157">
        <f t="shared" si="29"/>
        <v>122472730.73000002</v>
      </c>
      <c r="AU855" s="157">
        <f t="shared" si="29"/>
        <v>119113693.28</v>
      </c>
      <c r="AV855" s="157">
        <f t="shared" si="29"/>
        <v>58087592.300000004</v>
      </c>
      <c r="AW855" s="157">
        <f t="shared" si="29"/>
        <v>49935836.74000001</v>
      </c>
      <c r="AX855" s="157">
        <f t="shared" si="29"/>
        <v>91049247.229999989</v>
      </c>
      <c r="AY855" s="157">
        <f t="shared" si="29"/>
        <v>52351483.980000004</v>
      </c>
      <c r="AZ855" s="157">
        <f t="shared" si="29"/>
        <v>106077405.89</v>
      </c>
      <c r="BA855" s="157">
        <f t="shared" si="29"/>
        <v>620999064.5</v>
      </c>
      <c r="BB855" s="157">
        <f t="shared" si="29"/>
        <v>145245567.75</v>
      </c>
      <c r="BC855" s="157">
        <f t="shared" si="29"/>
        <v>1340362204.9499998</v>
      </c>
      <c r="BD855" s="157">
        <f t="shared" si="29"/>
        <v>216623274.97</v>
      </c>
      <c r="BE855" s="157">
        <f t="shared" si="29"/>
        <v>36207508.189999998</v>
      </c>
      <c r="BF855" s="157">
        <f t="shared" si="29"/>
        <v>202640476.72</v>
      </c>
      <c r="BG855" s="157">
        <f t="shared" si="29"/>
        <v>675500575.68000007</v>
      </c>
      <c r="BH855" s="157">
        <f t="shared" si="29"/>
        <v>68509502.609999999</v>
      </c>
      <c r="BI855" s="157">
        <f t="shared" si="29"/>
        <v>68060282.149999991</v>
      </c>
      <c r="BJ855" s="157">
        <f t="shared" si="29"/>
        <v>100918914.69</v>
      </c>
      <c r="BK855" s="157">
        <f t="shared" si="29"/>
        <v>77604545.829999998</v>
      </c>
      <c r="BL855" s="157">
        <f t="shared" si="29"/>
        <v>530415395.47999996</v>
      </c>
      <c r="BM855" s="157">
        <f t="shared" si="29"/>
        <v>131523398.81</v>
      </c>
      <c r="BN855" s="157">
        <f t="shared" si="29"/>
        <v>101103050.91000001</v>
      </c>
      <c r="BO855" s="157">
        <f t="shared" si="29"/>
        <v>135947191.34999999</v>
      </c>
      <c r="BP855" s="157">
        <f t="shared" ref="BP855:CL855" si="30">SUM(BP852:BP853)</f>
        <v>92223649.810000002</v>
      </c>
      <c r="BQ855" s="157">
        <f t="shared" si="30"/>
        <v>113782140.75000001</v>
      </c>
      <c r="BR855" s="157">
        <f t="shared" si="30"/>
        <v>3468076742.7000003</v>
      </c>
      <c r="BS855" s="157">
        <f t="shared" si="30"/>
        <v>91622827.829999998</v>
      </c>
      <c r="BT855" s="157">
        <f t="shared" si="30"/>
        <v>64117256.670000002</v>
      </c>
      <c r="BU855" s="157">
        <f t="shared" si="30"/>
        <v>737596666.82999992</v>
      </c>
      <c r="BV855" s="157">
        <f t="shared" si="30"/>
        <v>57253926.219999999</v>
      </c>
      <c r="BW855" s="157">
        <f t="shared" si="30"/>
        <v>80958061.450000003</v>
      </c>
      <c r="BX855" s="157">
        <f t="shared" si="30"/>
        <v>342482630.64999998</v>
      </c>
      <c r="BY855" s="157">
        <f t="shared" si="30"/>
        <v>51704568.75</v>
      </c>
      <c r="BZ855" s="157">
        <f t="shared" si="30"/>
        <v>61096355.229999997</v>
      </c>
      <c r="CA855" s="157">
        <f t="shared" si="30"/>
        <v>77314429.569999993</v>
      </c>
      <c r="CB855" s="157">
        <f t="shared" si="30"/>
        <v>92411131.359999999</v>
      </c>
      <c r="CC855" s="157">
        <f t="shared" si="30"/>
        <v>307424445.56999999</v>
      </c>
      <c r="CD855" s="157">
        <f t="shared" si="30"/>
        <v>126473555.48</v>
      </c>
      <c r="CE855" s="157">
        <f t="shared" si="30"/>
        <v>258396008.85999995</v>
      </c>
      <c r="CF855" s="157">
        <f t="shared" si="30"/>
        <v>42880038.990000002</v>
      </c>
      <c r="CG855" s="157">
        <f t="shared" si="30"/>
        <v>46451664.160000004</v>
      </c>
      <c r="CH855" s="157">
        <f t="shared" si="30"/>
        <v>57512494.599999994</v>
      </c>
      <c r="CI855" s="157">
        <f t="shared" si="30"/>
        <v>40893144.000000007</v>
      </c>
      <c r="CJ855" s="157">
        <f t="shared" si="30"/>
        <v>290896921.63999999</v>
      </c>
      <c r="CK855" s="157">
        <f t="shared" si="30"/>
        <v>80351759.75</v>
      </c>
      <c r="CL855" s="157">
        <f t="shared" si="30"/>
        <v>75804337.959999993</v>
      </c>
    </row>
    <row r="857" spans="1:90" ht="13.2" customHeight="1" x14ac:dyDescent="0.25">
      <c r="A857" s="309">
        <v>4</v>
      </c>
      <c r="B857" s="310" t="s">
        <v>1195</v>
      </c>
      <c r="C857" s="157">
        <f>SUM(C400:C571)</f>
        <v>1024111716.4100001</v>
      </c>
      <c r="D857" s="157">
        <f t="shared" ref="D857:BO857" si="31">SUM(D400:D571)</f>
        <v>144129100.38999999</v>
      </c>
      <c r="E857" s="157">
        <f t="shared" si="31"/>
        <v>130719287.49000005</v>
      </c>
      <c r="F857" s="157">
        <f t="shared" si="31"/>
        <v>128202974.89999998</v>
      </c>
      <c r="G857" s="157">
        <f t="shared" si="31"/>
        <v>79227431.479999989</v>
      </c>
      <c r="H857" s="157">
        <f t="shared" si="31"/>
        <v>136153942.25000006</v>
      </c>
      <c r="I857" s="157">
        <f t="shared" si="31"/>
        <v>194043039.57000002</v>
      </c>
      <c r="J857" s="157">
        <f t="shared" si="31"/>
        <v>253058990.81999996</v>
      </c>
      <c r="K857" s="157">
        <f t="shared" si="31"/>
        <v>137507936.23999998</v>
      </c>
      <c r="L857" s="157">
        <f t="shared" si="31"/>
        <v>139922311.13000003</v>
      </c>
      <c r="M857" s="157">
        <f t="shared" si="31"/>
        <v>319743198.69999993</v>
      </c>
      <c r="N857" s="157">
        <f t="shared" si="31"/>
        <v>54994591.29999999</v>
      </c>
      <c r="O857" s="157">
        <f t="shared" si="31"/>
        <v>648254667.35999978</v>
      </c>
      <c r="P857" s="157">
        <f t="shared" si="31"/>
        <v>137392977.49000001</v>
      </c>
      <c r="Q857" s="157">
        <f t="shared" si="31"/>
        <v>182380750.49999997</v>
      </c>
      <c r="R857" s="157">
        <f t="shared" si="31"/>
        <v>236966928.03000003</v>
      </c>
      <c r="S857" s="157">
        <f t="shared" si="31"/>
        <v>144188222.88000003</v>
      </c>
      <c r="T857" s="157">
        <f t="shared" si="31"/>
        <v>121118615.34</v>
      </c>
      <c r="U857" s="157">
        <f t="shared" si="31"/>
        <v>110012300.75999999</v>
      </c>
      <c r="V857" s="157">
        <f t="shared" si="31"/>
        <v>69944087.049999997</v>
      </c>
      <c r="W857" s="157">
        <f t="shared" si="31"/>
        <v>1205688870.0799999</v>
      </c>
      <c r="X857" s="157">
        <f t="shared" si="31"/>
        <v>111520626.74999997</v>
      </c>
      <c r="Y857" s="157">
        <f t="shared" si="31"/>
        <v>246040602.96999997</v>
      </c>
      <c r="Z857" s="157">
        <f t="shared" si="31"/>
        <v>131042910.50999999</v>
      </c>
      <c r="AA857" s="157">
        <f t="shared" si="31"/>
        <v>59095615.840000026</v>
      </c>
      <c r="AB857" s="157">
        <f t="shared" si="31"/>
        <v>84660240.849999994</v>
      </c>
      <c r="AC857" s="157">
        <f t="shared" si="31"/>
        <v>112837494.05999999</v>
      </c>
      <c r="AD857" s="157">
        <f t="shared" si="31"/>
        <v>309537198.22999996</v>
      </c>
      <c r="AE857" s="157">
        <f t="shared" si="31"/>
        <v>89158662.679999992</v>
      </c>
      <c r="AF857" s="157">
        <f t="shared" si="31"/>
        <v>109292660.19999999</v>
      </c>
      <c r="AG857" s="157">
        <f t="shared" si="31"/>
        <v>120437078.03999998</v>
      </c>
      <c r="AH857" s="157">
        <f t="shared" si="31"/>
        <v>193224496.37</v>
      </c>
      <c r="AI857" s="157">
        <f t="shared" si="31"/>
        <v>103877384.10999997</v>
      </c>
      <c r="AJ857" s="157">
        <f t="shared" si="31"/>
        <v>73309897.319999993</v>
      </c>
      <c r="AK857" s="157">
        <f t="shared" si="31"/>
        <v>2474234680.0599999</v>
      </c>
      <c r="AL857" s="157">
        <f t="shared" si="31"/>
        <v>131884565.41999999</v>
      </c>
      <c r="AM857" s="157">
        <f t="shared" si="31"/>
        <v>93861277.289999992</v>
      </c>
      <c r="AN857" s="157">
        <f t="shared" si="31"/>
        <v>207283697.80000001</v>
      </c>
      <c r="AO857" s="157">
        <f t="shared" si="31"/>
        <v>207046153.38</v>
      </c>
      <c r="AP857" s="157">
        <f t="shared" si="31"/>
        <v>125314366.85999997</v>
      </c>
      <c r="AQ857" s="157">
        <f t="shared" si="31"/>
        <v>56523127.559999987</v>
      </c>
      <c r="AR857" s="157">
        <f t="shared" si="31"/>
        <v>523552191.12</v>
      </c>
      <c r="AS857" s="157">
        <f t="shared" si="31"/>
        <v>126597053.63</v>
      </c>
      <c r="AT857" s="157">
        <f t="shared" si="31"/>
        <v>195095624.16000003</v>
      </c>
      <c r="AU857" s="157">
        <f t="shared" si="31"/>
        <v>250816624.32000014</v>
      </c>
      <c r="AV857" s="157">
        <f t="shared" si="31"/>
        <v>107514218.88</v>
      </c>
      <c r="AW857" s="157">
        <f t="shared" si="31"/>
        <v>80747902.709999993</v>
      </c>
      <c r="AX857" s="157">
        <f t="shared" si="31"/>
        <v>137042165.25999999</v>
      </c>
      <c r="AY857" s="157">
        <f t="shared" si="31"/>
        <v>111818514.36999997</v>
      </c>
      <c r="AZ857" s="157">
        <f t="shared" si="31"/>
        <v>102326408.86999999</v>
      </c>
      <c r="BA857" s="157">
        <f t="shared" si="31"/>
        <v>629597952.43000007</v>
      </c>
      <c r="BB857" s="157">
        <f t="shared" si="31"/>
        <v>104319253.33000001</v>
      </c>
      <c r="BC857" s="157">
        <f t="shared" si="31"/>
        <v>1176635366.77</v>
      </c>
      <c r="BD857" s="157">
        <f t="shared" si="31"/>
        <v>302497288.19000006</v>
      </c>
      <c r="BE857" s="157">
        <f t="shared" si="31"/>
        <v>96005736.109999999</v>
      </c>
      <c r="BF857" s="157">
        <f t="shared" si="31"/>
        <v>107605193.76000001</v>
      </c>
      <c r="BG857" s="157">
        <f t="shared" si="31"/>
        <v>722677803.66000009</v>
      </c>
      <c r="BH857" s="157">
        <f t="shared" si="31"/>
        <v>83226049.839999989</v>
      </c>
      <c r="BI857" s="157">
        <f t="shared" si="31"/>
        <v>55607870.439999998</v>
      </c>
      <c r="BJ857" s="157">
        <f t="shared" si="31"/>
        <v>92970806.810000002</v>
      </c>
      <c r="BK857" s="157">
        <f t="shared" si="31"/>
        <v>82999330.929999992</v>
      </c>
      <c r="BL857" s="157">
        <f t="shared" si="31"/>
        <v>931058008.35000026</v>
      </c>
      <c r="BM857" s="157">
        <f t="shared" si="31"/>
        <v>207650060.61000007</v>
      </c>
      <c r="BN857" s="157">
        <f t="shared" si="31"/>
        <v>173001674.94999999</v>
      </c>
      <c r="BO857" s="157">
        <f t="shared" si="31"/>
        <v>235785555.66999999</v>
      </c>
      <c r="BP857" s="157">
        <f t="shared" ref="BP857:CL857" si="32">SUM(BP400:BP571)</f>
        <v>169004785.68000004</v>
      </c>
      <c r="BQ857" s="157">
        <f t="shared" si="32"/>
        <v>121399252.37999997</v>
      </c>
      <c r="BR857" s="157">
        <f t="shared" si="32"/>
        <v>3910451303.5000005</v>
      </c>
      <c r="BS857" s="157">
        <f t="shared" si="32"/>
        <v>177897798.68000001</v>
      </c>
      <c r="BT857" s="157">
        <f t="shared" si="32"/>
        <v>190315176.90999997</v>
      </c>
      <c r="BU857" s="157">
        <f t="shared" si="32"/>
        <v>698561563.99000025</v>
      </c>
      <c r="BV857" s="157">
        <f t="shared" si="32"/>
        <v>84945525.620000005</v>
      </c>
      <c r="BW857" s="157">
        <f t="shared" si="32"/>
        <v>139023782.44000003</v>
      </c>
      <c r="BX857" s="157">
        <f t="shared" si="32"/>
        <v>362010347.55000001</v>
      </c>
      <c r="BY857" s="157">
        <f t="shared" si="32"/>
        <v>97379632.760000005</v>
      </c>
      <c r="BZ857" s="157">
        <f t="shared" si="32"/>
        <v>93143882.280000016</v>
      </c>
      <c r="CA857" s="157">
        <f t="shared" si="32"/>
        <v>139232874.63</v>
      </c>
      <c r="CB857" s="157">
        <f t="shared" si="32"/>
        <v>189144932.37999994</v>
      </c>
      <c r="CC857" s="157">
        <f t="shared" si="32"/>
        <v>354475742.46000004</v>
      </c>
      <c r="CD857" s="157">
        <f t="shared" si="32"/>
        <v>191863050.72999996</v>
      </c>
      <c r="CE857" s="157">
        <f t="shared" si="32"/>
        <v>271602114.33000004</v>
      </c>
      <c r="CF857" s="157">
        <f t="shared" si="32"/>
        <v>90568617.570000023</v>
      </c>
      <c r="CG857" s="157">
        <f t="shared" si="32"/>
        <v>90355870.140000001</v>
      </c>
      <c r="CH857" s="157">
        <f t="shared" si="32"/>
        <v>83525714.770000011</v>
      </c>
      <c r="CI857" s="157">
        <f t="shared" si="32"/>
        <v>87309147.180000007</v>
      </c>
      <c r="CJ857" s="157">
        <f t="shared" si="32"/>
        <v>406636448.87000018</v>
      </c>
      <c r="CK857" s="157">
        <f t="shared" si="32"/>
        <v>64933746.199999996</v>
      </c>
      <c r="CL857" s="157">
        <f t="shared" si="32"/>
        <v>72914875.060000002</v>
      </c>
    </row>
    <row r="858" spans="1:90" ht="13.2" customHeight="1" x14ac:dyDescent="0.25">
      <c r="A858" s="309">
        <v>5</v>
      </c>
      <c r="B858" s="310" t="s">
        <v>1196</v>
      </c>
      <c r="C858" s="157">
        <f>SUM(C572:C846)</f>
        <v>942925178.36000025</v>
      </c>
      <c r="D858" s="157">
        <f t="shared" ref="D858:BO858" si="33">SUM(D572:D846)</f>
        <v>122027728.86000003</v>
      </c>
      <c r="E858" s="157">
        <f t="shared" si="33"/>
        <v>106814330.23999999</v>
      </c>
      <c r="F858" s="157">
        <f t="shared" si="33"/>
        <v>105965476.53999999</v>
      </c>
      <c r="G858" s="157">
        <f t="shared" si="33"/>
        <v>67071264.799999997</v>
      </c>
      <c r="H858" s="157">
        <f t="shared" si="33"/>
        <v>112178861.45000003</v>
      </c>
      <c r="I858" s="157">
        <f t="shared" si="33"/>
        <v>138643663.99000001</v>
      </c>
      <c r="J858" s="157">
        <f t="shared" si="33"/>
        <v>211379394.25000006</v>
      </c>
      <c r="K858" s="157">
        <f t="shared" si="33"/>
        <v>118397125.53</v>
      </c>
      <c r="L858" s="157">
        <f t="shared" si="33"/>
        <v>124640292.64000003</v>
      </c>
      <c r="M858" s="157">
        <f t="shared" si="33"/>
        <v>267787171.72</v>
      </c>
      <c r="N858" s="157">
        <f t="shared" si="33"/>
        <v>39465612.189999998</v>
      </c>
      <c r="O858" s="157">
        <f t="shared" si="33"/>
        <v>629826722.11000001</v>
      </c>
      <c r="P858" s="157">
        <f t="shared" si="33"/>
        <v>119232015.51999998</v>
      </c>
      <c r="Q858" s="157">
        <f t="shared" si="33"/>
        <v>158828970.79000011</v>
      </c>
      <c r="R858" s="157">
        <f t="shared" si="33"/>
        <v>205118724.76999992</v>
      </c>
      <c r="S858" s="157">
        <f t="shared" si="33"/>
        <v>106919263.47999997</v>
      </c>
      <c r="T858" s="157">
        <f t="shared" si="33"/>
        <v>102382414.03000002</v>
      </c>
      <c r="U858" s="157">
        <f t="shared" si="33"/>
        <v>100074529.13999999</v>
      </c>
      <c r="V858" s="157">
        <f t="shared" si="33"/>
        <v>56490750.120000005</v>
      </c>
      <c r="W858" s="157">
        <f t="shared" si="33"/>
        <v>1101205813.5999999</v>
      </c>
      <c r="X858" s="157">
        <f t="shared" si="33"/>
        <v>90834463.720000029</v>
      </c>
      <c r="Y858" s="157">
        <f t="shared" si="33"/>
        <v>150120644.56999996</v>
      </c>
      <c r="Z858" s="157">
        <f t="shared" si="33"/>
        <v>105717444.88</v>
      </c>
      <c r="AA858" s="157">
        <f t="shared" si="33"/>
        <v>56845533.540000007</v>
      </c>
      <c r="AB858" s="157">
        <f t="shared" si="33"/>
        <v>72214845.299999982</v>
      </c>
      <c r="AC858" s="157">
        <f t="shared" si="33"/>
        <v>77365308.350000024</v>
      </c>
      <c r="AD858" s="157">
        <f t="shared" si="33"/>
        <v>276503269.40000004</v>
      </c>
      <c r="AE858" s="157">
        <f t="shared" si="33"/>
        <v>73917288.280000031</v>
      </c>
      <c r="AF858" s="157">
        <f t="shared" si="33"/>
        <v>81553013.980000004</v>
      </c>
      <c r="AG858" s="157">
        <f t="shared" si="33"/>
        <v>117876847.93000001</v>
      </c>
      <c r="AH858" s="157">
        <f t="shared" si="33"/>
        <v>166185699.90999997</v>
      </c>
      <c r="AI858" s="157">
        <f t="shared" si="33"/>
        <v>91373549.600000024</v>
      </c>
      <c r="AJ858" s="157">
        <f t="shared" si="33"/>
        <v>63927665.399999991</v>
      </c>
      <c r="AK858" s="157">
        <f t="shared" si="33"/>
        <v>2072636137.7799995</v>
      </c>
      <c r="AL858" s="157">
        <f t="shared" si="33"/>
        <v>110307499.66000001</v>
      </c>
      <c r="AM858" s="157">
        <f t="shared" si="33"/>
        <v>73234392.650000021</v>
      </c>
      <c r="AN858" s="157">
        <f t="shared" si="33"/>
        <v>191226588.61999997</v>
      </c>
      <c r="AO858" s="157">
        <f t="shared" si="33"/>
        <v>161714223.66</v>
      </c>
      <c r="AP858" s="157">
        <f t="shared" si="33"/>
        <v>103004306.31999999</v>
      </c>
      <c r="AQ858" s="157">
        <f t="shared" si="33"/>
        <v>49328832.830000006</v>
      </c>
      <c r="AR858" s="157">
        <f t="shared" si="33"/>
        <v>515144969.05999994</v>
      </c>
      <c r="AS858" s="157">
        <f t="shared" si="33"/>
        <v>101343573.33000001</v>
      </c>
      <c r="AT858" s="157">
        <f t="shared" si="33"/>
        <v>182435440.11000001</v>
      </c>
      <c r="AU858" s="157">
        <f t="shared" si="33"/>
        <v>189968265.78999999</v>
      </c>
      <c r="AV858" s="157">
        <f t="shared" si="33"/>
        <v>93095593.759999976</v>
      </c>
      <c r="AW858" s="157">
        <f t="shared" si="33"/>
        <v>65351398.130000018</v>
      </c>
      <c r="AX858" s="157">
        <f t="shared" si="33"/>
        <v>106770847.25</v>
      </c>
      <c r="AY858" s="157">
        <f t="shared" si="33"/>
        <v>92845616.920000017</v>
      </c>
      <c r="AZ858" s="157">
        <f t="shared" si="33"/>
        <v>85378902.150000036</v>
      </c>
      <c r="BA858" s="157">
        <f t="shared" si="33"/>
        <v>514952937.47000003</v>
      </c>
      <c r="BB858" s="157">
        <f t="shared" si="33"/>
        <v>83869101.059999987</v>
      </c>
      <c r="BC858" s="157">
        <f t="shared" si="33"/>
        <v>1026805178.3099999</v>
      </c>
      <c r="BD858" s="157">
        <f t="shared" si="33"/>
        <v>258372037.42999998</v>
      </c>
      <c r="BE858" s="157">
        <f t="shared" si="33"/>
        <v>86794777.429999992</v>
      </c>
      <c r="BF858" s="157">
        <f t="shared" si="33"/>
        <v>96116357.510000035</v>
      </c>
      <c r="BG858" s="157">
        <f t="shared" si="33"/>
        <v>594236036.45999992</v>
      </c>
      <c r="BH858" s="157">
        <f t="shared" si="33"/>
        <v>66227542.609999999</v>
      </c>
      <c r="BI858" s="157">
        <f t="shared" si="33"/>
        <v>46481958.949999988</v>
      </c>
      <c r="BJ858" s="157">
        <f t="shared" si="33"/>
        <v>76317191.559999987</v>
      </c>
      <c r="BK858" s="157">
        <f t="shared" si="33"/>
        <v>71088459.200000018</v>
      </c>
      <c r="BL858" s="157">
        <f t="shared" si="33"/>
        <v>728161956.64999998</v>
      </c>
      <c r="BM858" s="157">
        <f t="shared" si="33"/>
        <v>178529704.86999997</v>
      </c>
      <c r="BN858" s="157">
        <f t="shared" si="33"/>
        <v>119906636.96000001</v>
      </c>
      <c r="BO858" s="157">
        <f t="shared" si="33"/>
        <v>191391244.03</v>
      </c>
      <c r="BP858" s="157">
        <f t="shared" ref="BP858:CL858" si="34">SUM(BP572:BP846)</f>
        <v>124362141.18999997</v>
      </c>
      <c r="BQ858" s="157">
        <f t="shared" si="34"/>
        <v>98963168.400000021</v>
      </c>
      <c r="BR858" s="157">
        <f t="shared" si="34"/>
        <v>3498944261.3499985</v>
      </c>
      <c r="BS858" s="157">
        <f t="shared" si="34"/>
        <v>154941106.46999997</v>
      </c>
      <c r="BT858" s="157">
        <f t="shared" si="34"/>
        <v>161367692.29999998</v>
      </c>
      <c r="BU858" s="157">
        <f t="shared" si="34"/>
        <v>604213750.69000018</v>
      </c>
      <c r="BV858" s="157">
        <f t="shared" si="34"/>
        <v>48878368.30999998</v>
      </c>
      <c r="BW858" s="157">
        <f t="shared" si="34"/>
        <v>127097133.03000002</v>
      </c>
      <c r="BX858" s="157">
        <f t="shared" si="34"/>
        <v>305253888.63</v>
      </c>
      <c r="BY858" s="157">
        <f t="shared" si="34"/>
        <v>86742051.510000005</v>
      </c>
      <c r="BZ858" s="157">
        <f t="shared" si="34"/>
        <v>86375336.38000001</v>
      </c>
      <c r="CA858" s="157">
        <f t="shared" si="34"/>
        <v>114336342.93000004</v>
      </c>
      <c r="CB858" s="157">
        <f t="shared" si="34"/>
        <v>142964973.99000001</v>
      </c>
      <c r="CC858" s="157">
        <f t="shared" si="34"/>
        <v>303207216.21999997</v>
      </c>
      <c r="CD858" s="157">
        <f t="shared" si="34"/>
        <v>146681361.24999994</v>
      </c>
      <c r="CE858" s="157">
        <f t="shared" si="34"/>
        <v>245171276.85000002</v>
      </c>
      <c r="CF858" s="157">
        <f t="shared" si="34"/>
        <v>81874321.899999976</v>
      </c>
      <c r="CG858" s="157">
        <f t="shared" si="34"/>
        <v>80135181.909999996</v>
      </c>
      <c r="CH858" s="157">
        <f t="shared" si="34"/>
        <v>65706199.510000005</v>
      </c>
      <c r="CI858" s="157">
        <f t="shared" si="34"/>
        <v>78684890.25999999</v>
      </c>
      <c r="CJ858" s="157">
        <f t="shared" si="34"/>
        <v>340885548.30000013</v>
      </c>
      <c r="CK858" s="157">
        <f t="shared" si="34"/>
        <v>65348998.029999971</v>
      </c>
      <c r="CL858" s="157">
        <f t="shared" si="34"/>
        <v>60537701.179999985</v>
      </c>
    </row>
    <row r="859" spans="1:90" ht="13.2" customHeight="1" x14ac:dyDescent="0.25">
      <c r="B859" s="310" t="s">
        <v>1200</v>
      </c>
      <c r="C859" s="157">
        <f>C857-C858</f>
        <v>81186538.049999833</v>
      </c>
      <c r="D859" s="157">
        <f t="shared" ref="D859:BO859" si="35">D857-D858</f>
        <v>22101371.529999956</v>
      </c>
      <c r="E859" s="157">
        <f t="shared" si="35"/>
        <v>23904957.25000006</v>
      </c>
      <c r="F859" s="157">
        <f t="shared" si="35"/>
        <v>22237498.359999985</v>
      </c>
      <c r="G859" s="157">
        <f t="shared" si="35"/>
        <v>12156166.679999992</v>
      </c>
      <c r="H859" s="157">
        <f t="shared" si="35"/>
        <v>23975080.800000027</v>
      </c>
      <c r="I859" s="157">
        <f t="shared" si="35"/>
        <v>55399375.580000013</v>
      </c>
      <c r="J859" s="157">
        <f t="shared" si="35"/>
        <v>41679596.569999903</v>
      </c>
      <c r="K859" s="157">
        <f t="shared" si="35"/>
        <v>19110810.709999979</v>
      </c>
      <c r="L859" s="157">
        <f t="shared" si="35"/>
        <v>15282018.489999995</v>
      </c>
      <c r="M859" s="157">
        <f t="shared" si="35"/>
        <v>51956026.97999993</v>
      </c>
      <c r="N859" s="157">
        <f t="shared" si="35"/>
        <v>15528979.109999992</v>
      </c>
      <c r="O859" s="157">
        <f t="shared" si="35"/>
        <v>18427945.249999762</v>
      </c>
      <c r="P859" s="157">
        <f t="shared" si="35"/>
        <v>18160961.970000029</v>
      </c>
      <c r="Q859" s="157">
        <f t="shared" si="35"/>
        <v>23551779.709999859</v>
      </c>
      <c r="R859" s="157">
        <f t="shared" si="35"/>
        <v>31848203.26000011</v>
      </c>
      <c r="S859" s="157">
        <f t="shared" si="35"/>
        <v>37268959.400000051</v>
      </c>
      <c r="T859" s="157">
        <f t="shared" si="35"/>
        <v>18736201.309999987</v>
      </c>
      <c r="U859" s="157">
        <f t="shared" si="35"/>
        <v>9937771.6200000048</v>
      </c>
      <c r="V859" s="157">
        <f t="shared" si="35"/>
        <v>13453336.929999992</v>
      </c>
      <c r="W859" s="157">
        <f t="shared" si="35"/>
        <v>104483056.48000002</v>
      </c>
      <c r="X859" s="157">
        <f t="shared" si="35"/>
        <v>20686163.029999942</v>
      </c>
      <c r="Y859" s="157">
        <f t="shared" si="35"/>
        <v>95919958.400000006</v>
      </c>
      <c r="Z859" s="157">
        <f t="shared" si="35"/>
        <v>25325465.629999995</v>
      </c>
      <c r="AA859" s="157">
        <f t="shared" si="35"/>
        <v>2250082.3000000194</v>
      </c>
      <c r="AB859" s="157">
        <f t="shared" si="35"/>
        <v>12445395.550000012</v>
      </c>
      <c r="AC859" s="157">
        <f t="shared" si="35"/>
        <v>35472185.709999964</v>
      </c>
      <c r="AD859" s="157">
        <f t="shared" si="35"/>
        <v>33033928.829999924</v>
      </c>
      <c r="AE859" s="157">
        <f t="shared" si="35"/>
        <v>15241374.399999961</v>
      </c>
      <c r="AF859" s="157">
        <f t="shared" si="35"/>
        <v>27739646.219999984</v>
      </c>
      <c r="AG859" s="157">
        <f t="shared" si="35"/>
        <v>2560230.1099999696</v>
      </c>
      <c r="AH859" s="157">
        <f t="shared" si="35"/>
        <v>27038796.460000038</v>
      </c>
      <c r="AI859" s="157">
        <f t="shared" si="35"/>
        <v>12503834.509999946</v>
      </c>
      <c r="AJ859" s="157">
        <f t="shared" si="35"/>
        <v>9382231.9200000018</v>
      </c>
      <c r="AK859" s="157">
        <f t="shared" si="35"/>
        <v>401598542.28000045</v>
      </c>
      <c r="AL859" s="157">
        <f t="shared" si="35"/>
        <v>21577065.759999976</v>
      </c>
      <c r="AM859" s="157">
        <f t="shared" si="35"/>
        <v>20626884.639999971</v>
      </c>
      <c r="AN859" s="157">
        <f t="shared" si="35"/>
        <v>16057109.180000037</v>
      </c>
      <c r="AO859" s="157">
        <f t="shared" si="35"/>
        <v>45331929.719999999</v>
      </c>
      <c r="AP859" s="157">
        <f t="shared" si="35"/>
        <v>22310060.539999977</v>
      </c>
      <c r="AQ859" s="157">
        <f t="shared" si="35"/>
        <v>7194294.7299999818</v>
      </c>
      <c r="AR859" s="157">
        <f t="shared" si="35"/>
        <v>8407222.060000062</v>
      </c>
      <c r="AS859" s="157">
        <f t="shared" si="35"/>
        <v>25253480.299999982</v>
      </c>
      <c r="AT859" s="157">
        <f t="shared" si="35"/>
        <v>12660184.050000012</v>
      </c>
      <c r="AU859" s="157">
        <f t="shared" si="35"/>
        <v>60848358.53000015</v>
      </c>
      <c r="AV859" s="157">
        <f t="shared" si="35"/>
        <v>14418625.12000002</v>
      </c>
      <c r="AW859" s="157">
        <f t="shared" si="35"/>
        <v>15396504.579999976</v>
      </c>
      <c r="AX859" s="157">
        <f t="shared" si="35"/>
        <v>30271318.00999999</v>
      </c>
      <c r="AY859" s="157">
        <f t="shared" si="35"/>
        <v>18972897.449999958</v>
      </c>
      <c r="AZ859" s="157">
        <f t="shared" si="35"/>
        <v>16947506.719999954</v>
      </c>
      <c r="BA859" s="157">
        <f t="shared" si="35"/>
        <v>114645014.96000004</v>
      </c>
      <c r="BB859" s="157">
        <f t="shared" si="35"/>
        <v>20450152.270000026</v>
      </c>
      <c r="BC859" s="157">
        <f t="shared" si="35"/>
        <v>149830188.46000004</v>
      </c>
      <c r="BD859" s="157">
        <f t="shared" si="35"/>
        <v>44125250.76000008</v>
      </c>
      <c r="BE859" s="157">
        <f t="shared" si="35"/>
        <v>9210958.6800000072</v>
      </c>
      <c r="BF859" s="157">
        <f t="shared" si="35"/>
        <v>11488836.24999997</v>
      </c>
      <c r="BG859" s="157">
        <f t="shared" si="35"/>
        <v>128441767.20000017</v>
      </c>
      <c r="BH859" s="157">
        <f t="shared" si="35"/>
        <v>16998507.229999989</v>
      </c>
      <c r="BI859" s="157">
        <f t="shared" si="35"/>
        <v>9125911.4900000095</v>
      </c>
      <c r="BJ859" s="157">
        <f t="shared" si="35"/>
        <v>16653615.250000015</v>
      </c>
      <c r="BK859" s="157">
        <f t="shared" si="35"/>
        <v>11910871.729999974</v>
      </c>
      <c r="BL859" s="157">
        <f t="shared" si="35"/>
        <v>202896051.70000029</v>
      </c>
      <c r="BM859" s="157">
        <f t="shared" si="35"/>
        <v>29120355.740000099</v>
      </c>
      <c r="BN859" s="157">
        <f t="shared" si="35"/>
        <v>53095037.98999998</v>
      </c>
      <c r="BO859" s="157">
        <f t="shared" si="35"/>
        <v>44394311.639999986</v>
      </c>
      <c r="BP859" s="157">
        <f t="shared" ref="BP859:CL859" si="36">BP857-BP858</f>
        <v>44642644.490000069</v>
      </c>
      <c r="BQ859" s="157">
        <f t="shared" si="36"/>
        <v>22436083.979999945</v>
      </c>
      <c r="BR859" s="157">
        <f t="shared" si="36"/>
        <v>411507042.150002</v>
      </c>
      <c r="BS859" s="157">
        <f t="shared" si="36"/>
        <v>22956692.210000038</v>
      </c>
      <c r="BT859" s="157">
        <f t="shared" si="36"/>
        <v>28947484.609999985</v>
      </c>
      <c r="BU859" s="157">
        <f t="shared" si="36"/>
        <v>94347813.300000072</v>
      </c>
      <c r="BV859" s="157">
        <f t="shared" si="36"/>
        <v>36067157.310000025</v>
      </c>
      <c r="BW859" s="157">
        <f t="shared" si="36"/>
        <v>11926649.410000011</v>
      </c>
      <c r="BX859" s="157">
        <f t="shared" si="36"/>
        <v>56756458.920000017</v>
      </c>
      <c r="BY859" s="157">
        <f t="shared" si="36"/>
        <v>10637581.25</v>
      </c>
      <c r="BZ859" s="157">
        <f t="shared" si="36"/>
        <v>6768545.900000006</v>
      </c>
      <c r="CA859" s="157">
        <f t="shared" si="36"/>
        <v>24896531.699999958</v>
      </c>
      <c r="CB859" s="157">
        <f t="shared" si="36"/>
        <v>46179958.389999926</v>
      </c>
      <c r="CC859" s="157">
        <f t="shared" si="36"/>
        <v>51268526.240000069</v>
      </c>
      <c r="CD859" s="157">
        <f t="shared" si="36"/>
        <v>45181689.480000019</v>
      </c>
      <c r="CE859" s="157">
        <f t="shared" si="36"/>
        <v>26430837.480000019</v>
      </c>
      <c r="CF859" s="157">
        <f t="shared" si="36"/>
        <v>8694295.6700000465</v>
      </c>
      <c r="CG859" s="157">
        <f t="shared" si="36"/>
        <v>10220688.230000004</v>
      </c>
      <c r="CH859" s="157">
        <f t="shared" si="36"/>
        <v>17819515.260000005</v>
      </c>
      <c r="CI859" s="157">
        <f t="shared" si="36"/>
        <v>8624256.9200000167</v>
      </c>
      <c r="CJ859" s="157">
        <f t="shared" si="36"/>
        <v>65750900.570000052</v>
      </c>
      <c r="CK859" s="157">
        <f t="shared" si="36"/>
        <v>-415251.82999997586</v>
      </c>
      <c r="CL859" s="157">
        <f t="shared" si="36"/>
        <v>12377173.880000018</v>
      </c>
    </row>
  </sheetData>
  <autoFilter ref="A4:DC846" xr:uid="{00000000-0001-0000-0500-000000000000}"/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AE92"/>
  <sheetViews>
    <sheetView zoomScale="60" zoomScaleNormal="6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:XFD5"/>
    </sheetView>
  </sheetViews>
  <sheetFormatPr defaultColWidth="9" defaultRowHeight="24.6" x14ac:dyDescent="0.7"/>
  <cols>
    <col min="1" max="1" width="5.59765625" style="13" customWidth="1"/>
    <col min="2" max="2" width="8.59765625" style="10" customWidth="1"/>
    <col min="3" max="3" width="7.59765625" style="10" customWidth="1"/>
    <col min="4" max="4" width="22.69921875" style="10" customWidth="1"/>
    <col min="5" max="5" width="9" style="102" customWidth="1"/>
    <col min="6" max="6" width="9" style="150" customWidth="1"/>
    <col min="7" max="7" width="23.5" style="94" customWidth="1"/>
    <col min="8" max="8" width="7.19921875" style="13" customWidth="1"/>
    <col min="9" max="9" width="7.19921875" style="150" customWidth="1"/>
    <col min="10" max="10" width="14.5" style="150" customWidth="1"/>
    <col min="11" max="14" width="12.19921875" style="15" customWidth="1"/>
    <col min="15" max="15" width="12.19921875" style="29" customWidth="1"/>
    <col min="16" max="19" width="12.19921875" style="15" customWidth="1"/>
    <col min="20" max="20" width="9.09765625" style="15" customWidth="1"/>
    <col min="21" max="21" width="11.5" style="61" customWidth="1"/>
    <col min="22" max="22" width="12.3984375" style="33" customWidth="1"/>
    <col min="23" max="23" width="11.19921875" style="15" customWidth="1"/>
    <col min="24" max="24" width="14" style="15" customWidth="1"/>
    <col min="25" max="25" width="14.09765625" style="15" customWidth="1"/>
    <col min="26" max="27" width="14.3984375" style="15" customWidth="1"/>
    <col min="28" max="28" width="13.3984375" style="57" bestFit="1" customWidth="1"/>
    <col min="29" max="30" width="9" style="11"/>
    <col min="31" max="31" width="11" style="10" customWidth="1"/>
    <col min="32" max="16384" width="9" style="10"/>
  </cols>
  <sheetData>
    <row r="1" spans="1:31" x14ac:dyDescent="0.7">
      <c r="U1" s="61">
        <f>Q5+R5+S5+T5</f>
        <v>22260</v>
      </c>
      <c r="AC1" s="235" t="s">
        <v>1634</v>
      </c>
      <c r="AD1" s="235"/>
      <c r="AE1" s="235"/>
    </row>
    <row r="2" spans="1:31" ht="33.6" x14ac:dyDescent="0.95">
      <c r="A2" s="31" t="s">
        <v>2380</v>
      </c>
      <c r="B2" s="31"/>
      <c r="C2" s="31"/>
      <c r="D2" s="31"/>
      <c r="E2" s="31"/>
      <c r="F2" s="151"/>
      <c r="G2" s="31"/>
      <c r="H2" s="30"/>
      <c r="I2" s="151"/>
      <c r="J2" s="151"/>
      <c r="K2" s="74"/>
      <c r="L2" s="74"/>
      <c r="M2" s="74"/>
      <c r="N2" s="74"/>
    </row>
    <row r="3" spans="1:31" x14ac:dyDescent="0.7">
      <c r="B3" s="15"/>
      <c r="C3" s="15"/>
      <c r="D3" s="15"/>
      <c r="E3" s="15"/>
      <c r="G3" s="149"/>
      <c r="H3" s="56"/>
      <c r="K3" s="15" t="s">
        <v>1577</v>
      </c>
      <c r="L3" s="15" t="s">
        <v>1578</v>
      </c>
      <c r="M3" s="15" t="s">
        <v>1579</v>
      </c>
      <c r="N3" s="15" t="s">
        <v>1580</v>
      </c>
      <c r="O3" s="29" t="s">
        <v>1554</v>
      </c>
      <c r="P3" s="15" t="s">
        <v>1581</v>
      </c>
      <c r="Q3" s="15" t="s">
        <v>1582</v>
      </c>
      <c r="R3" s="15" t="s">
        <v>1583</v>
      </c>
      <c r="S3" s="15" t="s">
        <v>1584</v>
      </c>
      <c r="T3" s="15" t="s">
        <v>1585</v>
      </c>
      <c r="U3" s="61" t="s">
        <v>1586</v>
      </c>
      <c r="V3" s="33" t="s">
        <v>1587</v>
      </c>
      <c r="W3" s="15" t="s">
        <v>1588</v>
      </c>
      <c r="X3" s="15" t="s">
        <v>1589</v>
      </c>
      <c r="Y3" s="15" t="s">
        <v>1590</v>
      </c>
      <c r="Z3" s="15" t="s">
        <v>1591</v>
      </c>
      <c r="AA3" s="15" t="s">
        <v>1592</v>
      </c>
      <c r="AB3" s="57" t="s">
        <v>1555</v>
      </c>
    </row>
    <row r="4" spans="1:31" s="18" customFormat="1" ht="81" customHeight="1" x14ac:dyDescent="0.25">
      <c r="A4" s="148" t="s">
        <v>1057</v>
      </c>
      <c r="B4" s="58" t="s">
        <v>872</v>
      </c>
      <c r="C4" s="58"/>
      <c r="D4" s="58" t="s">
        <v>1593</v>
      </c>
      <c r="E4" s="58" t="s">
        <v>1314</v>
      </c>
      <c r="F4" s="152" t="s">
        <v>1315</v>
      </c>
      <c r="G4" s="58" t="s">
        <v>1316</v>
      </c>
      <c r="H4" s="58" t="s">
        <v>1206</v>
      </c>
      <c r="I4" s="152" t="s">
        <v>1207</v>
      </c>
      <c r="J4" s="152" t="s">
        <v>1208</v>
      </c>
      <c r="K4" s="52" t="s">
        <v>1594</v>
      </c>
      <c r="L4" s="52" t="s">
        <v>1595</v>
      </c>
      <c r="M4" s="52" t="s">
        <v>1596</v>
      </c>
      <c r="N4" s="52" t="s">
        <v>1597</v>
      </c>
      <c r="O4" s="53" t="s">
        <v>1598</v>
      </c>
      <c r="P4" s="52" t="s">
        <v>1599</v>
      </c>
      <c r="Q4" s="52" t="s">
        <v>1600</v>
      </c>
      <c r="R4" s="52" t="s">
        <v>1601</v>
      </c>
      <c r="S4" s="52" t="s">
        <v>1602</v>
      </c>
      <c r="T4" s="52" t="s">
        <v>1603</v>
      </c>
      <c r="U4" s="62" t="s">
        <v>1604</v>
      </c>
      <c r="V4" s="60" t="s">
        <v>1605</v>
      </c>
      <c r="W4" s="52" t="s">
        <v>1606</v>
      </c>
      <c r="X4" s="52" t="s">
        <v>1607</v>
      </c>
      <c r="Y4" s="52" t="s">
        <v>1608</v>
      </c>
      <c r="Z4" s="52" t="s">
        <v>1609</v>
      </c>
      <c r="AA4" s="52" t="s">
        <v>1610</v>
      </c>
      <c r="AB4" s="58" t="s">
        <v>1611</v>
      </c>
      <c r="AC4" s="54" t="s">
        <v>1612</v>
      </c>
      <c r="AD4" s="54" t="s">
        <v>1613</v>
      </c>
      <c r="AE4" s="82" t="s">
        <v>1629</v>
      </c>
    </row>
    <row r="5" spans="1:31" x14ac:dyDescent="0.7">
      <c r="A5" s="5">
        <v>1</v>
      </c>
      <c r="B5" s="55" t="s">
        <v>955</v>
      </c>
      <c r="C5" s="55" t="s">
        <v>7</v>
      </c>
      <c r="D5" s="55" t="s">
        <v>972</v>
      </c>
      <c r="E5" s="55" t="s">
        <v>1319</v>
      </c>
      <c r="F5" s="55">
        <v>372</v>
      </c>
      <c r="G5" s="55" t="s">
        <v>2297</v>
      </c>
      <c r="H5" s="101" t="s">
        <v>1557</v>
      </c>
      <c r="I5" s="101">
        <v>16</v>
      </c>
      <c r="J5" s="101">
        <v>13</v>
      </c>
      <c r="K5" s="212">
        <v>295345</v>
      </c>
      <c r="L5" s="212">
        <v>47100</v>
      </c>
      <c r="M5" s="212">
        <v>69456</v>
      </c>
      <c r="N5" s="212">
        <v>8870</v>
      </c>
      <c r="O5" s="213">
        <v>480218</v>
      </c>
      <c r="P5" s="212">
        <v>217492</v>
      </c>
      <c r="Q5" s="212">
        <v>18186</v>
      </c>
      <c r="R5" s="212">
        <v>1747</v>
      </c>
      <c r="S5" s="212">
        <v>2052</v>
      </c>
      <c r="T5" s="212">
        <v>275</v>
      </c>
      <c r="U5" s="214">
        <v>22934</v>
      </c>
      <c r="V5" s="215">
        <v>96685</v>
      </c>
      <c r="W5" s="212">
        <v>28060</v>
      </c>
      <c r="X5" s="212">
        <v>31934.491499999996</v>
      </c>
      <c r="Y5" s="212">
        <v>2304.3206999999998</v>
      </c>
      <c r="Z5" s="212">
        <v>3377.3909999999996</v>
      </c>
      <c r="AA5" s="212">
        <v>298.80279999999999</v>
      </c>
      <c r="AB5" s="216">
        <v>35190.389300000003</v>
      </c>
      <c r="AC5" s="28">
        <v>1.5344200444754514</v>
      </c>
      <c r="AD5" s="166">
        <v>1.2</v>
      </c>
      <c r="AE5" s="70" t="str">
        <f>IF(AC5&gt;=AD5,"ผ่าน","ไม่ผ่าน")</f>
        <v>ผ่าน</v>
      </c>
    </row>
    <row r="6" spans="1:31" x14ac:dyDescent="0.7">
      <c r="A6" s="5">
        <v>2</v>
      </c>
      <c r="B6" s="55" t="s">
        <v>955</v>
      </c>
      <c r="C6" s="55" t="s">
        <v>65</v>
      </c>
      <c r="D6" s="55" t="s">
        <v>1029</v>
      </c>
      <c r="E6" s="55" t="s">
        <v>1318</v>
      </c>
      <c r="F6" s="55">
        <v>40</v>
      </c>
      <c r="G6" s="55" t="s">
        <v>2298</v>
      </c>
      <c r="H6" s="101" t="s">
        <v>1558</v>
      </c>
      <c r="I6" s="101">
        <v>6</v>
      </c>
      <c r="J6" s="101">
        <v>4</v>
      </c>
      <c r="K6" s="212">
        <v>88689</v>
      </c>
      <c r="L6" s="212">
        <v>4662</v>
      </c>
      <c r="M6" s="212">
        <v>9968</v>
      </c>
      <c r="N6" s="212">
        <v>1798</v>
      </c>
      <c r="O6" s="213">
        <v>114622</v>
      </c>
      <c r="P6" s="214">
        <v>0</v>
      </c>
      <c r="Q6" s="212">
        <v>1591</v>
      </c>
      <c r="R6" s="212">
        <v>40</v>
      </c>
      <c r="S6" s="212">
        <v>107</v>
      </c>
      <c r="T6" s="212">
        <v>27</v>
      </c>
      <c r="U6" s="214">
        <v>1849</v>
      </c>
      <c r="V6" s="215">
        <v>7109</v>
      </c>
      <c r="W6" s="214">
        <v>0</v>
      </c>
      <c r="X6" s="212">
        <v>949.48890000000006</v>
      </c>
      <c r="Y6" s="212">
        <v>21.440100000000001</v>
      </c>
      <c r="Z6" s="212">
        <v>65.151499999999999</v>
      </c>
      <c r="AA6" s="212">
        <v>15.656200000000002</v>
      </c>
      <c r="AB6" s="216">
        <v>1101.1302000000001</v>
      </c>
      <c r="AC6" s="28">
        <v>0.59552742022714988</v>
      </c>
      <c r="AD6" s="166">
        <v>0.6</v>
      </c>
      <c r="AE6" s="70" t="str">
        <f t="shared" ref="AE6:AE69" si="0">IF(AC6&gt;=AD6,"ผ่าน","ไม่ผ่าน")</f>
        <v>ไม่ผ่าน</v>
      </c>
    </row>
    <row r="7" spans="1:31" x14ac:dyDescent="0.7">
      <c r="A7" s="5">
        <v>3</v>
      </c>
      <c r="B7" s="55" t="s">
        <v>955</v>
      </c>
      <c r="C7" s="55" t="s">
        <v>66</v>
      </c>
      <c r="D7" s="55" t="s">
        <v>1030</v>
      </c>
      <c r="E7" s="55" t="s">
        <v>1318</v>
      </c>
      <c r="F7" s="55">
        <v>47</v>
      </c>
      <c r="G7" s="55" t="s">
        <v>2298</v>
      </c>
      <c r="H7" s="101" t="s">
        <v>1558</v>
      </c>
      <c r="I7" s="101">
        <v>6</v>
      </c>
      <c r="J7" s="101">
        <v>4</v>
      </c>
      <c r="K7" s="212">
        <v>90714</v>
      </c>
      <c r="L7" s="212">
        <v>3607</v>
      </c>
      <c r="M7" s="212">
        <v>8710</v>
      </c>
      <c r="N7" s="212">
        <v>1063</v>
      </c>
      <c r="O7" s="213">
        <v>107844</v>
      </c>
      <c r="P7" s="212">
        <v>80664</v>
      </c>
      <c r="Q7" s="212">
        <v>2781</v>
      </c>
      <c r="R7" s="212">
        <v>259</v>
      </c>
      <c r="S7" s="212">
        <v>299</v>
      </c>
      <c r="T7" s="212">
        <v>44</v>
      </c>
      <c r="U7" s="214">
        <v>3499</v>
      </c>
      <c r="V7" s="215">
        <v>13038</v>
      </c>
      <c r="W7" s="214">
        <v>0</v>
      </c>
      <c r="X7" s="212">
        <v>2668.8284000000003</v>
      </c>
      <c r="Y7" s="212">
        <v>278.07590000000005</v>
      </c>
      <c r="Z7" s="212">
        <v>145.36330000000001</v>
      </c>
      <c r="AA7" s="212">
        <v>16.568999999999999</v>
      </c>
      <c r="AB7" s="216">
        <v>3459.3101000000006</v>
      </c>
      <c r="AC7" s="28">
        <v>0.98865678765361553</v>
      </c>
      <c r="AD7" s="166">
        <v>0.6</v>
      </c>
      <c r="AE7" s="70" t="str">
        <f t="shared" si="0"/>
        <v>ผ่าน</v>
      </c>
    </row>
    <row r="8" spans="1:31" x14ac:dyDescent="0.7">
      <c r="A8" s="5">
        <v>4</v>
      </c>
      <c r="B8" s="55" t="s">
        <v>955</v>
      </c>
      <c r="C8" s="55" t="s">
        <v>67</v>
      </c>
      <c r="D8" s="55" t="s">
        <v>1031</v>
      </c>
      <c r="E8" s="55" t="s">
        <v>1318</v>
      </c>
      <c r="F8" s="55">
        <v>43</v>
      </c>
      <c r="G8" s="55" t="s">
        <v>2299</v>
      </c>
      <c r="H8" s="101" t="s">
        <v>1558</v>
      </c>
      <c r="I8" s="101">
        <v>5</v>
      </c>
      <c r="J8" s="101">
        <v>4</v>
      </c>
      <c r="K8" s="212">
        <v>83674</v>
      </c>
      <c r="L8" s="212">
        <v>3639</v>
      </c>
      <c r="M8" s="212">
        <v>7242</v>
      </c>
      <c r="N8" s="212">
        <v>972</v>
      </c>
      <c r="O8" s="213">
        <v>101120</v>
      </c>
      <c r="P8" s="212">
        <v>47581</v>
      </c>
      <c r="Q8" s="212">
        <v>1676</v>
      </c>
      <c r="R8" s="212">
        <v>100</v>
      </c>
      <c r="S8" s="212">
        <v>174</v>
      </c>
      <c r="T8" s="212">
        <v>39</v>
      </c>
      <c r="U8" s="214">
        <v>2086</v>
      </c>
      <c r="V8" s="215">
        <v>7823</v>
      </c>
      <c r="W8" s="212">
        <v>8773</v>
      </c>
      <c r="X8" s="212">
        <v>805.00520000000006</v>
      </c>
      <c r="Y8" s="212">
        <v>43.470199999999998</v>
      </c>
      <c r="Z8" s="212">
        <v>61.652800000000006</v>
      </c>
      <c r="AA8" s="212">
        <v>15.621800000000002</v>
      </c>
      <c r="AB8" s="216">
        <v>942.42199999999991</v>
      </c>
      <c r="AC8" s="28">
        <v>0.45178427612655797</v>
      </c>
      <c r="AD8" s="166">
        <v>0.6</v>
      </c>
      <c r="AE8" s="70" t="str">
        <f t="shared" si="0"/>
        <v>ไม่ผ่าน</v>
      </c>
    </row>
    <row r="9" spans="1:31" x14ac:dyDescent="0.7">
      <c r="A9" s="5">
        <v>5</v>
      </c>
      <c r="B9" s="55" t="s">
        <v>955</v>
      </c>
      <c r="C9" s="55" t="s">
        <v>68</v>
      </c>
      <c r="D9" s="55" t="s">
        <v>1032</v>
      </c>
      <c r="E9" s="55" t="s">
        <v>1318</v>
      </c>
      <c r="F9" s="55">
        <v>43</v>
      </c>
      <c r="G9" s="55" t="s">
        <v>2299</v>
      </c>
      <c r="H9" s="101" t="s">
        <v>1558</v>
      </c>
      <c r="I9" s="101">
        <v>5</v>
      </c>
      <c r="J9" s="101">
        <v>2</v>
      </c>
      <c r="K9" s="212">
        <v>58383</v>
      </c>
      <c r="L9" s="212">
        <v>2080</v>
      </c>
      <c r="M9" s="212">
        <v>3489</v>
      </c>
      <c r="N9" s="212">
        <v>638</v>
      </c>
      <c r="O9" s="213">
        <v>66574</v>
      </c>
      <c r="P9" s="212">
        <v>48361</v>
      </c>
      <c r="Q9" s="212">
        <v>1156</v>
      </c>
      <c r="R9" s="212">
        <v>42</v>
      </c>
      <c r="S9" s="212">
        <v>52</v>
      </c>
      <c r="T9" s="212">
        <v>12</v>
      </c>
      <c r="U9" s="214">
        <v>1287</v>
      </c>
      <c r="V9" s="215">
        <v>3338</v>
      </c>
      <c r="W9" s="218">
        <v>32</v>
      </c>
      <c r="X9" s="212">
        <v>618.01980000000003</v>
      </c>
      <c r="Y9" s="212">
        <v>24.8432</v>
      </c>
      <c r="Z9" s="212">
        <v>29.002800000000001</v>
      </c>
      <c r="AA9" s="212">
        <v>4.7081</v>
      </c>
      <c r="AB9" s="216">
        <v>625.34969999999998</v>
      </c>
      <c r="AC9" s="28">
        <v>0.48589720279720278</v>
      </c>
      <c r="AD9" s="166">
        <v>0.6</v>
      </c>
      <c r="AE9" s="70" t="str">
        <f t="shared" si="0"/>
        <v>ไม่ผ่าน</v>
      </c>
    </row>
    <row r="10" spans="1:31" x14ac:dyDescent="0.7">
      <c r="A10" s="5">
        <v>6</v>
      </c>
      <c r="B10" s="55" t="s">
        <v>955</v>
      </c>
      <c r="C10" s="55" t="s">
        <v>69</v>
      </c>
      <c r="D10" s="55" t="s">
        <v>1033</v>
      </c>
      <c r="E10" s="55" t="s">
        <v>1318</v>
      </c>
      <c r="F10" s="55">
        <v>59</v>
      </c>
      <c r="G10" s="55" t="s">
        <v>2298</v>
      </c>
      <c r="H10" s="101" t="s">
        <v>1558</v>
      </c>
      <c r="I10" s="101">
        <v>6</v>
      </c>
      <c r="J10" s="101">
        <v>6</v>
      </c>
      <c r="K10" s="212">
        <v>69840</v>
      </c>
      <c r="L10" s="212">
        <v>7450</v>
      </c>
      <c r="M10" s="212">
        <v>19049</v>
      </c>
      <c r="N10" s="212">
        <v>4354</v>
      </c>
      <c r="O10" s="213">
        <v>130968</v>
      </c>
      <c r="P10" s="212">
        <v>119958</v>
      </c>
      <c r="Q10" s="212">
        <v>1674</v>
      </c>
      <c r="R10" s="212">
        <v>131</v>
      </c>
      <c r="S10" s="212">
        <v>325</v>
      </c>
      <c r="T10" s="212">
        <v>38</v>
      </c>
      <c r="U10" s="214">
        <v>2593</v>
      </c>
      <c r="V10" s="215">
        <v>7108</v>
      </c>
      <c r="W10" s="212">
        <v>29888</v>
      </c>
      <c r="X10" s="212">
        <v>1131.47</v>
      </c>
      <c r="Y10" s="212">
        <v>40.028000000000006</v>
      </c>
      <c r="Z10" s="212">
        <v>138.63200000000001</v>
      </c>
      <c r="AA10" s="212">
        <v>133.97200000000001</v>
      </c>
      <c r="AB10" s="216">
        <v>975.00400000000013</v>
      </c>
      <c r="AC10" s="28">
        <v>0.3760138835325878</v>
      </c>
      <c r="AD10" s="166">
        <v>0.6</v>
      </c>
      <c r="AE10" s="70" t="str">
        <f t="shared" si="0"/>
        <v>ไม่ผ่าน</v>
      </c>
    </row>
    <row r="11" spans="1:31" x14ac:dyDescent="0.7">
      <c r="A11" s="5">
        <v>7</v>
      </c>
      <c r="B11" s="55" t="s">
        <v>955</v>
      </c>
      <c r="C11" s="55" t="s">
        <v>70</v>
      </c>
      <c r="D11" s="55" t="s">
        <v>1034</v>
      </c>
      <c r="E11" s="55" t="s">
        <v>1318</v>
      </c>
      <c r="F11" s="55">
        <v>60</v>
      </c>
      <c r="G11" s="55" t="s">
        <v>2298</v>
      </c>
      <c r="H11" s="101" t="s">
        <v>1558</v>
      </c>
      <c r="I11" s="101">
        <v>6</v>
      </c>
      <c r="J11" s="101">
        <v>8</v>
      </c>
      <c r="K11" s="212">
        <v>115866</v>
      </c>
      <c r="L11" s="212">
        <v>5696</v>
      </c>
      <c r="M11" s="212">
        <v>7845</v>
      </c>
      <c r="N11" s="212">
        <v>1059</v>
      </c>
      <c r="O11" s="213">
        <v>135928</v>
      </c>
      <c r="P11" s="212">
        <v>72386</v>
      </c>
      <c r="Q11" s="212">
        <v>2780</v>
      </c>
      <c r="R11" s="212">
        <v>180</v>
      </c>
      <c r="S11" s="212">
        <v>269</v>
      </c>
      <c r="T11" s="212">
        <v>27</v>
      </c>
      <c r="U11" s="214">
        <v>3422</v>
      </c>
      <c r="V11" s="215">
        <v>12325</v>
      </c>
      <c r="W11" s="212">
        <v>17309</v>
      </c>
      <c r="X11" s="212">
        <v>1425.5220000000002</v>
      </c>
      <c r="Y11" s="212">
        <v>95.858900000000006</v>
      </c>
      <c r="Z11" s="212">
        <v>143.00239999999999</v>
      </c>
      <c r="AA11" s="212">
        <v>13.527699999999999</v>
      </c>
      <c r="AB11" s="216">
        <v>1748.3047999999997</v>
      </c>
      <c r="AC11" s="28">
        <v>0.51090146113383972</v>
      </c>
      <c r="AD11" s="166">
        <v>0.6</v>
      </c>
      <c r="AE11" s="70" t="str">
        <f t="shared" si="0"/>
        <v>ไม่ผ่าน</v>
      </c>
    </row>
    <row r="12" spans="1:31" x14ac:dyDescent="0.7">
      <c r="A12" s="5">
        <v>8</v>
      </c>
      <c r="B12" s="55" t="s">
        <v>955</v>
      </c>
      <c r="C12" s="55" t="s">
        <v>71</v>
      </c>
      <c r="D12" s="55" t="s">
        <v>1035</v>
      </c>
      <c r="E12" s="55" t="s">
        <v>1318</v>
      </c>
      <c r="F12" s="55">
        <v>90</v>
      </c>
      <c r="G12" s="55" t="s">
        <v>2300</v>
      </c>
      <c r="H12" s="101" t="s">
        <v>1559</v>
      </c>
      <c r="I12" s="101">
        <v>10</v>
      </c>
      <c r="J12" s="101">
        <v>9</v>
      </c>
      <c r="K12" s="212">
        <v>101104</v>
      </c>
      <c r="L12" s="212">
        <v>6071</v>
      </c>
      <c r="M12" s="212">
        <v>11596</v>
      </c>
      <c r="N12" s="212">
        <v>2316</v>
      </c>
      <c r="O12" s="213">
        <v>163735</v>
      </c>
      <c r="P12" s="212">
        <v>240254</v>
      </c>
      <c r="Q12" s="212">
        <v>4439</v>
      </c>
      <c r="R12" s="212">
        <v>585</v>
      </c>
      <c r="S12" s="212">
        <v>766</v>
      </c>
      <c r="T12" s="212">
        <v>198</v>
      </c>
      <c r="U12" s="214">
        <v>6427</v>
      </c>
      <c r="V12" s="215">
        <v>32549</v>
      </c>
      <c r="W12" s="212">
        <v>44282</v>
      </c>
      <c r="X12" s="212">
        <v>2245.1306</v>
      </c>
      <c r="Y12" s="212">
        <v>346.85610000000003</v>
      </c>
      <c r="Z12" s="212">
        <v>447.6604000000001</v>
      </c>
      <c r="AA12" s="212">
        <v>120.3419</v>
      </c>
      <c r="AB12" s="216">
        <v>3217.1580000000004</v>
      </c>
      <c r="AC12" s="28">
        <v>0.50056916135055241</v>
      </c>
      <c r="AD12" s="166">
        <v>0.6</v>
      </c>
      <c r="AE12" s="70" t="str">
        <f t="shared" si="0"/>
        <v>ไม่ผ่าน</v>
      </c>
    </row>
    <row r="13" spans="1:31" x14ac:dyDescent="0.7">
      <c r="A13" s="5">
        <v>9</v>
      </c>
      <c r="B13" s="55" t="s">
        <v>955</v>
      </c>
      <c r="C13" s="55" t="s">
        <v>72</v>
      </c>
      <c r="D13" s="55" t="s">
        <v>1036</v>
      </c>
      <c r="E13" s="55" t="s">
        <v>1318</v>
      </c>
      <c r="F13" s="55">
        <v>36</v>
      </c>
      <c r="G13" s="55" t="s">
        <v>2298</v>
      </c>
      <c r="H13" s="101" t="s">
        <v>1558</v>
      </c>
      <c r="I13" s="101">
        <v>6</v>
      </c>
      <c r="J13" s="101">
        <v>5</v>
      </c>
      <c r="K13" s="212">
        <v>71962</v>
      </c>
      <c r="L13" s="212">
        <v>4783</v>
      </c>
      <c r="M13" s="212">
        <v>7889</v>
      </c>
      <c r="N13" s="212">
        <v>1159</v>
      </c>
      <c r="O13" s="213">
        <v>125622</v>
      </c>
      <c r="P13" s="212">
        <v>63613</v>
      </c>
      <c r="Q13" s="212">
        <v>2121</v>
      </c>
      <c r="R13" s="212">
        <v>130</v>
      </c>
      <c r="S13" s="212">
        <v>167</v>
      </c>
      <c r="T13" s="212">
        <v>19</v>
      </c>
      <c r="U13" s="214">
        <v>2310</v>
      </c>
      <c r="V13" s="215">
        <v>9006</v>
      </c>
      <c r="W13" s="212">
        <v>13397</v>
      </c>
      <c r="X13" s="212">
        <v>1069.6359</v>
      </c>
      <c r="Y13" s="212">
        <v>58.326500000000003</v>
      </c>
      <c r="Z13" s="212">
        <v>78.990500000000011</v>
      </c>
      <c r="AA13" s="212">
        <v>6.1830999999999996</v>
      </c>
      <c r="AB13" s="216">
        <v>1268.2180000000001</v>
      </c>
      <c r="AC13" s="28">
        <v>0.54901212121212128</v>
      </c>
      <c r="AD13" s="166">
        <v>0.6</v>
      </c>
      <c r="AE13" s="70" t="str">
        <f t="shared" si="0"/>
        <v>ไม่ผ่าน</v>
      </c>
    </row>
    <row r="14" spans="1:31" x14ac:dyDescent="0.7">
      <c r="A14" s="5">
        <v>10</v>
      </c>
      <c r="B14" s="55" t="s">
        <v>955</v>
      </c>
      <c r="C14" s="55" t="s">
        <v>73</v>
      </c>
      <c r="D14" s="55" t="s">
        <v>1037</v>
      </c>
      <c r="E14" s="55" t="s">
        <v>1318</v>
      </c>
      <c r="F14" s="55">
        <v>40</v>
      </c>
      <c r="G14" s="55" t="s">
        <v>2298</v>
      </c>
      <c r="H14" s="101" t="s">
        <v>1558</v>
      </c>
      <c r="I14" s="101">
        <v>6</v>
      </c>
      <c r="J14" s="101">
        <v>5</v>
      </c>
      <c r="K14" s="212">
        <v>109722</v>
      </c>
      <c r="L14" s="212">
        <v>2975</v>
      </c>
      <c r="M14" s="212">
        <v>5956</v>
      </c>
      <c r="N14" s="212">
        <v>1518</v>
      </c>
      <c r="O14" s="213">
        <v>124501</v>
      </c>
      <c r="P14" s="212">
        <v>60974</v>
      </c>
      <c r="Q14" s="212">
        <v>3514</v>
      </c>
      <c r="R14" s="212">
        <v>133</v>
      </c>
      <c r="S14" s="212">
        <v>251</v>
      </c>
      <c r="T14" s="212">
        <v>40</v>
      </c>
      <c r="U14" s="214">
        <v>4169</v>
      </c>
      <c r="V14" s="215">
        <v>16746</v>
      </c>
      <c r="W14" s="212">
        <v>11632</v>
      </c>
      <c r="X14" s="212">
        <v>1506.6315999999999</v>
      </c>
      <c r="Y14" s="212">
        <v>66.055699999999987</v>
      </c>
      <c r="Z14" s="212">
        <v>132.28230000000002</v>
      </c>
      <c r="AA14" s="212">
        <v>21.278599999999997</v>
      </c>
      <c r="AB14" s="216">
        <v>1810.9929</v>
      </c>
      <c r="AC14" s="28">
        <v>0.43439503478052288</v>
      </c>
      <c r="AD14" s="166">
        <v>0.6</v>
      </c>
      <c r="AE14" s="70" t="str">
        <f t="shared" si="0"/>
        <v>ไม่ผ่าน</v>
      </c>
    </row>
    <row r="15" spans="1:31" x14ac:dyDescent="0.7">
      <c r="A15" s="5">
        <v>11</v>
      </c>
      <c r="B15" s="55" t="s">
        <v>955</v>
      </c>
      <c r="C15" s="55" t="s">
        <v>78</v>
      </c>
      <c r="D15" s="55" t="s">
        <v>1041</v>
      </c>
      <c r="E15" s="55" t="s">
        <v>1318</v>
      </c>
      <c r="F15" s="55">
        <v>120</v>
      </c>
      <c r="G15" s="55" t="s">
        <v>2301</v>
      </c>
      <c r="H15" s="101" t="s">
        <v>1560</v>
      </c>
      <c r="I15" s="101">
        <v>13</v>
      </c>
      <c r="J15" s="101">
        <v>7</v>
      </c>
      <c r="K15" s="212">
        <v>178129</v>
      </c>
      <c r="L15" s="212">
        <v>9695</v>
      </c>
      <c r="M15" s="212">
        <v>18621</v>
      </c>
      <c r="N15" s="212">
        <v>2362</v>
      </c>
      <c r="O15" s="213">
        <v>216629</v>
      </c>
      <c r="P15" s="212">
        <v>199176</v>
      </c>
      <c r="Q15" s="212">
        <v>7129</v>
      </c>
      <c r="R15" s="212">
        <v>670</v>
      </c>
      <c r="S15" s="212">
        <v>881</v>
      </c>
      <c r="T15" s="212">
        <v>117</v>
      </c>
      <c r="U15" s="214">
        <v>9114</v>
      </c>
      <c r="V15" s="215">
        <v>37841</v>
      </c>
      <c r="W15" s="212">
        <v>68226</v>
      </c>
      <c r="X15" s="212">
        <v>3496.61</v>
      </c>
      <c r="Y15" s="212">
        <v>389.78</v>
      </c>
      <c r="Z15" s="212">
        <v>642.41</v>
      </c>
      <c r="AA15" s="212">
        <v>67.52</v>
      </c>
      <c r="AB15" s="216">
        <v>4745.6000000000004</v>
      </c>
      <c r="AC15" s="28">
        <v>0.52069343866578899</v>
      </c>
      <c r="AD15" s="166">
        <v>0.8</v>
      </c>
      <c r="AE15" s="70" t="str">
        <f t="shared" si="0"/>
        <v>ไม่ผ่าน</v>
      </c>
    </row>
    <row r="16" spans="1:31" x14ac:dyDescent="0.7">
      <c r="A16" s="5">
        <v>12</v>
      </c>
      <c r="B16" s="55" t="s">
        <v>955</v>
      </c>
      <c r="C16" s="55" t="s">
        <v>89</v>
      </c>
      <c r="D16" s="55" t="s">
        <v>1052</v>
      </c>
      <c r="E16" s="55" t="s">
        <v>1318</v>
      </c>
      <c r="F16" s="55">
        <v>35</v>
      </c>
      <c r="G16" s="55" t="s">
        <v>2302</v>
      </c>
      <c r="H16" s="101" t="s">
        <v>1562</v>
      </c>
      <c r="I16" s="101">
        <v>2</v>
      </c>
      <c r="J16" s="101">
        <v>1</v>
      </c>
      <c r="K16" s="212">
        <v>24224</v>
      </c>
      <c r="L16" s="212">
        <v>1130</v>
      </c>
      <c r="M16" s="212">
        <v>2022</v>
      </c>
      <c r="N16" s="212">
        <v>436</v>
      </c>
      <c r="O16" s="213">
        <v>39942</v>
      </c>
      <c r="P16" s="212">
        <v>48814</v>
      </c>
      <c r="Q16" s="212">
        <v>800</v>
      </c>
      <c r="R16" s="212">
        <v>46</v>
      </c>
      <c r="S16" s="212">
        <v>84</v>
      </c>
      <c r="T16" s="212">
        <v>11</v>
      </c>
      <c r="U16" s="214">
        <v>979</v>
      </c>
      <c r="V16" s="215">
        <v>3409</v>
      </c>
      <c r="W16" s="212">
        <v>13691</v>
      </c>
      <c r="X16" s="212">
        <v>345.40949999999998</v>
      </c>
      <c r="Y16" s="212">
        <v>10142.737400000002</v>
      </c>
      <c r="Z16" s="212">
        <v>36.361699999999999</v>
      </c>
      <c r="AA16" s="212">
        <v>4.4741</v>
      </c>
      <c r="AB16" s="216">
        <v>418.46499999999997</v>
      </c>
      <c r="AC16" s="28">
        <v>0.42744126659856996</v>
      </c>
      <c r="AD16" s="166">
        <v>0.6</v>
      </c>
      <c r="AE16" s="70" t="str">
        <f t="shared" si="0"/>
        <v>ไม่ผ่าน</v>
      </c>
    </row>
    <row r="17" spans="1:31" x14ac:dyDescent="0.7">
      <c r="A17" s="5">
        <v>13</v>
      </c>
      <c r="B17" s="55" t="s">
        <v>873</v>
      </c>
      <c r="C17" s="55" t="s">
        <v>39</v>
      </c>
      <c r="D17" s="55" t="s">
        <v>1004</v>
      </c>
      <c r="E17" s="55" t="s">
        <v>1319</v>
      </c>
      <c r="F17" s="55">
        <v>285</v>
      </c>
      <c r="G17" s="55" t="s">
        <v>2297</v>
      </c>
      <c r="H17" s="101" t="s">
        <v>1557</v>
      </c>
      <c r="I17" s="101">
        <v>16</v>
      </c>
      <c r="J17" s="101">
        <v>13</v>
      </c>
      <c r="K17" s="212">
        <v>115634</v>
      </c>
      <c r="L17" s="212">
        <v>19869</v>
      </c>
      <c r="M17" s="212">
        <v>31298</v>
      </c>
      <c r="N17" s="212">
        <v>4536</v>
      </c>
      <c r="O17" s="213">
        <v>310094</v>
      </c>
      <c r="P17" s="212">
        <v>262112</v>
      </c>
      <c r="Q17" s="212">
        <v>12637</v>
      </c>
      <c r="R17" s="212">
        <v>1099</v>
      </c>
      <c r="S17" s="212">
        <v>1518</v>
      </c>
      <c r="T17" s="212">
        <v>227</v>
      </c>
      <c r="U17" s="214">
        <v>16511</v>
      </c>
      <c r="V17" s="215">
        <v>65450</v>
      </c>
      <c r="W17" s="212">
        <v>20741</v>
      </c>
      <c r="X17" s="212">
        <v>15086.2904</v>
      </c>
      <c r="Y17" s="212">
        <v>1172.2273999999998</v>
      </c>
      <c r="Z17" s="212">
        <v>1852.364</v>
      </c>
      <c r="AA17" s="212">
        <v>229.84769999999995</v>
      </c>
      <c r="AB17" s="216">
        <v>19877.7356</v>
      </c>
      <c r="AC17" s="28">
        <v>1.2039086427230332</v>
      </c>
      <c r="AD17" s="167">
        <v>1.2</v>
      </c>
      <c r="AE17" s="70" t="str">
        <f t="shared" si="0"/>
        <v>ผ่าน</v>
      </c>
    </row>
    <row r="18" spans="1:31" x14ac:dyDescent="0.7">
      <c r="A18" s="5">
        <v>14</v>
      </c>
      <c r="B18" s="55" t="s">
        <v>873</v>
      </c>
      <c r="C18" s="55" t="s">
        <v>40</v>
      </c>
      <c r="D18" s="55" t="s">
        <v>1005</v>
      </c>
      <c r="E18" s="55" t="s">
        <v>1318</v>
      </c>
      <c r="F18" s="55">
        <v>45</v>
      </c>
      <c r="G18" s="55" t="s">
        <v>2298</v>
      </c>
      <c r="H18" s="101" t="s">
        <v>1558</v>
      </c>
      <c r="I18" s="101">
        <v>6</v>
      </c>
      <c r="J18" s="101">
        <v>7</v>
      </c>
      <c r="K18" s="212">
        <v>58566</v>
      </c>
      <c r="L18" s="212">
        <v>4602</v>
      </c>
      <c r="M18" s="212">
        <v>8246</v>
      </c>
      <c r="N18" s="212">
        <v>1753</v>
      </c>
      <c r="O18" s="213">
        <v>108751</v>
      </c>
      <c r="P18" s="212">
        <v>76001</v>
      </c>
      <c r="Q18" s="212">
        <v>2987</v>
      </c>
      <c r="R18" s="212">
        <v>239</v>
      </c>
      <c r="S18" s="212">
        <v>356</v>
      </c>
      <c r="T18" s="212">
        <v>54</v>
      </c>
      <c r="U18" s="214">
        <v>3822</v>
      </c>
      <c r="V18" s="215">
        <v>16125</v>
      </c>
      <c r="W18" s="212">
        <v>3560</v>
      </c>
      <c r="X18" s="212">
        <v>1709.7885000000001</v>
      </c>
      <c r="Y18" s="212">
        <v>129.6284</v>
      </c>
      <c r="Z18" s="212">
        <v>218.0283</v>
      </c>
      <c r="AA18" s="212">
        <v>24.340100000000003</v>
      </c>
      <c r="AB18" s="216">
        <v>2222.4259000000002</v>
      </c>
      <c r="AC18" s="28">
        <v>0.58148244374672953</v>
      </c>
      <c r="AD18" s="166">
        <v>0.6</v>
      </c>
      <c r="AE18" s="70" t="str">
        <f t="shared" si="0"/>
        <v>ไม่ผ่าน</v>
      </c>
    </row>
    <row r="19" spans="1:31" x14ac:dyDescent="0.7">
      <c r="A19" s="5">
        <v>15</v>
      </c>
      <c r="B19" s="55" t="s">
        <v>873</v>
      </c>
      <c r="C19" s="55" t="s">
        <v>42</v>
      </c>
      <c r="D19" s="55" t="s">
        <v>1007</v>
      </c>
      <c r="E19" s="55" t="s">
        <v>1318</v>
      </c>
      <c r="F19" s="55">
        <v>74</v>
      </c>
      <c r="G19" s="55" t="s">
        <v>2298</v>
      </c>
      <c r="H19" s="101" t="s">
        <v>1558</v>
      </c>
      <c r="I19" s="101">
        <v>6</v>
      </c>
      <c r="J19" s="101">
        <v>8</v>
      </c>
      <c r="K19" s="212">
        <v>149531</v>
      </c>
      <c r="L19" s="212">
        <v>3966</v>
      </c>
      <c r="M19" s="212">
        <v>7073</v>
      </c>
      <c r="N19" s="212">
        <v>778</v>
      </c>
      <c r="O19" s="213">
        <v>171798</v>
      </c>
      <c r="P19" s="212">
        <v>84404</v>
      </c>
      <c r="Q19" s="212">
        <v>8724</v>
      </c>
      <c r="R19" s="212">
        <v>386</v>
      </c>
      <c r="S19" s="212">
        <v>479</v>
      </c>
      <c r="T19" s="212">
        <v>72</v>
      </c>
      <c r="U19" s="214">
        <v>9942</v>
      </c>
      <c r="V19" s="215">
        <v>24383</v>
      </c>
      <c r="W19" s="212">
        <v>7525</v>
      </c>
      <c r="X19" s="212">
        <v>3866.5758000000001</v>
      </c>
      <c r="Y19" s="212">
        <v>163.46799999999999</v>
      </c>
      <c r="Z19" s="212">
        <v>229.11979999999997</v>
      </c>
      <c r="AA19" s="212">
        <v>31.905300000000004</v>
      </c>
      <c r="AB19" s="216">
        <v>4408.0787999999993</v>
      </c>
      <c r="AC19" s="28">
        <v>0.44337948098974045</v>
      </c>
      <c r="AD19" s="166">
        <v>0.6</v>
      </c>
      <c r="AE19" s="70" t="str">
        <f t="shared" si="0"/>
        <v>ไม่ผ่าน</v>
      </c>
    </row>
    <row r="20" spans="1:31" x14ac:dyDescent="0.7">
      <c r="A20" s="5">
        <v>16</v>
      </c>
      <c r="B20" s="55" t="s">
        <v>873</v>
      </c>
      <c r="C20" s="55" t="s">
        <v>45</v>
      </c>
      <c r="D20" s="55" t="s">
        <v>1010</v>
      </c>
      <c r="E20" s="55" t="s">
        <v>1318</v>
      </c>
      <c r="F20" s="55">
        <v>116</v>
      </c>
      <c r="G20" s="55" t="s">
        <v>2301</v>
      </c>
      <c r="H20" s="101" t="s">
        <v>1560</v>
      </c>
      <c r="I20" s="101">
        <v>13</v>
      </c>
      <c r="J20" s="101">
        <v>10</v>
      </c>
      <c r="K20" s="212">
        <v>93493</v>
      </c>
      <c r="L20" s="212">
        <v>7075</v>
      </c>
      <c r="M20" s="212">
        <v>14421</v>
      </c>
      <c r="N20" s="212">
        <v>2517</v>
      </c>
      <c r="O20" s="213">
        <v>180352</v>
      </c>
      <c r="P20" s="212">
        <v>254771</v>
      </c>
      <c r="Q20" s="212">
        <v>5759</v>
      </c>
      <c r="R20" s="212">
        <v>433</v>
      </c>
      <c r="S20" s="212">
        <v>566</v>
      </c>
      <c r="T20" s="212">
        <v>110</v>
      </c>
      <c r="U20" s="214">
        <v>7093</v>
      </c>
      <c r="V20" s="215">
        <v>32969</v>
      </c>
      <c r="W20" s="212">
        <v>1313</v>
      </c>
      <c r="X20" s="212">
        <v>4106.5182000000004</v>
      </c>
      <c r="Y20" s="212">
        <v>294.12460000000004</v>
      </c>
      <c r="Z20" s="212">
        <v>425.49239999999998</v>
      </c>
      <c r="AA20" s="212">
        <v>79.628699999999995</v>
      </c>
      <c r="AB20" s="216">
        <v>5052.8589000000002</v>
      </c>
      <c r="AC20" s="28">
        <v>0.71237260679543213</v>
      </c>
      <c r="AD20" s="166">
        <v>0.8</v>
      </c>
      <c r="AE20" s="70" t="str">
        <f t="shared" si="0"/>
        <v>ไม่ผ่าน</v>
      </c>
    </row>
    <row r="21" spans="1:31" x14ac:dyDescent="0.7">
      <c r="A21" s="5">
        <v>17</v>
      </c>
      <c r="B21" s="55" t="s">
        <v>873</v>
      </c>
      <c r="C21" s="55" t="s">
        <v>46</v>
      </c>
      <c r="D21" s="55" t="s">
        <v>1011</v>
      </c>
      <c r="E21" s="55" t="s">
        <v>1318</v>
      </c>
      <c r="F21" s="55">
        <v>37</v>
      </c>
      <c r="G21" s="55" t="s">
        <v>2298</v>
      </c>
      <c r="H21" s="101" t="s">
        <v>1558</v>
      </c>
      <c r="I21" s="101">
        <v>6</v>
      </c>
      <c r="J21" s="101">
        <v>7</v>
      </c>
      <c r="K21" s="212">
        <v>90657</v>
      </c>
      <c r="L21" s="212">
        <v>6288</v>
      </c>
      <c r="M21" s="212">
        <v>9899</v>
      </c>
      <c r="N21" s="212">
        <v>1221</v>
      </c>
      <c r="O21" s="213">
        <v>112886</v>
      </c>
      <c r="P21" s="212">
        <v>80720</v>
      </c>
      <c r="Q21" s="212">
        <v>2533</v>
      </c>
      <c r="R21" s="212">
        <v>422</v>
      </c>
      <c r="S21" s="212">
        <v>192</v>
      </c>
      <c r="T21" s="212">
        <v>29</v>
      </c>
      <c r="U21" s="214">
        <v>3222</v>
      </c>
      <c r="V21" s="215">
        <v>15714</v>
      </c>
      <c r="W21" s="212">
        <v>11422</v>
      </c>
      <c r="X21" s="212">
        <v>1488.9698000000001</v>
      </c>
      <c r="Y21" s="212">
        <v>231.59089999999998</v>
      </c>
      <c r="Z21" s="212">
        <v>108.92509999999999</v>
      </c>
      <c r="AA21" s="212">
        <v>19.913700000000002</v>
      </c>
      <c r="AB21" s="216">
        <v>1897.9650999999999</v>
      </c>
      <c r="AC21" s="28">
        <v>0.58906427684667906</v>
      </c>
      <c r="AD21" s="166">
        <v>0.6</v>
      </c>
      <c r="AE21" s="70" t="str">
        <f t="shared" si="0"/>
        <v>ไม่ผ่าน</v>
      </c>
    </row>
    <row r="22" spans="1:31" x14ac:dyDescent="0.7">
      <c r="A22" s="5">
        <v>18</v>
      </c>
      <c r="B22" s="55" t="s">
        <v>873</v>
      </c>
      <c r="C22" s="55" t="s">
        <v>47</v>
      </c>
      <c r="D22" s="55" t="s">
        <v>1012</v>
      </c>
      <c r="E22" s="55" t="s">
        <v>1318</v>
      </c>
      <c r="F22" s="55">
        <v>58</v>
      </c>
      <c r="G22" s="55" t="s">
        <v>2298</v>
      </c>
      <c r="H22" s="101" t="s">
        <v>1558</v>
      </c>
      <c r="I22" s="101">
        <v>6</v>
      </c>
      <c r="J22" s="101">
        <v>7</v>
      </c>
      <c r="K22" s="212">
        <v>61726</v>
      </c>
      <c r="L22" s="212">
        <v>2948</v>
      </c>
      <c r="M22" s="212">
        <v>7140</v>
      </c>
      <c r="N22" s="212">
        <v>961</v>
      </c>
      <c r="O22" s="213">
        <v>79705</v>
      </c>
      <c r="P22" s="212">
        <v>73805</v>
      </c>
      <c r="Q22" s="212">
        <v>2798</v>
      </c>
      <c r="R22" s="212">
        <v>106</v>
      </c>
      <c r="S22" s="212">
        <v>211</v>
      </c>
      <c r="T22" s="212">
        <v>28</v>
      </c>
      <c r="U22" s="214">
        <v>3374</v>
      </c>
      <c r="V22" s="215">
        <v>11529</v>
      </c>
      <c r="W22" s="212">
        <v>2260</v>
      </c>
      <c r="X22" s="212">
        <v>1480.837</v>
      </c>
      <c r="Y22" s="212">
        <v>67.11999999999999</v>
      </c>
      <c r="Z22" s="212">
        <v>159.94000000000003</v>
      </c>
      <c r="AA22" s="212">
        <v>17.57</v>
      </c>
      <c r="AB22" s="216">
        <v>1816.7999999999995</v>
      </c>
      <c r="AC22" s="28">
        <v>0.53847065797273252</v>
      </c>
      <c r="AD22" s="166">
        <v>0.6</v>
      </c>
      <c r="AE22" s="70" t="str">
        <f t="shared" si="0"/>
        <v>ไม่ผ่าน</v>
      </c>
    </row>
    <row r="23" spans="1:31" x14ac:dyDescent="0.7">
      <c r="A23" s="5">
        <v>19</v>
      </c>
      <c r="B23" s="55" t="s">
        <v>873</v>
      </c>
      <c r="C23" s="55" t="s">
        <v>48</v>
      </c>
      <c r="D23" s="55" t="s">
        <v>1013</v>
      </c>
      <c r="E23" s="55" t="s">
        <v>1318</v>
      </c>
      <c r="F23" s="55">
        <v>38</v>
      </c>
      <c r="G23" s="55" t="s">
        <v>2298</v>
      </c>
      <c r="H23" s="101" t="s">
        <v>1558</v>
      </c>
      <c r="I23" s="101">
        <v>6</v>
      </c>
      <c r="J23" s="101">
        <v>5</v>
      </c>
      <c r="K23" s="212">
        <v>80478</v>
      </c>
      <c r="L23" s="212">
        <v>3677</v>
      </c>
      <c r="M23" s="212">
        <v>7523</v>
      </c>
      <c r="N23" s="212">
        <v>1016</v>
      </c>
      <c r="O23" s="213">
        <v>99680</v>
      </c>
      <c r="P23" s="212">
        <v>48279</v>
      </c>
      <c r="Q23" s="212">
        <v>2286</v>
      </c>
      <c r="R23" s="212">
        <v>128</v>
      </c>
      <c r="S23" s="212">
        <v>197</v>
      </c>
      <c r="T23" s="212">
        <v>46</v>
      </c>
      <c r="U23" s="214">
        <v>2785</v>
      </c>
      <c r="V23" s="215">
        <v>11160</v>
      </c>
      <c r="W23" s="212">
        <v>8742</v>
      </c>
      <c r="X23" s="212">
        <v>1194.6434000000002</v>
      </c>
      <c r="Y23" s="212">
        <v>67.825199999999995</v>
      </c>
      <c r="Z23" s="212">
        <v>114.40879999999999</v>
      </c>
      <c r="AA23" s="212">
        <v>18.665400000000002</v>
      </c>
      <c r="AB23" s="216">
        <v>1466.6367999999998</v>
      </c>
      <c r="AC23" s="28">
        <v>0.52662003590664264</v>
      </c>
      <c r="AD23" s="166">
        <v>0.6</v>
      </c>
      <c r="AE23" s="70" t="str">
        <f t="shared" si="0"/>
        <v>ไม่ผ่าน</v>
      </c>
    </row>
    <row r="24" spans="1:31" x14ac:dyDescent="0.7">
      <c r="A24" s="5">
        <v>20</v>
      </c>
      <c r="B24" s="55" t="s">
        <v>873</v>
      </c>
      <c r="C24" s="55" t="s">
        <v>49</v>
      </c>
      <c r="D24" s="55" t="s">
        <v>1014</v>
      </c>
      <c r="E24" s="55" t="s">
        <v>1318</v>
      </c>
      <c r="F24" s="55">
        <v>32</v>
      </c>
      <c r="G24" s="55" t="s">
        <v>2302</v>
      </c>
      <c r="H24" s="101" t="s">
        <v>1562</v>
      </c>
      <c r="I24" s="101">
        <v>2</v>
      </c>
      <c r="J24" s="101">
        <v>1</v>
      </c>
      <c r="K24" s="212">
        <v>34327</v>
      </c>
      <c r="L24" s="212">
        <v>1286</v>
      </c>
      <c r="M24" s="212">
        <v>2690</v>
      </c>
      <c r="N24" s="212">
        <v>368</v>
      </c>
      <c r="O24" s="213">
        <v>45832</v>
      </c>
      <c r="P24" s="212">
        <v>14788</v>
      </c>
      <c r="Q24" s="212">
        <v>1238</v>
      </c>
      <c r="R24" s="212">
        <v>66</v>
      </c>
      <c r="S24" s="212">
        <v>187</v>
      </c>
      <c r="T24" s="212">
        <v>21</v>
      </c>
      <c r="U24" s="214">
        <v>1786</v>
      </c>
      <c r="V24" s="215">
        <v>6880</v>
      </c>
      <c r="W24" s="212">
        <v>2935</v>
      </c>
      <c r="X24" s="212">
        <v>504.35010000000005</v>
      </c>
      <c r="Y24" s="212">
        <v>29.098300000000002</v>
      </c>
      <c r="Z24" s="212">
        <v>86.621399999999994</v>
      </c>
      <c r="AA24" s="212">
        <v>13.1092</v>
      </c>
      <c r="AB24" s="216">
        <v>637.81420000000003</v>
      </c>
      <c r="AC24" s="28">
        <v>0.35711881298992165</v>
      </c>
      <c r="AD24" s="166">
        <v>0.6</v>
      </c>
      <c r="AE24" s="70" t="str">
        <f t="shared" si="0"/>
        <v>ไม่ผ่าน</v>
      </c>
    </row>
    <row r="25" spans="1:31" x14ac:dyDescent="0.7">
      <c r="A25" s="5">
        <v>21</v>
      </c>
      <c r="B25" s="9" t="s">
        <v>911</v>
      </c>
      <c r="C25" s="9" t="s">
        <v>4</v>
      </c>
      <c r="D25" s="9" t="s">
        <v>969</v>
      </c>
      <c r="E25" s="55" t="s">
        <v>1319</v>
      </c>
      <c r="F25" s="55">
        <v>541</v>
      </c>
      <c r="G25" s="55" t="s">
        <v>2303</v>
      </c>
      <c r="H25" s="101" t="s">
        <v>1557</v>
      </c>
      <c r="I25" s="101">
        <v>17</v>
      </c>
      <c r="J25" s="101">
        <v>13</v>
      </c>
      <c r="K25" s="212">
        <v>240598</v>
      </c>
      <c r="L25" s="212">
        <v>39680</v>
      </c>
      <c r="M25" s="212">
        <v>66918</v>
      </c>
      <c r="N25" s="212">
        <v>10247</v>
      </c>
      <c r="O25" s="213">
        <v>511575</v>
      </c>
      <c r="P25" s="214">
        <v>0</v>
      </c>
      <c r="Q25" s="212">
        <v>20273</v>
      </c>
      <c r="R25" s="212">
        <v>1384</v>
      </c>
      <c r="S25" s="212">
        <v>2672</v>
      </c>
      <c r="T25" s="212">
        <v>673</v>
      </c>
      <c r="U25" s="214">
        <v>35174</v>
      </c>
      <c r="V25" s="215">
        <v>145403</v>
      </c>
      <c r="W25" s="214">
        <v>0</v>
      </c>
      <c r="X25" s="212">
        <v>31526.338100000001</v>
      </c>
      <c r="Y25" s="212">
        <v>1860.6099999999997</v>
      </c>
      <c r="Z25" s="212">
        <v>4189.8413999999993</v>
      </c>
      <c r="AA25" s="212">
        <v>770.00259999999992</v>
      </c>
      <c r="AB25" s="216">
        <v>41100.067999999999</v>
      </c>
      <c r="AC25" s="28">
        <v>1.1684786490021037</v>
      </c>
      <c r="AD25" s="166">
        <v>1.2</v>
      </c>
      <c r="AE25" s="70" t="str">
        <f t="shared" si="0"/>
        <v>ไม่ผ่าน</v>
      </c>
    </row>
    <row r="26" spans="1:31" x14ac:dyDescent="0.7">
      <c r="A26" s="5">
        <v>22</v>
      </c>
      <c r="B26" s="9" t="s">
        <v>911</v>
      </c>
      <c r="C26" s="9" t="s">
        <v>29</v>
      </c>
      <c r="D26" s="9" t="s">
        <v>994</v>
      </c>
      <c r="E26" s="55" t="s">
        <v>1318</v>
      </c>
      <c r="F26" s="55">
        <v>52</v>
      </c>
      <c r="G26" s="55" t="s">
        <v>2299</v>
      </c>
      <c r="H26" s="101" t="s">
        <v>1558</v>
      </c>
      <c r="I26" s="101">
        <v>5</v>
      </c>
      <c r="J26" s="101">
        <v>4</v>
      </c>
      <c r="K26" s="212">
        <v>71496</v>
      </c>
      <c r="L26" s="212">
        <v>1747</v>
      </c>
      <c r="M26" s="212">
        <v>3385</v>
      </c>
      <c r="N26" s="212">
        <v>832</v>
      </c>
      <c r="O26" s="213">
        <v>80426</v>
      </c>
      <c r="P26" s="212">
        <v>36837</v>
      </c>
      <c r="Q26" s="212">
        <v>2522</v>
      </c>
      <c r="R26" s="212">
        <v>159</v>
      </c>
      <c r="S26" s="212">
        <v>152</v>
      </c>
      <c r="T26" s="212">
        <v>28</v>
      </c>
      <c r="U26" s="214">
        <v>2952</v>
      </c>
      <c r="V26" s="215">
        <v>14878</v>
      </c>
      <c r="W26" s="212">
        <v>6704</v>
      </c>
      <c r="X26" s="212">
        <v>1444.5893999999998</v>
      </c>
      <c r="Y26" s="212">
        <v>85.848100000000002</v>
      </c>
      <c r="Z26" s="212">
        <v>85.321899999999985</v>
      </c>
      <c r="AA26" s="212">
        <v>14.477600000000001</v>
      </c>
      <c r="AB26" s="216">
        <v>1660.1146000000001</v>
      </c>
      <c r="AC26" s="28">
        <v>0.56236944444444448</v>
      </c>
      <c r="AD26" s="166">
        <v>0.6</v>
      </c>
      <c r="AE26" s="70" t="str">
        <f t="shared" si="0"/>
        <v>ไม่ผ่าน</v>
      </c>
    </row>
    <row r="27" spans="1:31" x14ac:dyDescent="0.7">
      <c r="A27" s="5">
        <v>23</v>
      </c>
      <c r="B27" s="9" t="s">
        <v>911</v>
      </c>
      <c r="C27" s="9" t="s">
        <v>30</v>
      </c>
      <c r="D27" s="9" t="s">
        <v>995</v>
      </c>
      <c r="E27" s="55" t="s">
        <v>1318</v>
      </c>
      <c r="F27" s="55">
        <v>73</v>
      </c>
      <c r="G27" s="55" t="s">
        <v>2298</v>
      </c>
      <c r="H27" s="101" t="s">
        <v>1558</v>
      </c>
      <c r="I27" s="101">
        <v>6</v>
      </c>
      <c r="J27" s="101">
        <v>9</v>
      </c>
      <c r="K27" s="212">
        <v>166318</v>
      </c>
      <c r="L27" s="212">
        <v>3760</v>
      </c>
      <c r="M27" s="212">
        <v>8838</v>
      </c>
      <c r="N27" s="212">
        <v>1224</v>
      </c>
      <c r="O27" s="213">
        <v>189802</v>
      </c>
      <c r="P27" s="212">
        <v>242790</v>
      </c>
      <c r="Q27" s="212">
        <v>3986</v>
      </c>
      <c r="R27" s="212">
        <v>224</v>
      </c>
      <c r="S27" s="212">
        <v>308</v>
      </c>
      <c r="T27" s="212">
        <v>40</v>
      </c>
      <c r="U27" s="214">
        <v>4769</v>
      </c>
      <c r="V27" s="215">
        <v>18004</v>
      </c>
      <c r="W27" s="212">
        <v>2203</v>
      </c>
      <c r="X27" s="212">
        <v>1537.8808000000001</v>
      </c>
      <c r="Y27" s="212">
        <v>71.823599999999999</v>
      </c>
      <c r="Z27" s="212">
        <v>119.02020000000002</v>
      </c>
      <c r="AA27" s="212">
        <v>13.765400000000001</v>
      </c>
      <c r="AB27" s="216">
        <v>1824.2583999999999</v>
      </c>
      <c r="AC27" s="28">
        <v>0.38252430278884458</v>
      </c>
      <c r="AD27" s="166">
        <v>0.6</v>
      </c>
      <c r="AE27" s="70" t="str">
        <f t="shared" si="0"/>
        <v>ไม่ผ่าน</v>
      </c>
    </row>
    <row r="28" spans="1:31" x14ac:dyDescent="0.7">
      <c r="A28" s="5">
        <v>24</v>
      </c>
      <c r="B28" s="9" t="s">
        <v>911</v>
      </c>
      <c r="C28" s="9" t="s">
        <v>31</v>
      </c>
      <c r="D28" s="9" t="s">
        <v>996</v>
      </c>
      <c r="E28" s="55" t="s">
        <v>1318</v>
      </c>
      <c r="F28" s="55">
        <v>34</v>
      </c>
      <c r="G28" s="55" t="s">
        <v>2298</v>
      </c>
      <c r="H28" s="101" t="s">
        <v>1558</v>
      </c>
      <c r="I28" s="101">
        <v>6</v>
      </c>
      <c r="J28" s="101">
        <v>7</v>
      </c>
      <c r="K28" s="212">
        <v>94188</v>
      </c>
      <c r="L28" s="212">
        <v>5761</v>
      </c>
      <c r="M28" s="212">
        <v>6219</v>
      </c>
      <c r="N28" s="212">
        <v>1194</v>
      </c>
      <c r="O28" s="213">
        <v>112146</v>
      </c>
      <c r="P28" s="212">
        <v>87893</v>
      </c>
      <c r="Q28" s="212">
        <v>3399</v>
      </c>
      <c r="R28" s="212">
        <v>252</v>
      </c>
      <c r="S28" s="212">
        <v>260</v>
      </c>
      <c r="T28" s="212">
        <v>62</v>
      </c>
      <c r="U28" s="214">
        <v>4128</v>
      </c>
      <c r="V28" s="215">
        <v>18045</v>
      </c>
      <c r="W28" s="212">
        <v>5830</v>
      </c>
      <c r="X28" s="212">
        <v>2306.1469000000002</v>
      </c>
      <c r="Y28" s="212">
        <v>136.74510000000001</v>
      </c>
      <c r="Z28" s="212">
        <v>161.0341</v>
      </c>
      <c r="AA28" s="212">
        <v>46.237000000000002</v>
      </c>
      <c r="AB28" s="216">
        <v>2736.5237999999999</v>
      </c>
      <c r="AC28" s="28">
        <v>0.66291758720930227</v>
      </c>
      <c r="AD28" s="166">
        <v>0.6</v>
      </c>
      <c r="AE28" s="70" t="str">
        <f t="shared" si="0"/>
        <v>ผ่าน</v>
      </c>
    </row>
    <row r="29" spans="1:31" x14ac:dyDescent="0.7">
      <c r="A29" s="5">
        <v>25</v>
      </c>
      <c r="B29" s="9" t="s">
        <v>911</v>
      </c>
      <c r="C29" s="9" t="s">
        <v>32</v>
      </c>
      <c r="D29" s="9" t="s">
        <v>997</v>
      </c>
      <c r="E29" s="55" t="s">
        <v>1318</v>
      </c>
      <c r="F29" s="55">
        <v>30</v>
      </c>
      <c r="G29" s="55" t="s">
        <v>2302</v>
      </c>
      <c r="H29" s="101" t="s">
        <v>1562</v>
      </c>
      <c r="I29" s="101">
        <v>2</v>
      </c>
      <c r="J29" s="101">
        <v>1</v>
      </c>
      <c r="K29" s="212">
        <v>25413</v>
      </c>
      <c r="L29" s="212">
        <v>1148</v>
      </c>
      <c r="M29" s="212">
        <v>3872</v>
      </c>
      <c r="N29" s="212">
        <v>744</v>
      </c>
      <c r="O29" s="213">
        <v>49087</v>
      </c>
      <c r="P29" s="214">
        <v>0</v>
      </c>
      <c r="Q29" s="212">
        <v>848</v>
      </c>
      <c r="R29" s="212">
        <v>250</v>
      </c>
      <c r="S29" s="212">
        <v>105</v>
      </c>
      <c r="T29" s="212">
        <v>21</v>
      </c>
      <c r="U29" s="214">
        <v>1272</v>
      </c>
      <c r="V29" s="215">
        <v>4954</v>
      </c>
      <c r="W29" s="214">
        <v>0</v>
      </c>
      <c r="X29" s="212">
        <v>443.09280000000001</v>
      </c>
      <c r="Y29" s="212">
        <v>50.713600000000007</v>
      </c>
      <c r="Z29" s="212">
        <v>55.943100000000001</v>
      </c>
      <c r="AA29" s="212">
        <v>12.218</v>
      </c>
      <c r="AB29" s="216">
        <v>635.15019999999993</v>
      </c>
      <c r="AC29" s="28">
        <v>0.49933191823899364</v>
      </c>
      <c r="AD29" s="166">
        <v>0.6</v>
      </c>
      <c r="AE29" s="70" t="str">
        <f t="shared" si="0"/>
        <v>ไม่ผ่าน</v>
      </c>
    </row>
    <row r="30" spans="1:31" x14ac:dyDescent="0.7">
      <c r="A30" s="5">
        <v>26</v>
      </c>
      <c r="B30" s="9" t="s">
        <v>911</v>
      </c>
      <c r="C30" s="9" t="s">
        <v>33</v>
      </c>
      <c r="D30" s="9" t="s">
        <v>998</v>
      </c>
      <c r="E30" s="55" t="s">
        <v>1318</v>
      </c>
      <c r="F30" s="55">
        <v>32</v>
      </c>
      <c r="G30" s="55" t="s">
        <v>2299</v>
      </c>
      <c r="H30" s="101" t="s">
        <v>1558</v>
      </c>
      <c r="I30" s="101">
        <v>5</v>
      </c>
      <c r="J30" s="101">
        <v>3</v>
      </c>
      <c r="K30" s="212">
        <v>70152</v>
      </c>
      <c r="L30" s="212">
        <v>2493</v>
      </c>
      <c r="M30" s="212">
        <v>4252</v>
      </c>
      <c r="N30" s="212">
        <v>953</v>
      </c>
      <c r="O30" s="213">
        <v>83202</v>
      </c>
      <c r="P30" s="214">
        <v>0</v>
      </c>
      <c r="Q30" s="212">
        <v>2126</v>
      </c>
      <c r="R30" s="212">
        <v>162</v>
      </c>
      <c r="S30" s="212">
        <v>201</v>
      </c>
      <c r="T30" s="212">
        <v>60</v>
      </c>
      <c r="U30" s="214">
        <v>2690</v>
      </c>
      <c r="V30" s="215">
        <v>8692</v>
      </c>
      <c r="W30" s="214">
        <v>0</v>
      </c>
      <c r="X30" s="212">
        <v>585.09569999999997</v>
      </c>
      <c r="Y30" s="212">
        <v>25.777300000000004</v>
      </c>
      <c r="Z30" s="212">
        <v>52.512900000000002</v>
      </c>
      <c r="AA30" s="212">
        <v>13.3535</v>
      </c>
      <c r="AB30" s="216">
        <v>698.89589999999998</v>
      </c>
      <c r="AC30" s="28">
        <v>0.25981260223048325</v>
      </c>
      <c r="AD30" s="166">
        <v>0.6</v>
      </c>
      <c r="AE30" s="70" t="str">
        <f t="shared" si="0"/>
        <v>ไม่ผ่าน</v>
      </c>
    </row>
    <row r="31" spans="1:31" x14ac:dyDescent="0.7">
      <c r="A31" s="5">
        <v>27</v>
      </c>
      <c r="B31" s="9" t="s">
        <v>911</v>
      </c>
      <c r="C31" s="9" t="s">
        <v>34</v>
      </c>
      <c r="D31" s="9" t="s">
        <v>999</v>
      </c>
      <c r="E31" s="55" t="s">
        <v>1318</v>
      </c>
      <c r="F31" s="55">
        <v>50</v>
      </c>
      <c r="G31" s="55" t="s">
        <v>2299</v>
      </c>
      <c r="H31" s="101" t="s">
        <v>1558</v>
      </c>
      <c r="I31" s="101">
        <v>5</v>
      </c>
      <c r="J31" s="101">
        <v>6</v>
      </c>
      <c r="K31" s="212">
        <v>83968</v>
      </c>
      <c r="L31" s="212">
        <v>2951</v>
      </c>
      <c r="M31" s="212">
        <v>7389</v>
      </c>
      <c r="N31" s="212">
        <v>1356</v>
      </c>
      <c r="O31" s="213">
        <v>103112</v>
      </c>
      <c r="P31" s="217">
        <v>30383</v>
      </c>
      <c r="Q31" s="212">
        <v>1814</v>
      </c>
      <c r="R31" s="212">
        <v>128</v>
      </c>
      <c r="S31" s="212">
        <v>191</v>
      </c>
      <c r="T31" s="212">
        <v>31</v>
      </c>
      <c r="U31" s="214">
        <v>2459</v>
      </c>
      <c r="V31" s="215">
        <v>11762</v>
      </c>
      <c r="W31" s="212">
        <v>7205</v>
      </c>
      <c r="X31" s="212">
        <v>899.53499999999997</v>
      </c>
      <c r="Y31" s="212">
        <v>52.997800000000005</v>
      </c>
      <c r="Z31" s="212">
        <v>84.7316</v>
      </c>
      <c r="AA31" s="212">
        <v>13.864699999999997</v>
      </c>
      <c r="AB31" s="216">
        <v>1178.0597</v>
      </c>
      <c r="AC31" s="28">
        <v>0.47908080520536805</v>
      </c>
      <c r="AD31" s="166">
        <v>0.6</v>
      </c>
      <c r="AE31" s="70" t="str">
        <f t="shared" si="0"/>
        <v>ไม่ผ่าน</v>
      </c>
    </row>
    <row r="32" spans="1:31" x14ac:dyDescent="0.7">
      <c r="A32" s="5">
        <v>28</v>
      </c>
      <c r="B32" s="9" t="s">
        <v>911</v>
      </c>
      <c r="C32" s="9" t="s">
        <v>35</v>
      </c>
      <c r="D32" s="9" t="s">
        <v>1000</v>
      </c>
      <c r="E32" s="55" t="s">
        <v>1318</v>
      </c>
      <c r="F32" s="55">
        <v>113</v>
      </c>
      <c r="G32" s="55" t="s">
        <v>2301</v>
      </c>
      <c r="H32" s="101" t="s">
        <v>1560</v>
      </c>
      <c r="I32" s="101">
        <v>13</v>
      </c>
      <c r="J32" s="101">
        <v>11</v>
      </c>
      <c r="K32" s="212">
        <v>193832</v>
      </c>
      <c r="L32" s="212">
        <v>13044</v>
      </c>
      <c r="M32" s="212">
        <v>18932</v>
      </c>
      <c r="N32" s="212">
        <v>3857</v>
      </c>
      <c r="O32" s="213">
        <v>257397</v>
      </c>
      <c r="P32" s="212">
        <v>62348</v>
      </c>
      <c r="Q32" s="212">
        <v>6511</v>
      </c>
      <c r="R32" s="212">
        <v>711</v>
      </c>
      <c r="S32" s="212">
        <v>506</v>
      </c>
      <c r="T32" s="212">
        <v>92</v>
      </c>
      <c r="U32" s="214">
        <v>8101</v>
      </c>
      <c r="V32" s="215">
        <v>32029</v>
      </c>
      <c r="W32" s="214">
        <v>0</v>
      </c>
      <c r="X32" s="212">
        <v>4876.9179000000004</v>
      </c>
      <c r="Y32" s="212">
        <v>361.88939999999997</v>
      </c>
      <c r="Z32" s="212">
        <v>350.06209999999999</v>
      </c>
      <c r="AA32" s="212">
        <v>70.576300000000003</v>
      </c>
      <c r="AB32" s="216">
        <v>5785.6426999999994</v>
      </c>
      <c r="AC32" s="28">
        <v>0.71418870509813592</v>
      </c>
      <c r="AD32" s="166">
        <v>0.8</v>
      </c>
      <c r="AE32" s="70" t="str">
        <f t="shared" si="0"/>
        <v>ไม่ผ่าน</v>
      </c>
    </row>
    <row r="33" spans="1:31" x14ac:dyDescent="0.7">
      <c r="A33" s="5">
        <v>29</v>
      </c>
      <c r="B33" s="9" t="s">
        <v>911</v>
      </c>
      <c r="C33" s="9" t="s">
        <v>36</v>
      </c>
      <c r="D33" s="9" t="s">
        <v>1001</v>
      </c>
      <c r="E33" s="55" t="s">
        <v>1318</v>
      </c>
      <c r="F33" s="55">
        <v>50</v>
      </c>
      <c r="G33" s="55" t="s">
        <v>2299</v>
      </c>
      <c r="H33" s="101" t="s">
        <v>1558</v>
      </c>
      <c r="I33" s="101">
        <v>5</v>
      </c>
      <c r="J33" s="101">
        <v>7</v>
      </c>
      <c r="K33" s="212">
        <v>80974</v>
      </c>
      <c r="L33" s="212">
        <v>2870</v>
      </c>
      <c r="M33" s="212">
        <v>5700</v>
      </c>
      <c r="N33" s="212">
        <v>749</v>
      </c>
      <c r="O33" s="213">
        <v>90707</v>
      </c>
      <c r="P33" s="212">
        <v>42530</v>
      </c>
      <c r="Q33" s="212">
        <v>2573</v>
      </c>
      <c r="R33" s="212">
        <v>114</v>
      </c>
      <c r="S33" s="212">
        <v>166</v>
      </c>
      <c r="T33" s="212">
        <v>43</v>
      </c>
      <c r="U33" s="214">
        <v>2896</v>
      </c>
      <c r="V33" s="215">
        <v>9839</v>
      </c>
      <c r="W33" s="212">
        <v>8664</v>
      </c>
      <c r="X33" s="212">
        <v>1283.3148999999999</v>
      </c>
      <c r="Y33" s="212">
        <v>52.077300000000001</v>
      </c>
      <c r="Z33" s="212">
        <v>66.388000000000005</v>
      </c>
      <c r="AA33" s="212">
        <v>16.7043</v>
      </c>
      <c r="AB33" s="216">
        <v>1418.4862999999998</v>
      </c>
      <c r="AC33" s="28">
        <v>0.48980880524861869</v>
      </c>
      <c r="AD33" s="166">
        <v>0.6</v>
      </c>
      <c r="AE33" s="70" t="str">
        <f t="shared" si="0"/>
        <v>ไม่ผ่าน</v>
      </c>
    </row>
    <row r="34" spans="1:31" x14ac:dyDescent="0.7">
      <c r="A34" s="5">
        <v>30</v>
      </c>
      <c r="B34" s="9" t="s">
        <v>911</v>
      </c>
      <c r="C34" s="9" t="s">
        <v>37</v>
      </c>
      <c r="D34" s="9" t="s">
        <v>1002</v>
      </c>
      <c r="E34" s="55" t="s">
        <v>1318</v>
      </c>
      <c r="F34" s="55">
        <v>36</v>
      </c>
      <c r="G34" s="55" t="s">
        <v>2299</v>
      </c>
      <c r="H34" s="101" t="s">
        <v>1558</v>
      </c>
      <c r="I34" s="101">
        <v>5</v>
      </c>
      <c r="J34" s="101">
        <v>5</v>
      </c>
      <c r="K34" s="212">
        <v>61450</v>
      </c>
      <c r="L34" s="212">
        <v>2307</v>
      </c>
      <c r="M34" s="212">
        <v>5278</v>
      </c>
      <c r="N34" s="212">
        <v>1428</v>
      </c>
      <c r="O34" s="213">
        <v>74464</v>
      </c>
      <c r="P34" s="212">
        <v>33399</v>
      </c>
      <c r="Q34" s="212">
        <v>3340</v>
      </c>
      <c r="R34" s="212">
        <v>265</v>
      </c>
      <c r="S34" s="212">
        <v>312</v>
      </c>
      <c r="T34" s="212">
        <v>109</v>
      </c>
      <c r="U34" s="214">
        <v>4834</v>
      </c>
      <c r="V34" s="215">
        <v>16484</v>
      </c>
      <c r="W34" s="212">
        <v>11231</v>
      </c>
      <c r="X34" s="212">
        <v>1565.9265</v>
      </c>
      <c r="Y34" s="212">
        <v>100.254</v>
      </c>
      <c r="Z34" s="212">
        <v>150.5581</v>
      </c>
      <c r="AA34" s="212">
        <v>47.298099999999998</v>
      </c>
      <c r="AB34" s="216">
        <v>1926.7070999999999</v>
      </c>
      <c r="AC34" s="28">
        <v>0.39857407943731898</v>
      </c>
      <c r="AD34" s="166">
        <v>0.6</v>
      </c>
      <c r="AE34" s="70" t="str">
        <f t="shared" si="0"/>
        <v>ไม่ผ่าน</v>
      </c>
    </row>
    <row r="35" spans="1:31" x14ac:dyDescent="0.7">
      <c r="A35" s="5">
        <v>31</v>
      </c>
      <c r="B35" s="9" t="s">
        <v>911</v>
      </c>
      <c r="C35" s="9" t="s">
        <v>38</v>
      </c>
      <c r="D35" s="9" t="s">
        <v>1003</v>
      </c>
      <c r="E35" s="55" t="s">
        <v>1318</v>
      </c>
      <c r="F35" s="55">
        <v>49</v>
      </c>
      <c r="G35" s="55" t="s">
        <v>2298</v>
      </c>
      <c r="H35" s="101" t="s">
        <v>1558</v>
      </c>
      <c r="I35" s="101">
        <v>6</v>
      </c>
      <c r="J35" s="101">
        <v>7</v>
      </c>
      <c r="K35" s="212">
        <v>109836</v>
      </c>
      <c r="L35" s="212">
        <v>3877</v>
      </c>
      <c r="M35" s="212">
        <v>5986</v>
      </c>
      <c r="N35" s="212">
        <v>1002</v>
      </c>
      <c r="O35" s="213">
        <v>124524</v>
      </c>
      <c r="P35" s="212">
        <v>53198</v>
      </c>
      <c r="Q35" s="212">
        <v>3273</v>
      </c>
      <c r="R35" s="212">
        <v>242</v>
      </c>
      <c r="S35" s="212">
        <v>277</v>
      </c>
      <c r="T35" s="212">
        <v>91</v>
      </c>
      <c r="U35" s="214">
        <v>3994</v>
      </c>
      <c r="V35" s="215">
        <v>15383</v>
      </c>
      <c r="W35" s="212">
        <v>19314</v>
      </c>
      <c r="X35" s="212">
        <v>1902.9443000000001</v>
      </c>
      <c r="Y35" s="212">
        <v>84.648499999999999</v>
      </c>
      <c r="Z35" s="212">
        <v>123.4648</v>
      </c>
      <c r="AA35" s="212">
        <v>56.857399999999998</v>
      </c>
      <c r="AB35" s="216">
        <v>2223.9409999999998</v>
      </c>
      <c r="AC35" s="28">
        <v>0.55682048072108159</v>
      </c>
      <c r="AD35" s="166">
        <v>0.6</v>
      </c>
      <c r="AE35" s="70" t="str">
        <f t="shared" si="0"/>
        <v>ไม่ผ่าน</v>
      </c>
    </row>
    <row r="36" spans="1:31" x14ac:dyDescent="0.7">
      <c r="A36" s="5">
        <v>32</v>
      </c>
      <c r="B36" s="9" t="s">
        <v>911</v>
      </c>
      <c r="C36" s="9" t="s">
        <v>75</v>
      </c>
      <c r="D36" s="9" t="s">
        <v>1039</v>
      </c>
      <c r="E36" s="55" t="s">
        <v>1318</v>
      </c>
      <c r="F36" s="55">
        <v>60</v>
      </c>
      <c r="G36" s="55" t="s">
        <v>2304</v>
      </c>
      <c r="H36" s="101" t="s">
        <v>1560</v>
      </c>
      <c r="I36" s="101">
        <v>12</v>
      </c>
      <c r="J36" s="101">
        <v>9</v>
      </c>
      <c r="K36" s="212">
        <v>139264</v>
      </c>
      <c r="L36" s="212">
        <v>5294</v>
      </c>
      <c r="M36" s="212">
        <v>12656</v>
      </c>
      <c r="N36" s="212">
        <v>1615</v>
      </c>
      <c r="O36" s="213">
        <v>170326</v>
      </c>
      <c r="P36" s="212">
        <v>147103</v>
      </c>
      <c r="Q36" s="212">
        <v>3527</v>
      </c>
      <c r="R36" s="212">
        <v>154</v>
      </c>
      <c r="S36" s="212">
        <v>271</v>
      </c>
      <c r="T36" s="212">
        <v>68</v>
      </c>
      <c r="U36" s="214">
        <v>4240</v>
      </c>
      <c r="V36" s="215">
        <v>13438</v>
      </c>
      <c r="W36" s="212">
        <v>28419</v>
      </c>
      <c r="X36" s="212">
        <v>2267.2826</v>
      </c>
      <c r="Y36" s="212">
        <v>101.75509999999998</v>
      </c>
      <c r="Z36" s="212">
        <v>253.58269999999999</v>
      </c>
      <c r="AA36" s="212">
        <v>58.032200000000003</v>
      </c>
      <c r="AB36" s="216">
        <v>3002.1294000000003</v>
      </c>
      <c r="AC36" s="28">
        <v>0.70804938679245288</v>
      </c>
      <c r="AD36" s="166">
        <v>0.8</v>
      </c>
      <c r="AE36" s="70" t="str">
        <f t="shared" si="0"/>
        <v>ไม่ผ่าน</v>
      </c>
    </row>
    <row r="37" spans="1:31" x14ac:dyDescent="0.7">
      <c r="A37" s="5">
        <v>33</v>
      </c>
      <c r="B37" s="9" t="s">
        <v>911</v>
      </c>
      <c r="C37" s="9" t="s">
        <v>79</v>
      </c>
      <c r="D37" s="9" t="s">
        <v>1042</v>
      </c>
      <c r="E37" s="55" t="s">
        <v>1318</v>
      </c>
      <c r="F37" s="55">
        <v>38</v>
      </c>
      <c r="G37" s="55" t="s">
        <v>2298</v>
      </c>
      <c r="H37" s="101" t="s">
        <v>1558</v>
      </c>
      <c r="I37" s="101">
        <v>6</v>
      </c>
      <c r="J37" s="101">
        <v>6</v>
      </c>
      <c r="K37" s="212">
        <v>83787</v>
      </c>
      <c r="L37" s="212">
        <v>2581</v>
      </c>
      <c r="M37" s="212">
        <v>4619</v>
      </c>
      <c r="N37" s="212">
        <v>784</v>
      </c>
      <c r="O37" s="213">
        <v>96367</v>
      </c>
      <c r="P37" s="212">
        <v>44014</v>
      </c>
      <c r="Q37" s="212">
        <v>2545</v>
      </c>
      <c r="R37" s="212">
        <v>104</v>
      </c>
      <c r="S37" s="212">
        <v>205</v>
      </c>
      <c r="T37" s="212">
        <v>34</v>
      </c>
      <c r="U37" s="214">
        <v>3052</v>
      </c>
      <c r="V37" s="215">
        <v>8923</v>
      </c>
      <c r="W37" s="212">
        <v>8723</v>
      </c>
      <c r="X37" s="212">
        <v>1455.5900000000001</v>
      </c>
      <c r="Y37" s="212">
        <v>60.199999999999996</v>
      </c>
      <c r="Z37" s="212">
        <v>112.73</v>
      </c>
      <c r="AA37" s="212">
        <v>19.450000000000003</v>
      </c>
      <c r="AB37" s="216">
        <v>1703.0500000000002</v>
      </c>
      <c r="AC37" s="28">
        <v>0.55801114023591092</v>
      </c>
      <c r="AD37" s="166">
        <v>0.6</v>
      </c>
      <c r="AE37" s="70" t="str">
        <f t="shared" si="0"/>
        <v>ไม่ผ่าน</v>
      </c>
    </row>
    <row r="38" spans="1:31" x14ac:dyDescent="0.7">
      <c r="A38" s="5">
        <v>34</v>
      </c>
      <c r="B38" s="9" t="s">
        <v>911</v>
      </c>
      <c r="C38" s="9" t="s">
        <v>88</v>
      </c>
      <c r="D38" s="9" t="s">
        <v>1051</v>
      </c>
      <c r="E38" s="55" t="s">
        <v>1318</v>
      </c>
      <c r="F38" s="55">
        <v>33</v>
      </c>
      <c r="G38" s="55" t="s">
        <v>2299</v>
      </c>
      <c r="H38" s="101" t="s">
        <v>1558</v>
      </c>
      <c r="I38" s="101">
        <v>5</v>
      </c>
      <c r="J38" s="101">
        <v>3</v>
      </c>
      <c r="K38" s="212">
        <v>107312</v>
      </c>
      <c r="L38" s="212">
        <v>2908</v>
      </c>
      <c r="M38" s="212">
        <v>4124</v>
      </c>
      <c r="N38" s="212">
        <v>1070</v>
      </c>
      <c r="O38" s="213">
        <v>72968</v>
      </c>
      <c r="P38" s="212">
        <v>56034</v>
      </c>
      <c r="Q38" s="212">
        <v>1709</v>
      </c>
      <c r="R38" s="212">
        <v>73</v>
      </c>
      <c r="S38" s="212">
        <v>104</v>
      </c>
      <c r="T38" s="212">
        <v>23</v>
      </c>
      <c r="U38" s="214">
        <v>1980</v>
      </c>
      <c r="V38" s="215">
        <v>6164</v>
      </c>
      <c r="W38" s="212">
        <v>32577</v>
      </c>
      <c r="X38" s="212">
        <v>930.81</v>
      </c>
      <c r="Y38" s="212">
        <v>28.259999999999998</v>
      </c>
      <c r="Z38" s="212">
        <v>52.701999999999998</v>
      </c>
      <c r="AA38" s="212">
        <v>10.770999999999999</v>
      </c>
      <c r="AB38" s="216">
        <v>1041.6000000000001</v>
      </c>
      <c r="AC38" s="28">
        <v>0.52606060606060612</v>
      </c>
      <c r="AD38" s="166">
        <v>0.6</v>
      </c>
      <c r="AE38" s="70" t="str">
        <f t="shared" si="0"/>
        <v>ไม่ผ่าน</v>
      </c>
    </row>
    <row r="39" spans="1:31" x14ac:dyDescent="0.7">
      <c r="A39" s="5">
        <v>35</v>
      </c>
      <c r="B39" s="9" t="s">
        <v>936</v>
      </c>
      <c r="C39" s="9" t="s">
        <v>6</v>
      </c>
      <c r="D39" s="9" t="s">
        <v>971</v>
      </c>
      <c r="E39" s="55" t="s">
        <v>1317</v>
      </c>
      <c r="F39" s="55">
        <v>915</v>
      </c>
      <c r="G39" s="55" t="s">
        <v>2305</v>
      </c>
      <c r="H39" s="101" t="s">
        <v>1563</v>
      </c>
      <c r="I39" s="101">
        <v>19</v>
      </c>
      <c r="J39" s="101">
        <v>14</v>
      </c>
      <c r="K39" s="212">
        <v>439664</v>
      </c>
      <c r="L39" s="212">
        <v>89307</v>
      </c>
      <c r="M39" s="212">
        <v>142952</v>
      </c>
      <c r="N39" s="212">
        <v>17102</v>
      </c>
      <c r="O39" s="213">
        <v>710571</v>
      </c>
      <c r="P39" s="212">
        <v>645931</v>
      </c>
      <c r="Q39" s="212">
        <v>29309</v>
      </c>
      <c r="R39" s="212">
        <v>4954</v>
      </c>
      <c r="S39" s="212">
        <v>5709</v>
      </c>
      <c r="T39" s="212">
        <v>910</v>
      </c>
      <c r="U39" s="214">
        <v>41626</v>
      </c>
      <c r="V39" s="215">
        <v>268100</v>
      </c>
      <c r="W39" s="212">
        <v>49445</v>
      </c>
      <c r="X39" s="212">
        <v>60531.311699999998</v>
      </c>
      <c r="Y39" s="212">
        <v>7051.2188999999998</v>
      </c>
      <c r="Z39" s="212">
        <v>10096.347200000002</v>
      </c>
      <c r="AA39" s="212">
        <v>1422.1657</v>
      </c>
      <c r="AB39" s="216">
        <v>80365.714700000011</v>
      </c>
      <c r="AC39" s="28">
        <v>1.9306614784029215</v>
      </c>
      <c r="AD39" s="166">
        <v>1.6</v>
      </c>
      <c r="AE39" s="70" t="str">
        <f t="shared" si="0"/>
        <v>ผ่าน</v>
      </c>
    </row>
    <row r="40" spans="1:31" x14ac:dyDescent="0.7">
      <c r="A40" s="5">
        <v>36</v>
      </c>
      <c r="B40" s="9" t="s">
        <v>936</v>
      </c>
      <c r="C40" s="9" t="s">
        <v>50</v>
      </c>
      <c r="D40" s="9" t="s">
        <v>1015</v>
      </c>
      <c r="E40" s="55" t="s">
        <v>1318</v>
      </c>
      <c r="F40" s="55">
        <v>40</v>
      </c>
      <c r="G40" s="55" t="s">
        <v>2298</v>
      </c>
      <c r="H40" s="101" t="s">
        <v>1558</v>
      </c>
      <c r="I40" s="101">
        <v>6</v>
      </c>
      <c r="J40" s="101">
        <v>6</v>
      </c>
      <c r="K40" s="212">
        <v>82122</v>
      </c>
      <c r="L40" s="212">
        <v>5200</v>
      </c>
      <c r="M40" s="212">
        <v>8618</v>
      </c>
      <c r="N40" s="212">
        <v>949</v>
      </c>
      <c r="O40" s="213">
        <v>100127</v>
      </c>
      <c r="P40" s="212">
        <v>43905</v>
      </c>
      <c r="Q40" s="212">
        <v>1737</v>
      </c>
      <c r="R40" s="212">
        <v>116</v>
      </c>
      <c r="S40" s="212">
        <v>107</v>
      </c>
      <c r="T40" s="212">
        <v>15</v>
      </c>
      <c r="U40" s="214">
        <v>1996</v>
      </c>
      <c r="V40" s="215">
        <v>6694</v>
      </c>
      <c r="W40" s="212">
        <v>9132</v>
      </c>
      <c r="X40" s="212">
        <v>1035.8252</v>
      </c>
      <c r="Y40" s="212">
        <v>73.95089999999999</v>
      </c>
      <c r="Z40" s="212">
        <v>58.693100000000001</v>
      </c>
      <c r="AA40" s="212">
        <v>6.9145000000000003</v>
      </c>
      <c r="AB40" s="216">
        <v>1192.9508000000001</v>
      </c>
      <c r="AC40" s="28">
        <v>0.59767074148296595</v>
      </c>
      <c r="AD40" s="166">
        <v>0.6</v>
      </c>
      <c r="AE40" s="70" t="str">
        <f t="shared" si="0"/>
        <v>ไม่ผ่าน</v>
      </c>
    </row>
    <row r="41" spans="1:31" x14ac:dyDescent="0.7">
      <c r="A41" s="5">
        <v>37</v>
      </c>
      <c r="B41" s="9" t="s">
        <v>936</v>
      </c>
      <c r="C41" s="9" t="s">
        <v>51</v>
      </c>
      <c r="D41" s="9" t="s">
        <v>1016</v>
      </c>
      <c r="E41" s="55" t="s">
        <v>1318</v>
      </c>
      <c r="F41" s="55">
        <v>39</v>
      </c>
      <c r="G41" s="55" t="s">
        <v>2299</v>
      </c>
      <c r="H41" s="101" t="s">
        <v>1558</v>
      </c>
      <c r="I41" s="101">
        <v>5</v>
      </c>
      <c r="J41" s="101">
        <v>5</v>
      </c>
      <c r="K41" s="212">
        <v>59085</v>
      </c>
      <c r="L41" s="212">
        <v>3593</v>
      </c>
      <c r="M41" s="212">
        <v>7209</v>
      </c>
      <c r="N41" s="212">
        <v>1457</v>
      </c>
      <c r="O41" s="213">
        <v>74036</v>
      </c>
      <c r="P41" s="212">
        <v>28660</v>
      </c>
      <c r="Q41" s="212">
        <v>1592</v>
      </c>
      <c r="R41" s="212">
        <v>153</v>
      </c>
      <c r="S41" s="212">
        <v>255</v>
      </c>
      <c r="T41" s="212">
        <v>76</v>
      </c>
      <c r="U41" s="214">
        <v>2084</v>
      </c>
      <c r="V41" s="215">
        <v>7402</v>
      </c>
      <c r="W41" s="218">
        <v>8622</v>
      </c>
      <c r="X41" s="212">
        <v>957.16139999999996</v>
      </c>
      <c r="Y41" s="212">
        <v>63.095399999999998</v>
      </c>
      <c r="Z41" s="212">
        <v>134.15049999999999</v>
      </c>
      <c r="AA41" s="212">
        <v>44.240499999999997</v>
      </c>
      <c r="AB41" s="216">
        <v>1201.1864999999998</v>
      </c>
      <c r="AC41" s="28">
        <v>0.57638507677543172</v>
      </c>
      <c r="AD41" s="166">
        <v>0.6</v>
      </c>
      <c r="AE41" s="70" t="str">
        <f t="shared" si="0"/>
        <v>ไม่ผ่าน</v>
      </c>
    </row>
    <row r="42" spans="1:31" x14ac:dyDescent="0.7">
      <c r="A42" s="5">
        <v>38</v>
      </c>
      <c r="B42" s="9" t="s">
        <v>936</v>
      </c>
      <c r="C42" s="9" t="s">
        <v>52</v>
      </c>
      <c r="D42" s="9" t="s">
        <v>1017</v>
      </c>
      <c r="E42" s="55" t="s">
        <v>1318</v>
      </c>
      <c r="F42" s="55">
        <v>90</v>
      </c>
      <c r="G42" s="55" t="s">
        <v>2298</v>
      </c>
      <c r="H42" s="101" t="s">
        <v>1558</v>
      </c>
      <c r="I42" s="101">
        <v>6</v>
      </c>
      <c r="J42" s="101">
        <v>10</v>
      </c>
      <c r="K42" s="212">
        <v>133540</v>
      </c>
      <c r="L42" s="212">
        <v>4985</v>
      </c>
      <c r="M42" s="212">
        <v>13105</v>
      </c>
      <c r="N42" s="212">
        <v>1678</v>
      </c>
      <c r="O42" s="213">
        <v>159325</v>
      </c>
      <c r="P42" s="218">
        <v>1975</v>
      </c>
      <c r="Q42" s="212">
        <v>3255</v>
      </c>
      <c r="R42" s="212">
        <v>562</v>
      </c>
      <c r="S42" s="212">
        <v>468</v>
      </c>
      <c r="T42" s="212">
        <v>76</v>
      </c>
      <c r="U42" s="214">
        <v>4458</v>
      </c>
      <c r="V42" s="215">
        <v>21839</v>
      </c>
      <c r="W42" s="218">
        <v>7908</v>
      </c>
      <c r="X42" s="212">
        <v>1928.6926999999998</v>
      </c>
      <c r="Y42" s="212">
        <v>200.9631</v>
      </c>
      <c r="Z42" s="212">
        <v>274.72719999999998</v>
      </c>
      <c r="AA42" s="212">
        <v>41.209899999999998</v>
      </c>
      <c r="AB42" s="216">
        <v>2567.4780000000001</v>
      </c>
      <c r="AC42" s="28">
        <v>0.5759259757738896</v>
      </c>
      <c r="AD42" s="166">
        <v>0.6</v>
      </c>
      <c r="AE42" s="70" t="str">
        <f t="shared" si="0"/>
        <v>ไม่ผ่าน</v>
      </c>
    </row>
    <row r="43" spans="1:31" x14ac:dyDescent="0.7">
      <c r="A43" s="5">
        <v>39</v>
      </c>
      <c r="B43" s="9" t="s">
        <v>936</v>
      </c>
      <c r="C43" s="9" t="s">
        <v>53</v>
      </c>
      <c r="D43" s="9" t="s">
        <v>1018</v>
      </c>
      <c r="E43" s="55" t="s">
        <v>1318</v>
      </c>
      <c r="F43" s="55">
        <v>114</v>
      </c>
      <c r="G43" s="55" t="s">
        <v>2306</v>
      </c>
      <c r="H43" s="101" t="s">
        <v>1559</v>
      </c>
      <c r="I43" s="101">
        <v>9</v>
      </c>
      <c r="J43" s="101">
        <v>10</v>
      </c>
      <c r="K43" s="212">
        <v>109733</v>
      </c>
      <c r="L43" s="212">
        <v>8119</v>
      </c>
      <c r="M43" s="212">
        <v>12033</v>
      </c>
      <c r="N43" s="212">
        <v>1787</v>
      </c>
      <c r="O43" s="213">
        <v>138694</v>
      </c>
      <c r="P43" s="218">
        <v>9895</v>
      </c>
      <c r="Q43" s="212">
        <v>3626</v>
      </c>
      <c r="R43" s="212">
        <v>968</v>
      </c>
      <c r="S43" s="212">
        <v>498</v>
      </c>
      <c r="T43" s="212">
        <v>82</v>
      </c>
      <c r="U43" s="214">
        <v>5592</v>
      </c>
      <c r="V43" s="215">
        <v>25959</v>
      </c>
      <c r="W43" s="218">
        <v>3652</v>
      </c>
      <c r="X43" s="212">
        <v>2526.7119000000002</v>
      </c>
      <c r="Y43" s="212">
        <v>508.17790000000002</v>
      </c>
      <c r="Z43" s="212">
        <v>376.22750000000002</v>
      </c>
      <c r="AA43" s="212">
        <v>58.117100000000001</v>
      </c>
      <c r="AB43" s="216">
        <v>3840.5414000000001</v>
      </c>
      <c r="AC43" s="28">
        <v>0.68679209585121603</v>
      </c>
      <c r="AD43" s="166">
        <v>0.6</v>
      </c>
      <c r="AE43" s="70" t="str">
        <f t="shared" si="0"/>
        <v>ผ่าน</v>
      </c>
    </row>
    <row r="44" spans="1:31" x14ac:dyDescent="0.7">
      <c r="A44" s="5">
        <v>40</v>
      </c>
      <c r="B44" s="9" t="s">
        <v>936</v>
      </c>
      <c r="C44" s="9" t="s">
        <v>54</v>
      </c>
      <c r="D44" s="9" t="s">
        <v>1019</v>
      </c>
      <c r="E44" s="55" t="s">
        <v>1318</v>
      </c>
      <c r="F44" s="55">
        <v>38</v>
      </c>
      <c r="G44" s="55" t="s">
        <v>2298</v>
      </c>
      <c r="H44" s="101" t="s">
        <v>1558</v>
      </c>
      <c r="I44" s="101">
        <v>6</v>
      </c>
      <c r="J44" s="101">
        <v>6</v>
      </c>
      <c r="K44" s="212">
        <v>84712</v>
      </c>
      <c r="L44" s="212">
        <v>5155</v>
      </c>
      <c r="M44" s="212">
        <v>12730</v>
      </c>
      <c r="N44" s="212">
        <v>2358</v>
      </c>
      <c r="O44" s="213">
        <v>108811</v>
      </c>
      <c r="P44" s="218">
        <v>92436</v>
      </c>
      <c r="Q44" s="212">
        <v>1791</v>
      </c>
      <c r="R44" s="212">
        <v>536</v>
      </c>
      <c r="S44" s="212">
        <v>225</v>
      </c>
      <c r="T44" s="212">
        <v>27</v>
      </c>
      <c r="U44" s="214">
        <v>2643</v>
      </c>
      <c r="V44" s="215">
        <v>11963</v>
      </c>
      <c r="W44" s="218">
        <v>26568</v>
      </c>
      <c r="X44" s="212">
        <v>1141.3657000000001</v>
      </c>
      <c r="Y44" s="212">
        <v>261.35720000000003</v>
      </c>
      <c r="Z44" s="212">
        <v>146.93129999999999</v>
      </c>
      <c r="AA44" s="212">
        <v>16.5169</v>
      </c>
      <c r="AB44" s="216">
        <v>1590.5485999999999</v>
      </c>
      <c r="AC44" s="28">
        <v>0.60179667045024587</v>
      </c>
      <c r="AD44" s="166">
        <v>0.6</v>
      </c>
      <c r="AE44" s="70" t="str">
        <f t="shared" si="0"/>
        <v>ผ่าน</v>
      </c>
    </row>
    <row r="45" spans="1:31" x14ac:dyDescent="0.7">
      <c r="A45" s="5">
        <v>41</v>
      </c>
      <c r="B45" s="9" t="s">
        <v>936</v>
      </c>
      <c r="C45" s="9" t="s">
        <v>55</v>
      </c>
      <c r="D45" s="9" t="s">
        <v>1020</v>
      </c>
      <c r="E45" s="55" t="s">
        <v>1318</v>
      </c>
      <c r="F45" s="55">
        <v>15</v>
      </c>
      <c r="G45" s="55" t="s">
        <v>2302</v>
      </c>
      <c r="H45" s="101" t="s">
        <v>1562</v>
      </c>
      <c r="I45" s="101">
        <v>2</v>
      </c>
      <c r="J45" s="101">
        <v>1</v>
      </c>
      <c r="K45" s="212">
        <v>29815</v>
      </c>
      <c r="L45" s="212">
        <v>1418</v>
      </c>
      <c r="M45" s="212">
        <v>2746</v>
      </c>
      <c r="N45" s="212">
        <v>749</v>
      </c>
      <c r="O45" s="213">
        <v>36363</v>
      </c>
      <c r="P45" s="218">
        <v>17098</v>
      </c>
      <c r="Q45" s="212">
        <v>660</v>
      </c>
      <c r="R45" s="212">
        <v>38</v>
      </c>
      <c r="S45" s="212">
        <v>75</v>
      </c>
      <c r="T45" s="212">
        <v>22</v>
      </c>
      <c r="U45" s="214">
        <v>816</v>
      </c>
      <c r="V45" s="215">
        <v>3571</v>
      </c>
      <c r="W45" s="218">
        <v>2929</v>
      </c>
      <c r="X45" s="212">
        <v>375.56969999999995</v>
      </c>
      <c r="Y45" s="212">
        <v>21.763500000000001</v>
      </c>
      <c r="Z45" s="212">
        <v>46.668200000000006</v>
      </c>
      <c r="AA45" s="212">
        <v>14.4153</v>
      </c>
      <c r="AB45" s="216">
        <v>463.9366</v>
      </c>
      <c r="AC45" s="28">
        <v>0.5685497549019608</v>
      </c>
      <c r="AD45" s="166">
        <v>0.6</v>
      </c>
      <c r="AE45" s="70" t="str">
        <f t="shared" si="0"/>
        <v>ไม่ผ่าน</v>
      </c>
    </row>
    <row r="46" spans="1:31" x14ac:dyDescent="0.7">
      <c r="A46" s="5">
        <v>42</v>
      </c>
      <c r="B46" s="9" t="s">
        <v>936</v>
      </c>
      <c r="C46" s="9" t="s">
        <v>56</v>
      </c>
      <c r="D46" s="9" t="s">
        <v>2336</v>
      </c>
      <c r="E46" s="55" t="s">
        <v>1319</v>
      </c>
      <c r="F46" s="55">
        <v>246</v>
      </c>
      <c r="G46" s="55" t="s">
        <v>2307</v>
      </c>
      <c r="H46" s="101" t="s">
        <v>1564</v>
      </c>
      <c r="I46" s="101">
        <v>15</v>
      </c>
      <c r="J46" s="101">
        <v>12</v>
      </c>
      <c r="K46" s="212">
        <v>260439</v>
      </c>
      <c r="L46" s="212">
        <v>18390</v>
      </c>
      <c r="M46" s="212">
        <v>30210</v>
      </c>
      <c r="N46" s="212">
        <v>5430</v>
      </c>
      <c r="O46" s="213">
        <v>323527</v>
      </c>
      <c r="P46" s="218">
        <v>97233</v>
      </c>
      <c r="Q46" s="212">
        <v>8950</v>
      </c>
      <c r="R46" s="212">
        <v>746</v>
      </c>
      <c r="S46" s="212">
        <v>951</v>
      </c>
      <c r="T46" s="212">
        <v>164</v>
      </c>
      <c r="U46" s="214">
        <v>11784</v>
      </c>
      <c r="V46" s="215">
        <v>52167</v>
      </c>
      <c r="W46" s="212">
        <v>18876</v>
      </c>
      <c r="X46" s="212">
        <v>10168.947700000001</v>
      </c>
      <c r="Y46" s="212">
        <v>777.30960000000005</v>
      </c>
      <c r="Z46" s="212">
        <v>1123.2346</v>
      </c>
      <c r="AA46" s="212">
        <v>199.93620000000001</v>
      </c>
      <c r="AB46" s="216">
        <v>12934.519499999999</v>
      </c>
      <c r="AC46" s="28">
        <v>1.0976340376782077</v>
      </c>
      <c r="AD46" s="166">
        <v>1</v>
      </c>
      <c r="AE46" s="70" t="str">
        <f t="shared" si="0"/>
        <v>ผ่าน</v>
      </c>
    </row>
    <row r="47" spans="1:31" x14ac:dyDescent="0.7">
      <c r="A47" s="5">
        <v>43</v>
      </c>
      <c r="B47" s="9" t="s">
        <v>936</v>
      </c>
      <c r="C47" s="9" t="s">
        <v>57</v>
      </c>
      <c r="D47" s="9" t="s">
        <v>1021</v>
      </c>
      <c r="E47" s="55" t="s">
        <v>1318</v>
      </c>
      <c r="F47" s="55">
        <v>40</v>
      </c>
      <c r="G47" s="55" t="s">
        <v>2298</v>
      </c>
      <c r="H47" s="101" t="s">
        <v>1558</v>
      </c>
      <c r="I47" s="101">
        <v>6</v>
      </c>
      <c r="J47" s="101">
        <v>6</v>
      </c>
      <c r="K47" s="212">
        <v>81129</v>
      </c>
      <c r="L47" s="212">
        <v>3777</v>
      </c>
      <c r="M47" s="212">
        <v>5169</v>
      </c>
      <c r="N47" s="212">
        <v>1322</v>
      </c>
      <c r="O47" s="213">
        <v>97083</v>
      </c>
      <c r="P47" s="212">
        <v>70968</v>
      </c>
      <c r="Q47" s="212">
        <v>1749</v>
      </c>
      <c r="R47" s="212">
        <v>152</v>
      </c>
      <c r="S47" s="212">
        <v>184</v>
      </c>
      <c r="T47" s="212">
        <v>31</v>
      </c>
      <c r="U47" s="214">
        <v>2257</v>
      </c>
      <c r="V47" s="215">
        <v>7659</v>
      </c>
      <c r="W47" s="212">
        <v>24405</v>
      </c>
      <c r="X47" s="212">
        <v>1145.1642000000002</v>
      </c>
      <c r="Y47" s="212">
        <v>78.391599999999997</v>
      </c>
      <c r="Z47" s="212">
        <v>116.85839999999999</v>
      </c>
      <c r="AA47" s="212">
        <v>16.690999999999999</v>
      </c>
      <c r="AB47" s="216">
        <v>1422.1167</v>
      </c>
      <c r="AC47" s="28">
        <v>0.63009158174568014</v>
      </c>
      <c r="AD47" s="166">
        <v>0.6</v>
      </c>
      <c r="AE47" s="70" t="str">
        <f t="shared" si="0"/>
        <v>ผ่าน</v>
      </c>
    </row>
    <row r="48" spans="1:31" x14ac:dyDescent="0.7">
      <c r="A48" s="5">
        <v>44</v>
      </c>
      <c r="B48" s="9" t="s">
        <v>936</v>
      </c>
      <c r="C48" s="9" t="s">
        <v>58</v>
      </c>
      <c r="D48" s="9" t="s">
        <v>1022</v>
      </c>
      <c r="E48" s="55" t="s">
        <v>1318</v>
      </c>
      <c r="F48" s="55">
        <v>78</v>
      </c>
      <c r="G48" s="55" t="s">
        <v>2300</v>
      </c>
      <c r="H48" s="101" t="s">
        <v>1559</v>
      </c>
      <c r="I48" s="101">
        <v>10</v>
      </c>
      <c r="J48" s="101">
        <v>9</v>
      </c>
      <c r="K48" s="212">
        <v>123827</v>
      </c>
      <c r="L48" s="212">
        <v>6446</v>
      </c>
      <c r="M48" s="212">
        <v>12058</v>
      </c>
      <c r="N48" s="212">
        <v>1977</v>
      </c>
      <c r="O48" s="213">
        <v>148913</v>
      </c>
      <c r="P48" s="212">
        <v>378529</v>
      </c>
      <c r="Q48" s="212">
        <v>3624</v>
      </c>
      <c r="R48" s="212">
        <v>230</v>
      </c>
      <c r="S48" s="212">
        <v>251</v>
      </c>
      <c r="T48" s="212">
        <v>51</v>
      </c>
      <c r="U48" s="214">
        <v>4312</v>
      </c>
      <c r="V48" s="215">
        <v>17083</v>
      </c>
      <c r="W48" s="212">
        <v>13160</v>
      </c>
      <c r="X48" s="212">
        <v>2782.6165000000005</v>
      </c>
      <c r="Y48" s="212">
        <v>172.11769999999999</v>
      </c>
      <c r="Z48" s="212">
        <v>208.83340000000004</v>
      </c>
      <c r="AA48" s="212">
        <v>44.931900000000006</v>
      </c>
      <c r="AB48" s="216">
        <v>3321.3762999999999</v>
      </c>
      <c r="AC48" s="28">
        <v>0.77026352040816326</v>
      </c>
      <c r="AD48" s="166">
        <v>0.6</v>
      </c>
      <c r="AE48" s="70" t="str">
        <f t="shared" si="0"/>
        <v>ผ่าน</v>
      </c>
    </row>
    <row r="49" spans="1:31" x14ac:dyDescent="0.7">
      <c r="A49" s="5">
        <v>45</v>
      </c>
      <c r="B49" s="9" t="s">
        <v>936</v>
      </c>
      <c r="C49" s="9" t="s">
        <v>59</v>
      </c>
      <c r="D49" s="9" t="s">
        <v>1023</v>
      </c>
      <c r="E49" s="55" t="s">
        <v>1318</v>
      </c>
      <c r="F49" s="55">
        <v>130</v>
      </c>
      <c r="G49" s="55" t="s">
        <v>2300</v>
      </c>
      <c r="H49" s="101" t="s">
        <v>1559</v>
      </c>
      <c r="I49" s="101">
        <v>10</v>
      </c>
      <c r="J49" s="101">
        <v>10</v>
      </c>
      <c r="K49" s="212">
        <v>117530</v>
      </c>
      <c r="L49" s="212">
        <v>5141</v>
      </c>
      <c r="M49" s="212">
        <v>11284</v>
      </c>
      <c r="N49" s="212">
        <v>1799</v>
      </c>
      <c r="O49" s="213">
        <v>172548</v>
      </c>
      <c r="P49" s="212">
        <v>39253</v>
      </c>
      <c r="Q49" s="212">
        <v>5636</v>
      </c>
      <c r="R49" s="212">
        <v>440</v>
      </c>
      <c r="S49" s="212">
        <v>725</v>
      </c>
      <c r="T49" s="212">
        <v>130</v>
      </c>
      <c r="U49" s="214">
        <v>7078</v>
      </c>
      <c r="V49" s="215">
        <v>32259</v>
      </c>
      <c r="W49" s="212">
        <v>23496</v>
      </c>
      <c r="X49" s="212">
        <v>3350.9189000000001</v>
      </c>
      <c r="Y49" s="212">
        <v>206.4461</v>
      </c>
      <c r="Z49" s="212">
        <v>397.8784</v>
      </c>
      <c r="AA49" s="212">
        <v>72.213800000000006</v>
      </c>
      <c r="AB49" s="216">
        <v>4099.0673999999999</v>
      </c>
      <c r="AC49" s="28">
        <v>0.5791279174908166</v>
      </c>
      <c r="AD49" s="166">
        <v>0.6</v>
      </c>
      <c r="AE49" s="70" t="str">
        <f t="shared" si="0"/>
        <v>ไม่ผ่าน</v>
      </c>
    </row>
    <row r="50" spans="1:31" x14ac:dyDescent="0.7">
      <c r="A50" s="5">
        <v>46</v>
      </c>
      <c r="B50" s="9" t="s">
        <v>936</v>
      </c>
      <c r="C50" s="9" t="s">
        <v>60</v>
      </c>
      <c r="D50" s="9" t="s">
        <v>1024</v>
      </c>
      <c r="E50" s="55" t="s">
        <v>1318</v>
      </c>
      <c r="F50" s="55">
        <v>45</v>
      </c>
      <c r="G50" s="55" t="s">
        <v>2299</v>
      </c>
      <c r="H50" s="101" t="s">
        <v>1558</v>
      </c>
      <c r="I50" s="101">
        <v>5</v>
      </c>
      <c r="J50" s="101">
        <v>5</v>
      </c>
      <c r="K50" s="212">
        <v>83168</v>
      </c>
      <c r="L50" s="212">
        <v>3317</v>
      </c>
      <c r="M50" s="212">
        <v>5702</v>
      </c>
      <c r="N50" s="212">
        <v>1195</v>
      </c>
      <c r="O50" s="213">
        <v>95812</v>
      </c>
      <c r="P50" s="212">
        <v>39917</v>
      </c>
      <c r="Q50" s="212">
        <v>2058</v>
      </c>
      <c r="R50" s="212">
        <v>362</v>
      </c>
      <c r="S50" s="212">
        <v>210</v>
      </c>
      <c r="T50" s="212">
        <v>45</v>
      </c>
      <c r="U50" s="214">
        <v>2802</v>
      </c>
      <c r="V50" s="215">
        <v>10652</v>
      </c>
      <c r="W50" s="212">
        <v>7725</v>
      </c>
      <c r="X50" s="212">
        <v>1277.3741</v>
      </c>
      <c r="Y50" s="212">
        <v>172.04780000000002</v>
      </c>
      <c r="Z50" s="212">
        <v>124.1764</v>
      </c>
      <c r="AA50" s="212">
        <v>19.6404</v>
      </c>
      <c r="AB50" s="216">
        <v>1662.2662999999998</v>
      </c>
      <c r="AC50" s="28">
        <v>0.59324279086366871</v>
      </c>
      <c r="AD50" s="166">
        <v>0.6</v>
      </c>
      <c r="AE50" s="70" t="str">
        <f t="shared" si="0"/>
        <v>ไม่ผ่าน</v>
      </c>
    </row>
    <row r="51" spans="1:31" x14ac:dyDescent="0.7">
      <c r="A51" s="5">
        <v>47</v>
      </c>
      <c r="B51" s="9" t="s">
        <v>936</v>
      </c>
      <c r="C51" s="9" t="s">
        <v>61</v>
      </c>
      <c r="D51" s="9" t="s">
        <v>1025</v>
      </c>
      <c r="E51" s="55" t="s">
        <v>1318</v>
      </c>
      <c r="F51" s="55">
        <v>38</v>
      </c>
      <c r="G51" s="55" t="s">
        <v>2299</v>
      </c>
      <c r="H51" s="101" t="s">
        <v>1558</v>
      </c>
      <c r="I51" s="101">
        <v>5</v>
      </c>
      <c r="J51" s="101">
        <v>2</v>
      </c>
      <c r="K51" s="212">
        <v>64414</v>
      </c>
      <c r="L51" s="212">
        <v>6246</v>
      </c>
      <c r="M51" s="212">
        <v>5503</v>
      </c>
      <c r="N51" s="212">
        <v>828</v>
      </c>
      <c r="O51" s="213">
        <v>80025</v>
      </c>
      <c r="P51" s="212">
        <v>37746</v>
      </c>
      <c r="Q51" s="212">
        <v>1525</v>
      </c>
      <c r="R51" s="212">
        <v>432</v>
      </c>
      <c r="S51" s="212">
        <v>145</v>
      </c>
      <c r="T51" s="212">
        <v>17</v>
      </c>
      <c r="U51" s="214">
        <v>2151</v>
      </c>
      <c r="V51" s="215">
        <v>11289</v>
      </c>
      <c r="W51" s="212">
        <v>5211</v>
      </c>
      <c r="X51" s="212">
        <v>884.07849999999996</v>
      </c>
      <c r="Y51" s="212">
        <v>211.65699999999998</v>
      </c>
      <c r="Z51" s="212">
        <v>84.097800000000007</v>
      </c>
      <c r="AA51" s="212">
        <v>3.4944000000000002</v>
      </c>
      <c r="AB51" s="216">
        <v>1196.9318999999998</v>
      </c>
      <c r="AC51" s="28">
        <v>0.55645369595536953</v>
      </c>
      <c r="AD51" s="166">
        <v>0.6</v>
      </c>
      <c r="AE51" s="70" t="str">
        <f t="shared" si="0"/>
        <v>ไม่ผ่าน</v>
      </c>
    </row>
    <row r="52" spans="1:31" x14ac:dyDescent="0.7">
      <c r="A52" s="5">
        <v>48</v>
      </c>
      <c r="B52" s="9" t="s">
        <v>936</v>
      </c>
      <c r="C52" s="9" t="s">
        <v>62</v>
      </c>
      <c r="D52" s="9" t="s">
        <v>1026</v>
      </c>
      <c r="E52" s="55" t="s">
        <v>1318</v>
      </c>
      <c r="F52" s="55">
        <v>42</v>
      </c>
      <c r="G52" s="55" t="s">
        <v>2299</v>
      </c>
      <c r="H52" s="101" t="s">
        <v>1558</v>
      </c>
      <c r="I52" s="101">
        <v>5</v>
      </c>
      <c r="J52" s="101">
        <v>6</v>
      </c>
      <c r="K52" s="212">
        <v>68583</v>
      </c>
      <c r="L52" s="212">
        <v>9120</v>
      </c>
      <c r="M52" s="212">
        <v>12107</v>
      </c>
      <c r="N52" s="212">
        <v>1314</v>
      </c>
      <c r="O52" s="213">
        <v>94228</v>
      </c>
      <c r="P52" s="212">
        <v>90196</v>
      </c>
      <c r="Q52" s="212">
        <v>1867</v>
      </c>
      <c r="R52" s="212">
        <v>130</v>
      </c>
      <c r="S52" s="212">
        <v>266</v>
      </c>
      <c r="T52" s="212">
        <v>42</v>
      </c>
      <c r="U52" s="214">
        <v>2342</v>
      </c>
      <c r="V52" s="215">
        <v>11092</v>
      </c>
      <c r="W52" s="212">
        <v>850</v>
      </c>
      <c r="X52" s="212">
        <v>1126.8463999999999</v>
      </c>
      <c r="Y52" s="212">
        <v>59.063499999999998</v>
      </c>
      <c r="Z52" s="212">
        <v>169.76949999999999</v>
      </c>
      <c r="AA52" s="212">
        <v>21.7059</v>
      </c>
      <c r="AB52" s="216">
        <v>1369.2382</v>
      </c>
      <c r="AC52" s="28">
        <v>0.58464483347566187</v>
      </c>
      <c r="AD52" s="166">
        <v>0.6</v>
      </c>
      <c r="AE52" s="70" t="str">
        <f t="shared" si="0"/>
        <v>ไม่ผ่าน</v>
      </c>
    </row>
    <row r="53" spans="1:31" x14ac:dyDescent="0.7">
      <c r="A53" s="5">
        <v>49</v>
      </c>
      <c r="B53" s="9" t="s">
        <v>936</v>
      </c>
      <c r="C53" s="9" t="s">
        <v>63</v>
      </c>
      <c r="D53" s="9" t="s">
        <v>1027</v>
      </c>
      <c r="E53" s="55" t="s">
        <v>1318</v>
      </c>
      <c r="F53" s="55">
        <v>40</v>
      </c>
      <c r="G53" s="55" t="s">
        <v>2298</v>
      </c>
      <c r="H53" s="101" t="s">
        <v>1558</v>
      </c>
      <c r="I53" s="101">
        <v>6</v>
      </c>
      <c r="J53" s="101">
        <v>5</v>
      </c>
      <c r="K53" s="212">
        <v>87248</v>
      </c>
      <c r="L53" s="212">
        <v>3629</v>
      </c>
      <c r="M53" s="212">
        <v>5904</v>
      </c>
      <c r="N53" s="212">
        <v>1262</v>
      </c>
      <c r="O53" s="213">
        <v>102901</v>
      </c>
      <c r="P53" s="212">
        <v>26377</v>
      </c>
      <c r="Q53" s="212">
        <v>1369</v>
      </c>
      <c r="R53" s="212">
        <v>88</v>
      </c>
      <c r="S53" s="212">
        <v>84</v>
      </c>
      <c r="T53" s="212">
        <v>17</v>
      </c>
      <c r="U53" s="214">
        <v>1651</v>
      </c>
      <c r="V53" s="215">
        <v>6353</v>
      </c>
      <c r="W53" s="212">
        <v>17000</v>
      </c>
      <c r="X53" s="212">
        <v>1048.6074000000001</v>
      </c>
      <c r="Y53" s="212">
        <v>51.901700000000005</v>
      </c>
      <c r="Z53" s="212">
        <v>61.532899999999998</v>
      </c>
      <c r="AA53" s="212">
        <v>14.3085</v>
      </c>
      <c r="AB53" s="216">
        <v>1219.0721999999998</v>
      </c>
      <c r="AC53" s="28">
        <v>0.73838413082980003</v>
      </c>
      <c r="AD53" s="166">
        <v>0.6</v>
      </c>
      <c r="AE53" s="70" t="str">
        <f t="shared" si="0"/>
        <v>ผ่าน</v>
      </c>
    </row>
    <row r="54" spans="1:31" x14ac:dyDescent="0.7">
      <c r="A54" s="5">
        <v>50</v>
      </c>
      <c r="B54" s="9" t="s">
        <v>936</v>
      </c>
      <c r="C54" s="9" t="s">
        <v>64</v>
      </c>
      <c r="D54" s="9" t="s">
        <v>1028</v>
      </c>
      <c r="E54" s="55" t="s">
        <v>1318</v>
      </c>
      <c r="F54" s="55">
        <v>35</v>
      </c>
      <c r="G54" s="55" t="s">
        <v>2299</v>
      </c>
      <c r="H54" s="101" t="s">
        <v>1558</v>
      </c>
      <c r="I54" s="101">
        <v>5</v>
      </c>
      <c r="J54" s="101">
        <v>6</v>
      </c>
      <c r="K54" s="212">
        <v>66911</v>
      </c>
      <c r="L54" s="212">
        <v>5842</v>
      </c>
      <c r="M54" s="212">
        <v>5601</v>
      </c>
      <c r="N54" s="212">
        <v>1228</v>
      </c>
      <c r="O54" s="213">
        <v>82655</v>
      </c>
      <c r="P54" s="212">
        <v>39607</v>
      </c>
      <c r="Q54" s="212">
        <v>1998</v>
      </c>
      <c r="R54" s="212">
        <v>114</v>
      </c>
      <c r="S54" s="212">
        <v>115</v>
      </c>
      <c r="T54" s="212">
        <v>47</v>
      </c>
      <c r="U54" s="214">
        <v>2271</v>
      </c>
      <c r="V54" s="215">
        <v>6361</v>
      </c>
      <c r="W54" s="212">
        <v>9343</v>
      </c>
      <c r="X54" s="212">
        <v>1171.2478000000001</v>
      </c>
      <c r="Y54" s="212">
        <v>57.179099999999998</v>
      </c>
      <c r="Z54" s="212">
        <v>70.040999999999997</v>
      </c>
      <c r="AA54" s="212">
        <v>13.8269</v>
      </c>
      <c r="AB54" s="216">
        <v>1333.8282999999999</v>
      </c>
      <c r="AC54" s="28">
        <v>0.58733082342580356</v>
      </c>
      <c r="AD54" s="166">
        <v>0.6</v>
      </c>
      <c r="AE54" s="70" t="str">
        <f t="shared" si="0"/>
        <v>ไม่ผ่าน</v>
      </c>
    </row>
    <row r="55" spans="1:31" x14ac:dyDescent="0.7">
      <c r="A55" s="5">
        <v>51</v>
      </c>
      <c r="B55" s="9" t="s">
        <v>936</v>
      </c>
      <c r="C55" s="9" t="s">
        <v>77</v>
      </c>
      <c r="D55" s="9" t="s">
        <v>1040</v>
      </c>
      <c r="E55" s="55" t="s">
        <v>1319</v>
      </c>
      <c r="F55" s="55">
        <v>301</v>
      </c>
      <c r="G55" s="55" t="s">
        <v>2307</v>
      </c>
      <c r="H55" s="101" t="s">
        <v>1564</v>
      </c>
      <c r="I55" s="101">
        <v>15</v>
      </c>
      <c r="J55" s="101">
        <v>12</v>
      </c>
      <c r="K55" s="212">
        <v>286762</v>
      </c>
      <c r="L55" s="212">
        <v>16238</v>
      </c>
      <c r="M55" s="212">
        <v>35238</v>
      </c>
      <c r="N55" s="212">
        <v>4815</v>
      </c>
      <c r="O55" s="213">
        <v>417482</v>
      </c>
      <c r="P55" s="212">
        <v>199871</v>
      </c>
      <c r="Q55" s="212">
        <v>11314</v>
      </c>
      <c r="R55" s="212">
        <v>2526</v>
      </c>
      <c r="S55" s="212">
        <v>1124</v>
      </c>
      <c r="T55" s="212">
        <v>186</v>
      </c>
      <c r="U55" s="214">
        <v>15939</v>
      </c>
      <c r="V55" s="215">
        <v>72280</v>
      </c>
      <c r="W55" s="212">
        <v>32528</v>
      </c>
      <c r="X55" s="212">
        <v>14227.793600000001</v>
      </c>
      <c r="Y55" s="212">
        <v>1891.3919000000001</v>
      </c>
      <c r="Z55" s="212">
        <v>1509.5227000000002</v>
      </c>
      <c r="AA55" s="212">
        <v>218.59270000000001</v>
      </c>
      <c r="AB55" s="216">
        <v>19146.337299999999</v>
      </c>
      <c r="AC55" s="28">
        <v>1.2012257544387979</v>
      </c>
      <c r="AD55" s="166">
        <v>1</v>
      </c>
      <c r="AE55" s="70" t="str">
        <f t="shared" si="0"/>
        <v>ผ่าน</v>
      </c>
    </row>
    <row r="56" spans="1:31" x14ac:dyDescent="0.7">
      <c r="A56" s="5">
        <v>52</v>
      </c>
      <c r="B56" s="9" t="s">
        <v>936</v>
      </c>
      <c r="C56" s="9" t="s">
        <v>80</v>
      </c>
      <c r="D56" s="9" t="s">
        <v>1043</v>
      </c>
      <c r="E56" s="55" t="s">
        <v>1318</v>
      </c>
      <c r="F56" s="55">
        <v>40</v>
      </c>
      <c r="G56" s="55" t="s">
        <v>2299</v>
      </c>
      <c r="H56" s="101" t="s">
        <v>1558</v>
      </c>
      <c r="I56" s="101">
        <v>5</v>
      </c>
      <c r="J56" s="101">
        <v>3</v>
      </c>
      <c r="K56" s="212">
        <v>54336</v>
      </c>
      <c r="L56" s="212">
        <v>2544</v>
      </c>
      <c r="M56" s="212">
        <v>5814</v>
      </c>
      <c r="N56" s="212">
        <v>711</v>
      </c>
      <c r="O56" s="213">
        <v>67333</v>
      </c>
      <c r="P56" s="212">
        <v>22756</v>
      </c>
      <c r="Q56" s="212">
        <v>2483</v>
      </c>
      <c r="R56" s="212">
        <v>159</v>
      </c>
      <c r="S56" s="212">
        <v>239</v>
      </c>
      <c r="T56" s="212">
        <v>48</v>
      </c>
      <c r="U56" s="214">
        <v>2995</v>
      </c>
      <c r="V56" s="215">
        <v>9314</v>
      </c>
      <c r="W56" s="212">
        <v>6512</v>
      </c>
      <c r="X56" s="212">
        <v>1349.9449999999999</v>
      </c>
      <c r="Y56" s="212">
        <v>84.962800000000016</v>
      </c>
      <c r="Z56" s="212">
        <v>116.96569999999998</v>
      </c>
      <c r="AA56" s="212">
        <v>24.444299999999998</v>
      </c>
      <c r="AB56" s="216">
        <v>1615.0696</v>
      </c>
      <c r="AC56" s="28">
        <v>0.53925529215358936</v>
      </c>
      <c r="AD56" s="166">
        <v>0.6</v>
      </c>
      <c r="AE56" s="70" t="str">
        <f t="shared" si="0"/>
        <v>ไม่ผ่าน</v>
      </c>
    </row>
    <row r="57" spans="1:31" x14ac:dyDescent="0.7">
      <c r="A57" s="5">
        <v>53</v>
      </c>
      <c r="B57" s="9" t="s">
        <v>926</v>
      </c>
      <c r="C57" s="9" t="s">
        <v>5</v>
      </c>
      <c r="D57" s="9" t="s">
        <v>970</v>
      </c>
      <c r="E57" s="55" t="s">
        <v>1319</v>
      </c>
      <c r="F57" s="55">
        <v>420</v>
      </c>
      <c r="G57" s="55" t="s">
        <v>2303</v>
      </c>
      <c r="H57" s="101" t="s">
        <v>1557</v>
      </c>
      <c r="I57" s="101">
        <v>17</v>
      </c>
      <c r="J57" s="101">
        <v>13</v>
      </c>
      <c r="K57" s="212">
        <v>428305</v>
      </c>
      <c r="L57" s="212">
        <v>39811</v>
      </c>
      <c r="M57" s="212">
        <v>54370</v>
      </c>
      <c r="N57" s="212">
        <v>7733</v>
      </c>
      <c r="O57" s="213">
        <v>578759</v>
      </c>
      <c r="P57" s="212">
        <v>272581</v>
      </c>
      <c r="Q57" s="212">
        <v>19185</v>
      </c>
      <c r="R57" s="212">
        <v>2154</v>
      </c>
      <c r="S57" s="212">
        <v>2456</v>
      </c>
      <c r="T57" s="212">
        <v>379</v>
      </c>
      <c r="U57" s="214">
        <v>25490</v>
      </c>
      <c r="V57" s="215">
        <v>127661</v>
      </c>
      <c r="W57" s="212">
        <v>47057</v>
      </c>
      <c r="X57" s="212">
        <v>28902.16</v>
      </c>
      <c r="Y57" s="212">
        <v>2739.2288000000003</v>
      </c>
      <c r="Z57" s="212">
        <v>4033.6569000000004</v>
      </c>
      <c r="AA57" s="212">
        <v>511.56900000000002</v>
      </c>
      <c r="AB57" s="216">
        <v>37799.107599999996</v>
      </c>
      <c r="AC57" s="28">
        <v>1.4828994743036483</v>
      </c>
      <c r="AD57" s="166">
        <v>1.2</v>
      </c>
      <c r="AE57" s="70" t="str">
        <f t="shared" si="0"/>
        <v>ผ่าน</v>
      </c>
    </row>
    <row r="58" spans="1:31" x14ac:dyDescent="0.7">
      <c r="A58" s="5">
        <v>54</v>
      </c>
      <c r="B58" s="9" t="s">
        <v>926</v>
      </c>
      <c r="C58" s="9" t="s">
        <v>41</v>
      </c>
      <c r="D58" s="9" t="s">
        <v>1006</v>
      </c>
      <c r="E58" s="55" t="s">
        <v>1318</v>
      </c>
      <c r="F58" s="55">
        <v>113</v>
      </c>
      <c r="G58" s="55" t="s">
        <v>2301</v>
      </c>
      <c r="H58" s="101" t="s">
        <v>1560</v>
      </c>
      <c r="I58" s="101">
        <v>13</v>
      </c>
      <c r="J58" s="101">
        <v>10</v>
      </c>
      <c r="K58" s="212">
        <v>165965</v>
      </c>
      <c r="L58" s="212">
        <v>4684</v>
      </c>
      <c r="M58" s="212">
        <v>14650</v>
      </c>
      <c r="N58" s="212">
        <v>1620</v>
      </c>
      <c r="O58" s="213">
        <v>199889</v>
      </c>
      <c r="P58" s="212">
        <v>147920</v>
      </c>
      <c r="Q58" s="212">
        <v>6484</v>
      </c>
      <c r="R58" s="212">
        <v>443</v>
      </c>
      <c r="S58" s="212">
        <v>668</v>
      </c>
      <c r="T58" s="212">
        <v>106</v>
      </c>
      <c r="U58" s="214">
        <v>9163</v>
      </c>
      <c r="V58" s="215">
        <v>38035</v>
      </c>
      <c r="W58" s="212">
        <v>28032</v>
      </c>
      <c r="X58" s="212">
        <v>4776.8247000000001</v>
      </c>
      <c r="Y58" s="212">
        <v>265.39069999999998</v>
      </c>
      <c r="Z58" s="212">
        <v>553.16239999999993</v>
      </c>
      <c r="AA58" s="212">
        <v>86.556700000000006</v>
      </c>
      <c r="AB58" s="216">
        <v>6703.3527000000004</v>
      </c>
      <c r="AC58" s="28">
        <v>0.73156746698679476</v>
      </c>
      <c r="AD58" s="166">
        <v>0.8</v>
      </c>
      <c r="AE58" s="70" t="str">
        <f t="shared" si="0"/>
        <v>ไม่ผ่าน</v>
      </c>
    </row>
    <row r="59" spans="1:31" x14ac:dyDescent="0.7">
      <c r="A59" s="5">
        <v>55</v>
      </c>
      <c r="B59" s="9" t="s">
        <v>926</v>
      </c>
      <c r="C59" s="9" t="s">
        <v>43</v>
      </c>
      <c r="D59" s="9" t="s">
        <v>1008</v>
      </c>
      <c r="E59" s="55" t="s">
        <v>1318</v>
      </c>
      <c r="F59" s="55">
        <v>36</v>
      </c>
      <c r="G59" s="55" t="s">
        <v>2299</v>
      </c>
      <c r="H59" s="101" t="s">
        <v>1558</v>
      </c>
      <c r="I59" s="101">
        <v>5</v>
      </c>
      <c r="J59" s="101">
        <v>4</v>
      </c>
      <c r="K59" s="212">
        <v>54539</v>
      </c>
      <c r="L59" s="212">
        <v>2938</v>
      </c>
      <c r="M59" s="212">
        <v>7085</v>
      </c>
      <c r="N59" s="212">
        <v>1262</v>
      </c>
      <c r="O59" s="213">
        <v>68961</v>
      </c>
      <c r="P59" s="212">
        <v>26583</v>
      </c>
      <c r="Q59" s="212">
        <v>1547</v>
      </c>
      <c r="R59" s="212">
        <v>125</v>
      </c>
      <c r="S59" s="212">
        <v>137</v>
      </c>
      <c r="T59" s="212">
        <v>27</v>
      </c>
      <c r="U59" s="214">
        <v>1963</v>
      </c>
      <c r="V59" s="215">
        <v>6942</v>
      </c>
      <c r="W59" s="212">
        <v>5011</v>
      </c>
      <c r="X59" s="212">
        <v>756.36549999999988</v>
      </c>
      <c r="Y59" s="212">
        <v>52.283399999999993</v>
      </c>
      <c r="Z59" s="212">
        <v>96.496900000000011</v>
      </c>
      <c r="AA59" s="212">
        <v>15.750400000000003</v>
      </c>
      <c r="AB59" s="216">
        <v>972.97269999999992</v>
      </c>
      <c r="AC59" s="28">
        <v>0.49565598573611813</v>
      </c>
      <c r="AD59" s="166">
        <v>0.6</v>
      </c>
      <c r="AE59" s="70" t="str">
        <f t="shared" si="0"/>
        <v>ไม่ผ่าน</v>
      </c>
    </row>
    <row r="60" spans="1:31" x14ac:dyDescent="0.7">
      <c r="A60" s="5">
        <v>56</v>
      </c>
      <c r="B60" s="9" t="s">
        <v>926</v>
      </c>
      <c r="C60" s="9" t="s">
        <v>44</v>
      </c>
      <c r="D60" s="9" t="s">
        <v>1009</v>
      </c>
      <c r="E60" s="55" t="s">
        <v>1318</v>
      </c>
      <c r="F60" s="55">
        <v>47</v>
      </c>
      <c r="G60" s="55" t="s">
        <v>2299</v>
      </c>
      <c r="H60" s="101" t="s">
        <v>1558</v>
      </c>
      <c r="I60" s="101">
        <v>5</v>
      </c>
      <c r="J60" s="101">
        <v>4</v>
      </c>
      <c r="K60" s="212">
        <v>80632</v>
      </c>
      <c r="L60" s="212">
        <v>2360</v>
      </c>
      <c r="M60" s="212">
        <v>5008</v>
      </c>
      <c r="N60" s="212">
        <v>902</v>
      </c>
      <c r="O60" s="213">
        <v>94536</v>
      </c>
      <c r="P60" s="212">
        <v>39046</v>
      </c>
      <c r="Q60" s="212">
        <v>2525</v>
      </c>
      <c r="R60" s="212">
        <v>188</v>
      </c>
      <c r="S60" s="212">
        <v>249</v>
      </c>
      <c r="T60" s="212">
        <v>36</v>
      </c>
      <c r="U60" s="214">
        <v>3119</v>
      </c>
      <c r="V60" s="215">
        <v>14218</v>
      </c>
      <c r="W60" s="212">
        <v>7138</v>
      </c>
      <c r="X60" s="212">
        <v>799.91309999999999</v>
      </c>
      <c r="Y60" s="212">
        <v>53.341699999999996</v>
      </c>
      <c r="Z60" s="212">
        <v>83.214900000000014</v>
      </c>
      <c r="AA60" s="212">
        <v>9.0544999999999991</v>
      </c>
      <c r="AB60" s="216">
        <v>978.69219999999996</v>
      </c>
      <c r="AC60" s="28">
        <v>0.31378396922090412</v>
      </c>
      <c r="AD60" s="166">
        <v>0.6</v>
      </c>
      <c r="AE60" s="70" t="str">
        <f t="shared" si="0"/>
        <v>ไม่ผ่าน</v>
      </c>
    </row>
    <row r="61" spans="1:31" x14ac:dyDescent="0.7">
      <c r="A61" s="5">
        <v>57</v>
      </c>
      <c r="B61" s="9" t="s">
        <v>926</v>
      </c>
      <c r="C61" s="9" t="s">
        <v>76</v>
      </c>
      <c r="D61" s="9" t="s">
        <v>2337</v>
      </c>
      <c r="E61" s="55" t="s">
        <v>1319</v>
      </c>
      <c r="F61" s="55">
        <v>290</v>
      </c>
      <c r="G61" s="55" t="s">
        <v>2307</v>
      </c>
      <c r="H61" s="101" t="s">
        <v>1564</v>
      </c>
      <c r="I61" s="101">
        <v>15</v>
      </c>
      <c r="J61" s="101">
        <v>13</v>
      </c>
      <c r="K61" s="212">
        <v>196854</v>
      </c>
      <c r="L61" s="212">
        <v>14706</v>
      </c>
      <c r="M61" s="212">
        <v>37874</v>
      </c>
      <c r="N61" s="212">
        <v>4644</v>
      </c>
      <c r="O61" s="213">
        <v>258736</v>
      </c>
      <c r="P61" s="212">
        <v>115322</v>
      </c>
      <c r="Q61" s="212">
        <v>11130</v>
      </c>
      <c r="R61" s="212">
        <v>798</v>
      </c>
      <c r="S61" s="212">
        <v>1851</v>
      </c>
      <c r="T61" s="212">
        <v>274</v>
      </c>
      <c r="U61" s="214">
        <v>14427</v>
      </c>
      <c r="V61" s="215">
        <v>67741</v>
      </c>
      <c r="W61" s="212">
        <v>20911</v>
      </c>
      <c r="X61" s="212">
        <v>13365.398300000001</v>
      </c>
      <c r="Y61" s="212">
        <v>823.76430000000005</v>
      </c>
      <c r="Z61" s="212">
        <v>2767.6216999999997</v>
      </c>
      <c r="AA61" s="212">
        <v>433.26409999999998</v>
      </c>
      <c r="AB61" s="216">
        <v>17781.472300000001</v>
      </c>
      <c r="AC61" s="28">
        <v>1.2325135024606642</v>
      </c>
      <c r="AD61" s="166">
        <v>1</v>
      </c>
      <c r="AE61" s="70" t="str">
        <f t="shared" si="0"/>
        <v>ผ่าน</v>
      </c>
    </row>
    <row r="62" spans="1:31" x14ac:dyDescent="0.7">
      <c r="A62" s="5">
        <v>58</v>
      </c>
      <c r="B62" s="9" t="s">
        <v>926</v>
      </c>
      <c r="C62" s="9" t="s">
        <v>81</v>
      </c>
      <c r="D62" s="9" t="s">
        <v>1044</v>
      </c>
      <c r="E62" s="55" t="s">
        <v>1318</v>
      </c>
      <c r="F62" s="55">
        <v>34</v>
      </c>
      <c r="G62" s="55" t="s">
        <v>2308</v>
      </c>
      <c r="H62" s="101" t="s">
        <v>1562</v>
      </c>
      <c r="I62" s="101">
        <v>3</v>
      </c>
      <c r="J62" s="101">
        <v>2</v>
      </c>
      <c r="K62" s="212">
        <v>61548</v>
      </c>
      <c r="L62" s="212">
        <v>3080</v>
      </c>
      <c r="M62" s="212">
        <v>3252</v>
      </c>
      <c r="N62" s="212">
        <v>297</v>
      </c>
      <c r="O62" s="213">
        <v>71706</v>
      </c>
      <c r="P62" s="212">
        <v>51894</v>
      </c>
      <c r="Q62" s="212">
        <v>2008</v>
      </c>
      <c r="R62" s="212">
        <v>183</v>
      </c>
      <c r="S62" s="212">
        <v>164</v>
      </c>
      <c r="T62" s="212">
        <v>17</v>
      </c>
      <c r="U62" s="214">
        <v>2427</v>
      </c>
      <c r="V62" s="215">
        <v>8671</v>
      </c>
      <c r="W62" s="212">
        <v>8695</v>
      </c>
      <c r="X62" s="212">
        <v>745.40870000000007</v>
      </c>
      <c r="Y62" s="212">
        <v>75.061099999999996</v>
      </c>
      <c r="Z62" s="212">
        <v>66.479100000000003</v>
      </c>
      <c r="AA62" s="212">
        <v>6.4384999999999994</v>
      </c>
      <c r="AB62" s="216">
        <v>918.93870000000004</v>
      </c>
      <c r="AC62" s="28">
        <v>0.37863152039555009</v>
      </c>
      <c r="AD62" s="166">
        <v>0.6</v>
      </c>
      <c r="AE62" s="70" t="str">
        <f t="shared" si="0"/>
        <v>ไม่ผ่าน</v>
      </c>
    </row>
    <row r="63" spans="1:31" x14ac:dyDescent="0.7">
      <c r="A63" s="5">
        <v>59</v>
      </c>
      <c r="B63" s="9" t="s">
        <v>926</v>
      </c>
      <c r="C63" s="9" t="s">
        <v>85</v>
      </c>
      <c r="D63" s="9" t="s">
        <v>1048</v>
      </c>
      <c r="E63" s="55" t="s">
        <v>1318</v>
      </c>
      <c r="F63" s="55">
        <v>24</v>
      </c>
      <c r="G63" s="55" t="s">
        <v>2302</v>
      </c>
      <c r="H63" s="101" t="s">
        <v>1562</v>
      </c>
      <c r="I63" s="101">
        <v>2</v>
      </c>
      <c r="J63" s="101">
        <v>1</v>
      </c>
      <c r="K63" s="212">
        <v>38975</v>
      </c>
      <c r="L63" s="212">
        <v>1337</v>
      </c>
      <c r="M63" s="212">
        <v>2747</v>
      </c>
      <c r="N63" s="212">
        <v>303</v>
      </c>
      <c r="O63" s="213">
        <v>45398</v>
      </c>
      <c r="P63" s="212">
        <v>30917</v>
      </c>
      <c r="Q63" s="212">
        <v>979</v>
      </c>
      <c r="R63" s="212">
        <v>54</v>
      </c>
      <c r="S63" s="212">
        <v>92</v>
      </c>
      <c r="T63" s="212">
        <v>16</v>
      </c>
      <c r="U63" s="214">
        <v>1210</v>
      </c>
      <c r="V63" s="215">
        <v>4116</v>
      </c>
      <c r="W63" s="212">
        <v>4389</v>
      </c>
      <c r="X63" s="212">
        <v>269.93279999999999</v>
      </c>
      <c r="Y63" s="212">
        <v>19.197700000000001</v>
      </c>
      <c r="Z63" s="212">
        <v>29.009400000000003</v>
      </c>
      <c r="AA63" s="212">
        <v>5.4242999999999997</v>
      </c>
      <c r="AB63" s="216">
        <v>340.51130000000006</v>
      </c>
      <c r="AC63" s="28">
        <v>0.28141429752066122</v>
      </c>
      <c r="AD63" s="166">
        <v>0.6</v>
      </c>
      <c r="AE63" s="70" t="str">
        <f t="shared" si="0"/>
        <v>ไม่ผ่าน</v>
      </c>
    </row>
    <row r="64" spans="1:31" x14ac:dyDescent="0.7">
      <c r="A64" s="5">
        <v>60</v>
      </c>
      <c r="B64" s="9" t="s">
        <v>926</v>
      </c>
      <c r="C64" s="9" t="s">
        <v>86</v>
      </c>
      <c r="D64" s="9" t="s">
        <v>1049</v>
      </c>
      <c r="E64" s="55" t="s">
        <v>1318</v>
      </c>
      <c r="F64" s="55">
        <v>30</v>
      </c>
      <c r="G64" s="55" t="s">
        <v>2298</v>
      </c>
      <c r="H64" s="101" t="s">
        <v>1558</v>
      </c>
      <c r="I64" s="101">
        <v>6</v>
      </c>
      <c r="J64" s="101">
        <v>3</v>
      </c>
      <c r="K64" s="212">
        <v>83006</v>
      </c>
      <c r="L64" s="212">
        <v>2186</v>
      </c>
      <c r="M64" s="212">
        <v>3269</v>
      </c>
      <c r="N64" s="212">
        <v>470</v>
      </c>
      <c r="O64" s="213">
        <v>91981</v>
      </c>
      <c r="P64" s="212">
        <v>52243</v>
      </c>
      <c r="Q64" s="212">
        <v>1321</v>
      </c>
      <c r="R64" s="212">
        <v>72</v>
      </c>
      <c r="S64" s="212">
        <v>72</v>
      </c>
      <c r="T64" s="212">
        <v>13</v>
      </c>
      <c r="U64" s="214">
        <v>1520</v>
      </c>
      <c r="V64" s="215">
        <v>7255</v>
      </c>
      <c r="W64" s="212">
        <v>5055</v>
      </c>
      <c r="X64" s="212">
        <v>632.69729999999993</v>
      </c>
      <c r="Y64" s="212">
        <v>38.245000000000005</v>
      </c>
      <c r="Z64" s="212">
        <v>37.466300000000004</v>
      </c>
      <c r="AA64" s="212">
        <v>6.1661999999999999</v>
      </c>
      <c r="AB64" s="216">
        <v>728.60630000000003</v>
      </c>
      <c r="AC64" s="28">
        <v>0.47934625000000003</v>
      </c>
      <c r="AD64" s="166">
        <v>0.6</v>
      </c>
      <c r="AE64" s="70" t="str">
        <f t="shared" si="0"/>
        <v>ไม่ผ่าน</v>
      </c>
    </row>
    <row r="65" spans="1:31" x14ac:dyDescent="0.7">
      <c r="A65" s="5">
        <v>61</v>
      </c>
      <c r="B65" s="9" t="s">
        <v>926</v>
      </c>
      <c r="C65" s="9" t="s">
        <v>87</v>
      </c>
      <c r="D65" s="9" t="s">
        <v>1050</v>
      </c>
      <c r="E65" s="55" t="s">
        <v>1318</v>
      </c>
      <c r="F65" s="55">
        <v>30</v>
      </c>
      <c r="G65" s="55" t="s">
        <v>2309</v>
      </c>
      <c r="H65" s="101" t="s">
        <v>1562</v>
      </c>
      <c r="I65" s="101">
        <v>4</v>
      </c>
      <c r="J65" s="101">
        <v>3</v>
      </c>
      <c r="K65" s="212">
        <v>37935</v>
      </c>
      <c r="L65" s="212">
        <v>2194</v>
      </c>
      <c r="M65" s="212">
        <v>3792</v>
      </c>
      <c r="N65" s="212">
        <v>571</v>
      </c>
      <c r="O65" s="213">
        <v>68707</v>
      </c>
      <c r="P65" s="218">
        <v>56138</v>
      </c>
      <c r="Q65" s="212">
        <v>2101</v>
      </c>
      <c r="R65" s="212">
        <v>42</v>
      </c>
      <c r="S65" s="212">
        <v>3</v>
      </c>
      <c r="T65" s="214">
        <v>0</v>
      </c>
      <c r="U65" s="214">
        <v>4302</v>
      </c>
      <c r="V65" s="215">
        <v>14621</v>
      </c>
      <c r="W65" s="212">
        <v>8231</v>
      </c>
      <c r="X65" s="212">
        <v>1024.0617999999999</v>
      </c>
      <c r="Y65" s="212">
        <v>18.275299999999998</v>
      </c>
      <c r="Z65" s="212">
        <v>4.3291000000000004</v>
      </c>
      <c r="AA65" s="214">
        <v>0</v>
      </c>
      <c r="AB65" s="216">
        <v>1217.6510000000001</v>
      </c>
      <c r="AC65" s="28">
        <v>0.28304300325430032</v>
      </c>
      <c r="AD65" s="166">
        <v>0.6</v>
      </c>
      <c r="AE65" s="70" t="str">
        <f t="shared" si="0"/>
        <v>ไม่ผ่าน</v>
      </c>
    </row>
    <row r="66" spans="1:31" x14ac:dyDescent="0.7">
      <c r="A66" s="5">
        <v>62</v>
      </c>
      <c r="B66" s="9" t="s">
        <v>882</v>
      </c>
      <c r="C66" s="9" t="s">
        <v>3</v>
      </c>
      <c r="D66" s="9" t="s">
        <v>968</v>
      </c>
      <c r="E66" s="55" t="s">
        <v>1319</v>
      </c>
      <c r="F66" s="55">
        <v>351</v>
      </c>
      <c r="G66" s="55" t="s">
        <v>2297</v>
      </c>
      <c r="H66" s="101" t="s">
        <v>1557</v>
      </c>
      <c r="I66" s="101">
        <v>16</v>
      </c>
      <c r="J66" s="101">
        <v>13</v>
      </c>
      <c r="K66" s="212">
        <v>222207</v>
      </c>
      <c r="L66" s="212">
        <v>27616</v>
      </c>
      <c r="M66" s="212">
        <v>36941</v>
      </c>
      <c r="N66" s="212">
        <v>5686</v>
      </c>
      <c r="O66" s="213">
        <v>315025</v>
      </c>
      <c r="P66" s="212">
        <v>146960</v>
      </c>
      <c r="Q66" s="212">
        <v>16733</v>
      </c>
      <c r="R66" s="212">
        <v>2510</v>
      </c>
      <c r="S66" s="212">
        <v>2313</v>
      </c>
      <c r="T66" s="212">
        <v>221</v>
      </c>
      <c r="U66" s="214">
        <v>22214</v>
      </c>
      <c r="V66" s="215">
        <v>101433</v>
      </c>
      <c r="W66" s="212">
        <v>21411</v>
      </c>
      <c r="X66" s="212">
        <v>20534.7094</v>
      </c>
      <c r="Y66" s="212">
        <v>2333.1504</v>
      </c>
      <c r="Z66" s="212">
        <v>2398.3161</v>
      </c>
      <c r="AA66" s="212">
        <v>269.26440000000002</v>
      </c>
      <c r="AB66" s="216">
        <v>26048.951400000002</v>
      </c>
      <c r="AC66" s="28">
        <v>1.1726366885747728</v>
      </c>
      <c r="AD66" s="166">
        <v>1.2</v>
      </c>
      <c r="AE66" s="70" t="str">
        <f t="shared" si="0"/>
        <v>ไม่ผ่าน</v>
      </c>
    </row>
    <row r="67" spans="1:31" x14ac:dyDescent="0.7">
      <c r="A67" s="5">
        <v>63</v>
      </c>
      <c r="B67" s="9" t="s">
        <v>882</v>
      </c>
      <c r="C67" s="9" t="s">
        <v>8</v>
      </c>
      <c r="D67" s="9" t="s">
        <v>973</v>
      </c>
      <c r="E67" s="55" t="s">
        <v>1318</v>
      </c>
      <c r="F67" s="55">
        <v>91</v>
      </c>
      <c r="G67" s="55" t="s">
        <v>2300</v>
      </c>
      <c r="H67" s="101" t="s">
        <v>1559</v>
      </c>
      <c r="I67" s="101">
        <v>10</v>
      </c>
      <c r="J67" s="101">
        <v>9</v>
      </c>
      <c r="K67" s="212">
        <v>121856</v>
      </c>
      <c r="L67" s="212">
        <v>5619</v>
      </c>
      <c r="M67" s="212">
        <v>11121</v>
      </c>
      <c r="N67" s="212">
        <v>1363</v>
      </c>
      <c r="O67" s="213">
        <v>167054</v>
      </c>
      <c r="P67" s="214">
        <v>0</v>
      </c>
      <c r="Q67" s="212">
        <v>3733</v>
      </c>
      <c r="R67" s="212">
        <v>205</v>
      </c>
      <c r="S67" s="212">
        <v>244</v>
      </c>
      <c r="T67" s="212">
        <v>27</v>
      </c>
      <c r="U67" s="214">
        <v>4415</v>
      </c>
      <c r="V67" s="215">
        <v>17978</v>
      </c>
      <c r="W67" s="214">
        <v>0</v>
      </c>
      <c r="X67" s="212">
        <v>2536.4396000000002</v>
      </c>
      <c r="Y67" s="212">
        <v>116.2252</v>
      </c>
      <c r="Z67" s="212">
        <v>172.60360000000003</v>
      </c>
      <c r="AA67" s="212">
        <v>14.184600000000001</v>
      </c>
      <c r="AB67" s="216">
        <v>2939.5337</v>
      </c>
      <c r="AC67" s="28">
        <v>0.66580604756511885</v>
      </c>
      <c r="AD67" s="166">
        <v>0.6</v>
      </c>
      <c r="AE67" s="70" t="str">
        <f t="shared" si="0"/>
        <v>ผ่าน</v>
      </c>
    </row>
    <row r="68" spans="1:31" x14ac:dyDescent="0.7">
      <c r="A68" s="5">
        <v>64</v>
      </c>
      <c r="B68" s="9" t="s">
        <v>882</v>
      </c>
      <c r="C68" s="9" t="s">
        <v>9</v>
      </c>
      <c r="D68" s="9" t="s">
        <v>974</v>
      </c>
      <c r="E68" s="55" t="s">
        <v>1318</v>
      </c>
      <c r="F68" s="55">
        <v>40</v>
      </c>
      <c r="G68" s="55" t="s">
        <v>2298</v>
      </c>
      <c r="H68" s="101" t="s">
        <v>1558</v>
      </c>
      <c r="I68" s="101">
        <v>6</v>
      </c>
      <c r="J68" s="101">
        <v>7</v>
      </c>
      <c r="K68" s="212">
        <v>63727</v>
      </c>
      <c r="L68" s="212">
        <v>5295</v>
      </c>
      <c r="M68" s="212">
        <v>8537</v>
      </c>
      <c r="N68" s="212">
        <v>1462</v>
      </c>
      <c r="O68" s="213">
        <v>126003</v>
      </c>
      <c r="P68" s="212">
        <v>62478</v>
      </c>
      <c r="Q68" s="212">
        <v>2507</v>
      </c>
      <c r="R68" s="212">
        <v>183</v>
      </c>
      <c r="S68" s="212">
        <v>175</v>
      </c>
      <c r="T68" s="212">
        <v>31</v>
      </c>
      <c r="U68" s="214">
        <v>2952</v>
      </c>
      <c r="V68" s="215">
        <v>12112</v>
      </c>
      <c r="W68" s="212">
        <v>11870</v>
      </c>
      <c r="X68" s="212">
        <v>1535.6096999999997</v>
      </c>
      <c r="Y68" s="212">
        <v>97.248799999999989</v>
      </c>
      <c r="Z68" s="212">
        <v>114.91120000000001</v>
      </c>
      <c r="AA68" s="212">
        <v>16.992799999999999</v>
      </c>
      <c r="AB68" s="216">
        <v>1800.3185000000001</v>
      </c>
      <c r="AC68" s="28">
        <v>0.60986399051490514</v>
      </c>
      <c r="AD68" s="166">
        <v>0.6</v>
      </c>
      <c r="AE68" s="70" t="str">
        <f t="shared" si="0"/>
        <v>ผ่าน</v>
      </c>
    </row>
    <row r="69" spans="1:31" x14ac:dyDescent="0.7">
      <c r="A69" s="5">
        <v>65</v>
      </c>
      <c r="B69" s="9" t="s">
        <v>882</v>
      </c>
      <c r="C69" s="9" t="s">
        <v>10</v>
      </c>
      <c r="D69" s="9" t="s">
        <v>975</v>
      </c>
      <c r="E69" s="55" t="s">
        <v>1318</v>
      </c>
      <c r="F69" s="55">
        <v>104</v>
      </c>
      <c r="G69" s="55" t="s">
        <v>2300</v>
      </c>
      <c r="H69" s="101" t="s">
        <v>1559</v>
      </c>
      <c r="I69" s="101">
        <v>10</v>
      </c>
      <c r="J69" s="101">
        <v>11</v>
      </c>
      <c r="K69" s="212">
        <v>150240</v>
      </c>
      <c r="L69" s="212">
        <v>7270</v>
      </c>
      <c r="M69" s="212">
        <v>11975</v>
      </c>
      <c r="N69" s="212">
        <v>1764</v>
      </c>
      <c r="O69" s="213">
        <v>180653</v>
      </c>
      <c r="P69" s="212">
        <v>147894</v>
      </c>
      <c r="Q69" s="212">
        <v>5009</v>
      </c>
      <c r="R69" s="212">
        <v>1529</v>
      </c>
      <c r="S69" s="212">
        <v>1442</v>
      </c>
      <c r="T69" s="212">
        <v>322</v>
      </c>
      <c r="U69" s="214">
        <v>8607</v>
      </c>
      <c r="V69" s="215">
        <v>43167</v>
      </c>
      <c r="W69" s="212">
        <v>153438</v>
      </c>
      <c r="X69" s="212">
        <v>4028.1168000000002</v>
      </c>
      <c r="Y69" s="212">
        <v>778.46820000000002</v>
      </c>
      <c r="Z69" s="212">
        <v>808.20169999999996</v>
      </c>
      <c r="AA69" s="212">
        <v>168.25139999999999</v>
      </c>
      <c r="AB69" s="216">
        <v>5911.7844999999998</v>
      </c>
      <c r="AC69" s="28">
        <v>0.68685773207854073</v>
      </c>
      <c r="AD69" s="166">
        <v>0.6</v>
      </c>
      <c r="AE69" s="70" t="str">
        <f t="shared" si="0"/>
        <v>ผ่าน</v>
      </c>
    </row>
    <row r="70" spans="1:31" x14ac:dyDescent="0.7">
      <c r="A70" s="5">
        <v>66</v>
      </c>
      <c r="B70" s="9" t="s">
        <v>882</v>
      </c>
      <c r="C70" s="9" t="s">
        <v>11</v>
      </c>
      <c r="D70" s="9" t="s">
        <v>976</v>
      </c>
      <c r="E70" s="55" t="s">
        <v>1318</v>
      </c>
      <c r="F70" s="55">
        <v>40</v>
      </c>
      <c r="G70" s="55" t="s">
        <v>2298</v>
      </c>
      <c r="H70" s="101" t="s">
        <v>1558</v>
      </c>
      <c r="I70" s="101">
        <v>6</v>
      </c>
      <c r="J70" s="101">
        <v>8</v>
      </c>
      <c r="K70" s="212">
        <v>81419</v>
      </c>
      <c r="L70" s="212">
        <v>3365</v>
      </c>
      <c r="M70" s="212">
        <v>5817</v>
      </c>
      <c r="N70" s="212">
        <v>1122</v>
      </c>
      <c r="O70" s="213">
        <v>91990</v>
      </c>
      <c r="P70" s="212">
        <v>64112</v>
      </c>
      <c r="Q70" s="212">
        <v>3262</v>
      </c>
      <c r="R70" s="212">
        <v>335</v>
      </c>
      <c r="S70" s="212">
        <v>495</v>
      </c>
      <c r="T70" s="212">
        <v>93</v>
      </c>
      <c r="U70" s="214">
        <v>4202</v>
      </c>
      <c r="V70" s="215">
        <v>20192</v>
      </c>
      <c r="W70" s="214">
        <v>0</v>
      </c>
      <c r="X70" s="212">
        <v>1929.5487000000001</v>
      </c>
      <c r="Y70" s="212">
        <v>186.23489999999998</v>
      </c>
      <c r="Z70" s="212">
        <v>286.63409999999999</v>
      </c>
      <c r="AA70" s="212">
        <v>12.466900000000001</v>
      </c>
      <c r="AB70" s="216">
        <v>2482.2120999999997</v>
      </c>
      <c r="AC70" s="28">
        <v>0.59072158495954297</v>
      </c>
      <c r="AD70" s="166">
        <v>0.6</v>
      </c>
      <c r="AE70" s="70" t="str">
        <f t="shared" ref="AE70:AE92" si="1">IF(AC70&gt;=AD70,"ผ่าน","ไม่ผ่าน")</f>
        <v>ไม่ผ่าน</v>
      </c>
    </row>
    <row r="71" spans="1:31" x14ac:dyDescent="0.7">
      <c r="A71" s="5">
        <v>67</v>
      </c>
      <c r="B71" s="9" t="s">
        <v>882</v>
      </c>
      <c r="C71" s="9" t="s">
        <v>82</v>
      </c>
      <c r="D71" s="9" t="s">
        <v>1045</v>
      </c>
      <c r="E71" s="55" t="s">
        <v>1318</v>
      </c>
      <c r="F71" s="55">
        <v>46</v>
      </c>
      <c r="G71" s="55" t="s">
        <v>2299</v>
      </c>
      <c r="H71" s="101" t="s">
        <v>1558</v>
      </c>
      <c r="I71" s="101">
        <v>5</v>
      </c>
      <c r="J71" s="101">
        <v>6</v>
      </c>
      <c r="K71" s="212">
        <v>65903</v>
      </c>
      <c r="L71" s="212">
        <v>4446</v>
      </c>
      <c r="M71" s="212">
        <v>5693</v>
      </c>
      <c r="N71" s="212">
        <v>812</v>
      </c>
      <c r="O71" s="213">
        <v>80653</v>
      </c>
      <c r="P71" s="214">
        <v>0</v>
      </c>
      <c r="Q71" s="212">
        <v>1992</v>
      </c>
      <c r="R71" s="212">
        <v>118</v>
      </c>
      <c r="S71" s="212">
        <v>168</v>
      </c>
      <c r="T71" s="212">
        <v>31</v>
      </c>
      <c r="U71" s="214">
        <v>2387</v>
      </c>
      <c r="V71" s="215">
        <v>10885</v>
      </c>
      <c r="W71" s="214">
        <v>0</v>
      </c>
      <c r="X71" s="212">
        <v>998.976</v>
      </c>
      <c r="Y71" s="212">
        <v>49.405999999999999</v>
      </c>
      <c r="Z71" s="212">
        <v>107.931</v>
      </c>
      <c r="AA71" s="212">
        <v>22.379999999999995</v>
      </c>
      <c r="AB71" s="216">
        <v>1174.6339999999998</v>
      </c>
      <c r="AC71" s="28">
        <v>0.4920963552576455</v>
      </c>
      <c r="AD71" s="166">
        <v>0.6</v>
      </c>
      <c r="AE71" s="70" t="str">
        <f t="shared" si="1"/>
        <v>ไม่ผ่าน</v>
      </c>
    </row>
    <row r="72" spans="1:31" x14ac:dyDescent="0.7">
      <c r="A72" s="5">
        <v>68</v>
      </c>
      <c r="B72" s="9" t="s">
        <v>889</v>
      </c>
      <c r="C72" s="9" t="s">
        <v>2</v>
      </c>
      <c r="D72" s="9" t="s">
        <v>967</v>
      </c>
      <c r="E72" s="55" t="s">
        <v>1317</v>
      </c>
      <c r="F72" s="55">
        <v>1154</v>
      </c>
      <c r="G72" s="55" t="s">
        <v>2310</v>
      </c>
      <c r="H72" s="101" t="s">
        <v>1563</v>
      </c>
      <c r="I72" s="101">
        <v>20</v>
      </c>
      <c r="J72" s="101">
        <v>14</v>
      </c>
      <c r="K72" s="212">
        <v>465173</v>
      </c>
      <c r="L72" s="212">
        <v>104953</v>
      </c>
      <c r="M72" s="212">
        <v>133547</v>
      </c>
      <c r="N72" s="212">
        <v>13378</v>
      </c>
      <c r="O72" s="213">
        <v>818817</v>
      </c>
      <c r="P72" s="212">
        <v>349130</v>
      </c>
      <c r="Q72" s="212">
        <v>49964</v>
      </c>
      <c r="R72" s="212">
        <v>5586</v>
      </c>
      <c r="S72" s="212">
        <v>6048</v>
      </c>
      <c r="T72" s="212">
        <v>830</v>
      </c>
      <c r="U72" s="214">
        <v>65984</v>
      </c>
      <c r="V72" s="215">
        <v>343943</v>
      </c>
      <c r="W72" s="212">
        <v>68468</v>
      </c>
      <c r="X72" s="212">
        <v>110757.82479999999</v>
      </c>
      <c r="Y72" s="212">
        <v>9650.4126000000015</v>
      </c>
      <c r="Z72" s="212">
        <v>15370.146600000002</v>
      </c>
      <c r="AA72" s="212">
        <v>2224.2429999999999</v>
      </c>
      <c r="AB72" s="216">
        <v>143176.44070000001</v>
      </c>
      <c r="AC72" s="28">
        <v>2.1698660387366635</v>
      </c>
      <c r="AD72" s="166">
        <v>1.6</v>
      </c>
      <c r="AE72" s="70" t="str">
        <f t="shared" si="1"/>
        <v>ผ่าน</v>
      </c>
    </row>
    <row r="73" spans="1:31" x14ac:dyDescent="0.7">
      <c r="A73" s="5">
        <v>69</v>
      </c>
      <c r="B73" s="9" t="s">
        <v>889</v>
      </c>
      <c r="C73" s="9" t="s">
        <v>12</v>
      </c>
      <c r="D73" s="9" t="s">
        <v>977</v>
      </c>
      <c r="E73" s="55" t="s">
        <v>1318</v>
      </c>
      <c r="F73" s="55">
        <v>52</v>
      </c>
      <c r="G73" s="55" t="s">
        <v>2298</v>
      </c>
      <c r="H73" s="101" t="s">
        <v>1558</v>
      </c>
      <c r="I73" s="101">
        <v>6</v>
      </c>
      <c r="J73" s="101">
        <v>8</v>
      </c>
      <c r="K73" s="212">
        <v>121445</v>
      </c>
      <c r="L73" s="212">
        <v>9481</v>
      </c>
      <c r="M73" s="212">
        <v>8563</v>
      </c>
      <c r="N73" s="212">
        <v>1956</v>
      </c>
      <c r="O73" s="213">
        <v>148539</v>
      </c>
      <c r="P73" s="212">
        <v>64891</v>
      </c>
      <c r="Q73" s="212">
        <v>3676</v>
      </c>
      <c r="R73" s="212">
        <v>283</v>
      </c>
      <c r="S73" s="212">
        <v>233</v>
      </c>
      <c r="T73" s="212">
        <v>55</v>
      </c>
      <c r="U73" s="214">
        <v>4334</v>
      </c>
      <c r="V73" s="215">
        <v>17309</v>
      </c>
      <c r="W73" s="212">
        <v>5295</v>
      </c>
      <c r="X73" s="212">
        <v>2061.7991000000002</v>
      </c>
      <c r="Y73" s="212">
        <v>130.63489999999999</v>
      </c>
      <c r="Z73" s="212">
        <v>119.79389999999999</v>
      </c>
      <c r="AA73" s="212">
        <v>27.9419</v>
      </c>
      <c r="AB73" s="216">
        <v>2380.4319999999998</v>
      </c>
      <c r="AC73" s="28">
        <v>0.5492459621596677</v>
      </c>
      <c r="AD73" s="166">
        <v>0.6</v>
      </c>
      <c r="AE73" s="70" t="str">
        <f t="shared" si="1"/>
        <v>ไม่ผ่าน</v>
      </c>
    </row>
    <row r="74" spans="1:31" x14ac:dyDescent="0.7">
      <c r="A74" s="5">
        <v>70</v>
      </c>
      <c r="B74" s="9" t="s">
        <v>889</v>
      </c>
      <c r="C74" s="9" t="s">
        <v>13</v>
      </c>
      <c r="D74" s="9" t="s">
        <v>978</v>
      </c>
      <c r="E74" s="55" t="s">
        <v>1318</v>
      </c>
      <c r="F74" s="55">
        <v>60</v>
      </c>
      <c r="G74" s="55" t="s">
        <v>2298</v>
      </c>
      <c r="H74" s="101" t="s">
        <v>1558</v>
      </c>
      <c r="I74" s="101">
        <v>6</v>
      </c>
      <c r="J74" s="101">
        <v>8</v>
      </c>
      <c r="K74" s="212">
        <v>100631</v>
      </c>
      <c r="L74" s="212">
        <v>7480</v>
      </c>
      <c r="M74" s="212">
        <v>9390</v>
      </c>
      <c r="N74" s="212">
        <v>1751</v>
      </c>
      <c r="O74" s="213">
        <v>123609</v>
      </c>
      <c r="P74" s="212">
        <v>96705</v>
      </c>
      <c r="Q74" s="212">
        <v>4089</v>
      </c>
      <c r="R74" s="212">
        <v>275</v>
      </c>
      <c r="S74" s="212">
        <v>329</v>
      </c>
      <c r="T74" s="212">
        <v>64</v>
      </c>
      <c r="U74" s="214">
        <v>4832</v>
      </c>
      <c r="V74" s="215">
        <v>18546</v>
      </c>
      <c r="W74" s="212">
        <v>14954</v>
      </c>
      <c r="X74" s="212">
        <v>2391.201</v>
      </c>
      <c r="Y74" s="212">
        <v>155.185</v>
      </c>
      <c r="Z74" s="212">
        <v>196.55710000000002</v>
      </c>
      <c r="AA74" s="212">
        <v>35.436100000000003</v>
      </c>
      <c r="AB74" s="216">
        <v>2816.4521</v>
      </c>
      <c r="AC74" s="28">
        <v>0.58287502069536423</v>
      </c>
      <c r="AD74" s="166">
        <v>0.6</v>
      </c>
      <c r="AE74" s="70" t="str">
        <f t="shared" si="1"/>
        <v>ไม่ผ่าน</v>
      </c>
    </row>
    <row r="75" spans="1:31" x14ac:dyDescent="0.7">
      <c r="A75" s="5">
        <v>71</v>
      </c>
      <c r="B75" s="9" t="s">
        <v>889</v>
      </c>
      <c r="C75" s="9" t="s">
        <v>14</v>
      </c>
      <c r="D75" s="9" t="s">
        <v>979</v>
      </c>
      <c r="E75" s="55" t="s">
        <v>1319</v>
      </c>
      <c r="F75" s="55">
        <v>234</v>
      </c>
      <c r="G75" s="55" t="s">
        <v>2307</v>
      </c>
      <c r="H75" s="101" t="s">
        <v>1564</v>
      </c>
      <c r="I75" s="101">
        <v>15</v>
      </c>
      <c r="J75" s="101">
        <v>12</v>
      </c>
      <c r="K75" s="212">
        <v>155123</v>
      </c>
      <c r="L75" s="212">
        <v>15348</v>
      </c>
      <c r="M75" s="212">
        <v>31528</v>
      </c>
      <c r="N75" s="212">
        <v>5359</v>
      </c>
      <c r="O75" s="213">
        <v>295751</v>
      </c>
      <c r="P75" s="212">
        <v>272113</v>
      </c>
      <c r="Q75" s="212">
        <v>13761</v>
      </c>
      <c r="R75" s="212">
        <v>1005</v>
      </c>
      <c r="S75" s="212">
        <v>1323</v>
      </c>
      <c r="T75" s="212">
        <v>204</v>
      </c>
      <c r="U75" s="214">
        <v>17299</v>
      </c>
      <c r="V75" s="215">
        <v>88986</v>
      </c>
      <c r="W75" s="212">
        <v>103731</v>
      </c>
      <c r="X75" s="212">
        <v>17449.16</v>
      </c>
      <c r="Y75" s="212">
        <v>1126.5</v>
      </c>
      <c r="Z75" s="212">
        <v>1817.33</v>
      </c>
      <c r="AA75" s="212">
        <v>273.87</v>
      </c>
      <c r="AB75" s="216">
        <v>21990.1</v>
      </c>
      <c r="AC75" s="28">
        <v>1.2711775247124111</v>
      </c>
      <c r="AD75" s="166">
        <v>1</v>
      </c>
      <c r="AE75" s="70" t="str">
        <f t="shared" si="1"/>
        <v>ผ่าน</v>
      </c>
    </row>
    <row r="76" spans="1:31" x14ac:dyDescent="0.7">
      <c r="A76" s="5">
        <v>72</v>
      </c>
      <c r="B76" s="9" t="s">
        <v>889</v>
      </c>
      <c r="C76" s="9" t="s">
        <v>15</v>
      </c>
      <c r="D76" s="9" t="s">
        <v>980</v>
      </c>
      <c r="E76" s="55" t="s">
        <v>1318</v>
      </c>
      <c r="F76" s="55">
        <v>8</v>
      </c>
      <c r="G76" s="55" t="s">
        <v>2302</v>
      </c>
      <c r="H76" s="101" t="s">
        <v>1562</v>
      </c>
      <c r="I76" s="101">
        <v>2</v>
      </c>
      <c r="J76" s="101">
        <v>1</v>
      </c>
      <c r="K76" s="212">
        <v>10774</v>
      </c>
      <c r="L76" s="212">
        <v>1373</v>
      </c>
      <c r="M76" s="212">
        <v>3558</v>
      </c>
      <c r="N76" s="212">
        <v>622</v>
      </c>
      <c r="O76" s="213">
        <v>31484</v>
      </c>
      <c r="P76" s="212">
        <v>6305</v>
      </c>
      <c r="Q76" s="212">
        <v>331</v>
      </c>
      <c r="R76" s="212">
        <v>67</v>
      </c>
      <c r="S76" s="212">
        <v>107</v>
      </c>
      <c r="T76" s="214">
        <v>0</v>
      </c>
      <c r="U76" s="214">
        <v>506</v>
      </c>
      <c r="V76" s="215">
        <v>5909</v>
      </c>
      <c r="W76" s="214">
        <v>0</v>
      </c>
      <c r="X76" s="212">
        <v>266.43700000000001</v>
      </c>
      <c r="Y76" s="212">
        <v>29.641199999999998</v>
      </c>
      <c r="Z76" s="212">
        <v>95.98</v>
      </c>
      <c r="AA76" s="214">
        <v>0</v>
      </c>
      <c r="AB76" s="216">
        <v>394.50290000000001</v>
      </c>
      <c r="AC76" s="28">
        <v>0.77965000000000007</v>
      </c>
      <c r="AD76" s="166">
        <v>0.6</v>
      </c>
      <c r="AE76" s="70" t="str">
        <f t="shared" si="1"/>
        <v>ผ่าน</v>
      </c>
    </row>
    <row r="77" spans="1:31" x14ac:dyDescent="0.7">
      <c r="A77" s="5">
        <v>73</v>
      </c>
      <c r="B77" s="9" t="s">
        <v>889</v>
      </c>
      <c r="C77" s="9" t="s">
        <v>16</v>
      </c>
      <c r="D77" s="9" t="s">
        <v>981</v>
      </c>
      <c r="E77" s="55" t="s">
        <v>1318</v>
      </c>
      <c r="F77" s="55">
        <v>40</v>
      </c>
      <c r="G77" s="55" t="s">
        <v>2298</v>
      </c>
      <c r="H77" s="101" t="s">
        <v>1558</v>
      </c>
      <c r="I77" s="101">
        <v>6</v>
      </c>
      <c r="J77" s="101">
        <v>7</v>
      </c>
      <c r="K77" s="212">
        <v>110448</v>
      </c>
      <c r="L77" s="212">
        <v>3259</v>
      </c>
      <c r="M77" s="212">
        <v>6411</v>
      </c>
      <c r="N77" s="212">
        <v>890</v>
      </c>
      <c r="O77" s="213">
        <v>124237</v>
      </c>
      <c r="P77" s="212">
        <v>100658</v>
      </c>
      <c r="Q77" s="212">
        <v>2535</v>
      </c>
      <c r="R77" s="212">
        <v>109</v>
      </c>
      <c r="S77" s="212">
        <v>163</v>
      </c>
      <c r="T77" s="212">
        <v>30</v>
      </c>
      <c r="U77" s="214">
        <v>2961</v>
      </c>
      <c r="V77" s="215">
        <v>11961</v>
      </c>
      <c r="W77" s="212">
        <v>36429</v>
      </c>
      <c r="X77" s="212">
        <v>1637.7505000000001</v>
      </c>
      <c r="Y77" s="212">
        <v>68.0304</v>
      </c>
      <c r="Z77" s="212">
        <v>111.02139999999999</v>
      </c>
      <c r="AA77" s="212">
        <v>18.847000000000001</v>
      </c>
      <c r="AB77" s="216">
        <v>1885.8589000000002</v>
      </c>
      <c r="AC77" s="28">
        <v>0.63689932455251608</v>
      </c>
      <c r="AD77" s="166">
        <v>0.6</v>
      </c>
      <c r="AE77" s="70" t="str">
        <f t="shared" si="1"/>
        <v>ผ่าน</v>
      </c>
    </row>
    <row r="78" spans="1:31" x14ac:dyDescent="0.7">
      <c r="A78" s="5">
        <v>74</v>
      </c>
      <c r="B78" s="9" t="s">
        <v>889</v>
      </c>
      <c r="C78" s="9" t="s">
        <v>17</v>
      </c>
      <c r="D78" s="9" t="s">
        <v>982</v>
      </c>
      <c r="E78" s="55" t="s">
        <v>1318</v>
      </c>
      <c r="F78" s="55">
        <v>173</v>
      </c>
      <c r="G78" s="55" t="s">
        <v>2301</v>
      </c>
      <c r="H78" s="101" t="s">
        <v>1560</v>
      </c>
      <c r="I78" s="101">
        <v>13</v>
      </c>
      <c r="J78" s="101">
        <v>11</v>
      </c>
      <c r="K78" s="212">
        <v>187032</v>
      </c>
      <c r="L78" s="212">
        <v>7434</v>
      </c>
      <c r="M78" s="212">
        <v>16798</v>
      </c>
      <c r="N78" s="212">
        <v>1555</v>
      </c>
      <c r="O78" s="213">
        <v>222638</v>
      </c>
      <c r="P78" s="212">
        <v>146394</v>
      </c>
      <c r="Q78" s="212">
        <v>8744</v>
      </c>
      <c r="R78" s="212">
        <v>573</v>
      </c>
      <c r="S78" s="212">
        <v>529</v>
      </c>
      <c r="T78" s="212">
        <v>93</v>
      </c>
      <c r="U78" s="214">
        <v>10409</v>
      </c>
      <c r="V78" s="215">
        <v>45177</v>
      </c>
      <c r="W78" s="212">
        <v>8310</v>
      </c>
      <c r="X78" s="212">
        <v>7104.277</v>
      </c>
      <c r="Y78" s="212">
        <v>395.95539999999994</v>
      </c>
      <c r="Z78" s="212">
        <v>445.39739999999995</v>
      </c>
      <c r="AA78" s="212">
        <v>107.28829999999999</v>
      </c>
      <c r="AB78" s="216">
        <v>8458.0386999999992</v>
      </c>
      <c r="AC78" s="28">
        <v>0.81256976654817936</v>
      </c>
      <c r="AD78" s="166">
        <v>0.8</v>
      </c>
      <c r="AE78" s="70" t="str">
        <f t="shared" si="1"/>
        <v>ผ่าน</v>
      </c>
    </row>
    <row r="79" spans="1:31" x14ac:dyDescent="0.7">
      <c r="A79" s="5">
        <v>75</v>
      </c>
      <c r="B79" s="9" t="s">
        <v>889</v>
      </c>
      <c r="C79" s="9" t="s">
        <v>18</v>
      </c>
      <c r="D79" s="9" t="s">
        <v>983</v>
      </c>
      <c r="E79" s="55" t="s">
        <v>1318</v>
      </c>
      <c r="F79" s="55">
        <v>30</v>
      </c>
      <c r="G79" s="55" t="s">
        <v>2299</v>
      </c>
      <c r="H79" s="101" t="s">
        <v>1558</v>
      </c>
      <c r="I79" s="101">
        <v>5</v>
      </c>
      <c r="J79" s="101">
        <v>5</v>
      </c>
      <c r="K79" s="212">
        <v>73051</v>
      </c>
      <c r="L79" s="212">
        <v>2498</v>
      </c>
      <c r="M79" s="212">
        <v>11932</v>
      </c>
      <c r="N79" s="212">
        <v>1303</v>
      </c>
      <c r="O79" s="213">
        <v>91589</v>
      </c>
      <c r="P79" s="212">
        <v>21036</v>
      </c>
      <c r="Q79" s="212">
        <v>1899</v>
      </c>
      <c r="R79" s="212">
        <v>100</v>
      </c>
      <c r="S79" s="212">
        <v>144</v>
      </c>
      <c r="T79" s="212">
        <v>37</v>
      </c>
      <c r="U79" s="214">
        <v>2218</v>
      </c>
      <c r="V79" s="215">
        <v>7791</v>
      </c>
      <c r="W79" s="212">
        <v>3523</v>
      </c>
      <c r="X79" s="212">
        <v>1250.1099999999999</v>
      </c>
      <c r="Y79" s="212">
        <v>53.65</v>
      </c>
      <c r="Z79" s="212">
        <v>80.240000000000009</v>
      </c>
      <c r="AA79" s="212">
        <v>31.71</v>
      </c>
      <c r="AB79" s="216">
        <v>1432.76</v>
      </c>
      <c r="AC79" s="28">
        <v>0.64596934174932374</v>
      </c>
      <c r="AD79" s="166">
        <v>0.6</v>
      </c>
      <c r="AE79" s="70" t="str">
        <f t="shared" si="1"/>
        <v>ผ่าน</v>
      </c>
    </row>
    <row r="80" spans="1:31" x14ac:dyDescent="0.7">
      <c r="A80" s="5">
        <v>76</v>
      </c>
      <c r="B80" s="9" t="s">
        <v>889</v>
      </c>
      <c r="C80" s="9" t="s">
        <v>19</v>
      </c>
      <c r="D80" s="9" t="s">
        <v>984</v>
      </c>
      <c r="E80" s="55" t="s">
        <v>1318</v>
      </c>
      <c r="F80" s="55">
        <v>36</v>
      </c>
      <c r="G80" s="55" t="s">
        <v>2299</v>
      </c>
      <c r="H80" s="101" t="s">
        <v>1558</v>
      </c>
      <c r="I80" s="101">
        <v>5</v>
      </c>
      <c r="J80" s="101">
        <v>5</v>
      </c>
      <c r="K80" s="212">
        <v>77704</v>
      </c>
      <c r="L80" s="212">
        <v>2942</v>
      </c>
      <c r="M80" s="212">
        <v>5041</v>
      </c>
      <c r="N80" s="212">
        <v>825</v>
      </c>
      <c r="O80" s="213">
        <v>86507</v>
      </c>
      <c r="P80" s="212">
        <v>55303</v>
      </c>
      <c r="Q80" s="212">
        <v>1546</v>
      </c>
      <c r="R80" s="212">
        <v>126</v>
      </c>
      <c r="S80" s="212">
        <v>109</v>
      </c>
      <c r="T80" s="212">
        <v>21</v>
      </c>
      <c r="U80" s="214">
        <v>1870</v>
      </c>
      <c r="V80" s="215">
        <v>7863</v>
      </c>
      <c r="W80" s="212">
        <v>34527</v>
      </c>
      <c r="X80" s="212">
        <v>959.28420000000017</v>
      </c>
      <c r="Y80" s="212">
        <v>66.34429999999999</v>
      </c>
      <c r="Z80" s="212">
        <v>73.3416</v>
      </c>
      <c r="AA80" s="212">
        <v>18.6129</v>
      </c>
      <c r="AB80" s="216">
        <v>1143.4331</v>
      </c>
      <c r="AC80" s="28">
        <v>0.61146155080213904</v>
      </c>
      <c r="AD80" s="166">
        <v>0.6</v>
      </c>
      <c r="AE80" s="70" t="str">
        <f t="shared" si="1"/>
        <v>ผ่าน</v>
      </c>
    </row>
    <row r="81" spans="1:31" x14ac:dyDescent="0.7">
      <c r="A81" s="5">
        <v>77</v>
      </c>
      <c r="B81" s="9" t="s">
        <v>889</v>
      </c>
      <c r="C81" s="9" t="s">
        <v>20</v>
      </c>
      <c r="D81" s="9" t="s">
        <v>985</v>
      </c>
      <c r="E81" s="55" t="s">
        <v>1318</v>
      </c>
      <c r="F81" s="55">
        <v>36</v>
      </c>
      <c r="G81" s="55" t="s">
        <v>2298</v>
      </c>
      <c r="H81" s="101" t="s">
        <v>1558</v>
      </c>
      <c r="I81" s="101">
        <v>6</v>
      </c>
      <c r="J81" s="101">
        <v>6</v>
      </c>
      <c r="K81" s="212">
        <v>111350</v>
      </c>
      <c r="L81" s="212">
        <v>3570</v>
      </c>
      <c r="M81" s="212">
        <v>9697</v>
      </c>
      <c r="N81" s="212">
        <v>1429</v>
      </c>
      <c r="O81" s="213">
        <v>131385</v>
      </c>
      <c r="P81" s="212">
        <v>91031</v>
      </c>
      <c r="Q81" s="212">
        <v>2272</v>
      </c>
      <c r="R81" s="212">
        <v>126</v>
      </c>
      <c r="S81" s="212">
        <v>227</v>
      </c>
      <c r="T81" s="212">
        <v>29</v>
      </c>
      <c r="U81" s="214">
        <v>2717</v>
      </c>
      <c r="V81" s="215">
        <v>10744</v>
      </c>
      <c r="W81" s="212">
        <v>8365</v>
      </c>
      <c r="X81" s="212">
        <v>1516.23</v>
      </c>
      <c r="Y81" s="212">
        <v>58.629999999999988</v>
      </c>
      <c r="Z81" s="212">
        <v>156.73000000000002</v>
      </c>
      <c r="AA81" s="212">
        <v>20.309999999999999</v>
      </c>
      <c r="AB81" s="216">
        <v>1785.08</v>
      </c>
      <c r="AC81" s="28">
        <v>0.65700404858299588</v>
      </c>
      <c r="AD81" s="166">
        <v>0.6</v>
      </c>
      <c r="AE81" s="70" t="str">
        <f t="shared" si="1"/>
        <v>ผ่าน</v>
      </c>
    </row>
    <row r="82" spans="1:31" x14ac:dyDescent="0.7">
      <c r="A82" s="5">
        <v>78</v>
      </c>
      <c r="B82" s="9" t="s">
        <v>889</v>
      </c>
      <c r="C82" s="9" t="s">
        <v>21</v>
      </c>
      <c r="D82" s="9" t="s">
        <v>986</v>
      </c>
      <c r="E82" s="55" t="s">
        <v>1318</v>
      </c>
      <c r="F82" s="55">
        <v>55</v>
      </c>
      <c r="G82" s="55" t="s">
        <v>2298</v>
      </c>
      <c r="H82" s="101" t="s">
        <v>1558</v>
      </c>
      <c r="I82" s="101">
        <v>6</v>
      </c>
      <c r="J82" s="101">
        <v>8</v>
      </c>
      <c r="K82" s="212">
        <v>98634</v>
      </c>
      <c r="L82" s="212">
        <v>6712</v>
      </c>
      <c r="M82" s="212">
        <v>11205</v>
      </c>
      <c r="N82" s="212">
        <v>2236</v>
      </c>
      <c r="O82" s="213">
        <v>129727</v>
      </c>
      <c r="P82" s="212">
        <v>86750</v>
      </c>
      <c r="Q82" s="212">
        <v>3806</v>
      </c>
      <c r="R82" s="212">
        <v>237</v>
      </c>
      <c r="S82" s="212">
        <v>393</v>
      </c>
      <c r="T82" s="212">
        <v>56</v>
      </c>
      <c r="U82" s="214">
        <v>4584</v>
      </c>
      <c r="V82" s="215">
        <v>21121</v>
      </c>
      <c r="W82" s="212">
        <v>2649</v>
      </c>
      <c r="X82" s="212">
        <v>2401.2545</v>
      </c>
      <c r="Y82" s="212">
        <v>149.57510000000002</v>
      </c>
      <c r="Z82" s="212">
        <v>242.3647</v>
      </c>
      <c r="AA82" s="212">
        <v>34.456400000000002</v>
      </c>
      <c r="AB82" s="216">
        <v>2880.7050000000004</v>
      </c>
      <c r="AC82" s="28">
        <v>0.62842604712041894</v>
      </c>
      <c r="AD82" s="166">
        <v>0.6</v>
      </c>
      <c r="AE82" s="70" t="str">
        <f t="shared" si="1"/>
        <v>ผ่าน</v>
      </c>
    </row>
    <row r="83" spans="1:31" x14ac:dyDescent="0.7">
      <c r="A83" s="5">
        <v>79</v>
      </c>
      <c r="B83" s="9" t="s">
        <v>889</v>
      </c>
      <c r="C83" s="9" t="s">
        <v>22</v>
      </c>
      <c r="D83" s="9" t="s">
        <v>987</v>
      </c>
      <c r="E83" s="55" t="s">
        <v>1318</v>
      </c>
      <c r="F83" s="55">
        <v>114</v>
      </c>
      <c r="G83" s="55" t="s">
        <v>2301</v>
      </c>
      <c r="H83" s="101" t="s">
        <v>1560</v>
      </c>
      <c r="I83" s="101">
        <v>13</v>
      </c>
      <c r="J83" s="101">
        <v>11</v>
      </c>
      <c r="K83" s="212">
        <v>179334</v>
      </c>
      <c r="L83" s="212">
        <v>13922</v>
      </c>
      <c r="M83" s="212">
        <v>22386</v>
      </c>
      <c r="N83" s="212">
        <v>2005</v>
      </c>
      <c r="O83" s="213">
        <v>226621</v>
      </c>
      <c r="P83" s="212">
        <v>139812</v>
      </c>
      <c r="Q83" s="212">
        <v>6845</v>
      </c>
      <c r="R83" s="212">
        <v>303</v>
      </c>
      <c r="S83" s="212">
        <v>399</v>
      </c>
      <c r="T83" s="212">
        <v>60</v>
      </c>
      <c r="U83" s="214">
        <v>8048</v>
      </c>
      <c r="V83" s="215">
        <v>34617</v>
      </c>
      <c r="W83" s="212">
        <v>23218</v>
      </c>
      <c r="X83" s="212">
        <v>6187.2950999999994</v>
      </c>
      <c r="Y83" s="212">
        <v>246.67070000000001</v>
      </c>
      <c r="Z83" s="212">
        <v>402.67</v>
      </c>
      <c r="AA83" s="212">
        <v>40.795000000000009</v>
      </c>
      <c r="AB83" s="216">
        <v>7270.4</v>
      </c>
      <c r="AC83" s="28">
        <v>0.90337972166998004</v>
      </c>
      <c r="AD83" s="166">
        <v>0.8</v>
      </c>
      <c r="AE83" s="70" t="str">
        <f t="shared" si="1"/>
        <v>ผ่าน</v>
      </c>
    </row>
    <row r="84" spans="1:31" x14ac:dyDescent="0.7">
      <c r="A84" s="5">
        <v>80</v>
      </c>
      <c r="B84" s="9" t="s">
        <v>889</v>
      </c>
      <c r="C84" s="9" t="s">
        <v>23</v>
      </c>
      <c r="D84" s="9" t="s">
        <v>988</v>
      </c>
      <c r="E84" s="55" t="s">
        <v>1318</v>
      </c>
      <c r="F84" s="55">
        <v>88</v>
      </c>
      <c r="G84" s="55" t="s">
        <v>2298</v>
      </c>
      <c r="H84" s="101" t="s">
        <v>1558</v>
      </c>
      <c r="I84" s="101">
        <v>6</v>
      </c>
      <c r="J84" s="101">
        <v>9</v>
      </c>
      <c r="K84" s="212">
        <v>130809</v>
      </c>
      <c r="L84" s="212">
        <v>3560</v>
      </c>
      <c r="M84" s="212">
        <v>6409</v>
      </c>
      <c r="N84" s="212">
        <v>1077</v>
      </c>
      <c r="O84" s="213">
        <v>148041</v>
      </c>
      <c r="P84" s="212">
        <v>27035</v>
      </c>
      <c r="Q84" s="212">
        <v>3654</v>
      </c>
      <c r="R84" s="212">
        <v>175</v>
      </c>
      <c r="S84" s="212">
        <v>191</v>
      </c>
      <c r="T84" s="212">
        <v>45</v>
      </c>
      <c r="U84" s="214">
        <v>4217</v>
      </c>
      <c r="V84" s="215">
        <v>15971</v>
      </c>
      <c r="W84" s="212">
        <v>13657</v>
      </c>
      <c r="X84" s="212">
        <v>2016.2011</v>
      </c>
      <c r="Y84" s="212">
        <v>86.818299999999994</v>
      </c>
      <c r="Z84" s="212">
        <v>123.1223</v>
      </c>
      <c r="AA84" s="212">
        <v>18.613600000000002</v>
      </c>
      <c r="AB84" s="216">
        <v>2317.4470999999999</v>
      </c>
      <c r="AC84" s="28">
        <v>0.54954875503912726</v>
      </c>
      <c r="AD84" s="166">
        <v>0.6</v>
      </c>
      <c r="AE84" s="70" t="str">
        <f t="shared" si="1"/>
        <v>ไม่ผ่าน</v>
      </c>
    </row>
    <row r="85" spans="1:31" x14ac:dyDescent="0.7">
      <c r="A85" s="5">
        <v>81</v>
      </c>
      <c r="B85" s="9" t="s">
        <v>889</v>
      </c>
      <c r="C85" s="9" t="s">
        <v>24</v>
      </c>
      <c r="D85" s="9" t="s">
        <v>989</v>
      </c>
      <c r="E85" s="55" t="s">
        <v>1318</v>
      </c>
      <c r="F85" s="55">
        <v>114</v>
      </c>
      <c r="G85" s="55" t="s">
        <v>2301</v>
      </c>
      <c r="H85" s="101" t="s">
        <v>1560</v>
      </c>
      <c r="I85" s="101">
        <v>13</v>
      </c>
      <c r="J85" s="101">
        <v>11</v>
      </c>
      <c r="K85" s="212">
        <v>195208</v>
      </c>
      <c r="L85" s="212">
        <v>8021</v>
      </c>
      <c r="M85" s="212">
        <v>11685</v>
      </c>
      <c r="N85" s="212">
        <v>1461</v>
      </c>
      <c r="O85" s="213">
        <v>226066</v>
      </c>
      <c r="P85" s="212">
        <v>48492</v>
      </c>
      <c r="Q85" s="212">
        <v>5711</v>
      </c>
      <c r="R85" s="212">
        <v>329</v>
      </c>
      <c r="S85" s="212">
        <v>405</v>
      </c>
      <c r="T85" s="212">
        <v>44</v>
      </c>
      <c r="U85" s="214">
        <v>6853</v>
      </c>
      <c r="V85" s="215">
        <v>27814</v>
      </c>
      <c r="W85" s="212">
        <v>6777</v>
      </c>
      <c r="X85" s="212">
        <v>4931.1593999999996</v>
      </c>
      <c r="Y85" s="212">
        <v>243.82920000000001</v>
      </c>
      <c r="Z85" s="212">
        <v>392.13920000000007</v>
      </c>
      <c r="AA85" s="212">
        <v>69.893299999999996</v>
      </c>
      <c r="AB85" s="216">
        <v>5860.0930999999991</v>
      </c>
      <c r="AC85" s="28">
        <v>0.85511354151466501</v>
      </c>
      <c r="AD85" s="166">
        <v>0.8</v>
      </c>
      <c r="AE85" s="70" t="str">
        <f t="shared" si="1"/>
        <v>ผ่าน</v>
      </c>
    </row>
    <row r="86" spans="1:31" x14ac:dyDescent="0.7">
      <c r="A86" s="5">
        <v>82</v>
      </c>
      <c r="B86" s="9" t="s">
        <v>889</v>
      </c>
      <c r="C86" s="9" t="s">
        <v>25</v>
      </c>
      <c r="D86" s="9" t="s">
        <v>990</v>
      </c>
      <c r="E86" s="55" t="s">
        <v>1318</v>
      </c>
      <c r="F86" s="55">
        <v>30</v>
      </c>
      <c r="G86" s="55" t="s">
        <v>2299</v>
      </c>
      <c r="H86" s="101" t="s">
        <v>1558</v>
      </c>
      <c r="I86" s="101">
        <v>5</v>
      </c>
      <c r="J86" s="101">
        <v>4</v>
      </c>
      <c r="K86" s="212">
        <v>73681</v>
      </c>
      <c r="L86" s="212">
        <v>3825</v>
      </c>
      <c r="M86" s="212">
        <v>7875</v>
      </c>
      <c r="N86" s="212">
        <v>1387</v>
      </c>
      <c r="O86" s="213">
        <v>88592</v>
      </c>
      <c r="P86" s="212">
        <v>120373</v>
      </c>
      <c r="Q86" s="212">
        <v>1218</v>
      </c>
      <c r="R86" s="212">
        <v>83</v>
      </c>
      <c r="S86" s="212">
        <v>131</v>
      </c>
      <c r="T86" s="212">
        <v>22</v>
      </c>
      <c r="U86" s="214">
        <v>1485</v>
      </c>
      <c r="V86" s="215">
        <v>4976</v>
      </c>
      <c r="W86" s="212">
        <v>20158</v>
      </c>
      <c r="X86" s="212">
        <v>802.29200000000014</v>
      </c>
      <c r="Y86" s="212">
        <v>48.178200000000004</v>
      </c>
      <c r="Z86" s="212">
        <v>97.259599999999992</v>
      </c>
      <c r="AA86" s="212">
        <v>17.8444</v>
      </c>
      <c r="AB86" s="216">
        <v>979.22730000000001</v>
      </c>
      <c r="AC86" s="28">
        <v>0.65941232323232324</v>
      </c>
      <c r="AD86" s="166">
        <v>0.6</v>
      </c>
      <c r="AE86" s="70" t="str">
        <f t="shared" si="1"/>
        <v>ผ่าน</v>
      </c>
    </row>
    <row r="87" spans="1:31" x14ac:dyDescent="0.7">
      <c r="A87" s="5">
        <v>83</v>
      </c>
      <c r="B87" s="9" t="s">
        <v>889</v>
      </c>
      <c r="C87" s="9" t="s">
        <v>26</v>
      </c>
      <c r="D87" s="9" t="s">
        <v>991</v>
      </c>
      <c r="E87" s="55" t="s">
        <v>1318</v>
      </c>
      <c r="F87" s="55">
        <v>30</v>
      </c>
      <c r="G87" s="55" t="s">
        <v>2299</v>
      </c>
      <c r="H87" s="101" t="s">
        <v>1558</v>
      </c>
      <c r="I87" s="101">
        <v>5</v>
      </c>
      <c r="J87" s="101">
        <v>3</v>
      </c>
      <c r="K87" s="212">
        <v>67178</v>
      </c>
      <c r="L87" s="212">
        <v>2286</v>
      </c>
      <c r="M87" s="212">
        <v>3832</v>
      </c>
      <c r="N87" s="212">
        <v>538</v>
      </c>
      <c r="O87" s="213">
        <v>78869</v>
      </c>
      <c r="P87" s="212">
        <v>36974</v>
      </c>
      <c r="Q87" s="212">
        <v>1254</v>
      </c>
      <c r="R87" s="212">
        <v>91</v>
      </c>
      <c r="S87" s="212">
        <v>62</v>
      </c>
      <c r="T87" s="212">
        <v>12</v>
      </c>
      <c r="U87" s="214">
        <v>1478</v>
      </c>
      <c r="V87" s="215">
        <v>6103</v>
      </c>
      <c r="W87" s="212">
        <v>3877</v>
      </c>
      <c r="X87" s="212">
        <v>808.99519999999995</v>
      </c>
      <c r="Y87" s="212">
        <v>52.465599999999995</v>
      </c>
      <c r="Z87" s="212">
        <v>34.666900000000005</v>
      </c>
      <c r="AA87" s="212">
        <v>11.4293</v>
      </c>
      <c r="AB87" s="216">
        <v>934.14649999999995</v>
      </c>
      <c r="AC87" s="28">
        <v>0.63203416779431665</v>
      </c>
      <c r="AD87" s="166">
        <v>0.6</v>
      </c>
      <c r="AE87" s="70" t="str">
        <f t="shared" si="1"/>
        <v>ผ่าน</v>
      </c>
    </row>
    <row r="88" spans="1:31" x14ac:dyDescent="0.7">
      <c r="A88" s="5">
        <v>84</v>
      </c>
      <c r="B88" s="9" t="s">
        <v>889</v>
      </c>
      <c r="C88" s="9" t="s">
        <v>27</v>
      </c>
      <c r="D88" s="9" t="s">
        <v>992</v>
      </c>
      <c r="E88" s="55" t="s">
        <v>1318</v>
      </c>
      <c r="F88" s="55">
        <v>36</v>
      </c>
      <c r="G88" s="55" t="s">
        <v>2299</v>
      </c>
      <c r="H88" s="101" t="s">
        <v>1558</v>
      </c>
      <c r="I88" s="101">
        <v>5</v>
      </c>
      <c r="J88" s="101">
        <v>4</v>
      </c>
      <c r="K88" s="212">
        <v>67471</v>
      </c>
      <c r="L88" s="212">
        <v>1507</v>
      </c>
      <c r="M88" s="212">
        <v>2588</v>
      </c>
      <c r="N88" s="212">
        <v>315</v>
      </c>
      <c r="O88" s="213">
        <v>73804</v>
      </c>
      <c r="P88" s="212">
        <v>33193</v>
      </c>
      <c r="Q88" s="212">
        <v>1359</v>
      </c>
      <c r="R88" s="212">
        <v>48</v>
      </c>
      <c r="S88" s="212">
        <v>59</v>
      </c>
      <c r="T88" s="212">
        <v>5</v>
      </c>
      <c r="U88" s="214">
        <v>1533</v>
      </c>
      <c r="V88" s="215">
        <v>5606</v>
      </c>
      <c r="W88" s="212">
        <v>5734</v>
      </c>
      <c r="X88" s="212">
        <v>553.34299999999996</v>
      </c>
      <c r="Y88" s="212">
        <v>17.2028</v>
      </c>
      <c r="Z88" s="212">
        <v>15.305899999999998</v>
      </c>
      <c r="AA88" s="212">
        <v>3.4364999999999997</v>
      </c>
      <c r="AB88" s="216">
        <v>606.88739999999996</v>
      </c>
      <c r="AC88" s="28">
        <v>0.3958821917808219</v>
      </c>
      <c r="AD88" s="166">
        <v>0.6</v>
      </c>
      <c r="AE88" s="70" t="str">
        <f t="shared" si="1"/>
        <v>ไม่ผ่าน</v>
      </c>
    </row>
    <row r="89" spans="1:31" x14ac:dyDescent="0.7">
      <c r="A89" s="5">
        <v>85</v>
      </c>
      <c r="B89" s="9" t="s">
        <v>889</v>
      </c>
      <c r="C89" s="9" t="s">
        <v>28</v>
      </c>
      <c r="D89" s="9" t="s">
        <v>993</v>
      </c>
      <c r="E89" s="55" t="s">
        <v>1318</v>
      </c>
      <c r="F89" s="55">
        <v>30</v>
      </c>
      <c r="G89" s="55" t="s">
        <v>2299</v>
      </c>
      <c r="H89" s="101" t="s">
        <v>1558</v>
      </c>
      <c r="I89" s="101">
        <v>5</v>
      </c>
      <c r="J89" s="101">
        <v>4</v>
      </c>
      <c r="K89" s="212">
        <v>66741</v>
      </c>
      <c r="L89" s="212">
        <v>1902</v>
      </c>
      <c r="M89" s="212">
        <v>4160</v>
      </c>
      <c r="N89" s="212">
        <v>792</v>
      </c>
      <c r="O89" s="213">
        <v>76103</v>
      </c>
      <c r="P89" s="212">
        <v>16024</v>
      </c>
      <c r="Q89" s="212">
        <v>1954</v>
      </c>
      <c r="R89" s="212">
        <v>90</v>
      </c>
      <c r="S89" s="212">
        <v>118</v>
      </c>
      <c r="T89" s="212">
        <v>30</v>
      </c>
      <c r="U89" s="214">
        <v>2240</v>
      </c>
      <c r="V89" s="215">
        <v>7740</v>
      </c>
      <c r="W89" s="212">
        <v>2162</v>
      </c>
      <c r="X89" s="212">
        <v>1159.107</v>
      </c>
      <c r="Y89" s="212">
        <v>57.60799999999999</v>
      </c>
      <c r="Z89" s="212">
        <v>69.512100000000004</v>
      </c>
      <c r="AA89" s="212">
        <v>13.741699999999998</v>
      </c>
      <c r="AB89" s="216">
        <v>1321.7233000000001</v>
      </c>
      <c r="AC89" s="28">
        <v>0.59005504464285718</v>
      </c>
      <c r="AD89" s="166">
        <v>0.6</v>
      </c>
      <c r="AE89" s="70" t="str">
        <f t="shared" si="1"/>
        <v>ไม่ผ่าน</v>
      </c>
    </row>
    <row r="90" spans="1:31" x14ac:dyDescent="0.7">
      <c r="A90" s="5">
        <v>86</v>
      </c>
      <c r="B90" s="9" t="s">
        <v>889</v>
      </c>
      <c r="C90" s="9" t="s">
        <v>74</v>
      </c>
      <c r="D90" s="9" t="s">
        <v>1038</v>
      </c>
      <c r="E90" s="55" t="s">
        <v>1318</v>
      </c>
      <c r="F90" s="55">
        <v>139</v>
      </c>
      <c r="G90" s="55" t="s">
        <v>2301</v>
      </c>
      <c r="H90" s="101" t="s">
        <v>1560</v>
      </c>
      <c r="I90" s="101">
        <v>13</v>
      </c>
      <c r="J90" s="101">
        <v>12</v>
      </c>
      <c r="K90" s="212">
        <v>333567</v>
      </c>
      <c r="L90" s="212">
        <v>13657</v>
      </c>
      <c r="M90" s="212">
        <v>23329</v>
      </c>
      <c r="N90" s="212">
        <v>3493</v>
      </c>
      <c r="O90" s="213">
        <v>382960</v>
      </c>
      <c r="P90" s="212">
        <v>82211.67</v>
      </c>
      <c r="Q90" s="212">
        <v>7767</v>
      </c>
      <c r="R90" s="212">
        <v>440</v>
      </c>
      <c r="S90" s="212">
        <v>528</v>
      </c>
      <c r="T90" s="212">
        <v>73</v>
      </c>
      <c r="U90" s="214">
        <v>9106</v>
      </c>
      <c r="V90" s="215">
        <v>34123</v>
      </c>
      <c r="W90" s="212">
        <v>7798</v>
      </c>
      <c r="X90" s="212">
        <v>7081.8152999999993</v>
      </c>
      <c r="Y90" s="212">
        <v>398.69040000000007</v>
      </c>
      <c r="Z90" s="212">
        <v>609.20010000000002</v>
      </c>
      <c r="AA90" s="212">
        <v>68.539999999999992</v>
      </c>
      <c r="AB90" s="216">
        <v>8328.9159999999993</v>
      </c>
      <c r="AC90" s="28">
        <v>0.9146624203821655</v>
      </c>
      <c r="AD90" s="166">
        <v>0.8</v>
      </c>
      <c r="AE90" s="70" t="str">
        <f t="shared" si="1"/>
        <v>ผ่าน</v>
      </c>
    </row>
    <row r="91" spans="1:31" x14ac:dyDescent="0.7">
      <c r="A91" s="5">
        <v>87</v>
      </c>
      <c r="B91" s="9" t="s">
        <v>889</v>
      </c>
      <c r="C91" s="9" t="s">
        <v>83</v>
      </c>
      <c r="D91" s="9" t="s">
        <v>1046</v>
      </c>
      <c r="E91" s="55" t="s">
        <v>1318</v>
      </c>
      <c r="F91" s="55">
        <v>30</v>
      </c>
      <c r="G91" s="55" t="s">
        <v>2308</v>
      </c>
      <c r="H91" s="101" t="s">
        <v>1562</v>
      </c>
      <c r="I91" s="101">
        <v>3</v>
      </c>
      <c r="J91" s="101">
        <v>2</v>
      </c>
      <c r="K91" s="212">
        <v>60412</v>
      </c>
      <c r="L91" s="212">
        <v>2423</v>
      </c>
      <c r="M91" s="212">
        <v>3173</v>
      </c>
      <c r="N91" s="212">
        <v>694</v>
      </c>
      <c r="O91" s="213">
        <v>68827</v>
      </c>
      <c r="P91" s="212">
        <v>28848</v>
      </c>
      <c r="Q91" s="212">
        <v>1224</v>
      </c>
      <c r="R91" s="212">
        <v>55</v>
      </c>
      <c r="S91" s="212">
        <v>78</v>
      </c>
      <c r="T91" s="212">
        <v>13</v>
      </c>
      <c r="U91" s="214">
        <v>1406</v>
      </c>
      <c r="V91" s="215">
        <v>4864</v>
      </c>
      <c r="W91" s="212">
        <v>2252</v>
      </c>
      <c r="X91" s="212">
        <v>575.5612000000001</v>
      </c>
      <c r="Y91" s="212">
        <v>20.968400000000003</v>
      </c>
      <c r="Z91" s="212">
        <v>44.563000000000002</v>
      </c>
      <c r="AA91" s="212">
        <v>7.7885999999999989</v>
      </c>
      <c r="AB91" s="216">
        <v>653.46180000000004</v>
      </c>
      <c r="AC91" s="28">
        <v>0.46476657183499293</v>
      </c>
      <c r="AD91" s="166">
        <v>0.6</v>
      </c>
      <c r="AE91" s="70" t="str">
        <f t="shared" si="1"/>
        <v>ไม่ผ่าน</v>
      </c>
    </row>
    <row r="92" spans="1:31" x14ac:dyDescent="0.7">
      <c r="A92" s="5">
        <v>88</v>
      </c>
      <c r="B92" s="9" t="s">
        <v>889</v>
      </c>
      <c r="C92" s="9" t="s">
        <v>84</v>
      </c>
      <c r="D92" s="9" t="s">
        <v>1047</v>
      </c>
      <c r="E92" s="55" t="s">
        <v>1318</v>
      </c>
      <c r="F92" s="55">
        <v>30</v>
      </c>
      <c r="G92" s="55" t="s">
        <v>2308</v>
      </c>
      <c r="H92" s="101" t="s">
        <v>1562</v>
      </c>
      <c r="I92" s="101">
        <v>3</v>
      </c>
      <c r="J92" s="101">
        <v>2</v>
      </c>
      <c r="K92" s="212">
        <v>41015</v>
      </c>
      <c r="L92" s="212">
        <v>2525</v>
      </c>
      <c r="M92" s="212">
        <v>2850</v>
      </c>
      <c r="N92" s="212">
        <v>269</v>
      </c>
      <c r="O92" s="213">
        <v>49661</v>
      </c>
      <c r="P92" s="212">
        <v>34349</v>
      </c>
      <c r="Q92" s="212">
        <v>1113</v>
      </c>
      <c r="R92" s="212">
        <v>93</v>
      </c>
      <c r="S92" s="212">
        <v>61</v>
      </c>
      <c r="T92" s="212">
        <v>6</v>
      </c>
      <c r="U92" s="214">
        <v>1309</v>
      </c>
      <c r="V92" s="215">
        <v>5744</v>
      </c>
      <c r="W92" s="212">
        <v>7893</v>
      </c>
      <c r="X92" s="212">
        <v>724.04669999999999</v>
      </c>
      <c r="Y92" s="212">
        <v>53.443200000000004</v>
      </c>
      <c r="Z92" s="212">
        <v>36.894299999999994</v>
      </c>
      <c r="AA92" s="212">
        <v>4.8542999999999994</v>
      </c>
      <c r="AB92" s="216">
        <v>835.08920000000001</v>
      </c>
      <c r="AC92" s="28">
        <v>0.63795966386554626</v>
      </c>
      <c r="AD92" s="166">
        <v>0.6</v>
      </c>
      <c r="AE92" s="70" t="str">
        <f t="shared" si="1"/>
        <v>ผ่าน</v>
      </c>
    </row>
  </sheetData>
  <autoFilter ref="A4:AE92" xr:uid="{00000000-0001-0000-1800-000000000000}"/>
  <mergeCells count="1">
    <mergeCell ref="AC1:AE1"/>
  </mergeCells>
  <conditionalFormatting sqref="AE5:AE92">
    <cfRule type="containsText" dxfId="1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U25"/>
  <sheetViews>
    <sheetView topLeftCell="A19" zoomScale="90" zoomScaleNormal="90" workbookViewId="0">
      <selection activeCell="H31" sqref="H31"/>
    </sheetView>
  </sheetViews>
  <sheetFormatPr defaultColWidth="9" defaultRowHeight="13.8" x14ac:dyDescent="0.25"/>
  <cols>
    <col min="1" max="1" width="9" style="3"/>
    <col min="2" max="2" width="8.5" style="3" customWidth="1"/>
    <col min="3" max="3" width="24.19921875" style="3" customWidth="1"/>
    <col min="4" max="11" width="12.3984375" style="3" customWidth="1"/>
    <col min="12" max="12" width="9" style="3"/>
    <col min="13" max="13" width="16.09765625" style="3" customWidth="1"/>
    <col min="14" max="14" width="9" style="3"/>
    <col min="15" max="15" width="23.69921875" style="3" customWidth="1"/>
    <col min="16" max="16384" width="9" style="3"/>
  </cols>
  <sheetData>
    <row r="1" spans="1:21" ht="24.6" x14ac:dyDescent="0.7">
      <c r="K1" s="24" t="s">
        <v>2379</v>
      </c>
    </row>
    <row r="2" spans="1:21" ht="22.95" customHeight="1" x14ac:dyDescent="0.25">
      <c r="B2" s="244" t="s">
        <v>2375</v>
      </c>
      <c r="C2" s="244"/>
      <c r="D2" s="244"/>
      <c r="E2" s="244"/>
      <c r="F2" s="244"/>
      <c r="G2" s="244"/>
      <c r="H2" s="244"/>
      <c r="I2" s="244"/>
      <c r="J2" s="244"/>
      <c r="K2" s="244"/>
    </row>
    <row r="3" spans="1:21" ht="24.6" x14ac:dyDescent="0.25">
      <c r="A3" s="242" t="s">
        <v>1057</v>
      </c>
      <c r="B3" s="242" t="s">
        <v>1316</v>
      </c>
      <c r="C3" s="242" t="s">
        <v>1379</v>
      </c>
      <c r="D3" s="239" t="s">
        <v>1566</v>
      </c>
      <c r="E3" s="240"/>
      <c r="F3" s="240"/>
      <c r="G3" s="241"/>
      <c r="H3" s="239" t="s">
        <v>1567</v>
      </c>
      <c r="I3" s="240"/>
      <c r="J3" s="240"/>
      <c r="K3" s="241"/>
    </row>
    <row r="4" spans="1:21" ht="49.2" x14ac:dyDescent="0.25">
      <c r="A4" s="243"/>
      <c r="B4" s="243"/>
      <c r="C4" s="243"/>
      <c r="D4" s="21" t="s">
        <v>1565</v>
      </c>
      <c r="E4" s="22" t="s">
        <v>1568</v>
      </c>
      <c r="F4" s="22" t="s">
        <v>1569</v>
      </c>
      <c r="G4" s="22" t="s">
        <v>1570</v>
      </c>
      <c r="H4" s="22" t="s">
        <v>1565</v>
      </c>
      <c r="I4" s="22" t="s">
        <v>1568</v>
      </c>
      <c r="J4" s="22" t="s">
        <v>1569</v>
      </c>
      <c r="K4" s="22" t="s">
        <v>1570</v>
      </c>
    </row>
    <row r="5" spans="1:21" ht="24.6" x14ac:dyDescent="0.7">
      <c r="A5" s="220">
        <v>1</v>
      </c>
      <c r="B5" s="220"/>
      <c r="C5" s="26" t="s">
        <v>2376</v>
      </c>
      <c r="D5" s="219"/>
      <c r="E5" s="22"/>
      <c r="F5" s="22"/>
      <c r="G5" s="22"/>
      <c r="H5" s="22"/>
      <c r="I5" s="22"/>
      <c r="J5" s="22"/>
      <c r="K5" s="22"/>
      <c r="M5" s="24"/>
      <c r="N5" s="24"/>
      <c r="O5" s="24"/>
      <c r="P5" s="24"/>
      <c r="Q5" s="24"/>
      <c r="S5" s="146"/>
      <c r="T5" s="146"/>
      <c r="U5" s="146"/>
    </row>
    <row r="6" spans="1:21" ht="24.6" x14ac:dyDescent="0.7">
      <c r="A6" s="25">
        <v>2</v>
      </c>
      <c r="B6" s="25">
        <v>2</v>
      </c>
      <c r="C6" s="26" t="s">
        <v>2302</v>
      </c>
      <c r="D6" s="25">
        <v>39</v>
      </c>
      <c r="E6" s="66">
        <v>618.46</v>
      </c>
      <c r="F6" s="66">
        <v>237.61</v>
      </c>
      <c r="G6" s="66">
        <v>856.07</v>
      </c>
      <c r="H6" s="25">
        <v>32</v>
      </c>
      <c r="I6" s="28">
        <v>36988.69</v>
      </c>
      <c r="J6" s="28">
        <v>18917.75</v>
      </c>
      <c r="K6" s="28">
        <v>55906.44</v>
      </c>
      <c r="M6" s="24"/>
      <c r="N6" s="24"/>
      <c r="O6" s="24"/>
      <c r="P6" s="24"/>
      <c r="Q6" s="24"/>
      <c r="S6" s="146"/>
      <c r="T6" s="146"/>
      <c r="U6" s="146"/>
    </row>
    <row r="7" spans="1:21" ht="24.6" x14ac:dyDescent="0.7">
      <c r="A7" s="23">
        <v>3</v>
      </c>
      <c r="B7" s="25">
        <v>3</v>
      </c>
      <c r="C7" s="26" t="s">
        <v>2308</v>
      </c>
      <c r="D7" s="25">
        <v>34</v>
      </c>
      <c r="E7" s="66">
        <v>481.77</v>
      </c>
      <c r="F7" s="66">
        <v>137.72999999999999</v>
      </c>
      <c r="G7" s="66">
        <v>619.49</v>
      </c>
      <c r="H7" s="25">
        <v>24</v>
      </c>
      <c r="I7" s="28">
        <v>30754.59</v>
      </c>
      <c r="J7" s="28">
        <v>14582.64</v>
      </c>
      <c r="K7" s="28">
        <v>45337.23</v>
      </c>
      <c r="M7" s="24"/>
      <c r="N7" s="24"/>
      <c r="O7" s="24"/>
      <c r="P7" s="24"/>
      <c r="Q7" s="147"/>
      <c r="S7" s="146"/>
      <c r="T7" s="146"/>
      <c r="U7" s="146"/>
    </row>
    <row r="8" spans="1:21" ht="24.6" x14ac:dyDescent="0.7">
      <c r="A8" s="25">
        <v>4</v>
      </c>
      <c r="B8" s="25">
        <v>4</v>
      </c>
      <c r="C8" s="26" t="s">
        <v>2309</v>
      </c>
      <c r="D8" s="25">
        <v>6</v>
      </c>
      <c r="E8" s="66">
        <v>684.05</v>
      </c>
      <c r="F8" s="66">
        <v>470.62</v>
      </c>
      <c r="G8" s="66">
        <v>1154.67</v>
      </c>
      <c r="H8" s="25">
        <v>6</v>
      </c>
      <c r="I8" s="73">
        <v>39846.080000000002</v>
      </c>
      <c r="J8" s="28">
        <v>18043.18</v>
      </c>
      <c r="K8" s="28">
        <v>57889.26</v>
      </c>
      <c r="M8" s="24"/>
      <c r="N8" s="24"/>
      <c r="O8" s="24"/>
      <c r="P8" s="24"/>
      <c r="Q8" s="24"/>
      <c r="S8" s="146"/>
      <c r="T8" s="146"/>
      <c r="U8" s="146"/>
    </row>
    <row r="9" spans="1:21" ht="24.6" x14ac:dyDescent="0.7">
      <c r="A9" s="23">
        <v>5</v>
      </c>
      <c r="B9" s="25">
        <v>5</v>
      </c>
      <c r="C9" s="26" t="s">
        <v>2299</v>
      </c>
      <c r="D9" s="25">
        <v>261</v>
      </c>
      <c r="E9" s="66">
        <v>551.01</v>
      </c>
      <c r="F9" s="66">
        <v>172.88</v>
      </c>
      <c r="G9" s="66">
        <v>723.89</v>
      </c>
      <c r="H9" s="25">
        <v>258</v>
      </c>
      <c r="I9" s="28">
        <v>28854.29</v>
      </c>
      <c r="J9" s="28">
        <v>18645.14</v>
      </c>
      <c r="K9" s="28">
        <v>47499.43</v>
      </c>
      <c r="M9" s="24"/>
      <c r="N9" s="24"/>
      <c r="O9" s="24"/>
      <c r="P9" s="24"/>
      <c r="Q9" s="24"/>
      <c r="S9" s="146"/>
      <c r="T9" s="146"/>
      <c r="U9" s="146"/>
    </row>
    <row r="10" spans="1:21" ht="24.6" x14ac:dyDescent="0.7">
      <c r="A10" s="25">
        <v>6</v>
      </c>
      <c r="B10" s="25">
        <v>6</v>
      </c>
      <c r="C10" s="26" t="s">
        <v>2298</v>
      </c>
      <c r="D10" s="25">
        <v>230</v>
      </c>
      <c r="E10" s="66">
        <v>505.82</v>
      </c>
      <c r="F10" s="66">
        <v>145.68</v>
      </c>
      <c r="G10" s="66">
        <v>651.5</v>
      </c>
      <c r="H10" s="25">
        <v>230</v>
      </c>
      <c r="I10" s="28">
        <v>25878.03</v>
      </c>
      <c r="J10" s="28">
        <v>13378.37</v>
      </c>
      <c r="K10" s="28">
        <v>39256.400000000001</v>
      </c>
      <c r="M10" s="24"/>
      <c r="N10" s="24"/>
      <c r="O10" s="24"/>
      <c r="P10" s="24"/>
      <c r="Q10" s="147"/>
      <c r="S10" s="146"/>
      <c r="T10" s="146"/>
      <c r="U10" s="146"/>
    </row>
    <row r="11" spans="1:21" ht="24.6" x14ac:dyDescent="0.7">
      <c r="A11" s="23">
        <v>7</v>
      </c>
      <c r="B11" s="25">
        <v>7</v>
      </c>
      <c r="C11" s="26" t="s">
        <v>2315</v>
      </c>
      <c r="D11" s="25">
        <v>17</v>
      </c>
      <c r="E11" s="67">
        <v>583.26</v>
      </c>
      <c r="F11" s="66">
        <v>231.83</v>
      </c>
      <c r="G11" s="66">
        <v>815.09</v>
      </c>
      <c r="H11" s="25">
        <v>17</v>
      </c>
      <c r="I11" s="28">
        <v>28891.01</v>
      </c>
      <c r="J11" s="28">
        <v>11166.06</v>
      </c>
      <c r="K11" s="28">
        <v>40057.07</v>
      </c>
      <c r="M11" s="24"/>
      <c r="N11" s="24"/>
      <c r="O11" s="24"/>
      <c r="P11" s="24"/>
      <c r="Q11" s="24"/>
    </row>
    <row r="12" spans="1:21" ht="24.6" x14ac:dyDescent="0.7">
      <c r="A12" s="221">
        <v>8</v>
      </c>
      <c r="B12" s="222"/>
      <c r="C12" s="223" t="s">
        <v>2377</v>
      </c>
      <c r="D12" s="222"/>
      <c r="E12" s="222"/>
      <c r="F12" s="222"/>
      <c r="G12" s="222"/>
      <c r="H12" s="222"/>
      <c r="I12" s="222"/>
      <c r="J12" s="222"/>
      <c r="K12" s="222"/>
      <c r="M12" s="24"/>
      <c r="N12" s="24"/>
      <c r="O12" s="24"/>
      <c r="P12" s="24"/>
      <c r="Q12" s="24"/>
      <c r="S12" s="146"/>
      <c r="T12" s="146"/>
      <c r="U12" s="146"/>
    </row>
    <row r="13" spans="1:21" ht="24.6" x14ac:dyDescent="0.7">
      <c r="A13" s="23">
        <v>9</v>
      </c>
      <c r="B13" s="25">
        <v>9</v>
      </c>
      <c r="C13" s="26" t="s">
        <v>2306</v>
      </c>
      <c r="D13" s="25">
        <v>39</v>
      </c>
      <c r="E13" s="66">
        <v>548.05999999999995</v>
      </c>
      <c r="F13" s="66">
        <v>171.94</v>
      </c>
      <c r="G13" s="66">
        <v>719.99</v>
      </c>
      <c r="H13" s="25">
        <v>39</v>
      </c>
      <c r="I13" s="28">
        <v>27605.3</v>
      </c>
      <c r="J13" s="28">
        <v>17299.95</v>
      </c>
      <c r="K13" s="28">
        <v>44905.24</v>
      </c>
      <c r="M13" s="24"/>
      <c r="N13" s="24"/>
      <c r="O13" s="24"/>
      <c r="P13" s="24"/>
      <c r="Q13" s="24"/>
      <c r="S13" s="146"/>
      <c r="T13" s="146"/>
      <c r="U13" s="146"/>
    </row>
    <row r="14" spans="1:21" ht="24.6" x14ac:dyDescent="0.7">
      <c r="A14" s="25">
        <v>10</v>
      </c>
      <c r="B14" s="25">
        <v>10</v>
      </c>
      <c r="C14" s="26" t="s">
        <v>2300</v>
      </c>
      <c r="D14" s="25">
        <v>54</v>
      </c>
      <c r="E14" s="68">
        <v>5088.32</v>
      </c>
      <c r="F14" s="66">
        <v>140.78</v>
      </c>
      <c r="G14" s="66">
        <v>649.1</v>
      </c>
      <c r="H14" s="25">
        <v>54</v>
      </c>
      <c r="I14" s="28">
        <v>23348.03</v>
      </c>
      <c r="J14" s="28">
        <v>14880.94</v>
      </c>
      <c r="K14" s="28">
        <v>38228.959999999999</v>
      </c>
      <c r="M14" s="24"/>
      <c r="N14" s="24"/>
      <c r="O14" s="24"/>
      <c r="P14" s="24"/>
      <c r="Q14" s="24"/>
    </row>
    <row r="15" spans="1:21" ht="24.6" x14ac:dyDescent="0.7">
      <c r="A15" s="221">
        <v>11</v>
      </c>
      <c r="B15" s="221"/>
      <c r="C15" s="223" t="s">
        <v>2378</v>
      </c>
      <c r="D15" s="221"/>
      <c r="E15" s="224"/>
      <c r="F15" s="224"/>
      <c r="G15" s="224"/>
      <c r="H15" s="221"/>
      <c r="I15" s="225"/>
      <c r="J15" s="225"/>
      <c r="K15" s="225"/>
      <c r="M15" s="24"/>
      <c r="N15" s="24"/>
      <c r="O15" s="24"/>
      <c r="P15" s="24"/>
      <c r="Q15" s="24"/>
      <c r="S15" s="146"/>
      <c r="T15" s="146"/>
      <c r="U15" s="146"/>
    </row>
    <row r="16" spans="1:21" ht="24.6" x14ac:dyDescent="0.7">
      <c r="A16" s="25">
        <v>12</v>
      </c>
      <c r="B16" s="25">
        <v>12</v>
      </c>
      <c r="C16" s="26" t="s">
        <v>2304</v>
      </c>
      <c r="D16" s="25">
        <v>20</v>
      </c>
      <c r="E16" s="66">
        <v>544.4</v>
      </c>
      <c r="F16" s="66">
        <v>134.68</v>
      </c>
      <c r="G16" s="66">
        <v>679.08</v>
      </c>
      <c r="H16" s="25">
        <v>19</v>
      </c>
      <c r="I16" s="28">
        <v>22482.19</v>
      </c>
      <c r="J16" s="28">
        <v>8061.09</v>
      </c>
      <c r="K16" s="28">
        <v>30543.279999999999</v>
      </c>
      <c r="M16" s="24"/>
      <c r="N16" s="24"/>
      <c r="O16" s="24"/>
      <c r="P16" s="24"/>
      <c r="Q16" s="24"/>
      <c r="S16" s="146"/>
      <c r="T16" s="146"/>
      <c r="U16" s="146"/>
    </row>
    <row r="17" spans="1:21" ht="24.6" x14ac:dyDescent="0.7">
      <c r="A17" s="25">
        <v>13</v>
      </c>
      <c r="B17" s="25">
        <v>13</v>
      </c>
      <c r="C17" s="26" t="s">
        <v>2301</v>
      </c>
      <c r="D17" s="25">
        <v>73</v>
      </c>
      <c r="E17" s="66">
        <v>531.62</v>
      </c>
      <c r="F17" s="66">
        <v>134.62</v>
      </c>
      <c r="G17" s="66">
        <v>666.24</v>
      </c>
      <c r="H17" s="25">
        <v>73</v>
      </c>
      <c r="I17" s="28">
        <v>22281.83</v>
      </c>
      <c r="J17" s="28">
        <v>11039.16</v>
      </c>
      <c r="K17" s="28">
        <v>33320.99</v>
      </c>
      <c r="M17" s="24"/>
      <c r="N17" s="24"/>
      <c r="O17" s="24"/>
      <c r="P17" s="24"/>
      <c r="Q17" s="24"/>
      <c r="S17" s="146"/>
      <c r="T17" s="146"/>
      <c r="U17" s="146"/>
    </row>
    <row r="18" spans="1:21" ht="24.6" x14ac:dyDescent="0.7">
      <c r="A18" s="23">
        <v>14</v>
      </c>
      <c r="B18" s="25">
        <v>14</v>
      </c>
      <c r="C18" s="26" t="s">
        <v>2311</v>
      </c>
      <c r="D18" s="25">
        <v>5</v>
      </c>
      <c r="E18" s="66">
        <v>690.11</v>
      </c>
      <c r="F18" s="66">
        <v>88.43</v>
      </c>
      <c r="G18" s="66">
        <v>778.54</v>
      </c>
      <c r="H18" s="25">
        <v>5</v>
      </c>
      <c r="I18" s="28">
        <v>22741.54</v>
      </c>
      <c r="J18" s="28">
        <v>4422.49</v>
      </c>
      <c r="K18" s="72">
        <v>27164.03</v>
      </c>
      <c r="M18" s="24"/>
      <c r="N18" s="24"/>
      <c r="O18" s="24"/>
      <c r="P18" s="24"/>
      <c r="Q18" s="24"/>
      <c r="S18" s="146"/>
      <c r="T18" s="146"/>
      <c r="U18" s="146"/>
    </row>
    <row r="19" spans="1:21" ht="24.6" x14ac:dyDescent="0.7">
      <c r="A19" s="25">
        <v>15</v>
      </c>
      <c r="B19" s="25">
        <v>15</v>
      </c>
      <c r="C19" s="26" t="s">
        <v>2307</v>
      </c>
      <c r="D19" s="25">
        <v>34</v>
      </c>
      <c r="E19" s="66">
        <v>649.85</v>
      </c>
      <c r="F19" s="66">
        <v>141.55000000000001</v>
      </c>
      <c r="G19" s="66">
        <v>791.4</v>
      </c>
      <c r="H19" s="25">
        <v>34</v>
      </c>
      <c r="I19" s="28">
        <v>20849.12</v>
      </c>
      <c r="J19" s="28">
        <v>6788.32</v>
      </c>
      <c r="K19" s="28">
        <v>27637.439999999999</v>
      </c>
      <c r="M19" s="24"/>
      <c r="N19" s="24"/>
      <c r="O19" s="24"/>
      <c r="P19" s="24"/>
      <c r="Q19" s="24"/>
      <c r="S19" s="146"/>
      <c r="T19" s="146"/>
      <c r="U19" s="146"/>
    </row>
    <row r="20" spans="1:21" ht="24.6" x14ac:dyDescent="0.7">
      <c r="A20" s="23">
        <v>16</v>
      </c>
      <c r="B20" s="25">
        <v>16</v>
      </c>
      <c r="C20" s="26" t="s">
        <v>2297</v>
      </c>
      <c r="D20" s="25">
        <v>25</v>
      </c>
      <c r="E20" s="66">
        <v>757.66</v>
      </c>
      <c r="F20" s="66">
        <v>311.08999999999997</v>
      </c>
      <c r="G20" s="66">
        <v>1068.76</v>
      </c>
      <c r="H20" s="25">
        <v>25</v>
      </c>
      <c r="I20" s="28">
        <v>18213.39</v>
      </c>
      <c r="J20" s="28">
        <v>3544.16</v>
      </c>
      <c r="K20" s="28">
        <v>21757.55</v>
      </c>
      <c r="M20" s="24"/>
      <c r="N20" s="24"/>
      <c r="O20" s="24"/>
      <c r="P20" s="24"/>
      <c r="Q20" s="147"/>
      <c r="S20" s="146"/>
      <c r="T20" s="146"/>
      <c r="U20" s="146"/>
    </row>
    <row r="21" spans="1:21" ht="24.6" x14ac:dyDescent="0.7">
      <c r="A21" s="25">
        <v>17</v>
      </c>
      <c r="B21" s="25">
        <v>17</v>
      </c>
      <c r="C21" s="26" t="s">
        <v>2303</v>
      </c>
      <c r="D21" s="25">
        <v>27</v>
      </c>
      <c r="E21" s="97">
        <v>861.56</v>
      </c>
      <c r="F21" s="66">
        <v>264.19</v>
      </c>
      <c r="G21" s="66">
        <v>1125.76</v>
      </c>
      <c r="H21" s="25">
        <v>27</v>
      </c>
      <c r="I21" s="28">
        <v>18182.240000000002</v>
      </c>
      <c r="J21" s="28">
        <v>3741.98</v>
      </c>
      <c r="K21" s="28">
        <v>21924.21</v>
      </c>
      <c r="M21" s="24"/>
      <c r="N21" s="24"/>
      <c r="O21" s="24"/>
      <c r="P21" s="24"/>
      <c r="Q21" s="147"/>
      <c r="S21" s="146"/>
      <c r="T21" s="146"/>
      <c r="U21" s="146"/>
    </row>
    <row r="22" spans="1:21" ht="24.6" x14ac:dyDescent="0.7">
      <c r="A22" s="23">
        <v>18</v>
      </c>
      <c r="B22" s="25">
        <v>18</v>
      </c>
      <c r="C22" s="26" t="s">
        <v>2316</v>
      </c>
      <c r="D22" s="25">
        <v>13</v>
      </c>
      <c r="E22" s="96">
        <v>999.08</v>
      </c>
      <c r="F22" s="66">
        <v>240.73</v>
      </c>
      <c r="G22" s="66">
        <v>1239.81</v>
      </c>
      <c r="H22" s="25">
        <v>13</v>
      </c>
      <c r="I22" s="28">
        <v>20157.400000000001</v>
      </c>
      <c r="J22" s="28">
        <v>4356.58</v>
      </c>
      <c r="K22" s="28">
        <v>24513.98</v>
      </c>
      <c r="O22" s="146"/>
      <c r="Q22" s="146"/>
      <c r="S22" s="146"/>
      <c r="T22" s="146"/>
      <c r="U22" s="146"/>
    </row>
    <row r="23" spans="1:21" ht="24.6" x14ac:dyDescent="0.7">
      <c r="A23" s="25">
        <v>19</v>
      </c>
      <c r="B23" s="25">
        <v>19</v>
      </c>
      <c r="C23" s="26" t="s">
        <v>2305</v>
      </c>
      <c r="D23" s="25">
        <v>17</v>
      </c>
      <c r="E23" s="96">
        <v>1112.98</v>
      </c>
      <c r="F23" s="66">
        <v>317.57</v>
      </c>
      <c r="G23" s="66">
        <v>1430.56</v>
      </c>
      <c r="H23" s="25">
        <v>17</v>
      </c>
      <c r="I23" s="28">
        <v>17352.07</v>
      </c>
      <c r="J23" s="28">
        <v>3352.75</v>
      </c>
      <c r="K23" s="28">
        <v>20704.849999999999</v>
      </c>
      <c r="O23" s="146"/>
      <c r="Q23" s="146"/>
      <c r="S23" s="146"/>
      <c r="T23" s="146"/>
      <c r="U23" s="146"/>
    </row>
    <row r="24" spans="1:21" ht="24.6" x14ac:dyDescent="0.7">
      <c r="A24" s="23">
        <v>20</v>
      </c>
      <c r="B24" s="25">
        <v>20</v>
      </c>
      <c r="C24" s="26" t="s">
        <v>2310</v>
      </c>
      <c r="D24" s="25">
        <v>4</v>
      </c>
      <c r="E24" s="66">
        <v>1197.45</v>
      </c>
      <c r="F24" s="66">
        <v>392.26</v>
      </c>
      <c r="G24" s="66">
        <v>1589.72</v>
      </c>
      <c r="H24" s="25">
        <v>4</v>
      </c>
      <c r="I24" s="28">
        <v>20635.900000000001</v>
      </c>
      <c r="J24" s="28">
        <v>3814.7</v>
      </c>
      <c r="K24" s="28">
        <v>24450.61</v>
      </c>
      <c r="S24" s="146"/>
      <c r="T24" s="146"/>
      <c r="U24" s="146"/>
    </row>
    <row r="25" spans="1:21" ht="24.6" x14ac:dyDescent="0.7">
      <c r="A25" s="236" t="s">
        <v>1380</v>
      </c>
      <c r="B25" s="237"/>
      <c r="C25" s="238"/>
      <c r="D25" s="27">
        <f>SUM(D6:D24)</f>
        <v>898</v>
      </c>
      <c r="H25" s="27">
        <f>SUM(H6:H24)</f>
        <v>877</v>
      </c>
    </row>
  </sheetData>
  <mergeCells count="7">
    <mergeCell ref="A25:C25"/>
    <mergeCell ref="D3:G3"/>
    <mergeCell ref="H3:K3"/>
    <mergeCell ref="A3:A4"/>
    <mergeCell ref="B2:K2"/>
    <mergeCell ref="B3:B4"/>
    <mergeCell ref="C3:C4"/>
  </mergeCells>
  <phoneticPr fontId="18" type="noConversion"/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CR489"/>
  <sheetViews>
    <sheetView zoomScale="70" zoomScaleNormal="70" workbookViewId="0">
      <pane xSplit="3" ySplit="4" topLeftCell="D446" activePane="bottomRight" state="frozen"/>
      <selection pane="topRight" activeCell="D1" sqref="D1"/>
      <selection pane="bottomLeft" activeCell="A5" sqref="A5"/>
      <selection pane="bottomRight" activeCell="A450" sqref="A450:A452"/>
    </sheetView>
  </sheetViews>
  <sheetFormatPr defaultColWidth="9" defaultRowHeight="24.6" x14ac:dyDescent="0.7"/>
  <cols>
    <col min="1" max="1" width="15.8984375" style="13" customWidth="1"/>
    <col min="2" max="2" width="17.3984375" style="13" customWidth="1"/>
    <col min="3" max="3" width="68.3984375" style="102" customWidth="1"/>
    <col min="4" max="4" width="16.19921875" style="102" customWidth="1"/>
    <col min="5" max="91" width="19" style="34" customWidth="1"/>
    <col min="92" max="92" width="9" style="85"/>
    <col min="93" max="93" width="15.5" style="102" bestFit="1" customWidth="1"/>
    <col min="94" max="94" width="18.59765625" style="75" customWidth="1"/>
    <col min="95" max="95" width="36.5" style="102" customWidth="1"/>
    <col min="96" max="16384" width="9" style="102"/>
  </cols>
  <sheetData>
    <row r="1" spans="1:96" x14ac:dyDescent="0.7">
      <c r="A1" s="99"/>
      <c r="B1" s="99"/>
      <c r="C1" s="99"/>
      <c r="D1" s="100">
        <v>1</v>
      </c>
      <c r="E1" s="84">
        <v>2</v>
      </c>
      <c r="F1" s="84">
        <v>3</v>
      </c>
      <c r="G1" s="84">
        <v>4</v>
      </c>
      <c r="H1" s="84">
        <v>5</v>
      </c>
      <c r="I1" s="84">
        <v>6</v>
      </c>
      <c r="J1" s="84">
        <v>7</v>
      </c>
      <c r="K1" s="84">
        <v>8</v>
      </c>
      <c r="L1" s="84">
        <v>9</v>
      </c>
      <c r="M1" s="84">
        <v>10</v>
      </c>
      <c r="N1" s="84">
        <v>11</v>
      </c>
      <c r="O1" s="84">
        <v>12</v>
      </c>
      <c r="P1" s="84">
        <v>13</v>
      </c>
      <c r="Q1" s="84">
        <v>14</v>
      </c>
      <c r="R1" s="84">
        <v>15</v>
      </c>
      <c r="S1" s="84">
        <v>16</v>
      </c>
      <c r="T1" s="84">
        <v>17</v>
      </c>
      <c r="U1" s="84">
        <v>18</v>
      </c>
      <c r="V1" s="84">
        <v>19</v>
      </c>
      <c r="W1" s="84">
        <v>20</v>
      </c>
      <c r="X1" s="84">
        <v>21</v>
      </c>
      <c r="Y1" s="84">
        <v>22</v>
      </c>
      <c r="Z1" s="84">
        <v>23</v>
      </c>
      <c r="AA1" s="84">
        <v>24</v>
      </c>
      <c r="AB1" s="84">
        <v>25</v>
      </c>
      <c r="AC1" s="84">
        <v>26</v>
      </c>
      <c r="AD1" s="84">
        <v>27</v>
      </c>
      <c r="AE1" s="84">
        <v>28</v>
      </c>
      <c r="AF1" s="84">
        <v>29</v>
      </c>
      <c r="AG1" s="84">
        <v>30</v>
      </c>
      <c r="AH1" s="84">
        <v>31</v>
      </c>
      <c r="AI1" s="84">
        <v>32</v>
      </c>
      <c r="AJ1" s="84">
        <v>33</v>
      </c>
      <c r="AK1" s="84">
        <v>34</v>
      </c>
      <c r="AL1" s="84">
        <v>35</v>
      </c>
      <c r="AM1" s="84">
        <v>36</v>
      </c>
      <c r="AN1" s="84">
        <v>37</v>
      </c>
      <c r="AO1" s="84">
        <v>38</v>
      </c>
      <c r="AP1" s="84">
        <v>39</v>
      </c>
      <c r="AQ1" s="84">
        <v>40</v>
      </c>
      <c r="AR1" s="84">
        <v>41</v>
      </c>
      <c r="AS1" s="84">
        <v>42</v>
      </c>
      <c r="AT1" s="84">
        <v>43</v>
      </c>
      <c r="AU1" s="84">
        <v>44</v>
      </c>
      <c r="AV1" s="84">
        <v>45</v>
      </c>
      <c r="AW1" s="84">
        <v>46</v>
      </c>
      <c r="AX1" s="84">
        <v>47</v>
      </c>
      <c r="AY1" s="84">
        <v>48</v>
      </c>
      <c r="AZ1" s="84">
        <v>49</v>
      </c>
      <c r="BA1" s="84">
        <v>50</v>
      </c>
      <c r="BB1" s="84">
        <v>51</v>
      </c>
      <c r="BC1" s="84">
        <v>52</v>
      </c>
      <c r="BD1" s="84">
        <v>53</v>
      </c>
      <c r="BE1" s="84">
        <v>54</v>
      </c>
      <c r="BF1" s="84">
        <v>55</v>
      </c>
      <c r="BG1" s="84">
        <v>56</v>
      </c>
      <c r="BH1" s="84">
        <v>57</v>
      </c>
      <c r="BI1" s="84">
        <v>58</v>
      </c>
      <c r="BJ1" s="84">
        <v>59</v>
      </c>
      <c r="BK1" s="84">
        <v>60</v>
      </c>
      <c r="BL1" s="84">
        <v>61</v>
      </c>
      <c r="BM1" s="84">
        <v>62</v>
      </c>
      <c r="BN1" s="84">
        <v>63</v>
      </c>
      <c r="BO1" s="84">
        <v>64</v>
      </c>
      <c r="BP1" s="84">
        <v>65</v>
      </c>
      <c r="BQ1" s="84">
        <v>66</v>
      </c>
      <c r="BR1" s="84">
        <v>67</v>
      </c>
      <c r="BS1" s="84">
        <v>68</v>
      </c>
      <c r="BT1" s="84">
        <v>69</v>
      </c>
      <c r="BU1" s="84">
        <v>70</v>
      </c>
      <c r="BV1" s="84">
        <v>71</v>
      </c>
      <c r="BW1" s="84">
        <v>72</v>
      </c>
      <c r="BX1" s="84">
        <v>73</v>
      </c>
      <c r="BY1" s="84">
        <v>74</v>
      </c>
      <c r="BZ1" s="84">
        <v>75</v>
      </c>
      <c r="CA1" s="84">
        <v>76</v>
      </c>
      <c r="CB1" s="84">
        <v>77</v>
      </c>
      <c r="CC1" s="84">
        <v>78</v>
      </c>
      <c r="CD1" s="84">
        <v>79</v>
      </c>
      <c r="CE1" s="84">
        <v>80</v>
      </c>
      <c r="CF1" s="84">
        <v>81</v>
      </c>
      <c r="CG1" s="84">
        <v>82</v>
      </c>
      <c r="CH1" s="84">
        <v>83</v>
      </c>
      <c r="CI1" s="84">
        <v>84</v>
      </c>
      <c r="CJ1" s="84">
        <v>85</v>
      </c>
      <c r="CK1" s="84">
        <v>86</v>
      </c>
      <c r="CL1" s="84">
        <v>87</v>
      </c>
      <c r="CM1" s="84">
        <v>88</v>
      </c>
    </row>
    <row r="2" spans="1:96" x14ac:dyDescent="0.7">
      <c r="A2" s="99"/>
      <c r="B2" s="99"/>
      <c r="C2" s="99"/>
      <c r="D2" s="100" t="s">
        <v>955</v>
      </c>
      <c r="E2" s="84" t="s">
        <v>955</v>
      </c>
      <c r="F2" s="84" t="s">
        <v>955</v>
      </c>
      <c r="G2" s="84" t="s">
        <v>955</v>
      </c>
      <c r="H2" s="84" t="s">
        <v>955</v>
      </c>
      <c r="I2" s="84" t="s">
        <v>955</v>
      </c>
      <c r="J2" s="84" t="s">
        <v>955</v>
      </c>
      <c r="K2" s="84" t="s">
        <v>955</v>
      </c>
      <c r="L2" s="84" t="s">
        <v>955</v>
      </c>
      <c r="M2" s="84" t="s">
        <v>955</v>
      </c>
      <c r="N2" s="84" t="s">
        <v>955</v>
      </c>
      <c r="O2" s="84" t="s">
        <v>955</v>
      </c>
      <c r="P2" s="84" t="s">
        <v>873</v>
      </c>
      <c r="Q2" s="84" t="s">
        <v>873</v>
      </c>
      <c r="R2" s="84" t="s">
        <v>873</v>
      </c>
      <c r="S2" s="84" t="s">
        <v>873</v>
      </c>
      <c r="T2" s="84" t="s">
        <v>873</v>
      </c>
      <c r="U2" s="84" t="s">
        <v>873</v>
      </c>
      <c r="V2" s="84" t="s">
        <v>873</v>
      </c>
      <c r="W2" s="84" t="s">
        <v>873</v>
      </c>
      <c r="X2" s="84" t="s">
        <v>911</v>
      </c>
      <c r="Y2" s="84" t="s">
        <v>911</v>
      </c>
      <c r="Z2" s="84" t="s">
        <v>911</v>
      </c>
      <c r="AA2" s="84" t="s">
        <v>911</v>
      </c>
      <c r="AB2" s="84" t="s">
        <v>911</v>
      </c>
      <c r="AC2" s="84" t="s">
        <v>911</v>
      </c>
      <c r="AD2" s="84" t="s">
        <v>911</v>
      </c>
      <c r="AE2" s="84" t="s">
        <v>911</v>
      </c>
      <c r="AF2" s="84" t="s">
        <v>911</v>
      </c>
      <c r="AG2" s="84" t="s">
        <v>911</v>
      </c>
      <c r="AH2" s="84" t="s">
        <v>911</v>
      </c>
      <c r="AI2" s="84" t="s">
        <v>911</v>
      </c>
      <c r="AJ2" s="84" t="s">
        <v>911</v>
      </c>
      <c r="AK2" s="84" t="s">
        <v>911</v>
      </c>
      <c r="AL2" s="84" t="s">
        <v>936</v>
      </c>
      <c r="AM2" s="84" t="s">
        <v>936</v>
      </c>
      <c r="AN2" s="84" t="s">
        <v>936</v>
      </c>
      <c r="AO2" s="84" t="s">
        <v>936</v>
      </c>
      <c r="AP2" s="84" t="s">
        <v>936</v>
      </c>
      <c r="AQ2" s="84" t="s">
        <v>936</v>
      </c>
      <c r="AR2" s="84" t="s">
        <v>936</v>
      </c>
      <c r="AS2" s="84" t="s">
        <v>936</v>
      </c>
      <c r="AT2" s="84" t="s">
        <v>936</v>
      </c>
      <c r="AU2" s="84" t="s">
        <v>936</v>
      </c>
      <c r="AV2" s="84" t="s">
        <v>936</v>
      </c>
      <c r="AW2" s="84" t="s">
        <v>936</v>
      </c>
      <c r="AX2" s="84" t="s">
        <v>936</v>
      </c>
      <c r="AY2" s="84" t="s">
        <v>936</v>
      </c>
      <c r="AZ2" s="84" t="s">
        <v>936</v>
      </c>
      <c r="BA2" s="84" t="s">
        <v>936</v>
      </c>
      <c r="BB2" s="84" t="s">
        <v>936</v>
      </c>
      <c r="BC2" s="84" t="s">
        <v>936</v>
      </c>
      <c r="BD2" s="84" t="s">
        <v>926</v>
      </c>
      <c r="BE2" s="84" t="s">
        <v>926</v>
      </c>
      <c r="BF2" s="84" t="s">
        <v>926</v>
      </c>
      <c r="BG2" s="84" t="s">
        <v>926</v>
      </c>
      <c r="BH2" s="84" t="s">
        <v>926</v>
      </c>
      <c r="BI2" s="84" t="s">
        <v>926</v>
      </c>
      <c r="BJ2" s="84" t="s">
        <v>926</v>
      </c>
      <c r="BK2" s="84" t="s">
        <v>926</v>
      </c>
      <c r="BL2" s="84" t="s">
        <v>926</v>
      </c>
      <c r="BM2" s="84" t="s">
        <v>882</v>
      </c>
      <c r="BN2" s="84" t="s">
        <v>882</v>
      </c>
      <c r="BO2" s="84" t="s">
        <v>882</v>
      </c>
      <c r="BP2" s="84" t="s">
        <v>882</v>
      </c>
      <c r="BQ2" s="84" t="s">
        <v>882</v>
      </c>
      <c r="BR2" s="84" t="s">
        <v>882</v>
      </c>
      <c r="BS2" s="84" t="s">
        <v>889</v>
      </c>
      <c r="BT2" s="84" t="s">
        <v>889</v>
      </c>
      <c r="BU2" s="84" t="s">
        <v>889</v>
      </c>
      <c r="BV2" s="84" t="s">
        <v>889</v>
      </c>
      <c r="BW2" s="84" t="s">
        <v>889</v>
      </c>
      <c r="BX2" s="84" t="s">
        <v>889</v>
      </c>
      <c r="BY2" s="84" t="s">
        <v>889</v>
      </c>
      <c r="BZ2" s="84" t="s">
        <v>889</v>
      </c>
      <c r="CA2" s="84" t="s">
        <v>889</v>
      </c>
      <c r="CB2" s="84" t="s">
        <v>889</v>
      </c>
      <c r="CC2" s="84" t="s">
        <v>889</v>
      </c>
      <c r="CD2" s="84" t="s">
        <v>889</v>
      </c>
      <c r="CE2" s="84" t="s">
        <v>889</v>
      </c>
      <c r="CF2" s="84" t="s">
        <v>889</v>
      </c>
      <c r="CG2" s="84" t="s">
        <v>889</v>
      </c>
      <c r="CH2" s="84" t="s">
        <v>889</v>
      </c>
      <c r="CI2" s="84" t="s">
        <v>889</v>
      </c>
      <c r="CJ2" s="84" t="s">
        <v>889</v>
      </c>
      <c r="CK2" s="84" t="s">
        <v>889</v>
      </c>
      <c r="CL2" s="84" t="s">
        <v>889</v>
      </c>
      <c r="CM2" s="84" t="s">
        <v>889</v>
      </c>
    </row>
    <row r="3" spans="1:96" x14ac:dyDescent="0.7">
      <c r="A3" s="99"/>
      <c r="B3" s="99"/>
      <c r="C3" s="99"/>
      <c r="D3" s="112" t="s">
        <v>7</v>
      </c>
      <c r="E3" s="113" t="s">
        <v>65</v>
      </c>
      <c r="F3" s="84" t="s">
        <v>66</v>
      </c>
      <c r="G3" s="84" t="s">
        <v>67</v>
      </c>
      <c r="H3" s="84" t="s">
        <v>68</v>
      </c>
      <c r="I3" s="84" t="s">
        <v>69</v>
      </c>
      <c r="J3" s="84" t="s">
        <v>70</v>
      </c>
      <c r="K3" s="84" t="s">
        <v>71</v>
      </c>
      <c r="L3" s="84" t="s">
        <v>72</v>
      </c>
      <c r="M3" s="84" t="s">
        <v>73</v>
      </c>
      <c r="N3" s="84" t="s">
        <v>78</v>
      </c>
      <c r="O3" s="84" t="s">
        <v>89</v>
      </c>
      <c r="P3" s="84" t="s">
        <v>39</v>
      </c>
      <c r="Q3" s="84" t="s">
        <v>40</v>
      </c>
      <c r="R3" s="84" t="s">
        <v>42</v>
      </c>
      <c r="S3" s="84" t="s">
        <v>45</v>
      </c>
      <c r="T3" s="84" t="s">
        <v>46</v>
      </c>
      <c r="U3" s="84" t="s">
        <v>47</v>
      </c>
      <c r="V3" s="84" t="s">
        <v>48</v>
      </c>
      <c r="W3" s="84" t="s">
        <v>49</v>
      </c>
      <c r="X3" s="84" t="s">
        <v>4</v>
      </c>
      <c r="Y3" s="84" t="s">
        <v>29</v>
      </c>
      <c r="Z3" s="84" t="s">
        <v>30</v>
      </c>
      <c r="AA3" s="84" t="s">
        <v>31</v>
      </c>
      <c r="AB3" s="84" t="s">
        <v>32</v>
      </c>
      <c r="AC3" s="84" t="s">
        <v>33</v>
      </c>
      <c r="AD3" s="84" t="s">
        <v>34</v>
      </c>
      <c r="AE3" s="84" t="s">
        <v>35</v>
      </c>
      <c r="AF3" s="84" t="s">
        <v>36</v>
      </c>
      <c r="AG3" s="84" t="s">
        <v>37</v>
      </c>
      <c r="AH3" s="84" t="s">
        <v>38</v>
      </c>
      <c r="AI3" s="84" t="s">
        <v>75</v>
      </c>
      <c r="AJ3" s="84" t="s">
        <v>79</v>
      </c>
      <c r="AK3" s="84" t="s">
        <v>88</v>
      </c>
      <c r="AL3" s="84" t="s">
        <v>6</v>
      </c>
      <c r="AM3" s="84" t="s">
        <v>50</v>
      </c>
      <c r="AN3" s="84" t="s">
        <v>51</v>
      </c>
      <c r="AO3" s="84" t="s">
        <v>52</v>
      </c>
      <c r="AP3" s="84" t="s">
        <v>53</v>
      </c>
      <c r="AQ3" s="84" t="s">
        <v>54</v>
      </c>
      <c r="AR3" s="84" t="s">
        <v>55</v>
      </c>
      <c r="AS3" s="84" t="s">
        <v>56</v>
      </c>
      <c r="AT3" s="84" t="s">
        <v>57</v>
      </c>
      <c r="AU3" s="84" t="s">
        <v>58</v>
      </c>
      <c r="AV3" s="84" t="s">
        <v>59</v>
      </c>
      <c r="AW3" s="84" t="s">
        <v>60</v>
      </c>
      <c r="AX3" s="84" t="s">
        <v>61</v>
      </c>
      <c r="AY3" s="84" t="s">
        <v>62</v>
      </c>
      <c r="AZ3" s="84" t="s">
        <v>63</v>
      </c>
      <c r="BA3" s="84" t="s">
        <v>64</v>
      </c>
      <c r="BB3" s="84" t="s">
        <v>77</v>
      </c>
      <c r="BC3" s="84" t="s">
        <v>80</v>
      </c>
      <c r="BD3" s="84" t="s">
        <v>5</v>
      </c>
      <c r="BE3" s="84" t="s">
        <v>41</v>
      </c>
      <c r="BF3" s="84" t="s">
        <v>43</v>
      </c>
      <c r="BG3" s="84" t="s">
        <v>44</v>
      </c>
      <c r="BH3" s="84" t="s">
        <v>76</v>
      </c>
      <c r="BI3" s="84" t="s">
        <v>81</v>
      </c>
      <c r="BJ3" s="84" t="s">
        <v>85</v>
      </c>
      <c r="BK3" s="84" t="s">
        <v>86</v>
      </c>
      <c r="BL3" s="84" t="s">
        <v>87</v>
      </c>
      <c r="BM3" s="84" t="s">
        <v>3</v>
      </c>
      <c r="BN3" s="84" t="s">
        <v>8</v>
      </c>
      <c r="BO3" s="84" t="s">
        <v>9</v>
      </c>
      <c r="BP3" s="84" t="s">
        <v>10</v>
      </c>
      <c r="BQ3" s="84" t="s">
        <v>11</v>
      </c>
      <c r="BR3" s="84" t="s">
        <v>82</v>
      </c>
      <c r="BS3" s="84" t="s">
        <v>2</v>
      </c>
      <c r="BT3" s="84" t="s">
        <v>12</v>
      </c>
      <c r="BU3" s="84" t="s">
        <v>13</v>
      </c>
      <c r="BV3" s="84" t="s">
        <v>14</v>
      </c>
      <c r="BW3" s="84" t="s">
        <v>15</v>
      </c>
      <c r="BX3" s="84" t="s">
        <v>16</v>
      </c>
      <c r="BY3" s="84" t="s">
        <v>17</v>
      </c>
      <c r="BZ3" s="84" t="s">
        <v>18</v>
      </c>
      <c r="CA3" s="84" t="s">
        <v>19</v>
      </c>
      <c r="CB3" s="84" t="s">
        <v>20</v>
      </c>
      <c r="CC3" s="84" t="s">
        <v>21</v>
      </c>
      <c r="CD3" s="84" t="s">
        <v>22</v>
      </c>
      <c r="CE3" s="84" t="s">
        <v>23</v>
      </c>
      <c r="CF3" s="84" t="s">
        <v>24</v>
      </c>
      <c r="CG3" s="84" t="s">
        <v>25</v>
      </c>
      <c r="CH3" s="84" t="s">
        <v>26</v>
      </c>
      <c r="CI3" s="84" t="s">
        <v>27</v>
      </c>
      <c r="CJ3" s="84" t="s">
        <v>28</v>
      </c>
      <c r="CK3" s="84" t="s">
        <v>74</v>
      </c>
      <c r="CL3" s="84" t="s">
        <v>83</v>
      </c>
      <c r="CM3" s="84" t="s">
        <v>84</v>
      </c>
    </row>
    <row r="4" spans="1:96" x14ac:dyDescent="0.7">
      <c r="A4" s="128" t="s">
        <v>1468</v>
      </c>
      <c r="B4" s="128" t="s">
        <v>0</v>
      </c>
      <c r="C4" s="128" t="s">
        <v>1</v>
      </c>
      <c r="D4" s="144" t="s">
        <v>972</v>
      </c>
      <c r="E4" s="145" t="s">
        <v>1029</v>
      </c>
      <c r="F4" s="145" t="s">
        <v>1030</v>
      </c>
      <c r="G4" s="145" t="s">
        <v>1031</v>
      </c>
      <c r="H4" s="145" t="s">
        <v>1032</v>
      </c>
      <c r="I4" s="145" t="s">
        <v>1033</v>
      </c>
      <c r="J4" s="145" t="s">
        <v>1034</v>
      </c>
      <c r="K4" s="145" t="s">
        <v>1035</v>
      </c>
      <c r="L4" s="145" t="s">
        <v>1036</v>
      </c>
      <c r="M4" s="145" t="s">
        <v>1037</v>
      </c>
      <c r="N4" s="145" t="s">
        <v>1041</v>
      </c>
      <c r="O4" s="145" t="s">
        <v>1052</v>
      </c>
      <c r="P4" s="145" t="s">
        <v>1004</v>
      </c>
      <c r="Q4" s="145" t="s">
        <v>1005</v>
      </c>
      <c r="R4" s="145" t="s">
        <v>1007</v>
      </c>
      <c r="S4" s="145" t="s">
        <v>1010</v>
      </c>
      <c r="T4" s="145" t="s">
        <v>1011</v>
      </c>
      <c r="U4" s="145" t="s">
        <v>1012</v>
      </c>
      <c r="V4" s="145" t="s">
        <v>1013</v>
      </c>
      <c r="W4" s="145" t="s">
        <v>1014</v>
      </c>
      <c r="X4" s="145" t="s">
        <v>969</v>
      </c>
      <c r="Y4" s="145" t="s">
        <v>994</v>
      </c>
      <c r="Z4" s="145" t="s">
        <v>995</v>
      </c>
      <c r="AA4" s="145" t="s">
        <v>996</v>
      </c>
      <c r="AB4" s="145" t="s">
        <v>997</v>
      </c>
      <c r="AC4" s="145" t="s">
        <v>998</v>
      </c>
      <c r="AD4" s="145" t="s">
        <v>999</v>
      </c>
      <c r="AE4" s="145" t="s">
        <v>1000</v>
      </c>
      <c r="AF4" s="145" t="s">
        <v>1001</v>
      </c>
      <c r="AG4" s="145" t="s">
        <v>1002</v>
      </c>
      <c r="AH4" s="145" t="s">
        <v>1003</v>
      </c>
      <c r="AI4" s="145" t="s">
        <v>1039</v>
      </c>
      <c r="AJ4" s="145" t="s">
        <v>1042</v>
      </c>
      <c r="AK4" s="145" t="s">
        <v>1051</v>
      </c>
      <c r="AL4" s="145" t="s">
        <v>971</v>
      </c>
      <c r="AM4" s="145" t="s">
        <v>1015</v>
      </c>
      <c r="AN4" s="145" t="s">
        <v>1016</v>
      </c>
      <c r="AO4" s="145" t="s">
        <v>1017</v>
      </c>
      <c r="AP4" s="145" t="s">
        <v>1018</v>
      </c>
      <c r="AQ4" s="145" t="s">
        <v>1019</v>
      </c>
      <c r="AR4" s="145" t="s">
        <v>1020</v>
      </c>
      <c r="AS4" s="145" t="s">
        <v>2336</v>
      </c>
      <c r="AT4" s="145" t="s">
        <v>1021</v>
      </c>
      <c r="AU4" s="145" t="s">
        <v>1022</v>
      </c>
      <c r="AV4" s="145" t="s">
        <v>1023</v>
      </c>
      <c r="AW4" s="145" t="s">
        <v>1024</v>
      </c>
      <c r="AX4" s="145" t="s">
        <v>1025</v>
      </c>
      <c r="AY4" s="145" t="s">
        <v>1026</v>
      </c>
      <c r="AZ4" s="145" t="s">
        <v>1027</v>
      </c>
      <c r="BA4" s="145" t="s">
        <v>1028</v>
      </c>
      <c r="BB4" s="145" t="s">
        <v>1040</v>
      </c>
      <c r="BC4" s="145" t="s">
        <v>1043</v>
      </c>
      <c r="BD4" s="145" t="s">
        <v>970</v>
      </c>
      <c r="BE4" s="145" t="s">
        <v>1006</v>
      </c>
      <c r="BF4" s="145" t="s">
        <v>1008</v>
      </c>
      <c r="BG4" s="145" t="s">
        <v>1009</v>
      </c>
      <c r="BH4" s="145" t="s">
        <v>2337</v>
      </c>
      <c r="BI4" s="145" t="s">
        <v>1044</v>
      </c>
      <c r="BJ4" s="145" t="s">
        <v>1048</v>
      </c>
      <c r="BK4" s="145" t="s">
        <v>1049</v>
      </c>
      <c r="BL4" s="145" t="s">
        <v>1050</v>
      </c>
      <c r="BM4" s="145" t="s">
        <v>968</v>
      </c>
      <c r="BN4" s="145" t="s">
        <v>973</v>
      </c>
      <c r="BO4" s="145" t="s">
        <v>974</v>
      </c>
      <c r="BP4" s="145" t="s">
        <v>975</v>
      </c>
      <c r="BQ4" s="145" t="s">
        <v>976</v>
      </c>
      <c r="BR4" s="145" t="s">
        <v>1045</v>
      </c>
      <c r="BS4" s="145" t="s">
        <v>967</v>
      </c>
      <c r="BT4" s="145" t="s">
        <v>977</v>
      </c>
      <c r="BU4" s="145" t="s">
        <v>978</v>
      </c>
      <c r="BV4" s="145" t="s">
        <v>979</v>
      </c>
      <c r="BW4" s="145" t="s">
        <v>980</v>
      </c>
      <c r="BX4" s="145" t="s">
        <v>981</v>
      </c>
      <c r="BY4" s="145" t="s">
        <v>982</v>
      </c>
      <c r="BZ4" s="145" t="s">
        <v>983</v>
      </c>
      <c r="CA4" s="145" t="s">
        <v>984</v>
      </c>
      <c r="CB4" s="145" t="s">
        <v>985</v>
      </c>
      <c r="CC4" s="145" t="s">
        <v>986</v>
      </c>
      <c r="CD4" s="145" t="s">
        <v>987</v>
      </c>
      <c r="CE4" s="145" t="s">
        <v>988</v>
      </c>
      <c r="CF4" s="145" t="s">
        <v>989</v>
      </c>
      <c r="CG4" s="145" t="s">
        <v>990</v>
      </c>
      <c r="CH4" s="145" t="s">
        <v>991</v>
      </c>
      <c r="CI4" s="145" t="s">
        <v>992</v>
      </c>
      <c r="CJ4" s="145" t="s">
        <v>993</v>
      </c>
      <c r="CK4" s="145" t="s">
        <v>1038</v>
      </c>
      <c r="CL4" s="145" t="s">
        <v>1046</v>
      </c>
      <c r="CM4" s="145" t="s">
        <v>1047</v>
      </c>
    </row>
    <row r="5" spans="1:96" x14ac:dyDescent="0.7">
      <c r="A5" s="101" t="s">
        <v>1469</v>
      </c>
      <c r="B5" s="114" t="s">
        <v>402</v>
      </c>
      <c r="C5" s="100" t="s">
        <v>403</v>
      </c>
      <c r="D5" s="32">
        <f>ROUND(VLOOKUP($B5,'3.ข้อมูลงบทดลองปัจจุบัน'!$A$5:$CL$846,3,0),2)</f>
        <v>644890</v>
      </c>
      <c r="E5" s="32">
        <f>ROUND(VLOOKUP($B5,'3.ข้อมูลงบทดลองปัจจุบัน'!$A$5:$CL$846,4,0),2)</f>
        <v>0</v>
      </c>
      <c r="F5" s="32">
        <f>ROUND(VLOOKUP($B5,'3.ข้อมูลงบทดลองปัจจุบัน'!$A$5:$CL$846,5,0),2)</f>
        <v>0</v>
      </c>
      <c r="G5" s="32">
        <f>ROUND(VLOOKUP($B5,'3.ข้อมูลงบทดลองปัจจุบัน'!$A$5:$CL$846,6,0),2)</f>
        <v>0</v>
      </c>
      <c r="H5" s="32">
        <f>ROUND(VLOOKUP($B5,'3.ข้อมูลงบทดลองปัจจุบัน'!$A$5:$CL$846,7,0),2)</f>
        <v>10000</v>
      </c>
      <c r="I5" s="32">
        <f>ROUND(VLOOKUP($B5,'3.ข้อมูลงบทดลองปัจจุบัน'!$A$5:$CL$846,8,0),2)</f>
        <v>0</v>
      </c>
      <c r="J5" s="32">
        <f>ROUND(VLOOKUP($B5,'3.ข้อมูลงบทดลองปัจจุบัน'!$A$5:$CL$846,9,0),2)</f>
        <v>4390</v>
      </c>
      <c r="K5" s="32">
        <f>ROUND(VLOOKUP($B5,'3.ข้อมูลงบทดลองปัจจุบัน'!$A$5:$CL$846,10,0),2)</f>
        <v>3000</v>
      </c>
      <c r="L5" s="32">
        <f>ROUND(VLOOKUP($B5,'3.ข้อมูลงบทดลองปัจจุบัน'!$A$5:$CL$846,11,0),2)</f>
        <v>0</v>
      </c>
      <c r="M5" s="32">
        <f>ROUND(VLOOKUP($B5,'3.ข้อมูลงบทดลองปัจจุบัน'!$A$5:$CL$846,12,0),2)</f>
        <v>0</v>
      </c>
      <c r="N5" s="32">
        <f>ROUND(VLOOKUP($B5,'3.ข้อมูลงบทดลองปัจจุบัน'!$A$5:$CL$846,13,0),2)</f>
        <v>960</v>
      </c>
      <c r="O5" s="32">
        <f>ROUND(VLOOKUP($B5,'3.ข้อมูลงบทดลองปัจจุบัน'!$A$5:$CL$846,14,0),2)</f>
        <v>0</v>
      </c>
      <c r="P5" s="32">
        <f>ROUND(VLOOKUP($B5,'3.ข้อมูลงบทดลองปัจจุบัน'!$A$5:$CL$846,15,0),2)</f>
        <v>200700</v>
      </c>
      <c r="Q5" s="32">
        <f>ROUND(VLOOKUP($B5,'3.ข้อมูลงบทดลองปัจจุบัน'!$A$5:$CL$846,16,0),2)</f>
        <v>0</v>
      </c>
      <c r="R5" s="32">
        <f>ROUND(VLOOKUP($B5,'3.ข้อมูลงบทดลองปัจจุบัน'!$A$5:$CL$846,17,0),2)</f>
        <v>0</v>
      </c>
      <c r="S5" s="32">
        <f>ROUND(VLOOKUP($B5,'3.ข้อมูลงบทดลองปัจจุบัน'!$A$5:$CL$846,18,0),2)</f>
        <v>58000</v>
      </c>
      <c r="T5" s="32">
        <f>ROUND(VLOOKUP($B5,'3.ข้อมูลงบทดลองปัจจุบัน'!$A$5:$CL$846,19,0),2)</f>
        <v>0</v>
      </c>
      <c r="U5" s="32">
        <f>ROUND(VLOOKUP($B5,'3.ข้อมูลงบทดลองปัจจุบัน'!$A$5:$CL$846,20,0),2)</f>
        <v>0</v>
      </c>
      <c r="V5" s="32">
        <f>ROUND(VLOOKUP($B5,'3.ข้อมูลงบทดลองปัจจุบัน'!$A$5:$CL$846,21,0),2)</f>
        <v>0</v>
      </c>
      <c r="W5" s="32">
        <f>ROUND(VLOOKUP($B5,'3.ข้อมูลงบทดลองปัจจุบัน'!$A$5:$CL$846,22,0),2)</f>
        <v>0</v>
      </c>
      <c r="X5" s="32">
        <f>ROUND(VLOOKUP($B5,'3.ข้อมูลงบทดลองปัจจุบัน'!$A$5:$CL$846,23,0),2)</f>
        <v>0</v>
      </c>
      <c r="Y5" s="32">
        <f>ROUND(VLOOKUP($B5,'3.ข้อมูลงบทดลองปัจจุบัน'!$A$5:$CL$846,24,0),2)</f>
        <v>0</v>
      </c>
      <c r="Z5" s="32">
        <f>ROUND(VLOOKUP($B5,'3.ข้อมูลงบทดลองปัจจุบัน'!$A$5:$CL$846,25,0),2)</f>
        <v>0</v>
      </c>
      <c r="AA5" s="32">
        <f>ROUND(VLOOKUP($B5,'3.ข้อมูลงบทดลองปัจจุบัน'!$A$5:$CL$846,26,0),2)</f>
        <v>0</v>
      </c>
      <c r="AB5" s="32">
        <f>ROUND(VLOOKUP($B5,'3.ข้อมูลงบทดลองปัจจุบัน'!$A$5:$CL$846,27,0),2)</f>
        <v>0</v>
      </c>
      <c r="AC5" s="32">
        <f>ROUND(VLOOKUP($B5,'3.ข้อมูลงบทดลองปัจจุบัน'!$A$5:$CL$846,28,0),2)</f>
        <v>0</v>
      </c>
      <c r="AD5" s="32">
        <f>ROUND(VLOOKUP($B5,'3.ข้อมูลงบทดลองปัจจุบัน'!$A$5:$CL$846,29,0),2)</f>
        <v>0</v>
      </c>
      <c r="AE5" s="32">
        <f>ROUND(VLOOKUP($B5,'3.ข้อมูลงบทดลองปัจจุบัน'!$A$5:$CL$846,30,0),2)</f>
        <v>22940</v>
      </c>
      <c r="AF5" s="32">
        <f>ROUND(VLOOKUP($B5,'3.ข้อมูลงบทดลองปัจจุบัน'!$A$5:$CL$846,31,0),2)</f>
        <v>0</v>
      </c>
      <c r="AG5" s="32">
        <f>ROUND(VLOOKUP($B5,'3.ข้อมูลงบทดลองปัจจุบัน'!$A$5:$CL$846,32,0),2)</f>
        <v>0</v>
      </c>
      <c r="AH5" s="32">
        <f>ROUND(VLOOKUP($B5,'3.ข้อมูลงบทดลองปัจจุบัน'!$A$5:$CL$846,33,0),2)</f>
        <v>0</v>
      </c>
      <c r="AI5" s="32">
        <f>ROUND(VLOOKUP($B5,'3.ข้อมูลงบทดลองปัจจุบัน'!$A$5:$CL$846,34,0),2)</f>
        <v>0</v>
      </c>
      <c r="AJ5" s="32">
        <f>ROUND(VLOOKUP($B5,'3.ข้อมูลงบทดลองปัจจุบัน'!$A$5:$CL$846,35,0),2)</f>
        <v>0</v>
      </c>
      <c r="AK5" s="32">
        <f>ROUND(VLOOKUP($B5,'3.ข้อมูลงบทดลองปัจจุบัน'!$A$5:$CL$846,36,0),2)</f>
        <v>0</v>
      </c>
      <c r="AL5" s="32">
        <f>ROUND(VLOOKUP($B5,'3.ข้อมูลงบทดลองปัจจุบัน'!$A$5:$CL$846,37,0),2)</f>
        <v>7820216</v>
      </c>
      <c r="AM5" s="32">
        <f>ROUND(VLOOKUP($B5,'3.ข้อมูลงบทดลองปัจจุบัน'!$A$5:$CL$846,38,0),2)</f>
        <v>42719</v>
      </c>
      <c r="AN5" s="32">
        <f>ROUND(VLOOKUP($B5,'3.ข้อมูลงบทดลองปัจจุบัน'!$A$5:$CL$846,39,0),2)</f>
        <v>0</v>
      </c>
      <c r="AO5" s="32">
        <f>ROUND(VLOOKUP($B5,'3.ข้อมูลงบทดลองปัจจุบัน'!$A$5:$CL$846,40,0),2)</f>
        <v>0</v>
      </c>
      <c r="AP5" s="32">
        <f>ROUND(VLOOKUP($B5,'3.ข้อมูลงบทดลองปัจจุบัน'!$A$5:$CL$846,41,0),2)</f>
        <v>0</v>
      </c>
      <c r="AQ5" s="32">
        <f>ROUND(VLOOKUP($B5,'3.ข้อมูลงบทดลองปัจจุบัน'!$A$5:$CL$846,42,0),2)</f>
        <v>0</v>
      </c>
      <c r="AR5" s="32">
        <f>ROUND(VLOOKUP($B5,'3.ข้อมูลงบทดลองปัจจุบัน'!$A$5:$CL$846,43,0),2)</f>
        <v>0</v>
      </c>
      <c r="AS5" s="32">
        <f>ROUND(VLOOKUP($B5,'3.ข้อมูลงบทดลองปัจจุบัน'!$A$5:$CL$846,44,0),2)</f>
        <v>0</v>
      </c>
      <c r="AT5" s="32">
        <f>ROUND(VLOOKUP($B5,'3.ข้อมูลงบทดลองปัจจุบัน'!$A$5:$CL$846,45,0),2)</f>
        <v>0</v>
      </c>
      <c r="AU5" s="32">
        <f>ROUND(VLOOKUP($B5,'3.ข้อมูลงบทดลองปัจจุบัน'!$A$5:$CL$846,46,0),2)</f>
        <v>0</v>
      </c>
      <c r="AV5" s="32">
        <f>ROUND(VLOOKUP($B5,'3.ข้อมูลงบทดลองปัจจุบัน'!$A$5:$CL$846,47,0),2)</f>
        <v>0</v>
      </c>
      <c r="AW5" s="32">
        <f>ROUND(VLOOKUP($B5,'3.ข้อมูลงบทดลองปัจจุบัน'!$A$5:$CL$846,48,0),2)</f>
        <v>0</v>
      </c>
      <c r="AX5" s="32">
        <f>ROUND(VLOOKUP($B5,'3.ข้อมูลงบทดลองปัจจุบัน'!$A$5:$CL$846,49,0),2)</f>
        <v>0</v>
      </c>
      <c r="AY5" s="32">
        <f>ROUND(VLOOKUP($B5,'3.ข้อมูลงบทดลองปัจจุบัน'!$A$5:$CL$846,50,0),2)</f>
        <v>0</v>
      </c>
      <c r="AZ5" s="32">
        <f>ROUND(VLOOKUP($B5,'3.ข้อมูลงบทดลองปัจจุบัน'!$A$5:$CL$846,51,0),2)</f>
        <v>0</v>
      </c>
      <c r="BA5" s="32">
        <f>ROUND(VLOOKUP($B5,'3.ข้อมูลงบทดลองปัจจุบัน'!$A$5:$CL$846,52,0),2)</f>
        <v>0</v>
      </c>
      <c r="BB5" s="32">
        <f>ROUND(VLOOKUP($B5,'3.ข้อมูลงบทดลองปัจจุบัน'!$A$5:$CL$846,53,0),2)</f>
        <v>12970</v>
      </c>
      <c r="BC5" s="32">
        <f>ROUND(VLOOKUP($B5,'3.ข้อมูลงบทดลองปัจจุบัน'!$A$5:$CL$846,54,0),2)</f>
        <v>0</v>
      </c>
      <c r="BD5" s="32">
        <f>ROUND(VLOOKUP($B5,'3.ข้อมูลงบทดลองปัจจุบัน'!$A$5:$CL$846,55,0),2)</f>
        <v>1370428</v>
      </c>
      <c r="BE5" s="32">
        <f>ROUND(VLOOKUP($B5,'3.ข้อมูลงบทดลองปัจจุบัน'!$A$5:$CL$846,56,0),2)</f>
        <v>142820</v>
      </c>
      <c r="BF5" s="32">
        <f>ROUND(VLOOKUP($B5,'3.ข้อมูลงบทดลองปัจจุบัน'!$A$5:$CL$846,57,0),2)</f>
        <v>60720</v>
      </c>
      <c r="BG5" s="32">
        <f>ROUND(VLOOKUP($B5,'3.ข้อมูลงบทดลองปัจจุบัน'!$A$5:$CL$846,58,0),2)</f>
        <v>335</v>
      </c>
      <c r="BH5" s="32">
        <f>ROUND(VLOOKUP($B5,'3.ข้อมูลงบทดลองปัจจุบัน'!$A$5:$CL$846,59,0),2)</f>
        <v>68737</v>
      </c>
      <c r="BI5" s="32">
        <f>ROUND(VLOOKUP($B5,'3.ข้อมูลงบทดลองปัจจุบัน'!$A$5:$CL$846,60,0),2)</f>
        <v>0</v>
      </c>
      <c r="BJ5" s="32">
        <f>ROUND(VLOOKUP($B5,'3.ข้อมูลงบทดลองปัจจุบัน'!$A$5:$CL$846,61,0),2)</f>
        <v>36367</v>
      </c>
      <c r="BK5" s="32">
        <f>ROUND(VLOOKUP($B5,'3.ข้อมูลงบทดลองปัจจุบัน'!$A$5:$CL$846,62,0),2)</f>
        <v>1040</v>
      </c>
      <c r="BL5" s="32">
        <f>ROUND(VLOOKUP($B5,'3.ข้อมูลงบทดลองปัจจุบัน'!$A$5:$CL$846,63,0),2)</f>
        <v>0</v>
      </c>
      <c r="BM5" s="32">
        <f>ROUND(VLOOKUP($B5,'3.ข้อมูลงบทดลองปัจจุบัน'!$A$5:$CL$846,64,0),2)</f>
        <v>197614</v>
      </c>
      <c r="BN5" s="32">
        <f>ROUND(VLOOKUP($B5,'3.ข้อมูลงบทดลองปัจจุบัน'!$A$5:$CL$846,65,0),2)</f>
        <v>0</v>
      </c>
      <c r="BO5" s="32">
        <f>ROUND(VLOOKUP($B5,'3.ข้อมูลงบทดลองปัจจุบัน'!$A$5:$CL$846,66,0),2)</f>
        <v>0</v>
      </c>
      <c r="BP5" s="32">
        <f>ROUND(VLOOKUP($B5,'3.ข้อมูลงบทดลองปัจจุบัน'!$A$5:$CL$846,67,0),2)</f>
        <v>7320</v>
      </c>
      <c r="BQ5" s="32">
        <f>ROUND(VLOOKUP($B5,'3.ข้อมูลงบทดลองปัจจุบัน'!$A$5:$CL$846,68,0),2)</f>
        <v>0</v>
      </c>
      <c r="BR5" s="32">
        <f>ROUND(VLOOKUP($B5,'3.ข้อมูลงบทดลองปัจจุบัน'!$A$5:$CL$846,69,0),2)</f>
        <v>0</v>
      </c>
      <c r="BS5" s="32">
        <f>ROUND(VLOOKUP($B5,'3.ข้อมูลงบทดลองปัจจุบัน'!$A$5:$CL$846,70,0),2)</f>
        <v>178265</v>
      </c>
      <c r="BT5" s="32">
        <f>ROUND(VLOOKUP($B5,'3.ข้อมูลงบทดลองปัจจุบัน'!$A$5:$CL$846,71,0),2)</f>
        <v>0</v>
      </c>
      <c r="BU5" s="32">
        <f>ROUND(VLOOKUP($B5,'3.ข้อมูลงบทดลองปัจจุบัน'!$A$5:$CL$846,72,0),2)</f>
        <v>0</v>
      </c>
      <c r="BV5" s="32">
        <f>ROUND(VLOOKUP($B5,'3.ข้อมูลงบทดลองปัจจุบัน'!$A$5:$CL$846,73,0),2)</f>
        <v>0</v>
      </c>
      <c r="BW5" s="32">
        <f>ROUND(VLOOKUP($B5,'3.ข้อมูลงบทดลองปัจจุบัน'!$A$5:$CL$846,74,0),2)</f>
        <v>0</v>
      </c>
      <c r="BX5" s="32">
        <f>ROUND(VLOOKUP($B5,'3.ข้อมูลงบทดลองปัจจุบัน'!$A$5:$CL$846,75,0),2)</f>
        <v>0</v>
      </c>
      <c r="BY5" s="32">
        <f>ROUND(VLOOKUP($B5,'3.ข้อมูลงบทดลองปัจจุบัน'!$A$5:$CL$846,76,0),2)</f>
        <v>201215</v>
      </c>
      <c r="BZ5" s="32">
        <f>ROUND(VLOOKUP($B5,'3.ข้อมูลงบทดลองปัจจุบัน'!$A$5:$CL$846,77,0),2)</f>
        <v>2380</v>
      </c>
      <c r="CA5" s="32">
        <f>ROUND(VLOOKUP($B5,'3.ข้อมูลงบทดลองปัจจุบัน'!$A$5:$CL$846,78,0),2)</f>
        <v>0</v>
      </c>
      <c r="CB5" s="32">
        <f>ROUND(VLOOKUP($B5,'3.ข้อมูลงบทดลองปัจจุบัน'!$A$5:$CL$846,79,0),2)</f>
        <v>44890</v>
      </c>
      <c r="CC5" s="32">
        <f>ROUND(VLOOKUP($B5,'3.ข้อมูลงบทดลองปัจจุบัน'!$A$5:$CL$846,80,0),2)</f>
        <v>0</v>
      </c>
      <c r="CD5" s="32">
        <f>ROUND(VLOOKUP($B5,'3.ข้อมูลงบทดลองปัจจุบัน'!$A$5:$CL$846,81,0),2)</f>
        <v>12170</v>
      </c>
      <c r="CE5" s="32">
        <f>ROUND(VLOOKUP($B5,'3.ข้อมูลงบทดลองปัจจุบัน'!$A$5:$CL$846,82,0),2)</f>
        <v>11534</v>
      </c>
      <c r="CF5" s="32">
        <f>ROUND(VLOOKUP($B5,'3.ข้อมูลงบทดลองปัจจุบัน'!$A$5:$CL$846,83,0),2)</f>
        <v>0</v>
      </c>
      <c r="CG5" s="32">
        <f>ROUND(VLOOKUP($B5,'3.ข้อมูลงบทดลองปัจจุบัน'!$A$5:$CL$846,84,0),2)</f>
        <v>0</v>
      </c>
      <c r="CH5" s="32">
        <f>ROUND(VLOOKUP($B5,'3.ข้อมูลงบทดลองปัจจุบัน'!$A$5:$CL$846,85,0),2)</f>
        <v>0</v>
      </c>
      <c r="CI5" s="32">
        <f>ROUND(VLOOKUP($B5,'3.ข้อมูลงบทดลองปัจจุบัน'!$A$5:$CL$846,86,0),2)</f>
        <v>0</v>
      </c>
      <c r="CJ5" s="32">
        <f>ROUND(VLOOKUP($B5,'3.ข้อมูลงบทดลองปัจจุบัน'!$A$5:$CL$846,87,0),2)</f>
        <v>0</v>
      </c>
      <c r="CK5" s="32">
        <f>ROUND(VLOOKUP($B5,'3.ข้อมูลงบทดลองปัจจุบัน'!$A$5:$CL$846,88,0),2)</f>
        <v>0</v>
      </c>
      <c r="CL5" s="32">
        <f>ROUND(VLOOKUP($B5,'3.ข้อมูลงบทดลองปัจจุบัน'!$A$5:$CL$846,89,0),2)</f>
        <v>0</v>
      </c>
      <c r="CM5" s="32">
        <f>ROUND(VLOOKUP($B5,'3.ข้อมูลงบทดลองปัจจุบัน'!$A$5:$CL$846,90,0),2)</f>
        <v>0</v>
      </c>
      <c r="CO5" s="75"/>
      <c r="CR5" s="75" t="e">
        <f>B5-#REF!</f>
        <v>#REF!</v>
      </c>
    </row>
    <row r="6" spans="1:96" ht="22.5" customHeight="1" x14ac:dyDescent="0.7">
      <c r="A6" s="101" t="s">
        <v>1469</v>
      </c>
      <c r="B6" s="114" t="s">
        <v>406</v>
      </c>
      <c r="C6" s="100" t="s">
        <v>407</v>
      </c>
      <c r="D6" s="32">
        <f>ROUND(VLOOKUP($B6,'3.ข้อมูลงบทดลองปัจจุบัน'!$A$5:$CL$846,3,0),2)</f>
        <v>880130</v>
      </c>
      <c r="E6" s="32">
        <f>ROUND(VLOOKUP($B6,'3.ข้อมูลงบทดลองปัจจุบัน'!$A$5:$CL$846,4,0),2)</f>
        <v>0</v>
      </c>
      <c r="F6" s="32">
        <f>ROUND(VLOOKUP($B6,'3.ข้อมูลงบทดลองปัจจุบัน'!$A$5:$CL$846,5,0),2)</f>
        <v>20738</v>
      </c>
      <c r="G6" s="32">
        <f>ROUND(VLOOKUP($B6,'3.ข้อมูลงบทดลองปัจจุบัน'!$A$5:$CL$846,6,0),2)</f>
        <v>0</v>
      </c>
      <c r="H6" s="32">
        <f>ROUND(VLOOKUP($B6,'3.ข้อมูลงบทดลองปัจจุบัน'!$A$5:$CL$846,7,0),2)</f>
        <v>33130</v>
      </c>
      <c r="I6" s="32">
        <f>ROUND(VLOOKUP($B6,'3.ข้อมูลงบทดลองปัจจุบัน'!$A$5:$CL$846,8,0),2)</f>
        <v>55020</v>
      </c>
      <c r="J6" s="32">
        <f>ROUND(VLOOKUP($B6,'3.ข้อมูลงบทดลองปัจจุบัน'!$A$5:$CL$846,9,0),2)</f>
        <v>0</v>
      </c>
      <c r="K6" s="32">
        <f>ROUND(VLOOKUP($B6,'3.ข้อมูลงบทดลองปัจจุบัน'!$A$5:$CL$846,10,0),2)</f>
        <v>99321</v>
      </c>
      <c r="L6" s="32">
        <f>ROUND(VLOOKUP($B6,'3.ข้อมูลงบทดลองปัจจุบัน'!$A$5:$CL$846,11,0),2)</f>
        <v>0</v>
      </c>
      <c r="M6" s="32">
        <f>ROUND(VLOOKUP($B6,'3.ข้อมูลงบทดลองปัจจุบัน'!$A$5:$CL$846,12,0),2)</f>
        <v>17206</v>
      </c>
      <c r="N6" s="32">
        <f>ROUND(VLOOKUP($B6,'3.ข้อมูลงบทดลองปัจจุบัน'!$A$5:$CL$846,13,0),2)</f>
        <v>19530</v>
      </c>
      <c r="O6" s="32">
        <f>ROUND(VLOOKUP($B6,'3.ข้อมูลงบทดลองปัจจุบัน'!$A$5:$CL$846,14,0),2)</f>
        <v>693</v>
      </c>
      <c r="P6" s="32">
        <f>ROUND(VLOOKUP($B6,'3.ข้อมูลงบทดลองปัจจุบัน'!$A$5:$CL$846,15,0),2)</f>
        <v>458860</v>
      </c>
      <c r="Q6" s="32">
        <f>ROUND(VLOOKUP($B6,'3.ข้อมูลงบทดลองปัจจุบัน'!$A$5:$CL$846,16,0),2)</f>
        <v>49670</v>
      </c>
      <c r="R6" s="32">
        <f>ROUND(VLOOKUP($B6,'3.ข้อมูลงบทดลองปัจจุบัน'!$A$5:$CL$846,17,0),2)</f>
        <v>83292</v>
      </c>
      <c r="S6" s="32">
        <f>ROUND(VLOOKUP($B6,'3.ข้อมูลงบทดลองปัจจุบัน'!$A$5:$CL$846,18,0),2)</f>
        <v>0</v>
      </c>
      <c r="T6" s="32">
        <f>ROUND(VLOOKUP($B6,'3.ข้อมูลงบทดลองปัจจุบัน'!$A$5:$CL$846,19,0),2)</f>
        <v>82348</v>
      </c>
      <c r="U6" s="32">
        <f>ROUND(VLOOKUP($B6,'3.ข้อมูลงบทดลองปัจจุบัน'!$A$5:$CL$846,20,0),2)</f>
        <v>114723</v>
      </c>
      <c r="V6" s="32">
        <f>ROUND(VLOOKUP($B6,'3.ข้อมูลงบทดลองปัจจุบัน'!$A$5:$CL$846,21,0),2)</f>
        <v>105550</v>
      </c>
      <c r="W6" s="32">
        <f>ROUND(VLOOKUP($B6,'3.ข้อมูลงบทดลองปัจจุบัน'!$A$5:$CL$846,22,0),2)</f>
        <v>0</v>
      </c>
      <c r="X6" s="32">
        <f>ROUND(VLOOKUP($B6,'3.ข้อมูลงบทดลองปัจจุบัน'!$A$5:$CL$846,23,0),2)</f>
        <v>3121122</v>
      </c>
      <c r="Y6" s="32">
        <f>ROUND(VLOOKUP($B6,'3.ข้อมูลงบทดลองปัจจุบัน'!$A$5:$CL$846,24,0),2)</f>
        <v>117670</v>
      </c>
      <c r="Z6" s="32">
        <f>ROUND(VLOOKUP($B6,'3.ข้อมูลงบทดลองปัจจุบัน'!$A$5:$CL$846,25,0),2)</f>
        <v>47190</v>
      </c>
      <c r="AA6" s="32">
        <f>ROUND(VLOOKUP($B6,'3.ข้อมูลงบทดลองปัจจุบัน'!$A$5:$CL$846,26,0),2)</f>
        <v>143608</v>
      </c>
      <c r="AB6" s="32">
        <f>ROUND(VLOOKUP($B6,'3.ข้อมูลงบทดลองปัจจุบัน'!$A$5:$CL$846,27,0),2)</f>
        <v>0</v>
      </c>
      <c r="AC6" s="32">
        <f>ROUND(VLOOKUP($B6,'3.ข้อมูลงบทดลองปัจจุบัน'!$A$5:$CL$846,28,0),2)</f>
        <v>71040</v>
      </c>
      <c r="AD6" s="32">
        <f>ROUND(VLOOKUP($B6,'3.ข้อมูลงบทดลองปัจจุบัน'!$A$5:$CL$846,29,0),2)</f>
        <v>0</v>
      </c>
      <c r="AE6" s="32">
        <f>ROUND(VLOOKUP($B6,'3.ข้อมูลงบทดลองปัจจุบัน'!$A$5:$CL$846,30,0),2)</f>
        <v>187250</v>
      </c>
      <c r="AF6" s="32">
        <f>ROUND(VLOOKUP($B6,'3.ข้อมูลงบทดลองปัจจุบัน'!$A$5:$CL$846,31,0),2)</f>
        <v>10150</v>
      </c>
      <c r="AG6" s="32">
        <f>ROUND(VLOOKUP($B6,'3.ข้อมูลงบทดลองปัจจุบัน'!$A$5:$CL$846,32,0),2)</f>
        <v>67777</v>
      </c>
      <c r="AH6" s="32">
        <f>ROUND(VLOOKUP($B6,'3.ข้อมูลงบทดลองปัจจุบัน'!$A$5:$CL$846,33,0),2)</f>
        <v>60275</v>
      </c>
      <c r="AI6" s="32">
        <f>ROUND(VLOOKUP($B6,'3.ข้อมูลงบทดลองปัจจุบัน'!$A$5:$CL$846,34,0),2)</f>
        <v>108080</v>
      </c>
      <c r="AJ6" s="32">
        <f>ROUND(VLOOKUP($B6,'3.ข้อมูลงบทดลองปัจจุบัน'!$A$5:$CL$846,35,0),2)</f>
        <v>50430</v>
      </c>
      <c r="AK6" s="32">
        <f>ROUND(VLOOKUP($B6,'3.ข้อมูลงบทดลองปัจจุบัน'!$A$5:$CL$846,36,0),2)</f>
        <v>54790</v>
      </c>
      <c r="AL6" s="32">
        <f>ROUND(VLOOKUP($B6,'3.ข้อมูลงบทดลองปัจจุบัน'!$A$5:$CL$846,37,0),2)</f>
        <v>1585080</v>
      </c>
      <c r="AM6" s="32">
        <f>ROUND(VLOOKUP($B6,'3.ข้อมูลงบทดลองปัจจุบัน'!$A$5:$CL$846,38,0),2)</f>
        <v>121537</v>
      </c>
      <c r="AN6" s="32">
        <f>ROUND(VLOOKUP($B6,'3.ข้อมูลงบทดลองปัจจุบัน'!$A$5:$CL$846,39,0),2)</f>
        <v>81332.5</v>
      </c>
      <c r="AO6" s="32">
        <f>ROUND(VLOOKUP($B6,'3.ข้อมูลงบทดลองปัจจุบัน'!$A$5:$CL$846,40,0),2)</f>
        <v>270528</v>
      </c>
      <c r="AP6" s="32">
        <f>ROUND(VLOOKUP($B6,'3.ข้อมูลงบทดลองปัจจุบัน'!$A$5:$CL$846,41,0),2)</f>
        <v>11160</v>
      </c>
      <c r="AQ6" s="32">
        <f>ROUND(VLOOKUP($B6,'3.ข้อมูลงบทดลองปัจจุบัน'!$A$5:$CL$846,42,0),2)</f>
        <v>65170</v>
      </c>
      <c r="AR6" s="32">
        <f>ROUND(VLOOKUP($B6,'3.ข้อมูลงบทดลองปัจจุบัน'!$A$5:$CL$846,43,0),2)</f>
        <v>0</v>
      </c>
      <c r="AS6" s="32">
        <f>ROUND(VLOOKUP($B6,'3.ข้อมูลงบทดลองปัจจุบัน'!$A$5:$CL$846,44,0),2)</f>
        <v>253120</v>
      </c>
      <c r="AT6" s="32">
        <f>ROUND(VLOOKUP($B6,'3.ข้อมูลงบทดลองปัจจุบัน'!$A$5:$CL$846,45,0),2)</f>
        <v>0</v>
      </c>
      <c r="AU6" s="32">
        <f>ROUND(VLOOKUP($B6,'3.ข้อมูลงบทดลองปัจจุบัน'!$A$5:$CL$846,46,0),2)</f>
        <v>45830</v>
      </c>
      <c r="AV6" s="32">
        <f>ROUND(VLOOKUP($B6,'3.ข้อมูลงบทดลองปัจจุบัน'!$A$5:$CL$846,47,0),2)</f>
        <v>23860</v>
      </c>
      <c r="AW6" s="32">
        <f>ROUND(VLOOKUP($B6,'3.ข้อมูลงบทดลองปัจจุบัน'!$A$5:$CL$846,48,0),2)</f>
        <v>47420</v>
      </c>
      <c r="AX6" s="32">
        <f>ROUND(VLOOKUP($B6,'3.ข้อมูลงบทดลองปัจจุบัน'!$A$5:$CL$846,49,0),2)</f>
        <v>83875</v>
      </c>
      <c r="AY6" s="32">
        <f>ROUND(VLOOKUP($B6,'3.ข้อมูลงบทดลองปัจจุบัน'!$A$5:$CL$846,50,0),2)</f>
        <v>0</v>
      </c>
      <c r="AZ6" s="32">
        <f>ROUND(VLOOKUP($B6,'3.ข้อมูลงบทดลองปัจจุบัน'!$A$5:$CL$846,51,0),2)</f>
        <v>0</v>
      </c>
      <c r="BA6" s="32">
        <f>ROUND(VLOOKUP($B6,'3.ข้อมูลงบทดลองปัจจุบัน'!$A$5:$CL$846,52,0),2)</f>
        <v>0</v>
      </c>
      <c r="BB6" s="32">
        <f>ROUND(VLOOKUP($B6,'3.ข้อมูลงบทดลองปัจจุบัน'!$A$5:$CL$846,53,0),2)</f>
        <v>623090</v>
      </c>
      <c r="BC6" s="32">
        <f>ROUND(VLOOKUP($B6,'3.ข้อมูลงบทดลองปัจจุบัน'!$A$5:$CL$846,54,0),2)</f>
        <v>62140</v>
      </c>
      <c r="BD6" s="32">
        <f>ROUND(VLOOKUP($B6,'3.ข้อมูลงบทดลองปัจจุบัน'!$A$5:$CL$846,55,0),2)</f>
        <v>1805486.75</v>
      </c>
      <c r="BE6" s="32">
        <f>ROUND(VLOOKUP($B6,'3.ข้อมูลงบทดลองปัจจุบัน'!$A$5:$CL$846,56,0),2)</f>
        <v>182215</v>
      </c>
      <c r="BF6" s="32">
        <f>ROUND(VLOOKUP($B6,'3.ข้อมูลงบทดลองปัจจุบัน'!$A$5:$CL$846,57,0),2)</f>
        <v>51360</v>
      </c>
      <c r="BG6" s="32">
        <f>ROUND(VLOOKUP($B6,'3.ข้อมูลงบทดลองปัจจุบัน'!$A$5:$CL$846,58,0),2)</f>
        <v>42195</v>
      </c>
      <c r="BH6" s="32">
        <f>ROUND(VLOOKUP($B6,'3.ข้อมูลงบทดลองปัจจุบัน'!$A$5:$CL$846,59,0),2)</f>
        <v>1234188</v>
      </c>
      <c r="BI6" s="32">
        <f>ROUND(VLOOKUP($B6,'3.ข้อมูลงบทดลองปัจจุบัน'!$A$5:$CL$846,60,0),2)</f>
        <v>36630</v>
      </c>
      <c r="BJ6" s="32">
        <f>ROUND(VLOOKUP($B6,'3.ข้อมูลงบทดลองปัจจุบัน'!$A$5:$CL$846,61,0),2)</f>
        <v>23855</v>
      </c>
      <c r="BK6" s="32">
        <f>ROUND(VLOOKUP($B6,'3.ข้อมูลงบทดลองปัจจุบัน'!$A$5:$CL$846,62,0),2)</f>
        <v>269398</v>
      </c>
      <c r="BL6" s="32">
        <f>ROUND(VLOOKUP($B6,'3.ข้อมูลงบทดลองปัจจุบัน'!$A$5:$CL$846,63,0),2)</f>
        <v>44235</v>
      </c>
      <c r="BM6" s="32">
        <f>ROUND(VLOOKUP($B6,'3.ข้อมูลงบทดลองปัจจุบัน'!$A$5:$CL$846,64,0),2)</f>
        <v>330780</v>
      </c>
      <c r="BN6" s="32">
        <f>ROUND(VLOOKUP($B6,'3.ข้อมูลงบทดลองปัจจุบัน'!$A$5:$CL$846,65,0),2)</f>
        <v>215628</v>
      </c>
      <c r="BO6" s="32">
        <f>ROUND(VLOOKUP($B6,'3.ข้อมูลงบทดลองปัจจุบัน'!$A$5:$CL$846,66,0),2)</f>
        <v>0</v>
      </c>
      <c r="BP6" s="32">
        <f>ROUND(VLOOKUP($B6,'3.ข้อมูลงบทดลองปัจจุบัน'!$A$5:$CL$846,67,0),2)</f>
        <v>39400</v>
      </c>
      <c r="BQ6" s="32">
        <f>ROUND(VLOOKUP($B6,'3.ข้อมูลงบทดลองปัจจุบัน'!$A$5:$CL$846,68,0),2)</f>
        <v>183559</v>
      </c>
      <c r="BR6" s="32">
        <f>ROUND(VLOOKUP($B6,'3.ข้อมูลงบทดลองปัจจุบัน'!$A$5:$CL$846,69,0),2)</f>
        <v>0</v>
      </c>
      <c r="BS6" s="32">
        <f>ROUND(VLOOKUP($B6,'3.ข้อมูลงบทดลองปัจจุบัน'!$A$5:$CL$846,70,0),2)</f>
        <v>442140</v>
      </c>
      <c r="BT6" s="32">
        <f>ROUND(VLOOKUP($B6,'3.ข้อมูลงบทดลองปัจจุบัน'!$A$5:$CL$846,71,0),2)</f>
        <v>12165</v>
      </c>
      <c r="BU6" s="32">
        <f>ROUND(VLOOKUP($B6,'3.ข้อมูลงบทดลองปัจจุบัน'!$A$5:$CL$846,72,0),2)</f>
        <v>54050</v>
      </c>
      <c r="BV6" s="32">
        <f>ROUND(VLOOKUP($B6,'3.ข้อมูลงบทดลองปัจจุบัน'!$A$5:$CL$846,73,0),2)</f>
        <v>0</v>
      </c>
      <c r="BW6" s="32">
        <f>ROUND(VLOOKUP($B6,'3.ข้อมูลงบทดลองปัจจุบัน'!$A$5:$CL$846,74,0),2)</f>
        <v>0</v>
      </c>
      <c r="BX6" s="32">
        <f>ROUND(VLOOKUP($B6,'3.ข้อมูลงบทดลองปัจจุบัน'!$A$5:$CL$846,75,0),2)</f>
        <v>0</v>
      </c>
      <c r="BY6" s="32">
        <f>ROUND(VLOOKUP($B6,'3.ข้อมูลงบทดลองปัจจุบัน'!$A$5:$CL$846,76,0),2)</f>
        <v>267455</v>
      </c>
      <c r="BZ6" s="32">
        <f>ROUND(VLOOKUP($B6,'3.ข้อมูลงบทดลองปัจจุบัน'!$A$5:$CL$846,77,0),2)</f>
        <v>0</v>
      </c>
      <c r="CA6" s="32">
        <f>ROUND(VLOOKUP($B6,'3.ข้อมูลงบทดลองปัจจุบัน'!$A$5:$CL$846,78,0),2)</f>
        <v>0</v>
      </c>
      <c r="CB6" s="32">
        <f>ROUND(VLOOKUP($B6,'3.ข้อมูลงบทดลองปัจจุบัน'!$A$5:$CL$846,79,0),2)</f>
        <v>0</v>
      </c>
      <c r="CC6" s="32">
        <f>ROUND(VLOOKUP($B6,'3.ข้อมูลงบทดลองปัจจุบัน'!$A$5:$CL$846,80,0),2)</f>
        <v>0</v>
      </c>
      <c r="CD6" s="32">
        <f>ROUND(VLOOKUP($B6,'3.ข้อมูลงบทดลองปัจจุบัน'!$A$5:$CL$846,81,0),2)</f>
        <v>233816</v>
      </c>
      <c r="CE6" s="32">
        <f>ROUND(VLOOKUP($B6,'3.ข้อมูลงบทดลองปัจจุบัน'!$A$5:$CL$846,82,0),2)</f>
        <v>0</v>
      </c>
      <c r="CF6" s="32">
        <f>ROUND(VLOOKUP($B6,'3.ข้อมูลงบทดลองปัจจุบัน'!$A$5:$CL$846,83,0),2)</f>
        <v>27150</v>
      </c>
      <c r="CG6" s="32">
        <f>ROUND(VLOOKUP($B6,'3.ข้อมูลงบทดลองปัจจุบัน'!$A$5:$CL$846,84,0),2)</f>
        <v>0</v>
      </c>
      <c r="CH6" s="32">
        <f>ROUND(VLOOKUP($B6,'3.ข้อมูลงบทดลองปัจจุบัน'!$A$5:$CL$846,85,0),2)</f>
        <v>34410</v>
      </c>
      <c r="CI6" s="32">
        <f>ROUND(VLOOKUP($B6,'3.ข้อมูลงบทดลองปัจจุบัน'!$A$5:$CL$846,86,0),2)</f>
        <v>0</v>
      </c>
      <c r="CJ6" s="32">
        <f>ROUND(VLOOKUP($B6,'3.ข้อมูลงบทดลองปัจจุบัน'!$A$5:$CL$846,87,0),2)</f>
        <v>0</v>
      </c>
      <c r="CK6" s="32">
        <f>ROUND(VLOOKUP($B6,'3.ข้อมูลงบทดลองปัจจุบัน'!$A$5:$CL$846,88,0),2)</f>
        <v>126296</v>
      </c>
      <c r="CL6" s="32">
        <f>ROUND(VLOOKUP($B6,'3.ข้อมูลงบทดลองปัจจุบัน'!$A$5:$CL$846,89,0),2)</f>
        <v>0</v>
      </c>
      <c r="CM6" s="32">
        <f>ROUND(VLOOKUP($B6,'3.ข้อมูลงบทดลองปัจจุบัน'!$A$5:$CL$846,90,0),2)</f>
        <v>0</v>
      </c>
      <c r="CO6" s="75"/>
      <c r="CR6" s="102" t="e">
        <f>B6-#REF!</f>
        <v>#REF!</v>
      </c>
    </row>
    <row r="7" spans="1:96" x14ac:dyDescent="0.7">
      <c r="A7" s="101" t="s">
        <v>1469</v>
      </c>
      <c r="B7" s="114" t="s">
        <v>412</v>
      </c>
      <c r="C7" s="100" t="s">
        <v>413</v>
      </c>
      <c r="D7" s="32">
        <f>ROUND(VLOOKUP($B7,'3.ข้อมูลงบทดลองปัจจุบัน'!$A$5:$CL$846,3,0),2)</f>
        <v>0</v>
      </c>
      <c r="E7" s="32">
        <f>ROUND(VLOOKUP($B7,'3.ข้อมูลงบทดลองปัจจุบัน'!$A$5:$CL$846,4,0),2)</f>
        <v>0</v>
      </c>
      <c r="F7" s="32">
        <f>ROUND(VLOOKUP($B7,'3.ข้อมูลงบทดลองปัจจุบัน'!$A$5:$CL$846,5,0),2)</f>
        <v>0</v>
      </c>
      <c r="G7" s="32">
        <f>ROUND(VLOOKUP($B7,'3.ข้อมูลงบทดลองปัจจุบัน'!$A$5:$CL$846,6,0),2)</f>
        <v>0</v>
      </c>
      <c r="H7" s="32">
        <f>ROUND(VLOOKUP($B7,'3.ข้อมูลงบทดลองปัจจุบัน'!$A$5:$CL$846,7,0),2)</f>
        <v>0</v>
      </c>
      <c r="I7" s="32">
        <f>ROUND(VLOOKUP($B7,'3.ข้อมูลงบทดลองปัจจุบัน'!$A$5:$CL$846,8,0),2)</f>
        <v>12000</v>
      </c>
      <c r="J7" s="32">
        <f>ROUND(VLOOKUP($B7,'3.ข้อมูลงบทดลองปัจจุบัน'!$A$5:$CL$846,9,0),2)</f>
        <v>71075.5</v>
      </c>
      <c r="K7" s="32">
        <f>ROUND(VLOOKUP($B7,'3.ข้อมูลงบทดลองปัจจุบัน'!$A$5:$CL$846,10,0),2)</f>
        <v>2401166</v>
      </c>
      <c r="L7" s="32">
        <f>ROUND(VLOOKUP($B7,'3.ข้อมูลงบทดลองปัจจุบัน'!$A$5:$CL$846,11,0),2)</f>
        <v>20</v>
      </c>
      <c r="M7" s="32">
        <f>ROUND(VLOOKUP($B7,'3.ข้อมูลงบทดลองปัจจุบัน'!$A$5:$CL$846,12,0),2)</f>
        <v>0</v>
      </c>
      <c r="N7" s="32">
        <f>ROUND(VLOOKUP($B7,'3.ข้อมูลงบทดลองปัจจุบัน'!$A$5:$CL$846,13,0),2)</f>
        <v>575</v>
      </c>
      <c r="O7" s="32">
        <f>ROUND(VLOOKUP($B7,'3.ข้อมูลงบทดลองปัจจุบัน'!$A$5:$CL$846,14,0),2)</f>
        <v>190</v>
      </c>
      <c r="P7" s="32">
        <f>ROUND(VLOOKUP($B7,'3.ข้อมูลงบทดลองปัจจุบัน'!$A$5:$CL$846,15,0),2)</f>
        <v>534332</v>
      </c>
      <c r="Q7" s="32">
        <f>ROUND(VLOOKUP($B7,'3.ข้อมูลงบทดลองปัจจุบัน'!$A$5:$CL$846,16,0),2)</f>
        <v>0</v>
      </c>
      <c r="R7" s="32">
        <f>ROUND(VLOOKUP($B7,'3.ข้อมูลงบทดลองปัจจุบัน'!$A$5:$CL$846,17,0),2)</f>
        <v>0</v>
      </c>
      <c r="S7" s="32">
        <f>ROUND(VLOOKUP($B7,'3.ข้อมูลงบทดลองปัจจุบัน'!$A$5:$CL$846,18,0),2)</f>
        <v>0</v>
      </c>
      <c r="T7" s="32">
        <f>ROUND(VLOOKUP($B7,'3.ข้อมูลงบทดลองปัจจุบัน'!$A$5:$CL$846,19,0),2)</f>
        <v>0</v>
      </c>
      <c r="U7" s="32">
        <f>ROUND(VLOOKUP($B7,'3.ข้อมูลงบทดลองปัจจุบัน'!$A$5:$CL$846,20,0),2)</f>
        <v>0</v>
      </c>
      <c r="V7" s="32">
        <f>ROUND(VLOOKUP($B7,'3.ข้อมูลงบทดลองปัจจุบัน'!$A$5:$CL$846,21,0),2)</f>
        <v>0</v>
      </c>
      <c r="W7" s="32">
        <f>ROUND(VLOOKUP($B7,'3.ข้อมูลงบทดลองปัจจุบัน'!$A$5:$CL$846,22,0),2)</f>
        <v>14462.5</v>
      </c>
      <c r="X7" s="32">
        <f>ROUND(VLOOKUP($B7,'3.ข้อมูลงบทดลองปัจจุบัน'!$A$5:$CL$846,23,0),2)</f>
        <v>0</v>
      </c>
      <c r="Y7" s="32">
        <f>ROUND(VLOOKUP($B7,'3.ข้อมูลงบทดลองปัจจุบัน'!$A$5:$CL$846,24,0),2)</f>
        <v>0</v>
      </c>
      <c r="Z7" s="32">
        <f>ROUND(VLOOKUP($B7,'3.ข้อมูลงบทดลองปัจจุบัน'!$A$5:$CL$846,25,0),2)</f>
        <v>0</v>
      </c>
      <c r="AA7" s="32">
        <f>ROUND(VLOOKUP($B7,'3.ข้อมูลงบทดลองปัจจุบัน'!$A$5:$CL$846,26,0),2)</f>
        <v>0</v>
      </c>
      <c r="AB7" s="32">
        <f>ROUND(VLOOKUP($B7,'3.ข้อมูลงบทดลองปัจจุบัน'!$A$5:$CL$846,27,0),2)</f>
        <v>0</v>
      </c>
      <c r="AC7" s="32">
        <f>ROUND(VLOOKUP($B7,'3.ข้อมูลงบทดลองปัจจุบัน'!$A$5:$CL$846,28,0),2)</f>
        <v>0</v>
      </c>
      <c r="AD7" s="32">
        <f>ROUND(VLOOKUP($B7,'3.ข้อมูลงบทดลองปัจจุบัน'!$A$5:$CL$846,29,0),2)</f>
        <v>0</v>
      </c>
      <c r="AE7" s="32">
        <f>ROUND(VLOOKUP($B7,'3.ข้อมูลงบทดลองปัจจุบัน'!$A$5:$CL$846,30,0),2)</f>
        <v>0</v>
      </c>
      <c r="AF7" s="32">
        <f>ROUND(VLOOKUP($B7,'3.ข้อมูลงบทดลองปัจจุบัน'!$A$5:$CL$846,31,0),2)</f>
        <v>0</v>
      </c>
      <c r="AG7" s="32">
        <f>ROUND(VLOOKUP($B7,'3.ข้อมูลงบทดลองปัจจุบัน'!$A$5:$CL$846,32,0),2)</f>
        <v>0</v>
      </c>
      <c r="AH7" s="32">
        <f>ROUND(VLOOKUP($B7,'3.ข้อมูลงบทดลองปัจจุบัน'!$A$5:$CL$846,33,0),2)</f>
        <v>0</v>
      </c>
      <c r="AI7" s="32">
        <f>ROUND(VLOOKUP($B7,'3.ข้อมูลงบทดลองปัจจุบัน'!$A$5:$CL$846,34,0),2)</f>
        <v>0</v>
      </c>
      <c r="AJ7" s="32">
        <f>ROUND(VLOOKUP($B7,'3.ข้อมูลงบทดลองปัจจุบัน'!$A$5:$CL$846,35,0),2)</f>
        <v>0</v>
      </c>
      <c r="AK7" s="32">
        <f>ROUND(VLOOKUP($B7,'3.ข้อมูลงบทดลองปัจจุบัน'!$A$5:$CL$846,36,0),2)</f>
        <v>0</v>
      </c>
      <c r="AL7" s="32">
        <f>ROUND(VLOOKUP($B7,'3.ข้อมูลงบทดลองปัจจุบัน'!$A$5:$CL$846,37,0),2)</f>
        <v>377164.45</v>
      </c>
      <c r="AM7" s="32">
        <f>ROUND(VLOOKUP($B7,'3.ข้อมูลงบทดลองปัจจุบัน'!$A$5:$CL$846,38,0),2)</f>
        <v>0</v>
      </c>
      <c r="AN7" s="32">
        <f>ROUND(VLOOKUP($B7,'3.ข้อมูลงบทดลองปัจจุบัน'!$A$5:$CL$846,39,0),2)</f>
        <v>0</v>
      </c>
      <c r="AO7" s="32">
        <f>ROUND(VLOOKUP($B7,'3.ข้อมูลงบทดลองปัจจุบัน'!$A$5:$CL$846,40,0),2)</f>
        <v>0</v>
      </c>
      <c r="AP7" s="32">
        <f>ROUND(VLOOKUP($B7,'3.ข้อมูลงบทดลองปัจจุบัน'!$A$5:$CL$846,41,0),2)</f>
        <v>0</v>
      </c>
      <c r="AQ7" s="32">
        <f>ROUND(VLOOKUP($B7,'3.ข้อมูลงบทดลองปัจจุบัน'!$A$5:$CL$846,42,0),2)</f>
        <v>0</v>
      </c>
      <c r="AR7" s="32">
        <f>ROUND(VLOOKUP($B7,'3.ข้อมูลงบทดลองปัจจุบัน'!$A$5:$CL$846,43,0),2)</f>
        <v>0</v>
      </c>
      <c r="AS7" s="32">
        <f>ROUND(VLOOKUP($B7,'3.ข้อมูลงบทดลองปัจจุบัน'!$A$5:$CL$846,44,0),2)</f>
        <v>0</v>
      </c>
      <c r="AT7" s="32">
        <f>ROUND(VLOOKUP($B7,'3.ข้อมูลงบทดลองปัจจุบัน'!$A$5:$CL$846,45,0),2)</f>
        <v>0</v>
      </c>
      <c r="AU7" s="32">
        <f>ROUND(VLOOKUP($B7,'3.ข้อมูลงบทดลองปัจจุบัน'!$A$5:$CL$846,46,0),2)</f>
        <v>0</v>
      </c>
      <c r="AV7" s="32">
        <f>ROUND(VLOOKUP($B7,'3.ข้อมูลงบทดลองปัจจุบัน'!$A$5:$CL$846,47,0),2)</f>
        <v>0</v>
      </c>
      <c r="AW7" s="32">
        <f>ROUND(VLOOKUP($B7,'3.ข้อมูลงบทดลองปัจจุบัน'!$A$5:$CL$846,48,0),2)</f>
        <v>0</v>
      </c>
      <c r="AX7" s="32">
        <f>ROUND(VLOOKUP($B7,'3.ข้อมูลงบทดลองปัจจุบัน'!$A$5:$CL$846,49,0),2)</f>
        <v>0</v>
      </c>
      <c r="AY7" s="32">
        <f>ROUND(VLOOKUP($B7,'3.ข้อมูลงบทดลองปัจจุบัน'!$A$5:$CL$846,50,0),2)</f>
        <v>0</v>
      </c>
      <c r="AZ7" s="32">
        <f>ROUND(VLOOKUP($B7,'3.ข้อมูลงบทดลองปัจจุบัน'!$A$5:$CL$846,51,0),2)</f>
        <v>0</v>
      </c>
      <c r="BA7" s="32">
        <f>ROUND(VLOOKUP($B7,'3.ข้อมูลงบทดลองปัจจุบัน'!$A$5:$CL$846,52,0),2)</f>
        <v>0</v>
      </c>
      <c r="BB7" s="32">
        <f>ROUND(VLOOKUP($B7,'3.ข้อมูลงบทดลองปัจจุบัน'!$A$5:$CL$846,53,0),2)</f>
        <v>294343</v>
      </c>
      <c r="BC7" s="32">
        <f>ROUND(VLOOKUP($B7,'3.ข้อมูลงบทดลองปัจจุบัน'!$A$5:$CL$846,54,0),2)</f>
        <v>0</v>
      </c>
      <c r="BD7" s="32">
        <f>ROUND(VLOOKUP($B7,'3.ข้อมูลงบทดลองปัจจุบัน'!$A$5:$CL$846,55,0),2)</f>
        <v>520549</v>
      </c>
      <c r="BE7" s="32">
        <f>ROUND(VLOOKUP($B7,'3.ข้อมูลงบทดลองปัจจุบัน'!$A$5:$CL$846,56,0),2)</f>
        <v>6050</v>
      </c>
      <c r="BF7" s="32">
        <f>ROUND(VLOOKUP($B7,'3.ข้อมูลงบทดลองปัจจุบัน'!$A$5:$CL$846,57,0),2)</f>
        <v>0</v>
      </c>
      <c r="BG7" s="32">
        <f>ROUND(VLOOKUP($B7,'3.ข้อมูลงบทดลองปัจจุบัน'!$A$5:$CL$846,58,0),2)</f>
        <v>1562</v>
      </c>
      <c r="BH7" s="32">
        <f>ROUND(VLOOKUP($B7,'3.ข้อมูลงบทดลองปัจจุบัน'!$A$5:$CL$846,59,0),2)</f>
        <v>23524.75</v>
      </c>
      <c r="BI7" s="32">
        <f>ROUND(VLOOKUP($B7,'3.ข้อมูลงบทดลองปัจจุบัน'!$A$5:$CL$846,60,0),2)</f>
        <v>620</v>
      </c>
      <c r="BJ7" s="32">
        <f>ROUND(VLOOKUP($B7,'3.ข้อมูลงบทดลองปัจจุบัน'!$A$5:$CL$846,61,0),2)</f>
        <v>0</v>
      </c>
      <c r="BK7" s="32">
        <f>ROUND(VLOOKUP($B7,'3.ข้อมูลงบทดลองปัจจุบัน'!$A$5:$CL$846,62,0),2)</f>
        <v>0</v>
      </c>
      <c r="BL7" s="32">
        <f>ROUND(VLOOKUP($B7,'3.ข้อมูลงบทดลองปัจจุบัน'!$A$5:$CL$846,63,0),2)</f>
        <v>0</v>
      </c>
      <c r="BM7" s="32">
        <f>ROUND(VLOOKUP($B7,'3.ข้อมูลงบทดลองปัจจุบัน'!$A$5:$CL$846,64,0),2)</f>
        <v>5211</v>
      </c>
      <c r="BN7" s="32">
        <f>ROUND(VLOOKUP($B7,'3.ข้อมูลงบทดลองปัจจุบัน'!$A$5:$CL$846,65,0),2)</f>
        <v>0</v>
      </c>
      <c r="BO7" s="32">
        <f>ROUND(VLOOKUP($B7,'3.ข้อมูลงบทดลองปัจจุบัน'!$A$5:$CL$846,66,0),2)</f>
        <v>0</v>
      </c>
      <c r="BP7" s="32">
        <f>ROUND(VLOOKUP($B7,'3.ข้อมูลงบทดลองปัจจุบัน'!$A$5:$CL$846,67,0),2)</f>
        <v>149</v>
      </c>
      <c r="BQ7" s="32">
        <f>ROUND(VLOOKUP($B7,'3.ข้อมูลงบทดลองปัจจุบัน'!$A$5:$CL$846,68,0),2)</f>
        <v>0</v>
      </c>
      <c r="BR7" s="32">
        <f>ROUND(VLOOKUP($B7,'3.ข้อมูลงบทดลองปัจจุบัน'!$A$5:$CL$846,69,0),2)</f>
        <v>0</v>
      </c>
      <c r="BS7" s="32">
        <f>ROUND(VLOOKUP($B7,'3.ข้อมูลงบทดลองปัจจุบัน'!$A$5:$CL$846,70,0),2)</f>
        <v>279280</v>
      </c>
      <c r="BT7" s="32">
        <f>ROUND(VLOOKUP($B7,'3.ข้อมูลงบทดลองปัจจุบัน'!$A$5:$CL$846,71,0),2)</f>
        <v>0</v>
      </c>
      <c r="BU7" s="32">
        <f>ROUND(VLOOKUP($B7,'3.ข้อมูลงบทดลองปัจจุบัน'!$A$5:$CL$846,72,0),2)</f>
        <v>0</v>
      </c>
      <c r="BV7" s="32">
        <f>ROUND(VLOOKUP($B7,'3.ข้อมูลงบทดลองปัจจุบัน'!$A$5:$CL$846,73,0),2)</f>
        <v>0</v>
      </c>
      <c r="BW7" s="32">
        <f>ROUND(VLOOKUP($B7,'3.ข้อมูลงบทดลองปัจจุบัน'!$A$5:$CL$846,74,0),2)</f>
        <v>0</v>
      </c>
      <c r="BX7" s="32">
        <f>ROUND(VLOOKUP($B7,'3.ข้อมูลงบทดลองปัจจุบัน'!$A$5:$CL$846,75,0),2)</f>
        <v>0</v>
      </c>
      <c r="BY7" s="32">
        <f>ROUND(VLOOKUP($B7,'3.ข้อมูลงบทดลองปัจจุบัน'!$A$5:$CL$846,76,0),2)</f>
        <v>0</v>
      </c>
      <c r="BZ7" s="32">
        <f>ROUND(VLOOKUP($B7,'3.ข้อมูลงบทดลองปัจจุบัน'!$A$5:$CL$846,77,0),2)</f>
        <v>0</v>
      </c>
      <c r="CA7" s="32">
        <f>ROUND(VLOOKUP($B7,'3.ข้อมูลงบทดลองปัจจุบัน'!$A$5:$CL$846,78,0),2)</f>
        <v>0</v>
      </c>
      <c r="CB7" s="32">
        <f>ROUND(VLOOKUP($B7,'3.ข้อมูลงบทดลองปัจจุบัน'!$A$5:$CL$846,79,0),2)</f>
        <v>0</v>
      </c>
      <c r="CC7" s="32">
        <f>ROUND(VLOOKUP($B7,'3.ข้อมูลงบทดลองปัจจุบัน'!$A$5:$CL$846,80,0),2)</f>
        <v>0</v>
      </c>
      <c r="CD7" s="32">
        <f>ROUND(VLOOKUP($B7,'3.ข้อมูลงบทดลองปัจจุบัน'!$A$5:$CL$846,81,0),2)</f>
        <v>81100</v>
      </c>
      <c r="CE7" s="32">
        <f>ROUND(VLOOKUP($B7,'3.ข้อมูลงบทดลองปัจจุบัน'!$A$5:$CL$846,82,0),2)</f>
        <v>69417</v>
      </c>
      <c r="CF7" s="32">
        <f>ROUND(VLOOKUP($B7,'3.ข้อมูลงบทดลองปัจจุบัน'!$A$5:$CL$846,83,0),2)</f>
        <v>0</v>
      </c>
      <c r="CG7" s="32">
        <f>ROUND(VLOOKUP($B7,'3.ข้อมูลงบทดลองปัจจุบัน'!$A$5:$CL$846,84,0),2)</f>
        <v>0</v>
      </c>
      <c r="CH7" s="32">
        <f>ROUND(VLOOKUP($B7,'3.ข้อมูลงบทดลองปัจจุบัน'!$A$5:$CL$846,85,0),2)</f>
        <v>0</v>
      </c>
      <c r="CI7" s="32">
        <f>ROUND(VLOOKUP($B7,'3.ข้อมูลงบทดลองปัจจุบัน'!$A$5:$CL$846,86,0),2)</f>
        <v>0</v>
      </c>
      <c r="CJ7" s="32">
        <f>ROUND(VLOOKUP($B7,'3.ข้อมูลงบทดลองปัจจุบัน'!$A$5:$CL$846,87,0),2)</f>
        <v>0</v>
      </c>
      <c r="CK7" s="32">
        <f>ROUND(VLOOKUP($B7,'3.ข้อมูลงบทดลองปัจจุบัน'!$A$5:$CL$846,88,0),2)</f>
        <v>0</v>
      </c>
      <c r="CL7" s="32">
        <f>ROUND(VLOOKUP($B7,'3.ข้อมูลงบทดลองปัจจุบัน'!$A$5:$CL$846,89,0),2)</f>
        <v>0</v>
      </c>
      <c r="CM7" s="32">
        <f>ROUND(VLOOKUP($B7,'3.ข้อมูลงบทดลองปัจจุบัน'!$A$5:$CL$846,90,0),2)</f>
        <v>0</v>
      </c>
      <c r="CO7" s="75"/>
      <c r="CR7" s="102" t="e">
        <f>B7-#REF!</f>
        <v>#REF!</v>
      </c>
    </row>
    <row r="8" spans="1:96" x14ac:dyDescent="0.7">
      <c r="A8" s="101" t="s">
        <v>1469</v>
      </c>
      <c r="B8" s="114" t="s">
        <v>416</v>
      </c>
      <c r="C8" s="100" t="s">
        <v>417</v>
      </c>
      <c r="D8" s="32">
        <f>ROUND(VLOOKUP($B8,'3.ข้อมูลงบทดลองปัจจุบัน'!$A$5:$CL$846,3,0),2)</f>
        <v>31797521.449999999</v>
      </c>
      <c r="E8" s="32">
        <f>ROUND(VLOOKUP($B8,'3.ข้อมูลงบทดลองปัจจุบัน'!$A$5:$CL$846,4,0),2)</f>
        <v>2449453.4900000002</v>
      </c>
      <c r="F8" s="32">
        <f>ROUND(VLOOKUP($B8,'3.ข้อมูลงบทดลองปัจจุบัน'!$A$5:$CL$846,5,0),2)</f>
        <v>2298250</v>
      </c>
      <c r="G8" s="32">
        <f>ROUND(VLOOKUP($B8,'3.ข้อมูลงบทดลองปัจจุบัน'!$A$5:$CL$846,6,0),2)</f>
        <v>1806188</v>
      </c>
      <c r="H8" s="32">
        <f>ROUND(VLOOKUP($B8,'3.ข้อมูลงบทดลองปัจจุบัน'!$A$5:$CL$846,7,0),2)</f>
        <v>1454096</v>
      </c>
      <c r="I8" s="32">
        <f>ROUND(VLOOKUP($B8,'3.ข้อมูลงบทดลองปัจจุบัน'!$A$5:$CL$846,8,0),2)</f>
        <v>3778048.25</v>
      </c>
      <c r="J8" s="32">
        <f>ROUND(VLOOKUP($B8,'3.ข้อมูลงบทดลองปัจจุบัน'!$A$5:$CL$846,9,0),2)</f>
        <v>2665013.25</v>
      </c>
      <c r="K8" s="32">
        <f>ROUND(VLOOKUP($B8,'3.ข้อมูลงบทดลองปัจจุบัน'!$A$5:$CL$846,10,0),2)</f>
        <v>4722609</v>
      </c>
      <c r="L8" s="32">
        <f>ROUND(VLOOKUP($B8,'3.ข้อมูลงบทดลองปัจจุบัน'!$A$5:$CL$846,11,0),2)</f>
        <v>2536707</v>
      </c>
      <c r="M8" s="32">
        <f>ROUND(VLOOKUP($B8,'3.ข้อมูลงบทดลองปัจจุบัน'!$A$5:$CL$846,12,0),2)</f>
        <v>2764256.75</v>
      </c>
      <c r="N8" s="32">
        <f>ROUND(VLOOKUP($B8,'3.ข้อมูลงบทดลองปัจจุบัน'!$A$5:$CL$846,13,0),2)</f>
        <v>7047956</v>
      </c>
      <c r="O8" s="32">
        <f>ROUND(VLOOKUP($B8,'3.ข้อมูลงบทดลองปัจจุบัน'!$A$5:$CL$846,14,0),2)</f>
        <v>404366</v>
      </c>
      <c r="P8" s="32">
        <f>ROUND(VLOOKUP($B8,'3.ข้อมูลงบทดลองปัจจุบัน'!$A$5:$CL$846,15,0),2)</f>
        <v>18507847.25</v>
      </c>
      <c r="Q8" s="32">
        <f>ROUND(VLOOKUP($B8,'3.ข้อมูลงบทดลองปัจจุบัน'!$A$5:$CL$846,16,0),2)</f>
        <v>4591483.24</v>
      </c>
      <c r="R8" s="32">
        <f>ROUND(VLOOKUP($B8,'3.ข้อมูลงบทดลองปัจจุบัน'!$A$5:$CL$846,17,0),2)</f>
        <v>4072381.05</v>
      </c>
      <c r="S8" s="32">
        <f>ROUND(VLOOKUP($B8,'3.ข้อมูลงบทดลองปัจจุบัน'!$A$5:$CL$846,18,0),2)</f>
        <v>4040316.75</v>
      </c>
      <c r="T8" s="32">
        <f>ROUND(VLOOKUP($B8,'3.ข้อมูลงบทดลองปัจจุบัน'!$A$5:$CL$846,19,0),2)</f>
        <v>3710661.41</v>
      </c>
      <c r="U8" s="32">
        <f>ROUND(VLOOKUP($B8,'3.ข้อมูลงบทดลองปัจจุบัน'!$A$5:$CL$846,20,0),2)</f>
        <v>3819262.39</v>
      </c>
      <c r="V8" s="32">
        <f>ROUND(VLOOKUP($B8,'3.ข้อมูลงบทดลองปัจจุบัน'!$A$5:$CL$846,21,0),2)</f>
        <v>3318808.86</v>
      </c>
      <c r="W8" s="32">
        <f>ROUND(VLOOKUP($B8,'3.ข้อมูลงบทดลองปัจจุบัน'!$A$5:$CL$846,22,0),2)</f>
        <v>1015288.5</v>
      </c>
      <c r="X8" s="32">
        <f>ROUND(VLOOKUP($B8,'3.ข้อมูลงบทดลองปัจจุบัน'!$A$5:$CL$846,23,0),2)</f>
        <v>19147239.550000001</v>
      </c>
      <c r="Y8" s="32">
        <f>ROUND(VLOOKUP($B8,'3.ข้อมูลงบทดลองปัจจุบัน'!$A$5:$CL$846,24,0),2)</f>
        <v>1278786.3</v>
      </c>
      <c r="Z8" s="32">
        <f>ROUND(VLOOKUP($B8,'3.ข้อมูลงบทดลองปัจจุบัน'!$A$5:$CL$846,25,0),2)</f>
        <v>3273707.5</v>
      </c>
      <c r="AA8" s="32">
        <f>ROUND(VLOOKUP($B8,'3.ข้อมูลงบทดลองปัจจุบัน'!$A$5:$CL$846,26,0),2)</f>
        <v>2181097.36</v>
      </c>
      <c r="AB8" s="32">
        <f>ROUND(VLOOKUP($B8,'3.ข้อมูลงบทดลองปัจจุบัน'!$A$5:$CL$846,27,0),2)</f>
        <v>834305</v>
      </c>
      <c r="AC8" s="32">
        <f>ROUND(VLOOKUP($B8,'3.ข้อมูลงบทดลองปัจจุบัน'!$A$5:$CL$846,28,0),2)</f>
        <v>1690609.5</v>
      </c>
      <c r="AD8" s="32">
        <f>ROUND(VLOOKUP($B8,'3.ข้อมูลงบทดลองปัจจุบัน'!$A$5:$CL$846,29,0),2)</f>
        <v>2783850</v>
      </c>
      <c r="AE8" s="32">
        <f>ROUND(VLOOKUP($B8,'3.ข้อมูลงบทดลองปัจจุบัน'!$A$5:$CL$846,30,0),2)</f>
        <v>6642881.2199999997</v>
      </c>
      <c r="AF8" s="32">
        <f>ROUND(VLOOKUP($B8,'3.ข้อมูลงบทดลองปัจจุบัน'!$A$5:$CL$846,31,0),2)</f>
        <v>1414094</v>
      </c>
      <c r="AG8" s="32">
        <f>ROUND(VLOOKUP($B8,'3.ข้อมูลงบทดลองปัจจุบัน'!$A$5:$CL$846,32,0),2)</f>
        <v>1288998</v>
      </c>
      <c r="AH8" s="32">
        <f>ROUND(VLOOKUP($B8,'3.ข้อมูลงบทดลองปัจจุบัน'!$A$5:$CL$846,33,0),2)</f>
        <v>1139961</v>
      </c>
      <c r="AI8" s="32">
        <f>ROUND(VLOOKUP($B8,'3.ข้อมูลงบทดลองปัจจุบัน'!$A$5:$CL$846,34,0),2)</f>
        <v>3693408</v>
      </c>
      <c r="AJ8" s="32">
        <f>ROUND(VLOOKUP($B8,'3.ข้อมูลงบทดลองปัจจุบัน'!$A$5:$CL$846,35,0),2)</f>
        <v>2250802</v>
      </c>
      <c r="AK8" s="32">
        <f>ROUND(VLOOKUP($B8,'3.ข้อมูลงบทดลองปัจจุบัน'!$A$5:$CL$846,36,0),2)</f>
        <v>1167870</v>
      </c>
      <c r="AL8" s="32">
        <f>ROUND(VLOOKUP($B8,'3.ข้อมูลงบทดลองปัจจุบัน'!$A$5:$CL$846,37,0),2)</f>
        <v>89859153.599999994</v>
      </c>
      <c r="AM8" s="32">
        <f>ROUND(VLOOKUP($B8,'3.ข้อมูลงบทดลองปัจจุบัน'!$A$5:$CL$846,38,0),2)</f>
        <v>2041222.5</v>
      </c>
      <c r="AN8" s="32">
        <f>ROUND(VLOOKUP($B8,'3.ข้อมูลงบทดลองปัจจุบัน'!$A$5:$CL$846,39,0),2)</f>
        <v>2756214</v>
      </c>
      <c r="AO8" s="32">
        <f>ROUND(VLOOKUP($B8,'3.ข้อมูลงบทดลองปัจจุบัน'!$A$5:$CL$846,40,0),2)</f>
        <v>4817384</v>
      </c>
      <c r="AP8" s="32">
        <f>ROUND(VLOOKUP($B8,'3.ข้อมูลงบทดลองปัจจุบัน'!$A$5:$CL$846,41,0),2)</f>
        <v>2475225.6</v>
      </c>
      <c r="AQ8" s="32">
        <f>ROUND(VLOOKUP($B8,'3.ข้อมูลงบทดลองปัจจุบัน'!$A$5:$CL$846,42,0),2)</f>
        <v>1837545.5</v>
      </c>
      <c r="AR8" s="32">
        <f>ROUND(VLOOKUP($B8,'3.ข้อมูลงบทดลองปัจจุบัน'!$A$5:$CL$846,43,0),2)</f>
        <v>641360</v>
      </c>
      <c r="AS8" s="32">
        <f>ROUND(VLOOKUP($B8,'3.ข้อมูลงบทดลองปัจจุบัน'!$A$5:$CL$846,44,0),2)</f>
        <v>9387555.1999999993</v>
      </c>
      <c r="AT8" s="32">
        <f>ROUND(VLOOKUP($B8,'3.ข้อมูลงบทดลองปัจจุบัน'!$A$5:$CL$846,45,0),2)</f>
        <v>2274684.25</v>
      </c>
      <c r="AU8" s="32">
        <f>ROUND(VLOOKUP($B8,'3.ข้อมูลงบทดลองปัจจุบัน'!$A$5:$CL$846,46,0),2)</f>
        <v>5094504.59</v>
      </c>
      <c r="AV8" s="32">
        <f>ROUND(VLOOKUP($B8,'3.ข้อมูลงบทดลองปัจจุบัน'!$A$5:$CL$846,47,0),2)</f>
        <v>4080350.23</v>
      </c>
      <c r="AW8" s="32">
        <f>ROUND(VLOOKUP($B8,'3.ข้อมูลงบทดลองปัจจุบัน'!$A$5:$CL$846,48,0),2)</f>
        <v>2031867.5</v>
      </c>
      <c r="AX8" s="32">
        <f>ROUND(VLOOKUP($B8,'3.ข้อมูลงบทดลองปัจจุบัน'!$A$5:$CL$846,49,0),2)</f>
        <v>1759617</v>
      </c>
      <c r="AY8" s="32">
        <f>ROUND(VLOOKUP($B8,'3.ข้อมูลงบทดลองปัจจุบัน'!$A$5:$CL$846,50,0),2)</f>
        <v>2137948.5099999998</v>
      </c>
      <c r="AZ8" s="32">
        <f>ROUND(VLOOKUP($B8,'3.ข้อมูลงบทดลองปัจจุบัน'!$A$5:$CL$846,51,0),2)</f>
        <v>1659868.5</v>
      </c>
      <c r="BA8" s="32">
        <f>ROUND(VLOOKUP($B8,'3.ข้อมูลงบทดลองปัจจุบัน'!$A$5:$CL$846,52,0),2)</f>
        <v>1888462</v>
      </c>
      <c r="BB8" s="32">
        <f>ROUND(VLOOKUP($B8,'3.ข้อมูลงบทดลองปัจจุบัน'!$A$5:$CL$846,53,0),2)</f>
        <v>15369864.449999999</v>
      </c>
      <c r="BC8" s="32">
        <f>ROUND(VLOOKUP($B8,'3.ข้อมูลงบทดลองปัจจุบัน'!$A$5:$CL$846,54,0),2)</f>
        <v>1222047</v>
      </c>
      <c r="BD8" s="32">
        <f>ROUND(VLOOKUP($B8,'3.ข้อมูลงบทดลองปัจจุบัน'!$A$5:$CL$846,55,0),2)</f>
        <v>28010276.949999999</v>
      </c>
      <c r="BE8" s="32">
        <f>ROUND(VLOOKUP($B8,'3.ข้อมูลงบทดลองปัจจุบัน'!$A$5:$CL$846,56,0),2)</f>
        <v>5036963.62</v>
      </c>
      <c r="BF8" s="32">
        <f>ROUND(VLOOKUP($B8,'3.ข้อมูลงบทดลองปัจจุบัน'!$A$5:$CL$846,57,0),2)</f>
        <v>1278978</v>
      </c>
      <c r="BG8" s="32">
        <f>ROUND(VLOOKUP($B8,'3.ข้อมูลงบทดลองปัจจุบัน'!$A$5:$CL$846,58,0),2)</f>
        <v>2440085.2999999998</v>
      </c>
      <c r="BH8" s="32">
        <f>ROUND(VLOOKUP($B8,'3.ข้อมูลงบทดลองปัจจุบัน'!$A$5:$CL$846,59,0),2)</f>
        <v>17139181.829999998</v>
      </c>
      <c r="BI8" s="32">
        <f>ROUND(VLOOKUP($B8,'3.ข้อมูลงบทดลองปัจจุบัน'!$A$5:$CL$846,60,0),2)</f>
        <v>833824</v>
      </c>
      <c r="BJ8" s="32">
        <f>ROUND(VLOOKUP($B8,'3.ข้อมูลงบทดลองปัจจุบัน'!$A$5:$CL$846,61,0),2)</f>
        <v>692962</v>
      </c>
      <c r="BK8" s="32">
        <f>ROUND(VLOOKUP($B8,'3.ข้อมูลงบทดลองปัจจุบัน'!$A$5:$CL$846,62,0),2)</f>
        <v>1613941</v>
      </c>
      <c r="BL8" s="32">
        <f>ROUND(VLOOKUP($B8,'3.ข้อมูลงบทดลองปัจจุบัน'!$A$5:$CL$846,63,0),2)</f>
        <v>1925225.5</v>
      </c>
      <c r="BM8" s="32">
        <f>ROUND(VLOOKUP($B8,'3.ข้อมูลงบทดลองปัจจุบัน'!$A$5:$CL$846,64,0),2)</f>
        <v>13952921.15</v>
      </c>
      <c r="BN8" s="32">
        <f>ROUND(VLOOKUP($B8,'3.ข้อมูลงบทดลองปัจจุบัน'!$A$5:$CL$846,65,0),2)</f>
        <v>3000813.31</v>
      </c>
      <c r="BO8" s="32">
        <f>ROUND(VLOOKUP($B8,'3.ข้อมูลงบทดลองปัจจุบัน'!$A$5:$CL$846,66,0),2)</f>
        <v>2169282</v>
      </c>
      <c r="BP8" s="32">
        <f>ROUND(VLOOKUP($B8,'3.ข้อมูลงบทดลองปัจจุบัน'!$A$5:$CL$846,67,0),2)</f>
        <v>3277506</v>
      </c>
      <c r="BQ8" s="32">
        <f>ROUND(VLOOKUP($B8,'3.ข้อมูลงบทดลองปัจจุบัน'!$A$5:$CL$846,68,0),2)</f>
        <v>1797788.11</v>
      </c>
      <c r="BR8" s="32">
        <f>ROUND(VLOOKUP($B8,'3.ข้อมูลงบทดลองปัจจุบัน'!$A$5:$CL$846,69,0),2)</f>
        <v>2526720</v>
      </c>
      <c r="BS8" s="32">
        <f>ROUND(VLOOKUP($B8,'3.ข้อมูลงบทดลองปัจจุบัน'!$A$5:$CL$846,70,0),2)</f>
        <v>81183031.5</v>
      </c>
      <c r="BT8" s="32">
        <f>ROUND(VLOOKUP($B8,'3.ข้อมูลงบทดลองปัจจุบัน'!$A$5:$CL$846,71,0),2)</f>
        <v>3101116</v>
      </c>
      <c r="BU8" s="32">
        <f>ROUND(VLOOKUP($B8,'3.ข้อมูลงบทดลองปัจจุบัน'!$A$5:$CL$846,72,0),2)</f>
        <v>3847158.69</v>
      </c>
      <c r="BV8" s="32">
        <f>ROUND(VLOOKUP($B8,'3.ข้อมูลงบทดลองปัจจุบัน'!$A$5:$CL$846,73,0),2)</f>
        <v>20876496.600000001</v>
      </c>
      <c r="BW8" s="32">
        <f>ROUND(VLOOKUP($B8,'3.ข้อมูลงบทดลองปัจจุบัน'!$A$5:$CL$846,74,0),2)</f>
        <v>522571</v>
      </c>
      <c r="BX8" s="32">
        <f>ROUND(VLOOKUP($B8,'3.ข้อมูลงบทดลองปัจจุบัน'!$A$5:$CL$846,75,0),2)</f>
        <v>2473262</v>
      </c>
      <c r="BY8" s="32">
        <f>ROUND(VLOOKUP($B8,'3.ข้อมูลงบทดลองปัจจุบัน'!$A$5:$CL$846,76,0),2)</f>
        <v>5562195.2000000002</v>
      </c>
      <c r="BZ8" s="32">
        <f>ROUND(VLOOKUP($B8,'3.ข้อมูลงบทดลองปัจจุบัน'!$A$5:$CL$846,77,0),2)</f>
        <v>1151658.5</v>
      </c>
      <c r="CA8" s="32">
        <f>ROUND(VLOOKUP($B8,'3.ข้อมูลงบทดลองปัจจุบัน'!$A$5:$CL$846,78,0),2)</f>
        <v>2539446.4</v>
      </c>
      <c r="CB8" s="32">
        <f>ROUND(VLOOKUP($B8,'3.ข้อมูลงบทดลองปัจจุบัน'!$A$5:$CL$846,79,0),2)</f>
        <v>2477567</v>
      </c>
      <c r="CC8" s="32">
        <f>ROUND(VLOOKUP($B8,'3.ข้อมูลงบทดลองปัจจุบัน'!$A$5:$CL$846,80,0),2)</f>
        <v>7963414.1699999999</v>
      </c>
      <c r="CD8" s="32">
        <f>ROUND(VLOOKUP($B8,'3.ข้อมูลงบทดลองปัจจุบัน'!$A$5:$CL$846,81,0),2)</f>
        <v>6304219.25</v>
      </c>
      <c r="CE8" s="32">
        <f>ROUND(VLOOKUP($B8,'3.ข้อมูลงบทดลองปัจจุบัน'!$A$5:$CL$846,82,0),2)</f>
        <v>4355937.95</v>
      </c>
      <c r="CF8" s="32">
        <f>ROUND(VLOOKUP($B8,'3.ข้อมูลงบทดลองปัจจุบัน'!$A$5:$CL$846,83,0),2)</f>
        <v>5376171</v>
      </c>
      <c r="CG8" s="32">
        <f>ROUND(VLOOKUP($B8,'3.ข้อมูลงบทดลองปัจจุบัน'!$A$5:$CL$846,84,0),2)</f>
        <v>1066428</v>
      </c>
      <c r="CH8" s="32">
        <f>ROUND(VLOOKUP($B8,'3.ข้อมูลงบทดลองปัจจุบัน'!$A$5:$CL$846,85,0),2)</f>
        <v>2104169</v>
      </c>
      <c r="CI8" s="32">
        <f>ROUND(VLOOKUP($B8,'3.ข้อมูลงบทดลองปัจจุบัน'!$A$5:$CL$846,86,0),2)</f>
        <v>886206.01</v>
      </c>
      <c r="CJ8" s="32">
        <f>ROUND(VLOOKUP($B8,'3.ข้อมูลงบทดลองปัจจุบัน'!$A$5:$CL$846,87,0),2)</f>
        <v>1690783</v>
      </c>
      <c r="CK8" s="32">
        <f>ROUND(VLOOKUP($B8,'3.ข้อมูลงบทดลองปัจจุบัน'!$A$5:$CL$846,88,0),2)</f>
        <v>12484565.1</v>
      </c>
      <c r="CL8" s="32">
        <f>ROUND(VLOOKUP($B8,'3.ข้อมูลงบทดลองปัจจุบัน'!$A$5:$CL$846,89,0),2)</f>
        <v>958548</v>
      </c>
      <c r="CM8" s="32">
        <f>ROUND(VLOOKUP($B8,'3.ข้อมูลงบทดลองปัจจุบัน'!$A$5:$CL$846,90,0),2)</f>
        <v>3177707.12</v>
      </c>
      <c r="CO8" s="75"/>
      <c r="CR8" s="102" t="e">
        <f>B8-#REF!</f>
        <v>#REF!</v>
      </c>
    </row>
    <row r="9" spans="1:96" x14ac:dyDescent="0.7">
      <c r="A9" s="101" t="s">
        <v>1469</v>
      </c>
      <c r="B9" s="114" t="s">
        <v>1222</v>
      </c>
      <c r="C9" s="100" t="s">
        <v>1474</v>
      </c>
      <c r="D9" s="32">
        <f>ROUND(VLOOKUP($B9,'3.ข้อมูลงบทดลองปัจจุบัน'!$A$5:$CL$846,3,0),2)</f>
        <v>51021</v>
      </c>
      <c r="E9" s="32">
        <f>ROUND(VLOOKUP($B9,'3.ข้อมูลงบทดลองปัจจุบัน'!$A$5:$CL$846,4,0),2)</f>
        <v>0</v>
      </c>
      <c r="F9" s="32">
        <f>ROUND(VLOOKUP($B9,'3.ข้อมูลงบทดลองปัจจุบัน'!$A$5:$CL$846,5,0),2)</f>
        <v>0</v>
      </c>
      <c r="G9" s="32">
        <f>ROUND(VLOOKUP($B9,'3.ข้อมูลงบทดลองปัจจุบัน'!$A$5:$CL$846,6,0),2)</f>
        <v>0</v>
      </c>
      <c r="H9" s="32">
        <f>ROUND(VLOOKUP($B9,'3.ข้อมูลงบทดลองปัจจุบัน'!$A$5:$CL$846,7,0),2)</f>
        <v>0</v>
      </c>
      <c r="I9" s="32">
        <f>ROUND(VLOOKUP($B9,'3.ข้อมูลงบทดลองปัจจุบัน'!$A$5:$CL$846,8,0),2)</f>
        <v>0</v>
      </c>
      <c r="J9" s="32">
        <f>ROUND(VLOOKUP($B9,'3.ข้อมูลงบทดลองปัจจุบัน'!$A$5:$CL$846,9,0),2)</f>
        <v>0</v>
      </c>
      <c r="K9" s="32">
        <f>ROUND(VLOOKUP($B9,'3.ข้อมูลงบทดลองปัจจุบัน'!$A$5:$CL$846,10,0),2)</f>
        <v>6168</v>
      </c>
      <c r="L9" s="32">
        <f>ROUND(VLOOKUP($B9,'3.ข้อมูลงบทดลองปัจจุบัน'!$A$5:$CL$846,11,0),2)</f>
        <v>0</v>
      </c>
      <c r="M9" s="32">
        <f>ROUND(VLOOKUP($B9,'3.ข้อมูลงบทดลองปัจจุบัน'!$A$5:$CL$846,12,0),2)</f>
        <v>0</v>
      </c>
      <c r="N9" s="32">
        <f>ROUND(VLOOKUP($B9,'3.ข้อมูลงบทดลองปัจจุบัน'!$A$5:$CL$846,13,0),2)</f>
        <v>899</v>
      </c>
      <c r="O9" s="32">
        <f>ROUND(VLOOKUP($B9,'3.ข้อมูลงบทดลองปัจจุบัน'!$A$5:$CL$846,14,0),2)</f>
        <v>0</v>
      </c>
      <c r="P9" s="32">
        <f>ROUND(VLOOKUP($B9,'3.ข้อมูลงบทดลองปัจจุบัน'!$A$5:$CL$846,15,0),2)</f>
        <v>63203.25</v>
      </c>
      <c r="Q9" s="32">
        <f>ROUND(VLOOKUP($B9,'3.ข้อมูลงบทดลองปัจจุบัน'!$A$5:$CL$846,16,0),2)</f>
        <v>0</v>
      </c>
      <c r="R9" s="32">
        <f>ROUND(VLOOKUP($B9,'3.ข้อมูลงบทดลองปัจจุบัน'!$A$5:$CL$846,17,0),2)</f>
        <v>0</v>
      </c>
      <c r="S9" s="32">
        <f>ROUND(VLOOKUP($B9,'3.ข้อมูลงบทดลองปัจจุบัน'!$A$5:$CL$846,18,0),2)</f>
        <v>0</v>
      </c>
      <c r="T9" s="32">
        <f>ROUND(VLOOKUP($B9,'3.ข้อมูลงบทดลองปัจจุบัน'!$A$5:$CL$846,19,0),2)</f>
        <v>0</v>
      </c>
      <c r="U9" s="32">
        <f>ROUND(VLOOKUP($B9,'3.ข้อมูลงบทดลองปัจจุบัน'!$A$5:$CL$846,20,0),2)</f>
        <v>0</v>
      </c>
      <c r="V9" s="32">
        <f>ROUND(VLOOKUP($B9,'3.ข้อมูลงบทดลองปัจจุบัน'!$A$5:$CL$846,21,0),2)</f>
        <v>0</v>
      </c>
      <c r="W9" s="32">
        <f>ROUND(VLOOKUP($B9,'3.ข้อมูลงบทดลองปัจจุบัน'!$A$5:$CL$846,22,0),2)</f>
        <v>0</v>
      </c>
      <c r="X9" s="32">
        <f>ROUND(VLOOKUP($B9,'3.ข้อมูลงบทดลองปัจจุบัน'!$A$5:$CL$846,23,0),2)</f>
        <v>50971.7</v>
      </c>
      <c r="Y9" s="32">
        <f>ROUND(VLOOKUP($B9,'3.ข้อมูลงบทดลองปัจจุบัน'!$A$5:$CL$846,24,0),2)</f>
        <v>0</v>
      </c>
      <c r="Z9" s="32">
        <f>ROUND(VLOOKUP($B9,'3.ข้อมูลงบทดลองปัจจุบัน'!$A$5:$CL$846,25,0),2)</f>
        <v>0</v>
      </c>
      <c r="AA9" s="32">
        <f>ROUND(VLOOKUP($B9,'3.ข้อมูลงบทดลองปัจจุบัน'!$A$5:$CL$846,26,0),2)</f>
        <v>0</v>
      </c>
      <c r="AB9" s="32">
        <f>ROUND(VLOOKUP($B9,'3.ข้อมูลงบทดลองปัจจุบัน'!$A$5:$CL$846,27,0),2)</f>
        <v>0</v>
      </c>
      <c r="AC9" s="32">
        <f>ROUND(VLOOKUP($B9,'3.ข้อมูลงบทดลองปัจจุบัน'!$A$5:$CL$846,28,0),2)</f>
        <v>0</v>
      </c>
      <c r="AD9" s="32">
        <f>ROUND(VLOOKUP($B9,'3.ข้อมูลงบทดลองปัจจุบัน'!$A$5:$CL$846,29,0),2)</f>
        <v>0</v>
      </c>
      <c r="AE9" s="32">
        <f>ROUND(VLOOKUP($B9,'3.ข้อมูลงบทดลองปัจจุบัน'!$A$5:$CL$846,30,0),2)</f>
        <v>0</v>
      </c>
      <c r="AF9" s="32">
        <f>ROUND(VLOOKUP($B9,'3.ข้อมูลงบทดลองปัจจุบัน'!$A$5:$CL$846,31,0),2)</f>
        <v>0</v>
      </c>
      <c r="AG9" s="32">
        <f>ROUND(VLOOKUP($B9,'3.ข้อมูลงบทดลองปัจจุบัน'!$A$5:$CL$846,32,0),2)</f>
        <v>0</v>
      </c>
      <c r="AH9" s="32">
        <f>ROUND(VLOOKUP($B9,'3.ข้อมูลงบทดลองปัจจุบัน'!$A$5:$CL$846,33,0),2)</f>
        <v>0</v>
      </c>
      <c r="AI9" s="32">
        <f>ROUND(VLOOKUP($B9,'3.ข้อมูลงบทดลองปัจจุบัน'!$A$5:$CL$846,34,0),2)</f>
        <v>0</v>
      </c>
      <c r="AJ9" s="32">
        <f>ROUND(VLOOKUP($B9,'3.ข้อมูลงบทดลองปัจจุบัน'!$A$5:$CL$846,35,0),2)</f>
        <v>0</v>
      </c>
      <c r="AK9" s="32">
        <f>ROUND(VLOOKUP($B9,'3.ข้อมูลงบทดลองปัจจุบัน'!$A$5:$CL$846,36,0),2)</f>
        <v>0</v>
      </c>
      <c r="AL9" s="32">
        <f>ROUND(VLOOKUP($B9,'3.ข้อมูลงบทดลองปัจจุบัน'!$A$5:$CL$846,37,0),2)</f>
        <v>72464.75</v>
      </c>
      <c r="AM9" s="32">
        <f>ROUND(VLOOKUP($B9,'3.ข้อมูลงบทดลองปัจจุบัน'!$A$5:$CL$846,38,0),2)</f>
        <v>0</v>
      </c>
      <c r="AN9" s="32">
        <f>ROUND(VLOOKUP($B9,'3.ข้อมูลงบทดลองปัจจุบัน'!$A$5:$CL$846,39,0),2)</f>
        <v>0</v>
      </c>
      <c r="AO9" s="32">
        <f>ROUND(VLOOKUP($B9,'3.ข้อมูลงบทดลองปัจจุบัน'!$A$5:$CL$846,40,0),2)</f>
        <v>0</v>
      </c>
      <c r="AP9" s="32">
        <f>ROUND(VLOOKUP($B9,'3.ข้อมูลงบทดลองปัจจุบัน'!$A$5:$CL$846,41,0),2)</f>
        <v>0</v>
      </c>
      <c r="AQ9" s="32">
        <f>ROUND(VLOOKUP($B9,'3.ข้อมูลงบทดลองปัจจุบัน'!$A$5:$CL$846,42,0),2)</f>
        <v>0</v>
      </c>
      <c r="AR9" s="32">
        <f>ROUND(VLOOKUP($B9,'3.ข้อมูลงบทดลองปัจจุบัน'!$A$5:$CL$846,43,0),2)</f>
        <v>0</v>
      </c>
      <c r="AS9" s="32">
        <f>ROUND(VLOOKUP($B9,'3.ข้อมูลงบทดลองปัจจุบัน'!$A$5:$CL$846,44,0),2)</f>
        <v>0</v>
      </c>
      <c r="AT9" s="32">
        <f>ROUND(VLOOKUP($B9,'3.ข้อมูลงบทดลองปัจจุบัน'!$A$5:$CL$846,45,0),2)</f>
        <v>0</v>
      </c>
      <c r="AU9" s="32">
        <f>ROUND(VLOOKUP($B9,'3.ข้อมูลงบทดลองปัจจุบัน'!$A$5:$CL$846,46,0),2)</f>
        <v>0</v>
      </c>
      <c r="AV9" s="32">
        <f>ROUND(VLOOKUP($B9,'3.ข้อมูลงบทดลองปัจจุบัน'!$A$5:$CL$846,47,0),2)</f>
        <v>9272.5</v>
      </c>
      <c r="AW9" s="32">
        <f>ROUND(VLOOKUP($B9,'3.ข้อมูลงบทดลองปัจจุบัน'!$A$5:$CL$846,48,0),2)</f>
        <v>4253</v>
      </c>
      <c r="AX9" s="32">
        <f>ROUND(VLOOKUP($B9,'3.ข้อมูลงบทดลองปัจจุบัน'!$A$5:$CL$846,49,0),2)</f>
        <v>0</v>
      </c>
      <c r="AY9" s="32">
        <f>ROUND(VLOOKUP($B9,'3.ข้อมูลงบทดลองปัจจุบัน'!$A$5:$CL$846,50,0),2)</f>
        <v>0</v>
      </c>
      <c r="AZ9" s="32">
        <f>ROUND(VLOOKUP($B9,'3.ข้อมูลงบทดลองปัจจุบัน'!$A$5:$CL$846,51,0),2)</f>
        <v>0</v>
      </c>
      <c r="BA9" s="32">
        <f>ROUND(VLOOKUP($B9,'3.ข้อมูลงบทดลองปัจจุบัน'!$A$5:$CL$846,52,0),2)</f>
        <v>0</v>
      </c>
      <c r="BB9" s="32">
        <f>ROUND(VLOOKUP($B9,'3.ข้อมูลงบทดลองปัจจุบัน'!$A$5:$CL$846,53,0),2)</f>
        <v>0</v>
      </c>
      <c r="BC9" s="32">
        <f>ROUND(VLOOKUP($B9,'3.ข้อมูลงบทดลองปัจจุบัน'!$A$5:$CL$846,54,0),2)</f>
        <v>0</v>
      </c>
      <c r="BD9" s="32">
        <f>ROUND(VLOOKUP($B9,'3.ข้อมูลงบทดลองปัจจุบัน'!$A$5:$CL$846,55,0),2)</f>
        <v>252438.25</v>
      </c>
      <c r="BE9" s="32">
        <f>ROUND(VLOOKUP($B9,'3.ข้อมูลงบทดลองปัจจุบัน'!$A$5:$CL$846,56,0),2)</f>
        <v>0</v>
      </c>
      <c r="BF9" s="32">
        <f>ROUND(VLOOKUP($B9,'3.ข้อมูลงบทดลองปัจจุบัน'!$A$5:$CL$846,57,0),2)</f>
        <v>0</v>
      </c>
      <c r="BG9" s="32">
        <f>ROUND(VLOOKUP($B9,'3.ข้อมูลงบทดลองปัจจุบัน'!$A$5:$CL$846,58,0),2)</f>
        <v>0</v>
      </c>
      <c r="BH9" s="32">
        <f>ROUND(VLOOKUP($B9,'3.ข้อมูลงบทดลองปัจจุบัน'!$A$5:$CL$846,59,0),2)</f>
        <v>48436.75</v>
      </c>
      <c r="BI9" s="32">
        <f>ROUND(VLOOKUP($B9,'3.ข้อมูลงบทดลองปัจจุบัน'!$A$5:$CL$846,60,0),2)</f>
        <v>0</v>
      </c>
      <c r="BJ9" s="32">
        <f>ROUND(VLOOKUP($B9,'3.ข้อมูลงบทดลองปัจจุบัน'!$A$5:$CL$846,61,0),2)</f>
        <v>0</v>
      </c>
      <c r="BK9" s="32">
        <f>ROUND(VLOOKUP($B9,'3.ข้อมูลงบทดลองปัจจุบัน'!$A$5:$CL$846,62,0),2)</f>
        <v>0</v>
      </c>
      <c r="BL9" s="32">
        <f>ROUND(VLOOKUP($B9,'3.ข้อมูลงบทดลองปัจจุบัน'!$A$5:$CL$846,63,0),2)</f>
        <v>0</v>
      </c>
      <c r="BM9" s="32">
        <f>ROUND(VLOOKUP($B9,'3.ข้อมูลงบทดลองปัจจุบัน'!$A$5:$CL$846,64,0),2)</f>
        <v>8487.5</v>
      </c>
      <c r="BN9" s="32">
        <f>ROUND(VLOOKUP($B9,'3.ข้อมูลงบทดลองปัจจุบัน'!$A$5:$CL$846,65,0),2)</f>
        <v>0</v>
      </c>
      <c r="BO9" s="32">
        <f>ROUND(VLOOKUP($B9,'3.ข้อมูลงบทดลองปัจจุบัน'!$A$5:$CL$846,66,0),2)</f>
        <v>0</v>
      </c>
      <c r="BP9" s="32">
        <f>ROUND(VLOOKUP($B9,'3.ข้อมูลงบทดลองปัจจุบัน'!$A$5:$CL$846,67,0),2)</f>
        <v>0</v>
      </c>
      <c r="BQ9" s="32">
        <f>ROUND(VLOOKUP($B9,'3.ข้อมูลงบทดลองปัจจุบัน'!$A$5:$CL$846,68,0),2)</f>
        <v>0</v>
      </c>
      <c r="BR9" s="32">
        <f>ROUND(VLOOKUP($B9,'3.ข้อมูลงบทดลองปัจจุบัน'!$A$5:$CL$846,69,0),2)</f>
        <v>0</v>
      </c>
      <c r="BS9" s="32">
        <f>ROUND(VLOOKUP($B9,'3.ข้อมูลงบทดลองปัจจุบัน'!$A$5:$CL$846,70,0),2)</f>
        <v>15797</v>
      </c>
      <c r="BT9" s="32">
        <f>ROUND(VLOOKUP($B9,'3.ข้อมูลงบทดลองปัจจุบัน'!$A$5:$CL$846,71,0),2)</f>
        <v>0</v>
      </c>
      <c r="BU9" s="32">
        <f>ROUND(VLOOKUP($B9,'3.ข้อมูลงบทดลองปัจจุบัน'!$A$5:$CL$846,72,0),2)</f>
        <v>0</v>
      </c>
      <c r="BV9" s="32">
        <f>ROUND(VLOOKUP($B9,'3.ข้อมูลงบทดลองปัจจุบัน'!$A$5:$CL$846,73,0),2)</f>
        <v>0</v>
      </c>
      <c r="BW9" s="32">
        <f>ROUND(VLOOKUP($B9,'3.ข้อมูลงบทดลองปัจจุบัน'!$A$5:$CL$846,74,0),2)</f>
        <v>0</v>
      </c>
      <c r="BX9" s="32">
        <f>ROUND(VLOOKUP($B9,'3.ข้อมูลงบทดลองปัจจุบัน'!$A$5:$CL$846,75,0),2)</f>
        <v>0</v>
      </c>
      <c r="BY9" s="32">
        <f>ROUND(VLOOKUP($B9,'3.ข้อมูลงบทดลองปัจจุบัน'!$A$5:$CL$846,76,0),2)</f>
        <v>0</v>
      </c>
      <c r="BZ9" s="32">
        <f>ROUND(VLOOKUP($B9,'3.ข้อมูลงบทดลองปัจจุบัน'!$A$5:$CL$846,77,0),2)</f>
        <v>0</v>
      </c>
      <c r="CA9" s="32">
        <f>ROUND(VLOOKUP($B9,'3.ข้อมูลงบทดลองปัจจุบัน'!$A$5:$CL$846,78,0),2)</f>
        <v>0</v>
      </c>
      <c r="CB9" s="32">
        <f>ROUND(VLOOKUP($B9,'3.ข้อมูลงบทดลองปัจจุบัน'!$A$5:$CL$846,79,0),2)</f>
        <v>0</v>
      </c>
      <c r="CC9" s="32">
        <f>ROUND(VLOOKUP($B9,'3.ข้อมูลงบทดลองปัจจุบัน'!$A$5:$CL$846,80,0),2)</f>
        <v>0</v>
      </c>
      <c r="CD9" s="32">
        <f>ROUND(VLOOKUP($B9,'3.ข้อมูลงบทดลองปัจจุบัน'!$A$5:$CL$846,81,0),2)</f>
        <v>0</v>
      </c>
      <c r="CE9" s="32">
        <f>ROUND(VLOOKUP($B9,'3.ข้อมูลงบทดลองปัจจุบัน'!$A$5:$CL$846,82,0),2)</f>
        <v>0</v>
      </c>
      <c r="CF9" s="32">
        <f>ROUND(VLOOKUP($B9,'3.ข้อมูลงบทดลองปัจจุบัน'!$A$5:$CL$846,83,0),2)</f>
        <v>32768.5</v>
      </c>
      <c r="CG9" s="32">
        <f>ROUND(VLOOKUP($B9,'3.ข้อมูลงบทดลองปัจจุบัน'!$A$5:$CL$846,84,0),2)</f>
        <v>0</v>
      </c>
      <c r="CH9" s="32">
        <f>ROUND(VLOOKUP($B9,'3.ข้อมูลงบทดลองปัจจุบัน'!$A$5:$CL$846,85,0),2)</f>
        <v>0</v>
      </c>
      <c r="CI9" s="32">
        <f>ROUND(VLOOKUP($B9,'3.ข้อมูลงบทดลองปัจจุบัน'!$A$5:$CL$846,86,0),2)</f>
        <v>0</v>
      </c>
      <c r="CJ9" s="32">
        <f>ROUND(VLOOKUP($B9,'3.ข้อมูลงบทดลองปัจจุบัน'!$A$5:$CL$846,87,0),2)</f>
        <v>0</v>
      </c>
      <c r="CK9" s="32">
        <f>ROUND(VLOOKUP($B9,'3.ข้อมูลงบทดลองปัจจุบัน'!$A$5:$CL$846,88,0),2)</f>
        <v>0</v>
      </c>
      <c r="CL9" s="32">
        <f>ROUND(VLOOKUP($B9,'3.ข้อมูลงบทดลองปัจจุบัน'!$A$5:$CL$846,89,0),2)</f>
        <v>0</v>
      </c>
      <c r="CM9" s="32">
        <f>ROUND(VLOOKUP($B9,'3.ข้อมูลงบทดลองปัจจุบัน'!$A$5:$CL$846,90,0),2)</f>
        <v>0</v>
      </c>
      <c r="CO9" s="75"/>
      <c r="CR9" s="102" t="e">
        <f>B9-#REF!</f>
        <v>#REF!</v>
      </c>
    </row>
    <row r="10" spans="1:96" x14ac:dyDescent="0.7">
      <c r="A10" s="101" t="s">
        <v>1469</v>
      </c>
      <c r="B10" s="114" t="s">
        <v>420</v>
      </c>
      <c r="C10" s="100" t="s">
        <v>421</v>
      </c>
      <c r="D10" s="32">
        <f>ROUND(VLOOKUP($B10,'3.ข้อมูลงบทดลองปัจจุบัน'!$A$5:$CL$846,3,0),2)</f>
        <v>72554301.640000001</v>
      </c>
      <c r="E10" s="32">
        <f>ROUND(VLOOKUP($B10,'3.ข้อมูลงบทดลองปัจจุบัน'!$A$5:$CL$846,4,0),2)</f>
        <v>8946134.3399999999</v>
      </c>
      <c r="F10" s="32">
        <f>ROUND(VLOOKUP($B10,'3.ข้อมูลงบทดลองปัจจุบัน'!$A$5:$CL$846,5,0),2)</f>
        <v>7456342</v>
      </c>
      <c r="G10" s="32">
        <f>ROUND(VLOOKUP($B10,'3.ข้อมูลงบทดลองปัจจุบัน'!$A$5:$CL$846,6,0),2)</f>
        <v>6156468.0999999996</v>
      </c>
      <c r="H10" s="32">
        <f>ROUND(VLOOKUP($B10,'3.ข้อมูลงบทดลองปัจจุบัน'!$A$5:$CL$846,7,0),2)</f>
        <v>2901061.98</v>
      </c>
      <c r="I10" s="32">
        <f>ROUND(VLOOKUP($B10,'3.ข้อมูลงบทดลองปัจจุบัน'!$A$5:$CL$846,8,0),2)</f>
        <v>14498808.75</v>
      </c>
      <c r="J10" s="32">
        <f>ROUND(VLOOKUP($B10,'3.ข้อมูลงบทดลองปัจจุบัน'!$A$5:$CL$846,9,0),2)</f>
        <v>8956154.0500000007</v>
      </c>
      <c r="K10" s="32">
        <f>ROUND(VLOOKUP($B10,'3.ข้อมูลงบทดลองปัจจุบัน'!$A$5:$CL$846,10,0),2)</f>
        <v>12256061.810000001</v>
      </c>
      <c r="L10" s="32">
        <f>ROUND(VLOOKUP($B10,'3.ข้อมูลงบทดลองปัจจุบัน'!$A$5:$CL$846,11,0),2)</f>
        <v>3707973.9</v>
      </c>
      <c r="M10" s="32">
        <f>ROUND(VLOOKUP($B10,'3.ข้อมูลงบทดลองปัจจุบัน'!$A$5:$CL$846,12,0),2)</f>
        <v>4764153.01</v>
      </c>
      <c r="N10" s="32">
        <f>ROUND(VLOOKUP($B10,'3.ข้อมูลงบทดลองปัจจุบัน'!$A$5:$CL$846,13,0),2)</f>
        <v>18644704.07</v>
      </c>
      <c r="O10" s="32">
        <f>ROUND(VLOOKUP($B10,'3.ข้อมูลงบทดลองปัจจุบัน'!$A$5:$CL$846,14,0),2)</f>
        <v>1472454.1</v>
      </c>
      <c r="P10" s="32">
        <f>ROUND(VLOOKUP($B10,'3.ข้อมูลงบทดลองปัจจุบัน'!$A$5:$CL$846,15,0),2)</f>
        <v>42087057</v>
      </c>
      <c r="Q10" s="32">
        <f>ROUND(VLOOKUP($B10,'3.ข้อมูลงบทดลองปัจจุบัน'!$A$5:$CL$846,16,0),2)</f>
        <v>4172997.06</v>
      </c>
      <c r="R10" s="32">
        <f>ROUND(VLOOKUP($B10,'3.ข้อมูลงบทดลองปัจจุบัน'!$A$5:$CL$846,17,0),2)</f>
        <v>4077754.7</v>
      </c>
      <c r="S10" s="32">
        <f>ROUND(VLOOKUP($B10,'3.ข้อมูลงบทดลองปัจจุบัน'!$A$5:$CL$846,18,0),2)</f>
        <v>14321176</v>
      </c>
      <c r="T10" s="32">
        <f>ROUND(VLOOKUP($B10,'3.ข้อมูลงบทดลองปัจจุบัน'!$A$5:$CL$846,19,0),2)</f>
        <v>6827815.1500000004</v>
      </c>
      <c r="U10" s="32">
        <f>ROUND(VLOOKUP($B10,'3.ข้อมูลงบทดลองปัจจุบัน'!$A$5:$CL$846,20,0),2)</f>
        <v>4681518.0999999996</v>
      </c>
      <c r="V10" s="32">
        <f>ROUND(VLOOKUP($B10,'3.ข้อมูลงบทดลองปัจจุบัน'!$A$5:$CL$846,21,0),2)</f>
        <v>5616021.5199999996</v>
      </c>
      <c r="W10" s="32">
        <f>ROUND(VLOOKUP($B10,'3.ข้อมูลงบทดลองปัจจุบัน'!$A$5:$CL$846,22,0),2)</f>
        <v>2323453.5</v>
      </c>
      <c r="X10" s="32">
        <f>ROUND(VLOOKUP($B10,'3.ข้อมูลงบทดลองปัจจุบัน'!$A$5:$CL$846,23,0),2)</f>
        <v>79122611.299999997</v>
      </c>
      <c r="Y10" s="32">
        <f>ROUND(VLOOKUP($B10,'3.ข้อมูลงบทดลองปัจจุบัน'!$A$5:$CL$846,24,0),2)</f>
        <v>3414708.25</v>
      </c>
      <c r="Z10" s="32">
        <f>ROUND(VLOOKUP($B10,'3.ข้อมูลงบทดลองปัจจุบัน'!$A$5:$CL$846,25,0),2)</f>
        <v>3931718.5</v>
      </c>
      <c r="AA10" s="32">
        <f>ROUND(VLOOKUP($B10,'3.ข้อมูลงบทดลองปัจจุบัน'!$A$5:$CL$846,26,0),2)</f>
        <v>2383142.46</v>
      </c>
      <c r="AB10" s="32">
        <f>ROUND(VLOOKUP($B10,'3.ข้อมูลงบทดลองปัจจุบัน'!$A$5:$CL$846,27,0),2)</f>
        <v>2904117.75</v>
      </c>
      <c r="AC10" s="32">
        <f>ROUND(VLOOKUP($B10,'3.ข้อมูลงบทดลองปัจจุบัน'!$A$5:$CL$846,28,0),2)</f>
        <v>2383655</v>
      </c>
      <c r="AD10" s="32">
        <f>ROUND(VLOOKUP($B10,'3.ข้อมูลงบทดลองปัจจุบัน'!$A$5:$CL$846,29,0),2)</f>
        <v>5024079</v>
      </c>
      <c r="AE10" s="32">
        <f>ROUND(VLOOKUP($B10,'3.ข้อมูลงบทดลองปัจจุบัน'!$A$5:$CL$846,30,0),2)</f>
        <v>14673226.699999999</v>
      </c>
      <c r="AF10" s="32">
        <f>ROUND(VLOOKUP($B10,'3.ข้อมูลงบทดลองปัจจุบัน'!$A$5:$CL$846,31,0),2)</f>
        <v>2858741.75</v>
      </c>
      <c r="AG10" s="32">
        <f>ROUND(VLOOKUP($B10,'3.ข้อมูลงบทดลองปัจจุบัน'!$A$5:$CL$846,32,0),2)</f>
        <v>3378104.31</v>
      </c>
      <c r="AH10" s="32">
        <f>ROUND(VLOOKUP($B10,'3.ข้อมูลงบทดลองปัจจุบัน'!$A$5:$CL$846,33,0),2)</f>
        <v>3375951.14</v>
      </c>
      <c r="AI10" s="32">
        <f>ROUND(VLOOKUP($B10,'3.ข้อมูลงบทดลองปัจจุบัน'!$A$5:$CL$846,34,0),2)</f>
        <v>12997882.4</v>
      </c>
      <c r="AJ10" s="32">
        <f>ROUND(VLOOKUP($B10,'3.ข้อมูลงบทดลองปัจจุบัน'!$A$5:$CL$846,35,0),2)</f>
        <v>2758868.5</v>
      </c>
      <c r="AK10" s="32">
        <f>ROUND(VLOOKUP($B10,'3.ข้อมูลงบทดลองปัจจุบัน'!$A$5:$CL$846,36,0),2)</f>
        <v>3452452.75</v>
      </c>
      <c r="AL10" s="32">
        <f>ROUND(VLOOKUP($B10,'3.ข้อมูลงบทดลองปัจจุบัน'!$A$5:$CL$846,37,0),2)</f>
        <v>223014612.90000001</v>
      </c>
      <c r="AM10" s="32">
        <f>ROUND(VLOOKUP($B10,'3.ข้อมูลงบทดลองปัจจุบัน'!$A$5:$CL$846,38,0),2)</f>
        <v>6290287</v>
      </c>
      <c r="AN10" s="32">
        <f>ROUND(VLOOKUP($B10,'3.ข้อมูลงบทดลองปัจจุบัน'!$A$5:$CL$846,39,0),2)</f>
        <v>6360366</v>
      </c>
      <c r="AO10" s="32">
        <f>ROUND(VLOOKUP($B10,'3.ข้อมูลงบทดลองปัจจุบัน'!$A$5:$CL$846,40,0),2)</f>
        <v>7860828</v>
      </c>
      <c r="AP10" s="32">
        <f>ROUND(VLOOKUP($B10,'3.ข้อมูลงบทดลองปัจจุบัน'!$A$5:$CL$846,41,0),2)</f>
        <v>13430009</v>
      </c>
      <c r="AQ10" s="32">
        <f>ROUND(VLOOKUP($B10,'3.ข้อมูลงบทดลองปัจจุบัน'!$A$5:$CL$846,42,0),2)</f>
        <v>11115692.23</v>
      </c>
      <c r="AR10" s="32">
        <f>ROUND(VLOOKUP($B10,'3.ข้อมูลงบทดลองปัจจุบัน'!$A$5:$CL$846,43,0),2)</f>
        <v>2065946</v>
      </c>
      <c r="AS10" s="32">
        <f>ROUND(VLOOKUP($B10,'3.ข้อมูลงบทดลองปัจจุบัน'!$A$5:$CL$846,44,0),2)</f>
        <v>38568360.659999996</v>
      </c>
      <c r="AT10" s="32">
        <f>ROUND(VLOOKUP($B10,'3.ข้อมูลงบทดลองปัจจุบัน'!$A$5:$CL$846,45,0),2)</f>
        <v>4629389.5</v>
      </c>
      <c r="AU10" s="32">
        <f>ROUND(VLOOKUP($B10,'3.ข้อมูลงบทดลองปัจจุบัน'!$A$5:$CL$846,46,0),2)</f>
        <v>13011564.199999999</v>
      </c>
      <c r="AV10" s="32">
        <f>ROUND(VLOOKUP($B10,'3.ข้อมูลงบทดลองปัจจุบัน'!$A$5:$CL$846,47,0),2)</f>
        <v>11299143.17</v>
      </c>
      <c r="AW10" s="32">
        <f>ROUND(VLOOKUP($B10,'3.ข้อมูลงบทดลองปัจจุบัน'!$A$5:$CL$846,48,0),2)</f>
        <v>5670283.3200000003</v>
      </c>
      <c r="AX10" s="32">
        <f>ROUND(VLOOKUP($B10,'3.ข้อมูลงบทดลองปัจจุบัน'!$A$5:$CL$846,49,0),2)</f>
        <v>5106873.25</v>
      </c>
      <c r="AY10" s="32">
        <f>ROUND(VLOOKUP($B10,'3.ข้อมูลงบทดลองปัจจุบัน'!$A$5:$CL$846,50,0),2)</f>
        <v>8611399.8900000006</v>
      </c>
      <c r="AZ10" s="32">
        <f>ROUND(VLOOKUP($B10,'3.ข้อมูลงบทดลองปัจจุบัน'!$A$5:$CL$846,51,0),2)</f>
        <v>4733700.5</v>
      </c>
      <c r="BA10" s="32">
        <f>ROUND(VLOOKUP($B10,'3.ข้อมูลงบทดลองปัจจุบัน'!$A$5:$CL$846,52,0),2)</f>
        <v>4617663</v>
      </c>
      <c r="BB10" s="32">
        <f>ROUND(VLOOKUP($B10,'3.ข้อมูลงบทดลองปัจจุบัน'!$A$5:$CL$846,53,0),2)</f>
        <v>57613505.5</v>
      </c>
      <c r="BC10" s="32">
        <f>ROUND(VLOOKUP($B10,'3.ข้อมูลงบทดลองปัจจุบัน'!$A$5:$CL$846,54,0),2)</f>
        <v>2738513</v>
      </c>
      <c r="BD10" s="32">
        <f>ROUND(VLOOKUP($B10,'3.ข้อมูลงบทดลองปัจจุบัน'!$A$5:$CL$846,55,0),2)</f>
        <v>99607143</v>
      </c>
      <c r="BE10" s="32">
        <f>ROUND(VLOOKUP($B10,'3.ข้อมูลงบทดลองปัจจุบัน'!$A$5:$CL$846,56,0),2)</f>
        <v>16508043.939999999</v>
      </c>
      <c r="BF10" s="32">
        <f>ROUND(VLOOKUP($B10,'3.ข้อมูลงบทดลองปัจจุบัน'!$A$5:$CL$846,57,0),2)</f>
        <v>4103561</v>
      </c>
      <c r="BG10" s="32">
        <f>ROUND(VLOOKUP($B10,'3.ข้อมูลงบทดลองปัจจุบัน'!$A$5:$CL$846,58,0),2)</f>
        <v>3424247.21</v>
      </c>
      <c r="BH10" s="32">
        <f>ROUND(VLOOKUP($B10,'3.ข้อมูลงบทดลองปัจจุบัน'!$A$5:$CL$846,59,0),2)</f>
        <v>35056808.789999999</v>
      </c>
      <c r="BI10" s="32">
        <f>ROUND(VLOOKUP($B10,'3.ข้อมูลงบทดลองปัจจุบัน'!$A$5:$CL$846,60,0),2)</f>
        <v>1304707.5</v>
      </c>
      <c r="BJ10" s="32">
        <f>ROUND(VLOOKUP($B10,'3.ข้อมูลงบทดลองปัจจุบัน'!$A$5:$CL$846,61,0),2)</f>
        <v>1052526.43</v>
      </c>
      <c r="BK10" s="32">
        <f>ROUND(VLOOKUP($B10,'3.ข้อมูลงบทดลองปัจจุบัน'!$A$5:$CL$846,62,0),2)</f>
        <v>2260860.35</v>
      </c>
      <c r="BL10" s="32">
        <f>ROUND(VLOOKUP($B10,'3.ข้อมูลงบทดลองปัจจุบัน'!$A$5:$CL$846,63,0),2)</f>
        <v>2502375.5</v>
      </c>
      <c r="BM10" s="32">
        <f>ROUND(VLOOKUP($B10,'3.ข้อมูลงบทดลองปัจจุบัน'!$A$5:$CL$846,64,0),2)</f>
        <v>47546331</v>
      </c>
      <c r="BN10" s="32">
        <f>ROUND(VLOOKUP($B10,'3.ข้อมูลงบทดลองปัจจุบัน'!$A$5:$CL$846,65,0),2)</f>
        <v>8499512.0899999999</v>
      </c>
      <c r="BO10" s="32">
        <f>ROUND(VLOOKUP($B10,'3.ข้อมูลงบทดลองปัจจุบัน'!$A$5:$CL$846,66,0),2)</f>
        <v>11172242.9</v>
      </c>
      <c r="BP10" s="32">
        <f>ROUND(VLOOKUP($B10,'3.ข้อมูลงบทดลองปัจจุบัน'!$A$5:$CL$846,67,0),2)</f>
        <v>5024110</v>
      </c>
      <c r="BQ10" s="32">
        <f>ROUND(VLOOKUP($B10,'3.ข้อมูลงบทดลองปัจจุบัน'!$A$5:$CL$846,68,0),2)</f>
        <v>3515461.65</v>
      </c>
      <c r="BR10" s="32">
        <f>ROUND(VLOOKUP($B10,'3.ข้อมูลงบทดลองปัจจุบัน'!$A$5:$CL$846,69,0),2)</f>
        <v>3988493</v>
      </c>
      <c r="BS10" s="32">
        <f>ROUND(VLOOKUP($B10,'3.ข้อมูลงบทดลองปัจจุบัน'!$A$5:$CL$846,70,0),2)</f>
        <v>311804650.5</v>
      </c>
      <c r="BT10" s="32">
        <f>ROUND(VLOOKUP($B10,'3.ข้อมูลงบทดลองปัจจุบัน'!$A$5:$CL$846,71,0),2)</f>
        <v>3284529.5</v>
      </c>
      <c r="BU10" s="32">
        <f>ROUND(VLOOKUP($B10,'3.ข้อมูลงบทดลองปัจจุบัน'!$A$5:$CL$846,72,0),2)</f>
        <v>12522406.369999999</v>
      </c>
      <c r="BV10" s="32">
        <f>ROUND(VLOOKUP($B10,'3.ข้อมูลงบทดลองปัจจุบัน'!$A$5:$CL$846,73,0),2)</f>
        <v>56336447</v>
      </c>
      <c r="BW10" s="32">
        <f>ROUND(VLOOKUP($B10,'3.ข้อมูลงบทดลองปัจจุบัน'!$A$5:$CL$846,74,0),2)</f>
        <v>3074286.52</v>
      </c>
      <c r="BX10" s="32">
        <f>ROUND(VLOOKUP($B10,'3.ข้อมูลงบทดลองปัจจุบัน'!$A$5:$CL$846,75,0),2)</f>
        <v>4097142</v>
      </c>
      <c r="BY10" s="32">
        <f>ROUND(VLOOKUP($B10,'3.ข้อมูลงบทดลองปัจจุบัน'!$A$5:$CL$846,76,0),2)</f>
        <v>21795111</v>
      </c>
      <c r="BZ10" s="32">
        <f>ROUND(VLOOKUP($B10,'3.ข้อมูลงบทดลองปัจจุบัน'!$A$5:$CL$846,77,0),2)</f>
        <v>3348343.15</v>
      </c>
      <c r="CA10" s="32">
        <f>ROUND(VLOOKUP($B10,'3.ข้อมูลงบทดลองปัจจุบัน'!$A$5:$CL$846,78,0),2)</f>
        <v>2908398.1</v>
      </c>
      <c r="CB10" s="32">
        <f>ROUND(VLOOKUP($B10,'3.ข้อมูลงบทดลองปัจจุบัน'!$A$5:$CL$846,79,0),2)</f>
        <v>6640909</v>
      </c>
      <c r="CC10" s="32">
        <f>ROUND(VLOOKUP($B10,'3.ข้อมูลงบทดลองปัจจุบัน'!$A$5:$CL$846,80,0),2)</f>
        <v>5745517.5</v>
      </c>
      <c r="CD10" s="32">
        <f>ROUND(VLOOKUP($B10,'3.ข้อมูลงบทดลองปัจจุบัน'!$A$5:$CL$846,81,0),2)</f>
        <v>16032625.5</v>
      </c>
      <c r="CE10" s="32">
        <f>ROUND(VLOOKUP($B10,'3.ข้อมูลงบทดลองปัจจุบัน'!$A$5:$CL$846,82,0),2)</f>
        <v>6348752.7000000002</v>
      </c>
      <c r="CF10" s="32">
        <f>ROUND(VLOOKUP($B10,'3.ข้อมูลงบทดลองปัจจุบัน'!$A$5:$CL$846,83,0),2)</f>
        <v>11815891.029999999</v>
      </c>
      <c r="CG10" s="32">
        <f>ROUND(VLOOKUP($B10,'3.ข้อมูลงบทดลองปัจจุบัน'!$A$5:$CL$846,84,0),2)</f>
        <v>2745000</v>
      </c>
      <c r="CH10" s="32">
        <f>ROUND(VLOOKUP($B10,'3.ข้อมูลงบทดลองปัจจุบัน'!$A$5:$CL$846,85,0),2)</f>
        <v>2623565</v>
      </c>
      <c r="CI10" s="32">
        <f>ROUND(VLOOKUP($B10,'3.ข้อมูลงบทดลองปัจจุบัน'!$A$5:$CL$846,86,0),2)</f>
        <v>2124408.54</v>
      </c>
      <c r="CJ10" s="32">
        <f>ROUND(VLOOKUP($B10,'3.ข้อมูลงบทดลองปัจจุบัน'!$A$5:$CL$846,87,0),2)</f>
        <v>2865105.5</v>
      </c>
      <c r="CK10" s="32">
        <f>ROUND(VLOOKUP($B10,'3.ข้อมูลงบทดลองปัจจุบัน'!$A$5:$CL$846,88,0),2)</f>
        <v>25368371</v>
      </c>
      <c r="CL10" s="32">
        <f>ROUND(VLOOKUP($B10,'3.ข้อมูลงบทดลองปัจจุบัน'!$A$5:$CL$846,89,0),2)</f>
        <v>1637286</v>
      </c>
      <c r="CM10" s="32">
        <f>ROUND(VLOOKUP($B10,'3.ข้อมูลงบทดลองปัจจุบัน'!$A$5:$CL$846,90,0),2)</f>
        <v>1765219.49</v>
      </c>
      <c r="CO10" s="75"/>
      <c r="CR10" s="102" t="e">
        <f>B10-#REF!</f>
        <v>#REF!</v>
      </c>
    </row>
    <row r="11" spans="1:96" x14ac:dyDescent="0.7">
      <c r="A11" s="101" t="s">
        <v>1469</v>
      </c>
      <c r="B11" s="114" t="s">
        <v>428</v>
      </c>
      <c r="C11" s="100" t="s">
        <v>429</v>
      </c>
      <c r="D11" s="32">
        <f>ROUND(VLOOKUP($B11,'3.ข้อมูลงบทดลองปัจจุบัน'!$A$5:$CL$846,3,0),2)</f>
        <v>1753797</v>
      </c>
      <c r="E11" s="32">
        <f>ROUND(VLOOKUP($B11,'3.ข้อมูลงบทดลองปัจจุบัน'!$A$5:$CL$846,4,0),2)</f>
        <v>207990</v>
      </c>
      <c r="F11" s="32">
        <f>ROUND(VLOOKUP($B11,'3.ข้อมูลงบทดลองปัจจุบัน'!$A$5:$CL$846,5,0),2)</f>
        <v>195159</v>
      </c>
      <c r="G11" s="32">
        <f>ROUND(VLOOKUP($B11,'3.ข้อมูลงบทดลองปัจจุบัน'!$A$5:$CL$846,6,0),2)</f>
        <v>147878</v>
      </c>
      <c r="H11" s="32">
        <f>ROUND(VLOOKUP($B11,'3.ข้อมูลงบทดลองปัจจุบัน'!$A$5:$CL$846,7,0),2)</f>
        <v>205220</v>
      </c>
      <c r="I11" s="32">
        <f>ROUND(VLOOKUP($B11,'3.ข้อมูลงบทดลองปัจจุบัน'!$A$5:$CL$846,8,0),2)</f>
        <v>307075</v>
      </c>
      <c r="J11" s="32">
        <f>ROUND(VLOOKUP($B11,'3.ข้อมูลงบทดลองปัจจุบัน'!$A$5:$CL$846,9,0),2)</f>
        <v>294497</v>
      </c>
      <c r="K11" s="32">
        <f>ROUND(VLOOKUP($B11,'3.ข้อมูลงบทดลองปัจจุบัน'!$A$5:$CL$846,10,0),2)</f>
        <v>47040</v>
      </c>
      <c r="L11" s="32">
        <f>ROUND(VLOOKUP($B11,'3.ข้อมูลงบทดลองปัจจุบัน'!$A$5:$CL$846,11,0),2)</f>
        <v>66138.16</v>
      </c>
      <c r="M11" s="32">
        <f>ROUND(VLOOKUP($B11,'3.ข้อมูลงบทดลองปัจจุบัน'!$A$5:$CL$846,12,0),2)</f>
        <v>124504</v>
      </c>
      <c r="N11" s="32">
        <f>ROUND(VLOOKUP($B11,'3.ข้อมูลงบทดลองปัจจุบัน'!$A$5:$CL$846,13,0),2)</f>
        <v>172335</v>
      </c>
      <c r="O11" s="32">
        <f>ROUND(VLOOKUP($B11,'3.ข้อมูลงบทดลองปัจจุบัน'!$A$5:$CL$846,14,0),2)</f>
        <v>91100</v>
      </c>
      <c r="P11" s="32">
        <f>ROUND(VLOOKUP($B11,'3.ข้อมูลงบทดลองปัจจุบัน'!$A$5:$CL$846,15,0),2)</f>
        <v>490127.45</v>
      </c>
      <c r="Q11" s="32">
        <f>ROUND(VLOOKUP($B11,'3.ข้อมูลงบทดลองปัจจุบัน'!$A$5:$CL$846,16,0),2)</f>
        <v>215854.29</v>
      </c>
      <c r="R11" s="32">
        <f>ROUND(VLOOKUP($B11,'3.ข้อมูลงบทดลองปัจจุบัน'!$A$5:$CL$846,17,0),2)</f>
        <v>278207.90000000002</v>
      </c>
      <c r="S11" s="32">
        <f>ROUND(VLOOKUP($B11,'3.ข้อมูลงบทดลองปัจจุบัน'!$A$5:$CL$846,18,0),2)</f>
        <v>169993.5</v>
      </c>
      <c r="T11" s="32">
        <f>ROUND(VLOOKUP($B11,'3.ข้อมูลงบทดลองปัจจุบัน'!$A$5:$CL$846,19,0),2)</f>
        <v>150366</v>
      </c>
      <c r="U11" s="32">
        <f>ROUND(VLOOKUP($B11,'3.ข้อมูลงบทดลองปัจจุบัน'!$A$5:$CL$846,20,0),2)</f>
        <v>148353.60000000001</v>
      </c>
      <c r="V11" s="32">
        <f>ROUND(VLOOKUP($B11,'3.ข้อมูลงบทดลองปัจจุบัน'!$A$5:$CL$846,21,0),2)</f>
        <v>171656.25</v>
      </c>
      <c r="W11" s="32">
        <f>ROUND(VLOOKUP($B11,'3.ข้อมูลงบทดลองปัจจุบัน'!$A$5:$CL$846,22,0),2)</f>
        <v>70958</v>
      </c>
      <c r="X11" s="32">
        <f>ROUND(VLOOKUP($B11,'3.ข้อมูลงบทดลองปัจจุบัน'!$A$5:$CL$846,23,0),2)</f>
        <v>518874</v>
      </c>
      <c r="Y11" s="32">
        <f>ROUND(VLOOKUP($B11,'3.ข้อมูลงบทดลองปัจจุบัน'!$A$5:$CL$846,24,0),2)</f>
        <v>103656</v>
      </c>
      <c r="Z11" s="32">
        <f>ROUND(VLOOKUP($B11,'3.ข้อมูลงบทดลองปัจจุบัน'!$A$5:$CL$846,25,0),2)</f>
        <v>454340</v>
      </c>
      <c r="AA11" s="32">
        <f>ROUND(VLOOKUP($B11,'3.ข้อมูลงบทดลองปัจจุบัน'!$A$5:$CL$846,26,0),2)</f>
        <v>117445</v>
      </c>
      <c r="AB11" s="32">
        <f>ROUND(VLOOKUP($B11,'3.ข้อมูลงบทดลองปัจจุบัน'!$A$5:$CL$846,27,0),2)</f>
        <v>108795</v>
      </c>
      <c r="AC11" s="32">
        <f>ROUND(VLOOKUP($B11,'3.ข้อมูลงบทดลองปัจจุบัน'!$A$5:$CL$846,28,0),2)</f>
        <v>200603.5</v>
      </c>
      <c r="AD11" s="32">
        <f>ROUND(VLOOKUP($B11,'3.ข้อมูลงบทดลองปัจจุบัน'!$A$5:$CL$846,29,0),2)</f>
        <v>118310</v>
      </c>
      <c r="AE11" s="32">
        <f>ROUND(VLOOKUP($B11,'3.ข้อมูลงบทดลองปัจจุบัน'!$A$5:$CL$846,30,0),2)</f>
        <v>501628</v>
      </c>
      <c r="AF11" s="32">
        <f>ROUND(VLOOKUP($B11,'3.ข้อมูลงบทดลองปัจจุบัน'!$A$5:$CL$846,31,0),2)</f>
        <v>122168</v>
      </c>
      <c r="AG11" s="32">
        <f>ROUND(VLOOKUP($B11,'3.ข้อมูลงบทดลองปัจจุบัน'!$A$5:$CL$846,32,0),2)</f>
        <v>80005</v>
      </c>
      <c r="AH11" s="32">
        <f>ROUND(VLOOKUP($B11,'3.ข้อมูลงบทดลองปัจจุบัน'!$A$5:$CL$846,33,0),2)</f>
        <v>185776.36</v>
      </c>
      <c r="AI11" s="32">
        <f>ROUND(VLOOKUP($B11,'3.ข้อมูลงบทดลองปัจจุบัน'!$A$5:$CL$846,34,0),2)</f>
        <v>301434</v>
      </c>
      <c r="AJ11" s="32">
        <f>ROUND(VLOOKUP($B11,'3.ข้อมูลงบทดลองปัจจุบัน'!$A$5:$CL$846,35,0),2)</f>
        <v>180662</v>
      </c>
      <c r="AK11" s="32">
        <f>ROUND(VLOOKUP($B11,'3.ข้อมูลงบทดลองปัจจุบัน'!$A$5:$CL$846,36,0),2)</f>
        <v>66992</v>
      </c>
      <c r="AL11" s="32">
        <f>ROUND(VLOOKUP($B11,'3.ข้อมูลงบทดลองปัจจุบัน'!$A$5:$CL$846,37,0),2)</f>
        <v>751736.3</v>
      </c>
      <c r="AM11" s="32">
        <f>ROUND(VLOOKUP($B11,'3.ข้อมูลงบทดลองปัจจุบัน'!$A$5:$CL$846,38,0),2)</f>
        <v>284987</v>
      </c>
      <c r="AN11" s="32">
        <f>ROUND(VLOOKUP($B11,'3.ข้อมูลงบทดลองปัจจุบัน'!$A$5:$CL$846,39,0),2)</f>
        <v>109726</v>
      </c>
      <c r="AO11" s="32">
        <f>ROUND(VLOOKUP($B11,'3.ข้อมูลงบทดลองปัจจุบัน'!$A$5:$CL$846,40,0),2)</f>
        <v>404633</v>
      </c>
      <c r="AP11" s="32">
        <f>ROUND(VLOOKUP($B11,'3.ข้อมูลงบทดลองปัจจุบัน'!$A$5:$CL$846,41,0),2)</f>
        <v>504658</v>
      </c>
      <c r="AQ11" s="32">
        <f>ROUND(VLOOKUP($B11,'3.ข้อมูลงบทดลองปัจจุบัน'!$A$5:$CL$846,42,0),2)</f>
        <v>338761</v>
      </c>
      <c r="AR11" s="32">
        <f>ROUND(VLOOKUP($B11,'3.ข้อมูลงบทดลองปัจจุบัน'!$A$5:$CL$846,43,0),2)</f>
        <v>102144</v>
      </c>
      <c r="AS11" s="32">
        <f>ROUND(VLOOKUP($B11,'3.ข้อมูลงบทดลองปัจจุบัน'!$A$5:$CL$846,44,0),2)</f>
        <v>730427</v>
      </c>
      <c r="AT11" s="32">
        <f>ROUND(VLOOKUP($B11,'3.ข้อมูลงบทดลองปัจจุบัน'!$A$5:$CL$846,45,0),2)</f>
        <v>284604.5</v>
      </c>
      <c r="AU11" s="32">
        <f>ROUND(VLOOKUP($B11,'3.ข้อมูลงบทดลองปัจจุบัน'!$A$5:$CL$846,46,0),2)</f>
        <v>537197</v>
      </c>
      <c r="AV11" s="32">
        <f>ROUND(VLOOKUP($B11,'3.ข้อมูลงบทดลองปัจจุบัน'!$A$5:$CL$846,47,0),2)</f>
        <v>273862.96000000002</v>
      </c>
      <c r="AW11" s="32">
        <f>ROUND(VLOOKUP($B11,'3.ข้อมูลงบทดลองปัจจุบัน'!$A$5:$CL$846,48,0),2)</f>
        <v>84955</v>
      </c>
      <c r="AX11" s="32">
        <f>ROUND(VLOOKUP($B11,'3.ข้อมูลงบทดลองปัจจุบัน'!$A$5:$CL$846,49,0),2)</f>
        <v>276984</v>
      </c>
      <c r="AY11" s="32">
        <f>ROUND(VLOOKUP($B11,'3.ข้อมูลงบทดลองปัจจุบัน'!$A$5:$CL$846,50,0),2)</f>
        <v>189400</v>
      </c>
      <c r="AZ11" s="32">
        <f>ROUND(VLOOKUP($B11,'3.ข้อมูลงบทดลองปัจจุบัน'!$A$5:$CL$846,51,0),2)</f>
        <v>306302</v>
      </c>
      <c r="BA11" s="32">
        <f>ROUND(VLOOKUP($B11,'3.ข้อมูลงบทดลองปัจจุบัน'!$A$5:$CL$846,52,0),2)</f>
        <v>296497</v>
      </c>
      <c r="BB11" s="32">
        <f>ROUND(VLOOKUP($B11,'3.ข้อมูลงบทดลองปัจจุบัน'!$A$5:$CL$846,53,0),2)</f>
        <v>1194898.5</v>
      </c>
      <c r="BC11" s="32">
        <f>ROUND(VLOOKUP($B11,'3.ข้อมูลงบทดลองปัจจุบัน'!$A$5:$CL$846,54,0),2)</f>
        <v>198520</v>
      </c>
      <c r="BD11" s="32">
        <f>ROUND(VLOOKUP($B11,'3.ข้อมูลงบทดลองปัจจุบัน'!$A$5:$CL$846,55,0),2)</f>
        <v>645044.5</v>
      </c>
      <c r="BE11" s="32">
        <f>ROUND(VLOOKUP($B11,'3.ข้อมูลงบทดลองปัจจุบัน'!$A$5:$CL$846,56,0),2)</f>
        <v>560356.6</v>
      </c>
      <c r="BF11" s="32">
        <f>ROUND(VLOOKUP($B11,'3.ข้อมูลงบทดลองปัจจุบัน'!$A$5:$CL$846,57,0),2)</f>
        <v>89562.5</v>
      </c>
      <c r="BG11" s="32">
        <f>ROUND(VLOOKUP($B11,'3.ข้อมูลงบทดลองปัจจุบัน'!$A$5:$CL$846,58,0),2)</f>
        <v>202457</v>
      </c>
      <c r="BH11" s="32">
        <f>ROUND(VLOOKUP($B11,'3.ข้อมูลงบทดลองปัจจุบัน'!$A$5:$CL$846,59,0),2)</f>
        <v>406959.75</v>
      </c>
      <c r="BI11" s="32">
        <f>ROUND(VLOOKUP($B11,'3.ข้อมูลงบทดลองปัจจุบัน'!$A$5:$CL$846,60,0),2)</f>
        <v>230027.5</v>
      </c>
      <c r="BJ11" s="32">
        <f>ROUND(VLOOKUP($B11,'3.ข้อมูลงบทดลองปัจจุบัน'!$A$5:$CL$846,61,0),2)</f>
        <v>84554</v>
      </c>
      <c r="BK11" s="32">
        <f>ROUND(VLOOKUP($B11,'3.ข้อมูลงบทดลองปัจจุบัน'!$A$5:$CL$846,62,0),2)</f>
        <v>346066</v>
      </c>
      <c r="BL11" s="32">
        <f>ROUND(VLOOKUP($B11,'3.ข้อมูลงบทดลองปัจจุบัน'!$A$5:$CL$846,63,0),2)</f>
        <v>230179</v>
      </c>
      <c r="BM11" s="32">
        <f>ROUND(VLOOKUP($B11,'3.ข้อมูลงบทดลองปัจจุบัน'!$A$5:$CL$846,64,0),2)</f>
        <v>176181</v>
      </c>
      <c r="BN11" s="32">
        <f>ROUND(VLOOKUP($B11,'3.ข้อมูลงบทดลองปัจจุบัน'!$A$5:$CL$846,65,0),2)</f>
        <v>55181</v>
      </c>
      <c r="BO11" s="32">
        <f>ROUND(VLOOKUP($B11,'3.ข้อมูลงบทดลองปัจจุบัน'!$A$5:$CL$846,66,0),2)</f>
        <v>113448.5</v>
      </c>
      <c r="BP11" s="32">
        <f>ROUND(VLOOKUP($B11,'3.ข้อมูลงบทดลองปัจจุบัน'!$A$5:$CL$846,67,0),2)</f>
        <v>426121</v>
      </c>
      <c r="BQ11" s="32">
        <f>ROUND(VLOOKUP($B11,'3.ข้อมูลงบทดลองปัจจุบัน'!$A$5:$CL$846,68,0),2)</f>
        <v>284249.5</v>
      </c>
      <c r="BR11" s="32">
        <f>ROUND(VLOOKUP($B11,'3.ข้อมูลงบทดลองปัจจุบัน'!$A$5:$CL$846,69,0),2)</f>
        <v>93356</v>
      </c>
      <c r="BS11" s="32">
        <f>ROUND(VLOOKUP($B11,'3.ข้อมูลงบทดลองปัจจุบัน'!$A$5:$CL$846,70,0),2)</f>
        <v>1095265</v>
      </c>
      <c r="BT11" s="32">
        <f>ROUND(VLOOKUP($B11,'3.ข้อมูลงบทดลองปัจจุบัน'!$A$5:$CL$846,71,0),2)</f>
        <v>395039</v>
      </c>
      <c r="BU11" s="32">
        <f>ROUND(VLOOKUP($B11,'3.ข้อมูลงบทดลองปัจจุบัน'!$A$5:$CL$846,72,0),2)</f>
        <v>86456</v>
      </c>
      <c r="BV11" s="32">
        <f>ROUND(VLOOKUP($B11,'3.ข้อมูลงบทดลองปัจจุบัน'!$A$5:$CL$846,73,0),2)</f>
        <v>1249886.55</v>
      </c>
      <c r="BW11" s="32">
        <f>ROUND(VLOOKUP($B11,'3.ข้อมูลงบทดลองปัจจุบัน'!$A$5:$CL$846,74,0),2)</f>
        <v>35125</v>
      </c>
      <c r="BX11" s="32">
        <f>ROUND(VLOOKUP($B11,'3.ข้อมูลงบทดลองปัจจุบัน'!$A$5:$CL$846,75,0),2)</f>
        <v>139759.5</v>
      </c>
      <c r="BY11" s="32">
        <f>ROUND(VLOOKUP($B11,'3.ข้อมูลงบทดลองปัจจุบัน'!$A$5:$CL$846,76,0),2)</f>
        <v>585884.5</v>
      </c>
      <c r="BZ11" s="32">
        <f>ROUND(VLOOKUP($B11,'3.ข้อมูลงบทดลองปัจจุบัน'!$A$5:$CL$846,77,0),2)</f>
        <v>162174</v>
      </c>
      <c r="CA11" s="32">
        <f>ROUND(VLOOKUP($B11,'3.ข้อมูลงบทดลองปัจจุบัน'!$A$5:$CL$846,78,0),2)</f>
        <v>113337</v>
      </c>
      <c r="CB11" s="32">
        <f>ROUND(VLOOKUP($B11,'3.ข้อมูลงบทดลองปัจจุบัน'!$A$5:$CL$846,79,0),2)</f>
        <v>279189.5</v>
      </c>
      <c r="CC11" s="32">
        <f>ROUND(VLOOKUP($B11,'3.ข้อมูลงบทดลองปัจจุบัน'!$A$5:$CL$846,80,0),2)</f>
        <v>319907</v>
      </c>
      <c r="CD11" s="32">
        <f>ROUND(VLOOKUP($B11,'3.ข้อมูลงบทดลองปัจจุบัน'!$A$5:$CL$846,81,0),2)</f>
        <v>893363.5</v>
      </c>
      <c r="CE11" s="32">
        <f>ROUND(VLOOKUP($B11,'3.ข้อมูลงบทดลองปัจจุบัน'!$A$5:$CL$846,82,0),2)</f>
        <v>180485</v>
      </c>
      <c r="CF11" s="32">
        <f>ROUND(VLOOKUP($B11,'3.ข้อมูลงบทดลองปัจจุบัน'!$A$5:$CL$846,83,0),2)</f>
        <v>555478.5</v>
      </c>
      <c r="CG11" s="32">
        <f>ROUND(VLOOKUP($B11,'3.ข้อมูลงบทดลองปัจจุบัน'!$A$5:$CL$846,84,0),2)</f>
        <v>97601</v>
      </c>
      <c r="CH11" s="32">
        <f>ROUND(VLOOKUP($B11,'3.ข้อมูลงบทดลองปัจจุบัน'!$A$5:$CL$846,85,0),2)</f>
        <v>191000</v>
      </c>
      <c r="CI11" s="32">
        <f>ROUND(VLOOKUP($B11,'3.ข้อมูลงบทดลองปัจจุบัน'!$A$5:$CL$846,86,0),2)</f>
        <v>167021</v>
      </c>
      <c r="CJ11" s="32">
        <f>ROUND(VLOOKUP($B11,'3.ข้อมูลงบทดลองปัจจุบัน'!$A$5:$CL$846,87,0),2)</f>
        <v>157442</v>
      </c>
      <c r="CK11" s="32">
        <f>ROUND(VLOOKUP($B11,'3.ข้อมูลงบทดลองปัจจุบัน'!$A$5:$CL$846,88,0),2)</f>
        <v>1020680.5</v>
      </c>
      <c r="CL11" s="32">
        <f>ROUND(VLOOKUP($B11,'3.ข้อมูลงบทดลองปัจจุบัน'!$A$5:$CL$846,89,0),2)</f>
        <v>86631</v>
      </c>
      <c r="CM11" s="32">
        <f>ROUND(VLOOKUP($B11,'3.ข้อมูลงบทดลองปัจจุบัน'!$A$5:$CL$846,90,0),2)</f>
        <v>238147.33</v>
      </c>
      <c r="CO11" s="75"/>
      <c r="CR11" s="102" t="e">
        <f>B11-#REF!</f>
        <v>#REF!</v>
      </c>
    </row>
    <row r="12" spans="1:96" x14ac:dyDescent="0.7">
      <c r="A12" s="101" t="s">
        <v>1469</v>
      </c>
      <c r="B12" s="114" t="s">
        <v>432</v>
      </c>
      <c r="C12" s="100" t="s">
        <v>433</v>
      </c>
      <c r="D12" s="32">
        <f>ROUND(VLOOKUP($B12,'3.ข้อมูลงบทดลองปัจจุบัน'!$A$5:$CL$846,3,0),2)</f>
        <v>9396682</v>
      </c>
      <c r="E12" s="32">
        <f>ROUND(VLOOKUP($B12,'3.ข้อมูลงบทดลองปัจจุบัน'!$A$5:$CL$846,4,0),2)</f>
        <v>1678704.73</v>
      </c>
      <c r="F12" s="32">
        <f>ROUND(VLOOKUP($B12,'3.ข้อมูลงบทดลองปัจจุบัน'!$A$5:$CL$846,5,0),2)</f>
        <v>1167890</v>
      </c>
      <c r="G12" s="32">
        <f>ROUND(VLOOKUP($B12,'3.ข้อมูลงบทดลองปัจจุบัน'!$A$5:$CL$846,6,0),2)</f>
        <v>1065018</v>
      </c>
      <c r="H12" s="32">
        <f>ROUND(VLOOKUP($B12,'3.ข้อมูลงบทดลองปัจจุบัน'!$A$5:$CL$846,7,0),2)</f>
        <v>622543</v>
      </c>
      <c r="I12" s="32">
        <f>ROUND(VLOOKUP($B12,'3.ข้อมูลงบทดลองปัจจุบัน'!$A$5:$CL$846,8,0),2)</f>
        <v>1569793.5</v>
      </c>
      <c r="J12" s="32">
        <f>ROUND(VLOOKUP($B12,'3.ข้อมูลงบทดลองปัจจุบัน'!$A$5:$CL$846,9,0),2)</f>
        <v>1750333.25</v>
      </c>
      <c r="K12" s="32">
        <f>ROUND(VLOOKUP($B12,'3.ข้อมูลงบทดลองปัจจุบัน'!$A$5:$CL$846,10,0),2)</f>
        <v>2823980</v>
      </c>
      <c r="L12" s="32">
        <f>ROUND(VLOOKUP($B12,'3.ข้อมูลงบทดลองปัจจุบัน'!$A$5:$CL$846,11,0),2)</f>
        <v>517363.72</v>
      </c>
      <c r="M12" s="32">
        <f>ROUND(VLOOKUP($B12,'3.ข้อมูลงบทดลองปัจจุบัน'!$A$5:$CL$846,12,0),2)</f>
        <v>1073823.95</v>
      </c>
      <c r="N12" s="32">
        <f>ROUND(VLOOKUP($B12,'3.ข้อมูลงบทดลองปัจจุบัน'!$A$5:$CL$846,13,0),2)</f>
        <v>2303293.5</v>
      </c>
      <c r="O12" s="32">
        <f>ROUND(VLOOKUP($B12,'3.ข้อมูลงบทดลองปัจจุบัน'!$A$5:$CL$846,14,0),2)</f>
        <v>314912.90000000002</v>
      </c>
      <c r="P12" s="32">
        <f>ROUND(VLOOKUP($B12,'3.ข้อมูลงบทดลองปัจจุบัน'!$A$5:$CL$846,15,0),2)</f>
        <v>6554356.25</v>
      </c>
      <c r="Q12" s="32">
        <f>ROUND(VLOOKUP($B12,'3.ข้อมูลงบทดลองปัจจุบัน'!$A$5:$CL$846,16,0),2)</f>
        <v>1649089.04</v>
      </c>
      <c r="R12" s="32">
        <f>ROUND(VLOOKUP($B12,'3.ข้อมูลงบทดลองปัจจุบัน'!$A$5:$CL$846,17,0),2)</f>
        <v>1508874.1</v>
      </c>
      <c r="S12" s="32">
        <f>ROUND(VLOOKUP($B12,'3.ข้อมูลงบทดลองปัจจุบัน'!$A$5:$CL$846,18,0),2)</f>
        <v>2767582</v>
      </c>
      <c r="T12" s="32">
        <f>ROUND(VLOOKUP($B12,'3.ข้อมูลงบทดลองปัจจุบัน'!$A$5:$CL$846,19,0),2)</f>
        <v>1298384.25</v>
      </c>
      <c r="U12" s="32">
        <f>ROUND(VLOOKUP($B12,'3.ข้อมูลงบทดลองปัจจุบัน'!$A$5:$CL$846,20,0),2)</f>
        <v>659681.67000000004</v>
      </c>
      <c r="V12" s="32">
        <f>ROUND(VLOOKUP($B12,'3.ข้อมูลงบทดลองปัจจุบัน'!$A$5:$CL$846,21,0),2)</f>
        <v>911469.5</v>
      </c>
      <c r="W12" s="32">
        <f>ROUND(VLOOKUP($B12,'3.ข้อมูลงบทดลองปัจจุบัน'!$A$5:$CL$846,22,0),2)</f>
        <v>317578.5</v>
      </c>
      <c r="X12" s="32">
        <f>ROUND(VLOOKUP($B12,'3.ข้อมูลงบทดลองปัจจุบัน'!$A$5:$CL$846,23,0),2)</f>
        <v>12330178.52</v>
      </c>
      <c r="Y12" s="32">
        <f>ROUND(VLOOKUP($B12,'3.ข้อมูลงบทดลองปัจจุบัน'!$A$5:$CL$846,24,0),2)</f>
        <v>702031.71</v>
      </c>
      <c r="Z12" s="32">
        <f>ROUND(VLOOKUP($B12,'3.ข้อมูลงบทดลองปัจจุบัน'!$A$5:$CL$846,25,0),2)</f>
        <v>697286</v>
      </c>
      <c r="AA12" s="32">
        <f>ROUND(VLOOKUP($B12,'3.ข้อมูลงบทดลองปัจจุบัน'!$A$5:$CL$846,26,0),2)</f>
        <v>419311.94</v>
      </c>
      <c r="AB12" s="32">
        <f>ROUND(VLOOKUP($B12,'3.ข้อมูลงบทดลองปัจจุบัน'!$A$5:$CL$846,27,0),2)</f>
        <v>705468.5</v>
      </c>
      <c r="AC12" s="32">
        <f>ROUND(VLOOKUP($B12,'3.ข้อมูลงบทดลองปัจจุบัน'!$A$5:$CL$846,28,0),2)</f>
        <v>567495</v>
      </c>
      <c r="AD12" s="32">
        <f>ROUND(VLOOKUP($B12,'3.ข้อมูลงบทดลองปัจจุบัน'!$A$5:$CL$846,29,0),2)</f>
        <v>873737</v>
      </c>
      <c r="AE12" s="32">
        <f>ROUND(VLOOKUP($B12,'3.ข้อมูลงบทดลองปัจจุบัน'!$A$5:$CL$846,30,0),2)</f>
        <v>3303327.03</v>
      </c>
      <c r="AF12" s="32">
        <f>ROUND(VLOOKUP($B12,'3.ข้อมูลงบทดลองปัจจุบัน'!$A$5:$CL$846,31,0),2)</f>
        <v>608160</v>
      </c>
      <c r="AG12" s="32">
        <f>ROUND(VLOOKUP($B12,'3.ข้อมูลงบทดลองปัจจุบัน'!$A$5:$CL$846,32,0),2)</f>
        <v>950142</v>
      </c>
      <c r="AH12" s="32">
        <f>ROUND(VLOOKUP($B12,'3.ข้อมูลงบทดลองปัจจุบัน'!$A$5:$CL$846,33,0),2)</f>
        <v>545174.01</v>
      </c>
      <c r="AI12" s="32">
        <f>ROUND(VLOOKUP($B12,'3.ข้อมูลงบทดลองปัจจุบัน'!$A$5:$CL$846,34,0),2)</f>
        <v>970283.8</v>
      </c>
      <c r="AJ12" s="32">
        <f>ROUND(VLOOKUP($B12,'3.ข้อมูลงบทดลองปัจจุบัน'!$A$5:$CL$846,35,0),2)</f>
        <v>525796</v>
      </c>
      <c r="AK12" s="32">
        <f>ROUND(VLOOKUP($B12,'3.ข้อมูลงบทดลองปัจจุบัน'!$A$5:$CL$846,36,0),2)</f>
        <v>783406.5</v>
      </c>
      <c r="AL12" s="32">
        <f>ROUND(VLOOKUP($B12,'3.ข้อมูลงบทดลองปัจจุบัน'!$A$5:$CL$846,37,0),2)</f>
        <v>27237231.149999999</v>
      </c>
      <c r="AM12" s="32">
        <f>ROUND(VLOOKUP($B12,'3.ข้อมูลงบทดลองปัจจุบัน'!$A$5:$CL$846,38,0),2)</f>
        <v>1080412</v>
      </c>
      <c r="AN12" s="32">
        <f>ROUND(VLOOKUP($B12,'3.ข้อมูลงบทดลองปัจจุบัน'!$A$5:$CL$846,39,0),2)</f>
        <v>931934.25</v>
      </c>
      <c r="AO12" s="32">
        <f>ROUND(VLOOKUP($B12,'3.ข้อมูลงบทดลองปัจจุบัน'!$A$5:$CL$846,40,0),2)</f>
        <v>1422197</v>
      </c>
      <c r="AP12" s="32">
        <f>ROUND(VLOOKUP($B12,'3.ข้อมูลงบทดลองปัจจุบัน'!$A$5:$CL$846,41,0),2)</f>
        <v>2054939</v>
      </c>
      <c r="AQ12" s="32">
        <f>ROUND(VLOOKUP($B12,'3.ข้อมูลงบทดลองปัจจุบัน'!$A$5:$CL$846,42,0),2)</f>
        <v>2255737.75</v>
      </c>
      <c r="AR12" s="32">
        <f>ROUND(VLOOKUP($B12,'3.ข้อมูลงบทดลองปัจจุบัน'!$A$5:$CL$846,43,0),2)</f>
        <v>568646</v>
      </c>
      <c r="AS12" s="32">
        <f>ROUND(VLOOKUP($B12,'3.ข้อมูลงบทดลองปัจจุบัน'!$A$5:$CL$846,44,0),2)</f>
        <v>7429686.7000000002</v>
      </c>
      <c r="AT12" s="32">
        <f>ROUND(VLOOKUP($B12,'3.ข้อมูลงบทดลองปัจจุบัน'!$A$5:$CL$846,45,0),2)</f>
        <v>865157.4</v>
      </c>
      <c r="AU12" s="32">
        <f>ROUND(VLOOKUP($B12,'3.ข้อมูลงบทดลองปัจจุบัน'!$A$5:$CL$846,46,0),2)</f>
        <v>1935838.75</v>
      </c>
      <c r="AV12" s="32">
        <f>ROUND(VLOOKUP($B12,'3.ข้อมูลงบทดลองปัจจุบัน'!$A$5:$CL$846,47,0),2)</f>
        <v>2041978.89</v>
      </c>
      <c r="AW12" s="32">
        <f>ROUND(VLOOKUP($B12,'3.ข้อมูลงบทดลองปัจจุบัน'!$A$5:$CL$846,48,0),2)</f>
        <v>1639087.5</v>
      </c>
      <c r="AX12" s="32">
        <f>ROUND(VLOOKUP($B12,'3.ข้อมูลงบทดลองปัจจุบัน'!$A$5:$CL$846,49,0),2)</f>
        <v>1388500.25</v>
      </c>
      <c r="AY12" s="32">
        <f>ROUND(VLOOKUP($B12,'3.ข้อมูลงบทดลองปัจจุบัน'!$A$5:$CL$846,50,0),2)</f>
        <v>1211297.6200000001</v>
      </c>
      <c r="AZ12" s="32">
        <f>ROUND(VLOOKUP($B12,'3.ข้อมูลงบทดลองปัจจุบัน'!$A$5:$CL$846,51,0),2)</f>
        <v>1320667.25</v>
      </c>
      <c r="BA12" s="32">
        <f>ROUND(VLOOKUP($B12,'3.ข้อมูลงบทดลองปัจจุบัน'!$A$5:$CL$846,52,0),2)</f>
        <v>988218</v>
      </c>
      <c r="BB12" s="32">
        <f>ROUND(VLOOKUP($B12,'3.ข้อมูลงบทดลองปัจจุบัน'!$A$5:$CL$846,53,0),2)</f>
        <v>9101348.25</v>
      </c>
      <c r="BC12" s="32">
        <f>ROUND(VLOOKUP($B12,'3.ข้อมูลงบทดลองปัจจุบัน'!$A$5:$CL$846,54,0),2)</f>
        <v>368159</v>
      </c>
      <c r="BD12" s="32">
        <f>ROUND(VLOOKUP($B12,'3.ข้อมูลงบทดลองปัจจุบัน'!$A$5:$CL$846,55,0),2)</f>
        <v>13963183.25</v>
      </c>
      <c r="BE12" s="32">
        <f>ROUND(VLOOKUP($B12,'3.ข้อมูลงบทดลองปัจจุบัน'!$A$5:$CL$846,56,0),2)</f>
        <v>1898667.5</v>
      </c>
      <c r="BF12" s="32">
        <f>ROUND(VLOOKUP($B12,'3.ข้อมูลงบทดลองปัจจุบัน'!$A$5:$CL$846,57,0),2)</f>
        <v>861810</v>
      </c>
      <c r="BG12" s="32">
        <f>ROUND(VLOOKUP($B12,'3.ข้อมูลงบทดลองปัจจุบัน'!$A$5:$CL$846,58,0),2)</f>
        <v>1104966.45</v>
      </c>
      <c r="BH12" s="32">
        <f>ROUND(VLOOKUP($B12,'3.ข้อมูลงบทดลองปัจจุบัน'!$A$5:$CL$846,59,0),2)</f>
        <v>7014239.4800000004</v>
      </c>
      <c r="BI12" s="32">
        <f>ROUND(VLOOKUP($B12,'3.ข้อมูลงบทดลองปัจจุบัน'!$A$5:$CL$846,60,0),2)</f>
        <v>144695</v>
      </c>
      <c r="BJ12" s="32">
        <f>ROUND(VLOOKUP($B12,'3.ข้อมูลงบทดลองปัจจุบัน'!$A$5:$CL$846,61,0),2)</f>
        <v>131513.95000000001</v>
      </c>
      <c r="BK12" s="32">
        <f>ROUND(VLOOKUP($B12,'3.ข้อมูลงบทดลองปัจจุบัน'!$A$5:$CL$846,62,0),2)</f>
        <v>405895.75</v>
      </c>
      <c r="BL12" s="32">
        <f>ROUND(VLOOKUP($B12,'3.ข้อมูลงบทดลองปัจจุบัน'!$A$5:$CL$846,63,0),2)</f>
        <v>432655.5</v>
      </c>
      <c r="BM12" s="32">
        <f>ROUND(VLOOKUP($B12,'3.ข้อมูลงบทดลองปัจจุบัน'!$A$5:$CL$846,64,0),2)</f>
        <v>7889017.5</v>
      </c>
      <c r="BN12" s="32">
        <f>ROUND(VLOOKUP($B12,'3.ข้อมูลงบทดลองปัจจุบัน'!$A$5:$CL$846,65,0),2)</f>
        <v>1603748.95</v>
      </c>
      <c r="BO12" s="32">
        <f>ROUND(VLOOKUP($B12,'3.ข้อมูลงบทดลองปัจจุบัน'!$A$5:$CL$846,66,0),2)</f>
        <v>1793998.8</v>
      </c>
      <c r="BP12" s="32">
        <f>ROUND(VLOOKUP($B12,'3.ข้อมูลงบทดลองปัจจุบัน'!$A$5:$CL$846,67,0),2)</f>
        <v>820720</v>
      </c>
      <c r="BQ12" s="32">
        <f>ROUND(VLOOKUP($B12,'3.ข้อมูลงบทดลองปัจจุบัน'!$A$5:$CL$846,68,0),2)</f>
        <v>774058.16</v>
      </c>
      <c r="BR12" s="32">
        <f>ROUND(VLOOKUP($B12,'3.ข้อมูลงบทดลองปัจจุบัน'!$A$5:$CL$846,69,0),2)</f>
        <v>748943.65</v>
      </c>
      <c r="BS12" s="32">
        <f>ROUND(VLOOKUP($B12,'3.ข้อมูลงบทดลองปัจจุบัน'!$A$5:$CL$846,70,0),2)</f>
        <v>34942982</v>
      </c>
      <c r="BT12" s="32">
        <f>ROUND(VLOOKUP($B12,'3.ข้อมูลงบทดลองปัจจุบัน'!$A$5:$CL$846,71,0),2)</f>
        <v>824642.5</v>
      </c>
      <c r="BU12" s="32">
        <f>ROUND(VLOOKUP($B12,'3.ข้อมูลงบทดลองปัจจุบัน'!$A$5:$CL$846,72,0),2)</f>
        <v>1238478.22</v>
      </c>
      <c r="BV12" s="32">
        <f>ROUND(VLOOKUP($B12,'3.ข้อมูลงบทดลองปัจจุบัน'!$A$5:$CL$846,73,0),2)</f>
        <v>10674928</v>
      </c>
      <c r="BW12" s="32">
        <f>ROUND(VLOOKUP($B12,'3.ข้อมูลงบทดลองปัจจุบัน'!$A$5:$CL$846,74,0),2)</f>
        <v>403685</v>
      </c>
      <c r="BX12" s="32">
        <f>ROUND(VLOOKUP($B12,'3.ข้อมูลงบทดลองปัจจุบัน'!$A$5:$CL$846,75,0),2)</f>
        <v>881309.5</v>
      </c>
      <c r="BY12" s="32">
        <f>ROUND(VLOOKUP($B12,'3.ข้อมูลงบทดลองปัจจุบัน'!$A$5:$CL$846,76,0),2)</f>
        <v>1420025</v>
      </c>
      <c r="BZ12" s="32">
        <f>ROUND(VLOOKUP($B12,'3.ข้อมูลงบทดลองปัจจุบัน'!$A$5:$CL$846,77,0),2)</f>
        <v>509627.3</v>
      </c>
      <c r="CA12" s="32">
        <f>ROUND(VLOOKUP($B12,'3.ข้อมูลงบทดลองปัจจุบัน'!$A$5:$CL$846,78,0),2)</f>
        <v>510988.5</v>
      </c>
      <c r="CB12" s="32">
        <f>ROUND(VLOOKUP($B12,'3.ข้อมูลงบทดลองปัจจุบัน'!$A$5:$CL$846,79,0),2)</f>
        <v>986507</v>
      </c>
      <c r="CC12" s="32">
        <f>ROUND(VLOOKUP($B12,'3.ข้อมูลงบทดลองปัจจุบัน'!$A$5:$CL$846,80,0),2)</f>
        <v>1224014.25</v>
      </c>
      <c r="CD12" s="32">
        <f>ROUND(VLOOKUP($B12,'3.ข้อมูลงบทดลองปัจจุบัน'!$A$5:$CL$846,81,0),2)</f>
        <v>3430134.5</v>
      </c>
      <c r="CE12" s="32">
        <f>ROUND(VLOOKUP($B12,'3.ข้อมูลงบทดลองปัจจุบัน'!$A$5:$CL$846,82,0),2)</f>
        <v>954269.8</v>
      </c>
      <c r="CF12" s="32">
        <f>ROUND(VLOOKUP($B12,'3.ข้อมูลงบทดลองปัจจุบัน'!$A$5:$CL$846,83,0),2)</f>
        <v>1439477</v>
      </c>
      <c r="CG12" s="32">
        <f>ROUND(VLOOKUP($B12,'3.ข้อมูลงบทดลองปัจจุบัน'!$A$5:$CL$846,84,0),2)</f>
        <v>570455</v>
      </c>
      <c r="CH12" s="32">
        <f>ROUND(VLOOKUP($B12,'3.ข้อมูลงบทดลองปัจจุบัน'!$A$5:$CL$846,85,0),2)</f>
        <v>475756</v>
      </c>
      <c r="CI12" s="32">
        <f>ROUND(VLOOKUP($B12,'3.ข้อมูลงบทดลองปัจจุบัน'!$A$5:$CL$846,86,0),2)</f>
        <v>330825.53000000003</v>
      </c>
      <c r="CJ12" s="32">
        <f>ROUND(VLOOKUP($B12,'3.ข้อมูลงบทดลองปัจจุบัน'!$A$5:$CL$846,87,0),2)</f>
        <v>467917.5</v>
      </c>
      <c r="CK12" s="32">
        <f>ROUND(VLOOKUP($B12,'3.ข้อมูลงบทดลองปัจจุบัน'!$A$5:$CL$846,88,0),2)</f>
        <v>4144656</v>
      </c>
      <c r="CL12" s="32">
        <f>ROUND(VLOOKUP($B12,'3.ข้อมูลงบทดลองปัจจุบัน'!$A$5:$CL$846,89,0),2)</f>
        <v>347339</v>
      </c>
      <c r="CM12" s="32">
        <f>ROUND(VLOOKUP($B12,'3.ข้อมูลงบทดลองปัจจุบัน'!$A$5:$CL$846,90,0),2)</f>
        <v>127455</v>
      </c>
      <c r="CO12" s="75"/>
      <c r="CR12" s="102" t="e">
        <f>B12-#REF!</f>
        <v>#REF!</v>
      </c>
    </row>
    <row r="13" spans="1:96" x14ac:dyDescent="0.7">
      <c r="A13" s="101" t="s">
        <v>1469</v>
      </c>
      <c r="B13" s="114" t="s">
        <v>439</v>
      </c>
      <c r="C13" s="100" t="s">
        <v>1475</v>
      </c>
      <c r="D13" s="32">
        <f>ROUND(VLOOKUP($B13,'3.ข้อมูลงบทดลองปัจจุบัน'!$A$5:$CL$846,3,0),2)</f>
        <v>756415.27</v>
      </c>
      <c r="E13" s="32">
        <f>ROUND(VLOOKUP($B13,'3.ข้อมูลงบทดลองปัจจุบัน'!$A$5:$CL$846,4,0),2)</f>
        <v>-60887</v>
      </c>
      <c r="F13" s="32">
        <f>ROUND(VLOOKUP($B13,'3.ข้อมูลงบทดลองปัจจุบัน'!$A$5:$CL$846,5,0),2)</f>
        <v>131670.5</v>
      </c>
      <c r="G13" s="32">
        <f>ROUND(VLOOKUP($B13,'3.ข้อมูลงบทดลองปัจจุบัน'!$A$5:$CL$846,6,0),2)</f>
        <v>46978.25</v>
      </c>
      <c r="H13" s="32">
        <f>ROUND(VLOOKUP($B13,'3.ข้อมูลงบทดลองปัจจุบัน'!$A$5:$CL$846,7,0),2)</f>
        <v>28671</v>
      </c>
      <c r="I13" s="32">
        <f>ROUND(VLOOKUP($B13,'3.ข้อมูลงบทดลองปัจจุบัน'!$A$5:$CL$846,8,0),2)</f>
        <v>0</v>
      </c>
      <c r="J13" s="32">
        <f>ROUND(VLOOKUP($B13,'3.ข้อมูลงบทดลองปัจจุบัน'!$A$5:$CL$846,9,0),2)</f>
        <v>72105</v>
      </c>
      <c r="K13" s="32">
        <f>ROUND(VLOOKUP($B13,'3.ข้อมูลงบทดลองปัจจุบัน'!$A$5:$CL$846,10,0),2)</f>
        <v>279799.5</v>
      </c>
      <c r="L13" s="32">
        <f>ROUND(VLOOKUP($B13,'3.ข้อมูลงบทดลองปัจจุบัน'!$A$5:$CL$846,11,0),2)</f>
        <v>26765.17</v>
      </c>
      <c r="M13" s="32">
        <f>ROUND(VLOOKUP($B13,'3.ข้อมูลงบทดลองปัจจุบัน'!$A$5:$CL$846,12,0),2)</f>
        <v>0</v>
      </c>
      <c r="N13" s="32">
        <f>ROUND(VLOOKUP($B13,'3.ข้อมูลงบทดลองปัจจุบัน'!$A$5:$CL$846,13,0),2)</f>
        <v>138501</v>
      </c>
      <c r="O13" s="32">
        <f>ROUND(VLOOKUP($B13,'3.ข้อมูลงบทดลองปัจจุบัน'!$A$5:$CL$846,14,0),2)</f>
        <v>6931</v>
      </c>
      <c r="P13" s="32">
        <f>ROUND(VLOOKUP($B13,'3.ข้อมูลงบทดลองปัจจุบัน'!$A$5:$CL$846,15,0),2)</f>
        <v>566912</v>
      </c>
      <c r="Q13" s="32">
        <f>ROUND(VLOOKUP($B13,'3.ข้อมูลงบทดลองปัจจุบัน'!$A$5:$CL$846,16,0),2)</f>
        <v>78008.289999999994</v>
      </c>
      <c r="R13" s="32">
        <f>ROUND(VLOOKUP($B13,'3.ข้อมูลงบทดลองปัจจุบัน'!$A$5:$CL$846,17,0),2)</f>
        <v>115923.1</v>
      </c>
      <c r="S13" s="32">
        <f>ROUND(VLOOKUP($B13,'3.ข้อมูลงบทดลองปัจจุบัน'!$A$5:$CL$846,18,0),2)</f>
        <v>68768</v>
      </c>
      <c r="T13" s="32">
        <f>ROUND(VLOOKUP($B13,'3.ข้อมูลงบทดลองปัจจุบัน'!$A$5:$CL$846,19,0),2)</f>
        <v>27634</v>
      </c>
      <c r="U13" s="32">
        <f>ROUND(VLOOKUP($B13,'3.ข้อมูลงบทดลองปัจจุบัน'!$A$5:$CL$846,20,0),2)</f>
        <v>47202</v>
      </c>
      <c r="V13" s="32">
        <f>ROUND(VLOOKUP($B13,'3.ข้อมูลงบทดลองปัจจุบัน'!$A$5:$CL$846,21,0),2)</f>
        <v>62402.5</v>
      </c>
      <c r="W13" s="32">
        <f>ROUND(VLOOKUP($B13,'3.ข้อมูลงบทดลองปัจจุบัน'!$A$5:$CL$846,22,0),2)</f>
        <v>0</v>
      </c>
      <c r="X13" s="32">
        <f>ROUND(VLOOKUP($B13,'3.ข้อมูลงบทดลองปัจจุบัน'!$A$5:$CL$846,23,0),2)</f>
        <v>493771.94</v>
      </c>
      <c r="Y13" s="32">
        <f>ROUND(VLOOKUP($B13,'3.ข้อมูลงบทดลองปัจจุบัน'!$A$5:$CL$846,24,0),2)</f>
        <v>0</v>
      </c>
      <c r="Z13" s="32">
        <f>ROUND(VLOOKUP($B13,'3.ข้อมูลงบทดลองปัจจุบัน'!$A$5:$CL$846,25,0),2)</f>
        <v>0</v>
      </c>
      <c r="AA13" s="32">
        <f>ROUND(VLOOKUP($B13,'3.ข้อมูลงบทดลองปัจจุบัน'!$A$5:$CL$846,26,0),2)</f>
        <v>4782</v>
      </c>
      <c r="AB13" s="32">
        <f>ROUND(VLOOKUP($B13,'3.ข้อมูลงบทดลองปัจจุบัน'!$A$5:$CL$846,27,0),2)</f>
        <v>5170</v>
      </c>
      <c r="AC13" s="32">
        <f>ROUND(VLOOKUP($B13,'3.ข้อมูลงบทดลองปัจจุบัน'!$A$5:$CL$846,28,0),2)</f>
        <v>8669</v>
      </c>
      <c r="AD13" s="32">
        <f>ROUND(VLOOKUP($B13,'3.ข้อมูลงบทดลองปัจจุบัน'!$A$5:$CL$846,29,0),2)</f>
        <v>52609</v>
      </c>
      <c r="AE13" s="32">
        <f>ROUND(VLOOKUP($B13,'3.ข้อมูลงบทดลองปัจจุบัน'!$A$5:$CL$846,30,0),2)</f>
        <v>111451</v>
      </c>
      <c r="AF13" s="32">
        <f>ROUND(VLOOKUP($B13,'3.ข้อมูลงบทดลองปัจจุบัน'!$A$5:$CL$846,31,0),2)</f>
        <v>0</v>
      </c>
      <c r="AG13" s="32">
        <f>ROUND(VLOOKUP($B13,'3.ข้อมูลงบทดลองปัจจุบัน'!$A$5:$CL$846,32,0),2)</f>
        <v>10195</v>
      </c>
      <c r="AH13" s="32">
        <f>ROUND(VLOOKUP($B13,'3.ข้อมูลงบทดลองปัจจุบัน'!$A$5:$CL$846,33,0),2)</f>
        <v>0</v>
      </c>
      <c r="AI13" s="32">
        <f>ROUND(VLOOKUP($B13,'3.ข้อมูลงบทดลองปัจจุบัน'!$A$5:$CL$846,34,0),2)</f>
        <v>64984.9</v>
      </c>
      <c r="AJ13" s="32">
        <f>ROUND(VLOOKUP($B13,'3.ข้อมูลงบทดลองปัจจุบัน'!$A$5:$CL$846,35,0),2)</f>
        <v>0</v>
      </c>
      <c r="AK13" s="32">
        <f>ROUND(VLOOKUP($B13,'3.ข้อมูลงบทดลองปัจจุบัน'!$A$5:$CL$846,36,0),2)</f>
        <v>0</v>
      </c>
      <c r="AL13" s="32">
        <f>ROUND(VLOOKUP($B13,'3.ข้อมูลงบทดลองปัจจุบัน'!$A$5:$CL$846,37,0),2)</f>
        <v>2081515.45</v>
      </c>
      <c r="AM13" s="32">
        <f>ROUND(VLOOKUP($B13,'3.ข้อมูลงบทดลองปัจจุบัน'!$A$5:$CL$846,38,0),2)</f>
        <v>31071</v>
      </c>
      <c r="AN13" s="32">
        <f>ROUND(VLOOKUP($B13,'3.ข้อมูลงบทดลองปัจจุบัน'!$A$5:$CL$846,39,0),2)</f>
        <v>170771.5</v>
      </c>
      <c r="AO13" s="32">
        <f>ROUND(VLOOKUP($B13,'3.ข้อมูลงบทดลองปัจจุบัน'!$A$5:$CL$846,40,0),2)</f>
        <v>32797</v>
      </c>
      <c r="AP13" s="32">
        <f>ROUND(VLOOKUP($B13,'3.ข้อมูลงบทดลองปัจจุบัน'!$A$5:$CL$846,41,0),2)</f>
        <v>85678</v>
      </c>
      <c r="AQ13" s="32">
        <f>ROUND(VLOOKUP($B13,'3.ข้อมูลงบทดลองปัจจุบัน'!$A$5:$CL$846,42,0),2)</f>
        <v>0</v>
      </c>
      <c r="AR13" s="32">
        <f>ROUND(VLOOKUP($B13,'3.ข้อมูลงบทดลองปัจจุบัน'!$A$5:$CL$846,43,0),2)</f>
        <v>0</v>
      </c>
      <c r="AS13" s="32">
        <f>ROUND(VLOOKUP($B13,'3.ข้อมูลงบทดลองปัจจุบัน'!$A$5:$CL$846,44,0),2)</f>
        <v>236612.8</v>
      </c>
      <c r="AT13" s="32">
        <f>ROUND(VLOOKUP($B13,'3.ข้อมูลงบทดลองปัจจุบัน'!$A$5:$CL$846,45,0),2)</f>
        <v>0</v>
      </c>
      <c r="AU13" s="32">
        <f>ROUND(VLOOKUP($B13,'3.ข้อมูลงบทดลองปัจจุบัน'!$A$5:$CL$846,46,0),2)</f>
        <v>66035</v>
      </c>
      <c r="AV13" s="32">
        <f>ROUND(VLOOKUP($B13,'3.ข้อมูลงบทดลองปัจจุบัน'!$A$5:$CL$846,47,0),2)</f>
        <v>86967.25</v>
      </c>
      <c r="AW13" s="32">
        <f>ROUND(VLOOKUP($B13,'3.ข้อมูลงบทดลองปัจจุบัน'!$A$5:$CL$846,48,0),2)</f>
        <v>18447</v>
      </c>
      <c r="AX13" s="32">
        <f>ROUND(VLOOKUP($B13,'3.ข้อมูลงบทดลองปัจจุบัน'!$A$5:$CL$846,49,0),2)</f>
        <v>848</v>
      </c>
      <c r="AY13" s="32">
        <f>ROUND(VLOOKUP($B13,'3.ข้อมูลงบทดลองปัจจุบัน'!$A$5:$CL$846,50,0),2)</f>
        <v>0</v>
      </c>
      <c r="AZ13" s="32">
        <f>ROUND(VLOOKUP($B13,'3.ข้อมูลงบทดลองปัจจุบัน'!$A$5:$CL$846,51,0),2)</f>
        <v>0</v>
      </c>
      <c r="BA13" s="32">
        <f>ROUND(VLOOKUP($B13,'3.ข้อมูลงบทดลองปัจจุบัน'!$A$5:$CL$846,52,0),2)</f>
        <v>0</v>
      </c>
      <c r="BB13" s="32">
        <f>ROUND(VLOOKUP($B13,'3.ข้อมูลงบทดลองปัจจุบัน'!$A$5:$CL$846,53,0),2)</f>
        <v>1041137.67</v>
      </c>
      <c r="BC13" s="32">
        <f>ROUND(VLOOKUP($B13,'3.ข้อมูลงบทดลองปัจจุบัน'!$A$5:$CL$846,54,0),2)</f>
        <v>0</v>
      </c>
      <c r="BD13" s="32">
        <f>ROUND(VLOOKUP($B13,'3.ข้อมูลงบทดลองปัจจุบัน'!$A$5:$CL$846,55,0),2)</f>
        <v>480357.75</v>
      </c>
      <c r="BE13" s="32">
        <f>ROUND(VLOOKUP($B13,'3.ข้อมูลงบทดลองปัจจุบัน'!$A$5:$CL$846,56,0),2)</f>
        <v>147375.5</v>
      </c>
      <c r="BF13" s="32">
        <f>ROUND(VLOOKUP($B13,'3.ข้อมูลงบทดลองปัจจุบัน'!$A$5:$CL$846,57,0),2)</f>
        <v>0</v>
      </c>
      <c r="BG13" s="32">
        <f>ROUND(VLOOKUP($B13,'3.ข้อมูลงบทดลองปัจจุบัน'!$A$5:$CL$846,58,0),2)</f>
        <v>0</v>
      </c>
      <c r="BH13" s="32">
        <f>ROUND(VLOOKUP($B13,'3.ข้อมูลงบทดลองปัจจุบัน'!$A$5:$CL$846,59,0),2)</f>
        <v>140364</v>
      </c>
      <c r="BI13" s="32">
        <f>ROUND(VLOOKUP($B13,'3.ข้อมูลงบทดลองปัจจุบัน'!$A$5:$CL$846,60,0),2)</f>
        <v>0</v>
      </c>
      <c r="BJ13" s="32">
        <f>ROUND(VLOOKUP($B13,'3.ข้อมูลงบทดลองปัจจุบัน'!$A$5:$CL$846,61,0),2)</f>
        <v>0</v>
      </c>
      <c r="BK13" s="32">
        <f>ROUND(VLOOKUP($B13,'3.ข้อมูลงบทดลองปัจจุบัน'!$A$5:$CL$846,62,0),2)</f>
        <v>0</v>
      </c>
      <c r="BL13" s="32">
        <f>ROUND(VLOOKUP($B13,'3.ข้อมูลงบทดลองปัจจุบัน'!$A$5:$CL$846,63,0),2)</f>
        <v>0</v>
      </c>
      <c r="BM13" s="32">
        <f>ROUND(VLOOKUP($B13,'3.ข้อมูลงบทดลองปัจจุบัน'!$A$5:$CL$846,64,0),2)</f>
        <v>825298.5</v>
      </c>
      <c r="BN13" s="32">
        <f>ROUND(VLOOKUP($B13,'3.ข้อมูลงบทดลองปัจจุบัน'!$A$5:$CL$846,65,0),2)</f>
        <v>37279</v>
      </c>
      <c r="BO13" s="32">
        <f>ROUND(VLOOKUP($B13,'3.ข้อมูลงบทดลองปัจจุบัน'!$A$5:$CL$846,66,0),2)</f>
        <v>60198</v>
      </c>
      <c r="BP13" s="32">
        <f>ROUND(VLOOKUP($B13,'3.ข้อมูลงบทดลองปัจจุบัน'!$A$5:$CL$846,67,0),2)</f>
        <v>60591</v>
      </c>
      <c r="BQ13" s="32">
        <f>ROUND(VLOOKUP($B13,'3.ข้อมูลงบทดลองปัจจุบัน'!$A$5:$CL$846,68,0),2)</f>
        <v>26551</v>
      </c>
      <c r="BR13" s="32">
        <f>ROUND(VLOOKUP($B13,'3.ข้อมูลงบทดลองปัจจุบัน'!$A$5:$CL$846,69,0),2)</f>
        <v>66839.59</v>
      </c>
      <c r="BS13" s="32">
        <f>ROUND(VLOOKUP($B13,'3.ข้อมูลงบทดลองปัจจุบัน'!$A$5:$CL$846,70,0),2)</f>
        <v>1476899</v>
      </c>
      <c r="BT13" s="32">
        <f>ROUND(VLOOKUP($B13,'3.ข้อมูลงบทดลองปัจจุบัน'!$A$5:$CL$846,71,0),2)</f>
        <v>0</v>
      </c>
      <c r="BU13" s="32">
        <f>ROUND(VLOOKUP($B13,'3.ข้อมูลงบทดลองปัจจุบัน'!$A$5:$CL$846,72,0),2)</f>
        <v>0</v>
      </c>
      <c r="BV13" s="32">
        <f>ROUND(VLOOKUP($B13,'3.ข้อมูลงบทดลองปัจจุบัน'!$A$5:$CL$846,73,0),2)</f>
        <v>646670</v>
      </c>
      <c r="BW13" s="32">
        <f>ROUND(VLOOKUP($B13,'3.ข้อมูลงบทดลองปัจจุบัน'!$A$5:$CL$846,74,0),2)</f>
        <v>0</v>
      </c>
      <c r="BX13" s="32">
        <f>ROUND(VLOOKUP($B13,'3.ข้อมูลงบทดลองปัจจุบัน'!$A$5:$CL$846,75,0),2)</f>
        <v>3385.5</v>
      </c>
      <c r="BY13" s="32">
        <f>ROUND(VLOOKUP($B13,'3.ข้อมูลงบทดลองปัจจุบัน'!$A$5:$CL$846,76,0),2)</f>
        <v>50619.75</v>
      </c>
      <c r="BZ13" s="32">
        <f>ROUND(VLOOKUP($B13,'3.ข้อมูลงบทดลองปัจจุบัน'!$A$5:$CL$846,77,0),2)</f>
        <v>20245</v>
      </c>
      <c r="CA13" s="32">
        <f>ROUND(VLOOKUP($B13,'3.ข้อมูลงบทดลองปัจจุบัน'!$A$5:$CL$846,78,0),2)</f>
        <v>0</v>
      </c>
      <c r="CB13" s="32">
        <f>ROUND(VLOOKUP($B13,'3.ข้อมูลงบทดลองปัจจุบัน'!$A$5:$CL$846,79,0),2)</f>
        <v>0</v>
      </c>
      <c r="CC13" s="32">
        <f>ROUND(VLOOKUP($B13,'3.ข้อมูลงบทดลองปัจจุบัน'!$A$5:$CL$846,80,0),2)</f>
        <v>0</v>
      </c>
      <c r="CD13" s="32">
        <f>ROUND(VLOOKUP($B13,'3.ข้อมูลงบทดลองปัจจุบัน'!$A$5:$CL$846,81,0),2)</f>
        <v>51478.25</v>
      </c>
      <c r="CE13" s="32">
        <f>ROUND(VLOOKUP($B13,'3.ข้อมูลงบทดลองปัจจุบัน'!$A$5:$CL$846,82,0),2)</f>
        <v>10745</v>
      </c>
      <c r="CF13" s="32">
        <f>ROUND(VLOOKUP($B13,'3.ข้อมูลงบทดลองปัจจุบัน'!$A$5:$CL$846,83,0),2)</f>
        <v>0</v>
      </c>
      <c r="CG13" s="32">
        <f>ROUND(VLOOKUP($B13,'3.ข้อมูลงบทดลองปัจจุบัน'!$A$5:$CL$846,84,0),2)</f>
        <v>0</v>
      </c>
      <c r="CH13" s="32">
        <f>ROUND(VLOOKUP($B13,'3.ข้อมูลงบทดลองปัจจุบัน'!$A$5:$CL$846,85,0),2)</f>
        <v>0</v>
      </c>
      <c r="CI13" s="32">
        <f>ROUND(VLOOKUP($B13,'3.ข้อมูลงบทดลองปัจจุบัน'!$A$5:$CL$846,86,0),2)</f>
        <v>0</v>
      </c>
      <c r="CJ13" s="32">
        <f>ROUND(VLOOKUP($B13,'3.ข้อมูลงบทดลองปัจจุบัน'!$A$5:$CL$846,87,0),2)</f>
        <v>24964</v>
      </c>
      <c r="CK13" s="32">
        <f>ROUND(VLOOKUP($B13,'3.ข้อมูลงบทดลองปัจจุบัน'!$A$5:$CL$846,88,0),2)</f>
        <v>0</v>
      </c>
      <c r="CL13" s="32">
        <f>ROUND(VLOOKUP($B13,'3.ข้อมูลงบทดลองปัจจุบัน'!$A$5:$CL$846,89,0),2)</f>
        <v>800</v>
      </c>
      <c r="CM13" s="32">
        <f>ROUND(VLOOKUP($B13,'3.ข้อมูลงบทดลองปัจจุบัน'!$A$5:$CL$846,90,0),2)</f>
        <v>0</v>
      </c>
      <c r="CO13" s="75"/>
      <c r="CR13" s="102" t="e">
        <f>B13-#REF!</f>
        <v>#REF!</v>
      </c>
    </row>
    <row r="14" spans="1:96" x14ac:dyDescent="0.7">
      <c r="A14" s="101" t="s">
        <v>1469</v>
      </c>
      <c r="B14" s="114" t="s">
        <v>443</v>
      </c>
      <c r="C14" s="100" t="s">
        <v>444</v>
      </c>
      <c r="D14" s="32">
        <f>ROUND(VLOOKUP($B14,'3.ข้อมูลงบทดลองปัจจุบัน'!$A$5:$CL$846,3,0),2)</f>
        <v>40730886.210000001</v>
      </c>
      <c r="E14" s="32">
        <f>ROUND(VLOOKUP($B14,'3.ข้อมูลงบทดลองปัจจุบัน'!$A$5:$CL$846,4,0),2)</f>
        <v>29595577.98</v>
      </c>
      <c r="F14" s="32">
        <f>ROUND(VLOOKUP($B14,'3.ข้อมูลงบทดลองปัจจุบัน'!$A$5:$CL$846,5,0),2)</f>
        <v>29475790.5</v>
      </c>
      <c r="G14" s="32">
        <f>ROUND(VLOOKUP($B14,'3.ข้อมูลงบทดลองปัจจุบัน'!$A$5:$CL$846,6,0),2)</f>
        <v>34455465</v>
      </c>
      <c r="H14" s="32">
        <f>ROUND(VLOOKUP($B14,'3.ข้อมูลงบทดลองปัจจุบัน'!$A$5:$CL$846,7,0),2)</f>
        <v>29284162.5</v>
      </c>
      <c r="I14" s="32">
        <f>ROUND(VLOOKUP($B14,'3.ข้อมูลงบทดลองปัจจุบัน'!$A$5:$CL$846,8,0),2)</f>
        <v>28676178.25</v>
      </c>
      <c r="J14" s="32">
        <f>ROUND(VLOOKUP($B14,'3.ข้อมูลงบทดลองปัจจุบัน'!$A$5:$CL$846,9,0),2)</f>
        <v>32809981.300000001</v>
      </c>
      <c r="K14" s="32">
        <f>ROUND(VLOOKUP($B14,'3.ข้อมูลงบทดลองปัจจุบัน'!$A$5:$CL$846,10,0),2)</f>
        <v>49552859</v>
      </c>
      <c r="L14" s="32">
        <f>ROUND(VLOOKUP($B14,'3.ข้อมูลงบทดลองปัจจุบัน'!$A$5:$CL$846,11,0),2)</f>
        <v>30634639.670000002</v>
      </c>
      <c r="M14" s="32">
        <f>ROUND(VLOOKUP($B14,'3.ข้อมูลงบทดลองปัจจุบัน'!$A$5:$CL$846,12,0),2)</f>
        <v>49759612</v>
      </c>
      <c r="N14" s="32">
        <f>ROUND(VLOOKUP($B14,'3.ข้อมูลงบทดลองปัจจุบัน'!$A$5:$CL$846,13,0),2)</f>
        <v>56457574.210000001</v>
      </c>
      <c r="O14" s="32">
        <f>ROUND(VLOOKUP($B14,'3.ข้อมูลงบทดลองปัจจุบัน'!$A$5:$CL$846,14,0),2)</f>
        <v>11608054.210000001</v>
      </c>
      <c r="P14" s="32">
        <f>ROUND(VLOOKUP($B14,'3.ข้อมูลงบทดลองปัจจุบัน'!$A$5:$CL$846,15,0),2)</f>
        <v>82674328.75</v>
      </c>
      <c r="Q14" s="32">
        <f>ROUND(VLOOKUP($B14,'3.ข้อมูลงบทดลองปัจจุบัน'!$A$5:$CL$846,16,0),2)</f>
        <v>40696804.729999997</v>
      </c>
      <c r="R14" s="32">
        <f>ROUND(VLOOKUP($B14,'3.ข้อมูลงบทดลองปัจจุบัน'!$A$5:$CL$846,17,0),2)</f>
        <v>32083538.460000001</v>
      </c>
      <c r="S14" s="32">
        <f>ROUND(VLOOKUP($B14,'3.ข้อมูลงบทดลองปัจจุบัน'!$A$5:$CL$846,18,0),2)</f>
        <v>54428879.149999999</v>
      </c>
      <c r="T14" s="32">
        <f>ROUND(VLOOKUP($B14,'3.ข้อมูลงบทดลองปัจจุบัน'!$A$5:$CL$846,19,0),2)</f>
        <v>27788492.199999999</v>
      </c>
      <c r="U14" s="32">
        <f>ROUND(VLOOKUP($B14,'3.ข้อมูลงบทดลองปัจจุบัน'!$A$5:$CL$846,20,0),2)</f>
        <v>29967857.329999998</v>
      </c>
      <c r="V14" s="32">
        <f>ROUND(VLOOKUP($B14,'3.ข้อมูลงบทดลองปัจจุบัน'!$A$5:$CL$846,21,0),2)</f>
        <v>32233299.899999999</v>
      </c>
      <c r="W14" s="32">
        <f>ROUND(VLOOKUP($B14,'3.ข้อมูลงบทดลองปัจจุบัน'!$A$5:$CL$846,22,0),2)</f>
        <v>14219647.25</v>
      </c>
      <c r="X14" s="32">
        <f>ROUND(VLOOKUP($B14,'3.ข้อมูลงบทดลองปัจจุบัน'!$A$5:$CL$846,23,0),2)</f>
        <v>102060127</v>
      </c>
      <c r="Y14" s="32">
        <f>ROUND(VLOOKUP($B14,'3.ข้อมูลงบทดลองปัจจุบัน'!$A$5:$CL$846,24,0),2)</f>
        <v>27271728.25</v>
      </c>
      <c r="Z14" s="32">
        <f>ROUND(VLOOKUP($B14,'3.ข้อมูลงบทดลองปัจจุบัน'!$A$5:$CL$846,25,0),2)</f>
        <v>39746042</v>
      </c>
      <c r="AA14" s="32">
        <f>ROUND(VLOOKUP($B14,'3.ข้อมูลงบทดลองปัจจุบัน'!$A$5:$CL$846,26,0),2)</f>
        <v>27734894.800000001</v>
      </c>
      <c r="AB14" s="32">
        <f>ROUND(VLOOKUP($B14,'3.ข้อมูลงบทดลองปัจจุบัน'!$A$5:$CL$846,27,0),2)</f>
        <v>16229468.890000001</v>
      </c>
      <c r="AC14" s="32">
        <f>ROUND(VLOOKUP($B14,'3.ข้อมูลงบทดลองปัจจุบัน'!$A$5:$CL$846,28,0),2)</f>
        <v>16852976</v>
      </c>
      <c r="AD14" s="32">
        <f>ROUND(VLOOKUP($B14,'3.ข้อมูลงบทดลองปัจจุบัน'!$A$5:$CL$846,29,0),2)</f>
        <v>33362201</v>
      </c>
      <c r="AE14" s="32">
        <f>ROUND(VLOOKUP($B14,'3.ข้อมูลงบทดลองปัจจุบัน'!$A$5:$CL$846,30,0),2)</f>
        <v>84441299.400000006</v>
      </c>
      <c r="AF14" s="32">
        <f>ROUND(VLOOKUP($B14,'3.ข้อมูลงบทดลองปัจจุบัน'!$A$5:$CL$846,31,0),2)</f>
        <v>19408159.25</v>
      </c>
      <c r="AG14" s="32">
        <f>ROUND(VLOOKUP($B14,'3.ข้อมูลงบทดลองปัจจุบัน'!$A$5:$CL$846,32,0),2)</f>
        <v>24190714.059999999</v>
      </c>
      <c r="AH14" s="32">
        <f>ROUND(VLOOKUP($B14,'3.ข้อมูลงบทดลองปัจจุบัน'!$A$5:$CL$846,33,0),2)</f>
        <v>42187906</v>
      </c>
      <c r="AI14" s="32">
        <f>ROUND(VLOOKUP($B14,'3.ข้อมูลงบทดลองปัจจุบัน'!$A$5:$CL$846,34,0),2)</f>
        <v>39634788.5</v>
      </c>
      <c r="AJ14" s="32">
        <f>ROUND(VLOOKUP($B14,'3.ข้อมูลงบทดลองปัจจุบัน'!$A$5:$CL$846,35,0),2)</f>
        <v>27345901.039999999</v>
      </c>
      <c r="AK14" s="32">
        <f>ROUND(VLOOKUP($B14,'3.ข้อมูลงบทดลองปัจจุบัน'!$A$5:$CL$846,36,0),2)</f>
        <v>15541901</v>
      </c>
      <c r="AL14" s="32">
        <f>ROUND(VLOOKUP($B14,'3.ข้อมูลงบทดลองปัจจุบัน'!$A$5:$CL$846,37,0),2)</f>
        <v>161405667.12</v>
      </c>
      <c r="AM14" s="32">
        <f>ROUND(VLOOKUP($B14,'3.ข้อมูลงบทดลองปัจจุบัน'!$A$5:$CL$846,38,0),2)</f>
        <v>25731220</v>
      </c>
      <c r="AN14" s="32">
        <f>ROUND(VLOOKUP($B14,'3.ข้อมูลงบทดลองปัจจุบัน'!$A$5:$CL$846,39,0),2)</f>
        <v>31222898.149999999</v>
      </c>
      <c r="AO14" s="32">
        <f>ROUND(VLOOKUP($B14,'3.ข้อมูลงบทดลองปัจจุบัน'!$A$5:$CL$846,40,0),2)</f>
        <v>47247863</v>
      </c>
      <c r="AP14" s="32">
        <f>ROUND(VLOOKUP($B14,'3.ข้อมูลงบทดลองปัจจุบัน'!$A$5:$CL$846,41,0),2)</f>
        <v>48571302</v>
      </c>
      <c r="AQ14" s="32">
        <f>ROUND(VLOOKUP($B14,'3.ข้อมูลงบทดลองปัจจุบัน'!$A$5:$CL$846,42,0),2)</f>
        <v>31948616.510000002</v>
      </c>
      <c r="AR14" s="32">
        <f>ROUND(VLOOKUP($B14,'3.ข้อมูลงบทดลองปัจจุบัน'!$A$5:$CL$846,43,0),2)</f>
        <v>7733208.5</v>
      </c>
      <c r="AS14" s="32">
        <f>ROUND(VLOOKUP($B14,'3.ข้อมูลงบทดลองปัจจุบัน'!$A$5:$CL$846,44,0),2)</f>
        <v>146553114.97999999</v>
      </c>
      <c r="AT14" s="32">
        <f>ROUND(VLOOKUP($B14,'3.ข้อมูลงบทดลองปัจจุบัน'!$A$5:$CL$846,45,0),2)</f>
        <v>29864474.510000002</v>
      </c>
      <c r="AU14" s="32">
        <f>ROUND(VLOOKUP($B14,'3.ข้อมูลงบทดลองปัจจุบัน'!$A$5:$CL$846,46,0),2)</f>
        <v>41657575</v>
      </c>
      <c r="AV14" s="32">
        <f>ROUND(VLOOKUP($B14,'3.ข้อมูลงบทดลองปัจจุบัน'!$A$5:$CL$846,47,0),2)</f>
        <v>42778458.780000001</v>
      </c>
      <c r="AW14" s="32">
        <f>ROUND(VLOOKUP($B14,'3.ข้อมูลงบทดลองปัจจุบัน'!$A$5:$CL$846,48,0),2)</f>
        <v>37531024.5</v>
      </c>
      <c r="AX14" s="32">
        <f>ROUND(VLOOKUP($B14,'3.ข้อมูลงบทดลองปัจจุบัน'!$A$5:$CL$846,49,0),2)</f>
        <v>29257549</v>
      </c>
      <c r="AY14" s="32">
        <f>ROUND(VLOOKUP($B14,'3.ข้อมูลงบทดลองปัจจุบัน'!$A$5:$CL$846,50,0),2)</f>
        <v>32748740</v>
      </c>
      <c r="AZ14" s="32">
        <f>ROUND(VLOOKUP($B14,'3.ข้อมูลงบทดลองปัจจุบัน'!$A$5:$CL$846,51,0),2)</f>
        <v>27889833.100000001</v>
      </c>
      <c r="BA14" s="32">
        <f>ROUND(VLOOKUP($B14,'3.ข้อมูลงบทดลองปัจจุบัน'!$A$5:$CL$846,52,0),2)</f>
        <v>34811696</v>
      </c>
      <c r="BB14" s="32">
        <f>ROUND(VLOOKUP($B14,'3.ข้อมูลงบทดลองปัจจุบัน'!$A$5:$CL$846,53,0),2)</f>
        <v>131346233.2</v>
      </c>
      <c r="BC14" s="32">
        <f>ROUND(VLOOKUP($B14,'3.ข้อมูลงบทดลองปัจจุบัน'!$A$5:$CL$846,54,0),2)</f>
        <v>18349301.350000001</v>
      </c>
      <c r="BD14" s="32">
        <f>ROUND(VLOOKUP($B14,'3.ข้อมูลงบทดลองปัจจุบัน'!$A$5:$CL$846,55,0),2)</f>
        <v>131930629.23999999</v>
      </c>
      <c r="BE14" s="32">
        <f>ROUND(VLOOKUP($B14,'3.ข้อมูลงบทดลองปัจจุบัน'!$A$5:$CL$846,56,0),2)</f>
        <v>73980680.980000004</v>
      </c>
      <c r="BF14" s="32">
        <f>ROUND(VLOOKUP($B14,'3.ข้อมูลงบทดลองปัจจุบัน'!$A$5:$CL$846,57,0),2)</f>
        <v>15895655</v>
      </c>
      <c r="BG14" s="32">
        <f>ROUND(VLOOKUP($B14,'3.ข้อมูลงบทดลองปัจจุบัน'!$A$5:$CL$846,58,0),2)</f>
        <v>16636184.640000001</v>
      </c>
      <c r="BH14" s="32">
        <f>ROUND(VLOOKUP($B14,'3.ข้อมูลงบทดลองปัจจุบัน'!$A$5:$CL$846,59,0),2)</f>
        <v>65261496.950000003</v>
      </c>
      <c r="BI14" s="32">
        <f>ROUND(VLOOKUP($B14,'3.ข้อมูลงบทดลองปัจจุบัน'!$A$5:$CL$846,60,0),2)</f>
        <v>12703248.210000001</v>
      </c>
      <c r="BJ14" s="32">
        <f>ROUND(VLOOKUP($B14,'3.ข้อมูลงบทดลองปัจจุบัน'!$A$5:$CL$846,61,0),2)</f>
        <v>8682429</v>
      </c>
      <c r="BK14" s="32">
        <f>ROUND(VLOOKUP($B14,'3.ข้อมูลงบทดลองปัจจุบัน'!$A$5:$CL$846,62,0),2)</f>
        <v>27755484</v>
      </c>
      <c r="BL14" s="32">
        <f>ROUND(VLOOKUP($B14,'3.ข้อมูลงบทดลองปัจจุบัน'!$A$5:$CL$846,63,0),2)</f>
        <v>28060546.75</v>
      </c>
      <c r="BM14" s="32">
        <f>ROUND(VLOOKUP($B14,'3.ข้อมูลงบทดลองปัจจุบัน'!$A$5:$CL$846,64,0),2)</f>
        <v>128825713.75</v>
      </c>
      <c r="BN14" s="32">
        <f>ROUND(VLOOKUP($B14,'3.ข้อมูลงบทดลองปัจจุบัน'!$A$5:$CL$846,65,0),2)</f>
        <v>46105919</v>
      </c>
      <c r="BO14" s="32">
        <f>ROUND(VLOOKUP($B14,'3.ข้อมูลงบทดลองปัจจุบัน'!$A$5:$CL$846,66,0),2)</f>
        <v>62522651.920000002</v>
      </c>
      <c r="BP14" s="32">
        <f>ROUND(VLOOKUP($B14,'3.ข้อมูลงบทดลองปัจจุบัน'!$A$5:$CL$846,67,0),2)</f>
        <v>46385372</v>
      </c>
      <c r="BQ14" s="32">
        <f>ROUND(VLOOKUP($B14,'3.ข้อมูลงบทดลองปัจจุบัน'!$A$5:$CL$846,68,0),2)</f>
        <v>45446803</v>
      </c>
      <c r="BR14" s="32">
        <f>ROUND(VLOOKUP($B14,'3.ข้อมูลงบทดลองปัจจุบัน'!$A$5:$CL$846,69,0),2)</f>
        <v>44315586</v>
      </c>
      <c r="BS14" s="32">
        <f>ROUND(VLOOKUP($B14,'3.ข้อมูลงบทดลองปัจจุบัน'!$A$5:$CL$846,70,0),2)</f>
        <v>274522153.77999997</v>
      </c>
      <c r="BT14" s="32">
        <f>ROUND(VLOOKUP($B14,'3.ข้อมูลงบทดลองปัจจุบัน'!$A$5:$CL$846,71,0),2)</f>
        <v>35356045.5</v>
      </c>
      <c r="BU14" s="32">
        <f>ROUND(VLOOKUP($B14,'3.ข้อมูลงบทดลองปัจจุบัน'!$A$5:$CL$846,72,0),2)</f>
        <v>51855571</v>
      </c>
      <c r="BV14" s="32">
        <f>ROUND(VLOOKUP($B14,'3.ข้อมูลงบทดลองปัจจุบัน'!$A$5:$CL$846,73,0),2)</f>
        <v>152154727.08000001</v>
      </c>
      <c r="BW14" s="32">
        <f>ROUND(VLOOKUP($B14,'3.ข้อมูลงบทดลองปัจจุบัน'!$A$5:$CL$846,74,0),2)</f>
        <v>2618364</v>
      </c>
      <c r="BX14" s="32">
        <f>ROUND(VLOOKUP($B14,'3.ข้อมูลงบทดลองปัจจุบัน'!$A$5:$CL$846,75,0),2)</f>
        <v>29900363</v>
      </c>
      <c r="BY14" s="32">
        <f>ROUND(VLOOKUP($B14,'3.ข้อมูลงบทดลองปัจจุบัน'!$A$5:$CL$846,76,0),2)</f>
        <v>62296208.75</v>
      </c>
      <c r="BZ14" s="32">
        <f>ROUND(VLOOKUP($B14,'3.ข้อมูลงบทดลองปัจจุบัน'!$A$5:$CL$846,77,0),2)</f>
        <v>20829700.699999999</v>
      </c>
      <c r="CA14" s="32">
        <f>ROUND(VLOOKUP($B14,'3.ข้อมูลงบทดลองปัจจุบัน'!$A$5:$CL$846,78,0),2)</f>
        <v>29567166</v>
      </c>
      <c r="CB14" s="32">
        <f>ROUND(VLOOKUP($B14,'3.ข้อมูลงบทดลองปัจจุบัน'!$A$5:$CL$846,79,0),2)</f>
        <v>25967845.5</v>
      </c>
      <c r="CC14" s="32">
        <f>ROUND(VLOOKUP($B14,'3.ข้อมูลงบทดลองปัจจุบัน'!$A$5:$CL$846,80,0),2)</f>
        <v>41546667</v>
      </c>
      <c r="CD14" s="32">
        <f>ROUND(VLOOKUP($B14,'3.ข้อมูลงบทดลองปัจจุบัน'!$A$5:$CL$846,81,0),2)</f>
        <v>63663448</v>
      </c>
      <c r="CE14" s="32">
        <f>ROUND(VLOOKUP($B14,'3.ข้อมูลงบทดลองปัจจุบัน'!$A$5:$CL$846,82,0),2)</f>
        <v>52738558</v>
      </c>
      <c r="CF14" s="32">
        <f>ROUND(VLOOKUP($B14,'3.ข้อมูลงบทดลองปัจจุบัน'!$A$5:$CL$846,83,0),2)</f>
        <v>50817186.189999998</v>
      </c>
      <c r="CG14" s="32">
        <f>ROUND(VLOOKUP($B14,'3.ข้อมูลงบทดลองปัจจุบัน'!$A$5:$CL$846,84,0),2)</f>
        <v>20924257</v>
      </c>
      <c r="CH14" s="32">
        <f>ROUND(VLOOKUP($B14,'3.ข้อมูลงบทดลองปัจจุบัน'!$A$5:$CL$846,85,0),2)</f>
        <v>19199167</v>
      </c>
      <c r="CI14" s="32">
        <f>ROUND(VLOOKUP($B14,'3.ข้อมูลงบทดลองปัจจุบัน'!$A$5:$CL$846,86,0),2)</f>
        <v>17544954</v>
      </c>
      <c r="CJ14" s="32">
        <f>ROUND(VLOOKUP($B14,'3.ข้อมูลงบทดลองปัจจุบัน'!$A$5:$CL$846,87,0),2)</f>
        <v>21608554</v>
      </c>
      <c r="CK14" s="32">
        <f>ROUND(VLOOKUP($B14,'3.ข้อมูลงบทดลองปัจจุบัน'!$A$5:$CL$846,88,0),2)</f>
        <v>86739071</v>
      </c>
      <c r="CL14" s="32">
        <f>ROUND(VLOOKUP($B14,'3.ข้อมูลงบทดลองปัจจุบัน'!$A$5:$CL$846,89,0),2)</f>
        <v>16791866</v>
      </c>
      <c r="CM14" s="32">
        <f>ROUND(VLOOKUP($B14,'3.ข้อมูลงบทดลองปัจจุบัน'!$A$5:$CL$846,90,0),2)</f>
        <v>12173750.220000001</v>
      </c>
      <c r="CO14" s="75"/>
      <c r="CR14" s="102" t="e">
        <f>B14-#REF!</f>
        <v>#REF!</v>
      </c>
    </row>
    <row r="15" spans="1:96" ht="22.8" customHeight="1" x14ac:dyDescent="0.7">
      <c r="A15" s="101" t="s">
        <v>1469</v>
      </c>
      <c r="B15" s="114" t="s">
        <v>447</v>
      </c>
      <c r="C15" s="100" t="s">
        <v>448</v>
      </c>
      <c r="D15" s="32">
        <f>ROUND(VLOOKUP($B15,'3.ข้อมูลงบทดลองปัจจุบัน'!$A$5:$CL$846,3,0),2)</f>
        <v>27932200</v>
      </c>
      <c r="E15" s="32">
        <f>ROUND(VLOOKUP($B15,'3.ข้อมูลงบทดลองปัจจุบัน'!$A$5:$CL$846,4,0),2)</f>
        <v>665302.17000000004</v>
      </c>
      <c r="F15" s="32">
        <f>ROUND(VLOOKUP($B15,'3.ข้อมูลงบทดลองปัจจุบัน'!$A$5:$CL$846,5,0),2)</f>
        <v>1155515</v>
      </c>
      <c r="G15" s="32">
        <f>ROUND(VLOOKUP($B15,'3.ข้อมูลงบทดลองปัจจุบัน'!$A$5:$CL$846,6,0),2)</f>
        <v>606460</v>
      </c>
      <c r="H15" s="32">
        <f>ROUND(VLOOKUP($B15,'3.ข้อมูลงบทดลองปัจจุบัน'!$A$5:$CL$846,7,0),2)</f>
        <v>1193093</v>
      </c>
      <c r="I15" s="32">
        <f>ROUND(VLOOKUP($B15,'3.ข้อมูลงบทดลองปัจจุบัน'!$A$5:$CL$846,8,0),2)</f>
        <v>1184058.25</v>
      </c>
      <c r="J15" s="32">
        <f>ROUND(VLOOKUP($B15,'3.ข้อมูลงบทดลองปัจจุบัน'!$A$5:$CL$846,9,0),2)</f>
        <v>227779.75</v>
      </c>
      <c r="K15" s="32">
        <f>ROUND(VLOOKUP($B15,'3.ข้อมูลงบทดลองปัจจุบัน'!$A$5:$CL$846,10,0),2)</f>
        <v>2515229</v>
      </c>
      <c r="L15" s="32">
        <f>ROUND(VLOOKUP($B15,'3.ข้อมูลงบทดลองปัจจุบัน'!$A$5:$CL$846,11,0),2)</f>
        <v>375985.99</v>
      </c>
      <c r="M15" s="32">
        <f>ROUND(VLOOKUP($B15,'3.ข้อมูลงบทดลองปัจจุบัน'!$A$5:$CL$846,12,0),2)</f>
        <v>1570539</v>
      </c>
      <c r="N15" s="32">
        <f>ROUND(VLOOKUP($B15,'3.ข้อมูลงบทดลองปัจจุบัน'!$A$5:$CL$846,13,0),2)</f>
        <v>2658112</v>
      </c>
      <c r="O15" s="32">
        <f>ROUND(VLOOKUP($B15,'3.ข้อมูลงบทดลองปัจจุบัน'!$A$5:$CL$846,14,0),2)</f>
        <v>376814.13</v>
      </c>
      <c r="P15" s="32">
        <f>ROUND(VLOOKUP($B15,'3.ข้อมูลงบทดลองปัจจุบัน'!$A$5:$CL$846,15,0),2)</f>
        <v>33738106.5</v>
      </c>
      <c r="Q15" s="32">
        <f>ROUND(VLOOKUP($B15,'3.ข้อมูลงบทดลองปัจจุบัน'!$A$5:$CL$846,16,0),2)</f>
        <v>571454.81000000006</v>
      </c>
      <c r="R15" s="32">
        <f>ROUND(VLOOKUP($B15,'3.ข้อมูลงบทดลองปัจจุบัน'!$A$5:$CL$846,17,0),2)</f>
        <v>1005348</v>
      </c>
      <c r="S15" s="32">
        <f>ROUND(VLOOKUP($B15,'3.ข้อมูลงบทดลองปัจจุบัน'!$A$5:$CL$846,18,0),2)</f>
        <v>10192328.25</v>
      </c>
      <c r="T15" s="32">
        <f>ROUND(VLOOKUP($B15,'3.ข้อมูลงบทดลองปัจจุบัน'!$A$5:$CL$846,19,0),2)</f>
        <v>2980767.5</v>
      </c>
      <c r="U15" s="32">
        <f>ROUND(VLOOKUP($B15,'3.ข้อมูลงบทดลองปัจจุบัน'!$A$5:$CL$846,20,0),2)</f>
        <v>349146.38</v>
      </c>
      <c r="V15" s="32">
        <f>ROUND(VLOOKUP($B15,'3.ข้อมูลงบทดลองปัจจุบัน'!$A$5:$CL$846,21,0),2)</f>
        <v>388036.5</v>
      </c>
      <c r="W15" s="32">
        <f>ROUND(VLOOKUP($B15,'3.ข้อมูลงบทดลองปัจจุบัน'!$A$5:$CL$846,22,0),2)</f>
        <v>53859</v>
      </c>
      <c r="X15" s="32">
        <f>ROUND(VLOOKUP($B15,'3.ข้อมูลงบทดลองปัจจุบัน'!$A$5:$CL$846,23,0),2)</f>
        <v>116501081.14</v>
      </c>
      <c r="Y15" s="32">
        <f>ROUND(VLOOKUP($B15,'3.ข้อมูลงบทดลองปัจจุบัน'!$A$5:$CL$846,24,0),2)</f>
        <v>354208.8</v>
      </c>
      <c r="Z15" s="32">
        <f>ROUND(VLOOKUP($B15,'3.ข้อมูลงบทดลองปัจจุบัน'!$A$5:$CL$846,25,0),2)</f>
        <v>208681</v>
      </c>
      <c r="AA15" s="32">
        <f>ROUND(VLOOKUP($B15,'3.ข้อมูลงบทดลองปัจจุบัน'!$A$5:$CL$846,26,0),2)</f>
        <v>161073</v>
      </c>
      <c r="AB15" s="32">
        <f>ROUND(VLOOKUP($B15,'3.ข้อมูลงบทดลองปัจจุบัน'!$A$5:$CL$846,27,0),2)</f>
        <v>323994</v>
      </c>
      <c r="AC15" s="32">
        <f>ROUND(VLOOKUP($B15,'3.ข้อมูลงบทดลองปัจจุบัน'!$A$5:$CL$846,28,0),2)</f>
        <v>470423</v>
      </c>
      <c r="AD15" s="32">
        <f>ROUND(VLOOKUP($B15,'3.ข้อมูลงบทดลองปัจจุบัน'!$A$5:$CL$846,29,0),2)</f>
        <v>239406</v>
      </c>
      <c r="AE15" s="32">
        <f>ROUND(VLOOKUP($B15,'3.ข้อมูลงบทดลองปัจจุบัน'!$A$5:$CL$846,30,0),2)</f>
        <v>2365115</v>
      </c>
      <c r="AF15" s="32">
        <f>ROUND(VLOOKUP($B15,'3.ข้อมูลงบทดลองปัจจุบัน'!$A$5:$CL$846,31,0),2)</f>
        <v>180629</v>
      </c>
      <c r="AG15" s="32">
        <f>ROUND(VLOOKUP($B15,'3.ข้อมูลงบทดลองปัจจุบัน'!$A$5:$CL$846,32,0),2)</f>
        <v>284839.25</v>
      </c>
      <c r="AH15" s="32">
        <f>ROUND(VLOOKUP($B15,'3.ข้อมูลงบทดลองปัจจุบัน'!$A$5:$CL$846,33,0),2)</f>
        <v>266737</v>
      </c>
      <c r="AI15" s="32">
        <f>ROUND(VLOOKUP($B15,'3.ข้อมูลงบทดลองปัจจุบัน'!$A$5:$CL$846,34,0),2)</f>
        <v>3821452</v>
      </c>
      <c r="AJ15" s="32">
        <f>ROUND(VLOOKUP($B15,'3.ข้อมูลงบทดลองปัจจุบัน'!$A$5:$CL$846,35,0),2)</f>
        <v>775586</v>
      </c>
      <c r="AK15" s="32">
        <f>ROUND(VLOOKUP($B15,'3.ข้อมูลงบทดลองปัจจุบัน'!$A$5:$CL$846,36,0),2)</f>
        <v>1276264</v>
      </c>
      <c r="AL15" s="32">
        <f>ROUND(VLOOKUP($B15,'3.ข้อมูลงบทดลองปัจจุบัน'!$A$5:$CL$846,37,0),2)</f>
        <v>166526834.12</v>
      </c>
      <c r="AM15" s="32">
        <f>ROUND(VLOOKUP($B15,'3.ข้อมูลงบทดลองปัจจุบัน'!$A$5:$CL$846,38,0),2)</f>
        <v>390642</v>
      </c>
      <c r="AN15" s="32">
        <f>ROUND(VLOOKUP($B15,'3.ข้อมูลงบทดลองปัจจุบัน'!$A$5:$CL$846,39,0),2)</f>
        <v>2078082</v>
      </c>
      <c r="AO15" s="32">
        <f>ROUND(VLOOKUP($B15,'3.ข้อมูลงบทดลองปัจจุบัน'!$A$5:$CL$846,40,0),2)</f>
        <v>1023805</v>
      </c>
      <c r="AP15" s="32">
        <f>ROUND(VLOOKUP($B15,'3.ข้อมูลงบทดลองปัจจุบัน'!$A$5:$CL$846,41,0),2)</f>
        <v>3028043</v>
      </c>
      <c r="AQ15" s="32">
        <f>ROUND(VLOOKUP($B15,'3.ข้อมูลงบทดลองปัจจุบัน'!$A$5:$CL$846,42,0),2)</f>
        <v>329984</v>
      </c>
      <c r="AR15" s="32">
        <f>ROUND(VLOOKUP($B15,'3.ข้อมูลงบทดลองปัจจุบัน'!$A$5:$CL$846,43,0),2)</f>
        <v>124419.5</v>
      </c>
      <c r="AS15" s="32">
        <f>ROUND(VLOOKUP($B15,'3.ข้อมูลงบทดลองปัจจุบัน'!$A$5:$CL$846,44,0),2)</f>
        <v>14230725.699999999</v>
      </c>
      <c r="AT15" s="32">
        <f>ROUND(VLOOKUP($B15,'3.ข้อมูลงบทดลองปัจจุบัน'!$A$5:$CL$846,45,0),2)</f>
        <v>491544.5</v>
      </c>
      <c r="AU15" s="32">
        <f>ROUND(VLOOKUP($B15,'3.ข้อมูลงบทดลองปัจจุบัน'!$A$5:$CL$846,46,0),2)</f>
        <v>2581934</v>
      </c>
      <c r="AV15" s="32">
        <f>ROUND(VLOOKUP($B15,'3.ข้อมูลงบทดลองปัจจุบัน'!$A$5:$CL$846,47,0),2)</f>
        <v>419222.88</v>
      </c>
      <c r="AW15" s="32">
        <f>ROUND(VLOOKUP($B15,'3.ข้อมูลงบทดลองปัจจุบัน'!$A$5:$CL$846,48,0),2)</f>
        <v>461015</v>
      </c>
      <c r="AX15" s="32">
        <f>ROUND(VLOOKUP($B15,'3.ข้อมูลงบทดลองปัจจุบัน'!$A$5:$CL$846,49,0),2)</f>
        <v>1719991</v>
      </c>
      <c r="AY15" s="32">
        <f>ROUND(VLOOKUP($B15,'3.ข้อมูลงบทดลองปัจจุบัน'!$A$5:$CL$846,50,0),2)</f>
        <v>1939615.25</v>
      </c>
      <c r="AZ15" s="32">
        <f>ROUND(VLOOKUP($B15,'3.ข้อมูลงบทดลองปัจจุบัน'!$A$5:$CL$846,51,0),2)</f>
        <v>898195</v>
      </c>
      <c r="BA15" s="32">
        <f>ROUND(VLOOKUP($B15,'3.ข้อมูลงบทดลองปัจจุบัน'!$A$5:$CL$846,52,0),2)</f>
        <v>810339</v>
      </c>
      <c r="BB15" s="32">
        <f>ROUND(VLOOKUP($B15,'3.ข้อมูลงบทดลองปัจจุบัน'!$A$5:$CL$846,53,0),2)</f>
        <v>12546247.689999999</v>
      </c>
      <c r="BC15" s="32">
        <f>ROUND(VLOOKUP($B15,'3.ข้อมูลงบทดลองปัจจุบัน'!$A$5:$CL$846,54,0),2)</f>
        <v>628136</v>
      </c>
      <c r="BD15" s="32">
        <f>ROUND(VLOOKUP($B15,'3.ข้อมูลงบทดลองปัจจุบัน'!$A$5:$CL$846,55,0),2)</f>
        <v>40621755</v>
      </c>
      <c r="BE15" s="32">
        <f>ROUND(VLOOKUP($B15,'3.ข้อมูลงบทดลองปัจจุบัน'!$A$5:$CL$846,56,0),2)</f>
        <v>7584317.2300000004</v>
      </c>
      <c r="BF15" s="32">
        <f>ROUND(VLOOKUP($B15,'3.ข้อมูลงบทดลองปัจจุบัน'!$A$5:$CL$846,57,0),2)</f>
        <v>289275.5</v>
      </c>
      <c r="BG15" s="32">
        <f>ROUND(VLOOKUP($B15,'3.ข้อมูลงบทดลองปัจจุบัน'!$A$5:$CL$846,58,0),2)</f>
        <v>59468.75</v>
      </c>
      <c r="BH15" s="32">
        <f>ROUND(VLOOKUP($B15,'3.ข้อมูลงบทดลองปัจจุบัน'!$A$5:$CL$846,59,0),2)</f>
        <v>12116122.25</v>
      </c>
      <c r="BI15" s="32">
        <f>ROUND(VLOOKUP($B15,'3.ข้อมูลงบทดลองปัจจุบัน'!$A$5:$CL$846,60,0),2)</f>
        <v>88751.5</v>
      </c>
      <c r="BJ15" s="32">
        <f>ROUND(VLOOKUP($B15,'3.ข้อมูลงบทดลองปัจจุบัน'!$A$5:$CL$846,61,0),2)</f>
        <v>262448</v>
      </c>
      <c r="BK15" s="32">
        <f>ROUND(VLOOKUP($B15,'3.ข้อมูลงบทดลองปัจจุบัน'!$A$5:$CL$846,62,0),2)</f>
        <v>579273</v>
      </c>
      <c r="BL15" s="32">
        <f>ROUND(VLOOKUP($B15,'3.ข้อมูลงบทดลองปัจจุบัน'!$A$5:$CL$846,63,0),2)</f>
        <v>166683</v>
      </c>
      <c r="BM15" s="32">
        <f>ROUND(VLOOKUP($B15,'3.ข้อมูลงบทดลองปัจจุบัน'!$A$5:$CL$846,64,0),2)</f>
        <v>42580226.850000001</v>
      </c>
      <c r="BN15" s="32">
        <f>ROUND(VLOOKUP($B15,'3.ข้อมูลงบทดลองปัจจุบัน'!$A$5:$CL$846,65,0),2)</f>
        <v>917766</v>
      </c>
      <c r="BO15" s="32">
        <f>ROUND(VLOOKUP($B15,'3.ข้อมูลงบทดลองปัจจุบัน'!$A$5:$CL$846,66,0),2)</f>
        <v>501073.4</v>
      </c>
      <c r="BP15" s="32">
        <f>ROUND(VLOOKUP($B15,'3.ข้อมูลงบทดลองปัจจุบัน'!$A$5:$CL$846,67,0),2)</f>
        <v>941916</v>
      </c>
      <c r="BQ15" s="32">
        <f>ROUND(VLOOKUP($B15,'3.ข้อมูลงบทดลองปัจจุบัน'!$A$5:$CL$846,68,0),2)</f>
        <v>164714</v>
      </c>
      <c r="BR15" s="32">
        <f>ROUND(VLOOKUP($B15,'3.ข้อมูลงบทดลองปัจจุบัน'!$A$5:$CL$846,69,0),2)</f>
        <v>297875</v>
      </c>
      <c r="BS15" s="32">
        <f>ROUND(VLOOKUP($B15,'3.ข้อมูลงบทดลองปัจจุบัน'!$A$5:$CL$846,70,0),2)</f>
        <v>169442833.5</v>
      </c>
      <c r="BT15" s="32">
        <f>ROUND(VLOOKUP($B15,'3.ข้อมูลงบทดลองปัจจุบัน'!$A$5:$CL$846,71,0),2)</f>
        <v>464392</v>
      </c>
      <c r="BU15" s="32">
        <f>ROUND(VLOOKUP($B15,'3.ข้อมูลงบทดลองปัจจุบัน'!$A$5:$CL$846,72,0),2)</f>
        <v>1347696.47</v>
      </c>
      <c r="BV15" s="32">
        <f>ROUND(VLOOKUP($B15,'3.ข้อมูลงบทดลองปัจจุบัน'!$A$5:$CL$846,73,0),2)</f>
        <v>16270059</v>
      </c>
      <c r="BW15" s="32">
        <f>ROUND(VLOOKUP($B15,'3.ข้อมูลงบทดลองปัจจุบัน'!$A$5:$CL$846,74,0),2)</f>
        <v>549852</v>
      </c>
      <c r="BX15" s="32">
        <f>ROUND(VLOOKUP($B15,'3.ข้อมูลงบทดลองปัจจุบัน'!$A$5:$CL$846,75,0),2)</f>
        <v>229903</v>
      </c>
      <c r="BY15" s="32">
        <f>ROUND(VLOOKUP($B15,'3.ข้อมูลงบทดลองปัจจุบัน'!$A$5:$CL$846,76,0),2)</f>
        <v>4922260.75</v>
      </c>
      <c r="BZ15" s="32">
        <f>ROUND(VLOOKUP($B15,'3.ข้อมูลงบทดลองปัจจุบัน'!$A$5:$CL$846,77,0),2)</f>
        <v>113829.35</v>
      </c>
      <c r="CA15" s="32">
        <f>ROUND(VLOOKUP($B15,'3.ข้อมูลงบทดลองปัจจุบัน'!$A$5:$CL$846,78,0),2)</f>
        <v>448670</v>
      </c>
      <c r="CB15" s="32">
        <f>ROUND(VLOOKUP($B15,'3.ข้อมูลงบทดลองปัจจุบัน'!$A$5:$CL$846,79,0),2)</f>
        <v>271751</v>
      </c>
      <c r="CC15" s="32">
        <f>ROUND(VLOOKUP($B15,'3.ข้อมูลงบทดลองปัจจุบัน'!$A$5:$CL$846,80,0),2)</f>
        <v>74182</v>
      </c>
      <c r="CD15" s="32">
        <f>ROUND(VLOOKUP($B15,'3.ข้อมูลงบทดลองปัจจุบัน'!$A$5:$CL$846,81,0),2)</f>
        <v>888130.25</v>
      </c>
      <c r="CE15" s="32">
        <f>ROUND(VLOOKUP($B15,'3.ข้อมูลงบทดลองปัจจุบัน'!$A$5:$CL$846,82,0),2)</f>
        <v>1633910</v>
      </c>
      <c r="CF15" s="32">
        <f>ROUND(VLOOKUP($B15,'3.ข้อมูลงบทดลองปัจจุบัน'!$A$5:$CL$846,83,0),2)</f>
        <v>1575099.53</v>
      </c>
      <c r="CG15" s="32">
        <f>ROUND(VLOOKUP($B15,'3.ข้อมูลงบทดลองปัจจุบัน'!$A$5:$CL$846,84,0),2)</f>
        <v>52264</v>
      </c>
      <c r="CH15" s="32">
        <f>ROUND(VLOOKUP($B15,'3.ข้อมูลงบทดลองปัจจุบัน'!$A$5:$CL$846,85,0),2)</f>
        <v>1152048.75</v>
      </c>
      <c r="CI15" s="32">
        <f>ROUND(VLOOKUP($B15,'3.ข้อมูลงบทดลองปัจจุบัน'!$A$5:$CL$846,86,0),2)</f>
        <v>136427</v>
      </c>
      <c r="CJ15" s="32">
        <f>ROUND(VLOOKUP($B15,'3.ข้อมูลงบทดลองปัจจุบัน'!$A$5:$CL$846,87,0),2)</f>
        <v>1467878</v>
      </c>
      <c r="CK15" s="32">
        <f>ROUND(VLOOKUP($B15,'3.ข้อมูลงบทดลองปัจจุบัน'!$A$5:$CL$846,88,0),2)</f>
        <v>601119.5</v>
      </c>
      <c r="CL15" s="32">
        <f>ROUND(VLOOKUP($B15,'3.ข้อมูลงบทดลองปัจจุบัน'!$A$5:$CL$846,89,0),2)</f>
        <v>131908</v>
      </c>
      <c r="CM15" s="32">
        <f>ROUND(VLOOKUP($B15,'3.ข้อมูลงบทดลองปัจจุบัน'!$A$5:$CL$846,90,0),2)</f>
        <v>211135.1</v>
      </c>
      <c r="CO15" s="75"/>
      <c r="CR15" s="102" t="e">
        <f>B15-#REF!</f>
        <v>#REF!</v>
      </c>
    </row>
    <row r="16" spans="1:96" x14ac:dyDescent="0.7">
      <c r="A16" s="101" t="s">
        <v>1469</v>
      </c>
      <c r="B16" s="114" t="s">
        <v>449</v>
      </c>
      <c r="C16" s="100" t="s">
        <v>450</v>
      </c>
      <c r="D16" s="32">
        <f>ROUND(VLOOKUP($B16,'3.ข้อมูลงบทดลองปัจจุบัน'!$A$5:$CL$846,3,0),2)</f>
        <v>334058</v>
      </c>
      <c r="E16" s="32">
        <f>ROUND(VLOOKUP($B16,'3.ข้อมูลงบทดลองปัจจุบัน'!$A$5:$CL$846,4,0),2)</f>
        <v>0</v>
      </c>
      <c r="F16" s="32">
        <f>ROUND(VLOOKUP($B16,'3.ข้อมูลงบทดลองปัจจุบัน'!$A$5:$CL$846,5,0),2)</f>
        <v>717975</v>
      </c>
      <c r="G16" s="32">
        <f>ROUND(VLOOKUP($B16,'3.ข้อมูลงบทดลองปัจจุบัน'!$A$5:$CL$846,6,0),2)</f>
        <v>0</v>
      </c>
      <c r="H16" s="32">
        <f>ROUND(VLOOKUP($B16,'3.ข้อมูลงบทดลองปัจจุบัน'!$A$5:$CL$846,7,0),2)</f>
        <v>1320463.5</v>
      </c>
      <c r="I16" s="32">
        <f>ROUND(VLOOKUP($B16,'3.ข้อมูลงบทดลองปัจจุบัน'!$A$5:$CL$846,8,0),2)</f>
        <v>0</v>
      </c>
      <c r="J16" s="32">
        <f>ROUND(VLOOKUP($B16,'3.ข้อมูลงบทดลองปัจจุบัน'!$A$5:$CL$846,9,0),2)</f>
        <v>0</v>
      </c>
      <c r="K16" s="32">
        <f>ROUND(VLOOKUP($B16,'3.ข้อมูลงบทดลองปัจจุบัน'!$A$5:$CL$846,10,0),2)</f>
        <v>12749</v>
      </c>
      <c r="L16" s="32">
        <f>ROUND(VLOOKUP($B16,'3.ข้อมูลงบทดลองปัจจุบัน'!$A$5:$CL$846,11,0),2)</f>
        <v>0</v>
      </c>
      <c r="M16" s="32">
        <f>ROUND(VLOOKUP($B16,'3.ข้อมูลงบทดลองปัจจุบัน'!$A$5:$CL$846,12,0),2)</f>
        <v>895413.07</v>
      </c>
      <c r="N16" s="32">
        <f>ROUND(VLOOKUP($B16,'3.ข้อมูลงบทดลองปัจจุบัน'!$A$5:$CL$846,13,0),2)</f>
        <v>19771</v>
      </c>
      <c r="O16" s="32">
        <f>ROUND(VLOOKUP($B16,'3.ข้อมูลงบทดลองปัจจุบัน'!$A$5:$CL$846,14,0),2)</f>
        <v>154034.26999999999</v>
      </c>
      <c r="P16" s="32">
        <f>ROUND(VLOOKUP($B16,'3.ข้อมูลงบทดลองปัจจุบัน'!$A$5:$CL$846,15,0),2)</f>
        <v>261626.05</v>
      </c>
      <c r="Q16" s="32">
        <f>ROUND(VLOOKUP($B16,'3.ข้อมูลงบทดลองปัจจุบัน'!$A$5:$CL$846,16,0),2)</f>
        <v>65602.899999999994</v>
      </c>
      <c r="R16" s="32">
        <f>ROUND(VLOOKUP($B16,'3.ข้อมูลงบทดลองปัจจุบัน'!$A$5:$CL$846,17,0),2)</f>
        <v>18426</v>
      </c>
      <c r="S16" s="32">
        <f>ROUND(VLOOKUP($B16,'3.ข้อมูลงบทดลองปัจจุบัน'!$A$5:$CL$846,18,0),2)</f>
        <v>3973233.25</v>
      </c>
      <c r="T16" s="32">
        <f>ROUND(VLOOKUP($B16,'3.ข้อมูลงบทดลองปัจจุบัน'!$A$5:$CL$846,19,0),2)</f>
        <v>298794.3</v>
      </c>
      <c r="U16" s="32">
        <f>ROUND(VLOOKUP($B16,'3.ข้อมูลงบทดลองปัจจุบัน'!$A$5:$CL$846,20,0),2)</f>
        <v>16947.5</v>
      </c>
      <c r="V16" s="32">
        <f>ROUND(VLOOKUP($B16,'3.ข้อมูลงบทดลองปัจจุบัน'!$A$5:$CL$846,21,0),2)</f>
        <v>318465.5</v>
      </c>
      <c r="W16" s="32">
        <f>ROUND(VLOOKUP($B16,'3.ข้อมูลงบทดลองปัจจุบัน'!$A$5:$CL$846,22,0),2)</f>
        <v>5987.5</v>
      </c>
      <c r="X16" s="32">
        <f>ROUND(VLOOKUP($B16,'3.ข้อมูลงบทดลองปัจจุบัน'!$A$5:$CL$846,23,0),2)</f>
        <v>2071891.92</v>
      </c>
      <c r="Y16" s="32">
        <f>ROUND(VLOOKUP($B16,'3.ข้อมูลงบทดลองปัจจุบัน'!$A$5:$CL$846,24,0),2)</f>
        <v>0</v>
      </c>
      <c r="Z16" s="32">
        <f>ROUND(VLOOKUP($B16,'3.ข้อมูลงบทดลองปัจจุบัน'!$A$5:$CL$846,25,0),2)</f>
        <v>0</v>
      </c>
      <c r="AA16" s="32">
        <f>ROUND(VLOOKUP($B16,'3.ข้อมูลงบทดลองปัจจุบัน'!$A$5:$CL$846,26,0),2)</f>
        <v>369608</v>
      </c>
      <c r="AB16" s="32">
        <f>ROUND(VLOOKUP($B16,'3.ข้อมูลงบทดลองปัจจุบัน'!$A$5:$CL$846,27,0),2)</f>
        <v>3088</v>
      </c>
      <c r="AC16" s="32">
        <f>ROUND(VLOOKUP($B16,'3.ข้อมูลงบทดลองปัจจุบัน'!$A$5:$CL$846,28,0),2)</f>
        <v>57137</v>
      </c>
      <c r="AD16" s="32">
        <f>ROUND(VLOOKUP($B16,'3.ข้อมูลงบทดลองปัจจุบัน'!$A$5:$CL$846,29,0),2)</f>
        <v>0</v>
      </c>
      <c r="AE16" s="32">
        <f>ROUND(VLOOKUP($B16,'3.ข้อมูลงบทดลองปัจจุบัน'!$A$5:$CL$846,30,0),2)</f>
        <v>12312</v>
      </c>
      <c r="AF16" s="32">
        <f>ROUND(VLOOKUP($B16,'3.ข้อมูลงบทดลองปัจจุบัน'!$A$5:$CL$846,31,0),2)</f>
        <v>0</v>
      </c>
      <c r="AG16" s="32">
        <f>ROUND(VLOOKUP($B16,'3.ข้อมูลงบทดลองปัจจุบัน'!$A$5:$CL$846,32,0),2)</f>
        <v>20290.75</v>
      </c>
      <c r="AH16" s="32">
        <f>ROUND(VLOOKUP($B16,'3.ข้อมูลงบทดลองปัจจุบัน'!$A$5:$CL$846,33,0),2)</f>
        <v>3741</v>
      </c>
      <c r="AI16" s="32">
        <f>ROUND(VLOOKUP($B16,'3.ข้อมูลงบทดลองปัจจุบัน'!$A$5:$CL$846,34,0),2)</f>
        <v>163927.5</v>
      </c>
      <c r="AJ16" s="32">
        <f>ROUND(VLOOKUP($B16,'3.ข้อมูลงบทดลองปัจจุบัน'!$A$5:$CL$846,35,0),2)</f>
        <v>0</v>
      </c>
      <c r="AK16" s="32">
        <f>ROUND(VLOOKUP($B16,'3.ข้อมูลงบทดลองปัจจุบัน'!$A$5:$CL$846,36,0),2)</f>
        <v>0</v>
      </c>
      <c r="AL16" s="32">
        <f>ROUND(VLOOKUP($B16,'3.ข้อมูลงบทดลองปัจจุบัน'!$A$5:$CL$846,37,0),2)</f>
        <v>34068473.600000001</v>
      </c>
      <c r="AM16" s="32">
        <f>ROUND(VLOOKUP($B16,'3.ข้อมูลงบทดลองปัจจุบัน'!$A$5:$CL$846,38,0),2)</f>
        <v>153030</v>
      </c>
      <c r="AN16" s="32">
        <f>ROUND(VLOOKUP($B16,'3.ข้อมูลงบทดลองปัจจุบัน'!$A$5:$CL$846,39,0),2)</f>
        <v>0</v>
      </c>
      <c r="AO16" s="32">
        <f>ROUND(VLOOKUP($B16,'3.ข้อมูลงบทดลองปัจจุบัน'!$A$5:$CL$846,40,0),2)</f>
        <v>102433</v>
      </c>
      <c r="AP16" s="32">
        <f>ROUND(VLOOKUP($B16,'3.ข้อมูลงบทดลองปัจจุบัน'!$A$5:$CL$846,41,0),2)</f>
        <v>1286597</v>
      </c>
      <c r="AQ16" s="32">
        <f>ROUND(VLOOKUP($B16,'3.ข้อมูลงบทดลองปัจจุบัน'!$A$5:$CL$846,42,0),2)</f>
        <v>0</v>
      </c>
      <c r="AR16" s="32">
        <f>ROUND(VLOOKUP($B16,'3.ข้อมูลงบทดลองปัจจุบัน'!$A$5:$CL$846,43,0),2)</f>
        <v>0</v>
      </c>
      <c r="AS16" s="32">
        <f>ROUND(VLOOKUP($B16,'3.ข้อมูลงบทดลองปัจจุบัน'!$A$5:$CL$846,44,0),2)</f>
        <v>2594846</v>
      </c>
      <c r="AT16" s="32">
        <f>ROUND(VLOOKUP($B16,'3.ข้อมูลงบทดลองปัจจุบัน'!$A$5:$CL$846,45,0),2)</f>
        <v>0</v>
      </c>
      <c r="AU16" s="32">
        <f>ROUND(VLOOKUP($B16,'3.ข้อมูลงบทดลองปัจจุบัน'!$A$5:$CL$846,46,0),2)</f>
        <v>67691</v>
      </c>
      <c r="AV16" s="32">
        <f>ROUND(VLOOKUP($B16,'3.ข้อมูลงบทดลองปัจจุบัน'!$A$5:$CL$846,47,0),2)</f>
        <v>0</v>
      </c>
      <c r="AW16" s="32">
        <f>ROUND(VLOOKUP($B16,'3.ข้อมูลงบทดลองปัจจุบัน'!$A$5:$CL$846,48,0),2)</f>
        <v>0</v>
      </c>
      <c r="AX16" s="32">
        <f>ROUND(VLOOKUP($B16,'3.ข้อมูลงบทดลองปัจจุบัน'!$A$5:$CL$846,49,0),2)</f>
        <v>664486.75</v>
      </c>
      <c r="AY16" s="32">
        <f>ROUND(VLOOKUP($B16,'3.ข้อมูลงบทดลองปัจจุบัน'!$A$5:$CL$846,50,0),2)</f>
        <v>759</v>
      </c>
      <c r="AZ16" s="32">
        <f>ROUND(VLOOKUP($B16,'3.ข้อมูลงบทดลองปัจจุบัน'!$A$5:$CL$846,51,0),2)</f>
        <v>31289</v>
      </c>
      <c r="BA16" s="32">
        <f>ROUND(VLOOKUP($B16,'3.ข้อมูลงบทดลองปัจจุบัน'!$A$5:$CL$846,52,0),2)</f>
        <v>0</v>
      </c>
      <c r="BB16" s="32">
        <f>ROUND(VLOOKUP($B16,'3.ข้อมูลงบทดลองปัจจุบัน'!$A$5:$CL$846,53,0),2)</f>
        <v>0</v>
      </c>
      <c r="BC16" s="32">
        <f>ROUND(VLOOKUP($B16,'3.ข้อมูลงบทดลองปัจจุบัน'!$A$5:$CL$846,54,0),2)</f>
        <v>0</v>
      </c>
      <c r="BD16" s="32">
        <f>ROUND(VLOOKUP($B16,'3.ข้อมูลงบทดลองปัจจุบัน'!$A$5:$CL$846,55,0),2)</f>
        <v>5624017.75</v>
      </c>
      <c r="BE16" s="32">
        <f>ROUND(VLOOKUP($B16,'3.ข้อมูลงบทดลองปัจจุบัน'!$A$5:$CL$846,56,0),2)</f>
        <v>0</v>
      </c>
      <c r="BF16" s="32">
        <f>ROUND(VLOOKUP($B16,'3.ข้อมูลงบทดลองปัจจุบัน'!$A$5:$CL$846,57,0),2)</f>
        <v>0</v>
      </c>
      <c r="BG16" s="32">
        <f>ROUND(VLOOKUP($B16,'3.ข้อมูลงบทดลองปัจจุบัน'!$A$5:$CL$846,58,0),2)</f>
        <v>0</v>
      </c>
      <c r="BH16" s="32">
        <f>ROUND(VLOOKUP($B16,'3.ข้อมูลงบทดลองปัจจุบัน'!$A$5:$CL$846,59,0),2)</f>
        <v>1320303</v>
      </c>
      <c r="BI16" s="32">
        <f>ROUND(VLOOKUP($B16,'3.ข้อมูลงบทดลองปัจจุบัน'!$A$5:$CL$846,60,0),2)</f>
        <v>0</v>
      </c>
      <c r="BJ16" s="32">
        <f>ROUND(VLOOKUP($B16,'3.ข้อมูลงบทดลองปัจจุบัน'!$A$5:$CL$846,61,0),2)</f>
        <v>235972</v>
      </c>
      <c r="BK16" s="32">
        <f>ROUND(VLOOKUP($B16,'3.ข้อมูลงบทดลองปัจจุบัน'!$A$5:$CL$846,62,0),2)</f>
        <v>53005</v>
      </c>
      <c r="BL16" s="32">
        <f>ROUND(VLOOKUP($B16,'3.ข้อมูลงบทดลองปัจจุบัน'!$A$5:$CL$846,63,0),2)</f>
        <v>529834</v>
      </c>
      <c r="BM16" s="32">
        <f>ROUND(VLOOKUP($B16,'3.ข้อมูลงบทดลองปัจจุบัน'!$A$5:$CL$846,64,0),2)</f>
        <v>917</v>
      </c>
      <c r="BN16" s="32">
        <f>ROUND(VLOOKUP($B16,'3.ข้อมูลงบทดลองปัจจุบัน'!$A$5:$CL$846,65,0),2)</f>
        <v>1822351</v>
      </c>
      <c r="BO16" s="32">
        <f>ROUND(VLOOKUP($B16,'3.ข้อมูลงบทดลองปัจจุบัน'!$A$5:$CL$846,66,0),2)</f>
        <v>0</v>
      </c>
      <c r="BP16" s="32">
        <f>ROUND(VLOOKUP($B16,'3.ข้อมูลงบทดลองปัจจุบัน'!$A$5:$CL$846,67,0),2)</f>
        <v>0</v>
      </c>
      <c r="BQ16" s="32">
        <f>ROUND(VLOOKUP($B16,'3.ข้อมูลงบทดลองปัจจุบัน'!$A$5:$CL$846,68,0),2)</f>
        <v>912647.2</v>
      </c>
      <c r="BR16" s="32">
        <f>ROUND(VLOOKUP($B16,'3.ข้อมูลงบทดลองปัจจุบัน'!$A$5:$CL$846,69,0),2)</f>
        <v>1159251</v>
      </c>
      <c r="BS16" s="32">
        <f>ROUND(VLOOKUP($B16,'3.ข้อมูลงบทดลองปัจจุบัน'!$A$5:$CL$846,70,0),2)</f>
        <v>15301770</v>
      </c>
      <c r="BT16" s="32">
        <f>ROUND(VLOOKUP($B16,'3.ข้อมูลงบทดลองปัจจุบัน'!$A$5:$CL$846,71,0),2)</f>
        <v>57874</v>
      </c>
      <c r="BU16" s="32">
        <f>ROUND(VLOOKUP($B16,'3.ข้อมูลงบทดลองปัจจุบัน'!$A$5:$CL$846,72,0),2)</f>
        <v>0</v>
      </c>
      <c r="BV16" s="32">
        <f>ROUND(VLOOKUP($B16,'3.ข้อมูลงบทดลองปัจจุบัน'!$A$5:$CL$846,73,0),2)</f>
        <v>0</v>
      </c>
      <c r="BW16" s="32">
        <f>ROUND(VLOOKUP($B16,'3.ข้อมูลงบทดลองปัจจุบัน'!$A$5:$CL$846,74,0),2)</f>
        <v>22360</v>
      </c>
      <c r="BX16" s="32">
        <f>ROUND(VLOOKUP($B16,'3.ข้อมูลงบทดลองปัจจุบัน'!$A$5:$CL$846,75,0),2)</f>
        <v>15454</v>
      </c>
      <c r="BY16" s="32">
        <f>ROUND(VLOOKUP($B16,'3.ข้อมูลงบทดลองปัจจุบัน'!$A$5:$CL$846,76,0),2)</f>
        <v>0</v>
      </c>
      <c r="BZ16" s="32">
        <f>ROUND(VLOOKUP($B16,'3.ข้อมูลงบทดลองปัจจุบัน'!$A$5:$CL$846,77,0),2)</f>
        <v>262</v>
      </c>
      <c r="CA16" s="32">
        <f>ROUND(VLOOKUP($B16,'3.ข้อมูลงบทดลองปัจจุบัน'!$A$5:$CL$846,78,0),2)</f>
        <v>302663</v>
      </c>
      <c r="CB16" s="32">
        <f>ROUND(VLOOKUP($B16,'3.ข้อมูลงบทดลองปัจจุบัน'!$A$5:$CL$846,79,0),2)</f>
        <v>0</v>
      </c>
      <c r="CC16" s="32">
        <f>ROUND(VLOOKUP($B16,'3.ข้อมูลงบทดลองปัจจุบัน'!$A$5:$CL$846,80,0),2)</f>
        <v>0</v>
      </c>
      <c r="CD16" s="32">
        <f>ROUND(VLOOKUP($B16,'3.ข้อมูลงบทดลองปัจจุบัน'!$A$5:$CL$846,81,0),2)</f>
        <v>2980</v>
      </c>
      <c r="CE16" s="32">
        <f>ROUND(VLOOKUP($B16,'3.ข้อมูลงบทดลองปัจจุบัน'!$A$5:$CL$846,82,0),2)</f>
        <v>759</v>
      </c>
      <c r="CF16" s="32">
        <f>ROUND(VLOOKUP($B16,'3.ข้อมูลงบทดลองปัจจุบัน'!$A$5:$CL$846,83,0),2)</f>
        <v>30874.5</v>
      </c>
      <c r="CG16" s="32">
        <f>ROUND(VLOOKUP($B16,'3.ข้อมูลงบทดลองปัจจุบัน'!$A$5:$CL$846,84,0),2)</f>
        <v>115452.5</v>
      </c>
      <c r="CH16" s="32">
        <f>ROUND(VLOOKUP($B16,'3.ข้อมูลงบทดลองปัจจุบัน'!$A$5:$CL$846,85,0),2)</f>
        <v>213136.25</v>
      </c>
      <c r="CI16" s="32">
        <f>ROUND(VLOOKUP($B16,'3.ข้อมูลงบทดลองปัจจุบัน'!$A$5:$CL$846,86,0),2)</f>
        <v>64539</v>
      </c>
      <c r="CJ16" s="32">
        <f>ROUND(VLOOKUP($B16,'3.ข้อมูลงบทดลองปัจจุบัน'!$A$5:$CL$846,87,0),2)</f>
        <v>0</v>
      </c>
      <c r="CK16" s="32">
        <f>ROUND(VLOOKUP($B16,'3.ข้อมูลงบทดลองปัจจุบัน'!$A$5:$CL$846,88,0),2)</f>
        <v>158187.5</v>
      </c>
      <c r="CL16" s="32">
        <f>ROUND(VLOOKUP($B16,'3.ข้อมูลงบทดลองปัจจุบัน'!$A$5:$CL$846,89,0),2)</f>
        <v>47704</v>
      </c>
      <c r="CM16" s="32">
        <f>ROUND(VLOOKUP($B16,'3.ข้อมูลงบทดลองปัจจุบัน'!$A$5:$CL$846,90,0),2)</f>
        <v>230</v>
      </c>
      <c r="CO16" s="75"/>
      <c r="CR16" s="102" t="e">
        <f>B16-#REF!</f>
        <v>#REF!</v>
      </c>
    </row>
    <row r="17" spans="1:96" x14ac:dyDescent="0.7">
      <c r="A17" s="101" t="s">
        <v>1469</v>
      </c>
      <c r="B17" s="114" t="s">
        <v>451</v>
      </c>
      <c r="C17" s="100" t="s">
        <v>1476</v>
      </c>
      <c r="D17" s="32">
        <f>ROUND(VLOOKUP($B17,'3.ข้อมูลงบทดลองปัจจุบัน'!$A$5:$CL$846,3,0),2)</f>
        <v>249353</v>
      </c>
      <c r="E17" s="32">
        <f>ROUND(VLOOKUP($B17,'3.ข้อมูลงบทดลองปัจจุบัน'!$A$5:$CL$846,4,0),2)</f>
        <v>0</v>
      </c>
      <c r="F17" s="32">
        <f>ROUND(VLOOKUP($B17,'3.ข้อมูลงบทดลองปัจจุบัน'!$A$5:$CL$846,5,0),2)</f>
        <v>12074</v>
      </c>
      <c r="G17" s="32">
        <f>ROUND(VLOOKUP($B17,'3.ข้อมูลงบทดลองปัจจุบัน'!$A$5:$CL$846,6,0),2)</f>
        <v>0</v>
      </c>
      <c r="H17" s="32">
        <f>ROUND(VLOOKUP($B17,'3.ข้อมูลงบทดลองปัจจุบัน'!$A$5:$CL$846,7,0),2)</f>
        <v>9064</v>
      </c>
      <c r="I17" s="32">
        <f>ROUND(VLOOKUP($B17,'3.ข้อมูลงบทดลองปัจจุบัน'!$A$5:$CL$846,8,0),2)</f>
        <v>0</v>
      </c>
      <c r="J17" s="32">
        <f>ROUND(VLOOKUP($B17,'3.ข้อมูลงบทดลองปัจจุบัน'!$A$5:$CL$846,9,0),2)</f>
        <v>7751.25</v>
      </c>
      <c r="K17" s="32">
        <f>ROUND(VLOOKUP($B17,'3.ข้อมูลงบทดลองปัจจุบัน'!$A$5:$CL$846,10,0),2)</f>
        <v>37863</v>
      </c>
      <c r="L17" s="32">
        <f>ROUND(VLOOKUP($B17,'3.ข้อมูลงบทดลองปัจจุบัน'!$A$5:$CL$846,11,0),2)</f>
        <v>0</v>
      </c>
      <c r="M17" s="32">
        <f>ROUND(VLOOKUP($B17,'3.ข้อมูลงบทดลองปัจจุบัน'!$A$5:$CL$846,12,0),2)</f>
        <v>0</v>
      </c>
      <c r="N17" s="32">
        <f>ROUND(VLOOKUP($B17,'3.ข้อมูลงบทดลองปัจจุบัน'!$A$5:$CL$846,13,0),2)</f>
        <v>15203</v>
      </c>
      <c r="O17" s="32">
        <f>ROUND(VLOOKUP($B17,'3.ข้อมูลงบทดลองปัจจุบัน'!$A$5:$CL$846,14,0),2)</f>
        <v>0</v>
      </c>
      <c r="P17" s="32">
        <f>ROUND(VLOOKUP($B17,'3.ข้อมูลงบทดลองปัจจุบัน'!$A$5:$CL$846,15,0),2)</f>
        <v>0</v>
      </c>
      <c r="Q17" s="32">
        <f>ROUND(VLOOKUP($B17,'3.ข้อมูลงบทดลองปัจจุบัน'!$A$5:$CL$846,16,0),2)</f>
        <v>0</v>
      </c>
      <c r="R17" s="32">
        <f>ROUND(VLOOKUP($B17,'3.ข้อมูลงบทดลองปัจจุบัน'!$A$5:$CL$846,17,0),2)</f>
        <v>0</v>
      </c>
      <c r="S17" s="32">
        <f>ROUND(VLOOKUP($B17,'3.ข้อมูลงบทดลองปัจจุบัน'!$A$5:$CL$846,18,0),2)</f>
        <v>0</v>
      </c>
      <c r="T17" s="32">
        <f>ROUND(VLOOKUP($B17,'3.ข้อมูลงบทดลองปัจจุบัน'!$A$5:$CL$846,19,0),2)</f>
        <v>0</v>
      </c>
      <c r="U17" s="32">
        <f>ROUND(VLOOKUP($B17,'3.ข้อมูลงบทดลองปัจจุบัน'!$A$5:$CL$846,20,0),2)</f>
        <v>0</v>
      </c>
      <c r="V17" s="32">
        <f>ROUND(VLOOKUP($B17,'3.ข้อมูลงบทดลองปัจจุบัน'!$A$5:$CL$846,21,0),2)</f>
        <v>48716.5</v>
      </c>
      <c r="W17" s="32">
        <f>ROUND(VLOOKUP($B17,'3.ข้อมูลงบทดลองปัจจุบัน'!$A$5:$CL$846,22,0),2)</f>
        <v>0</v>
      </c>
      <c r="X17" s="32">
        <f>ROUND(VLOOKUP($B17,'3.ข้อมูลงบทดลองปัจจุบัน'!$A$5:$CL$846,23,0),2)</f>
        <v>235407.8</v>
      </c>
      <c r="Y17" s="32">
        <f>ROUND(VLOOKUP($B17,'3.ข้อมูลงบทดลองปัจจุบัน'!$A$5:$CL$846,24,0),2)</f>
        <v>0</v>
      </c>
      <c r="Z17" s="32">
        <f>ROUND(VLOOKUP($B17,'3.ข้อมูลงบทดลองปัจจุบัน'!$A$5:$CL$846,25,0),2)</f>
        <v>0</v>
      </c>
      <c r="AA17" s="32">
        <f>ROUND(VLOOKUP($B17,'3.ข้อมูลงบทดลองปัจจุบัน'!$A$5:$CL$846,26,0),2)</f>
        <v>0</v>
      </c>
      <c r="AB17" s="32">
        <f>ROUND(VLOOKUP($B17,'3.ข้อมูลงบทดลองปัจจุบัน'!$A$5:$CL$846,27,0),2)</f>
        <v>0</v>
      </c>
      <c r="AC17" s="32">
        <f>ROUND(VLOOKUP($B17,'3.ข้อมูลงบทดลองปัจจุบัน'!$A$5:$CL$846,28,0),2)</f>
        <v>0</v>
      </c>
      <c r="AD17" s="32">
        <f>ROUND(VLOOKUP($B17,'3.ข้อมูลงบทดลองปัจจุบัน'!$A$5:$CL$846,29,0),2)</f>
        <v>0</v>
      </c>
      <c r="AE17" s="32">
        <f>ROUND(VLOOKUP($B17,'3.ข้อมูลงบทดลองปัจจุบัน'!$A$5:$CL$846,30,0),2)</f>
        <v>0</v>
      </c>
      <c r="AF17" s="32">
        <f>ROUND(VLOOKUP($B17,'3.ข้อมูลงบทดลองปัจจุบัน'!$A$5:$CL$846,31,0),2)</f>
        <v>0</v>
      </c>
      <c r="AG17" s="32">
        <f>ROUND(VLOOKUP($B17,'3.ข้อมูลงบทดลองปัจจุบัน'!$A$5:$CL$846,32,0),2)</f>
        <v>0</v>
      </c>
      <c r="AH17" s="32">
        <f>ROUND(VLOOKUP($B17,'3.ข้อมูลงบทดลองปัจจุบัน'!$A$5:$CL$846,33,0),2)</f>
        <v>0</v>
      </c>
      <c r="AI17" s="32">
        <f>ROUND(VLOOKUP($B17,'3.ข้อมูลงบทดลองปัจจุบัน'!$A$5:$CL$846,34,0),2)</f>
        <v>0</v>
      </c>
      <c r="AJ17" s="32">
        <f>ROUND(VLOOKUP($B17,'3.ข้อมูลงบทดลองปัจจุบัน'!$A$5:$CL$846,35,0),2)</f>
        <v>0</v>
      </c>
      <c r="AK17" s="32">
        <f>ROUND(VLOOKUP($B17,'3.ข้อมูลงบทดลองปัจจุบัน'!$A$5:$CL$846,36,0),2)</f>
        <v>0</v>
      </c>
      <c r="AL17" s="32">
        <f>ROUND(VLOOKUP($B17,'3.ข้อมูลงบทดลองปัจจุบัน'!$A$5:$CL$846,37,0),2)</f>
        <v>1924352.75</v>
      </c>
      <c r="AM17" s="32">
        <f>ROUND(VLOOKUP($B17,'3.ข้อมูลงบทดลองปัจจุบัน'!$A$5:$CL$846,38,0),2)</f>
        <v>0</v>
      </c>
      <c r="AN17" s="32">
        <f>ROUND(VLOOKUP($B17,'3.ข้อมูลงบทดลองปัจจุบัน'!$A$5:$CL$846,39,0),2)</f>
        <v>3570</v>
      </c>
      <c r="AO17" s="32">
        <f>ROUND(VLOOKUP($B17,'3.ข้อมูลงบทดลองปัจจุบัน'!$A$5:$CL$846,40,0),2)</f>
        <v>0</v>
      </c>
      <c r="AP17" s="32">
        <f>ROUND(VLOOKUP($B17,'3.ข้อมูลงบทดลองปัจจุบัน'!$A$5:$CL$846,41,0),2)</f>
        <v>131581</v>
      </c>
      <c r="AQ17" s="32">
        <f>ROUND(VLOOKUP($B17,'3.ข้อมูลงบทดลองปัจจุบัน'!$A$5:$CL$846,42,0),2)</f>
        <v>8522</v>
      </c>
      <c r="AR17" s="32">
        <f>ROUND(VLOOKUP($B17,'3.ข้อมูลงบทดลองปัจจุบัน'!$A$5:$CL$846,43,0),2)</f>
        <v>1513</v>
      </c>
      <c r="AS17" s="32">
        <f>ROUND(VLOOKUP($B17,'3.ข้อมูลงบทดลองปัจจุบัน'!$A$5:$CL$846,44,0),2)</f>
        <v>53293.3</v>
      </c>
      <c r="AT17" s="32">
        <f>ROUND(VLOOKUP($B17,'3.ข้อมูลงบทดลองปัจจุบัน'!$A$5:$CL$846,45,0),2)</f>
        <v>56409.25</v>
      </c>
      <c r="AU17" s="32">
        <f>ROUND(VLOOKUP($B17,'3.ข้อมูลงบทดลองปัจจุบัน'!$A$5:$CL$846,46,0),2)</f>
        <v>25011</v>
      </c>
      <c r="AV17" s="32">
        <f>ROUND(VLOOKUP($B17,'3.ข้อมูลงบทดลองปัจจุบัน'!$A$5:$CL$846,47,0),2)</f>
        <v>34559.69</v>
      </c>
      <c r="AW17" s="32">
        <f>ROUND(VLOOKUP($B17,'3.ข้อมูลงบทดลองปัจจุบัน'!$A$5:$CL$846,48,0),2)</f>
        <v>15840</v>
      </c>
      <c r="AX17" s="32">
        <f>ROUND(VLOOKUP($B17,'3.ข้อมูลงบทดลองปัจจุบัน'!$A$5:$CL$846,49,0),2)</f>
        <v>4387.5</v>
      </c>
      <c r="AY17" s="32">
        <f>ROUND(VLOOKUP($B17,'3.ข้อมูลงบทดลองปัจจุบัน'!$A$5:$CL$846,50,0),2)</f>
        <v>5624.5</v>
      </c>
      <c r="AZ17" s="32">
        <f>ROUND(VLOOKUP($B17,'3.ข้อมูลงบทดลองปัจจุบัน'!$A$5:$CL$846,51,0),2)</f>
        <v>10186</v>
      </c>
      <c r="BA17" s="32">
        <f>ROUND(VLOOKUP($B17,'3.ข้อมูลงบทดลองปัจจุบัน'!$A$5:$CL$846,52,0),2)</f>
        <v>79141</v>
      </c>
      <c r="BB17" s="32">
        <f>ROUND(VLOOKUP($B17,'3.ข้อมูลงบทดลองปัจจุบัน'!$A$5:$CL$846,53,0),2)</f>
        <v>88016</v>
      </c>
      <c r="BC17" s="32">
        <f>ROUND(VLOOKUP($B17,'3.ข้อมูลงบทดลองปัจจุบัน'!$A$5:$CL$846,54,0),2)</f>
        <v>25500.5</v>
      </c>
      <c r="BD17" s="32">
        <f>ROUND(VLOOKUP($B17,'3.ข้อมูลงบทดลองปัจจุบัน'!$A$5:$CL$846,55,0),2)</f>
        <v>1698748.5</v>
      </c>
      <c r="BE17" s="32">
        <f>ROUND(VLOOKUP($B17,'3.ข้อมูลงบทดลองปัจจุบัน'!$A$5:$CL$846,56,0),2)</f>
        <v>1915854.85</v>
      </c>
      <c r="BF17" s="32">
        <f>ROUND(VLOOKUP($B17,'3.ข้อมูลงบทดลองปัจจุบัน'!$A$5:$CL$846,57,0),2)</f>
        <v>0</v>
      </c>
      <c r="BG17" s="32">
        <f>ROUND(VLOOKUP($B17,'3.ข้อมูลงบทดลองปัจจุบัน'!$A$5:$CL$846,58,0),2)</f>
        <v>0</v>
      </c>
      <c r="BH17" s="32">
        <f>ROUND(VLOOKUP($B17,'3.ข้อมูลงบทดลองปัจจุบัน'!$A$5:$CL$846,59,0),2)</f>
        <v>58774</v>
      </c>
      <c r="BI17" s="32">
        <f>ROUND(VLOOKUP($B17,'3.ข้อมูลงบทดลองปัจจุบัน'!$A$5:$CL$846,60,0),2)</f>
        <v>0</v>
      </c>
      <c r="BJ17" s="32">
        <f>ROUND(VLOOKUP($B17,'3.ข้อมูลงบทดลองปัจจุบัน'!$A$5:$CL$846,61,0),2)</f>
        <v>0</v>
      </c>
      <c r="BK17" s="32">
        <f>ROUND(VLOOKUP($B17,'3.ข้อมูลงบทดลองปัจจุบัน'!$A$5:$CL$846,62,0),2)</f>
        <v>513985</v>
      </c>
      <c r="BL17" s="32">
        <f>ROUND(VLOOKUP($B17,'3.ข้อมูลงบทดลองปัจจุบัน'!$A$5:$CL$846,63,0),2)</f>
        <v>81510</v>
      </c>
      <c r="BM17" s="32">
        <f>ROUND(VLOOKUP($B17,'3.ข้อมูลงบทดลองปัจจุบัน'!$A$5:$CL$846,64,0),2)</f>
        <v>383947.5</v>
      </c>
      <c r="BN17" s="32">
        <f>ROUND(VLOOKUP($B17,'3.ข้อมูลงบทดลองปัจจุบัน'!$A$5:$CL$846,65,0),2)</f>
        <v>0</v>
      </c>
      <c r="BO17" s="32">
        <f>ROUND(VLOOKUP($B17,'3.ข้อมูลงบทดลองปัจจุบัน'!$A$5:$CL$846,66,0),2)</f>
        <v>0</v>
      </c>
      <c r="BP17" s="32">
        <f>ROUND(VLOOKUP($B17,'3.ข้อมูลงบทดลองปัจจุบัน'!$A$5:$CL$846,67,0),2)</f>
        <v>0</v>
      </c>
      <c r="BQ17" s="32">
        <f>ROUND(VLOOKUP($B17,'3.ข้อมูลงบทดลองปัจจุบัน'!$A$5:$CL$846,68,0),2)</f>
        <v>0</v>
      </c>
      <c r="BR17" s="32">
        <f>ROUND(VLOOKUP($B17,'3.ข้อมูลงบทดลองปัจจุบัน'!$A$5:$CL$846,69,0),2)</f>
        <v>0</v>
      </c>
      <c r="BS17" s="32">
        <f>ROUND(VLOOKUP($B17,'3.ข้อมูลงบทดลองปัจจุบัน'!$A$5:$CL$846,70,0),2)</f>
        <v>32072405</v>
      </c>
      <c r="BT17" s="32">
        <f>ROUND(VLOOKUP($B17,'3.ข้อมูลงบทดลองปัจจุบัน'!$A$5:$CL$846,71,0),2)</f>
        <v>6645</v>
      </c>
      <c r="BU17" s="32">
        <f>ROUND(VLOOKUP($B17,'3.ข้อมูลงบทดลองปัจจุบัน'!$A$5:$CL$846,72,0),2)</f>
        <v>0</v>
      </c>
      <c r="BV17" s="32">
        <f>ROUND(VLOOKUP($B17,'3.ข้อมูลงบทดลองปัจจุบัน'!$A$5:$CL$846,73,0),2)</f>
        <v>5832</v>
      </c>
      <c r="BW17" s="32">
        <f>ROUND(VLOOKUP($B17,'3.ข้อมูลงบทดลองปัจจุบัน'!$A$5:$CL$846,74,0),2)</f>
        <v>0</v>
      </c>
      <c r="BX17" s="32">
        <f>ROUND(VLOOKUP($B17,'3.ข้อมูลงบทดลองปัจจุบัน'!$A$5:$CL$846,75,0),2)</f>
        <v>0</v>
      </c>
      <c r="BY17" s="32">
        <f>ROUND(VLOOKUP($B17,'3.ข้อมูลงบทดลองปัจจุบัน'!$A$5:$CL$846,76,0),2)</f>
        <v>4551.5</v>
      </c>
      <c r="BZ17" s="32">
        <f>ROUND(VLOOKUP($B17,'3.ข้อมูลงบทดลองปัจจุบัน'!$A$5:$CL$846,77,0),2)</f>
        <v>777</v>
      </c>
      <c r="CA17" s="32">
        <f>ROUND(VLOOKUP($B17,'3.ข้อมูลงบทดลองปัจจุบัน'!$A$5:$CL$846,78,0),2)</f>
        <v>0</v>
      </c>
      <c r="CB17" s="32">
        <f>ROUND(VLOOKUP($B17,'3.ข้อมูลงบทดลองปัจจุบัน'!$A$5:$CL$846,79,0),2)</f>
        <v>3178</v>
      </c>
      <c r="CC17" s="32">
        <f>ROUND(VLOOKUP($B17,'3.ข้อมูลงบทดลองปัจจุบัน'!$A$5:$CL$846,80,0),2)</f>
        <v>150</v>
      </c>
      <c r="CD17" s="32">
        <f>ROUND(VLOOKUP($B17,'3.ข้อมูลงบทดลองปัจจุบัน'!$A$5:$CL$846,81,0),2)</f>
        <v>14834</v>
      </c>
      <c r="CE17" s="32">
        <f>ROUND(VLOOKUP($B17,'3.ข้อมูลงบทดลองปัจจุบัน'!$A$5:$CL$846,82,0),2)</f>
        <v>740</v>
      </c>
      <c r="CF17" s="32">
        <f>ROUND(VLOOKUP($B17,'3.ข้อมูลงบทดลองปัจจุบัน'!$A$5:$CL$846,83,0),2)</f>
        <v>14447</v>
      </c>
      <c r="CG17" s="32">
        <f>ROUND(VLOOKUP($B17,'3.ข้อมูลงบทดลองปัจจุบัน'!$A$5:$CL$846,84,0),2)</f>
        <v>0</v>
      </c>
      <c r="CH17" s="32">
        <f>ROUND(VLOOKUP($B17,'3.ข้อมูลงบทดลองปัจจุบัน'!$A$5:$CL$846,85,0),2)</f>
        <v>0</v>
      </c>
      <c r="CI17" s="32">
        <f>ROUND(VLOOKUP($B17,'3.ข้อมูลงบทดลองปัจจุบัน'!$A$5:$CL$846,86,0),2)</f>
        <v>0</v>
      </c>
      <c r="CJ17" s="32">
        <f>ROUND(VLOOKUP($B17,'3.ข้อมูลงบทดลองปัจจุบัน'!$A$5:$CL$846,87,0),2)</f>
        <v>3595</v>
      </c>
      <c r="CK17" s="32">
        <f>ROUND(VLOOKUP($B17,'3.ข้อมูลงบทดลองปัจจุบัน'!$A$5:$CL$846,88,0),2)</f>
        <v>15415</v>
      </c>
      <c r="CL17" s="32">
        <f>ROUND(VLOOKUP($B17,'3.ข้อมูลงบทดลองปัจจุบัน'!$A$5:$CL$846,89,0),2)</f>
        <v>16526</v>
      </c>
      <c r="CM17" s="32">
        <f>ROUND(VLOOKUP($B17,'3.ข้อมูลงบทดลองปัจจุบัน'!$A$5:$CL$846,90,0),2)</f>
        <v>3945</v>
      </c>
      <c r="CO17" s="75"/>
      <c r="CR17" s="102" t="e">
        <f>B17-#REF!</f>
        <v>#REF!</v>
      </c>
    </row>
    <row r="18" spans="1:96" x14ac:dyDescent="0.7">
      <c r="A18" s="101" t="s">
        <v>1469</v>
      </c>
      <c r="B18" s="114" t="s">
        <v>474</v>
      </c>
      <c r="C18" s="100" t="s">
        <v>475</v>
      </c>
      <c r="D18" s="32">
        <f>ROUND(VLOOKUP($B18,'3.ข้อมูลงบทดลองปัจจุบัน'!$A$5:$CL$846,3,0),2)</f>
        <v>179575</v>
      </c>
      <c r="E18" s="32">
        <f>ROUND(VLOOKUP($B18,'3.ข้อมูลงบทดลองปัจจุบัน'!$A$5:$CL$846,4,0),2)</f>
        <v>366669</v>
      </c>
      <c r="F18" s="32">
        <f>ROUND(VLOOKUP($B18,'3.ข้อมูลงบทดลองปัจจุบัน'!$A$5:$CL$846,5,0),2)</f>
        <v>1258164</v>
      </c>
      <c r="G18" s="32">
        <f>ROUND(VLOOKUP($B18,'3.ข้อมูลงบทดลองปัจจุบัน'!$A$5:$CL$846,6,0),2)</f>
        <v>757797</v>
      </c>
      <c r="H18" s="32">
        <f>ROUND(VLOOKUP($B18,'3.ข้อมูลงบทดลองปัจจุบัน'!$A$5:$CL$846,7,0),2)</f>
        <v>17329495</v>
      </c>
      <c r="I18" s="32">
        <f>ROUND(VLOOKUP($B18,'3.ข้อมูลงบทดลองปัจจุบัน'!$A$5:$CL$846,8,0),2)</f>
        <v>3691193</v>
      </c>
      <c r="J18" s="32">
        <f>ROUND(VLOOKUP($B18,'3.ข้อมูลงบทดลองปัจจุบัน'!$A$5:$CL$846,9,0),2)</f>
        <v>2626447.75</v>
      </c>
      <c r="K18" s="32">
        <f>ROUND(VLOOKUP($B18,'3.ข้อมูลงบทดลองปัจจุบัน'!$A$5:$CL$846,10,0),2)</f>
        <v>1502586</v>
      </c>
      <c r="L18" s="32">
        <f>ROUND(VLOOKUP($B18,'3.ข้อมูลงบทดลองปัจจุบัน'!$A$5:$CL$846,11,0),2)</f>
        <v>402987.21</v>
      </c>
      <c r="M18" s="32">
        <f>ROUND(VLOOKUP($B18,'3.ข้อมูลงบทดลองปัจจุบัน'!$A$5:$CL$846,12,0),2)</f>
        <v>1169242</v>
      </c>
      <c r="N18" s="32">
        <f>ROUND(VLOOKUP($B18,'3.ข้อมูลงบทดลองปัจจุบัน'!$A$5:$CL$846,13,0),2)</f>
        <v>11787551.970000001</v>
      </c>
      <c r="O18" s="32">
        <f>ROUND(VLOOKUP($B18,'3.ข้อมูลงบทดลองปัจจุบัน'!$A$5:$CL$846,14,0),2)</f>
        <v>4398971.3</v>
      </c>
      <c r="P18" s="32">
        <f>ROUND(VLOOKUP($B18,'3.ข้อมูลงบทดลองปัจจุบัน'!$A$5:$CL$846,15,0),2)</f>
        <v>7227752.7999999998</v>
      </c>
      <c r="Q18" s="32">
        <f>ROUND(VLOOKUP($B18,'3.ข้อมูลงบทดลองปัจจุบัน'!$A$5:$CL$846,16,0),2)</f>
        <v>3057428.52</v>
      </c>
      <c r="R18" s="32">
        <f>ROUND(VLOOKUP($B18,'3.ข้อมูลงบทดลองปัจจุบัน'!$A$5:$CL$846,17,0),2)</f>
        <v>6377532.5</v>
      </c>
      <c r="S18" s="32">
        <f>ROUND(VLOOKUP($B18,'3.ข้อมูลงบทดลองปัจจุบัน'!$A$5:$CL$846,18,0),2)</f>
        <v>8019587.5800000001</v>
      </c>
      <c r="T18" s="32">
        <f>ROUND(VLOOKUP($B18,'3.ข้อมูลงบทดลองปัจจุบัน'!$A$5:$CL$846,19,0),2)</f>
        <v>4315764.76</v>
      </c>
      <c r="U18" s="32">
        <f>ROUND(VLOOKUP($B18,'3.ข้อมูลงบทดลองปัจจุบัน'!$A$5:$CL$846,20,0),2)</f>
        <v>5044842.5</v>
      </c>
      <c r="V18" s="32">
        <f>ROUND(VLOOKUP($B18,'3.ข้อมูลงบทดลองปัจจุบัน'!$A$5:$CL$846,21,0),2)</f>
        <v>5900569.8799999999</v>
      </c>
      <c r="W18" s="32">
        <f>ROUND(VLOOKUP($B18,'3.ข้อมูลงบทดลองปัจจุบัน'!$A$5:$CL$846,22,0),2)</f>
        <v>2332175</v>
      </c>
      <c r="X18" s="32">
        <f>ROUND(VLOOKUP($B18,'3.ข้อมูลงบทดลองปัจจุบัน'!$A$5:$CL$846,23,0),2)</f>
        <v>656351</v>
      </c>
      <c r="Y18" s="32">
        <f>ROUND(VLOOKUP($B18,'3.ข้อมูลงบทดลองปัจจุบัน'!$A$5:$CL$846,24,0),2)</f>
        <v>10563922.5</v>
      </c>
      <c r="Z18" s="32">
        <f>ROUND(VLOOKUP($B18,'3.ข้อมูลงบทดลองปัจจุบัน'!$A$5:$CL$846,25,0),2)</f>
        <v>8490924</v>
      </c>
      <c r="AA18" s="32">
        <f>ROUND(VLOOKUP($B18,'3.ข้อมูลงบทดลองปัจจุบัน'!$A$5:$CL$846,26,0),2)</f>
        <v>3062672</v>
      </c>
      <c r="AB18" s="32">
        <f>ROUND(VLOOKUP($B18,'3.ข้อมูลงบทดลองปัจจุบัน'!$A$5:$CL$846,27,0),2)</f>
        <v>5511148</v>
      </c>
      <c r="AC18" s="32">
        <f>ROUND(VLOOKUP($B18,'3.ข้อมูลงบทดลองปัจจุบัน'!$A$5:$CL$846,28,0),2)</f>
        <v>1061664.5</v>
      </c>
      <c r="AD18" s="32">
        <f>ROUND(VLOOKUP($B18,'3.ข้อมูลงบทดลองปัจจุบัน'!$A$5:$CL$846,29,0),2)</f>
        <v>2367951</v>
      </c>
      <c r="AE18" s="32">
        <f>ROUND(VLOOKUP($B18,'3.ข้อมูลงบทดลองปัจจุบัน'!$A$5:$CL$846,30,0),2)</f>
        <v>19469325</v>
      </c>
      <c r="AF18" s="32">
        <f>ROUND(VLOOKUP($B18,'3.ข้อมูลงบทดลองปัจจุบัน'!$A$5:$CL$846,31,0),2)</f>
        <v>8098616</v>
      </c>
      <c r="AG18" s="32">
        <f>ROUND(VLOOKUP($B18,'3.ข้อมูลงบทดลองปัจจุบัน'!$A$5:$CL$846,32,0),2)</f>
        <v>4771350</v>
      </c>
      <c r="AH18" s="32">
        <f>ROUND(VLOOKUP($B18,'3.ข้อมูลงบทดลองปัจจุบัน'!$A$5:$CL$846,33,0),2)</f>
        <v>5618792</v>
      </c>
      <c r="AI18" s="32">
        <f>ROUND(VLOOKUP($B18,'3.ข้อมูลงบทดลองปัจจุบัน'!$A$5:$CL$846,34,0),2)</f>
        <v>8485611</v>
      </c>
      <c r="AJ18" s="32">
        <f>ROUND(VLOOKUP($B18,'3.ข้อมูลงบทดลองปัจจุบัน'!$A$5:$CL$846,35,0),2)</f>
        <v>1764590</v>
      </c>
      <c r="AK18" s="32">
        <f>ROUND(VLOOKUP($B18,'3.ข้อมูลงบทดลองปัจจุบัน'!$A$5:$CL$846,36,0),2)</f>
        <v>5273102</v>
      </c>
      <c r="AL18" s="32">
        <f>ROUND(VLOOKUP($B18,'3.ข้อมูลงบทดลองปัจจุบัน'!$A$5:$CL$846,37,0),2)</f>
        <v>5788712.7999999998</v>
      </c>
      <c r="AM18" s="32">
        <f>ROUND(VLOOKUP($B18,'3.ข้อมูลงบทดลองปัจจุบัน'!$A$5:$CL$846,38,0),2)</f>
        <v>3564269.5</v>
      </c>
      <c r="AN18" s="32">
        <f>ROUND(VLOOKUP($B18,'3.ข้อมูลงบทดลองปัจจุบัน'!$A$5:$CL$846,39,0),2)</f>
        <v>1875667.85</v>
      </c>
      <c r="AO18" s="32">
        <f>ROUND(VLOOKUP($B18,'3.ข้อมูลงบทดลองปัจจุบัน'!$A$5:$CL$846,40,0),2)</f>
        <v>2009777</v>
      </c>
      <c r="AP18" s="32">
        <f>ROUND(VLOOKUP($B18,'3.ข้อมูลงบทดลองปัจจุบัน'!$A$5:$CL$846,41,0),2)</f>
        <v>3638467</v>
      </c>
      <c r="AQ18" s="32">
        <f>ROUND(VLOOKUP($B18,'3.ข้อมูลงบทดลองปัจจุบัน'!$A$5:$CL$846,42,0),2)</f>
        <v>884064</v>
      </c>
      <c r="AR18" s="32">
        <f>ROUND(VLOOKUP($B18,'3.ข้อมูลงบทดลองปัจจุบัน'!$A$5:$CL$846,43,0),2)</f>
        <v>2236645</v>
      </c>
      <c r="AS18" s="32">
        <f>ROUND(VLOOKUP($B18,'3.ข้อมูลงบทดลองปัจจุบัน'!$A$5:$CL$846,44,0),2)</f>
        <v>32495535.199999999</v>
      </c>
      <c r="AT18" s="32">
        <f>ROUND(VLOOKUP($B18,'3.ข้อมูลงบทดลองปัจจุบัน'!$A$5:$CL$846,45,0),2)</f>
        <v>2239808.75</v>
      </c>
      <c r="AU18" s="32">
        <f>ROUND(VLOOKUP($B18,'3.ข้อมูลงบทดลองปัจจุบัน'!$A$5:$CL$846,46,0),2)</f>
        <v>4641231</v>
      </c>
      <c r="AV18" s="32">
        <f>ROUND(VLOOKUP($B18,'3.ข้อมูลงบทดลองปัจจุบัน'!$A$5:$CL$846,47,0),2)</f>
        <v>1137180.75</v>
      </c>
      <c r="AW18" s="32">
        <f>ROUND(VLOOKUP($B18,'3.ข้อมูลงบทดลองปัจจุบัน'!$A$5:$CL$846,48,0),2)</f>
        <v>2806738</v>
      </c>
      <c r="AX18" s="32">
        <f>ROUND(VLOOKUP($B18,'3.ข้อมูลงบทดลองปัจจุบัน'!$A$5:$CL$846,49,0),2)</f>
        <v>1018298.75</v>
      </c>
      <c r="AY18" s="32">
        <f>ROUND(VLOOKUP($B18,'3.ข้อมูลงบทดลองปัจจุบัน'!$A$5:$CL$846,50,0),2)</f>
        <v>1466530</v>
      </c>
      <c r="AZ18" s="32">
        <f>ROUND(VLOOKUP($B18,'3.ข้อมูลงบทดลองปัจจุบัน'!$A$5:$CL$846,51,0),2)</f>
        <v>2233728</v>
      </c>
      <c r="BA18" s="32">
        <f>ROUND(VLOOKUP($B18,'3.ข้อมูลงบทดลองปัจจุบัน'!$A$5:$CL$846,52,0),2)</f>
        <v>2806674</v>
      </c>
      <c r="BB18" s="32">
        <f>ROUND(VLOOKUP($B18,'3.ข้อมูลงบทดลองปัจจุบัน'!$A$5:$CL$846,53,0),2)</f>
        <v>55552637.719999999</v>
      </c>
      <c r="BC18" s="32">
        <f>ROUND(VLOOKUP($B18,'3.ข้อมูลงบทดลองปัจจุบัน'!$A$5:$CL$846,54,0),2)</f>
        <v>1209026.5</v>
      </c>
      <c r="BD18" s="32">
        <f>ROUND(VLOOKUP($B18,'3.ข้อมูลงบทดลองปัจจุบัน'!$A$5:$CL$846,55,0),2)</f>
        <v>1444594</v>
      </c>
      <c r="BE18" s="32">
        <f>ROUND(VLOOKUP($B18,'3.ข้อมูลงบทดลองปัจจุบัน'!$A$5:$CL$846,56,0),2)</f>
        <v>64218540.18</v>
      </c>
      <c r="BF18" s="32">
        <f>ROUND(VLOOKUP($B18,'3.ข้อมูลงบทดลองปัจจุบัน'!$A$5:$CL$846,57,0),2)</f>
        <v>11439951.5</v>
      </c>
      <c r="BG18" s="32">
        <f>ROUND(VLOOKUP($B18,'3.ข้อมูลงบทดลองปัจจุบัน'!$A$5:$CL$846,58,0),2)</f>
        <v>7786713.8799999999</v>
      </c>
      <c r="BH18" s="32">
        <f>ROUND(VLOOKUP($B18,'3.ข้อมูลงบทดลองปัจจุบัน'!$A$5:$CL$846,59,0),2)</f>
        <v>17658562</v>
      </c>
      <c r="BI18" s="32">
        <f>ROUND(VLOOKUP($B18,'3.ข้อมูลงบทดลองปัจจุบัน'!$A$5:$CL$846,60,0),2)</f>
        <v>2675021</v>
      </c>
      <c r="BJ18" s="32">
        <f>ROUND(VLOOKUP($B18,'3.ข้อมูลงบทดลองปัจจุบัน'!$A$5:$CL$846,61,0),2)</f>
        <v>5417148.5499999998</v>
      </c>
      <c r="BK18" s="32">
        <f>ROUND(VLOOKUP($B18,'3.ข้อมูลงบทดลองปัจจุบัน'!$A$5:$CL$846,62,0),2)</f>
        <v>21846742</v>
      </c>
      <c r="BL18" s="32">
        <f>ROUND(VLOOKUP($B18,'3.ข้อมูลงบทดลองปัจจุบัน'!$A$5:$CL$846,63,0),2)</f>
        <v>1558506.5</v>
      </c>
      <c r="BM18" s="32">
        <f>ROUND(VLOOKUP($B18,'3.ข้อมูลงบทดลองปัจจุบัน'!$A$5:$CL$846,64,0),2)</f>
        <v>4522922.75</v>
      </c>
      <c r="BN18" s="32">
        <f>ROUND(VLOOKUP($B18,'3.ข้อมูลงบทดลองปัจจุบัน'!$A$5:$CL$846,65,0),2)</f>
        <v>13011512</v>
      </c>
      <c r="BO18" s="32">
        <f>ROUND(VLOOKUP($B18,'3.ข้อมูลงบทดลองปัจจุบัน'!$A$5:$CL$846,66,0),2)</f>
        <v>4709957.5</v>
      </c>
      <c r="BP18" s="32">
        <f>ROUND(VLOOKUP($B18,'3.ข้อมูลงบทดลองปัจจุบัน'!$A$5:$CL$846,67,0),2)</f>
        <v>4343278</v>
      </c>
      <c r="BQ18" s="32">
        <f>ROUND(VLOOKUP($B18,'3.ข้อมูลงบทดลองปัจจุบัน'!$A$5:$CL$846,68,0),2)</f>
        <v>2321651</v>
      </c>
      <c r="BR18" s="32">
        <f>ROUND(VLOOKUP($B18,'3.ข้อมูลงบทดลองปัจจุบัน'!$A$5:$CL$846,69,0),2)</f>
        <v>1310109</v>
      </c>
      <c r="BS18" s="32">
        <f>ROUND(VLOOKUP($B18,'3.ข้อมูลงบทดลองปัจจุบัน'!$A$5:$CL$846,70,0),2)</f>
        <v>4608433</v>
      </c>
      <c r="BT18" s="32">
        <f>ROUND(VLOOKUP($B18,'3.ข้อมูลงบทดลองปัจจุบัน'!$A$5:$CL$846,71,0),2)</f>
        <v>3997258</v>
      </c>
      <c r="BU18" s="32">
        <f>ROUND(VLOOKUP($B18,'3.ข้อมูลงบทดลองปัจจุบัน'!$A$5:$CL$846,72,0),2)</f>
        <v>0</v>
      </c>
      <c r="BV18" s="32">
        <f>ROUND(VLOOKUP($B18,'3.ข้อมูลงบทดลองปัจจุบัน'!$A$5:$CL$846,73,0),2)</f>
        <v>3594522</v>
      </c>
      <c r="BW18" s="32">
        <f>ROUND(VLOOKUP($B18,'3.ข้อมูลงบทดลองปัจจุบัน'!$A$5:$CL$846,74,0),2)</f>
        <v>5769050</v>
      </c>
      <c r="BX18" s="32">
        <f>ROUND(VLOOKUP($B18,'3.ข้อมูลงบทดลองปัจจุบัน'!$A$5:$CL$846,75,0),2)</f>
        <v>4460362.5</v>
      </c>
      <c r="BY18" s="32">
        <f>ROUND(VLOOKUP($B18,'3.ข้อมูลงบทดลองปัจจุบัน'!$A$5:$CL$846,76,0),2)</f>
        <v>4094894</v>
      </c>
      <c r="BZ18" s="32">
        <f>ROUND(VLOOKUP($B18,'3.ข้อมูลงบทดลองปัจจุบัน'!$A$5:$CL$846,77,0),2)</f>
        <v>553175.54</v>
      </c>
      <c r="CA18" s="32">
        <f>ROUND(VLOOKUP($B18,'3.ข้อมูลงบทดลองปัจจุบัน'!$A$5:$CL$846,78,0),2)</f>
        <v>1707530</v>
      </c>
      <c r="CB18" s="32">
        <f>ROUND(VLOOKUP($B18,'3.ข้อมูลงบทดลองปัจจุบัน'!$A$5:$CL$846,79,0),2)</f>
        <v>5307137</v>
      </c>
      <c r="CC18" s="32">
        <f>ROUND(VLOOKUP($B18,'3.ข้อมูลงบทดลองปัจจุบัน'!$A$5:$CL$846,80,0),2)</f>
        <v>1184300</v>
      </c>
      <c r="CD18" s="32">
        <f>ROUND(VLOOKUP($B18,'3.ข้อมูลงบทดลองปัจจุบัน'!$A$5:$CL$846,81,0),2)</f>
        <v>7277643.25</v>
      </c>
      <c r="CE18" s="32">
        <f>ROUND(VLOOKUP($B18,'3.ข้อมูลงบทดลองปัจจุบัน'!$A$5:$CL$846,82,0),2)</f>
        <v>4379392</v>
      </c>
      <c r="CF18" s="32">
        <f>ROUND(VLOOKUP($B18,'3.ข้อมูลงบทดลองปัจจุบัน'!$A$5:$CL$846,83,0),2)</f>
        <v>8114804.7300000004</v>
      </c>
      <c r="CG18" s="32">
        <f>ROUND(VLOOKUP($B18,'3.ข้อมูลงบทดลองปัจจุบัน'!$A$5:$CL$846,84,0),2)</f>
        <v>783293</v>
      </c>
      <c r="CH18" s="32">
        <f>ROUND(VLOOKUP($B18,'3.ข้อมูลงบทดลองปัจจุบัน'!$A$5:$CL$846,85,0),2)</f>
        <v>1266526.5</v>
      </c>
      <c r="CI18" s="32">
        <f>ROUND(VLOOKUP($B18,'3.ข้อมูลงบทดลองปัจจุบัน'!$A$5:$CL$846,86,0),2)</f>
        <v>11534299</v>
      </c>
      <c r="CJ18" s="32">
        <f>ROUND(VLOOKUP($B18,'3.ข้อมูลงบทดลองปัจจุบัน'!$A$5:$CL$846,87,0),2)</f>
        <v>1839737</v>
      </c>
      <c r="CK18" s="32">
        <f>ROUND(VLOOKUP($B18,'3.ข้อมูลงบทดลองปัจจุบัน'!$A$5:$CL$846,88,0),2)</f>
        <v>2637466.5</v>
      </c>
      <c r="CL18" s="32">
        <f>ROUND(VLOOKUP($B18,'3.ข้อมูลงบทดลองปัจจุบัน'!$A$5:$CL$846,89,0),2)</f>
        <v>2190480</v>
      </c>
      <c r="CM18" s="32">
        <f>ROUND(VLOOKUP($B18,'3.ข้อมูลงบทดลองปัจจุบัน'!$A$5:$CL$846,90,0),2)</f>
        <v>522623</v>
      </c>
      <c r="CO18" s="75"/>
      <c r="CR18" s="102" t="e">
        <f>B18-#REF!</f>
        <v>#REF!</v>
      </c>
    </row>
    <row r="19" spans="1:96" x14ac:dyDescent="0.7">
      <c r="A19" s="101" t="s">
        <v>1469</v>
      </c>
      <c r="B19" s="114" t="s">
        <v>480</v>
      </c>
      <c r="C19" s="100" t="s">
        <v>1477</v>
      </c>
      <c r="D19" s="32">
        <f>ROUND(VLOOKUP($B19,'3.ข้อมูลงบทดลองปัจจุบัน'!$A$5:$CL$846,3,0),2)</f>
        <v>1142133</v>
      </c>
      <c r="E19" s="32">
        <f>ROUND(VLOOKUP($B19,'3.ข้อมูลงบทดลองปัจจุบัน'!$A$5:$CL$846,4,0),2)</f>
        <v>2390918.15</v>
      </c>
      <c r="F19" s="32">
        <f>ROUND(VLOOKUP($B19,'3.ข้อมูลงบทดลองปัจจุบัน'!$A$5:$CL$846,5,0),2)</f>
        <v>1252291</v>
      </c>
      <c r="G19" s="32">
        <f>ROUND(VLOOKUP($B19,'3.ข้อมูลงบทดลองปัจจุบัน'!$A$5:$CL$846,6,0),2)</f>
        <v>2337202</v>
      </c>
      <c r="H19" s="32">
        <f>ROUND(VLOOKUP($B19,'3.ข้อมูลงบทดลองปัจจุบัน'!$A$5:$CL$846,7,0),2)</f>
        <v>51510</v>
      </c>
      <c r="I19" s="32">
        <f>ROUND(VLOOKUP($B19,'3.ข้อมูลงบทดลองปัจจุบัน'!$A$5:$CL$846,8,0),2)</f>
        <v>3705133</v>
      </c>
      <c r="J19" s="32">
        <f>ROUND(VLOOKUP($B19,'3.ข้อมูลงบทดลองปัจจุบัน'!$A$5:$CL$846,9,0),2)</f>
        <v>1463594.25</v>
      </c>
      <c r="K19" s="32">
        <f>ROUND(VLOOKUP($B19,'3.ข้อมูลงบทดลองปัจจุบัน'!$A$5:$CL$846,10,0),2)</f>
        <v>16261818.35</v>
      </c>
      <c r="L19" s="32">
        <f>ROUND(VLOOKUP($B19,'3.ข้อมูลงบทดลองปัจจุบัน'!$A$5:$CL$846,11,0),2)</f>
        <v>926738.8</v>
      </c>
      <c r="M19" s="32">
        <f>ROUND(VLOOKUP($B19,'3.ข้อมูลงบทดลองปัจจุบัน'!$A$5:$CL$846,12,0),2)</f>
        <v>1086926.25</v>
      </c>
      <c r="N19" s="32">
        <f>ROUND(VLOOKUP($B19,'3.ข้อมูลงบทดลองปัจจุบัน'!$A$5:$CL$846,13,0),2)</f>
        <v>4288150</v>
      </c>
      <c r="O19" s="32">
        <f>ROUND(VLOOKUP($B19,'3.ข้อมูลงบทดลองปัจจุบัน'!$A$5:$CL$846,14,0),2)</f>
        <v>80356.55</v>
      </c>
      <c r="P19" s="32">
        <f>ROUND(VLOOKUP($B19,'3.ข้อมูลงบทดลองปัจจุบัน'!$A$5:$CL$846,15,0),2)</f>
        <v>14815688.25</v>
      </c>
      <c r="Q19" s="32">
        <f>ROUND(VLOOKUP($B19,'3.ข้อมูลงบทดลองปัจจุบัน'!$A$5:$CL$846,16,0),2)</f>
        <v>839214.96</v>
      </c>
      <c r="R19" s="32">
        <f>ROUND(VLOOKUP($B19,'3.ข้อมูลงบทดลองปัจจุบัน'!$A$5:$CL$846,17,0),2)</f>
        <v>3797216.23</v>
      </c>
      <c r="S19" s="32">
        <f>ROUND(VLOOKUP($B19,'3.ข้อมูลงบทดลองปัจจุบัน'!$A$5:$CL$846,18,0),2)</f>
        <v>5975493.1500000004</v>
      </c>
      <c r="T19" s="32">
        <f>ROUND(VLOOKUP($B19,'3.ข้อมูลงบทดลองปัจจุบัน'!$A$5:$CL$846,19,0),2)</f>
        <v>2828012.65</v>
      </c>
      <c r="U19" s="32">
        <f>ROUND(VLOOKUP($B19,'3.ข้อมูลงบทดลองปัจจุบัน'!$A$5:$CL$846,20,0),2)</f>
        <v>1839790.16</v>
      </c>
      <c r="V19" s="32">
        <f>ROUND(VLOOKUP($B19,'3.ข้อมูลงบทดลองปัจจุบัน'!$A$5:$CL$846,21,0),2)</f>
        <v>317467</v>
      </c>
      <c r="W19" s="32">
        <f>ROUND(VLOOKUP($B19,'3.ข้อมูลงบทดลองปัจจุบัน'!$A$5:$CL$846,22,0),2)</f>
        <v>474727.5</v>
      </c>
      <c r="X19" s="32">
        <f>ROUND(VLOOKUP($B19,'3.ข้อมูลงบทดลองปัจจุบัน'!$A$5:$CL$846,23,0),2)</f>
        <v>1961351.2</v>
      </c>
      <c r="Y19" s="32">
        <f>ROUND(VLOOKUP($B19,'3.ข้อมูลงบทดลองปัจจุบัน'!$A$5:$CL$846,24,0),2)</f>
        <v>620359.25</v>
      </c>
      <c r="Z19" s="32">
        <f>ROUND(VLOOKUP($B19,'3.ข้อมูลงบทดลองปัจจุบัน'!$A$5:$CL$846,25,0),2)</f>
        <v>1184019.5</v>
      </c>
      <c r="AA19" s="32">
        <f>ROUND(VLOOKUP($B19,'3.ข้อมูลงบทดลองปัจจุบัน'!$A$5:$CL$846,26,0),2)</f>
        <v>698347.2</v>
      </c>
      <c r="AB19" s="32">
        <f>ROUND(VLOOKUP($B19,'3.ข้อมูลงบทดลองปัจจุบัน'!$A$5:$CL$846,27,0),2)</f>
        <v>338024.75</v>
      </c>
      <c r="AC19" s="32">
        <f>ROUND(VLOOKUP($B19,'3.ข้อมูลงบทดลองปัจจุบัน'!$A$5:$CL$846,28,0),2)</f>
        <v>665336</v>
      </c>
      <c r="AD19" s="32">
        <f>ROUND(VLOOKUP($B19,'3.ข้อมูลงบทดลองปัจจุบัน'!$A$5:$CL$846,29,0),2)</f>
        <v>501511</v>
      </c>
      <c r="AE19" s="32">
        <f>ROUND(VLOOKUP($B19,'3.ข้อมูลงบทดลองปัจจุบัน'!$A$5:$CL$846,30,0),2)</f>
        <v>2729063.6</v>
      </c>
      <c r="AF19" s="32">
        <f>ROUND(VLOOKUP($B19,'3.ข้อมูลงบทดลองปัจจุบัน'!$A$5:$CL$846,31,0),2)</f>
        <v>1733901</v>
      </c>
      <c r="AG19" s="32">
        <f>ROUND(VLOOKUP($B19,'3.ข้อมูลงบทดลองปัจจุบัน'!$A$5:$CL$846,32,0),2)</f>
        <v>225845.5</v>
      </c>
      <c r="AH19" s="32">
        <f>ROUND(VLOOKUP($B19,'3.ข้อมูลงบทดลองปัจจุบัน'!$A$5:$CL$846,33,0),2)</f>
        <v>1604587.96</v>
      </c>
      <c r="AI19" s="32">
        <f>ROUND(VLOOKUP($B19,'3.ข้อมูลงบทดลองปัจจุบัน'!$A$5:$CL$846,34,0),2)</f>
        <v>544214.5</v>
      </c>
      <c r="AJ19" s="32">
        <f>ROUND(VLOOKUP($B19,'3.ข้อมูลงบทดลองปัจจุบัน'!$A$5:$CL$846,35,0),2)</f>
        <v>663021.5</v>
      </c>
      <c r="AK19" s="32">
        <f>ROUND(VLOOKUP($B19,'3.ข้อมูลงบทดลองปัจจุบัน'!$A$5:$CL$846,36,0),2)</f>
        <v>531042</v>
      </c>
      <c r="AL19" s="32">
        <f>ROUND(VLOOKUP($B19,'3.ข้อมูลงบทดลองปัจจุบัน'!$A$5:$CL$846,37,0),2)</f>
        <v>96366125.349999994</v>
      </c>
      <c r="AM19" s="32">
        <f>ROUND(VLOOKUP($B19,'3.ข้อมูลงบทดลองปัจจุบัน'!$A$5:$CL$846,38,0),2)</f>
        <v>545188</v>
      </c>
      <c r="AN19" s="32">
        <f>ROUND(VLOOKUP($B19,'3.ข้อมูลงบทดลองปัจจุบัน'!$A$5:$CL$846,39,0),2)</f>
        <v>1020562.25</v>
      </c>
      <c r="AO19" s="32">
        <f>ROUND(VLOOKUP($B19,'3.ข้อมูลงบทดลองปัจจุบัน'!$A$5:$CL$846,40,0),2)</f>
        <v>870872</v>
      </c>
      <c r="AP19" s="32">
        <f>ROUND(VLOOKUP($B19,'3.ข้อมูลงบทดลองปัจจุบัน'!$A$5:$CL$846,41,0),2)</f>
        <v>2763942</v>
      </c>
      <c r="AQ19" s="32">
        <f>ROUND(VLOOKUP($B19,'3.ข้อมูลงบทดลองปัจจุบัน'!$A$5:$CL$846,42,0),2)</f>
        <v>832850.49</v>
      </c>
      <c r="AR19" s="32">
        <f>ROUND(VLOOKUP($B19,'3.ข้อมูลงบทดลองปัจจุบัน'!$A$5:$CL$846,43,0),2)</f>
        <v>140582</v>
      </c>
      <c r="AS19" s="32">
        <f>ROUND(VLOOKUP($B19,'3.ข้อมูลงบทดลองปัจจุบัน'!$A$5:$CL$846,44,0),2)</f>
        <v>10343664.300000001</v>
      </c>
      <c r="AT19" s="32">
        <f>ROUND(VLOOKUP($B19,'3.ข้อมูลงบทดลองปัจจุบัน'!$A$5:$CL$846,45,0),2)</f>
        <v>2849274.65</v>
      </c>
      <c r="AU19" s="32">
        <f>ROUND(VLOOKUP($B19,'3.ข้อมูลงบทดลองปัจจุบัน'!$A$5:$CL$846,46,0),2)</f>
        <v>1490017</v>
      </c>
      <c r="AV19" s="32">
        <f>ROUND(VLOOKUP($B19,'3.ข้อมูลงบทดลองปัจจุบัน'!$A$5:$CL$846,47,0),2)</f>
        <v>887083.24</v>
      </c>
      <c r="AW19" s="32">
        <f>ROUND(VLOOKUP($B19,'3.ข้อมูลงบทดลองปัจจุบัน'!$A$5:$CL$846,48,0),2)</f>
        <v>858655.5</v>
      </c>
      <c r="AX19" s="32">
        <f>ROUND(VLOOKUP($B19,'3.ข้อมูลงบทดลองปัจจุบัน'!$A$5:$CL$846,49,0),2)</f>
        <v>74255.25</v>
      </c>
      <c r="AY19" s="32">
        <f>ROUND(VLOOKUP($B19,'3.ข้อมูลงบทดลองปัจจุบัน'!$A$5:$CL$846,50,0),2)</f>
        <v>2027442.98</v>
      </c>
      <c r="AZ19" s="32">
        <f>ROUND(VLOOKUP($B19,'3.ข้อมูลงบทดลองปัจจุบัน'!$A$5:$CL$846,51,0),2)</f>
        <v>738630.9</v>
      </c>
      <c r="BA19" s="32">
        <f>ROUND(VLOOKUP($B19,'3.ข้อมูลงบทดลองปัจจุบัน'!$A$5:$CL$846,52,0),2)</f>
        <v>914158</v>
      </c>
      <c r="BB19" s="32">
        <f>ROUND(VLOOKUP($B19,'3.ข้อมูลงบทดลองปัจจุบัน'!$A$5:$CL$846,53,0),2)</f>
        <v>22836454.739999998</v>
      </c>
      <c r="BC19" s="32">
        <f>ROUND(VLOOKUP($B19,'3.ข้อมูลงบทดลองปัจจุบัน'!$A$5:$CL$846,54,0),2)</f>
        <v>368132</v>
      </c>
      <c r="BD19" s="32">
        <f>ROUND(VLOOKUP($B19,'3.ข้อมูลงบทดลองปัจจุบัน'!$A$5:$CL$846,55,0),2)</f>
        <v>11698918.35</v>
      </c>
      <c r="BE19" s="32">
        <f>ROUND(VLOOKUP($B19,'3.ข้อมูลงบทดลองปัจจุบัน'!$A$5:$CL$846,56,0),2)</f>
        <v>3955778.2</v>
      </c>
      <c r="BF19" s="32">
        <f>ROUND(VLOOKUP($B19,'3.ข้อมูลงบทดลองปัจจุบัน'!$A$5:$CL$846,57,0),2)</f>
        <v>388024.5</v>
      </c>
      <c r="BG19" s="32">
        <f>ROUND(VLOOKUP($B19,'3.ข้อมูลงบทดลองปัจจุบัน'!$A$5:$CL$846,58,0),2)</f>
        <v>4908603.0599999996</v>
      </c>
      <c r="BH19" s="32">
        <f>ROUND(VLOOKUP($B19,'3.ข้อมูลงบทดลองปัจจุบัน'!$A$5:$CL$846,59,0),2)</f>
        <v>11745287.5</v>
      </c>
      <c r="BI19" s="32">
        <f>ROUND(VLOOKUP($B19,'3.ข้อมูลงบทดลองปัจจุบัน'!$A$5:$CL$846,60,0),2)</f>
        <v>334338.5</v>
      </c>
      <c r="BJ19" s="32">
        <f>ROUND(VLOOKUP($B19,'3.ข้อมูลงบทดลองปัจจุบัน'!$A$5:$CL$846,61,0),2)</f>
        <v>534411.44999999995</v>
      </c>
      <c r="BK19" s="32">
        <f>ROUND(VLOOKUP($B19,'3.ข้อมูลงบทดลองปัจจุบัน'!$A$5:$CL$846,62,0),2)</f>
        <v>1138369</v>
      </c>
      <c r="BL19" s="32">
        <f>ROUND(VLOOKUP($B19,'3.ข้อมูลงบทดลองปัจจุบัน'!$A$5:$CL$846,63,0),2)</f>
        <v>458718.22</v>
      </c>
      <c r="BM19" s="32">
        <f>ROUND(VLOOKUP($B19,'3.ข้อมูลงบทดลองปัจจุบัน'!$A$5:$CL$846,64,0),2)</f>
        <v>13508100.75</v>
      </c>
      <c r="BN19" s="32">
        <f>ROUND(VLOOKUP($B19,'3.ข้อมูลงบทดลองปัจจุบัน'!$A$5:$CL$846,65,0),2)</f>
        <v>914526</v>
      </c>
      <c r="BO19" s="32">
        <f>ROUND(VLOOKUP($B19,'3.ข้อมูลงบทดลองปัจจุบัน'!$A$5:$CL$846,66,0),2)</f>
        <v>3487401.95</v>
      </c>
      <c r="BP19" s="32">
        <f>ROUND(VLOOKUP($B19,'3.ข้อมูลงบทดลองปัจจุบัน'!$A$5:$CL$846,67,0),2)</f>
        <v>873362</v>
      </c>
      <c r="BQ19" s="32">
        <f>ROUND(VLOOKUP($B19,'3.ข้อมูลงบทดลองปัจจุบัน'!$A$5:$CL$846,68,0),2)</f>
        <v>51571</v>
      </c>
      <c r="BR19" s="32">
        <f>ROUND(VLOOKUP($B19,'3.ข้อมูลงบทดลองปัจจุบัน'!$A$5:$CL$846,69,0),2)</f>
        <v>582587</v>
      </c>
      <c r="BS19" s="32">
        <f>ROUND(VLOOKUP($B19,'3.ข้อมูลงบทดลองปัจจุบัน'!$A$5:$CL$846,70,0),2)</f>
        <v>69574596.719999999</v>
      </c>
      <c r="BT19" s="32">
        <f>ROUND(VLOOKUP($B19,'3.ข้อมูลงบทดลองปัจจุบัน'!$A$5:$CL$846,71,0),2)</f>
        <v>1124888</v>
      </c>
      <c r="BU19" s="32">
        <f>ROUND(VLOOKUP($B19,'3.ข้อมูลงบทดลองปัจจุบัน'!$A$5:$CL$846,72,0),2)</f>
        <v>1672173.81</v>
      </c>
      <c r="BV19" s="32">
        <f>ROUND(VLOOKUP($B19,'3.ข้อมูลงบทดลองปัจจุบัน'!$A$5:$CL$846,73,0),2)</f>
        <v>20005626.989999998</v>
      </c>
      <c r="BW19" s="32">
        <f>ROUND(VLOOKUP($B19,'3.ข้อมูลงบทดลองปัจจุบัน'!$A$5:$CL$846,74,0),2)</f>
        <v>16330</v>
      </c>
      <c r="BX19" s="32">
        <f>ROUND(VLOOKUP($B19,'3.ข้อมูลงบทดลองปัจจุบัน'!$A$5:$CL$846,75,0),2)</f>
        <v>166009</v>
      </c>
      <c r="BY19" s="32">
        <f>ROUND(VLOOKUP($B19,'3.ข้อมูลงบทดลองปัจจุบัน'!$A$5:$CL$846,76,0),2)</f>
        <v>2989309.75</v>
      </c>
      <c r="BZ19" s="32">
        <f>ROUND(VLOOKUP($B19,'3.ข้อมูลงบทดลองปัจจุบัน'!$A$5:$CL$846,77,0),2)</f>
        <v>326643.3</v>
      </c>
      <c r="CA19" s="32">
        <f>ROUND(VLOOKUP($B19,'3.ข้อมูลงบทดลองปัจจุบัน'!$A$5:$CL$846,78,0),2)</f>
        <v>192110</v>
      </c>
      <c r="CB19" s="32">
        <f>ROUND(VLOOKUP($B19,'3.ข้อมูลงบทดลองปัจจุบัน'!$A$5:$CL$846,79,0),2)</f>
        <v>294570.5</v>
      </c>
      <c r="CC19" s="32">
        <f>ROUND(VLOOKUP($B19,'3.ข้อมูลงบทดลองปัจจุบัน'!$A$5:$CL$846,80,0),2)</f>
        <v>459105.5</v>
      </c>
      <c r="CD19" s="32">
        <f>ROUND(VLOOKUP($B19,'3.ข้อมูลงบทดลองปัจจุบัน'!$A$5:$CL$846,81,0),2)</f>
        <v>9828458</v>
      </c>
      <c r="CE19" s="32">
        <f>ROUND(VLOOKUP($B19,'3.ข้อมูลงบทดลองปัจจุบัน'!$A$5:$CL$846,82,0),2)</f>
        <v>2565618.4500000002</v>
      </c>
      <c r="CF19" s="32">
        <f>ROUND(VLOOKUP($B19,'3.ข้อมูลงบทดลองปัจจุบัน'!$A$5:$CL$846,83,0),2)</f>
        <v>6200941.5199999996</v>
      </c>
      <c r="CG19" s="32">
        <f>ROUND(VLOOKUP($B19,'3.ข้อมูลงบทดลองปัจจุบัน'!$A$5:$CL$846,84,0),2)</f>
        <v>1918141</v>
      </c>
      <c r="CH19" s="32">
        <f>ROUND(VLOOKUP($B19,'3.ข้อมูลงบทดลองปัจจุบัน'!$A$5:$CL$846,85,0),2)</f>
        <v>458030.25</v>
      </c>
      <c r="CI19" s="32">
        <f>ROUND(VLOOKUP($B19,'3.ข้อมูลงบทดลองปัจจุบัน'!$A$5:$CL$846,86,0),2)</f>
        <v>235949.3</v>
      </c>
      <c r="CJ19" s="32">
        <f>ROUND(VLOOKUP($B19,'3.ข้อมูลงบทดลองปัจจุบัน'!$A$5:$CL$846,87,0),2)</f>
        <v>530142</v>
      </c>
      <c r="CK19" s="32">
        <f>ROUND(VLOOKUP($B19,'3.ข้อมูลงบทดลองปัจจุบัน'!$A$5:$CL$846,88,0),2)</f>
        <v>8857050</v>
      </c>
      <c r="CL19" s="32">
        <f>ROUND(VLOOKUP($B19,'3.ข้อมูลงบทดลองปัจจุบัน'!$A$5:$CL$846,89,0),2)</f>
        <v>69579</v>
      </c>
      <c r="CM19" s="32">
        <f>ROUND(VLOOKUP($B19,'3.ข้อมูลงบทดลองปัจจุบัน'!$A$5:$CL$846,90,0),2)</f>
        <v>381154.6</v>
      </c>
      <c r="CO19" s="75"/>
      <c r="CR19" s="102" t="e">
        <f>B19-#REF!</f>
        <v>#REF!</v>
      </c>
    </row>
    <row r="20" spans="1:96" x14ac:dyDescent="0.7">
      <c r="A20" s="101" t="s">
        <v>1469</v>
      </c>
      <c r="B20" s="114" t="s">
        <v>492</v>
      </c>
      <c r="C20" s="100" t="s">
        <v>493</v>
      </c>
      <c r="D20" s="32">
        <f>ROUND(VLOOKUP($B20,'3.ข้อมูลงบทดลองปัจจุบัน'!$A$5:$CL$846,3,0),2)</f>
        <v>0</v>
      </c>
      <c r="E20" s="32">
        <f>ROUND(VLOOKUP($B20,'3.ข้อมูลงบทดลองปัจจุบัน'!$A$5:$CL$846,4,0),2)</f>
        <v>0</v>
      </c>
      <c r="F20" s="32">
        <f>ROUND(VLOOKUP($B20,'3.ข้อมูลงบทดลองปัจจุบัน'!$A$5:$CL$846,5,0),2)</f>
        <v>0</v>
      </c>
      <c r="G20" s="32">
        <f>ROUND(VLOOKUP($B20,'3.ข้อมูลงบทดลองปัจจุบัน'!$A$5:$CL$846,6,0),2)</f>
        <v>0</v>
      </c>
      <c r="H20" s="32">
        <f>ROUND(VLOOKUP($B20,'3.ข้อมูลงบทดลองปัจจุบัน'!$A$5:$CL$846,7,0),2)</f>
        <v>0</v>
      </c>
      <c r="I20" s="32">
        <f>ROUND(VLOOKUP($B20,'3.ข้อมูลงบทดลองปัจจุบัน'!$A$5:$CL$846,8,0),2)</f>
        <v>0</v>
      </c>
      <c r="J20" s="32">
        <f>ROUND(VLOOKUP($B20,'3.ข้อมูลงบทดลองปัจจุบัน'!$A$5:$CL$846,9,0),2)</f>
        <v>0</v>
      </c>
      <c r="K20" s="32">
        <f>ROUND(VLOOKUP($B20,'3.ข้อมูลงบทดลองปัจจุบัน'!$A$5:$CL$846,10,0),2)</f>
        <v>0</v>
      </c>
      <c r="L20" s="32">
        <f>ROUND(VLOOKUP($B20,'3.ข้อมูลงบทดลองปัจจุบัน'!$A$5:$CL$846,11,0),2)</f>
        <v>0</v>
      </c>
      <c r="M20" s="32">
        <f>ROUND(VLOOKUP($B20,'3.ข้อมูลงบทดลองปัจจุบัน'!$A$5:$CL$846,12,0),2)</f>
        <v>0</v>
      </c>
      <c r="N20" s="32">
        <f>ROUND(VLOOKUP($B20,'3.ข้อมูลงบทดลองปัจจุบัน'!$A$5:$CL$846,13,0),2)</f>
        <v>0</v>
      </c>
      <c r="O20" s="32">
        <f>ROUND(VLOOKUP($B20,'3.ข้อมูลงบทดลองปัจจุบัน'!$A$5:$CL$846,14,0),2)</f>
        <v>0</v>
      </c>
      <c r="P20" s="32">
        <f>ROUND(VLOOKUP($B20,'3.ข้อมูลงบทดลองปัจจุบัน'!$A$5:$CL$846,15,0),2)</f>
        <v>117029</v>
      </c>
      <c r="Q20" s="32">
        <f>ROUND(VLOOKUP($B20,'3.ข้อมูลงบทดลองปัจจุบัน'!$A$5:$CL$846,16,0),2)</f>
        <v>0</v>
      </c>
      <c r="R20" s="32">
        <f>ROUND(VLOOKUP($B20,'3.ข้อมูลงบทดลองปัจจุบัน'!$A$5:$CL$846,17,0),2)</f>
        <v>0</v>
      </c>
      <c r="S20" s="32">
        <f>ROUND(VLOOKUP($B20,'3.ข้อมูลงบทดลองปัจจุบัน'!$A$5:$CL$846,18,0),2)</f>
        <v>0</v>
      </c>
      <c r="T20" s="32">
        <f>ROUND(VLOOKUP($B20,'3.ข้อมูลงบทดลองปัจจุบัน'!$A$5:$CL$846,19,0),2)</f>
        <v>0</v>
      </c>
      <c r="U20" s="32">
        <f>ROUND(VLOOKUP($B20,'3.ข้อมูลงบทดลองปัจจุบัน'!$A$5:$CL$846,20,0),2)</f>
        <v>0</v>
      </c>
      <c r="V20" s="32">
        <f>ROUND(VLOOKUP($B20,'3.ข้อมูลงบทดลองปัจจุบัน'!$A$5:$CL$846,21,0),2)</f>
        <v>0</v>
      </c>
      <c r="W20" s="32">
        <f>ROUND(VLOOKUP($B20,'3.ข้อมูลงบทดลองปัจจุบัน'!$A$5:$CL$846,22,0),2)</f>
        <v>0</v>
      </c>
      <c r="X20" s="32">
        <f>ROUND(VLOOKUP($B20,'3.ข้อมูลงบทดลองปัจจุบัน'!$A$5:$CL$846,23,0),2)</f>
        <v>0</v>
      </c>
      <c r="Y20" s="32">
        <f>ROUND(VLOOKUP($B20,'3.ข้อมูลงบทดลองปัจจุบัน'!$A$5:$CL$846,24,0),2)</f>
        <v>0</v>
      </c>
      <c r="Z20" s="32">
        <f>ROUND(VLOOKUP($B20,'3.ข้อมูลงบทดลองปัจจุบัน'!$A$5:$CL$846,25,0),2)</f>
        <v>0</v>
      </c>
      <c r="AA20" s="32">
        <f>ROUND(VLOOKUP($B20,'3.ข้อมูลงบทดลองปัจจุบัน'!$A$5:$CL$846,26,0),2)</f>
        <v>0</v>
      </c>
      <c r="AB20" s="32">
        <f>ROUND(VLOOKUP($B20,'3.ข้อมูลงบทดลองปัจจุบัน'!$A$5:$CL$846,27,0),2)</f>
        <v>0</v>
      </c>
      <c r="AC20" s="32">
        <f>ROUND(VLOOKUP($B20,'3.ข้อมูลงบทดลองปัจจุบัน'!$A$5:$CL$846,28,0),2)</f>
        <v>0</v>
      </c>
      <c r="AD20" s="32">
        <f>ROUND(VLOOKUP($B20,'3.ข้อมูลงบทดลองปัจจุบัน'!$A$5:$CL$846,29,0),2)</f>
        <v>0</v>
      </c>
      <c r="AE20" s="32">
        <f>ROUND(VLOOKUP($B20,'3.ข้อมูลงบทดลองปัจจุบัน'!$A$5:$CL$846,30,0),2)</f>
        <v>0</v>
      </c>
      <c r="AF20" s="32">
        <f>ROUND(VLOOKUP($B20,'3.ข้อมูลงบทดลองปัจจุบัน'!$A$5:$CL$846,31,0),2)</f>
        <v>0</v>
      </c>
      <c r="AG20" s="32">
        <f>ROUND(VLOOKUP($B20,'3.ข้อมูลงบทดลองปัจจุบัน'!$A$5:$CL$846,32,0),2)</f>
        <v>0</v>
      </c>
      <c r="AH20" s="32">
        <f>ROUND(VLOOKUP($B20,'3.ข้อมูลงบทดลองปัจจุบัน'!$A$5:$CL$846,33,0),2)</f>
        <v>0</v>
      </c>
      <c r="AI20" s="32">
        <f>ROUND(VLOOKUP($B20,'3.ข้อมูลงบทดลองปัจจุบัน'!$A$5:$CL$846,34,0),2)</f>
        <v>0</v>
      </c>
      <c r="AJ20" s="32">
        <f>ROUND(VLOOKUP($B20,'3.ข้อมูลงบทดลองปัจจุบัน'!$A$5:$CL$846,35,0),2)</f>
        <v>0</v>
      </c>
      <c r="AK20" s="32">
        <f>ROUND(VLOOKUP($B20,'3.ข้อมูลงบทดลองปัจจุบัน'!$A$5:$CL$846,36,0),2)</f>
        <v>103295</v>
      </c>
      <c r="AL20" s="32">
        <f>ROUND(VLOOKUP($B20,'3.ข้อมูลงบทดลองปัจจุบัน'!$A$5:$CL$846,37,0),2)</f>
        <v>0</v>
      </c>
      <c r="AM20" s="32">
        <f>ROUND(VLOOKUP($B20,'3.ข้อมูลงบทดลองปัจจุบัน'!$A$5:$CL$846,38,0),2)</f>
        <v>0</v>
      </c>
      <c r="AN20" s="32">
        <f>ROUND(VLOOKUP($B20,'3.ข้อมูลงบทดลองปัจจุบัน'!$A$5:$CL$846,39,0),2)</f>
        <v>0</v>
      </c>
      <c r="AO20" s="32">
        <f>ROUND(VLOOKUP($B20,'3.ข้อมูลงบทดลองปัจจุบัน'!$A$5:$CL$846,40,0),2)</f>
        <v>0</v>
      </c>
      <c r="AP20" s="32">
        <f>ROUND(VLOOKUP($B20,'3.ข้อมูลงบทดลองปัจจุบัน'!$A$5:$CL$846,41,0),2)</f>
        <v>0</v>
      </c>
      <c r="AQ20" s="32">
        <f>ROUND(VLOOKUP($B20,'3.ข้อมูลงบทดลองปัจจุบัน'!$A$5:$CL$846,42,0),2)</f>
        <v>0</v>
      </c>
      <c r="AR20" s="32">
        <f>ROUND(VLOOKUP($B20,'3.ข้อมูลงบทดลองปัจจุบัน'!$A$5:$CL$846,43,0),2)</f>
        <v>0</v>
      </c>
      <c r="AS20" s="32">
        <f>ROUND(VLOOKUP($B20,'3.ข้อมูลงบทดลองปัจจุบัน'!$A$5:$CL$846,44,0),2)</f>
        <v>0</v>
      </c>
      <c r="AT20" s="32">
        <f>ROUND(VLOOKUP($B20,'3.ข้อมูลงบทดลองปัจจุบัน'!$A$5:$CL$846,45,0),2)</f>
        <v>0</v>
      </c>
      <c r="AU20" s="32">
        <f>ROUND(VLOOKUP($B20,'3.ข้อมูลงบทดลองปัจจุบัน'!$A$5:$CL$846,46,0),2)</f>
        <v>0</v>
      </c>
      <c r="AV20" s="32">
        <f>ROUND(VLOOKUP($B20,'3.ข้อมูลงบทดลองปัจจุบัน'!$A$5:$CL$846,47,0),2)</f>
        <v>0</v>
      </c>
      <c r="AW20" s="32">
        <f>ROUND(VLOOKUP($B20,'3.ข้อมูลงบทดลองปัจจุบัน'!$A$5:$CL$846,48,0),2)</f>
        <v>0</v>
      </c>
      <c r="AX20" s="32">
        <f>ROUND(VLOOKUP($B20,'3.ข้อมูลงบทดลองปัจจุบัน'!$A$5:$CL$846,49,0),2)</f>
        <v>0</v>
      </c>
      <c r="AY20" s="32">
        <f>ROUND(VLOOKUP($B20,'3.ข้อมูลงบทดลองปัจจุบัน'!$A$5:$CL$846,50,0),2)</f>
        <v>0</v>
      </c>
      <c r="AZ20" s="32">
        <f>ROUND(VLOOKUP($B20,'3.ข้อมูลงบทดลองปัจจุบัน'!$A$5:$CL$846,51,0),2)</f>
        <v>0</v>
      </c>
      <c r="BA20" s="32">
        <f>ROUND(VLOOKUP($B20,'3.ข้อมูลงบทดลองปัจจุบัน'!$A$5:$CL$846,52,0),2)</f>
        <v>0</v>
      </c>
      <c r="BB20" s="32">
        <f>ROUND(VLOOKUP($B20,'3.ข้อมูลงบทดลองปัจจุบัน'!$A$5:$CL$846,53,0),2)</f>
        <v>0</v>
      </c>
      <c r="BC20" s="32">
        <f>ROUND(VLOOKUP($B20,'3.ข้อมูลงบทดลองปัจจุบัน'!$A$5:$CL$846,54,0),2)</f>
        <v>0</v>
      </c>
      <c r="BD20" s="32">
        <f>ROUND(VLOOKUP($B20,'3.ข้อมูลงบทดลองปัจจุบัน'!$A$5:$CL$846,55,0),2)</f>
        <v>0</v>
      </c>
      <c r="BE20" s="32">
        <f>ROUND(VLOOKUP($B20,'3.ข้อมูลงบทดลองปัจจุบัน'!$A$5:$CL$846,56,0),2)</f>
        <v>0</v>
      </c>
      <c r="BF20" s="32">
        <f>ROUND(VLOOKUP($B20,'3.ข้อมูลงบทดลองปัจจุบัน'!$A$5:$CL$846,57,0),2)</f>
        <v>0</v>
      </c>
      <c r="BG20" s="32">
        <f>ROUND(VLOOKUP($B20,'3.ข้อมูลงบทดลองปัจจุบัน'!$A$5:$CL$846,58,0),2)</f>
        <v>0</v>
      </c>
      <c r="BH20" s="32">
        <f>ROUND(VLOOKUP($B20,'3.ข้อมูลงบทดลองปัจจุบัน'!$A$5:$CL$846,59,0),2)</f>
        <v>4634657.75</v>
      </c>
      <c r="BI20" s="32">
        <f>ROUND(VLOOKUP($B20,'3.ข้อมูลงบทดลองปัจจุบัน'!$A$5:$CL$846,60,0),2)</f>
        <v>0</v>
      </c>
      <c r="BJ20" s="32">
        <f>ROUND(VLOOKUP($B20,'3.ข้อมูลงบทดลองปัจจุบัน'!$A$5:$CL$846,61,0),2)</f>
        <v>0</v>
      </c>
      <c r="BK20" s="32">
        <f>ROUND(VLOOKUP($B20,'3.ข้อมูลงบทดลองปัจจุบัน'!$A$5:$CL$846,62,0),2)</f>
        <v>0</v>
      </c>
      <c r="BL20" s="32">
        <f>ROUND(VLOOKUP($B20,'3.ข้อมูลงบทดลองปัจจุบัน'!$A$5:$CL$846,63,0),2)</f>
        <v>0</v>
      </c>
      <c r="BM20" s="32">
        <f>ROUND(VLOOKUP($B20,'3.ข้อมูลงบทดลองปัจจุบัน'!$A$5:$CL$846,64,0),2)</f>
        <v>62713.5</v>
      </c>
      <c r="BN20" s="32">
        <f>ROUND(VLOOKUP($B20,'3.ข้อมูลงบทดลองปัจจุบัน'!$A$5:$CL$846,65,0),2)</f>
        <v>0</v>
      </c>
      <c r="BO20" s="32">
        <f>ROUND(VLOOKUP($B20,'3.ข้อมูลงบทดลองปัจจุบัน'!$A$5:$CL$846,66,0),2)</f>
        <v>0</v>
      </c>
      <c r="BP20" s="32">
        <f>ROUND(VLOOKUP($B20,'3.ข้อมูลงบทดลองปัจจุบัน'!$A$5:$CL$846,67,0),2)</f>
        <v>0</v>
      </c>
      <c r="BQ20" s="32">
        <f>ROUND(VLOOKUP($B20,'3.ข้อมูลงบทดลองปัจจุบัน'!$A$5:$CL$846,68,0),2)</f>
        <v>0</v>
      </c>
      <c r="BR20" s="32">
        <f>ROUND(VLOOKUP($B20,'3.ข้อมูลงบทดลองปัจจุบัน'!$A$5:$CL$846,69,0),2)</f>
        <v>0</v>
      </c>
      <c r="BS20" s="32">
        <f>ROUND(VLOOKUP($B20,'3.ข้อมูลงบทดลองปัจจุบัน'!$A$5:$CL$846,70,0),2)</f>
        <v>16107452</v>
      </c>
      <c r="BT20" s="32">
        <f>ROUND(VLOOKUP($B20,'3.ข้อมูลงบทดลองปัจจุบัน'!$A$5:$CL$846,71,0),2)</f>
        <v>0</v>
      </c>
      <c r="BU20" s="32">
        <f>ROUND(VLOOKUP($B20,'3.ข้อมูลงบทดลองปัจจุบัน'!$A$5:$CL$846,72,0),2)</f>
        <v>0</v>
      </c>
      <c r="BV20" s="32">
        <f>ROUND(VLOOKUP($B20,'3.ข้อมูลงบทดลองปัจจุบัน'!$A$5:$CL$846,73,0),2)</f>
        <v>0</v>
      </c>
      <c r="BW20" s="32">
        <f>ROUND(VLOOKUP($B20,'3.ข้อมูลงบทดลองปัจจุบัน'!$A$5:$CL$846,74,0),2)</f>
        <v>0</v>
      </c>
      <c r="BX20" s="32">
        <f>ROUND(VLOOKUP($B20,'3.ข้อมูลงบทดลองปัจจุบัน'!$A$5:$CL$846,75,0),2)</f>
        <v>0</v>
      </c>
      <c r="BY20" s="32">
        <f>ROUND(VLOOKUP($B20,'3.ข้อมูลงบทดลองปัจจุบัน'!$A$5:$CL$846,76,0),2)</f>
        <v>0</v>
      </c>
      <c r="BZ20" s="32">
        <f>ROUND(VLOOKUP($B20,'3.ข้อมูลงบทดลองปัจจุบัน'!$A$5:$CL$846,77,0),2)</f>
        <v>0</v>
      </c>
      <c r="CA20" s="32">
        <f>ROUND(VLOOKUP($B20,'3.ข้อมูลงบทดลองปัจจุบัน'!$A$5:$CL$846,78,0),2)</f>
        <v>0</v>
      </c>
      <c r="CB20" s="32">
        <f>ROUND(VLOOKUP($B20,'3.ข้อมูลงบทดลองปัจจุบัน'!$A$5:$CL$846,79,0),2)</f>
        <v>0</v>
      </c>
      <c r="CC20" s="32">
        <f>ROUND(VLOOKUP($B20,'3.ข้อมูลงบทดลองปัจจุบัน'!$A$5:$CL$846,80,0),2)</f>
        <v>0</v>
      </c>
      <c r="CD20" s="32">
        <f>ROUND(VLOOKUP($B20,'3.ข้อมูลงบทดลองปัจจุบัน'!$A$5:$CL$846,81,0),2)</f>
        <v>0</v>
      </c>
      <c r="CE20" s="32">
        <f>ROUND(VLOOKUP($B20,'3.ข้อมูลงบทดลองปัจจุบัน'!$A$5:$CL$846,82,0),2)</f>
        <v>0</v>
      </c>
      <c r="CF20" s="32">
        <f>ROUND(VLOOKUP($B20,'3.ข้อมูลงบทดลองปัจจุบัน'!$A$5:$CL$846,83,0),2)</f>
        <v>0</v>
      </c>
      <c r="CG20" s="32">
        <f>ROUND(VLOOKUP($B20,'3.ข้อมูลงบทดลองปัจจุบัน'!$A$5:$CL$846,84,0),2)</f>
        <v>0</v>
      </c>
      <c r="CH20" s="32">
        <f>ROUND(VLOOKUP($B20,'3.ข้อมูลงบทดลองปัจจุบัน'!$A$5:$CL$846,85,0),2)</f>
        <v>0</v>
      </c>
      <c r="CI20" s="32">
        <f>ROUND(VLOOKUP($B20,'3.ข้อมูลงบทดลองปัจจุบัน'!$A$5:$CL$846,86,0),2)</f>
        <v>0</v>
      </c>
      <c r="CJ20" s="32">
        <f>ROUND(VLOOKUP($B20,'3.ข้อมูลงบทดลองปัจจุบัน'!$A$5:$CL$846,87,0),2)</f>
        <v>0</v>
      </c>
      <c r="CK20" s="32">
        <f>ROUND(VLOOKUP($B20,'3.ข้อมูลงบทดลองปัจจุบัน'!$A$5:$CL$846,88,0),2)</f>
        <v>0</v>
      </c>
      <c r="CL20" s="32">
        <f>ROUND(VLOOKUP($B20,'3.ข้อมูลงบทดลองปัจจุบัน'!$A$5:$CL$846,89,0),2)</f>
        <v>0</v>
      </c>
      <c r="CM20" s="32">
        <f>ROUND(VLOOKUP($B20,'3.ข้อมูลงบทดลองปัจจุบัน'!$A$5:$CL$846,90,0),2)</f>
        <v>0</v>
      </c>
      <c r="CO20" s="75"/>
      <c r="CR20" s="102" t="e">
        <f>B20-#REF!</f>
        <v>#REF!</v>
      </c>
    </row>
    <row r="21" spans="1:96" x14ac:dyDescent="0.7">
      <c r="A21" s="101" t="s">
        <v>1469</v>
      </c>
      <c r="B21" s="114" t="s">
        <v>1956</v>
      </c>
      <c r="C21" s="100" t="s">
        <v>1478</v>
      </c>
      <c r="D21" s="32">
        <f>ROUND(VLOOKUP($B21,'3.ข้อมูลงบทดลองปัจจุบัน'!$A$5:$CL$846,3,0),2)</f>
        <v>45161456.100000001</v>
      </c>
      <c r="E21" s="32">
        <f>ROUND(VLOOKUP($B21,'3.ข้อมูลงบทดลองปัจจุบัน'!$A$5:$CL$846,4,0),2)</f>
        <v>3499981</v>
      </c>
      <c r="F21" s="32">
        <f>ROUND(VLOOKUP($B21,'3.ข้อมูลงบทดลองปัจจุบัน'!$A$5:$CL$846,5,0),2)</f>
        <v>5709167.9800000004</v>
      </c>
      <c r="G21" s="32">
        <f>ROUND(VLOOKUP($B21,'3.ข้อมูลงบทดลองปัจจุบัน'!$A$5:$CL$846,6,0),2)</f>
        <v>8682100.4600000009</v>
      </c>
      <c r="H21" s="32">
        <f>ROUND(VLOOKUP($B21,'3.ข้อมูลงบทดลองปัจจุบัน'!$A$5:$CL$846,7,0),2)</f>
        <v>2185660</v>
      </c>
      <c r="I21" s="32">
        <f>ROUND(VLOOKUP($B21,'3.ข้อมูลงบทดลองปัจจุบัน'!$A$5:$CL$846,8,0),2)</f>
        <v>12313928.5</v>
      </c>
      <c r="J21" s="32">
        <f>ROUND(VLOOKUP($B21,'3.ข้อมูลงบทดลองปัจจุบัน'!$A$5:$CL$846,9,0),2)</f>
        <v>49111846.840000004</v>
      </c>
      <c r="K21" s="32">
        <f>ROUND(VLOOKUP($B21,'3.ข้อมูลงบทดลองปัจจุบัน'!$A$5:$CL$846,10,0),2)</f>
        <v>10405522.5</v>
      </c>
      <c r="L21" s="32">
        <f>ROUND(VLOOKUP($B21,'3.ข้อมูลงบทดลองปัจจุบัน'!$A$5:$CL$846,11,0),2)</f>
        <v>5978334.29</v>
      </c>
      <c r="M21" s="32">
        <f>ROUND(VLOOKUP($B21,'3.ข้อมูลงบทดลองปัจจุบัน'!$A$5:$CL$846,12,0),2)</f>
        <v>6880364.8700000001</v>
      </c>
      <c r="N21" s="32">
        <f>ROUND(VLOOKUP($B21,'3.ข้อมูลงบทดลองปัจจุบัน'!$A$5:$CL$846,13,0),2)</f>
        <v>13311936.439999999</v>
      </c>
      <c r="O21" s="32">
        <f>ROUND(VLOOKUP($B21,'3.ข้อมูลงบทดลองปัจจุบัน'!$A$5:$CL$846,14,0),2)</f>
        <v>5675536.4199999999</v>
      </c>
      <c r="P21" s="32">
        <f>ROUND(VLOOKUP($B21,'3.ข้อมูลงบทดลองปัจจุบัน'!$A$5:$CL$846,15,0),2)</f>
        <v>47879547</v>
      </c>
      <c r="Q21" s="32">
        <f>ROUND(VLOOKUP($B21,'3.ข้อมูลงบทดลองปัจจุบัน'!$A$5:$CL$846,16,0),2)</f>
        <v>7496240</v>
      </c>
      <c r="R21" s="32">
        <f>ROUND(VLOOKUP($B21,'3.ข้อมูลงบทดลองปัจจุบัน'!$A$5:$CL$846,17,0),2)</f>
        <v>10075847</v>
      </c>
      <c r="S21" s="32">
        <f>ROUND(VLOOKUP($B21,'3.ข้อมูลงบทดลองปัจจุบัน'!$A$5:$CL$846,18,0),2)</f>
        <v>16146113</v>
      </c>
      <c r="T21" s="32">
        <f>ROUND(VLOOKUP($B21,'3.ข้อมูลงบทดลองปัจจุบัน'!$A$5:$CL$846,19,0),2)</f>
        <v>19001958.850000001</v>
      </c>
      <c r="U21" s="32">
        <f>ROUND(VLOOKUP($B21,'3.ข้อมูลงบทดลองปัจจุบัน'!$A$5:$CL$846,20,0),2)</f>
        <v>2701740</v>
      </c>
      <c r="V21" s="32">
        <f>ROUND(VLOOKUP($B21,'3.ข้อมูลงบทดลองปัจจุบัน'!$A$5:$CL$846,21,0),2)</f>
        <v>8042366.0800000001</v>
      </c>
      <c r="W21" s="32">
        <f>ROUND(VLOOKUP($B21,'3.ข้อมูลงบทดลองปัจจุบัน'!$A$5:$CL$846,22,0),2)</f>
        <v>2272887.3199999998</v>
      </c>
      <c r="X21" s="32">
        <f>ROUND(VLOOKUP($B21,'3.ข้อมูลงบทดลองปัจจุบัน'!$A$5:$CL$846,23,0),2)</f>
        <v>54535454.25</v>
      </c>
      <c r="Y21" s="32">
        <f>ROUND(VLOOKUP($B21,'3.ข้อมูลงบทดลองปัจจุบัน'!$A$5:$CL$846,24,0),2)</f>
        <v>1467174</v>
      </c>
      <c r="Z21" s="32">
        <f>ROUND(VLOOKUP($B21,'3.ข้อมูลงบทดลองปัจจุบัน'!$A$5:$CL$846,25,0),2)</f>
        <v>15069965.630000001</v>
      </c>
      <c r="AA21" s="32">
        <f>ROUND(VLOOKUP($B21,'3.ข้อมูลงบทดลองปัจจุบัน'!$A$5:$CL$846,26,0),2)</f>
        <v>8898849.0999999996</v>
      </c>
      <c r="AB21" s="32">
        <f>ROUND(VLOOKUP($B21,'3.ข้อมูลงบทดลองปัจจุบัน'!$A$5:$CL$846,27,0),2)</f>
        <v>2208162.5</v>
      </c>
      <c r="AC21" s="32">
        <f>ROUND(VLOOKUP($B21,'3.ข้อมูลงบทดลองปัจจุบัน'!$A$5:$CL$846,28,0),2)</f>
        <v>3510314</v>
      </c>
      <c r="AD21" s="32">
        <f>ROUND(VLOOKUP($B21,'3.ข้อมูลงบทดลองปัจจุบัน'!$A$5:$CL$846,29,0),2)</f>
        <v>0</v>
      </c>
      <c r="AE21" s="32">
        <f>ROUND(VLOOKUP($B21,'3.ข้อมูลงบทดลองปัจจุบัน'!$A$5:$CL$846,30,0),2)</f>
        <v>26955125.82</v>
      </c>
      <c r="AF21" s="32">
        <f>ROUND(VLOOKUP($B21,'3.ข้อมูลงบทดลองปัจจุบัน'!$A$5:$CL$846,31,0),2)</f>
        <v>3333323</v>
      </c>
      <c r="AG21" s="32">
        <f>ROUND(VLOOKUP($B21,'3.ข้อมูลงบทดลองปัจจุบัน'!$A$5:$CL$846,32,0),2)</f>
        <v>4189811.56</v>
      </c>
      <c r="AH21" s="32">
        <f>ROUND(VLOOKUP($B21,'3.ข้อมูลงบทดลองปัจจุบัน'!$A$5:$CL$846,33,0),2)</f>
        <v>5213550</v>
      </c>
      <c r="AI21" s="32">
        <f>ROUND(VLOOKUP($B21,'3.ข้อมูลงบทดลองปัจจุบัน'!$A$5:$CL$846,34,0),2)</f>
        <v>26394290</v>
      </c>
      <c r="AJ21" s="32">
        <f>ROUND(VLOOKUP($B21,'3.ข้อมูลงบทดลองปัจจุบัน'!$A$5:$CL$846,35,0),2)</f>
        <v>4075275.43</v>
      </c>
      <c r="AK21" s="32">
        <f>ROUND(VLOOKUP($B21,'3.ข้อมูลงบทดลองปัจจุบัน'!$A$5:$CL$846,36,0),2)</f>
        <v>2903552</v>
      </c>
      <c r="AL21" s="32">
        <f>ROUND(VLOOKUP($B21,'3.ข้อมูลงบทดลองปัจจุบัน'!$A$5:$CL$846,37,0),2)</f>
        <v>49714744</v>
      </c>
      <c r="AM21" s="32">
        <f>ROUND(VLOOKUP($B21,'3.ข้อมูลงบทดลองปัจจุบัน'!$A$5:$CL$846,38,0),2)</f>
        <v>16434453</v>
      </c>
      <c r="AN21" s="32">
        <f>ROUND(VLOOKUP($B21,'3.ข้อมูลงบทดลองปัจจุบัน'!$A$5:$CL$846,39,0),2)</f>
        <v>5680243</v>
      </c>
      <c r="AO21" s="32">
        <f>ROUND(VLOOKUP($B21,'3.ข้อมูลงบทดลองปัจจุบัน'!$A$5:$CL$846,40,0),2)</f>
        <v>18752278</v>
      </c>
      <c r="AP21" s="32">
        <f>ROUND(VLOOKUP($B21,'3.ข้อมูลงบทดลองปัจจุบัน'!$A$5:$CL$846,41,0),2)</f>
        <v>6369031</v>
      </c>
      <c r="AQ21" s="32">
        <f>ROUND(VLOOKUP($B21,'3.ข้อมูลงบทดลองปัจจุบัน'!$A$5:$CL$846,42,0),2)</f>
        <v>13718394.25</v>
      </c>
      <c r="AR21" s="32">
        <f>ROUND(VLOOKUP($B21,'3.ข้อมูลงบทดลองปัจจุบัน'!$A$5:$CL$846,43,0),2)</f>
        <v>2094690</v>
      </c>
      <c r="AS21" s="32">
        <f>ROUND(VLOOKUP($B21,'3.ข้อมูลงบทดลองปัจจุบัน'!$A$5:$CL$846,44,0),2)</f>
        <v>33208661.640000001</v>
      </c>
      <c r="AT21" s="32">
        <f>ROUND(VLOOKUP($B21,'3.ข้อมูลงบทดลองปัจจุบัน'!$A$5:$CL$846,45,0),2)</f>
        <v>6400859.96</v>
      </c>
      <c r="AU21" s="32">
        <f>ROUND(VLOOKUP($B21,'3.ข้อมูลงบทดลองปัจจุบัน'!$A$5:$CL$846,46,0),2)</f>
        <v>10678653</v>
      </c>
      <c r="AV21" s="32">
        <f>ROUND(VLOOKUP($B21,'3.ข้อมูลงบทดลองปัจจุบัน'!$A$5:$CL$846,47,0),2)</f>
        <v>25034756.84</v>
      </c>
      <c r="AW21" s="32">
        <f>ROUND(VLOOKUP($B21,'3.ข้อมูลงบทดลองปัจจุบัน'!$A$5:$CL$846,48,0),2)</f>
        <v>3786980</v>
      </c>
      <c r="AX21" s="32">
        <f>ROUND(VLOOKUP($B21,'3.ข้อมูลงบทดลองปัจจุบัน'!$A$5:$CL$846,49,0),2)</f>
        <v>7564236.8300000001</v>
      </c>
      <c r="AY21" s="32">
        <f>ROUND(VLOOKUP($B21,'3.ข้อมูลงบทดลองปัจจุบัน'!$A$5:$CL$846,50,0),2)</f>
        <v>16932992.02</v>
      </c>
      <c r="AZ21" s="32">
        <f>ROUND(VLOOKUP($B21,'3.ข้อมูลงบทดลองปัจจุบัน'!$A$5:$CL$846,51,0),2)</f>
        <v>8691145</v>
      </c>
      <c r="BA21" s="32">
        <f>ROUND(VLOOKUP($B21,'3.ข้อมูลงบทดลองปัจจุบัน'!$A$5:$CL$846,52,0),2)</f>
        <v>6478050</v>
      </c>
      <c r="BB21" s="32">
        <f>ROUND(VLOOKUP($B21,'3.ข้อมูลงบทดลองปัจจุบัน'!$A$5:$CL$846,53,0),2)</f>
        <v>44539970</v>
      </c>
      <c r="BC21" s="32">
        <f>ROUND(VLOOKUP($B21,'3.ข้อมูลงบทดลองปัจจุบัน'!$A$5:$CL$846,54,0),2)</f>
        <v>4890239</v>
      </c>
      <c r="BD21" s="32">
        <f>ROUND(VLOOKUP($B21,'3.ข้อมูลงบทดลองปัจจุบัน'!$A$5:$CL$846,55,0),2)</f>
        <v>112664657</v>
      </c>
      <c r="BE21" s="32">
        <f>ROUND(VLOOKUP($B21,'3.ข้อมูลงบทดลองปัจจุบัน'!$A$5:$CL$846,56,0),2)</f>
        <v>10721840.300000001</v>
      </c>
      <c r="BF21" s="32">
        <f>ROUND(VLOOKUP($B21,'3.ข้อมูลงบทดลองปัจจุบัน'!$A$5:$CL$846,57,0),2)</f>
        <v>3696840</v>
      </c>
      <c r="BG21" s="32">
        <f>ROUND(VLOOKUP($B21,'3.ข้อมูลงบทดลองปัจจุบัน'!$A$5:$CL$846,58,0),2)</f>
        <v>4368079</v>
      </c>
      <c r="BH21" s="32">
        <f>ROUND(VLOOKUP($B21,'3.ข้อมูลงบทดลองปัจจุบัน'!$A$5:$CL$846,59,0),2)</f>
        <v>9928908.5</v>
      </c>
      <c r="BI21" s="32">
        <f>ROUND(VLOOKUP($B21,'3.ข้อมูลงบทดลองปัจจุบัน'!$A$5:$CL$846,60,0),2)</f>
        <v>8312069.21</v>
      </c>
      <c r="BJ21" s="32">
        <f>ROUND(VLOOKUP($B21,'3.ข้อมูลงบทดลองปัจจุบัน'!$A$5:$CL$846,61,0),2)</f>
        <v>4788471</v>
      </c>
      <c r="BK21" s="32">
        <f>ROUND(VLOOKUP($B21,'3.ข้อมูลงบทดลองปัจจุบัน'!$A$5:$CL$846,62,0),2)</f>
        <v>4773690</v>
      </c>
      <c r="BL21" s="32">
        <f>ROUND(VLOOKUP($B21,'3.ข้อมูลงบทดลองปัจจุบัน'!$A$5:$CL$846,63,0),2)</f>
        <v>2721660</v>
      </c>
      <c r="BM21" s="32">
        <f>ROUND(VLOOKUP($B21,'3.ข้อมูลงบทดลองปัจจุบัน'!$A$5:$CL$846,64,0),2)</f>
        <v>71945711</v>
      </c>
      <c r="BN21" s="32">
        <f>ROUND(VLOOKUP($B21,'3.ข้อมูลงบทดลองปัจจุบัน'!$A$5:$CL$846,65,0),2)</f>
        <v>23732151.370000001</v>
      </c>
      <c r="BO21" s="32">
        <f>ROUND(VLOOKUP($B21,'3.ข้อมูลงบทดลองปัจจุบัน'!$A$5:$CL$846,66,0),2)</f>
        <v>12857163.68</v>
      </c>
      <c r="BP21" s="32">
        <f>ROUND(VLOOKUP($B21,'3.ข้อมูลงบทดลองปัจจุบัน'!$A$5:$CL$846,67,0),2)</f>
        <v>14660902</v>
      </c>
      <c r="BQ21" s="32">
        <f>ROUND(VLOOKUP($B21,'3.ข้อมูลงบทดลองปัจจุบัน'!$A$5:$CL$846,68,0),2)</f>
        <v>6702687</v>
      </c>
      <c r="BR21" s="32">
        <f>ROUND(VLOOKUP($B21,'3.ข้อมูลงบทดลองปัจจุบัน'!$A$5:$CL$846,69,0),2)</f>
        <v>12074411.27</v>
      </c>
      <c r="BS21" s="32">
        <f>ROUND(VLOOKUP($B21,'3.ข้อมูลงบทดลองปัจจุบัน'!$A$5:$CL$846,70,0),2)</f>
        <v>104442937</v>
      </c>
      <c r="BT21" s="32">
        <f>ROUND(VLOOKUP($B21,'3.ข้อมูลงบทดลองปัจจุบัน'!$A$5:$CL$846,71,0),2)</f>
        <v>17284121</v>
      </c>
      <c r="BU21" s="32">
        <f>ROUND(VLOOKUP($B21,'3.ข้อมูลงบทดลองปัจจุบัน'!$A$5:$CL$846,72,0),2)</f>
        <v>5839700</v>
      </c>
      <c r="BV21" s="32">
        <f>ROUND(VLOOKUP($B21,'3.ข้อมูลงบทดลองปัจจุบัน'!$A$5:$CL$846,73,0),2)</f>
        <v>22776357.559999999</v>
      </c>
      <c r="BW21" s="32">
        <f>ROUND(VLOOKUP($B21,'3.ข้อมูลงบทดลองปัจจุบัน'!$A$5:$CL$846,74,0),2)</f>
        <v>588516</v>
      </c>
      <c r="BX21" s="32">
        <f>ROUND(VLOOKUP($B21,'3.ข้อมูลงบทดลองปัจจุบัน'!$A$5:$CL$846,75,0),2)</f>
        <v>16721930</v>
      </c>
      <c r="BY21" s="32">
        <f>ROUND(VLOOKUP($B21,'3.ข้อมูลงบทดลองปัจจุบัน'!$A$5:$CL$846,76,0),2)</f>
        <v>14086089</v>
      </c>
      <c r="BZ21" s="32">
        <f>ROUND(VLOOKUP($B21,'3.ข้อมูลงบทดลองปัจจุบัน'!$A$5:$CL$846,77,0),2)</f>
        <v>7459612</v>
      </c>
      <c r="CA21" s="32">
        <f>ROUND(VLOOKUP($B21,'3.ข้อมูลงบทดลองปัจจุบัน'!$A$5:$CL$846,78,0),2)</f>
        <v>6353750</v>
      </c>
      <c r="CB21" s="32">
        <f>ROUND(VLOOKUP($B21,'3.ข้อมูลงบทดลองปัจจุบัน'!$A$5:$CL$846,79,0),2)</f>
        <v>5918910</v>
      </c>
      <c r="CC21" s="32">
        <f>ROUND(VLOOKUP($B21,'3.ข้อมูลงบทดลองปัจจุบัน'!$A$5:$CL$846,80,0),2)</f>
        <v>9140510</v>
      </c>
      <c r="CD21" s="32">
        <f>ROUND(VLOOKUP($B21,'3.ข้อมูลงบทดลองปัจจุบัน'!$A$5:$CL$846,81,0),2)</f>
        <v>13233515</v>
      </c>
      <c r="CE21" s="32">
        <f>ROUND(VLOOKUP($B21,'3.ข้อมูลงบทดลองปัจจุบัน'!$A$5:$CL$846,82,0),2)</f>
        <v>13267698</v>
      </c>
      <c r="CF21" s="32">
        <f>ROUND(VLOOKUP($B21,'3.ข้อมูลงบทดลองปัจจุบัน'!$A$5:$CL$846,83,0),2)</f>
        <v>4213337.5</v>
      </c>
      <c r="CG21" s="32">
        <f>ROUND(VLOOKUP($B21,'3.ข้อมูลงบทดลองปัจจุบัน'!$A$5:$CL$846,84,0),2)</f>
        <v>3176970.32</v>
      </c>
      <c r="CH21" s="32">
        <f>ROUND(VLOOKUP($B21,'3.ข้อมูลงบทดลองปัจจุบัน'!$A$5:$CL$846,85,0),2)</f>
        <v>4493424</v>
      </c>
      <c r="CI21" s="32">
        <f>ROUND(VLOOKUP($B21,'3.ข้อมูลงบทดลองปัจจุบัน'!$A$5:$CL$846,86,0),2)</f>
        <v>6733390</v>
      </c>
      <c r="CJ21" s="32">
        <f>ROUND(VLOOKUP($B21,'3.ข้อมูลงบทดลองปัจจุบัน'!$A$5:$CL$846,87,0),2)</f>
        <v>7243940</v>
      </c>
      <c r="CK21" s="32">
        <f>ROUND(VLOOKUP($B21,'3.ข้อมูลงบทดลองปัจจุบัน'!$A$5:$CL$846,88,0),2)</f>
        <v>23617158</v>
      </c>
      <c r="CL21" s="32">
        <f>ROUND(VLOOKUP($B21,'3.ข้อมูลงบทดลองปัจจุบัน'!$A$5:$CL$846,89,0),2)</f>
        <v>1531951</v>
      </c>
      <c r="CM21" s="32">
        <f>ROUND(VLOOKUP($B21,'3.ข้อมูลงบทดลองปัจจุบัน'!$A$5:$CL$846,90,0),2)</f>
        <v>2170427.5</v>
      </c>
      <c r="CO21" s="75"/>
      <c r="CR21" s="102" t="e">
        <f>B21-#REF!</f>
        <v>#REF!</v>
      </c>
    </row>
    <row r="22" spans="1:96" x14ac:dyDescent="0.7">
      <c r="A22" s="101" t="s">
        <v>1469</v>
      </c>
      <c r="B22" s="114" t="s">
        <v>502</v>
      </c>
      <c r="C22" s="100" t="s">
        <v>503</v>
      </c>
      <c r="D22" s="32">
        <f>ROUND(VLOOKUP($B22,'3.ข้อมูลงบทดลองปัจจุบัน'!$A$5:$CL$846,3,0),2)</f>
        <v>23181981</v>
      </c>
      <c r="E22" s="32">
        <f>ROUND(VLOOKUP($B22,'3.ข้อมูลงบทดลองปัจจุบัน'!$A$5:$CL$846,4,0),2)</f>
        <v>1230170.74</v>
      </c>
      <c r="F22" s="32">
        <f>ROUND(VLOOKUP($B22,'3.ข้อมูลงบทดลองปัจจุบัน'!$A$5:$CL$846,5,0),2)</f>
        <v>1045014</v>
      </c>
      <c r="G22" s="32">
        <f>ROUND(VLOOKUP($B22,'3.ข้อมูลงบทดลองปัจจุบัน'!$A$5:$CL$846,6,0),2)</f>
        <v>3443668.96</v>
      </c>
      <c r="H22" s="32">
        <f>ROUND(VLOOKUP($B22,'3.ข้อมูลงบทดลองปัจจุบัน'!$A$5:$CL$846,7,0),2)</f>
        <v>1433759.5</v>
      </c>
      <c r="I22" s="32">
        <f>ROUND(VLOOKUP($B22,'3.ข้อมูลงบทดลองปัจจุบัน'!$A$5:$CL$846,8,0),2)</f>
        <v>3522217.85</v>
      </c>
      <c r="J22" s="32">
        <f>ROUND(VLOOKUP($B22,'3.ข้อมูลงบทดลองปัจจุบัน'!$A$5:$CL$846,9,0),2)</f>
        <v>911123.75</v>
      </c>
      <c r="K22" s="32">
        <f>ROUND(VLOOKUP($B22,'3.ข้อมูลงบทดลองปัจจุบัน'!$A$5:$CL$846,10,0),2)</f>
        <v>1605621.65</v>
      </c>
      <c r="L22" s="32">
        <f>ROUND(VLOOKUP($B22,'3.ข้อมูลงบทดลองปัจจุบัน'!$A$5:$CL$846,11,0),2)</f>
        <v>846818.22</v>
      </c>
      <c r="M22" s="32">
        <f>ROUND(VLOOKUP($B22,'3.ข้อมูลงบทดลองปัจจุบัน'!$A$5:$CL$846,12,0),2)</f>
        <v>1979745.49</v>
      </c>
      <c r="N22" s="32">
        <f>ROUND(VLOOKUP($B22,'3.ข้อมูลงบทดลองปัจจุบัน'!$A$5:$CL$846,13,0),2)</f>
        <v>2652007.5</v>
      </c>
      <c r="O22" s="32">
        <f>ROUND(VLOOKUP($B22,'3.ข้อมูลงบทดลองปัจจุบัน'!$A$5:$CL$846,14,0),2)</f>
        <v>334871.63</v>
      </c>
      <c r="P22" s="32">
        <f>ROUND(VLOOKUP($B22,'3.ข้อมูลงบทดลองปัจจุบัน'!$A$5:$CL$846,15,0),2)</f>
        <v>10678034</v>
      </c>
      <c r="Q22" s="32">
        <f>ROUND(VLOOKUP($B22,'3.ข้อมูลงบทดลองปัจจุบัน'!$A$5:$CL$846,16,0),2)</f>
        <v>2504045.5099999998</v>
      </c>
      <c r="R22" s="32">
        <f>ROUND(VLOOKUP($B22,'3.ข้อมูลงบทดลองปัจจุบัน'!$A$5:$CL$846,17,0),2)</f>
        <v>942537</v>
      </c>
      <c r="S22" s="32">
        <f>ROUND(VLOOKUP($B22,'3.ข้อมูลงบทดลองปัจจุบัน'!$A$5:$CL$846,18,0),2)</f>
        <v>3922508</v>
      </c>
      <c r="T22" s="32">
        <f>ROUND(VLOOKUP($B22,'3.ข้อมูลงบทดลองปัจจุบัน'!$A$5:$CL$846,19,0),2)</f>
        <v>2640566.5</v>
      </c>
      <c r="U22" s="32">
        <f>ROUND(VLOOKUP($B22,'3.ข้อมูลงบทดลองปัจจุบัน'!$A$5:$CL$846,20,0),2)</f>
        <v>1016115.11</v>
      </c>
      <c r="V22" s="32">
        <f>ROUND(VLOOKUP($B22,'3.ข้อมูลงบทดลองปัจจุบัน'!$A$5:$CL$846,21,0),2)</f>
        <v>1753236.61</v>
      </c>
      <c r="W22" s="32">
        <f>ROUND(VLOOKUP($B22,'3.ข้อมูลงบทดลองปัจจุบัน'!$A$5:$CL$846,22,0),2)</f>
        <v>835505</v>
      </c>
      <c r="X22" s="32">
        <f>ROUND(VLOOKUP($B22,'3.ข้อมูลงบทดลองปัจจุบัน'!$A$5:$CL$846,23,0),2)</f>
        <v>33669482.670000002</v>
      </c>
      <c r="Y22" s="32">
        <f>ROUND(VLOOKUP($B22,'3.ข้อมูลงบทดลองปัจจุบัน'!$A$5:$CL$846,24,0),2)</f>
        <v>1108186.53</v>
      </c>
      <c r="Z22" s="32">
        <f>ROUND(VLOOKUP($B22,'3.ข้อมูลงบทดลองปัจจุบัน'!$A$5:$CL$846,25,0),2)</f>
        <v>1709117</v>
      </c>
      <c r="AA22" s="32">
        <f>ROUND(VLOOKUP($B22,'3.ข้อมูลงบทดลองปัจจุบัน'!$A$5:$CL$846,26,0),2)</f>
        <v>1007379.99</v>
      </c>
      <c r="AB22" s="32">
        <f>ROUND(VLOOKUP($B22,'3.ข้อมูลงบทดลองปัจจุบัน'!$A$5:$CL$846,27,0),2)</f>
        <v>402158.6</v>
      </c>
      <c r="AC22" s="32">
        <f>ROUND(VLOOKUP($B22,'3.ข้อมูลงบทดลองปัจจุบัน'!$A$5:$CL$846,28,0),2)</f>
        <v>1139458</v>
      </c>
      <c r="AD22" s="32">
        <f>ROUND(VLOOKUP($B22,'3.ข้อมูลงบทดลองปัจจุบัน'!$A$5:$CL$846,29,0),2)</f>
        <v>1825262</v>
      </c>
      <c r="AE22" s="32">
        <f>ROUND(VLOOKUP($B22,'3.ข้อมูลงบทดลองปัจจุบัน'!$A$5:$CL$846,30,0),2)</f>
        <v>5607669</v>
      </c>
      <c r="AF22" s="32">
        <f>ROUND(VLOOKUP($B22,'3.ข้อมูลงบทดลองปัจจุบัน'!$A$5:$CL$846,31,0),2)</f>
        <v>1310286</v>
      </c>
      <c r="AG22" s="32">
        <f>ROUND(VLOOKUP($B22,'3.ข้อมูลงบทดลองปัจจุบัน'!$A$5:$CL$846,32,0),2)</f>
        <v>847579.3</v>
      </c>
      <c r="AH22" s="32">
        <f>ROUND(VLOOKUP($B22,'3.ข้อมูลงบทดลองปัจจุบัน'!$A$5:$CL$846,33,0),2)</f>
        <v>1361985</v>
      </c>
      <c r="AI22" s="32">
        <f>ROUND(VLOOKUP($B22,'3.ข้อมูลงบทดลองปัจจุบัน'!$A$5:$CL$846,34,0),2)</f>
        <v>2090825.95</v>
      </c>
      <c r="AJ22" s="32">
        <f>ROUND(VLOOKUP($B22,'3.ข้อมูลงบทดลองปัจจุบัน'!$A$5:$CL$846,35,0),2)</f>
        <v>1197312</v>
      </c>
      <c r="AK22" s="32">
        <f>ROUND(VLOOKUP($B22,'3.ข้อมูลงบทดลองปัจจุบัน'!$A$5:$CL$846,36,0),2)</f>
        <v>727533</v>
      </c>
      <c r="AL22" s="32">
        <f>ROUND(VLOOKUP($B22,'3.ข้อมูลงบทดลองปัจจุบัน'!$A$5:$CL$846,37,0),2)</f>
        <v>52970009.159999996</v>
      </c>
      <c r="AM22" s="32">
        <f>ROUND(VLOOKUP($B22,'3.ข้อมูลงบทดลองปัจจุบัน'!$A$5:$CL$846,38,0),2)</f>
        <v>1740268</v>
      </c>
      <c r="AN22" s="32">
        <f>ROUND(VLOOKUP($B22,'3.ข้อมูลงบทดลองปัจจุบัน'!$A$5:$CL$846,39,0),2)</f>
        <v>1067480.5</v>
      </c>
      <c r="AO22" s="32">
        <f>ROUND(VLOOKUP($B22,'3.ข้อมูลงบทดลองปัจจุบัน'!$A$5:$CL$846,40,0),2)</f>
        <v>1941913</v>
      </c>
      <c r="AP22" s="32">
        <f>ROUND(VLOOKUP($B22,'3.ข้อมูลงบทดลองปัจจุบัน'!$A$5:$CL$846,41,0),2)</f>
        <v>2919116</v>
      </c>
      <c r="AQ22" s="32">
        <f>ROUND(VLOOKUP($B22,'3.ข้อมูลงบทดลองปัจจุบัน'!$A$5:$CL$846,42,0),2)</f>
        <v>1338836</v>
      </c>
      <c r="AR22" s="32">
        <f>ROUND(VLOOKUP($B22,'3.ข้อมูลงบทดลองปัจจุบัน'!$A$5:$CL$846,43,0),2)</f>
        <v>582704</v>
      </c>
      <c r="AS22" s="32">
        <f>ROUND(VLOOKUP($B22,'3.ข้อมูลงบทดลองปัจจุบัน'!$A$5:$CL$846,44,0),2)</f>
        <v>9047075.5</v>
      </c>
      <c r="AT22" s="32">
        <f>ROUND(VLOOKUP($B22,'3.ข้อมูลงบทดลองปัจจุบัน'!$A$5:$CL$846,45,0),2)</f>
        <v>1651544.25</v>
      </c>
      <c r="AU22" s="32">
        <f>ROUND(VLOOKUP($B22,'3.ข้อมูลงบทดลองปัจจุบัน'!$A$5:$CL$846,46,0),2)</f>
        <v>3211039.3</v>
      </c>
      <c r="AV22" s="32">
        <f>ROUND(VLOOKUP($B22,'3.ข้อมูลงบทดลองปัจจุบัน'!$A$5:$CL$846,47,0),2)</f>
        <v>1639120.36</v>
      </c>
      <c r="AW22" s="32">
        <f>ROUND(VLOOKUP($B22,'3.ข้อมูลงบทดลองปัจจุบัน'!$A$5:$CL$846,48,0),2)</f>
        <v>831350</v>
      </c>
      <c r="AX22" s="32">
        <f>ROUND(VLOOKUP($B22,'3.ข้อมูลงบทดลองปัจจุบัน'!$A$5:$CL$846,49,0),2)</f>
        <v>5933206</v>
      </c>
      <c r="AY22" s="32">
        <f>ROUND(VLOOKUP($B22,'3.ข้อมูลงบทดลองปัจจุบัน'!$A$5:$CL$846,50,0),2)</f>
        <v>2549654.17</v>
      </c>
      <c r="AZ22" s="32">
        <f>ROUND(VLOOKUP($B22,'3.ข้อมูลงบทดลองปัจจุบัน'!$A$5:$CL$846,51,0),2)</f>
        <v>1461543</v>
      </c>
      <c r="BA22" s="32">
        <f>ROUND(VLOOKUP($B22,'3.ข้อมูลงบทดลองปัจจุบัน'!$A$5:$CL$846,52,0),2)</f>
        <v>1021287</v>
      </c>
      <c r="BB22" s="32">
        <f>ROUND(VLOOKUP($B22,'3.ข้อมูลงบทดลองปัจจุบัน'!$A$5:$CL$846,53,0),2)</f>
        <v>6997477.8099999996</v>
      </c>
      <c r="BC22" s="32">
        <f>ROUND(VLOOKUP($B22,'3.ข้อมูลงบทดลองปัจจุบัน'!$A$5:$CL$846,54,0),2)</f>
        <v>936719.75</v>
      </c>
      <c r="BD22" s="32">
        <f>ROUND(VLOOKUP($B22,'3.ข้อมูลงบทดลองปัจจุบัน'!$A$5:$CL$846,55,0),2)</f>
        <v>36533807.75</v>
      </c>
      <c r="BE22" s="32">
        <f>ROUND(VLOOKUP($B22,'3.ข้อมูลงบทดลองปัจจุบัน'!$A$5:$CL$846,56,0),2)</f>
        <v>3244133.25</v>
      </c>
      <c r="BF22" s="32">
        <f>ROUND(VLOOKUP($B22,'3.ข้อมูลงบทดลองปัจจุบัน'!$A$5:$CL$846,57,0),2)</f>
        <v>1679548.25</v>
      </c>
      <c r="BG22" s="32">
        <f>ROUND(VLOOKUP($B22,'3.ข้อมูลงบทดลองปัจจุบัน'!$A$5:$CL$846,58,0),2)</f>
        <v>764953.8</v>
      </c>
      <c r="BH22" s="32">
        <f>ROUND(VLOOKUP($B22,'3.ข้อมูลงบทดลองปัจจุบัน'!$A$5:$CL$846,59,0),2)</f>
        <v>5718202.25</v>
      </c>
      <c r="BI22" s="32">
        <f>ROUND(VLOOKUP($B22,'3.ข้อมูลงบทดลองปัจจุบัน'!$A$5:$CL$846,60,0),2)</f>
        <v>621389</v>
      </c>
      <c r="BJ22" s="32">
        <f>ROUND(VLOOKUP($B22,'3.ข้อมูลงบทดลองปัจจุบัน'!$A$5:$CL$846,61,0),2)</f>
        <v>411475.69</v>
      </c>
      <c r="BK22" s="32">
        <f>ROUND(VLOOKUP($B22,'3.ข้อมูลงบทดลองปัจจุบัน'!$A$5:$CL$846,62,0),2)</f>
        <v>1277931.1499999999</v>
      </c>
      <c r="BL22" s="32">
        <f>ROUND(VLOOKUP($B22,'3.ข้อมูลงบทดลองปัจจุบัน'!$A$5:$CL$846,63,0),2)</f>
        <v>1269373.5</v>
      </c>
      <c r="BM22" s="32">
        <f>ROUND(VLOOKUP($B22,'3.ข้อมูลงบทดลองปัจจุบัน'!$A$5:$CL$846,64,0),2)</f>
        <v>20044875.25</v>
      </c>
      <c r="BN22" s="32">
        <f>ROUND(VLOOKUP($B22,'3.ข้อมูลงบทดลองปัจจุบัน'!$A$5:$CL$846,65,0),2)</f>
        <v>2734954.42</v>
      </c>
      <c r="BO22" s="32">
        <f>ROUND(VLOOKUP($B22,'3.ข้อมูลงบทดลองปัจจุบัน'!$A$5:$CL$846,66,0),2)</f>
        <v>4653217.6500000004</v>
      </c>
      <c r="BP22" s="32">
        <f>ROUND(VLOOKUP($B22,'3.ข้อมูลงบทดลองปัจจุบัน'!$A$5:$CL$846,67,0),2)</f>
        <v>1908247</v>
      </c>
      <c r="BQ22" s="32">
        <f>ROUND(VLOOKUP($B22,'3.ข้อมูลงบทดลองปัจจุบัน'!$A$5:$CL$846,68,0),2)</f>
        <v>1285633.75</v>
      </c>
      <c r="BR22" s="32">
        <f>ROUND(VLOOKUP($B22,'3.ข้อมูลงบทดลองปัจจุบัน'!$A$5:$CL$846,69,0),2)</f>
        <v>3411969</v>
      </c>
      <c r="BS22" s="32">
        <f>ROUND(VLOOKUP($B22,'3.ข้อมูลงบทดลองปัจจุบัน'!$A$5:$CL$846,70,0),2)</f>
        <v>87711379.400000006</v>
      </c>
      <c r="BT22" s="32">
        <f>ROUND(VLOOKUP($B22,'3.ข้อมูลงบทดลองปัจจุบัน'!$A$5:$CL$846,71,0),2)</f>
        <v>3031861</v>
      </c>
      <c r="BU22" s="32">
        <f>ROUND(VLOOKUP($B22,'3.ข้อมูลงบทดลองปัจจุบัน'!$A$5:$CL$846,72,0),2)</f>
        <v>3244999.88</v>
      </c>
      <c r="BV22" s="32">
        <f>ROUND(VLOOKUP($B22,'3.ข้อมูลงบทดลองปัจจุบัน'!$A$5:$CL$846,73,0),2)</f>
        <v>16274259.199999999</v>
      </c>
      <c r="BW22" s="32">
        <f>ROUND(VLOOKUP($B22,'3.ข้อมูลงบทดลองปัจจุบัน'!$A$5:$CL$846,74,0),2)</f>
        <v>384073</v>
      </c>
      <c r="BX22" s="32">
        <f>ROUND(VLOOKUP($B22,'3.ข้อมูลงบทดลองปัจจุบัน'!$A$5:$CL$846,75,0),2)</f>
        <v>1245289</v>
      </c>
      <c r="BY22" s="32">
        <f>ROUND(VLOOKUP($B22,'3.ข้อมูลงบทดลองปัจจุบัน'!$A$5:$CL$846,76,0),2)</f>
        <v>3948442.75</v>
      </c>
      <c r="BZ22" s="32">
        <f>ROUND(VLOOKUP($B22,'3.ข้อมูลงบทดลองปัจจุบัน'!$A$5:$CL$846,77,0),2)</f>
        <v>699158.4</v>
      </c>
      <c r="CA22" s="32">
        <f>ROUND(VLOOKUP($B22,'3.ข้อมูลงบทดลองปัจจุบัน'!$A$5:$CL$846,78,0),2)</f>
        <v>1419062</v>
      </c>
      <c r="CB22" s="32">
        <f>ROUND(VLOOKUP($B22,'3.ข้อมูลงบทดลองปัจจุบัน'!$A$5:$CL$846,79,0),2)</f>
        <v>1490910.8</v>
      </c>
      <c r="CC22" s="32">
        <f>ROUND(VLOOKUP($B22,'3.ข้อมูลงบทดลองปัจจุบัน'!$A$5:$CL$846,80,0),2)</f>
        <v>1553348</v>
      </c>
      <c r="CD22" s="32">
        <f>ROUND(VLOOKUP($B22,'3.ข้อมูลงบทดลองปัจจุบัน'!$A$5:$CL$846,81,0),2)</f>
        <v>2207856.75</v>
      </c>
      <c r="CE22" s="32">
        <f>ROUND(VLOOKUP($B22,'3.ข้อมูลงบทดลองปัจจุบัน'!$A$5:$CL$846,82,0),2)</f>
        <v>3269952</v>
      </c>
      <c r="CF22" s="32">
        <f>ROUND(VLOOKUP($B22,'3.ข้อมูลงบทดลองปัจจุบัน'!$A$5:$CL$846,83,0),2)</f>
        <v>2493523.2000000002</v>
      </c>
      <c r="CG22" s="32">
        <f>ROUND(VLOOKUP($B22,'3.ข้อมูลงบทดลองปัจจุบัน'!$A$5:$CL$846,84,0),2)</f>
        <v>740957</v>
      </c>
      <c r="CH22" s="32">
        <f>ROUND(VLOOKUP($B22,'3.ข้อมูลงบทดลองปัจจุบัน'!$A$5:$CL$846,85,0),2)</f>
        <v>911076.25</v>
      </c>
      <c r="CI22" s="32">
        <f>ROUND(VLOOKUP($B22,'3.ข้อมูลงบทดลองปัจจุบัน'!$A$5:$CL$846,86,0),2)</f>
        <v>986970</v>
      </c>
      <c r="CJ22" s="32">
        <f>ROUND(VLOOKUP($B22,'3.ข้อมูลงบทดลองปัจจุบัน'!$A$5:$CL$846,87,0),2)</f>
        <v>931404</v>
      </c>
      <c r="CK22" s="32">
        <f>ROUND(VLOOKUP($B22,'3.ข้อมูลงบทดลองปัจจุบัน'!$A$5:$CL$846,88,0),2)</f>
        <v>3677421.6</v>
      </c>
      <c r="CL22" s="32">
        <f>ROUND(VLOOKUP($B22,'3.ข้อมูลงบทดลองปัจจุบัน'!$A$5:$CL$846,89,0),2)</f>
        <v>922301</v>
      </c>
      <c r="CM22" s="32">
        <f>ROUND(VLOOKUP($B22,'3.ข้อมูลงบทดลองปัจจุบัน'!$A$5:$CL$846,90,0),2)</f>
        <v>1050398</v>
      </c>
      <c r="CO22" s="75"/>
      <c r="CR22" s="102" t="e">
        <f>B22-#REF!</f>
        <v>#REF!</v>
      </c>
    </row>
    <row r="23" spans="1:96" x14ac:dyDescent="0.7">
      <c r="A23" s="101" t="s">
        <v>1469</v>
      </c>
      <c r="B23" s="114" t="s">
        <v>506</v>
      </c>
      <c r="C23" s="100" t="s">
        <v>1958</v>
      </c>
      <c r="D23" s="32">
        <f>ROUND(VLOOKUP($B23,'3.ข้อมูลงบทดลองปัจจุบัน'!$A$5:$CL$846,3,0),2)</f>
        <v>146695.70000000001</v>
      </c>
      <c r="E23" s="32">
        <f>ROUND(VLOOKUP($B23,'3.ข้อมูลงบทดลองปัจจุบัน'!$A$5:$CL$846,4,0),2)</f>
        <v>0</v>
      </c>
      <c r="F23" s="32">
        <f>ROUND(VLOOKUP($B23,'3.ข้อมูลงบทดลองปัจจุบัน'!$A$5:$CL$846,5,0),2)</f>
        <v>0</v>
      </c>
      <c r="G23" s="32">
        <f>ROUND(VLOOKUP($B23,'3.ข้อมูลงบทดลองปัจจุบัน'!$A$5:$CL$846,6,0),2)</f>
        <v>0</v>
      </c>
      <c r="H23" s="32">
        <f>ROUND(VLOOKUP($B23,'3.ข้อมูลงบทดลองปัจจุบัน'!$A$5:$CL$846,7,0),2)</f>
        <v>0</v>
      </c>
      <c r="I23" s="32">
        <f>ROUND(VLOOKUP($B23,'3.ข้อมูลงบทดลองปัจจุบัน'!$A$5:$CL$846,8,0),2)</f>
        <v>0</v>
      </c>
      <c r="J23" s="32">
        <f>ROUND(VLOOKUP($B23,'3.ข้อมูลงบทดลองปัจจุบัน'!$A$5:$CL$846,9,0),2)</f>
        <v>0</v>
      </c>
      <c r="K23" s="32">
        <f>ROUND(VLOOKUP($B23,'3.ข้อมูลงบทดลองปัจจุบัน'!$A$5:$CL$846,10,0),2)</f>
        <v>0</v>
      </c>
      <c r="L23" s="32">
        <f>ROUND(VLOOKUP($B23,'3.ข้อมูลงบทดลองปัจจุบัน'!$A$5:$CL$846,11,0),2)</f>
        <v>0</v>
      </c>
      <c r="M23" s="32">
        <f>ROUND(VLOOKUP($B23,'3.ข้อมูลงบทดลองปัจจุบัน'!$A$5:$CL$846,12,0),2)</f>
        <v>0</v>
      </c>
      <c r="N23" s="32">
        <f>ROUND(VLOOKUP($B23,'3.ข้อมูลงบทดลองปัจจุบัน'!$A$5:$CL$846,13,0),2)</f>
        <v>0</v>
      </c>
      <c r="O23" s="32">
        <f>ROUND(VLOOKUP($B23,'3.ข้อมูลงบทดลองปัจจุบัน'!$A$5:$CL$846,14,0),2)</f>
        <v>191336</v>
      </c>
      <c r="P23" s="32">
        <f>ROUND(VLOOKUP($B23,'3.ข้อมูลงบทดลองปัจจุบัน'!$A$5:$CL$846,15,0),2)</f>
        <v>0</v>
      </c>
      <c r="Q23" s="32">
        <f>ROUND(VLOOKUP($B23,'3.ข้อมูลงบทดลองปัจจุบัน'!$A$5:$CL$846,16,0),2)</f>
        <v>900</v>
      </c>
      <c r="R23" s="32">
        <f>ROUND(VLOOKUP($B23,'3.ข้อมูลงบทดลองปัจจุบัน'!$A$5:$CL$846,17,0),2)</f>
        <v>0</v>
      </c>
      <c r="S23" s="32">
        <f>ROUND(VLOOKUP($B23,'3.ข้อมูลงบทดลองปัจจุบัน'!$A$5:$CL$846,18,0),2)</f>
        <v>64745</v>
      </c>
      <c r="T23" s="32">
        <f>ROUND(VLOOKUP($B23,'3.ข้อมูลงบทดลองปัจจุบัน'!$A$5:$CL$846,19,0),2)</f>
        <v>0</v>
      </c>
      <c r="U23" s="32">
        <f>ROUND(VLOOKUP($B23,'3.ข้อมูลงบทดลองปัจจุบัน'!$A$5:$CL$846,20,0),2)</f>
        <v>111326.5</v>
      </c>
      <c r="V23" s="32">
        <f>ROUND(VLOOKUP($B23,'3.ข้อมูลงบทดลองปัจจุบัน'!$A$5:$CL$846,21,0),2)</f>
        <v>117708</v>
      </c>
      <c r="W23" s="32">
        <f>ROUND(VLOOKUP($B23,'3.ข้อมูลงบทดลองปัจจุบัน'!$A$5:$CL$846,22,0),2)</f>
        <v>0</v>
      </c>
      <c r="X23" s="32">
        <f>ROUND(VLOOKUP($B23,'3.ข้อมูลงบทดลองปัจจุบัน'!$A$5:$CL$846,23,0),2)</f>
        <v>301401</v>
      </c>
      <c r="Y23" s="32">
        <f>ROUND(VLOOKUP($B23,'3.ข้อมูลงบทดลองปัจจุบัน'!$A$5:$CL$846,24,0),2)</f>
        <v>0</v>
      </c>
      <c r="Z23" s="32">
        <f>ROUND(VLOOKUP($B23,'3.ข้อมูลงบทดลองปัจจุบัน'!$A$5:$CL$846,25,0),2)</f>
        <v>0</v>
      </c>
      <c r="AA23" s="32">
        <f>ROUND(VLOOKUP($B23,'3.ข้อมูลงบทดลองปัจจุบัน'!$A$5:$CL$846,26,0),2)</f>
        <v>0</v>
      </c>
      <c r="AB23" s="32">
        <f>ROUND(VLOOKUP($B23,'3.ข้อมูลงบทดลองปัจจุบัน'!$A$5:$CL$846,27,0),2)</f>
        <v>0</v>
      </c>
      <c r="AC23" s="32">
        <f>ROUND(VLOOKUP($B23,'3.ข้อมูลงบทดลองปัจจุบัน'!$A$5:$CL$846,28,0),2)</f>
        <v>0</v>
      </c>
      <c r="AD23" s="32">
        <f>ROUND(VLOOKUP($B23,'3.ข้อมูลงบทดลองปัจจุบัน'!$A$5:$CL$846,29,0),2)</f>
        <v>0</v>
      </c>
      <c r="AE23" s="32">
        <f>ROUND(VLOOKUP($B23,'3.ข้อมูลงบทดลองปัจจุบัน'!$A$5:$CL$846,30,0),2)</f>
        <v>0</v>
      </c>
      <c r="AF23" s="32">
        <f>ROUND(VLOOKUP($B23,'3.ข้อมูลงบทดลองปัจจุบัน'!$A$5:$CL$846,31,0),2)</f>
        <v>0</v>
      </c>
      <c r="AG23" s="32">
        <f>ROUND(VLOOKUP($B23,'3.ข้อมูลงบทดลองปัจจุบัน'!$A$5:$CL$846,32,0),2)</f>
        <v>4691</v>
      </c>
      <c r="AH23" s="32">
        <f>ROUND(VLOOKUP($B23,'3.ข้อมูลงบทดลองปัจจุบัน'!$A$5:$CL$846,33,0),2)</f>
        <v>0</v>
      </c>
      <c r="AI23" s="32">
        <f>ROUND(VLOOKUP($B23,'3.ข้อมูลงบทดลองปัจจุบัน'!$A$5:$CL$846,34,0),2)</f>
        <v>9163</v>
      </c>
      <c r="AJ23" s="32">
        <f>ROUND(VLOOKUP($B23,'3.ข้อมูลงบทดลองปัจจุบัน'!$A$5:$CL$846,35,0),2)</f>
        <v>0</v>
      </c>
      <c r="AK23" s="32">
        <f>ROUND(VLOOKUP($B23,'3.ข้อมูลงบทดลองปัจจุบัน'!$A$5:$CL$846,36,0),2)</f>
        <v>0</v>
      </c>
      <c r="AL23" s="32">
        <f>ROUND(VLOOKUP($B23,'3.ข้อมูลงบทดลองปัจจุบัน'!$A$5:$CL$846,37,0),2)</f>
        <v>3075900</v>
      </c>
      <c r="AM23" s="32">
        <f>ROUND(VLOOKUP($B23,'3.ข้อมูลงบทดลองปัจจุบัน'!$A$5:$CL$846,38,0),2)</f>
        <v>0</v>
      </c>
      <c r="AN23" s="32">
        <f>ROUND(VLOOKUP($B23,'3.ข้อมูลงบทดลองปัจจุบัน'!$A$5:$CL$846,39,0),2)</f>
        <v>79970.5</v>
      </c>
      <c r="AO23" s="32">
        <f>ROUND(VLOOKUP($B23,'3.ข้อมูลงบทดลองปัจจุบัน'!$A$5:$CL$846,40,0),2)</f>
        <v>0</v>
      </c>
      <c r="AP23" s="32">
        <f>ROUND(VLOOKUP($B23,'3.ข้อมูลงบทดลองปัจจุบัน'!$A$5:$CL$846,41,0),2)</f>
        <v>-58996</v>
      </c>
      <c r="AQ23" s="32">
        <f>ROUND(VLOOKUP($B23,'3.ข้อมูลงบทดลองปัจจุบัน'!$A$5:$CL$846,42,0),2)</f>
        <v>79532</v>
      </c>
      <c r="AR23" s="32">
        <f>ROUND(VLOOKUP($B23,'3.ข้อมูลงบทดลองปัจจุบัน'!$A$5:$CL$846,43,0),2)</f>
        <v>54523</v>
      </c>
      <c r="AS23" s="32">
        <f>ROUND(VLOOKUP($B23,'3.ข้อมูลงบทดลองปัจจุบัน'!$A$5:$CL$846,44,0),2)</f>
        <v>128896</v>
      </c>
      <c r="AT23" s="32">
        <f>ROUND(VLOOKUP($B23,'3.ข้อมูลงบทดลองปัจจุบัน'!$A$5:$CL$846,45,0),2)</f>
        <v>47406.25</v>
      </c>
      <c r="AU23" s="32">
        <f>ROUND(VLOOKUP($B23,'3.ข้อมูลงบทดลองปัจจุบัน'!$A$5:$CL$846,46,0),2)</f>
        <v>159624</v>
      </c>
      <c r="AV23" s="32">
        <f>ROUND(VLOOKUP($B23,'3.ข้อมูลงบทดลองปัจจุบัน'!$A$5:$CL$846,47,0),2)</f>
        <v>0</v>
      </c>
      <c r="AW23" s="32">
        <f>ROUND(VLOOKUP($B23,'3.ข้อมูลงบทดลองปัจจุบัน'!$A$5:$CL$846,48,0),2)</f>
        <v>0</v>
      </c>
      <c r="AX23" s="32">
        <f>ROUND(VLOOKUP($B23,'3.ข้อมูลงบทดลองปัจจุบัน'!$A$5:$CL$846,49,0),2)</f>
        <v>0</v>
      </c>
      <c r="AY23" s="32">
        <f>ROUND(VLOOKUP($B23,'3.ข้อมูลงบทดลองปัจจุบัน'!$A$5:$CL$846,50,0),2)</f>
        <v>573556</v>
      </c>
      <c r="AZ23" s="32">
        <f>ROUND(VLOOKUP($B23,'3.ข้อมูลงบทดลองปัจจุบัน'!$A$5:$CL$846,51,0),2)</f>
        <v>0</v>
      </c>
      <c r="BA23" s="32">
        <f>ROUND(VLOOKUP($B23,'3.ข้อมูลงบทดลองปัจจุบัน'!$A$5:$CL$846,52,0),2)</f>
        <v>0</v>
      </c>
      <c r="BB23" s="32">
        <f>ROUND(VLOOKUP($B23,'3.ข้อมูลงบทดลองปัจจุบัน'!$A$5:$CL$846,53,0),2)</f>
        <v>354217.75</v>
      </c>
      <c r="BC23" s="32">
        <f>ROUND(VLOOKUP($B23,'3.ข้อมูลงบทดลองปัจจุบัน'!$A$5:$CL$846,54,0),2)</f>
        <v>162589.25</v>
      </c>
      <c r="BD23" s="32">
        <f>ROUND(VLOOKUP($B23,'3.ข้อมูลงบทดลองปัจจุบัน'!$A$5:$CL$846,55,0),2)</f>
        <v>283603.20000000001</v>
      </c>
      <c r="BE23" s="32">
        <f>ROUND(VLOOKUP($B23,'3.ข้อมูลงบทดลองปัจจุบัน'!$A$5:$CL$846,56,0),2)</f>
        <v>2845</v>
      </c>
      <c r="BF23" s="32">
        <f>ROUND(VLOOKUP($B23,'3.ข้อมูลงบทดลองปัจจุบัน'!$A$5:$CL$846,57,0),2)</f>
        <v>6455.5</v>
      </c>
      <c r="BG23" s="32">
        <f>ROUND(VLOOKUP($B23,'3.ข้อมูลงบทดลองปัจจุบัน'!$A$5:$CL$846,58,0),2)</f>
        <v>58355.75</v>
      </c>
      <c r="BH23" s="32">
        <f>ROUND(VLOOKUP($B23,'3.ข้อมูลงบทดลองปัจจุบัน'!$A$5:$CL$846,59,0),2)</f>
        <v>132955</v>
      </c>
      <c r="BI23" s="32">
        <f>ROUND(VLOOKUP($B23,'3.ข้อมูลงบทดลองปัจจุบัน'!$A$5:$CL$846,60,0),2)</f>
        <v>74483</v>
      </c>
      <c r="BJ23" s="32">
        <f>ROUND(VLOOKUP($B23,'3.ข้อมูลงบทดลองปัจจุบัน'!$A$5:$CL$846,61,0),2)</f>
        <v>23764</v>
      </c>
      <c r="BK23" s="32">
        <f>ROUND(VLOOKUP($B23,'3.ข้อมูลงบทดลองปัจจุบัน'!$A$5:$CL$846,62,0),2)</f>
        <v>3861</v>
      </c>
      <c r="BL23" s="32">
        <f>ROUND(VLOOKUP($B23,'3.ข้อมูลงบทดลองปัจจุบัน'!$A$5:$CL$846,63,0),2)</f>
        <v>0</v>
      </c>
      <c r="BM23" s="32">
        <f>ROUND(VLOOKUP($B23,'3.ข้อมูลงบทดลองปัจจุบัน'!$A$5:$CL$846,64,0),2)</f>
        <v>1921550.55</v>
      </c>
      <c r="BN23" s="32">
        <f>ROUND(VLOOKUP($B23,'3.ข้อมูลงบทดลองปัจจุบัน'!$A$5:$CL$846,65,0),2)</f>
        <v>0</v>
      </c>
      <c r="BO23" s="32">
        <f>ROUND(VLOOKUP($B23,'3.ข้อมูลงบทดลองปัจจุบัน'!$A$5:$CL$846,66,0),2)</f>
        <v>0</v>
      </c>
      <c r="BP23" s="32">
        <f>ROUND(VLOOKUP($B23,'3.ข้อมูลงบทดลองปัจจุบัน'!$A$5:$CL$846,67,0),2)</f>
        <v>0</v>
      </c>
      <c r="BQ23" s="32">
        <f>ROUND(VLOOKUP($B23,'3.ข้อมูลงบทดลองปัจจุบัน'!$A$5:$CL$846,68,0),2)</f>
        <v>0</v>
      </c>
      <c r="BR23" s="32">
        <f>ROUND(VLOOKUP($B23,'3.ข้อมูลงบทดลองปัจจุบัน'!$A$5:$CL$846,69,0),2)</f>
        <v>0</v>
      </c>
      <c r="BS23" s="32">
        <f>ROUND(VLOOKUP($B23,'3.ข้อมูลงบทดลองปัจจุบัน'!$A$5:$CL$846,70,0),2)</f>
        <v>2660511</v>
      </c>
      <c r="BT23" s="32">
        <f>ROUND(VLOOKUP($B23,'3.ข้อมูลงบทดลองปัจจุบัน'!$A$5:$CL$846,71,0),2)</f>
        <v>0</v>
      </c>
      <c r="BU23" s="32">
        <f>ROUND(VLOOKUP($B23,'3.ข้อมูลงบทดลองปัจจุบัน'!$A$5:$CL$846,72,0),2)</f>
        <v>0</v>
      </c>
      <c r="BV23" s="32">
        <f>ROUND(VLOOKUP($B23,'3.ข้อมูลงบทดลองปัจจุบัน'!$A$5:$CL$846,73,0),2)</f>
        <v>0</v>
      </c>
      <c r="BW23" s="32">
        <f>ROUND(VLOOKUP($B23,'3.ข้อมูลงบทดลองปัจจุบัน'!$A$5:$CL$846,74,0),2)</f>
        <v>0</v>
      </c>
      <c r="BX23" s="32">
        <f>ROUND(VLOOKUP($B23,'3.ข้อมูลงบทดลองปัจจุบัน'!$A$5:$CL$846,75,0),2)</f>
        <v>0</v>
      </c>
      <c r="BY23" s="32">
        <f>ROUND(VLOOKUP($B23,'3.ข้อมูลงบทดลองปัจจุบัน'!$A$5:$CL$846,76,0),2)</f>
        <v>0</v>
      </c>
      <c r="BZ23" s="32">
        <f>ROUND(VLOOKUP($B23,'3.ข้อมูลงบทดลองปัจจุบัน'!$A$5:$CL$846,77,0),2)</f>
        <v>0</v>
      </c>
      <c r="CA23" s="32">
        <f>ROUND(VLOOKUP($B23,'3.ข้อมูลงบทดลองปัจจุบัน'!$A$5:$CL$846,78,0),2)</f>
        <v>0</v>
      </c>
      <c r="CB23" s="32">
        <f>ROUND(VLOOKUP($B23,'3.ข้อมูลงบทดลองปัจจุบัน'!$A$5:$CL$846,79,0),2)</f>
        <v>1034</v>
      </c>
      <c r="CC23" s="32">
        <f>ROUND(VLOOKUP($B23,'3.ข้อมูลงบทดลองปัจจุบัน'!$A$5:$CL$846,80,0),2)</f>
        <v>0</v>
      </c>
      <c r="CD23" s="32">
        <f>ROUND(VLOOKUP($B23,'3.ข้อมูลงบทดลองปัจจุบัน'!$A$5:$CL$846,81,0),2)</f>
        <v>0</v>
      </c>
      <c r="CE23" s="32">
        <f>ROUND(VLOOKUP($B23,'3.ข้อมูลงบทดลองปัจจุบัน'!$A$5:$CL$846,82,0),2)</f>
        <v>483355</v>
      </c>
      <c r="CF23" s="32">
        <f>ROUND(VLOOKUP($B23,'3.ข้อมูลงบทดลองปัจจุบัน'!$A$5:$CL$846,83,0),2)</f>
        <v>0</v>
      </c>
      <c r="CG23" s="32">
        <f>ROUND(VLOOKUP($B23,'3.ข้อมูลงบทดลองปัจจุบัน'!$A$5:$CL$846,84,0),2)</f>
        <v>0</v>
      </c>
      <c r="CH23" s="32">
        <f>ROUND(VLOOKUP($B23,'3.ข้อมูลงบทดลองปัจจุบัน'!$A$5:$CL$846,85,0),2)</f>
        <v>1191</v>
      </c>
      <c r="CI23" s="32">
        <f>ROUND(VLOOKUP($B23,'3.ข้อมูลงบทดลองปัจจุบัน'!$A$5:$CL$846,86,0),2)</f>
        <v>0</v>
      </c>
      <c r="CJ23" s="32">
        <f>ROUND(VLOOKUP($B23,'3.ข้อมูลงบทดลองปัจจุบัน'!$A$5:$CL$846,87,0),2)</f>
        <v>0</v>
      </c>
      <c r="CK23" s="32">
        <f>ROUND(VLOOKUP($B23,'3.ข้อมูลงบทดลองปัจจุบัน'!$A$5:$CL$846,88,0),2)</f>
        <v>3740</v>
      </c>
      <c r="CL23" s="32">
        <f>ROUND(VLOOKUP($B23,'3.ข้อมูลงบทดลองปัจจุบัน'!$A$5:$CL$846,89,0),2)</f>
        <v>2145</v>
      </c>
      <c r="CM23" s="32">
        <f>ROUND(VLOOKUP($B23,'3.ข้อมูลงบทดลองปัจจุบัน'!$A$5:$CL$846,90,0),2)</f>
        <v>0</v>
      </c>
      <c r="CO23" s="75"/>
      <c r="CR23" s="102" t="e">
        <f>B23-#REF!</f>
        <v>#REF!</v>
      </c>
    </row>
    <row r="24" spans="1:96" x14ac:dyDescent="0.7">
      <c r="A24" s="101" t="s">
        <v>1469</v>
      </c>
      <c r="B24" s="114" t="s">
        <v>1960</v>
      </c>
      <c r="C24" s="100" t="s">
        <v>1365</v>
      </c>
      <c r="D24" s="32">
        <f>ROUND(VLOOKUP($B24,'3.ข้อมูลงบทดลองปัจจุบัน'!$A$5:$CL$846,3,0),2)</f>
        <v>50</v>
      </c>
      <c r="E24" s="32">
        <f>ROUND(VLOOKUP($B24,'3.ข้อมูลงบทดลองปัจจุบัน'!$A$5:$CL$846,4,0),2)</f>
        <v>0</v>
      </c>
      <c r="F24" s="32">
        <f>ROUND(VLOOKUP($B24,'3.ข้อมูลงบทดลองปัจจุบัน'!$A$5:$CL$846,5,0),2)</f>
        <v>0</v>
      </c>
      <c r="G24" s="32">
        <f>ROUND(VLOOKUP($B24,'3.ข้อมูลงบทดลองปัจจุบัน'!$A$5:$CL$846,6,0),2)</f>
        <v>0</v>
      </c>
      <c r="H24" s="32">
        <f>ROUND(VLOOKUP($B24,'3.ข้อมูลงบทดลองปัจจุบัน'!$A$5:$CL$846,7,0),2)</f>
        <v>0</v>
      </c>
      <c r="I24" s="32">
        <f>ROUND(VLOOKUP($B24,'3.ข้อมูลงบทดลองปัจจุบัน'!$A$5:$CL$846,8,0),2)</f>
        <v>0</v>
      </c>
      <c r="J24" s="32">
        <f>ROUND(VLOOKUP($B24,'3.ข้อมูลงบทดลองปัจจุบัน'!$A$5:$CL$846,9,0),2)</f>
        <v>0</v>
      </c>
      <c r="K24" s="32">
        <f>ROUND(VLOOKUP($B24,'3.ข้อมูลงบทดลองปัจจุบัน'!$A$5:$CL$846,10,0),2)</f>
        <v>0</v>
      </c>
      <c r="L24" s="32">
        <f>ROUND(VLOOKUP($B24,'3.ข้อมูลงบทดลองปัจจุบัน'!$A$5:$CL$846,11,0),2)</f>
        <v>0</v>
      </c>
      <c r="M24" s="32">
        <f>ROUND(VLOOKUP($B24,'3.ข้อมูลงบทดลองปัจจุบัน'!$A$5:$CL$846,12,0),2)</f>
        <v>0</v>
      </c>
      <c r="N24" s="32">
        <f>ROUND(VLOOKUP($B24,'3.ข้อมูลงบทดลองปัจจุบัน'!$A$5:$CL$846,13,0),2)</f>
        <v>0</v>
      </c>
      <c r="O24" s="32">
        <f>ROUND(VLOOKUP($B24,'3.ข้อมูลงบทดลองปัจจุบัน'!$A$5:$CL$846,14,0),2)</f>
        <v>0</v>
      </c>
      <c r="P24" s="32">
        <f>ROUND(VLOOKUP($B24,'3.ข้อมูลงบทดลองปัจจุบัน'!$A$5:$CL$846,15,0),2)</f>
        <v>0</v>
      </c>
      <c r="Q24" s="32">
        <f>ROUND(VLOOKUP($B24,'3.ข้อมูลงบทดลองปัจจุบัน'!$A$5:$CL$846,16,0),2)</f>
        <v>0</v>
      </c>
      <c r="R24" s="32">
        <f>ROUND(VLOOKUP($B24,'3.ข้อมูลงบทดลองปัจจุบัน'!$A$5:$CL$846,17,0),2)</f>
        <v>0</v>
      </c>
      <c r="S24" s="32">
        <f>ROUND(VLOOKUP($B24,'3.ข้อมูลงบทดลองปัจจุบัน'!$A$5:$CL$846,18,0),2)</f>
        <v>0</v>
      </c>
      <c r="T24" s="32">
        <f>ROUND(VLOOKUP($B24,'3.ข้อมูลงบทดลองปัจจุบัน'!$A$5:$CL$846,19,0),2)</f>
        <v>0</v>
      </c>
      <c r="U24" s="32">
        <f>ROUND(VLOOKUP($B24,'3.ข้อมูลงบทดลองปัจจุบัน'!$A$5:$CL$846,20,0),2)</f>
        <v>0</v>
      </c>
      <c r="V24" s="32">
        <f>ROUND(VLOOKUP($B24,'3.ข้อมูลงบทดลองปัจจุบัน'!$A$5:$CL$846,21,0),2)</f>
        <v>0</v>
      </c>
      <c r="W24" s="32">
        <f>ROUND(VLOOKUP($B24,'3.ข้อมูลงบทดลองปัจจุบัน'!$A$5:$CL$846,22,0),2)</f>
        <v>0</v>
      </c>
      <c r="X24" s="32">
        <f>ROUND(VLOOKUP($B24,'3.ข้อมูลงบทดลองปัจจุบัน'!$A$5:$CL$846,23,0),2)</f>
        <v>374949.8</v>
      </c>
      <c r="Y24" s="32">
        <f>ROUND(VLOOKUP($B24,'3.ข้อมูลงบทดลองปัจจุบัน'!$A$5:$CL$846,24,0),2)</f>
        <v>0</v>
      </c>
      <c r="Z24" s="32">
        <f>ROUND(VLOOKUP($B24,'3.ข้อมูลงบทดลองปัจจุบัน'!$A$5:$CL$846,25,0),2)</f>
        <v>0</v>
      </c>
      <c r="AA24" s="32">
        <f>ROUND(VLOOKUP($B24,'3.ข้อมูลงบทดลองปัจจุบัน'!$A$5:$CL$846,26,0),2)</f>
        <v>0</v>
      </c>
      <c r="AB24" s="32">
        <f>ROUND(VLOOKUP($B24,'3.ข้อมูลงบทดลองปัจจุบัน'!$A$5:$CL$846,27,0),2)</f>
        <v>0</v>
      </c>
      <c r="AC24" s="32">
        <f>ROUND(VLOOKUP($B24,'3.ข้อมูลงบทดลองปัจจุบัน'!$A$5:$CL$846,28,0),2)</f>
        <v>0</v>
      </c>
      <c r="AD24" s="32">
        <f>ROUND(VLOOKUP($B24,'3.ข้อมูลงบทดลองปัจจุบัน'!$A$5:$CL$846,29,0),2)</f>
        <v>0</v>
      </c>
      <c r="AE24" s="32">
        <f>ROUND(VLOOKUP($B24,'3.ข้อมูลงบทดลองปัจจุบัน'!$A$5:$CL$846,30,0),2)</f>
        <v>0</v>
      </c>
      <c r="AF24" s="32">
        <f>ROUND(VLOOKUP($B24,'3.ข้อมูลงบทดลองปัจจุบัน'!$A$5:$CL$846,31,0),2)</f>
        <v>748</v>
      </c>
      <c r="AG24" s="32">
        <f>ROUND(VLOOKUP($B24,'3.ข้อมูลงบทดลองปัจจุบัน'!$A$5:$CL$846,32,0),2)</f>
        <v>0</v>
      </c>
      <c r="AH24" s="32">
        <f>ROUND(VLOOKUP($B24,'3.ข้อมูลงบทดลองปัจจุบัน'!$A$5:$CL$846,33,0),2)</f>
        <v>0</v>
      </c>
      <c r="AI24" s="32">
        <f>ROUND(VLOOKUP($B24,'3.ข้อมูลงบทดลองปัจจุบัน'!$A$5:$CL$846,34,0),2)</f>
        <v>0</v>
      </c>
      <c r="AJ24" s="32">
        <f>ROUND(VLOOKUP($B24,'3.ข้อมูลงบทดลองปัจจุบัน'!$A$5:$CL$846,35,0),2)</f>
        <v>0</v>
      </c>
      <c r="AK24" s="32">
        <f>ROUND(VLOOKUP($B24,'3.ข้อมูลงบทดลองปัจจุบัน'!$A$5:$CL$846,36,0),2)</f>
        <v>0</v>
      </c>
      <c r="AL24" s="32">
        <f>ROUND(VLOOKUP($B24,'3.ข้อมูลงบทดลองปัจจุบัน'!$A$5:$CL$846,37,0),2)</f>
        <v>70158.25</v>
      </c>
      <c r="AM24" s="32">
        <f>ROUND(VLOOKUP($B24,'3.ข้อมูลงบทดลองปัจจุบัน'!$A$5:$CL$846,38,0),2)</f>
        <v>0</v>
      </c>
      <c r="AN24" s="32">
        <f>ROUND(VLOOKUP($B24,'3.ข้อมูลงบทดลองปัจจุบัน'!$A$5:$CL$846,39,0),2)</f>
        <v>0</v>
      </c>
      <c r="AO24" s="32">
        <f>ROUND(VLOOKUP($B24,'3.ข้อมูลงบทดลองปัจจุบัน'!$A$5:$CL$846,40,0),2)</f>
        <v>0</v>
      </c>
      <c r="AP24" s="32">
        <f>ROUND(VLOOKUP($B24,'3.ข้อมูลงบทดลองปัจจุบัน'!$A$5:$CL$846,41,0),2)</f>
        <v>0</v>
      </c>
      <c r="AQ24" s="32">
        <f>ROUND(VLOOKUP($B24,'3.ข้อมูลงบทดลองปัจจุบัน'!$A$5:$CL$846,42,0),2)</f>
        <v>0</v>
      </c>
      <c r="AR24" s="32">
        <f>ROUND(VLOOKUP($B24,'3.ข้อมูลงบทดลองปัจจุบัน'!$A$5:$CL$846,43,0),2)</f>
        <v>0</v>
      </c>
      <c r="AS24" s="32">
        <f>ROUND(VLOOKUP($B24,'3.ข้อมูลงบทดลองปัจจุบัน'!$A$5:$CL$846,44,0),2)</f>
        <v>0</v>
      </c>
      <c r="AT24" s="32">
        <f>ROUND(VLOOKUP($B24,'3.ข้อมูลงบทดลองปัจจุบัน'!$A$5:$CL$846,45,0),2)</f>
        <v>0</v>
      </c>
      <c r="AU24" s="32">
        <f>ROUND(VLOOKUP($B24,'3.ข้อมูลงบทดลองปัจจุบัน'!$A$5:$CL$846,46,0),2)</f>
        <v>0</v>
      </c>
      <c r="AV24" s="32">
        <f>ROUND(VLOOKUP($B24,'3.ข้อมูลงบทดลองปัจจุบัน'!$A$5:$CL$846,47,0),2)</f>
        <v>0</v>
      </c>
      <c r="AW24" s="32">
        <f>ROUND(VLOOKUP($B24,'3.ข้อมูลงบทดลองปัจจุบัน'!$A$5:$CL$846,48,0),2)</f>
        <v>0</v>
      </c>
      <c r="AX24" s="32">
        <f>ROUND(VLOOKUP($B24,'3.ข้อมูลงบทดลองปัจจุบัน'!$A$5:$CL$846,49,0),2)</f>
        <v>0</v>
      </c>
      <c r="AY24" s="32">
        <f>ROUND(VLOOKUP($B24,'3.ข้อมูลงบทดลองปัจจุบัน'!$A$5:$CL$846,50,0),2)</f>
        <v>0</v>
      </c>
      <c r="AZ24" s="32">
        <f>ROUND(VLOOKUP($B24,'3.ข้อมูลงบทดลองปัจจุบัน'!$A$5:$CL$846,51,0),2)</f>
        <v>0</v>
      </c>
      <c r="BA24" s="32">
        <f>ROUND(VLOOKUP($B24,'3.ข้อมูลงบทดลองปัจจุบัน'!$A$5:$CL$846,52,0),2)</f>
        <v>0</v>
      </c>
      <c r="BB24" s="32">
        <f>ROUND(VLOOKUP($B24,'3.ข้อมูลงบทดลองปัจจุบัน'!$A$5:$CL$846,53,0),2)</f>
        <v>0</v>
      </c>
      <c r="BC24" s="32">
        <f>ROUND(VLOOKUP($B24,'3.ข้อมูลงบทดลองปัจจุบัน'!$A$5:$CL$846,54,0),2)</f>
        <v>0</v>
      </c>
      <c r="BD24" s="32">
        <f>ROUND(VLOOKUP($B24,'3.ข้อมูลงบทดลองปัจจุบัน'!$A$5:$CL$846,55,0),2)</f>
        <v>0</v>
      </c>
      <c r="BE24" s="32">
        <f>ROUND(VLOOKUP($B24,'3.ข้อมูลงบทดลองปัจจุบัน'!$A$5:$CL$846,56,0),2)</f>
        <v>0</v>
      </c>
      <c r="BF24" s="32">
        <f>ROUND(VLOOKUP($B24,'3.ข้อมูลงบทดลองปัจจุบัน'!$A$5:$CL$846,57,0),2)</f>
        <v>0</v>
      </c>
      <c r="BG24" s="32">
        <f>ROUND(VLOOKUP($B24,'3.ข้อมูลงบทดลองปัจจุบัน'!$A$5:$CL$846,58,0),2)</f>
        <v>0</v>
      </c>
      <c r="BH24" s="32">
        <f>ROUND(VLOOKUP($B24,'3.ข้อมูลงบทดลองปัจจุบัน'!$A$5:$CL$846,59,0),2)</f>
        <v>0</v>
      </c>
      <c r="BI24" s="32">
        <f>ROUND(VLOOKUP($B24,'3.ข้อมูลงบทดลองปัจจุบัน'!$A$5:$CL$846,60,0),2)</f>
        <v>0</v>
      </c>
      <c r="BJ24" s="32">
        <f>ROUND(VLOOKUP($B24,'3.ข้อมูลงบทดลองปัจจุบัน'!$A$5:$CL$846,61,0),2)</f>
        <v>0</v>
      </c>
      <c r="BK24" s="32">
        <f>ROUND(VLOOKUP($B24,'3.ข้อมูลงบทดลองปัจจุบัน'!$A$5:$CL$846,62,0),2)</f>
        <v>0</v>
      </c>
      <c r="BL24" s="32">
        <f>ROUND(VLOOKUP($B24,'3.ข้อมูลงบทดลองปัจจุบัน'!$A$5:$CL$846,63,0),2)</f>
        <v>0</v>
      </c>
      <c r="BM24" s="32">
        <f>ROUND(VLOOKUP($B24,'3.ข้อมูลงบทดลองปัจจุบัน'!$A$5:$CL$846,64,0),2)</f>
        <v>0</v>
      </c>
      <c r="BN24" s="32">
        <f>ROUND(VLOOKUP($B24,'3.ข้อมูลงบทดลองปัจจุบัน'!$A$5:$CL$846,65,0),2)</f>
        <v>0</v>
      </c>
      <c r="BO24" s="32">
        <f>ROUND(VLOOKUP($B24,'3.ข้อมูลงบทดลองปัจจุบัน'!$A$5:$CL$846,66,0),2)</f>
        <v>0</v>
      </c>
      <c r="BP24" s="32">
        <f>ROUND(VLOOKUP($B24,'3.ข้อมูลงบทดลองปัจจุบัน'!$A$5:$CL$846,67,0),2)</f>
        <v>0</v>
      </c>
      <c r="BQ24" s="32">
        <f>ROUND(VLOOKUP($B24,'3.ข้อมูลงบทดลองปัจจุบัน'!$A$5:$CL$846,68,0),2)</f>
        <v>0</v>
      </c>
      <c r="BR24" s="32">
        <f>ROUND(VLOOKUP($B24,'3.ข้อมูลงบทดลองปัจจุบัน'!$A$5:$CL$846,69,0),2)</f>
        <v>0</v>
      </c>
      <c r="BS24" s="32">
        <f>ROUND(VLOOKUP($B24,'3.ข้อมูลงบทดลองปัจจุบัน'!$A$5:$CL$846,70,0),2)</f>
        <v>279242</v>
      </c>
      <c r="BT24" s="32">
        <f>ROUND(VLOOKUP($B24,'3.ข้อมูลงบทดลองปัจจุบัน'!$A$5:$CL$846,71,0),2)</f>
        <v>0</v>
      </c>
      <c r="BU24" s="32">
        <f>ROUND(VLOOKUP($B24,'3.ข้อมูลงบทดลองปัจจุบัน'!$A$5:$CL$846,72,0),2)</f>
        <v>0</v>
      </c>
      <c r="BV24" s="32">
        <f>ROUND(VLOOKUP($B24,'3.ข้อมูลงบทดลองปัจจุบัน'!$A$5:$CL$846,73,0),2)</f>
        <v>0</v>
      </c>
      <c r="BW24" s="32">
        <f>ROUND(VLOOKUP($B24,'3.ข้อมูลงบทดลองปัจจุบัน'!$A$5:$CL$846,74,0),2)</f>
        <v>0</v>
      </c>
      <c r="BX24" s="32">
        <f>ROUND(VLOOKUP($B24,'3.ข้อมูลงบทดลองปัจจุบัน'!$A$5:$CL$846,75,0),2)</f>
        <v>0</v>
      </c>
      <c r="BY24" s="32">
        <f>ROUND(VLOOKUP($B24,'3.ข้อมูลงบทดลองปัจจุบัน'!$A$5:$CL$846,76,0),2)</f>
        <v>0</v>
      </c>
      <c r="BZ24" s="32">
        <f>ROUND(VLOOKUP($B24,'3.ข้อมูลงบทดลองปัจจุบัน'!$A$5:$CL$846,77,0),2)</f>
        <v>0</v>
      </c>
      <c r="CA24" s="32">
        <f>ROUND(VLOOKUP($B24,'3.ข้อมูลงบทดลองปัจจุบัน'!$A$5:$CL$846,78,0),2)</f>
        <v>0</v>
      </c>
      <c r="CB24" s="32">
        <f>ROUND(VLOOKUP($B24,'3.ข้อมูลงบทดลองปัจจุบัน'!$A$5:$CL$846,79,0),2)</f>
        <v>0</v>
      </c>
      <c r="CC24" s="32">
        <f>ROUND(VLOOKUP($B24,'3.ข้อมูลงบทดลองปัจจุบัน'!$A$5:$CL$846,80,0),2)</f>
        <v>0</v>
      </c>
      <c r="CD24" s="32">
        <f>ROUND(VLOOKUP($B24,'3.ข้อมูลงบทดลองปัจจุบัน'!$A$5:$CL$846,81,0),2)</f>
        <v>0</v>
      </c>
      <c r="CE24" s="32">
        <f>ROUND(VLOOKUP($B24,'3.ข้อมูลงบทดลองปัจจุบัน'!$A$5:$CL$846,82,0),2)</f>
        <v>0</v>
      </c>
      <c r="CF24" s="32">
        <f>ROUND(VLOOKUP($B24,'3.ข้อมูลงบทดลองปัจจุบัน'!$A$5:$CL$846,83,0),2)</f>
        <v>0</v>
      </c>
      <c r="CG24" s="32">
        <f>ROUND(VLOOKUP($B24,'3.ข้อมูลงบทดลองปัจจุบัน'!$A$5:$CL$846,84,0),2)</f>
        <v>0</v>
      </c>
      <c r="CH24" s="32">
        <f>ROUND(VLOOKUP($B24,'3.ข้อมูลงบทดลองปัจจุบัน'!$A$5:$CL$846,85,0),2)</f>
        <v>0</v>
      </c>
      <c r="CI24" s="32">
        <f>ROUND(VLOOKUP($B24,'3.ข้อมูลงบทดลองปัจจุบัน'!$A$5:$CL$846,86,0),2)</f>
        <v>0</v>
      </c>
      <c r="CJ24" s="32">
        <f>ROUND(VLOOKUP($B24,'3.ข้อมูลงบทดลองปัจจุบัน'!$A$5:$CL$846,87,0),2)</f>
        <v>0</v>
      </c>
      <c r="CK24" s="32">
        <f>ROUND(VLOOKUP($B24,'3.ข้อมูลงบทดลองปัจจุบัน'!$A$5:$CL$846,88,0),2)</f>
        <v>0</v>
      </c>
      <c r="CL24" s="32">
        <f>ROUND(VLOOKUP($B24,'3.ข้อมูลงบทดลองปัจจุบัน'!$A$5:$CL$846,89,0),2)</f>
        <v>0</v>
      </c>
      <c r="CM24" s="32">
        <f>ROUND(VLOOKUP($B24,'3.ข้อมูลงบทดลองปัจจุบัน'!$A$5:$CL$846,90,0),2)</f>
        <v>0</v>
      </c>
      <c r="CO24" s="75"/>
      <c r="CR24" s="102" t="e">
        <f>B24-#REF!</f>
        <v>#REF!</v>
      </c>
    </row>
    <row r="25" spans="1:96" x14ac:dyDescent="0.7">
      <c r="A25" s="101" t="s">
        <v>1469</v>
      </c>
      <c r="B25" s="114" t="s">
        <v>514</v>
      </c>
      <c r="C25" s="100" t="s">
        <v>515</v>
      </c>
      <c r="D25" s="32">
        <f>ROUND(VLOOKUP($B25,'3.ข้อมูลงบทดลองปัจจุบัน'!$A$5:$CL$846,3,0),2)</f>
        <v>4201569.9800000004</v>
      </c>
      <c r="E25" s="32">
        <f>ROUND(VLOOKUP($B25,'3.ข้อมูลงบทดลองปัจจุบัน'!$A$5:$CL$846,4,0),2)</f>
        <v>936778</v>
      </c>
      <c r="F25" s="32">
        <f>ROUND(VLOOKUP($B25,'3.ข้อมูลงบทดลองปัจจุบัน'!$A$5:$CL$846,5,0),2)</f>
        <v>2232462.5</v>
      </c>
      <c r="G25" s="32">
        <f>ROUND(VLOOKUP($B25,'3.ข้อมูลงบทดลองปัจจุบัน'!$A$5:$CL$846,6,0),2)</f>
        <v>0</v>
      </c>
      <c r="H25" s="32">
        <f>ROUND(VLOOKUP($B25,'3.ข้อมูลงบทดลองปัจจุบัน'!$A$5:$CL$846,7,0),2)</f>
        <v>0</v>
      </c>
      <c r="I25" s="32">
        <f>ROUND(VLOOKUP($B25,'3.ข้อมูลงบทดลองปัจจุบัน'!$A$5:$CL$846,8,0),2)</f>
        <v>1431263</v>
      </c>
      <c r="J25" s="32">
        <f>ROUND(VLOOKUP($B25,'3.ข้อมูลงบทดลองปัจจุบัน'!$A$5:$CL$846,9,0),2)</f>
        <v>5113433.8499999996</v>
      </c>
      <c r="K25" s="32">
        <f>ROUND(VLOOKUP($B25,'3.ข้อมูลงบทดลองปัจจุบัน'!$A$5:$CL$846,10,0),2)</f>
        <v>2650057.6</v>
      </c>
      <c r="L25" s="32">
        <f>ROUND(VLOOKUP($B25,'3.ข้อมูลงบทดลองปัจจุบัน'!$A$5:$CL$846,11,0),2)</f>
        <v>372</v>
      </c>
      <c r="M25" s="32">
        <f>ROUND(VLOOKUP($B25,'3.ข้อมูลงบทดลองปัจจุบัน'!$A$5:$CL$846,12,0),2)</f>
        <v>2334</v>
      </c>
      <c r="N25" s="32">
        <f>ROUND(VLOOKUP($B25,'3.ข้อมูลงบทดลองปัจจุบัน'!$A$5:$CL$846,13,0),2)</f>
        <v>2752575</v>
      </c>
      <c r="O25" s="32">
        <f>ROUND(VLOOKUP($B25,'3.ข้อมูลงบทดลองปัจจุบัน'!$A$5:$CL$846,14,0),2)</f>
        <v>0</v>
      </c>
      <c r="P25" s="32">
        <f>ROUND(VLOOKUP($B25,'3.ข้อมูลงบทดลองปัจจุบัน'!$A$5:$CL$846,15,0),2)</f>
        <v>5964259.5</v>
      </c>
      <c r="Q25" s="32">
        <f>ROUND(VLOOKUP($B25,'3.ข้อมูลงบทดลองปัจจุบัน'!$A$5:$CL$846,16,0),2)</f>
        <v>337330.2</v>
      </c>
      <c r="R25" s="32">
        <f>ROUND(VLOOKUP($B25,'3.ข้อมูลงบทดลองปัจจุบัน'!$A$5:$CL$846,17,0),2)</f>
        <v>457841.5</v>
      </c>
      <c r="S25" s="32">
        <f>ROUND(VLOOKUP($B25,'3.ข้อมูลงบทดลองปัจจุบัน'!$A$5:$CL$846,18,0),2)</f>
        <v>0</v>
      </c>
      <c r="T25" s="32">
        <f>ROUND(VLOOKUP($B25,'3.ข้อมูลงบทดลองปัจจุบัน'!$A$5:$CL$846,19,0),2)</f>
        <v>180127.75</v>
      </c>
      <c r="U25" s="32">
        <f>ROUND(VLOOKUP($B25,'3.ข้อมูลงบทดลองปัจจุบัน'!$A$5:$CL$846,20,0),2)</f>
        <v>79227</v>
      </c>
      <c r="V25" s="32">
        <f>ROUND(VLOOKUP($B25,'3.ข้อมูลงบทดลองปัจจุบัน'!$A$5:$CL$846,21,0),2)</f>
        <v>0</v>
      </c>
      <c r="W25" s="32">
        <f>ROUND(VLOOKUP($B25,'3.ข้อมูลงบทดลองปัจจุบัน'!$A$5:$CL$846,22,0),2)</f>
        <v>9381</v>
      </c>
      <c r="X25" s="32">
        <f>ROUND(VLOOKUP($B25,'3.ข้อมูลงบทดลองปัจจุบัน'!$A$5:$CL$846,23,0),2)</f>
        <v>1797902</v>
      </c>
      <c r="Y25" s="32">
        <f>ROUND(VLOOKUP($B25,'3.ข้อมูลงบทดลองปัจจุบัน'!$A$5:$CL$846,24,0),2)</f>
        <v>123006.25</v>
      </c>
      <c r="Z25" s="32">
        <f>ROUND(VLOOKUP($B25,'3.ข้อมูลงบทดลองปัจจุบัน'!$A$5:$CL$846,25,0),2)</f>
        <v>209959</v>
      </c>
      <c r="AA25" s="32">
        <f>ROUND(VLOOKUP($B25,'3.ข้อมูลงบทดลองปัจจุบัน'!$A$5:$CL$846,26,0),2)</f>
        <v>116089</v>
      </c>
      <c r="AB25" s="32">
        <f>ROUND(VLOOKUP($B25,'3.ข้อมูลงบทดลองปัจจุบัน'!$A$5:$CL$846,27,0),2)</f>
        <v>0</v>
      </c>
      <c r="AC25" s="32">
        <f>ROUND(VLOOKUP($B25,'3.ข้อมูลงบทดลองปัจจุบัน'!$A$5:$CL$846,28,0),2)</f>
        <v>85055.5</v>
      </c>
      <c r="AD25" s="32">
        <f>ROUND(VLOOKUP($B25,'3.ข้อมูลงบทดลองปัจจุบัน'!$A$5:$CL$846,29,0),2)</f>
        <v>0</v>
      </c>
      <c r="AE25" s="32">
        <f>ROUND(VLOOKUP($B25,'3.ข้อมูลงบทดลองปัจจุบัน'!$A$5:$CL$846,30,0),2)</f>
        <v>0</v>
      </c>
      <c r="AF25" s="32">
        <f>ROUND(VLOOKUP($B25,'3.ข้อมูลงบทดลองปัจจุบัน'!$A$5:$CL$846,31,0),2)</f>
        <v>0</v>
      </c>
      <c r="AG25" s="32">
        <f>ROUND(VLOOKUP($B25,'3.ข้อมูลงบทดลองปัจจุบัน'!$A$5:$CL$846,32,0),2)</f>
        <v>146174.5</v>
      </c>
      <c r="AH25" s="32">
        <f>ROUND(VLOOKUP($B25,'3.ข้อมูลงบทดลองปัจจุบัน'!$A$5:$CL$846,33,0),2)</f>
        <v>0</v>
      </c>
      <c r="AI25" s="32">
        <f>ROUND(VLOOKUP($B25,'3.ข้อมูลงบทดลองปัจจุบัน'!$A$5:$CL$846,34,0),2)</f>
        <v>1702020</v>
      </c>
      <c r="AJ25" s="32">
        <f>ROUND(VLOOKUP($B25,'3.ข้อมูลงบทดลองปัจจุบัน'!$A$5:$CL$846,35,0),2)</f>
        <v>0</v>
      </c>
      <c r="AK25" s="32">
        <f>ROUND(VLOOKUP($B25,'3.ข้อมูลงบทดลองปัจจุบัน'!$A$5:$CL$846,36,0),2)</f>
        <v>79360</v>
      </c>
      <c r="AL25" s="32">
        <f>ROUND(VLOOKUP($B25,'3.ข้อมูลงบทดลองปัจจุบัน'!$A$5:$CL$846,37,0),2)</f>
        <v>13472006.050000001</v>
      </c>
      <c r="AM25" s="32">
        <f>ROUND(VLOOKUP($B25,'3.ข้อมูลงบทดลองปัจจุบัน'!$A$5:$CL$846,38,0),2)</f>
        <v>381629</v>
      </c>
      <c r="AN25" s="32">
        <f>ROUND(VLOOKUP($B25,'3.ข้อมูลงบทดลองปัจจุบัน'!$A$5:$CL$846,39,0),2)</f>
        <v>2122100</v>
      </c>
      <c r="AO25" s="32">
        <f>ROUND(VLOOKUP($B25,'3.ข้อมูลงบทดลองปัจจุบัน'!$A$5:$CL$846,40,0),2)</f>
        <v>843222</v>
      </c>
      <c r="AP25" s="32">
        <f>ROUND(VLOOKUP($B25,'3.ข้อมูลงบทดลองปัจจุบัน'!$A$5:$CL$846,41,0),2)</f>
        <v>824481</v>
      </c>
      <c r="AQ25" s="32">
        <f>ROUND(VLOOKUP($B25,'3.ข้อมูลงบทดลองปัจจุบัน'!$A$5:$CL$846,42,0),2)</f>
        <v>0</v>
      </c>
      <c r="AR25" s="32">
        <f>ROUND(VLOOKUP($B25,'3.ข้อมูลงบทดลองปัจจุบัน'!$A$5:$CL$846,43,0),2)</f>
        <v>0</v>
      </c>
      <c r="AS25" s="32">
        <f>ROUND(VLOOKUP($B25,'3.ข้อมูลงบทดลองปัจจุบัน'!$A$5:$CL$846,44,0),2)</f>
        <v>6291014.2000000002</v>
      </c>
      <c r="AT25" s="32">
        <f>ROUND(VLOOKUP($B25,'3.ข้อมูลงบทดลองปัจจุบัน'!$A$5:$CL$846,45,0),2)</f>
        <v>0</v>
      </c>
      <c r="AU25" s="32">
        <f>ROUND(VLOOKUP($B25,'3.ข้อมูลงบทดลองปัจจุบัน'!$A$5:$CL$846,46,0),2)</f>
        <v>0</v>
      </c>
      <c r="AV25" s="32">
        <f>ROUND(VLOOKUP($B25,'3.ข้อมูลงบทดลองปัจจุบัน'!$A$5:$CL$846,47,0),2)</f>
        <v>2004301.56</v>
      </c>
      <c r="AW25" s="32">
        <f>ROUND(VLOOKUP($B25,'3.ข้อมูลงบทดลองปัจจุบัน'!$A$5:$CL$846,48,0),2)</f>
        <v>0</v>
      </c>
      <c r="AX25" s="32">
        <f>ROUND(VLOOKUP($B25,'3.ข้อมูลงบทดลองปัจจุบัน'!$A$5:$CL$846,49,0),2)</f>
        <v>0</v>
      </c>
      <c r="AY25" s="32">
        <f>ROUND(VLOOKUP($B25,'3.ข้อมูลงบทดลองปัจจุบัน'!$A$5:$CL$846,50,0),2)</f>
        <v>2166994.25</v>
      </c>
      <c r="AZ25" s="32">
        <f>ROUND(VLOOKUP($B25,'3.ข้อมูลงบทดลองปัจจุบัน'!$A$5:$CL$846,51,0),2)</f>
        <v>0</v>
      </c>
      <c r="BA25" s="32">
        <f>ROUND(VLOOKUP($B25,'3.ข้อมูลงบทดลองปัจจุบัน'!$A$5:$CL$846,52,0),2)</f>
        <v>2698907</v>
      </c>
      <c r="BB25" s="32">
        <f>ROUND(VLOOKUP($B25,'3.ข้อมูลงบทดลองปัจจุบัน'!$A$5:$CL$846,53,0),2)</f>
        <v>4360303</v>
      </c>
      <c r="BC25" s="32">
        <f>ROUND(VLOOKUP($B25,'3.ข้อมูลงบทดลองปัจจุบัน'!$A$5:$CL$846,54,0),2)</f>
        <v>0</v>
      </c>
      <c r="BD25" s="32">
        <f>ROUND(VLOOKUP($B25,'3.ข้อมูลงบทดลองปัจจุบัน'!$A$5:$CL$846,55,0),2)</f>
        <v>0</v>
      </c>
      <c r="BE25" s="32">
        <f>ROUND(VLOOKUP($B25,'3.ข้อมูลงบทดลองปัจจุบัน'!$A$5:$CL$846,56,0),2)</f>
        <v>3756963.5</v>
      </c>
      <c r="BF25" s="32">
        <f>ROUND(VLOOKUP($B25,'3.ข้อมูลงบทดลองปัจจุบัน'!$A$5:$CL$846,57,0),2)</f>
        <v>289000</v>
      </c>
      <c r="BG25" s="32">
        <f>ROUND(VLOOKUP($B25,'3.ข้อมูลงบทดลองปัจจุบัน'!$A$5:$CL$846,58,0),2)</f>
        <v>1117998</v>
      </c>
      <c r="BH25" s="32">
        <f>ROUND(VLOOKUP($B25,'3.ข้อมูลงบทดลองปัจจุบัน'!$A$5:$CL$846,59,0),2)</f>
        <v>4938998.5</v>
      </c>
      <c r="BI25" s="32">
        <f>ROUND(VLOOKUP($B25,'3.ข้อมูลงบทดลองปัจจุบัน'!$A$5:$CL$846,60,0),2)</f>
        <v>0</v>
      </c>
      <c r="BJ25" s="32">
        <f>ROUND(VLOOKUP($B25,'3.ข้อมูลงบทดลองปัจจุบัน'!$A$5:$CL$846,61,0),2)</f>
        <v>0</v>
      </c>
      <c r="BK25" s="32">
        <f>ROUND(VLOOKUP($B25,'3.ข้อมูลงบทดลองปัจจุบัน'!$A$5:$CL$846,62,0),2)</f>
        <v>0</v>
      </c>
      <c r="BL25" s="32">
        <f>ROUND(VLOOKUP($B25,'3.ข้อมูลงบทดลองปัจจุบัน'!$A$5:$CL$846,63,0),2)</f>
        <v>0</v>
      </c>
      <c r="BM25" s="32">
        <f>ROUND(VLOOKUP($B25,'3.ข้อมูลงบทดลองปัจจุบัน'!$A$5:$CL$846,64,0),2)</f>
        <v>2174192.5</v>
      </c>
      <c r="BN25" s="32">
        <f>ROUND(VLOOKUP($B25,'3.ข้อมูลงบทดลองปัจจุบัน'!$A$5:$CL$846,65,0),2)</f>
        <v>0</v>
      </c>
      <c r="BO25" s="32">
        <f>ROUND(VLOOKUP($B25,'3.ข้อมูลงบทดลองปัจจุบัน'!$A$5:$CL$846,66,0),2)</f>
        <v>2254188.75</v>
      </c>
      <c r="BP25" s="32">
        <f>ROUND(VLOOKUP($B25,'3.ข้อมูลงบทดลองปัจจุบัน'!$A$5:$CL$846,67,0),2)</f>
        <v>56410</v>
      </c>
      <c r="BQ25" s="32">
        <f>ROUND(VLOOKUP($B25,'3.ข้อมูลงบทดลองปัจจุบัน'!$A$5:$CL$846,68,0),2)</f>
        <v>0</v>
      </c>
      <c r="BR25" s="32">
        <f>ROUND(VLOOKUP($B25,'3.ข้อมูลงบทดลองปัจจุบัน'!$A$5:$CL$846,69,0),2)</f>
        <v>4000</v>
      </c>
      <c r="BS25" s="32">
        <f>ROUND(VLOOKUP($B25,'3.ข้อมูลงบทดลองปัจจุบัน'!$A$5:$CL$846,70,0),2)</f>
        <v>4331744.5999999996</v>
      </c>
      <c r="BT25" s="32">
        <f>ROUND(VLOOKUP($B25,'3.ข้อมูลงบทดลองปัจจุบัน'!$A$5:$CL$846,71,0),2)</f>
        <v>0</v>
      </c>
      <c r="BU25" s="32">
        <f>ROUND(VLOOKUP($B25,'3.ข้อมูลงบทดลองปัจจุบัน'!$A$5:$CL$846,72,0),2)</f>
        <v>0</v>
      </c>
      <c r="BV25" s="32">
        <f>ROUND(VLOOKUP($B25,'3.ข้อมูลงบทดลองปัจจุบัน'!$A$5:$CL$846,73,0),2)</f>
        <v>1728236</v>
      </c>
      <c r="BW25" s="32">
        <f>ROUND(VLOOKUP($B25,'3.ข้อมูลงบทดลองปัจจุบัน'!$A$5:$CL$846,74,0),2)</f>
        <v>1235</v>
      </c>
      <c r="BX25" s="32">
        <f>ROUND(VLOOKUP($B25,'3.ข้อมูลงบทดลองปัจจุบัน'!$A$5:$CL$846,75,0),2)</f>
        <v>234445.5</v>
      </c>
      <c r="BY25" s="32">
        <f>ROUND(VLOOKUP($B25,'3.ข้อมูลงบทดลองปัจจุบัน'!$A$5:$CL$846,76,0),2)</f>
        <v>211979</v>
      </c>
      <c r="BZ25" s="32">
        <f>ROUND(VLOOKUP($B25,'3.ข้อมูลงบทดลองปัจจุบัน'!$A$5:$CL$846,77,0),2)</f>
        <v>54097.75</v>
      </c>
      <c r="CA25" s="32">
        <f>ROUND(VLOOKUP($B25,'3.ข้อมูลงบทดลองปัจจุบัน'!$A$5:$CL$846,78,0),2)</f>
        <v>7649</v>
      </c>
      <c r="CB25" s="32">
        <f>ROUND(VLOOKUP($B25,'3.ข้อมูลงบทดลองปัจจุบัน'!$A$5:$CL$846,79,0),2)</f>
        <v>387100</v>
      </c>
      <c r="CC25" s="32">
        <f>ROUND(VLOOKUP($B25,'3.ข้อมูลงบทดลองปัจจุบัน'!$A$5:$CL$846,80,0),2)</f>
        <v>0</v>
      </c>
      <c r="CD25" s="32">
        <f>ROUND(VLOOKUP($B25,'3.ข้อมูลงบทดลองปัจจุบัน'!$A$5:$CL$846,81,0),2)</f>
        <v>3323204.5</v>
      </c>
      <c r="CE25" s="32">
        <f>ROUND(VLOOKUP($B25,'3.ข้อมูลงบทดลองปัจจุบัน'!$A$5:$CL$846,82,0),2)</f>
        <v>55379</v>
      </c>
      <c r="CF25" s="32">
        <f>ROUND(VLOOKUP($B25,'3.ข้อมูลงบทดลองปัจจุบัน'!$A$5:$CL$846,83,0),2)</f>
        <v>3607792.5</v>
      </c>
      <c r="CG25" s="32">
        <f>ROUND(VLOOKUP($B25,'3.ข้อมูลงบทดลองปัจจุบัน'!$A$5:$CL$846,84,0),2)</f>
        <v>64490</v>
      </c>
      <c r="CH25" s="32">
        <f>ROUND(VLOOKUP($B25,'3.ข้อมูลงบทดลองปัจจุบัน'!$A$5:$CL$846,85,0),2)</f>
        <v>0</v>
      </c>
      <c r="CI25" s="32">
        <f>ROUND(VLOOKUP($B25,'3.ข้อมูลงบทดลองปัจจุบัน'!$A$5:$CL$846,86,0),2)</f>
        <v>136099</v>
      </c>
      <c r="CJ25" s="32">
        <f>ROUND(VLOOKUP($B25,'3.ข้อมูลงบทดลองปัจจุบัน'!$A$5:$CL$846,87,0),2)</f>
        <v>449377</v>
      </c>
      <c r="CK25" s="32">
        <f>ROUND(VLOOKUP($B25,'3.ข้อมูลงบทดลองปัจจุบัน'!$A$5:$CL$846,88,0),2)</f>
        <v>2703950.3</v>
      </c>
      <c r="CL25" s="32">
        <f>ROUND(VLOOKUP($B25,'3.ข้อมูลงบทดลองปัจจุบัน'!$A$5:$CL$846,89,0),2)</f>
        <v>0</v>
      </c>
      <c r="CM25" s="32">
        <f>ROUND(VLOOKUP($B25,'3.ข้อมูลงบทดลองปัจจุบัน'!$A$5:$CL$846,90,0),2)</f>
        <v>94425</v>
      </c>
      <c r="CO25" s="75"/>
      <c r="CR25" s="102" t="e">
        <f>B25-#REF!</f>
        <v>#REF!</v>
      </c>
    </row>
    <row r="26" spans="1:96" x14ac:dyDescent="0.7">
      <c r="A26" s="101" t="s">
        <v>1469</v>
      </c>
      <c r="B26" s="114" t="s">
        <v>528</v>
      </c>
      <c r="C26" s="100" t="s">
        <v>2324</v>
      </c>
      <c r="D26" s="32">
        <f>ROUND(VLOOKUP($B26,'3.ข้อมูลงบทดลองปัจจุบัน'!$A$5:$CL$846,3,0),2)</f>
        <v>416357.73</v>
      </c>
      <c r="E26" s="32">
        <f>ROUND(VLOOKUP($B26,'3.ข้อมูลงบทดลองปัจจุบัน'!$A$5:$CL$846,4,0),2)</f>
        <v>59080</v>
      </c>
      <c r="F26" s="32">
        <f>ROUND(VLOOKUP($B26,'3.ข้อมูลงบทดลองปัจจุบัน'!$A$5:$CL$846,5,0),2)</f>
        <v>213279</v>
      </c>
      <c r="G26" s="32">
        <f>ROUND(VLOOKUP($B26,'3.ข้อมูลงบทดลองปัจจุบัน'!$A$5:$CL$846,6,0),2)</f>
        <v>150889</v>
      </c>
      <c r="H26" s="32">
        <f>ROUND(VLOOKUP($B26,'3.ข้อมูลงบทดลองปัจจุบัน'!$A$5:$CL$846,7,0),2)</f>
        <v>35475</v>
      </c>
      <c r="I26" s="32">
        <f>ROUND(VLOOKUP($B26,'3.ข้อมูลงบทดลองปัจจุบัน'!$A$5:$CL$846,8,0),2)</f>
        <v>148736</v>
      </c>
      <c r="J26" s="32">
        <f>ROUND(VLOOKUP($B26,'3.ข้อมูลงบทดลองปัจจุบัน'!$A$5:$CL$846,9,0),2)</f>
        <v>74947.75</v>
      </c>
      <c r="K26" s="32">
        <f>ROUND(VLOOKUP($B26,'3.ข้อมูลงบทดลองปัจจุบัน'!$A$5:$CL$846,10,0),2)</f>
        <v>159207</v>
      </c>
      <c r="L26" s="32">
        <f>ROUND(VLOOKUP($B26,'3.ข้อมูลงบทดลองปัจจุบัน'!$A$5:$CL$846,11,0),2)</f>
        <v>28944.48</v>
      </c>
      <c r="M26" s="32">
        <f>ROUND(VLOOKUP($B26,'3.ข้อมูลงบทดลองปัจจุบัน'!$A$5:$CL$846,12,0),2)</f>
        <v>60387</v>
      </c>
      <c r="N26" s="32">
        <f>ROUND(VLOOKUP($B26,'3.ข้อมูลงบทดลองปัจจุบัน'!$A$5:$CL$846,13,0),2)</f>
        <v>133488</v>
      </c>
      <c r="O26" s="32">
        <f>ROUND(VLOOKUP($B26,'3.ข้อมูลงบทดลองปัจจุบัน'!$A$5:$CL$846,14,0),2)</f>
        <v>5954.15</v>
      </c>
      <c r="P26" s="32">
        <f>ROUND(VLOOKUP($B26,'3.ข้อมูลงบทดลองปัจจุบัน'!$A$5:$CL$846,15,0),2)</f>
        <v>208970.5</v>
      </c>
      <c r="Q26" s="32">
        <f>ROUND(VLOOKUP($B26,'3.ข้อมูลงบทดลองปัจจุบัน'!$A$5:$CL$846,16,0),2)</f>
        <v>68312.22</v>
      </c>
      <c r="R26" s="32">
        <f>ROUND(VLOOKUP($B26,'3.ข้อมูลงบทดลองปัจจุบัน'!$A$5:$CL$846,17,0),2)</f>
        <v>11344</v>
      </c>
      <c r="S26" s="32">
        <f>ROUND(VLOOKUP($B26,'3.ข้อมูลงบทดลองปัจจุบัน'!$A$5:$CL$846,18,0),2)</f>
        <v>197833</v>
      </c>
      <c r="T26" s="32">
        <f>ROUND(VLOOKUP($B26,'3.ข้อมูลงบทดลองปัจจุบัน'!$A$5:$CL$846,19,0),2)</f>
        <v>86950.23</v>
      </c>
      <c r="U26" s="32">
        <f>ROUND(VLOOKUP($B26,'3.ข้อมูลงบทดลองปัจจุบัน'!$A$5:$CL$846,20,0),2)</f>
        <v>29804</v>
      </c>
      <c r="V26" s="32">
        <f>ROUND(VLOOKUP($B26,'3.ข้อมูลงบทดลองปัจจุบัน'!$A$5:$CL$846,21,0),2)</f>
        <v>44637</v>
      </c>
      <c r="W26" s="32">
        <f>ROUND(VLOOKUP($B26,'3.ข้อมูลงบทดลองปัจจุบัน'!$A$5:$CL$846,22,0),2)</f>
        <v>173852.5</v>
      </c>
      <c r="X26" s="32">
        <f>ROUND(VLOOKUP($B26,'3.ข้อมูลงบทดลองปัจจุบัน'!$A$5:$CL$846,23,0),2)</f>
        <v>362958</v>
      </c>
      <c r="Y26" s="32">
        <f>ROUND(VLOOKUP($B26,'3.ข้อมูลงบทดลองปัจจุบัน'!$A$5:$CL$846,24,0),2)</f>
        <v>55059</v>
      </c>
      <c r="Z26" s="32">
        <f>ROUND(VLOOKUP($B26,'3.ข้อมูลงบทดลองปัจจุบัน'!$A$5:$CL$846,25,0),2)</f>
        <v>164090</v>
      </c>
      <c r="AA26" s="32">
        <f>ROUND(VLOOKUP($B26,'3.ข้อมูลงบทดลองปัจจุบัน'!$A$5:$CL$846,26,0),2)</f>
        <v>89960</v>
      </c>
      <c r="AB26" s="32">
        <f>ROUND(VLOOKUP($B26,'3.ข้อมูลงบทดลองปัจจุบัน'!$A$5:$CL$846,27,0),2)</f>
        <v>13165</v>
      </c>
      <c r="AC26" s="32">
        <f>ROUND(VLOOKUP($B26,'3.ข้อมูลงบทดลองปัจจุบัน'!$A$5:$CL$846,28,0),2)</f>
        <v>89627</v>
      </c>
      <c r="AD26" s="32">
        <f>ROUND(VLOOKUP($B26,'3.ข้อมูลงบทดลองปัจจุบัน'!$A$5:$CL$846,29,0),2)</f>
        <v>36033</v>
      </c>
      <c r="AE26" s="32">
        <f>ROUND(VLOOKUP($B26,'3.ข้อมูลงบทดลองปัจจุบัน'!$A$5:$CL$846,30,0),2)</f>
        <v>91780</v>
      </c>
      <c r="AF26" s="32">
        <f>ROUND(VLOOKUP($B26,'3.ข้อมูลงบทดลองปัจจุบัน'!$A$5:$CL$846,31,0),2)</f>
        <v>4100</v>
      </c>
      <c r="AG26" s="32">
        <f>ROUND(VLOOKUP($B26,'3.ข้อมูลงบทดลองปัจจุบัน'!$A$5:$CL$846,32,0),2)</f>
        <v>22850.25</v>
      </c>
      <c r="AH26" s="32">
        <f>ROUND(VLOOKUP($B26,'3.ข้อมูลงบทดลองปัจจุบัน'!$A$5:$CL$846,33,0),2)</f>
        <v>16942</v>
      </c>
      <c r="AI26" s="32">
        <f>ROUND(VLOOKUP($B26,'3.ข้อมูลงบทดลองปัจจุบัน'!$A$5:$CL$846,34,0),2)</f>
        <v>90227</v>
      </c>
      <c r="AJ26" s="32">
        <f>ROUND(VLOOKUP($B26,'3.ข้อมูลงบทดลองปัจจุบัน'!$A$5:$CL$846,35,0),2)</f>
        <v>84841</v>
      </c>
      <c r="AK26" s="32">
        <f>ROUND(VLOOKUP($B26,'3.ข้อมูลงบทดลองปัจจุบัน'!$A$5:$CL$846,36,0),2)</f>
        <v>12604</v>
      </c>
      <c r="AL26" s="32">
        <f>ROUND(VLOOKUP($B26,'3.ข้อมูลงบทดลองปัจจุบัน'!$A$5:$CL$846,37,0),2)</f>
        <v>84974.9</v>
      </c>
      <c r="AM26" s="32">
        <f>ROUND(VLOOKUP($B26,'3.ข้อมูลงบทดลองปัจจุบัน'!$A$5:$CL$846,38,0),2)</f>
        <v>41599</v>
      </c>
      <c r="AN26" s="32">
        <f>ROUND(VLOOKUP($B26,'3.ข้อมูลงบทดลองปัจจุบัน'!$A$5:$CL$846,39,0),2)</f>
        <v>8624</v>
      </c>
      <c r="AO26" s="32">
        <f>ROUND(VLOOKUP($B26,'3.ข้อมูลงบทดลองปัจจุบัน'!$A$5:$CL$846,40,0),2)</f>
        <v>41847</v>
      </c>
      <c r="AP26" s="32">
        <f>ROUND(VLOOKUP($B26,'3.ข้อมูลงบทดลองปัจจุบัน'!$A$5:$CL$846,41,0),2)</f>
        <v>47009.4</v>
      </c>
      <c r="AQ26" s="32">
        <f>ROUND(VLOOKUP($B26,'3.ข้อมูลงบทดลองปัจจุบัน'!$A$5:$CL$846,42,0),2)</f>
        <v>33017</v>
      </c>
      <c r="AR26" s="32">
        <f>ROUND(VLOOKUP($B26,'3.ข้อมูลงบทดลองปัจจุบัน'!$A$5:$CL$846,43,0),2)</f>
        <v>23558</v>
      </c>
      <c r="AS26" s="32">
        <f>ROUND(VLOOKUP($B26,'3.ข้อมูลงบทดลองปัจจุบัน'!$A$5:$CL$846,44,0),2)</f>
        <v>120154.8</v>
      </c>
      <c r="AT26" s="32">
        <f>ROUND(VLOOKUP($B26,'3.ข้อมูลงบทดลองปัจจุบัน'!$A$5:$CL$846,45,0),2)</f>
        <v>22841.5</v>
      </c>
      <c r="AU26" s="32">
        <f>ROUND(VLOOKUP($B26,'3.ข้อมูลงบทดลองปัจจุบัน'!$A$5:$CL$846,46,0),2)</f>
        <v>44628</v>
      </c>
      <c r="AV26" s="32">
        <f>ROUND(VLOOKUP($B26,'3.ข้อมูลงบทดลองปัจจุบัน'!$A$5:$CL$846,47,0),2)</f>
        <v>44256</v>
      </c>
      <c r="AW26" s="32">
        <f>ROUND(VLOOKUP($B26,'3.ข้อมูลงบทดลองปัจจุบัน'!$A$5:$CL$846,48,0),2)</f>
        <v>19203</v>
      </c>
      <c r="AX26" s="32">
        <f>ROUND(VLOOKUP($B26,'3.ข้อมูลงบทดลองปัจจุบัน'!$A$5:$CL$846,49,0),2)</f>
        <v>18154.75</v>
      </c>
      <c r="AY26" s="32">
        <f>ROUND(VLOOKUP($B26,'3.ข้อมูลงบทดลองปัจจุบัน'!$A$5:$CL$846,50,0),2)</f>
        <v>66587.5</v>
      </c>
      <c r="AZ26" s="32">
        <f>ROUND(VLOOKUP($B26,'3.ข้อมูลงบทดลองปัจจุบัน'!$A$5:$CL$846,51,0),2)</f>
        <v>19506</v>
      </c>
      <c r="BA26" s="32">
        <f>ROUND(VLOOKUP($B26,'3.ข้อมูลงบทดลองปัจจุบัน'!$A$5:$CL$846,52,0),2)</f>
        <v>33437</v>
      </c>
      <c r="BB26" s="32">
        <f>ROUND(VLOOKUP($B26,'3.ข้อมูลงบทดลองปัจจุบัน'!$A$5:$CL$846,53,0),2)</f>
        <v>116549</v>
      </c>
      <c r="BC26" s="32">
        <f>ROUND(VLOOKUP($B26,'3.ข้อมูลงบทดลองปัจจุบัน'!$A$5:$CL$846,54,0),2)</f>
        <v>16173</v>
      </c>
      <c r="BD26" s="32">
        <f>ROUND(VLOOKUP($B26,'3.ข้อมูลงบทดลองปัจจุบัน'!$A$5:$CL$846,55,0),2)</f>
        <v>387132.75</v>
      </c>
      <c r="BE26" s="32">
        <f>ROUND(VLOOKUP($B26,'3.ข้อมูลงบทดลองปัจจุบัน'!$A$5:$CL$846,56,0),2)</f>
        <v>309624</v>
      </c>
      <c r="BF26" s="32">
        <f>ROUND(VLOOKUP($B26,'3.ข้อมูลงบทดลองปัจจุบัน'!$A$5:$CL$846,57,0),2)</f>
        <v>118478.09</v>
      </c>
      <c r="BG26" s="32">
        <f>ROUND(VLOOKUP($B26,'3.ข้อมูลงบทดลองปัจจุบัน'!$A$5:$CL$846,58,0),2)</f>
        <v>63247</v>
      </c>
      <c r="BH26" s="32">
        <f>ROUND(VLOOKUP($B26,'3.ข้อมูลงบทดลองปัจจุบัน'!$A$5:$CL$846,59,0),2)</f>
        <v>212614.5</v>
      </c>
      <c r="BI26" s="32">
        <f>ROUND(VLOOKUP($B26,'3.ข้อมูลงบทดลองปัจจุบัน'!$A$5:$CL$846,60,0),2)</f>
        <v>0</v>
      </c>
      <c r="BJ26" s="32">
        <f>ROUND(VLOOKUP($B26,'3.ข้อมูลงบทดลองปัจจุบัน'!$A$5:$CL$846,61,0),2)</f>
        <v>0</v>
      </c>
      <c r="BK26" s="32">
        <f>ROUND(VLOOKUP($B26,'3.ข้อมูลงบทดลองปัจจุบัน'!$A$5:$CL$846,62,0),2)</f>
        <v>0</v>
      </c>
      <c r="BL26" s="32">
        <f>ROUND(VLOOKUP($B26,'3.ข้อมูลงบทดลองปัจจุบัน'!$A$5:$CL$846,63,0),2)</f>
        <v>0</v>
      </c>
      <c r="BM26" s="32">
        <f>ROUND(VLOOKUP($B26,'3.ข้อมูลงบทดลองปัจจุบัน'!$A$5:$CL$846,64,0),2)</f>
        <v>61049.75</v>
      </c>
      <c r="BN26" s="32">
        <f>ROUND(VLOOKUP($B26,'3.ข้อมูลงบทดลองปัจจุบัน'!$A$5:$CL$846,65,0),2)</f>
        <v>59262</v>
      </c>
      <c r="BO26" s="32">
        <f>ROUND(VLOOKUP($B26,'3.ข้อมูลงบทดลองปัจจุบัน'!$A$5:$CL$846,66,0),2)</f>
        <v>31320</v>
      </c>
      <c r="BP26" s="32">
        <f>ROUND(VLOOKUP($B26,'3.ข้อมูลงบทดลองปัจจุบัน'!$A$5:$CL$846,67,0),2)</f>
        <v>22914</v>
      </c>
      <c r="BQ26" s="32">
        <f>ROUND(VLOOKUP($B26,'3.ข้อมูลงบทดลองปัจจุบัน'!$A$5:$CL$846,68,0),2)</f>
        <v>32956</v>
      </c>
      <c r="BR26" s="32">
        <f>ROUND(VLOOKUP($B26,'3.ข้อมูลงบทดลองปัจจุบัน'!$A$5:$CL$846,69,0),2)</f>
        <v>24799</v>
      </c>
      <c r="BS26" s="32">
        <f>ROUND(VLOOKUP($B26,'3.ข้อมูลงบทดลองปัจจุบัน'!$A$5:$CL$846,70,0),2)</f>
        <v>446375</v>
      </c>
      <c r="BT26" s="32">
        <f>ROUND(VLOOKUP($B26,'3.ข้อมูลงบทดลองปัจจุบัน'!$A$5:$CL$846,71,0),2)</f>
        <v>27306</v>
      </c>
      <c r="BU26" s="32">
        <f>ROUND(VLOOKUP($B26,'3.ข้อมูลงบทดลองปัจจุบัน'!$A$5:$CL$846,72,0),2)</f>
        <v>21287</v>
      </c>
      <c r="BV26" s="32">
        <f>ROUND(VLOOKUP($B26,'3.ข้อมูลงบทดลองปัจจุบัน'!$A$5:$CL$846,73,0),2)</f>
        <v>31886</v>
      </c>
      <c r="BW26" s="32">
        <f>ROUND(VLOOKUP($B26,'3.ข้อมูลงบทดลองปัจจุบัน'!$A$5:$CL$846,74,0),2)</f>
        <v>440</v>
      </c>
      <c r="BX26" s="32">
        <f>ROUND(VLOOKUP($B26,'3.ข้อมูลงบทดลองปัจจุบัน'!$A$5:$CL$846,75,0),2)</f>
        <v>5397</v>
      </c>
      <c r="BY26" s="32">
        <f>ROUND(VLOOKUP($B26,'3.ข้อมูลงบทดลองปัจจุบัน'!$A$5:$CL$846,76,0),2)</f>
        <v>11325.5</v>
      </c>
      <c r="BZ26" s="32">
        <f>ROUND(VLOOKUP($B26,'3.ข้อมูลงบทดลองปัจจุบัน'!$A$5:$CL$846,77,0),2)</f>
        <v>8867</v>
      </c>
      <c r="CA26" s="32">
        <f>ROUND(VLOOKUP($B26,'3.ข้อมูลงบทดลองปัจจุบัน'!$A$5:$CL$846,78,0),2)</f>
        <v>20296</v>
      </c>
      <c r="CB26" s="32">
        <f>ROUND(VLOOKUP($B26,'3.ข้อมูลงบทดลองปัจจุบัน'!$A$5:$CL$846,79,0),2)</f>
        <v>14666</v>
      </c>
      <c r="CC26" s="32">
        <f>ROUND(VLOOKUP($B26,'3.ข้อมูลงบทดลองปัจจุบัน'!$A$5:$CL$846,80,0),2)</f>
        <v>54952</v>
      </c>
      <c r="CD26" s="32">
        <f>ROUND(VLOOKUP($B26,'3.ข้อมูลงบทดลองปัจจุบัน'!$A$5:$CL$846,81,0),2)</f>
        <v>15922</v>
      </c>
      <c r="CE26" s="32">
        <f>ROUND(VLOOKUP($B26,'3.ข้อมูลงบทดลองปัจจุบัน'!$A$5:$CL$846,82,0),2)</f>
        <v>75168</v>
      </c>
      <c r="CF26" s="32">
        <f>ROUND(VLOOKUP($B26,'3.ข้อมูลงบทดลองปัจจุบัน'!$A$5:$CL$846,83,0),2)</f>
        <v>28555.759999999998</v>
      </c>
      <c r="CG26" s="32">
        <f>ROUND(VLOOKUP($B26,'3.ข้อมูลงบทดลองปัจจุบัน'!$A$5:$CL$846,84,0),2)</f>
        <v>8772</v>
      </c>
      <c r="CH26" s="32">
        <f>ROUND(VLOOKUP($B26,'3.ข้อมูลงบทดลองปัจจุบัน'!$A$5:$CL$846,85,0),2)</f>
        <v>3020</v>
      </c>
      <c r="CI26" s="32">
        <f>ROUND(VLOOKUP($B26,'3.ข้อมูลงบทดลองปัจจุบัน'!$A$5:$CL$846,86,0),2)</f>
        <v>33064</v>
      </c>
      <c r="CJ26" s="32">
        <f>ROUND(VLOOKUP($B26,'3.ข้อมูลงบทดลองปัจจุบัน'!$A$5:$CL$846,87,0),2)</f>
        <v>2836</v>
      </c>
      <c r="CK26" s="32">
        <f>ROUND(VLOOKUP($B26,'3.ข้อมูลงบทดลองปัจจุบัน'!$A$5:$CL$846,88,0),2)</f>
        <v>54705.5</v>
      </c>
      <c r="CL26" s="32">
        <f>ROUND(VLOOKUP($B26,'3.ข้อมูลงบทดลองปัจจุบัน'!$A$5:$CL$846,89,0),2)</f>
        <v>406</v>
      </c>
      <c r="CM26" s="32">
        <f>ROUND(VLOOKUP($B26,'3.ข้อมูลงบทดลองปัจจุบัน'!$A$5:$CL$846,90,0),2)</f>
        <v>3095.5</v>
      </c>
      <c r="CO26" s="75"/>
      <c r="CR26" s="102" t="e">
        <f>B26-#REF!</f>
        <v>#REF!</v>
      </c>
    </row>
    <row r="27" spans="1:96" x14ac:dyDescent="0.7">
      <c r="A27" s="101" t="s">
        <v>1469</v>
      </c>
      <c r="B27" s="114" t="s">
        <v>536</v>
      </c>
      <c r="C27" s="100" t="s">
        <v>2325</v>
      </c>
      <c r="D27" s="32">
        <f>ROUND(VLOOKUP($B27,'3.ข้อมูลงบทดลองปัจจุบัน'!$A$5:$CL$846,3,0),2)</f>
        <v>0</v>
      </c>
      <c r="E27" s="32">
        <f>ROUND(VLOOKUP($B27,'3.ข้อมูลงบทดลองปัจจุบัน'!$A$5:$CL$846,4,0),2)</f>
        <v>0</v>
      </c>
      <c r="F27" s="32">
        <f>ROUND(VLOOKUP($B27,'3.ข้อมูลงบทดลองปัจจุบัน'!$A$5:$CL$846,5,0),2)</f>
        <v>0</v>
      </c>
      <c r="G27" s="32">
        <f>ROUND(VLOOKUP($B27,'3.ข้อมูลงบทดลองปัจจุบัน'!$A$5:$CL$846,6,0),2)</f>
        <v>0</v>
      </c>
      <c r="H27" s="32">
        <f>ROUND(VLOOKUP($B27,'3.ข้อมูลงบทดลองปัจจุบัน'!$A$5:$CL$846,7,0),2)</f>
        <v>0</v>
      </c>
      <c r="I27" s="32">
        <f>ROUND(VLOOKUP($B27,'3.ข้อมูลงบทดลองปัจจุบัน'!$A$5:$CL$846,8,0),2)</f>
        <v>0</v>
      </c>
      <c r="J27" s="32">
        <f>ROUND(VLOOKUP($B27,'3.ข้อมูลงบทดลองปัจจุบัน'!$A$5:$CL$846,9,0),2)</f>
        <v>0</v>
      </c>
      <c r="K27" s="32">
        <f>ROUND(VLOOKUP($B27,'3.ข้อมูลงบทดลองปัจจุบัน'!$A$5:$CL$846,10,0),2)</f>
        <v>0</v>
      </c>
      <c r="L27" s="32">
        <f>ROUND(VLOOKUP($B27,'3.ข้อมูลงบทดลองปัจจุบัน'!$A$5:$CL$846,11,0),2)</f>
        <v>0</v>
      </c>
      <c r="M27" s="32">
        <f>ROUND(VLOOKUP($B27,'3.ข้อมูลงบทดลองปัจจุบัน'!$A$5:$CL$846,12,0),2)</f>
        <v>0</v>
      </c>
      <c r="N27" s="32">
        <f>ROUND(VLOOKUP($B27,'3.ข้อมูลงบทดลองปัจจุบัน'!$A$5:$CL$846,13,0),2)</f>
        <v>5820</v>
      </c>
      <c r="O27" s="32">
        <f>ROUND(VLOOKUP($B27,'3.ข้อมูลงบทดลองปัจจุบัน'!$A$5:$CL$846,14,0),2)</f>
        <v>0</v>
      </c>
      <c r="P27" s="32">
        <f>ROUND(VLOOKUP($B27,'3.ข้อมูลงบทดลองปัจจุบัน'!$A$5:$CL$846,15,0),2)</f>
        <v>0</v>
      </c>
      <c r="Q27" s="32">
        <f>ROUND(VLOOKUP($B27,'3.ข้อมูลงบทดลองปัจจุบัน'!$A$5:$CL$846,16,0),2)</f>
        <v>0</v>
      </c>
      <c r="R27" s="32">
        <f>ROUND(VLOOKUP($B27,'3.ข้อมูลงบทดลองปัจจุบัน'!$A$5:$CL$846,17,0),2)</f>
        <v>0</v>
      </c>
      <c r="S27" s="32">
        <f>ROUND(VLOOKUP($B27,'3.ข้อมูลงบทดลองปัจจุบัน'!$A$5:$CL$846,18,0),2)</f>
        <v>0</v>
      </c>
      <c r="T27" s="32">
        <f>ROUND(VLOOKUP($B27,'3.ข้อมูลงบทดลองปัจจุบัน'!$A$5:$CL$846,19,0),2)</f>
        <v>0</v>
      </c>
      <c r="U27" s="32">
        <f>ROUND(VLOOKUP($B27,'3.ข้อมูลงบทดลองปัจจุบัน'!$A$5:$CL$846,20,0),2)</f>
        <v>0</v>
      </c>
      <c r="V27" s="32">
        <f>ROUND(VLOOKUP($B27,'3.ข้อมูลงบทดลองปัจจุบัน'!$A$5:$CL$846,21,0),2)</f>
        <v>0</v>
      </c>
      <c r="W27" s="32">
        <f>ROUND(VLOOKUP($B27,'3.ข้อมูลงบทดลองปัจจุบัน'!$A$5:$CL$846,22,0),2)</f>
        <v>0</v>
      </c>
      <c r="X27" s="32">
        <f>ROUND(VLOOKUP($B27,'3.ข้อมูลงบทดลองปัจจุบัน'!$A$5:$CL$846,23,0),2)</f>
        <v>0</v>
      </c>
      <c r="Y27" s="32">
        <f>ROUND(VLOOKUP($B27,'3.ข้อมูลงบทดลองปัจจุบัน'!$A$5:$CL$846,24,0),2)</f>
        <v>0</v>
      </c>
      <c r="Z27" s="32">
        <f>ROUND(VLOOKUP($B27,'3.ข้อมูลงบทดลองปัจจุบัน'!$A$5:$CL$846,25,0),2)</f>
        <v>0</v>
      </c>
      <c r="AA27" s="32">
        <f>ROUND(VLOOKUP($B27,'3.ข้อมูลงบทดลองปัจจุบัน'!$A$5:$CL$846,26,0),2)</f>
        <v>0</v>
      </c>
      <c r="AB27" s="32">
        <f>ROUND(VLOOKUP($B27,'3.ข้อมูลงบทดลองปัจจุบัน'!$A$5:$CL$846,27,0),2)</f>
        <v>0</v>
      </c>
      <c r="AC27" s="32">
        <f>ROUND(VLOOKUP($B27,'3.ข้อมูลงบทดลองปัจจุบัน'!$A$5:$CL$846,28,0),2)</f>
        <v>0</v>
      </c>
      <c r="AD27" s="32">
        <f>ROUND(VLOOKUP($B27,'3.ข้อมูลงบทดลองปัจจุบัน'!$A$5:$CL$846,29,0),2)</f>
        <v>0</v>
      </c>
      <c r="AE27" s="32">
        <f>ROUND(VLOOKUP($B27,'3.ข้อมูลงบทดลองปัจจุบัน'!$A$5:$CL$846,30,0),2)</f>
        <v>0</v>
      </c>
      <c r="AF27" s="32">
        <f>ROUND(VLOOKUP($B27,'3.ข้อมูลงบทดลองปัจจุบัน'!$A$5:$CL$846,31,0),2)</f>
        <v>0</v>
      </c>
      <c r="AG27" s="32">
        <f>ROUND(VLOOKUP($B27,'3.ข้อมูลงบทดลองปัจจุบัน'!$A$5:$CL$846,32,0),2)</f>
        <v>0</v>
      </c>
      <c r="AH27" s="32">
        <f>ROUND(VLOOKUP($B27,'3.ข้อมูลงบทดลองปัจจุบัน'!$A$5:$CL$846,33,0),2)</f>
        <v>0</v>
      </c>
      <c r="AI27" s="32">
        <f>ROUND(VLOOKUP($B27,'3.ข้อมูลงบทดลองปัจจุบัน'!$A$5:$CL$846,34,0),2)</f>
        <v>0</v>
      </c>
      <c r="AJ27" s="32">
        <f>ROUND(VLOOKUP($B27,'3.ข้อมูลงบทดลองปัจจุบัน'!$A$5:$CL$846,35,0),2)</f>
        <v>0</v>
      </c>
      <c r="AK27" s="32">
        <f>ROUND(VLOOKUP($B27,'3.ข้อมูลงบทดลองปัจจุบัน'!$A$5:$CL$846,36,0),2)</f>
        <v>0</v>
      </c>
      <c r="AL27" s="32">
        <f>ROUND(VLOOKUP($B27,'3.ข้อมูลงบทดลองปัจจุบัน'!$A$5:$CL$846,37,0),2)</f>
        <v>0</v>
      </c>
      <c r="AM27" s="32">
        <f>ROUND(VLOOKUP($B27,'3.ข้อมูลงบทดลองปัจจุบัน'!$A$5:$CL$846,38,0),2)</f>
        <v>0</v>
      </c>
      <c r="AN27" s="32">
        <f>ROUND(VLOOKUP($B27,'3.ข้อมูลงบทดลองปัจจุบัน'!$A$5:$CL$846,39,0),2)</f>
        <v>0</v>
      </c>
      <c r="AO27" s="32">
        <f>ROUND(VLOOKUP($B27,'3.ข้อมูลงบทดลองปัจจุบัน'!$A$5:$CL$846,40,0),2)</f>
        <v>0</v>
      </c>
      <c r="AP27" s="32">
        <f>ROUND(VLOOKUP($B27,'3.ข้อมูลงบทดลองปัจจุบัน'!$A$5:$CL$846,41,0),2)</f>
        <v>25097</v>
      </c>
      <c r="AQ27" s="32">
        <f>ROUND(VLOOKUP($B27,'3.ข้อมูลงบทดลองปัจจุบัน'!$A$5:$CL$846,42,0),2)</f>
        <v>0</v>
      </c>
      <c r="AR27" s="32">
        <f>ROUND(VLOOKUP($B27,'3.ข้อมูลงบทดลองปัจจุบัน'!$A$5:$CL$846,43,0),2)</f>
        <v>0</v>
      </c>
      <c r="AS27" s="32">
        <f>ROUND(VLOOKUP($B27,'3.ข้อมูลงบทดลองปัจจุบัน'!$A$5:$CL$846,44,0),2)</f>
        <v>0</v>
      </c>
      <c r="AT27" s="32">
        <f>ROUND(VLOOKUP($B27,'3.ข้อมูลงบทดลองปัจจุบัน'!$A$5:$CL$846,45,0),2)</f>
        <v>0</v>
      </c>
      <c r="AU27" s="32">
        <f>ROUND(VLOOKUP($B27,'3.ข้อมูลงบทดลองปัจจุบัน'!$A$5:$CL$846,46,0),2)</f>
        <v>0</v>
      </c>
      <c r="AV27" s="32">
        <f>ROUND(VLOOKUP($B27,'3.ข้อมูลงบทดลองปัจจุบัน'!$A$5:$CL$846,47,0),2)</f>
        <v>0</v>
      </c>
      <c r="AW27" s="32">
        <f>ROUND(VLOOKUP($B27,'3.ข้อมูลงบทดลองปัจจุบัน'!$A$5:$CL$846,48,0),2)</f>
        <v>0</v>
      </c>
      <c r="AX27" s="32">
        <f>ROUND(VLOOKUP($B27,'3.ข้อมูลงบทดลองปัจจุบัน'!$A$5:$CL$846,49,0),2)</f>
        <v>0</v>
      </c>
      <c r="AY27" s="32">
        <f>ROUND(VLOOKUP($B27,'3.ข้อมูลงบทดลองปัจจุบัน'!$A$5:$CL$846,50,0),2)</f>
        <v>0</v>
      </c>
      <c r="AZ27" s="32">
        <f>ROUND(VLOOKUP($B27,'3.ข้อมูลงบทดลองปัจจุบัน'!$A$5:$CL$846,51,0),2)</f>
        <v>0</v>
      </c>
      <c r="BA27" s="32">
        <f>ROUND(VLOOKUP($B27,'3.ข้อมูลงบทดลองปัจจุบัน'!$A$5:$CL$846,52,0),2)</f>
        <v>0</v>
      </c>
      <c r="BB27" s="32">
        <f>ROUND(VLOOKUP($B27,'3.ข้อมูลงบทดลองปัจจุบัน'!$A$5:$CL$846,53,0),2)</f>
        <v>315697.64</v>
      </c>
      <c r="BC27" s="32">
        <f>ROUND(VLOOKUP($B27,'3.ข้อมูลงบทดลองปัจจุบัน'!$A$5:$CL$846,54,0),2)</f>
        <v>0</v>
      </c>
      <c r="BD27" s="32">
        <f>ROUND(VLOOKUP($B27,'3.ข้อมูลงบทดลองปัจจุบัน'!$A$5:$CL$846,55,0),2)</f>
        <v>250</v>
      </c>
      <c r="BE27" s="32">
        <f>ROUND(VLOOKUP($B27,'3.ข้อมูลงบทดลองปัจจุบัน'!$A$5:$CL$846,56,0),2)</f>
        <v>0</v>
      </c>
      <c r="BF27" s="32">
        <f>ROUND(VLOOKUP($B27,'3.ข้อมูลงบทดลองปัจจุบัน'!$A$5:$CL$846,57,0),2)</f>
        <v>59849.66</v>
      </c>
      <c r="BG27" s="32">
        <f>ROUND(VLOOKUP($B27,'3.ข้อมูลงบทดลองปัจจุบัน'!$A$5:$CL$846,58,0),2)</f>
        <v>0</v>
      </c>
      <c r="BH27" s="32">
        <f>ROUND(VLOOKUP($B27,'3.ข้อมูลงบทดลองปัจจุบัน'!$A$5:$CL$846,59,0),2)</f>
        <v>38918.74</v>
      </c>
      <c r="BI27" s="32">
        <f>ROUND(VLOOKUP($B27,'3.ข้อมูลงบทดลองปัจจุบัน'!$A$5:$CL$846,60,0),2)</f>
        <v>0</v>
      </c>
      <c r="BJ27" s="32">
        <f>ROUND(VLOOKUP($B27,'3.ข้อมูลงบทดลองปัจจุบัน'!$A$5:$CL$846,61,0),2)</f>
        <v>0</v>
      </c>
      <c r="BK27" s="32">
        <f>ROUND(VLOOKUP($B27,'3.ข้อมูลงบทดลองปัจจุบัน'!$A$5:$CL$846,62,0),2)</f>
        <v>0</v>
      </c>
      <c r="BL27" s="32">
        <f>ROUND(VLOOKUP($B27,'3.ข้อมูลงบทดลองปัจจุบัน'!$A$5:$CL$846,63,0),2)</f>
        <v>0</v>
      </c>
      <c r="BM27" s="32">
        <f>ROUND(VLOOKUP($B27,'3.ข้อมูลงบทดลองปัจจุบัน'!$A$5:$CL$846,64,0),2)</f>
        <v>0</v>
      </c>
      <c r="BN27" s="32">
        <f>ROUND(VLOOKUP($B27,'3.ข้อมูลงบทดลองปัจจุบัน'!$A$5:$CL$846,65,0),2)</f>
        <v>0</v>
      </c>
      <c r="BO27" s="32">
        <f>ROUND(VLOOKUP($B27,'3.ข้อมูลงบทดลองปัจจุบัน'!$A$5:$CL$846,66,0),2)</f>
        <v>0</v>
      </c>
      <c r="BP27" s="32">
        <f>ROUND(VLOOKUP($B27,'3.ข้อมูลงบทดลองปัจจุบัน'!$A$5:$CL$846,67,0),2)</f>
        <v>0</v>
      </c>
      <c r="BQ27" s="32">
        <f>ROUND(VLOOKUP($B27,'3.ข้อมูลงบทดลองปัจจุบัน'!$A$5:$CL$846,68,0),2)</f>
        <v>0</v>
      </c>
      <c r="BR27" s="32">
        <f>ROUND(VLOOKUP($B27,'3.ข้อมูลงบทดลองปัจจุบัน'!$A$5:$CL$846,69,0),2)</f>
        <v>0</v>
      </c>
      <c r="BS27" s="32">
        <f>ROUND(VLOOKUP($B27,'3.ข้อมูลงบทดลองปัจจุบัน'!$A$5:$CL$846,70,0),2)</f>
        <v>0</v>
      </c>
      <c r="BT27" s="32">
        <f>ROUND(VLOOKUP($B27,'3.ข้อมูลงบทดลองปัจจุบัน'!$A$5:$CL$846,71,0),2)</f>
        <v>0</v>
      </c>
      <c r="BU27" s="32">
        <f>ROUND(VLOOKUP($B27,'3.ข้อมูลงบทดลองปัจจุบัน'!$A$5:$CL$846,72,0),2)</f>
        <v>0</v>
      </c>
      <c r="BV27" s="32">
        <f>ROUND(VLOOKUP($B27,'3.ข้อมูลงบทดลองปัจจุบัน'!$A$5:$CL$846,73,0),2)</f>
        <v>0</v>
      </c>
      <c r="BW27" s="32">
        <f>ROUND(VLOOKUP($B27,'3.ข้อมูลงบทดลองปัจจุบัน'!$A$5:$CL$846,74,0),2)</f>
        <v>0</v>
      </c>
      <c r="BX27" s="32">
        <f>ROUND(VLOOKUP($B27,'3.ข้อมูลงบทดลองปัจจุบัน'!$A$5:$CL$846,75,0),2)</f>
        <v>0</v>
      </c>
      <c r="BY27" s="32">
        <f>ROUND(VLOOKUP($B27,'3.ข้อมูลงบทดลองปัจจุบัน'!$A$5:$CL$846,76,0),2)</f>
        <v>0</v>
      </c>
      <c r="BZ27" s="32">
        <f>ROUND(VLOOKUP($B27,'3.ข้อมูลงบทดลองปัจจุบัน'!$A$5:$CL$846,77,0),2)</f>
        <v>0</v>
      </c>
      <c r="CA27" s="32">
        <f>ROUND(VLOOKUP($B27,'3.ข้อมูลงบทดลองปัจจุบัน'!$A$5:$CL$846,78,0),2)</f>
        <v>0</v>
      </c>
      <c r="CB27" s="32">
        <f>ROUND(VLOOKUP($B27,'3.ข้อมูลงบทดลองปัจจุบัน'!$A$5:$CL$846,79,0),2)</f>
        <v>0</v>
      </c>
      <c r="CC27" s="32">
        <f>ROUND(VLOOKUP($B27,'3.ข้อมูลงบทดลองปัจจุบัน'!$A$5:$CL$846,80,0),2)</f>
        <v>0</v>
      </c>
      <c r="CD27" s="32">
        <f>ROUND(VLOOKUP($B27,'3.ข้อมูลงบทดลองปัจจุบัน'!$A$5:$CL$846,81,0),2)</f>
        <v>0</v>
      </c>
      <c r="CE27" s="32">
        <f>ROUND(VLOOKUP($B27,'3.ข้อมูลงบทดลองปัจจุบัน'!$A$5:$CL$846,82,0),2)</f>
        <v>0</v>
      </c>
      <c r="CF27" s="32">
        <f>ROUND(VLOOKUP($B27,'3.ข้อมูลงบทดลองปัจจุบัน'!$A$5:$CL$846,83,0),2)</f>
        <v>10146.24</v>
      </c>
      <c r="CG27" s="32">
        <f>ROUND(VLOOKUP($B27,'3.ข้อมูลงบทดลองปัจจุบัน'!$A$5:$CL$846,84,0),2)</f>
        <v>0</v>
      </c>
      <c r="CH27" s="32">
        <f>ROUND(VLOOKUP($B27,'3.ข้อมูลงบทดลองปัจจุบัน'!$A$5:$CL$846,85,0),2)</f>
        <v>33605</v>
      </c>
      <c r="CI27" s="32">
        <f>ROUND(VLOOKUP($B27,'3.ข้อมูลงบทดลองปัจจุบัน'!$A$5:$CL$846,86,0),2)</f>
        <v>0</v>
      </c>
      <c r="CJ27" s="32">
        <f>ROUND(VLOOKUP($B27,'3.ข้อมูลงบทดลองปัจจุบัน'!$A$5:$CL$846,87,0),2)</f>
        <v>0</v>
      </c>
      <c r="CK27" s="32">
        <f>ROUND(VLOOKUP($B27,'3.ข้อมูลงบทดลองปัจจุบัน'!$A$5:$CL$846,88,0),2)</f>
        <v>0</v>
      </c>
      <c r="CL27" s="32">
        <f>ROUND(VLOOKUP($B27,'3.ข้อมูลงบทดลองปัจจุบัน'!$A$5:$CL$846,89,0),2)</f>
        <v>0</v>
      </c>
      <c r="CM27" s="32">
        <f>ROUND(VLOOKUP($B27,'3.ข้อมูลงบทดลองปัจจุบัน'!$A$5:$CL$846,90,0),2)</f>
        <v>0</v>
      </c>
      <c r="CO27" s="75"/>
      <c r="CR27" s="102" t="e">
        <f>B27-#REF!</f>
        <v>#REF!</v>
      </c>
    </row>
    <row r="28" spans="1:96" x14ac:dyDescent="0.7">
      <c r="A28" s="101" t="s">
        <v>1469</v>
      </c>
      <c r="B28" s="114" t="s">
        <v>542</v>
      </c>
      <c r="C28" s="100" t="s">
        <v>2326</v>
      </c>
      <c r="D28" s="32">
        <f>ROUND(VLOOKUP($B28,'3.ข้อมูลงบทดลองปัจจุบัน'!$A$5:$CL$846,3,0),2)</f>
        <v>50</v>
      </c>
      <c r="E28" s="32">
        <f>ROUND(VLOOKUP($B28,'3.ข้อมูลงบทดลองปัจจุบัน'!$A$5:$CL$846,4,0),2)</f>
        <v>0</v>
      </c>
      <c r="F28" s="32">
        <f>ROUND(VLOOKUP($B28,'3.ข้อมูลงบทดลองปัจจุบัน'!$A$5:$CL$846,5,0),2)</f>
        <v>0</v>
      </c>
      <c r="G28" s="32">
        <f>ROUND(VLOOKUP($B28,'3.ข้อมูลงบทดลองปัจจุบัน'!$A$5:$CL$846,6,0),2)</f>
        <v>0</v>
      </c>
      <c r="H28" s="32">
        <f>ROUND(VLOOKUP($B28,'3.ข้อมูลงบทดลองปัจจุบัน'!$A$5:$CL$846,7,0),2)</f>
        <v>0</v>
      </c>
      <c r="I28" s="32">
        <f>ROUND(VLOOKUP($B28,'3.ข้อมูลงบทดลองปัจจุบัน'!$A$5:$CL$846,8,0),2)</f>
        <v>0</v>
      </c>
      <c r="J28" s="32">
        <f>ROUND(VLOOKUP($B28,'3.ข้อมูลงบทดลองปัจจุบัน'!$A$5:$CL$846,9,0),2)</f>
        <v>0</v>
      </c>
      <c r="K28" s="32">
        <f>ROUND(VLOOKUP($B28,'3.ข้อมูลงบทดลองปัจจุบัน'!$A$5:$CL$846,10,0),2)</f>
        <v>0</v>
      </c>
      <c r="L28" s="32">
        <f>ROUND(VLOOKUP($B28,'3.ข้อมูลงบทดลองปัจจุบัน'!$A$5:$CL$846,11,0),2)</f>
        <v>0</v>
      </c>
      <c r="M28" s="32">
        <f>ROUND(VLOOKUP($B28,'3.ข้อมูลงบทดลองปัจจุบัน'!$A$5:$CL$846,12,0),2)</f>
        <v>0</v>
      </c>
      <c r="N28" s="32">
        <f>ROUND(VLOOKUP($B28,'3.ข้อมูลงบทดลองปัจจุบัน'!$A$5:$CL$846,13,0),2)</f>
        <v>2011</v>
      </c>
      <c r="O28" s="32">
        <f>ROUND(VLOOKUP($B28,'3.ข้อมูลงบทดลองปัจจุบัน'!$A$5:$CL$846,14,0),2)</f>
        <v>0</v>
      </c>
      <c r="P28" s="32">
        <f>ROUND(VLOOKUP($B28,'3.ข้อมูลงบทดลองปัจจุบัน'!$A$5:$CL$846,15,0),2)</f>
        <v>97496</v>
      </c>
      <c r="Q28" s="32">
        <f>ROUND(VLOOKUP($B28,'3.ข้อมูลงบทดลองปัจจุบัน'!$A$5:$CL$846,16,0),2)</f>
        <v>0</v>
      </c>
      <c r="R28" s="32">
        <f>ROUND(VLOOKUP($B28,'3.ข้อมูลงบทดลองปัจจุบัน'!$A$5:$CL$846,17,0),2)</f>
        <v>0</v>
      </c>
      <c r="S28" s="32">
        <f>ROUND(VLOOKUP($B28,'3.ข้อมูลงบทดลองปัจจุบัน'!$A$5:$CL$846,18,0),2)</f>
        <v>0</v>
      </c>
      <c r="T28" s="32">
        <f>ROUND(VLOOKUP($B28,'3.ข้อมูลงบทดลองปัจจุบัน'!$A$5:$CL$846,19,0),2)</f>
        <v>0</v>
      </c>
      <c r="U28" s="32">
        <f>ROUND(VLOOKUP($B28,'3.ข้อมูลงบทดลองปัจจุบัน'!$A$5:$CL$846,20,0),2)</f>
        <v>0</v>
      </c>
      <c r="V28" s="32">
        <f>ROUND(VLOOKUP($B28,'3.ข้อมูลงบทดลองปัจจุบัน'!$A$5:$CL$846,21,0),2)</f>
        <v>0</v>
      </c>
      <c r="W28" s="32">
        <f>ROUND(VLOOKUP($B28,'3.ข้อมูลงบทดลองปัจจุบัน'!$A$5:$CL$846,22,0),2)</f>
        <v>0</v>
      </c>
      <c r="X28" s="32">
        <f>ROUND(VLOOKUP($B28,'3.ข้อมูลงบทดลองปัจจุบัน'!$A$5:$CL$846,23,0),2)</f>
        <v>154465</v>
      </c>
      <c r="Y28" s="32">
        <f>ROUND(VLOOKUP($B28,'3.ข้อมูลงบทดลองปัจจุบัน'!$A$5:$CL$846,24,0),2)</f>
        <v>0</v>
      </c>
      <c r="Z28" s="32">
        <f>ROUND(VLOOKUP($B28,'3.ข้อมูลงบทดลองปัจจุบัน'!$A$5:$CL$846,25,0),2)</f>
        <v>12544</v>
      </c>
      <c r="AA28" s="32">
        <f>ROUND(VLOOKUP($B28,'3.ข้อมูลงบทดลองปัจจุบัน'!$A$5:$CL$846,26,0),2)</f>
        <v>0</v>
      </c>
      <c r="AB28" s="32">
        <f>ROUND(VLOOKUP($B28,'3.ข้อมูลงบทดลองปัจจุบัน'!$A$5:$CL$846,27,0),2)</f>
        <v>0</v>
      </c>
      <c r="AC28" s="32">
        <f>ROUND(VLOOKUP($B28,'3.ข้อมูลงบทดลองปัจจุบัน'!$A$5:$CL$846,28,0),2)</f>
        <v>0</v>
      </c>
      <c r="AD28" s="32">
        <f>ROUND(VLOOKUP($B28,'3.ข้อมูลงบทดลองปัจจุบัน'!$A$5:$CL$846,29,0),2)</f>
        <v>0</v>
      </c>
      <c r="AE28" s="32">
        <f>ROUND(VLOOKUP($B28,'3.ข้อมูลงบทดลองปัจจุบัน'!$A$5:$CL$846,30,0),2)</f>
        <v>0</v>
      </c>
      <c r="AF28" s="32">
        <f>ROUND(VLOOKUP($B28,'3.ข้อมูลงบทดลองปัจจุบัน'!$A$5:$CL$846,31,0),2)</f>
        <v>0</v>
      </c>
      <c r="AG28" s="32">
        <f>ROUND(VLOOKUP($B28,'3.ข้อมูลงบทดลองปัจจุบัน'!$A$5:$CL$846,32,0),2)</f>
        <v>0</v>
      </c>
      <c r="AH28" s="32">
        <f>ROUND(VLOOKUP($B28,'3.ข้อมูลงบทดลองปัจจุบัน'!$A$5:$CL$846,33,0),2)</f>
        <v>1667</v>
      </c>
      <c r="AI28" s="32">
        <f>ROUND(VLOOKUP($B28,'3.ข้อมูลงบทดลองปัจจุบัน'!$A$5:$CL$846,34,0),2)</f>
        <v>7439</v>
      </c>
      <c r="AJ28" s="32">
        <f>ROUND(VLOOKUP($B28,'3.ข้อมูลงบทดลองปัจจุบัน'!$A$5:$CL$846,35,0),2)</f>
        <v>8868</v>
      </c>
      <c r="AK28" s="32">
        <f>ROUND(VLOOKUP($B28,'3.ข้อมูลงบทดลองปัจจุบัน'!$A$5:$CL$846,36,0),2)</f>
        <v>195</v>
      </c>
      <c r="AL28" s="32">
        <f>ROUND(VLOOKUP($B28,'3.ข้อมูลงบทดลองปัจจุบัน'!$A$5:$CL$846,37,0),2)</f>
        <v>511728.7</v>
      </c>
      <c r="AM28" s="32">
        <f>ROUND(VLOOKUP($B28,'3.ข้อมูลงบทดลองปัจจุบัน'!$A$5:$CL$846,38,0),2)</f>
        <v>0</v>
      </c>
      <c r="AN28" s="32">
        <f>ROUND(VLOOKUP($B28,'3.ข้อมูลงบทดลองปัจจุบัน'!$A$5:$CL$846,39,0),2)</f>
        <v>0</v>
      </c>
      <c r="AO28" s="32">
        <f>ROUND(VLOOKUP($B28,'3.ข้อมูลงบทดลองปัจจุบัน'!$A$5:$CL$846,40,0),2)</f>
        <v>690</v>
      </c>
      <c r="AP28" s="32">
        <f>ROUND(VLOOKUP($B28,'3.ข้อมูลงบทดลองปัจจุบัน'!$A$5:$CL$846,41,0),2)</f>
        <v>0</v>
      </c>
      <c r="AQ28" s="32">
        <f>ROUND(VLOOKUP($B28,'3.ข้อมูลงบทดลองปัจจุบัน'!$A$5:$CL$846,42,0),2)</f>
        <v>0</v>
      </c>
      <c r="AR28" s="32">
        <f>ROUND(VLOOKUP($B28,'3.ข้อมูลงบทดลองปัจจุบัน'!$A$5:$CL$846,43,0),2)</f>
        <v>0</v>
      </c>
      <c r="AS28" s="32">
        <f>ROUND(VLOOKUP($B28,'3.ข้อมูลงบทดลองปัจจุบัน'!$A$5:$CL$846,44,0),2)</f>
        <v>1922</v>
      </c>
      <c r="AT28" s="32">
        <f>ROUND(VLOOKUP($B28,'3.ข้อมูลงบทดลองปัจจุบัน'!$A$5:$CL$846,45,0),2)</f>
        <v>0</v>
      </c>
      <c r="AU28" s="32">
        <f>ROUND(VLOOKUP($B28,'3.ข้อมูลงบทดลองปัจจุบัน'!$A$5:$CL$846,46,0),2)</f>
        <v>0</v>
      </c>
      <c r="AV28" s="32">
        <f>ROUND(VLOOKUP($B28,'3.ข้อมูลงบทดลองปัจจุบัน'!$A$5:$CL$846,47,0),2)</f>
        <v>1810</v>
      </c>
      <c r="AW28" s="32">
        <f>ROUND(VLOOKUP($B28,'3.ข้อมูลงบทดลองปัจจุบัน'!$A$5:$CL$846,48,0),2)</f>
        <v>0</v>
      </c>
      <c r="AX28" s="32">
        <f>ROUND(VLOOKUP($B28,'3.ข้อมูลงบทดลองปัจจุบัน'!$A$5:$CL$846,49,0),2)</f>
        <v>0</v>
      </c>
      <c r="AY28" s="32">
        <f>ROUND(VLOOKUP($B28,'3.ข้อมูลงบทดลองปัจจุบัน'!$A$5:$CL$846,50,0),2)</f>
        <v>0</v>
      </c>
      <c r="AZ28" s="32">
        <f>ROUND(VLOOKUP($B28,'3.ข้อมูลงบทดลองปัจจุบัน'!$A$5:$CL$846,51,0),2)</f>
        <v>0</v>
      </c>
      <c r="BA28" s="32">
        <f>ROUND(VLOOKUP($B28,'3.ข้อมูลงบทดลองปัจจุบัน'!$A$5:$CL$846,52,0),2)</f>
        <v>900</v>
      </c>
      <c r="BB28" s="32">
        <f>ROUND(VLOOKUP($B28,'3.ข้อมูลงบทดลองปัจจุบัน'!$A$5:$CL$846,53,0),2)</f>
        <v>12356</v>
      </c>
      <c r="BC28" s="32">
        <f>ROUND(VLOOKUP($B28,'3.ข้อมูลงบทดลองปัจจุบัน'!$A$5:$CL$846,54,0),2)</f>
        <v>1715</v>
      </c>
      <c r="BD28" s="32">
        <f>ROUND(VLOOKUP($B28,'3.ข้อมูลงบทดลองปัจจุบัน'!$A$5:$CL$846,55,0),2)</f>
        <v>64959</v>
      </c>
      <c r="BE28" s="32">
        <f>ROUND(VLOOKUP($B28,'3.ข้อมูลงบทดลองปัจจุบัน'!$A$5:$CL$846,56,0),2)</f>
        <v>0</v>
      </c>
      <c r="BF28" s="32">
        <f>ROUND(VLOOKUP($B28,'3.ข้อมูลงบทดลองปัจจุบัน'!$A$5:$CL$846,57,0),2)</f>
        <v>0</v>
      </c>
      <c r="BG28" s="32">
        <f>ROUND(VLOOKUP($B28,'3.ข้อมูลงบทดลองปัจจุบัน'!$A$5:$CL$846,58,0),2)</f>
        <v>0</v>
      </c>
      <c r="BH28" s="32">
        <f>ROUND(VLOOKUP($B28,'3.ข้อมูลงบทดลองปัจจุบัน'!$A$5:$CL$846,59,0),2)</f>
        <v>28855</v>
      </c>
      <c r="BI28" s="32">
        <f>ROUND(VLOOKUP($B28,'3.ข้อมูลงบทดลองปัจจุบัน'!$A$5:$CL$846,60,0),2)</f>
        <v>0</v>
      </c>
      <c r="BJ28" s="32">
        <f>ROUND(VLOOKUP($B28,'3.ข้อมูลงบทดลองปัจจุบัน'!$A$5:$CL$846,61,0),2)</f>
        <v>0</v>
      </c>
      <c r="BK28" s="32">
        <f>ROUND(VLOOKUP($B28,'3.ข้อมูลงบทดลองปัจจุบัน'!$A$5:$CL$846,62,0),2)</f>
        <v>0</v>
      </c>
      <c r="BL28" s="32">
        <f>ROUND(VLOOKUP($B28,'3.ข้อมูลงบทดลองปัจจุบัน'!$A$5:$CL$846,63,0),2)</f>
        <v>32865.5</v>
      </c>
      <c r="BM28" s="32">
        <f>ROUND(VLOOKUP($B28,'3.ข้อมูลงบทดลองปัจจุบัน'!$A$5:$CL$846,64,0),2)</f>
        <v>58895.75</v>
      </c>
      <c r="BN28" s="32">
        <f>ROUND(VLOOKUP($B28,'3.ข้อมูลงบทดลองปัจจุบัน'!$A$5:$CL$846,65,0),2)</f>
        <v>0</v>
      </c>
      <c r="BO28" s="32">
        <f>ROUND(VLOOKUP($B28,'3.ข้อมูลงบทดลองปัจจุบัน'!$A$5:$CL$846,66,0),2)</f>
        <v>0</v>
      </c>
      <c r="BP28" s="32">
        <f>ROUND(VLOOKUP($B28,'3.ข้อมูลงบทดลองปัจจุบัน'!$A$5:$CL$846,67,0),2)</f>
        <v>0</v>
      </c>
      <c r="BQ28" s="32">
        <f>ROUND(VLOOKUP($B28,'3.ข้อมูลงบทดลองปัจจุบัน'!$A$5:$CL$846,68,0),2)</f>
        <v>0</v>
      </c>
      <c r="BR28" s="32">
        <f>ROUND(VLOOKUP($B28,'3.ข้อมูลงบทดลองปัจจุบัน'!$A$5:$CL$846,69,0),2)</f>
        <v>0</v>
      </c>
      <c r="BS28" s="32">
        <f>ROUND(VLOOKUP($B28,'3.ข้อมูลงบทดลองปัจจุบัน'!$A$5:$CL$846,70,0),2)</f>
        <v>130786</v>
      </c>
      <c r="BT28" s="32">
        <f>ROUND(VLOOKUP($B28,'3.ข้อมูลงบทดลองปัจจุบัน'!$A$5:$CL$846,71,0),2)</f>
        <v>0</v>
      </c>
      <c r="BU28" s="32">
        <f>ROUND(VLOOKUP($B28,'3.ข้อมูลงบทดลองปัจจุบัน'!$A$5:$CL$846,72,0),2)</f>
        <v>0</v>
      </c>
      <c r="BV28" s="32">
        <f>ROUND(VLOOKUP($B28,'3.ข้อมูลงบทดลองปัจจุบัน'!$A$5:$CL$846,73,0),2)</f>
        <v>640</v>
      </c>
      <c r="BW28" s="32">
        <f>ROUND(VLOOKUP($B28,'3.ข้อมูลงบทดลองปัจจุบัน'!$A$5:$CL$846,74,0),2)</f>
        <v>0</v>
      </c>
      <c r="BX28" s="32">
        <f>ROUND(VLOOKUP($B28,'3.ข้อมูลงบทดลองปัจจุบัน'!$A$5:$CL$846,75,0),2)</f>
        <v>0</v>
      </c>
      <c r="BY28" s="32">
        <f>ROUND(VLOOKUP($B28,'3.ข้อมูลงบทดลองปัจจุบัน'!$A$5:$CL$846,76,0),2)</f>
        <v>0</v>
      </c>
      <c r="BZ28" s="32">
        <f>ROUND(VLOOKUP($B28,'3.ข้อมูลงบทดลองปัจจุบัน'!$A$5:$CL$846,77,0),2)</f>
        <v>0</v>
      </c>
      <c r="CA28" s="32">
        <f>ROUND(VLOOKUP($B28,'3.ข้อมูลงบทดลองปัจจุบัน'!$A$5:$CL$846,78,0),2)</f>
        <v>0</v>
      </c>
      <c r="CB28" s="32">
        <f>ROUND(VLOOKUP($B28,'3.ข้อมูลงบทดลองปัจจุบัน'!$A$5:$CL$846,79,0),2)</f>
        <v>0</v>
      </c>
      <c r="CC28" s="32">
        <f>ROUND(VLOOKUP($B28,'3.ข้อมูลงบทดลองปัจจุบัน'!$A$5:$CL$846,80,0),2)</f>
        <v>0</v>
      </c>
      <c r="CD28" s="32">
        <f>ROUND(VLOOKUP($B28,'3.ข้อมูลงบทดลองปัจจุบัน'!$A$5:$CL$846,81,0),2)</f>
        <v>0</v>
      </c>
      <c r="CE28" s="32">
        <f>ROUND(VLOOKUP($B28,'3.ข้อมูลงบทดลองปัจจุบัน'!$A$5:$CL$846,82,0),2)</f>
        <v>0</v>
      </c>
      <c r="CF28" s="32">
        <f>ROUND(VLOOKUP($B28,'3.ข้อมูลงบทดลองปัจจุบัน'!$A$5:$CL$846,83,0),2)</f>
        <v>0</v>
      </c>
      <c r="CG28" s="32">
        <f>ROUND(VLOOKUP($B28,'3.ข้อมูลงบทดลองปัจจุบัน'!$A$5:$CL$846,84,0),2)</f>
        <v>0</v>
      </c>
      <c r="CH28" s="32">
        <f>ROUND(VLOOKUP($B28,'3.ข้อมูลงบทดลองปัจจุบัน'!$A$5:$CL$846,85,0),2)</f>
        <v>0</v>
      </c>
      <c r="CI28" s="32">
        <f>ROUND(VLOOKUP($B28,'3.ข้อมูลงบทดลองปัจจุบัน'!$A$5:$CL$846,86,0),2)</f>
        <v>0</v>
      </c>
      <c r="CJ28" s="32">
        <f>ROUND(VLOOKUP($B28,'3.ข้อมูลงบทดลองปัจจุบัน'!$A$5:$CL$846,87,0),2)</f>
        <v>0</v>
      </c>
      <c r="CK28" s="32">
        <f>ROUND(VLOOKUP($B28,'3.ข้อมูลงบทดลองปัจจุบัน'!$A$5:$CL$846,88,0),2)</f>
        <v>0</v>
      </c>
      <c r="CL28" s="32">
        <f>ROUND(VLOOKUP($B28,'3.ข้อมูลงบทดลองปัจจุบัน'!$A$5:$CL$846,89,0),2)</f>
        <v>0</v>
      </c>
      <c r="CM28" s="32">
        <f>ROUND(VLOOKUP($B28,'3.ข้อมูลงบทดลองปัจจุบัน'!$A$5:$CL$846,90,0),2)</f>
        <v>0</v>
      </c>
      <c r="CO28" s="75"/>
      <c r="CR28" s="102" t="e">
        <f>B28-#REF!</f>
        <v>#REF!</v>
      </c>
    </row>
    <row r="29" spans="1:96" x14ac:dyDescent="0.7">
      <c r="A29" s="101" t="s">
        <v>1469</v>
      </c>
      <c r="B29" s="114" t="s">
        <v>550</v>
      </c>
      <c r="C29" s="100" t="s">
        <v>2327</v>
      </c>
      <c r="D29" s="32">
        <f>ROUND(VLOOKUP($B29,'3.ข้อมูลงบทดลองปัจจุบัน'!$A$5:$CL$846,3,0),2)</f>
        <v>33000</v>
      </c>
      <c r="E29" s="32">
        <f>ROUND(VLOOKUP($B29,'3.ข้อมูลงบทดลองปัจจุบัน'!$A$5:$CL$846,4,0),2)</f>
        <v>0</v>
      </c>
      <c r="F29" s="32">
        <f>ROUND(VLOOKUP($B29,'3.ข้อมูลงบทดลองปัจจุบัน'!$A$5:$CL$846,5,0),2)</f>
        <v>119570</v>
      </c>
      <c r="G29" s="32">
        <f>ROUND(VLOOKUP($B29,'3.ข้อมูลงบทดลองปัจจุบัน'!$A$5:$CL$846,6,0),2)</f>
        <v>76010</v>
      </c>
      <c r="H29" s="32">
        <f>ROUND(VLOOKUP($B29,'3.ข้อมูลงบทดลองปัจจุบัน'!$A$5:$CL$846,7,0),2)</f>
        <v>0</v>
      </c>
      <c r="I29" s="32">
        <f>ROUND(VLOOKUP($B29,'3.ข้อมูลงบทดลองปัจจุบัน'!$A$5:$CL$846,8,0),2)</f>
        <v>15500</v>
      </c>
      <c r="J29" s="32">
        <f>ROUND(VLOOKUP($B29,'3.ข้อมูลงบทดลองปัจจุบัน'!$A$5:$CL$846,9,0),2)</f>
        <v>42000</v>
      </c>
      <c r="K29" s="32">
        <f>ROUND(VLOOKUP($B29,'3.ข้อมูลงบทดลองปัจจุบัน'!$A$5:$CL$846,10,0),2)</f>
        <v>90000</v>
      </c>
      <c r="L29" s="32">
        <f>ROUND(VLOOKUP($B29,'3.ข้อมูลงบทดลองปัจจุบัน'!$A$5:$CL$846,11,0),2)</f>
        <v>13000</v>
      </c>
      <c r="M29" s="32">
        <f>ROUND(VLOOKUP($B29,'3.ข้อมูลงบทดลองปัจจุบัน'!$A$5:$CL$846,12,0),2)</f>
        <v>27500</v>
      </c>
      <c r="N29" s="32">
        <f>ROUND(VLOOKUP($B29,'3.ข้อมูลงบทดลองปัจจุบัน'!$A$5:$CL$846,13,0),2)</f>
        <v>70500</v>
      </c>
      <c r="O29" s="32">
        <f>ROUND(VLOOKUP($B29,'3.ข้อมูลงบทดลองปัจจุบัน'!$A$5:$CL$846,14,0),2)</f>
        <v>3000</v>
      </c>
      <c r="P29" s="32">
        <f>ROUND(VLOOKUP($B29,'3.ข้อมูลงบทดลองปัจจุบัน'!$A$5:$CL$846,15,0),2)</f>
        <v>116895</v>
      </c>
      <c r="Q29" s="32">
        <f>ROUND(VLOOKUP($B29,'3.ข้อมูลงบทดลองปัจจุบัน'!$A$5:$CL$846,16,0),2)</f>
        <v>32000</v>
      </c>
      <c r="R29" s="32">
        <f>ROUND(VLOOKUP($B29,'3.ข้อมูลงบทดลองปัจจุบัน'!$A$5:$CL$846,17,0),2)</f>
        <v>12700</v>
      </c>
      <c r="S29" s="32">
        <f>ROUND(VLOOKUP($B29,'3.ข้อมูลงบทดลองปัจจุบัน'!$A$5:$CL$846,18,0),2)</f>
        <v>5484</v>
      </c>
      <c r="T29" s="32">
        <f>ROUND(VLOOKUP($B29,'3.ข้อมูลงบทดลองปัจจุบัน'!$A$5:$CL$846,19,0),2)</f>
        <v>0</v>
      </c>
      <c r="U29" s="32">
        <f>ROUND(VLOOKUP($B29,'3.ข้อมูลงบทดลองปัจจุบัน'!$A$5:$CL$846,20,0),2)</f>
        <v>3200</v>
      </c>
      <c r="V29" s="32">
        <f>ROUND(VLOOKUP($B29,'3.ข้อมูลงบทดลองปัจจุบัน'!$A$5:$CL$846,21,0),2)</f>
        <v>42200</v>
      </c>
      <c r="W29" s="32">
        <f>ROUND(VLOOKUP($B29,'3.ข้อมูลงบทดลองปัจจุบัน'!$A$5:$CL$846,22,0),2)</f>
        <v>40500</v>
      </c>
      <c r="X29" s="32">
        <f>ROUND(VLOOKUP($B29,'3.ข้อมูลงบทดลองปัจจุบัน'!$A$5:$CL$846,23,0),2)</f>
        <v>319600</v>
      </c>
      <c r="Y29" s="32">
        <f>ROUND(VLOOKUP($B29,'3.ข้อมูลงบทดลองปัจจุบัน'!$A$5:$CL$846,24,0),2)</f>
        <v>20830</v>
      </c>
      <c r="Z29" s="32">
        <f>ROUND(VLOOKUP($B29,'3.ข้อมูลงบทดลองปัจจุบัน'!$A$5:$CL$846,25,0),2)</f>
        <v>90500</v>
      </c>
      <c r="AA29" s="32">
        <f>ROUND(VLOOKUP($B29,'3.ข้อมูลงบทดลองปัจจุบัน'!$A$5:$CL$846,26,0),2)</f>
        <v>87670</v>
      </c>
      <c r="AB29" s="32">
        <f>ROUND(VLOOKUP($B29,'3.ข้อมูลงบทดลองปัจจุบัน'!$A$5:$CL$846,27,0),2)</f>
        <v>0</v>
      </c>
      <c r="AC29" s="32">
        <f>ROUND(VLOOKUP($B29,'3.ข้อมูลงบทดลองปัจจุบัน'!$A$5:$CL$846,28,0),2)</f>
        <v>33500</v>
      </c>
      <c r="AD29" s="32">
        <f>ROUND(VLOOKUP($B29,'3.ข้อมูลงบทดลองปัจจุบัน'!$A$5:$CL$846,29,0),2)</f>
        <v>0</v>
      </c>
      <c r="AE29" s="32">
        <f>ROUND(VLOOKUP($B29,'3.ข้อมูลงบทดลองปัจจุบัน'!$A$5:$CL$846,30,0),2)</f>
        <v>71500</v>
      </c>
      <c r="AF29" s="32">
        <f>ROUND(VLOOKUP($B29,'3.ข้อมูลงบทดลองปัจจุบัน'!$A$5:$CL$846,31,0),2)</f>
        <v>4500</v>
      </c>
      <c r="AG29" s="32">
        <f>ROUND(VLOOKUP($B29,'3.ข้อมูลงบทดลองปัจจุบัน'!$A$5:$CL$846,32,0),2)</f>
        <v>6370</v>
      </c>
      <c r="AH29" s="32">
        <f>ROUND(VLOOKUP($B29,'3.ข้อมูลงบทดลองปัจจุบัน'!$A$5:$CL$846,33,0),2)</f>
        <v>28500</v>
      </c>
      <c r="AI29" s="32">
        <f>ROUND(VLOOKUP($B29,'3.ข้อมูลงบทดลองปัจจุบัน'!$A$5:$CL$846,34,0),2)</f>
        <v>39300</v>
      </c>
      <c r="AJ29" s="32">
        <f>ROUND(VLOOKUP($B29,'3.ข้อมูลงบทดลองปัจจุบัน'!$A$5:$CL$846,35,0),2)</f>
        <v>52600</v>
      </c>
      <c r="AK29" s="32">
        <f>ROUND(VLOOKUP($B29,'3.ข้อมูลงบทดลองปัจจุบัน'!$A$5:$CL$846,36,0),2)</f>
        <v>14000</v>
      </c>
      <c r="AL29" s="32">
        <f>ROUND(VLOOKUP($B29,'3.ข้อมูลงบทดลองปัจจุบัน'!$A$5:$CL$846,37,0),2)</f>
        <v>62500</v>
      </c>
      <c r="AM29" s="32">
        <f>ROUND(VLOOKUP($B29,'3.ข้อมูลงบทดลองปัจจุบัน'!$A$5:$CL$846,38,0),2)</f>
        <v>10000</v>
      </c>
      <c r="AN29" s="32">
        <f>ROUND(VLOOKUP($B29,'3.ข้อมูลงบทดลองปัจจุบัน'!$A$5:$CL$846,39,0),2)</f>
        <v>4913</v>
      </c>
      <c r="AO29" s="32">
        <f>ROUND(VLOOKUP($B29,'3.ข้อมูลงบทดลองปัจจุบัน'!$A$5:$CL$846,40,0),2)</f>
        <v>29500</v>
      </c>
      <c r="AP29" s="32">
        <f>ROUND(VLOOKUP($B29,'3.ข้อมูลงบทดลองปัจจุบัน'!$A$5:$CL$846,41,0),2)</f>
        <v>22500</v>
      </c>
      <c r="AQ29" s="32">
        <f>ROUND(VLOOKUP($B29,'3.ข้อมูลงบทดลองปัจจุบัน'!$A$5:$CL$846,42,0),2)</f>
        <v>12000</v>
      </c>
      <c r="AR29" s="32">
        <f>ROUND(VLOOKUP($B29,'3.ข้อมูลงบทดลองปัจจุบัน'!$A$5:$CL$846,43,0),2)</f>
        <v>6500</v>
      </c>
      <c r="AS29" s="32">
        <f>ROUND(VLOOKUP($B29,'3.ข้อมูลงบทดลองปัจจุบัน'!$A$5:$CL$846,44,0),2)</f>
        <v>0</v>
      </c>
      <c r="AT29" s="32">
        <f>ROUND(VLOOKUP($B29,'3.ข้อมูลงบทดลองปัจจุบัน'!$A$5:$CL$846,45,0),2)</f>
        <v>5500</v>
      </c>
      <c r="AU29" s="32">
        <f>ROUND(VLOOKUP($B29,'3.ข้อมูลงบทดลองปัจจุบัน'!$A$5:$CL$846,46,0),2)</f>
        <v>18000</v>
      </c>
      <c r="AV29" s="32">
        <f>ROUND(VLOOKUP($B29,'3.ข้อมูลงบทดลองปัจจุบัน'!$A$5:$CL$846,47,0),2)</f>
        <v>7000</v>
      </c>
      <c r="AW29" s="32">
        <f>ROUND(VLOOKUP($B29,'3.ข้อมูลงบทดลองปัจจุบัน'!$A$5:$CL$846,48,0),2)</f>
        <v>9500</v>
      </c>
      <c r="AX29" s="32">
        <f>ROUND(VLOOKUP($B29,'3.ข้อมูลงบทดลองปัจจุบัน'!$A$5:$CL$846,49,0),2)</f>
        <v>6660</v>
      </c>
      <c r="AY29" s="32">
        <f>ROUND(VLOOKUP($B29,'3.ข้อมูลงบทดลองปัจจุบัน'!$A$5:$CL$846,50,0),2)</f>
        <v>18000</v>
      </c>
      <c r="AZ29" s="32">
        <f>ROUND(VLOOKUP($B29,'3.ข้อมูลงบทดลองปัจจุบัน'!$A$5:$CL$846,51,0),2)</f>
        <v>8000</v>
      </c>
      <c r="BA29" s="32">
        <f>ROUND(VLOOKUP($B29,'3.ข้อมูลงบทดลองปัจจุบัน'!$A$5:$CL$846,52,0),2)</f>
        <v>8000</v>
      </c>
      <c r="BB29" s="32">
        <f>ROUND(VLOOKUP($B29,'3.ข้อมูลงบทดลองปัจจุบัน'!$A$5:$CL$846,53,0),2)</f>
        <v>52000</v>
      </c>
      <c r="BC29" s="32">
        <f>ROUND(VLOOKUP($B29,'3.ข้อมูลงบทดลองปัจจุบัน'!$A$5:$CL$846,54,0),2)</f>
        <v>4000</v>
      </c>
      <c r="BD29" s="32">
        <f>ROUND(VLOOKUP($B29,'3.ข้อมูลงบทดลองปัจจุบัน'!$A$5:$CL$846,55,0),2)</f>
        <v>161500</v>
      </c>
      <c r="BE29" s="32">
        <f>ROUND(VLOOKUP($B29,'3.ข้อมูลงบทดลองปัจจุบัน'!$A$5:$CL$846,56,0),2)</f>
        <v>0</v>
      </c>
      <c r="BF29" s="32">
        <f>ROUND(VLOOKUP($B29,'3.ข้อมูลงบทดลองปัจจุบัน'!$A$5:$CL$846,57,0),2)</f>
        <v>73000</v>
      </c>
      <c r="BG29" s="32">
        <f>ROUND(VLOOKUP($B29,'3.ข้อมูลงบทดลองปัจจุบัน'!$A$5:$CL$846,58,0),2)</f>
        <v>62000</v>
      </c>
      <c r="BH29" s="32">
        <f>ROUND(VLOOKUP($B29,'3.ข้อมูลงบทดลองปัจจุบัน'!$A$5:$CL$846,59,0),2)</f>
        <v>68730</v>
      </c>
      <c r="BI29" s="32">
        <f>ROUND(VLOOKUP($B29,'3.ข้อมูลงบทดลองปัจจุบัน'!$A$5:$CL$846,60,0),2)</f>
        <v>0</v>
      </c>
      <c r="BJ29" s="32">
        <f>ROUND(VLOOKUP($B29,'3.ข้อมูลงบทดลองปัจจุบัน'!$A$5:$CL$846,61,0),2)</f>
        <v>0</v>
      </c>
      <c r="BK29" s="32">
        <f>ROUND(VLOOKUP($B29,'3.ข้อมูลงบทดลองปัจจุบัน'!$A$5:$CL$846,62,0),2)</f>
        <v>0</v>
      </c>
      <c r="BL29" s="32">
        <f>ROUND(VLOOKUP($B29,'3.ข้อมูลงบทดลองปัจจุบัน'!$A$5:$CL$846,63,0),2)</f>
        <v>0</v>
      </c>
      <c r="BM29" s="32">
        <f>ROUND(VLOOKUP($B29,'3.ข้อมูลงบทดลองปัจจุบัน'!$A$5:$CL$846,64,0),2)</f>
        <v>45500</v>
      </c>
      <c r="BN29" s="32">
        <f>ROUND(VLOOKUP($B29,'3.ข้อมูลงบทดลองปัจจุบัน'!$A$5:$CL$846,65,0),2)</f>
        <v>51650</v>
      </c>
      <c r="BO29" s="32">
        <f>ROUND(VLOOKUP($B29,'3.ข้อมูลงบทดลองปัจจุบัน'!$A$5:$CL$846,66,0),2)</f>
        <v>12000</v>
      </c>
      <c r="BP29" s="32">
        <f>ROUND(VLOOKUP($B29,'3.ข้อมูลงบทดลองปัจจุบัน'!$A$5:$CL$846,67,0),2)</f>
        <v>9000</v>
      </c>
      <c r="BQ29" s="32">
        <f>ROUND(VLOOKUP($B29,'3.ข้อมูลงบทดลองปัจจุบัน'!$A$5:$CL$846,68,0),2)</f>
        <v>7500</v>
      </c>
      <c r="BR29" s="32">
        <f>ROUND(VLOOKUP($B29,'3.ข้อมูลงบทดลองปัจจุบัน'!$A$5:$CL$846,69,0),2)</f>
        <v>22500</v>
      </c>
      <c r="BS29" s="32">
        <f>ROUND(VLOOKUP($B29,'3.ข้อมูลงบทดลองปัจจุบัน'!$A$5:$CL$846,70,0),2)</f>
        <v>440005</v>
      </c>
      <c r="BT29" s="32">
        <f>ROUND(VLOOKUP($B29,'3.ข้อมูลงบทดลองปัจจุบัน'!$A$5:$CL$846,71,0),2)</f>
        <v>19440</v>
      </c>
      <c r="BU29" s="32">
        <f>ROUND(VLOOKUP($B29,'3.ข้อมูลงบทดลองปัจจุบัน'!$A$5:$CL$846,72,0),2)</f>
        <v>0</v>
      </c>
      <c r="BV29" s="32">
        <f>ROUND(VLOOKUP($B29,'3.ข้อมูลงบทดลองปัจจุบัน'!$A$5:$CL$846,73,0),2)</f>
        <v>37000</v>
      </c>
      <c r="BW29" s="32">
        <f>ROUND(VLOOKUP($B29,'3.ข้อมูลงบทดลองปัจจุบัน'!$A$5:$CL$846,74,0),2)</f>
        <v>0</v>
      </c>
      <c r="BX29" s="32">
        <f>ROUND(VLOOKUP($B29,'3.ข้อมูลงบทดลองปัจจุบัน'!$A$5:$CL$846,75,0),2)</f>
        <v>10007</v>
      </c>
      <c r="BY29" s="32">
        <f>ROUND(VLOOKUP($B29,'3.ข้อมูลงบทดลองปัจจุบัน'!$A$5:$CL$846,76,0),2)</f>
        <v>16500</v>
      </c>
      <c r="BZ29" s="32">
        <f>ROUND(VLOOKUP($B29,'3.ข้อมูลงบทดลองปัจจุบัน'!$A$5:$CL$846,77,0),2)</f>
        <v>5030</v>
      </c>
      <c r="CA29" s="32">
        <f>ROUND(VLOOKUP($B29,'3.ข้อมูลงบทดลองปัจจุบัน'!$A$5:$CL$846,78,0),2)</f>
        <v>3000</v>
      </c>
      <c r="CB29" s="32">
        <f>ROUND(VLOOKUP($B29,'3.ข้อมูลงบทดลองปัจจุบัน'!$A$5:$CL$846,79,0),2)</f>
        <v>12000</v>
      </c>
      <c r="CC29" s="32">
        <f>ROUND(VLOOKUP($B29,'3.ข้อมูลงบทดลองปัจจุบัน'!$A$5:$CL$846,80,0),2)</f>
        <v>1000</v>
      </c>
      <c r="CD29" s="32">
        <f>ROUND(VLOOKUP($B29,'3.ข้อมูลงบทดลองปัจจุบัน'!$A$5:$CL$846,81,0),2)</f>
        <v>48000</v>
      </c>
      <c r="CE29" s="32">
        <f>ROUND(VLOOKUP($B29,'3.ข้อมูลงบทดลองปัจจุบัน'!$A$5:$CL$846,82,0),2)</f>
        <v>9500</v>
      </c>
      <c r="CF29" s="32">
        <f>ROUND(VLOOKUP($B29,'3.ข้อมูลงบทดลองปัจจุบัน'!$A$5:$CL$846,83,0),2)</f>
        <v>53100</v>
      </c>
      <c r="CG29" s="32">
        <f>ROUND(VLOOKUP($B29,'3.ข้อมูลงบทดลองปัจจุบัน'!$A$5:$CL$846,84,0),2)</f>
        <v>0</v>
      </c>
      <c r="CH29" s="32">
        <f>ROUND(VLOOKUP($B29,'3.ข้อมูลงบทดลองปัจจุบัน'!$A$5:$CL$846,85,0),2)</f>
        <v>0</v>
      </c>
      <c r="CI29" s="32">
        <f>ROUND(VLOOKUP($B29,'3.ข้อมูลงบทดลองปัจจุบัน'!$A$5:$CL$846,86,0),2)</f>
        <v>17450</v>
      </c>
      <c r="CJ29" s="32">
        <f>ROUND(VLOOKUP($B29,'3.ข้อมูลงบทดลองปัจจุบัน'!$A$5:$CL$846,87,0),2)</f>
        <v>0</v>
      </c>
      <c r="CK29" s="32">
        <f>ROUND(VLOOKUP($B29,'3.ข้อมูลงบทดลองปัจจุบัน'!$A$5:$CL$846,88,0),2)</f>
        <v>12500</v>
      </c>
      <c r="CL29" s="32">
        <f>ROUND(VLOOKUP($B29,'3.ข้อมูลงบทดลองปัจจุบัน'!$A$5:$CL$846,89,0),2)</f>
        <v>0</v>
      </c>
      <c r="CM29" s="32">
        <f>ROUND(VLOOKUP($B29,'3.ข้อมูลงบทดลองปัจจุบัน'!$A$5:$CL$846,90,0),2)</f>
        <v>1000</v>
      </c>
      <c r="CO29" s="75"/>
      <c r="CR29" s="102" t="e">
        <f>B29-#REF!</f>
        <v>#REF!</v>
      </c>
    </row>
    <row r="30" spans="1:96" x14ac:dyDescent="0.7">
      <c r="A30" s="101" t="s">
        <v>1469</v>
      </c>
      <c r="B30" s="114" t="s">
        <v>556</v>
      </c>
      <c r="C30" s="100" t="s">
        <v>557</v>
      </c>
      <c r="D30" s="32">
        <f>ROUND(VLOOKUP($B30,'3.ข้อมูลงบทดลองปัจจุบัน'!$A$5:$CL$846,3,0),2)</f>
        <v>0</v>
      </c>
      <c r="E30" s="32">
        <f>ROUND(VLOOKUP($B30,'3.ข้อมูลงบทดลองปัจจุบัน'!$A$5:$CL$846,4,0),2)</f>
        <v>0</v>
      </c>
      <c r="F30" s="32">
        <f>ROUND(VLOOKUP($B30,'3.ข้อมูลงบทดลองปัจจุบัน'!$A$5:$CL$846,5,0),2)</f>
        <v>0</v>
      </c>
      <c r="G30" s="32">
        <f>ROUND(VLOOKUP($B30,'3.ข้อมูลงบทดลองปัจจุบัน'!$A$5:$CL$846,6,0),2)</f>
        <v>0</v>
      </c>
      <c r="H30" s="32">
        <f>ROUND(VLOOKUP($B30,'3.ข้อมูลงบทดลองปัจจุบัน'!$A$5:$CL$846,7,0),2)</f>
        <v>518</v>
      </c>
      <c r="I30" s="32">
        <f>ROUND(VLOOKUP($B30,'3.ข้อมูลงบทดลองปัจจุบัน'!$A$5:$CL$846,8,0),2)</f>
        <v>0</v>
      </c>
      <c r="J30" s="32">
        <f>ROUND(VLOOKUP($B30,'3.ข้อมูลงบทดลองปัจจุบัน'!$A$5:$CL$846,9,0),2)</f>
        <v>903</v>
      </c>
      <c r="K30" s="32">
        <f>ROUND(VLOOKUP($B30,'3.ข้อมูลงบทดลองปัจจุบัน'!$A$5:$CL$846,10,0),2)</f>
        <v>1943</v>
      </c>
      <c r="L30" s="32">
        <f>ROUND(VLOOKUP($B30,'3.ข้อมูลงบทดลองปัจจุบัน'!$A$5:$CL$846,11,0),2)</f>
        <v>4652.28</v>
      </c>
      <c r="M30" s="32">
        <f>ROUND(VLOOKUP($B30,'3.ข้อมูลงบทดลองปัจจุบัน'!$A$5:$CL$846,12,0),2)</f>
        <v>0</v>
      </c>
      <c r="N30" s="32">
        <f>ROUND(VLOOKUP($B30,'3.ข้อมูลงบทดลองปัจจุบัน'!$A$5:$CL$846,13,0),2)</f>
        <v>613</v>
      </c>
      <c r="O30" s="32">
        <f>ROUND(VLOOKUP($B30,'3.ข้อมูลงบทดลองปัจจุบัน'!$A$5:$CL$846,14,0),2)</f>
        <v>0</v>
      </c>
      <c r="P30" s="32">
        <f>ROUND(VLOOKUP($B30,'3.ข้อมูลงบทดลองปัจจุบัน'!$A$5:$CL$846,15,0),2)</f>
        <v>21880</v>
      </c>
      <c r="Q30" s="32">
        <f>ROUND(VLOOKUP($B30,'3.ข้อมูลงบทดลองปัจจุบัน'!$A$5:$CL$846,16,0),2)</f>
        <v>0</v>
      </c>
      <c r="R30" s="32">
        <f>ROUND(VLOOKUP($B30,'3.ข้อมูลงบทดลองปัจจุบัน'!$A$5:$CL$846,17,0),2)</f>
        <v>330</v>
      </c>
      <c r="S30" s="32">
        <f>ROUND(VLOOKUP($B30,'3.ข้อมูลงบทดลองปัจจุบัน'!$A$5:$CL$846,18,0),2)</f>
        <v>0</v>
      </c>
      <c r="T30" s="32">
        <f>ROUND(VLOOKUP($B30,'3.ข้อมูลงบทดลองปัจจุบัน'!$A$5:$CL$846,19,0),2)</f>
        <v>0</v>
      </c>
      <c r="U30" s="32">
        <f>ROUND(VLOOKUP($B30,'3.ข้อมูลงบทดลองปัจจุบัน'!$A$5:$CL$846,20,0),2)</f>
        <v>0</v>
      </c>
      <c r="V30" s="32">
        <f>ROUND(VLOOKUP($B30,'3.ข้อมูลงบทดลองปัจจุบัน'!$A$5:$CL$846,21,0),2)</f>
        <v>0</v>
      </c>
      <c r="W30" s="32">
        <f>ROUND(VLOOKUP($B30,'3.ข้อมูลงบทดลองปัจจุบัน'!$A$5:$CL$846,22,0),2)</f>
        <v>0</v>
      </c>
      <c r="X30" s="32">
        <f>ROUND(VLOOKUP($B30,'3.ข้อมูลงบทดลองปัจจุบัน'!$A$5:$CL$846,23,0),2)</f>
        <v>615246</v>
      </c>
      <c r="Y30" s="32">
        <f>ROUND(VLOOKUP($B30,'3.ข้อมูลงบทดลองปัจจุบัน'!$A$5:$CL$846,24,0),2)</f>
        <v>0</v>
      </c>
      <c r="Z30" s="32">
        <f>ROUND(VLOOKUP($B30,'3.ข้อมูลงบทดลองปัจจุบัน'!$A$5:$CL$846,25,0),2)</f>
        <v>0</v>
      </c>
      <c r="AA30" s="32">
        <f>ROUND(VLOOKUP($B30,'3.ข้อมูลงบทดลองปัจจุบัน'!$A$5:$CL$846,26,0),2)</f>
        <v>0</v>
      </c>
      <c r="AB30" s="32">
        <f>ROUND(VLOOKUP($B30,'3.ข้อมูลงบทดลองปัจจุบัน'!$A$5:$CL$846,27,0),2)</f>
        <v>0</v>
      </c>
      <c r="AC30" s="32">
        <f>ROUND(VLOOKUP($B30,'3.ข้อมูลงบทดลองปัจจุบัน'!$A$5:$CL$846,28,0),2)</f>
        <v>0</v>
      </c>
      <c r="AD30" s="32">
        <f>ROUND(VLOOKUP($B30,'3.ข้อมูลงบทดลองปัจจุบัน'!$A$5:$CL$846,29,0),2)</f>
        <v>0</v>
      </c>
      <c r="AE30" s="32">
        <f>ROUND(VLOOKUP($B30,'3.ข้อมูลงบทดลองปัจจุบัน'!$A$5:$CL$846,30,0),2)</f>
        <v>0</v>
      </c>
      <c r="AF30" s="32">
        <f>ROUND(VLOOKUP($B30,'3.ข้อมูลงบทดลองปัจจุบัน'!$A$5:$CL$846,31,0),2)</f>
        <v>0</v>
      </c>
      <c r="AG30" s="32">
        <f>ROUND(VLOOKUP($B30,'3.ข้อมูลงบทดลองปัจจุบัน'!$A$5:$CL$846,32,0),2)</f>
        <v>0</v>
      </c>
      <c r="AH30" s="32">
        <f>ROUND(VLOOKUP($B30,'3.ข้อมูลงบทดลองปัจจุบัน'!$A$5:$CL$846,33,0),2)</f>
        <v>0</v>
      </c>
      <c r="AI30" s="32">
        <f>ROUND(VLOOKUP($B30,'3.ข้อมูลงบทดลองปัจจุบัน'!$A$5:$CL$846,34,0),2)</f>
        <v>0</v>
      </c>
      <c r="AJ30" s="32">
        <f>ROUND(VLOOKUP($B30,'3.ข้อมูลงบทดลองปัจจุบัน'!$A$5:$CL$846,35,0),2)</f>
        <v>830</v>
      </c>
      <c r="AK30" s="32">
        <f>ROUND(VLOOKUP($B30,'3.ข้อมูลงบทดลองปัจจุบัน'!$A$5:$CL$846,36,0),2)</f>
        <v>134</v>
      </c>
      <c r="AL30" s="32">
        <f>ROUND(VLOOKUP($B30,'3.ข้อมูลงบทดลองปัจจุบัน'!$A$5:$CL$846,37,0),2)</f>
        <v>16453.75</v>
      </c>
      <c r="AM30" s="32">
        <f>ROUND(VLOOKUP($B30,'3.ข้อมูลงบทดลองปัจจุบัน'!$A$5:$CL$846,38,0),2)</f>
        <v>1883</v>
      </c>
      <c r="AN30" s="32">
        <f>ROUND(VLOOKUP($B30,'3.ข้อมูลงบทดลองปัจจุบัน'!$A$5:$CL$846,39,0),2)</f>
        <v>0</v>
      </c>
      <c r="AO30" s="32">
        <f>ROUND(VLOOKUP($B30,'3.ข้อมูลงบทดลองปัจจุบัน'!$A$5:$CL$846,40,0),2)</f>
        <v>0</v>
      </c>
      <c r="AP30" s="32">
        <f>ROUND(VLOOKUP($B30,'3.ข้อมูลงบทดลองปัจจุบัน'!$A$5:$CL$846,41,0),2)</f>
        <v>0</v>
      </c>
      <c r="AQ30" s="32">
        <f>ROUND(VLOOKUP($B30,'3.ข้อมูลงบทดลองปัจจุบัน'!$A$5:$CL$846,42,0),2)</f>
        <v>0</v>
      </c>
      <c r="AR30" s="32">
        <f>ROUND(VLOOKUP($B30,'3.ข้อมูลงบทดลองปัจจุบัน'!$A$5:$CL$846,43,0),2)</f>
        <v>0</v>
      </c>
      <c r="AS30" s="32">
        <f>ROUND(VLOOKUP($B30,'3.ข้อมูลงบทดลองปัจจุบัน'!$A$5:$CL$846,44,0),2)</f>
        <v>15300</v>
      </c>
      <c r="AT30" s="32">
        <f>ROUND(VLOOKUP($B30,'3.ข้อมูลงบทดลองปัจจุบัน'!$A$5:$CL$846,45,0),2)</f>
        <v>0</v>
      </c>
      <c r="AU30" s="32">
        <f>ROUND(VLOOKUP($B30,'3.ข้อมูลงบทดลองปัจจุบัน'!$A$5:$CL$846,46,0),2)</f>
        <v>0</v>
      </c>
      <c r="AV30" s="32">
        <f>ROUND(VLOOKUP($B30,'3.ข้อมูลงบทดลองปัจจุบัน'!$A$5:$CL$846,47,0),2)</f>
        <v>0</v>
      </c>
      <c r="AW30" s="32">
        <f>ROUND(VLOOKUP($B30,'3.ข้อมูลงบทดลองปัจจุบัน'!$A$5:$CL$846,48,0),2)</f>
        <v>12149</v>
      </c>
      <c r="AX30" s="32">
        <f>ROUND(VLOOKUP($B30,'3.ข้อมูลงบทดลองปัจจุบัน'!$A$5:$CL$846,49,0),2)</f>
        <v>8000</v>
      </c>
      <c r="AY30" s="32">
        <f>ROUND(VLOOKUP($B30,'3.ข้อมูลงบทดลองปัจจุบัน'!$A$5:$CL$846,50,0),2)</f>
        <v>42149.5</v>
      </c>
      <c r="AZ30" s="32">
        <f>ROUND(VLOOKUP($B30,'3.ข้อมูลงบทดลองปัจจุบัน'!$A$5:$CL$846,51,0),2)</f>
        <v>0</v>
      </c>
      <c r="BA30" s="32">
        <f>ROUND(VLOOKUP($B30,'3.ข้อมูลงบทดลองปัจจุบัน'!$A$5:$CL$846,52,0),2)</f>
        <v>0</v>
      </c>
      <c r="BB30" s="32">
        <f>ROUND(VLOOKUP($B30,'3.ข้อมูลงบทดลองปัจจุบัน'!$A$5:$CL$846,53,0),2)</f>
        <v>963.75</v>
      </c>
      <c r="BC30" s="32">
        <f>ROUND(VLOOKUP($B30,'3.ข้อมูลงบทดลองปัจจุบัน'!$A$5:$CL$846,54,0),2)</f>
        <v>0</v>
      </c>
      <c r="BD30" s="32">
        <f>ROUND(VLOOKUP($B30,'3.ข้อมูลงบทดลองปัจจุบัน'!$A$5:$CL$846,55,0),2)</f>
        <v>95465.75</v>
      </c>
      <c r="BE30" s="32">
        <f>ROUND(VLOOKUP($B30,'3.ข้อมูลงบทดลองปัจจุบัน'!$A$5:$CL$846,56,0),2)</f>
        <v>0</v>
      </c>
      <c r="BF30" s="32">
        <f>ROUND(VLOOKUP($B30,'3.ข้อมูลงบทดลองปัจจุบัน'!$A$5:$CL$846,57,0),2)</f>
        <v>2310</v>
      </c>
      <c r="BG30" s="32">
        <f>ROUND(VLOOKUP($B30,'3.ข้อมูลงบทดลองปัจจุบัน'!$A$5:$CL$846,58,0),2)</f>
        <v>0</v>
      </c>
      <c r="BH30" s="32">
        <f>ROUND(VLOOKUP($B30,'3.ข้อมูลงบทดลองปัจจุบัน'!$A$5:$CL$846,59,0),2)</f>
        <v>108862.5</v>
      </c>
      <c r="BI30" s="32">
        <f>ROUND(VLOOKUP($B30,'3.ข้อมูลงบทดลองปัจจุบัน'!$A$5:$CL$846,60,0),2)</f>
        <v>0</v>
      </c>
      <c r="BJ30" s="32">
        <f>ROUND(VLOOKUP($B30,'3.ข้อมูลงบทดลองปัจจุบัน'!$A$5:$CL$846,61,0),2)</f>
        <v>7470</v>
      </c>
      <c r="BK30" s="32">
        <f>ROUND(VLOOKUP($B30,'3.ข้อมูลงบทดลองปัจจุบัน'!$A$5:$CL$846,62,0),2)</f>
        <v>0</v>
      </c>
      <c r="BL30" s="32">
        <f>ROUND(VLOOKUP($B30,'3.ข้อมูลงบทดลองปัจจุบัน'!$A$5:$CL$846,63,0),2)</f>
        <v>7209.5</v>
      </c>
      <c r="BM30" s="32">
        <f>ROUND(VLOOKUP($B30,'3.ข้อมูลงบทดลองปัจจุบัน'!$A$5:$CL$846,64,0),2)</f>
        <v>0</v>
      </c>
      <c r="BN30" s="32">
        <f>ROUND(VLOOKUP($B30,'3.ข้อมูลงบทดลองปัจจุบัน'!$A$5:$CL$846,65,0),2)</f>
        <v>0</v>
      </c>
      <c r="BO30" s="32">
        <f>ROUND(VLOOKUP($B30,'3.ข้อมูลงบทดลองปัจจุบัน'!$A$5:$CL$846,66,0),2)</f>
        <v>0</v>
      </c>
      <c r="BP30" s="32">
        <f>ROUND(VLOOKUP($B30,'3.ข้อมูลงบทดลองปัจจุบัน'!$A$5:$CL$846,67,0),2)</f>
        <v>0</v>
      </c>
      <c r="BQ30" s="32">
        <f>ROUND(VLOOKUP($B30,'3.ข้อมูลงบทดลองปัจจุบัน'!$A$5:$CL$846,68,0),2)</f>
        <v>0</v>
      </c>
      <c r="BR30" s="32">
        <f>ROUND(VLOOKUP($B30,'3.ข้อมูลงบทดลองปัจจุบัน'!$A$5:$CL$846,69,0),2)</f>
        <v>0</v>
      </c>
      <c r="BS30" s="32">
        <f>ROUND(VLOOKUP($B30,'3.ข้อมูลงบทดลองปัจจุบัน'!$A$5:$CL$846,70,0),2)</f>
        <v>52452</v>
      </c>
      <c r="BT30" s="32">
        <f>ROUND(VLOOKUP($B30,'3.ข้อมูลงบทดลองปัจจุบัน'!$A$5:$CL$846,71,0),2)</f>
        <v>0</v>
      </c>
      <c r="BU30" s="32">
        <f>ROUND(VLOOKUP($B30,'3.ข้อมูลงบทดลองปัจจุบัน'!$A$5:$CL$846,72,0),2)</f>
        <v>3916.64</v>
      </c>
      <c r="BV30" s="32">
        <f>ROUND(VLOOKUP($B30,'3.ข้อมูลงบทดลองปัจจุบัน'!$A$5:$CL$846,73,0),2)</f>
        <v>0</v>
      </c>
      <c r="BW30" s="32">
        <f>ROUND(VLOOKUP($B30,'3.ข้อมูลงบทดลองปัจจุบัน'!$A$5:$CL$846,74,0),2)</f>
        <v>0</v>
      </c>
      <c r="BX30" s="32">
        <f>ROUND(VLOOKUP($B30,'3.ข้อมูลงบทดลองปัจจุบัน'!$A$5:$CL$846,75,0),2)</f>
        <v>0</v>
      </c>
      <c r="BY30" s="32">
        <f>ROUND(VLOOKUP($B30,'3.ข้อมูลงบทดลองปัจจุบัน'!$A$5:$CL$846,76,0),2)</f>
        <v>0</v>
      </c>
      <c r="BZ30" s="32">
        <f>ROUND(VLOOKUP($B30,'3.ข้อมูลงบทดลองปัจจุบัน'!$A$5:$CL$846,77,0),2)</f>
        <v>50</v>
      </c>
      <c r="CA30" s="32">
        <f>ROUND(VLOOKUP($B30,'3.ข้อมูลงบทดลองปัจจุบัน'!$A$5:$CL$846,78,0),2)</f>
        <v>0</v>
      </c>
      <c r="CB30" s="32">
        <f>ROUND(VLOOKUP($B30,'3.ข้อมูลงบทดลองปัจจุบัน'!$A$5:$CL$846,79,0),2)</f>
        <v>0</v>
      </c>
      <c r="CC30" s="32">
        <f>ROUND(VLOOKUP($B30,'3.ข้อมูลงบทดลองปัจจุบัน'!$A$5:$CL$846,80,0),2)</f>
        <v>0</v>
      </c>
      <c r="CD30" s="32">
        <f>ROUND(VLOOKUP($B30,'3.ข้อมูลงบทดลองปัจจุบัน'!$A$5:$CL$846,81,0),2)</f>
        <v>0</v>
      </c>
      <c r="CE30" s="32">
        <f>ROUND(VLOOKUP($B30,'3.ข้อมูลงบทดลองปัจจุบัน'!$A$5:$CL$846,82,0),2)</f>
        <v>1605</v>
      </c>
      <c r="CF30" s="32">
        <f>ROUND(VLOOKUP($B30,'3.ข้อมูลงบทดลองปัจจุบัน'!$A$5:$CL$846,83,0),2)</f>
        <v>0</v>
      </c>
      <c r="CG30" s="32">
        <f>ROUND(VLOOKUP($B30,'3.ข้อมูลงบทดลองปัจจุบัน'!$A$5:$CL$846,84,0),2)</f>
        <v>0</v>
      </c>
      <c r="CH30" s="32">
        <f>ROUND(VLOOKUP($B30,'3.ข้อมูลงบทดลองปัจจุบัน'!$A$5:$CL$846,85,0),2)</f>
        <v>0</v>
      </c>
      <c r="CI30" s="32">
        <f>ROUND(VLOOKUP($B30,'3.ข้อมูลงบทดลองปัจจุบัน'!$A$5:$CL$846,86,0),2)</f>
        <v>0</v>
      </c>
      <c r="CJ30" s="32">
        <f>ROUND(VLOOKUP($B30,'3.ข้อมูลงบทดลองปัจจุบัน'!$A$5:$CL$846,87,0),2)</f>
        <v>0</v>
      </c>
      <c r="CK30" s="32">
        <f>ROUND(VLOOKUP($B30,'3.ข้อมูลงบทดลองปัจจุบัน'!$A$5:$CL$846,88,0),2)</f>
        <v>1341</v>
      </c>
      <c r="CL30" s="32">
        <f>ROUND(VLOOKUP($B30,'3.ข้อมูลงบทดลองปัจจุบัน'!$A$5:$CL$846,89,0),2)</f>
        <v>0</v>
      </c>
      <c r="CM30" s="32">
        <f>ROUND(VLOOKUP($B30,'3.ข้อมูลงบทดลองปัจจุบัน'!$A$5:$CL$846,90,0),2)</f>
        <v>0</v>
      </c>
      <c r="CO30" s="75"/>
      <c r="CR30" s="102" t="e">
        <f>B30-#REF!</f>
        <v>#REF!</v>
      </c>
    </row>
    <row r="31" spans="1:96" x14ac:dyDescent="0.7">
      <c r="A31" s="101" t="s">
        <v>1469</v>
      </c>
      <c r="B31" s="114" t="s">
        <v>558</v>
      </c>
      <c r="C31" s="100" t="s">
        <v>559</v>
      </c>
      <c r="D31" s="32">
        <f>ROUND(VLOOKUP($B31,'3.ข้อมูลงบทดลองปัจจุบัน'!$A$5:$CL$846,3,0),2)</f>
        <v>248821</v>
      </c>
      <c r="E31" s="32">
        <f>ROUND(VLOOKUP($B31,'3.ข้อมูลงบทดลองปัจจุบัน'!$A$5:$CL$846,4,0),2)</f>
        <v>0</v>
      </c>
      <c r="F31" s="32">
        <f>ROUND(VLOOKUP($B31,'3.ข้อมูลงบทดลองปัจจุบัน'!$A$5:$CL$846,5,0),2)</f>
        <v>0</v>
      </c>
      <c r="G31" s="32">
        <f>ROUND(VLOOKUP($B31,'3.ข้อมูลงบทดลองปัจจุบัน'!$A$5:$CL$846,6,0),2)</f>
        <v>197828</v>
      </c>
      <c r="H31" s="32">
        <f>ROUND(VLOOKUP($B31,'3.ข้อมูลงบทดลองปัจจุบัน'!$A$5:$CL$846,7,0),2)</f>
        <v>0</v>
      </c>
      <c r="I31" s="32">
        <f>ROUND(VLOOKUP($B31,'3.ข้อมูลงบทดลองปัจจุบัน'!$A$5:$CL$846,8,0),2)</f>
        <v>0</v>
      </c>
      <c r="J31" s="32">
        <f>ROUND(VLOOKUP($B31,'3.ข้อมูลงบทดลองปัจจุบัน'!$A$5:$CL$846,9,0),2)</f>
        <v>230858.25</v>
      </c>
      <c r="K31" s="32">
        <f>ROUND(VLOOKUP($B31,'3.ข้อมูลงบทดลองปัจจุบัน'!$A$5:$CL$846,10,0),2)</f>
        <v>0</v>
      </c>
      <c r="L31" s="32">
        <f>ROUND(VLOOKUP($B31,'3.ข้อมูลงบทดลองปัจจุบัน'!$A$5:$CL$846,11,0),2)</f>
        <v>0</v>
      </c>
      <c r="M31" s="32">
        <f>ROUND(VLOOKUP($B31,'3.ข้อมูลงบทดลองปัจจุบัน'!$A$5:$CL$846,12,0),2)</f>
        <v>0</v>
      </c>
      <c r="N31" s="32">
        <f>ROUND(VLOOKUP($B31,'3.ข้อมูลงบทดลองปัจจุบัน'!$A$5:$CL$846,13,0),2)</f>
        <v>1975</v>
      </c>
      <c r="O31" s="32">
        <f>ROUND(VLOOKUP($B31,'3.ข้อมูลงบทดลองปัจจุบัน'!$A$5:$CL$846,14,0),2)</f>
        <v>16826.47</v>
      </c>
      <c r="P31" s="32">
        <f>ROUND(VLOOKUP($B31,'3.ข้อมูลงบทดลองปัจจุบัน'!$A$5:$CL$846,15,0),2)</f>
        <v>4712</v>
      </c>
      <c r="Q31" s="32">
        <f>ROUND(VLOOKUP($B31,'3.ข้อมูลงบทดลองปัจจุบัน'!$A$5:$CL$846,16,0),2)</f>
        <v>6040</v>
      </c>
      <c r="R31" s="32">
        <f>ROUND(VLOOKUP($B31,'3.ข้อมูลงบทดลองปัจจุบัน'!$A$5:$CL$846,17,0),2)</f>
        <v>0</v>
      </c>
      <c r="S31" s="32">
        <f>ROUND(VLOOKUP($B31,'3.ข้อมูลงบทดลองปัจจุบัน'!$A$5:$CL$846,18,0),2)</f>
        <v>7294</v>
      </c>
      <c r="T31" s="32">
        <f>ROUND(VLOOKUP($B31,'3.ข้อมูลงบทดลองปัจจุบัน'!$A$5:$CL$846,19,0),2)</f>
        <v>0</v>
      </c>
      <c r="U31" s="32">
        <f>ROUND(VLOOKUP($B31,'3.ข้อมูลงบทดลองปัจจุบัน'!$A$5:$CL$846,20,0),2)</f>
        <v>0</v>
      </c>
      <c r="V31" s="32">
        <f>ROUND(VLOOKUP($B31,'3.ข้อมูลงบทดลองปัจจุบัน'!$A$5:$CL$846,21,0),2)</f>
        <v>0</v>
      </c>
      <c r="W31" s="32">
        <f>ROUND(VLOOKUP($B31,'3.ข้อมูลงบทดลองปัจจุบัน'!$A$5:$CL$846,22,0),2)</f>
        <v>0</v>
      </c>
      <c r="X31" s="32">
        <f>ROUND(VLOOKUP($B31,'3.ข้อมูลงบทดลองปัจจุบัน'!$A$5:$CL$846,23,0),2)</f>
        <v>12488</v>
      </c>
      <c r="Y31" s="32">
        <f>ROUND(VLOOKUP($B31,'3.ข้อมูลงบทดลองปัจจุบัน'!$A$5:$CL$846,24,0),2)</f>
        <v>0</v>
      </c>
      <c r="Z31" s="32">
        <f>ROUND(VLOOKUP($B31,'3.ข้อมูลงบทดลองปัจจุบัน'!$A$5:$CL$846,25,0),2)</f>
        <v>0</v>
      </c>
      <c r="AA31" s="32">
        <f>ROUND(VLOOKUP($B31,'3.ข้อมูลงบทดลองปัจจุบัน'!$A$5:$CL$846,26,0),2)</f>
        <v>0</v>
      </c>
      <c r="AB31" s="32">
        <f>ROUND(VLOOKUP($B31,'3.ข้อมูลงบทดลองปัจจุบัน'!$A$5:$CL$846,27,0),2)</f>
        <v>0</v>
      </c>
      <c r="AC31" s="32">
        <f>ROUND(VLOOKUP($B31,'3.ข้อมูลงบทดลองปัจจุบัน'!$A$5:$CL$846,28,0),2)</f>
        <v>0</v>
      </c>
      <c r="AD31" s="32">
        <f>ROUND(VLOOKUP($B31,'3.ข้อมูลงบทดลองปัจจุบัน'!$A$5:$CL$846,29,0),2)</f>
        <v>0</v>
      </c>
      <c r="AE31" s="32">
        <f>ROUND(VLOOKUP($B31,'3.ข้อมูลงบทดลองปัจจุบัน'!$A$5:$CL$846,30,0),2)</f>
        <v>0</v>
      </c>
      <c r="AF31" s="32">
        <f>ROUND(VLOOKUP($B31,'3.ข้อมูลงบทดลองปัจจุบัน'!$A$5:$CL$846,31,0),2)</f>
        <v>0</v>
      </c>
      <c r="AG31" s="32">
        <f>ROUND(VLOOKUP($B31,'3.ข้อมูลงบทดลองปัจจุบัน'!$A$5:$CL$846,32,0),2)</f>
        <v>0</v>
      </c>
      <c r="AH31" s="32">
        <f>ROUND(VLOOKUP($B31,'3.ข้อมูลงบทดลองปัจจุบัน'!$A$5:$CL$846,33,0),2)</f>
        <v>0</v>
      </c>
      <c r="AI31" s="32">
        <f>ROUND(VLOOKUP($B31,'3.ข้อมูลงบทดลองปัจจุบัน'!$A$5:$CL$846,34,0),2)</f>
        <v>0</v>
      </c>
      <c r="AJ31" s="32">
        <f>ROUND(VLOOKUP($B31,'3.ข้อมูลงบทดลองปัจจุบัน'!$A$5:$CL$846,35,0),2)</f>
        <v>0</v>
      </c>
      <c r="AK31" s="32">
        <f>ROUND(VLOOKUP($B31,'3.ข้อมูลงบทดลองปัจจุบัน'!$A$5:$CL$846,36,0),2)</f>
        <v>0</v>
      </c>
      <c r="AL31" s="32">
        <f>ROUND(VLOOKUP($B31,'3.ข้อมูลงบทดลองปัจจุบัน'!$A$5:$CL$846,37,0),2)</f>
        <v>662257.25</v>
      </c>
      <c r="AM31" s="32">
        <f>ROUND(VLOOKUP($B31,'3.ข้อมูลงบทดลองปัจจุบัน'!$A$5:$CL$846,38,0),2)</f>
        <v>21215</v>
      </c>
      <c r="AN31" s="32">
        <f>ROUND(VLOOKUP($B31,'3.ข้อมูลงบทดลองปัจจุบัน'!$A$5:$CL$846,39,0),2)</f>
        <v>0</v>
      </c>
      <c r="AO31" s="32">
        <f>ROUND(VLOOKUP($B31,'3.ข้อมูลงบทดลองปัจจุบัน'!$A$5:$CL$846,40,0),2)</f>
        <v>0</v>
      </c>
      <c r="AP31" s="32">
        <f>ROUND(VLOOKUP($B31,'3.ข้อมูลงบทดลองปัจจุบัน'!$A$5:$CL$846,41,0),2)</f>
        <v>0</v>
      </c>
      <c r="AQ31" s="32">
        <f>ROUND(VLOOKUP($B31,'3.ข้อมูลงบทดลองปัจจุบัน'!$A$5:$CL$846,42,0),2)</f>
        <v>0</v>
      </c>
      <c r="AR31" s="32">
        <f>ROUND(VLOOKUP($B31,'3.ข้อมูลงบทดลองปัจจุบัน'!$A$5:$CL$846,43,0),2)</f>
        <v>0</v>
      </c>
      <c r="AS31" s="32">
        <f>ROUND(VLOOKUP($B31,'3.ข้อมูลงบทดลองปัจจุบัน'!$A$5:$CL$846,44,0),2)</f>
        <v>0</v>
      </c>
      <c r="AT31" s="32">
        <f>ROUND(VLOOKUP($B31,'3.ข้อมูลงบทดลองปัจจุบัน'!$A$5:$CL$846,45,0),2)</f>
        <v>0</v>
      </c>
      <c r="AU31" s="32">
        <f>ROUND(VLOOKUP($B31,'3.ข้อมูลงบทดลองปัจจุบัน'!$A$5:$CL$846,46,0),2)</f>
        <v>0</v>
      </c>
      <c r="AV31" s="32">
        <f>ROUND(VLOOKUP($B31,'3.ข้อมูลงบทดลองปัจจุบัน'!$A$5:$CL$846,47,0),2)</f>
        <v>950</v>
      </c>
      <c r="AW31" s="32">
        <f>ROUND(VLOOKUP($B31,'3.ข้อมูลงบทดลองปัจจุบัน'!$A$5:$CL$846,48,0),2)</f>
        <v>0</v>
      </c>
      <c r="AX31" s="32">
        <f>ROUND(VLOOKUP($B31,'3.ข้อมูลงบทดลองปัจจุบัน'!$A$5:$CL$846,49,0),2)</f>
        <v>738</v>
      </c>
      <c r="AY31" s="32">
        <f>ROUND(VLOOKUP($B31,'3.ข้อมูลงบทดลองปัจจุบัน'!$A$5:$CL$846,50,0),2)</f>
        <v>0</v>
      </c>
      <c r="AZ31" s="32">
        <f>ROUND(VLOOKUP($B31,'3.ข้อมูลงบทดลองปัจจุบัน'!$A$5:$CL$846,51,0),2)</f>
        <v>6965</v>
      </c>
      <c r="BA31" s="32">
        <f>ROUND(VLOOKUP($B31,'3.ข้อมูลงบทดลองปัจจุบัน'!$A$5:$CL$846,52,0),2)</f>
        <v>1682</v>
      </c>
      <c r="BB31" s="32">
        <f>ROUND(VLOOKUP($B31,'3.ข้อมูลงบทดลองปัจจุบัน'!$A$5:$CL$846,53,0),2)</f>
        <v>160052.5</v>
      </c>
      <c r="BC31" s="32">
        <f>ROUND(VLOOKUP($B31,'3.ข้อมูลงบทดลองปัจจุบัน'!$A$5:$CL$846,54,0),2)</f>
        <v>1379</v>
      </c>
      <c r="BD31" s="32">
        <f>ROUND(VLOOKUP($B31,'3.ข้อมูลงบทดลองปัจจุบัน'!$A$5:$CL$846,55,0),2)</f>
        <v>83832</v>
      </c>
      <c r="BE31" s="32">
        <f>ROUND(VLOOKUP($B31,'3.ข้อมูลงบทดลองปัจจุบัน'!$A$5:$CL$846,56,0),2)</f>
        <v>0</v>
      </c>
      <c r="BF31" s="32">
        <f>ROUND(VLOOKUP($B31,'3.ข้อมูลงบทดลองปัจจุบัน'!$A$5:$CL$846,57,0),2)</f>
        <v>8880</v>
      </c>
      <c r="BG31" s="32">
        <f>ROUND(VLOOKUP($B31,'3.ข้อมูลงบทดลองปัจจุบัน'!$A$5:$CL$846,58,0),2)</f>
        <v>47592.4</v>
      </c>
      <c r="BH31" s="32">
        <f>ROUND(VLOOKUP($B31,'3.ข้อมูลงบทดลองปัจจุบัน'!$A$5:$CL$846,59,0),2)</f>
        <v>250270</v>
      </c>
      <c r="BI31" s="32">
        <f>ROUND(VLOOKUP($B31,'3.ข้อมูลงบทดลองปัจจุบัน'!$A$5:$CL$846,60,0),2)</f>
        <v>0</v>
      </c>
      <c r="BJ31" s="32">
        <f>ROUND(VLOOKUP($B31,'3.ข้อมูลงบทดลองปัจจุบัน'!$A$5:$CL$846,61,0),2)</f>
        <v>0</v>
      </c>
      <c r="BK31" s="32">
        <f>ROUND(VLOOKUP($B31,'3.ข้อมูลงบทดลองปัจจุบัน'!$A$5:$CL$846,62,0),2)</f>
        <v>3120</v>
      </c>
      <c r="BL31" s="32">
        <f>ROUND(VLOOKUP($B31,'3.ข้อมูลงบทดลองปัจจุบัน'!$A$5:$CL$846,63,0),2)</f>
        <v>0</v>
      </c>
      <c r="BM31" s="32">
        <f>ROUND(VLOOKUP($B31,'3.ข้อมูลงบทดลองปัจจุบัน'!$A$5:$CL$846,64,0),2)</f>
        <v>3080</v>
      </c>
      <c r="BN31" s="32">
        <f>ROUND(VLOOKUP($B31,'3.ข้อมูลงบทดลองปัจจุบัน'!$A$5:$CL$846,65,0),2)</f>
        <v>0</v>
      </c>
      <c r="BO31" s="32">
        <f>ROUND(VLOOKUP($B31,'3.ข้อมูลงบทดลองปัจจุบัน'!$A$5:$CL$846,66,0),2)</f>
        <v>0</v>
      </c>
      <c r="BP31" s="32">
        <f>ROUND(VLOOKUP($B31,'3.ข้อมูลงบทดลองปัจจุบัน'!$A$5:$CL$846,67,0),2)</f>
        <v>1264</v>
      </c>
      <c r="BQ31" s="32">
        <f>ROUND(VLOOKUP($B31,'3.ข้อมูลงบทดลองปัจจุบัน'!$A$5:$CL$846,68,0),2)</f>
        <v>0</v>
      </c>
      <c r="BR31" s="32">
        <f>ROUND(VLOOKUP($B31,'3.ข้อมูลงบทดลองปัจจุบัน'!$A$5:$CL$846,69,0),2)</f>
        <v>31723</v>
      </c>
      <c r="BS31" s="32">
        <f>ROUND(VLOOKUP($B31,'3.ข้อมูลงบทดลองปัจจุบัน'!$A$5:$CL$846,70,0),2)</f>
        <v>0</v>
      </c>
      <c r="BT31" s="32">
        <f>ROUND(VLOOKUP($B31,'3.ข้อมูลงบทดลองปัจจุบัน'!$A$5:$CL$846,71,0),2)</f>
        <v>0</v>
      </c>
      <c r="BU31" s="32">
        <f>ROUND(VLOOKUP($B31,'3.ข้อมูลงบทดลองปัจจุบัน'!$A$5:$CL$846,72,0),2)</f>
        <v>12676.07</v>
      </c>
      <c r="BV31" s="32">
        <f>ROUND(VLOOKUP($B31,'3.ข้อมูลงบทดลองปัจจุบัน'!$A$5:$CL$846,73,0),2)</f>
        <v>0</v>
      </c>
      <c r="BW31" s="32">
        <f>ROUND(VLOOKUP($B31,'3.ข้อมูลงบทดลองปัจจุบัน'!$A$5:$CL$846,74,0),2)</f>
        <v>0</v>
      </c>
      <c r="BX31" s="32">
        <f>ROUND(VLOOKUP($B31,'3.ข้อมูลงบทดลองปัจจุบัน'!$A$5:$CL$846,75,0),2)</f>
        <v>0</v>
      </c>
      <c r="BY31" s="32">
        <f>ROUND(VLOOKUP($B31,'3.ข้อมูลงบทดลองปัจจุบัน'!$A$5:$CL$846,76,0),2)</f>
        <v>0</v>
      </c>
      <c r="BZ31" s="32">
        <f>ROUND(VLOOKUP($B31,'3.ข้อมูลงบทดลองปัจจุบัน'!$A$5:$CL$846,77,0),2)</f>
        <v>0</v>
      </c>
      <c r="CA31" s="32">
        <f>ROUND(VLOOKUP($B31,'3.ข้อมูลงบทดลองปัจจุบัน'!$A$5:$CL$846,78,0),2)</f>
        <v>0</v>
      </c>
      <c r="CB31" s="32">
        <f>ROUND(VLOOKUP($B31,'3.ข้อมูลงบทดลองปัจจุบัน'!$A$5:$CL$846,79,0),2)</f>
        <v>0</v>
      </c>
      <c r="CC31" s="32">
        <f>ROUND(VLOOKUP($B31,'3.ข้อมูลงบทดลองปัจจุบัน'!$A$5:$CL$846,80,0),2)</f>
        <v>4162.24</v>
      </c>
      <c r="CD31" s="32">
        <f>ROUND(VLOOKUP($B31,'3.ข้อมูลงบทดลองปัจจุบัน'!$A$5:$CL$846,81,0),2)</f>
        <v>0</v>
      </c>
      <c r="CE31" s="32">
        <f>ROUND(VLOOKUP($B31,'3.ข้อมูลงบทดลองปัจจุบัน'!$A$5:$CL$846,82,0),2)</f>
        <v>0</v>
      </c>
      <c r="CF31" s="32">
        <f>ROUND(VLOOKUP($B31,'3.ข้อมูลงบทดลองปัจจุบัน'!$A$5:$CL$846,83,0),2)</f>
        <v>0</v>
      </c>
      <c r="CG31" s="32">
        <f>ROUND(VLOOKUP($B31,'3.ข้อมูลงบทดลองปัจจุบัน'!$A$5:$CL$846,84,0),2)</f>
        <v>7570</v>
      </c>
      <c r="CH31" s="32">
        <f>ROUND(VLOOKUP($B31,'3.ข้อมูลงบทดลองปัจจุบัน'!$A$5:$CL$846,85,0),2)</f>
        <v>0</v>
      </c>
      <c r="CI31" s="32">
        <f>ROUND(VLOOKUP($B31,'3.ข้อมูลงบทดลองปัจจุบัน'!$A$5:$CL$846,86,0),2)</f>
        <v>0</v>
      </c>
      <c r="CJ31" s="32">
        <f>ROUND(VLOOKUP($B31,'3.ข้อมูลงบทดลองปัจจุบัน'!$A$5:$CL$846,87,0),2)</f>
        <v>24780</v>
      </c>
      <c r="CK31" s="32">
        <f>ROUND(VLOOKUP($B31,'3.ข้อมูลงบทดลองปัจจุบัน'!$A$5:$CL$846,88,0),2)</f>
        <v>0</v>
      </c>
      <c r="CL31" s="32">
        <f>ROUND(VLOOKUP($B31,'3.ข้อมูลงบทดลองปัจจุบัน'!$A$5:$CL$846,89,0),2)</f>
        <v>0</v>
      </c>
      <c r="CM31" s="32">
        <f>ROUND(VLOOKUP($B31,'3.ข้อมูลงบทดลองปัจจุบัน'!$A$5:$CL$846,90,0),2)</f>
        <v>2320</v>
      </c>
      <c r="CO31" s="75"/>
      <c r="CR31" s="102" t="e">
        <f>B31-#REF!</f>
        <v>#REF!</v>
      </c>
    </row>
    <row r="32" spans="1:96" x14ac:dyDescent="0.7">
      <c r="A32" s="101" t="s">
        <v>1469</v>
      </c>
      <c r="B32" s="114" t="s">
        <v>566</v>
      </c>
      <c r="C32" s="100" t="s">
        <v>567</v>
      </c>
      <c r="D32" s="32">
        <f>ROUND(VLOOKUP($B32,'3.ข้อมูลงบทดลองปัจจุบัน'!$A$5:$CL$846,3,0),2)</f>
        <v>0</v>
      </c>
      <c r="E32" s="32">
        <f>ROUND(VLOOKUP($B32,'3.ข้อมูลงบทดลองปัจจุบัน'!$A$5:$CL$846,4,0),2)</f>
        <v>0</v>
      </c>
      <c r="F32" s="32">
        <f>ROUND(VLOOKUP($B32,'3.ข้อมูลงบทดลองปัจจุบัน'!$A$5:$CL$846,5,0),2)</f>
        <v>209488</v>
      </c>
      <c r="G32" s="32">
        <f>ROUND(VLOOKUP($B32,'3.ข้อมูลงบทดลองปัจจุบัน'!$A$5:$CL$846,6,0),2)</f>
        <v>0</v>
      </c>
      <c r="H32" s="32">
        <f>ROUND(VLOOKUP($B32,'3.ข้อมูลงบทดลองปัจจุบัน'!$A$5:$CL$846,7,0),2)</f>
        <v>0</v>
      </c>
      <c r="I32" s="32">
        <f>ROUND(VLOOKUP($B32,'3.ข้อมูลงบทดลองปัจจุบัน'!$A$5:$CL$846,8,0),2)</f>
        <v>2369</v>
      </c>
      <c r="J32" s="32">
        <f>ROUND(VLOOKUP($B32,'3.ข้อมูลงบทดลองปัจจุบัน'!$A$5:$CL$846,9,0),2)</f>
        <v>2642.5</v>
      </c>
      <c r="K32" s="32">
        <f>ROUND(VLOOKUP($B32,'3.ข้อมูลงบทดลองปัจจุบัน'!$A$5:$CL$846,10,0),2)</f>
        <v>3971</v>
      </c>
      <c r="L32" s="32">
        <f>ROUND(VLOOKUP($B32,'3.ข้อมูลงบทดลองปัจจุบัน'!$A$5:$CL$846,11,0),2)</f>
        <v>0</v>
      </c>
      <c r="M32" s="32">
        <f>ROUND(VLOOKUP($B32,'3.ข้อมูลงบทดลองปัจจุบัน'!$A$5:$CL$846,12,0),2)</f>
        <v>701</v>
      </c>
      <c r="N32" s="32">
        <f>ROUND(VLOOKUP($B32,'3.ข้อมูลงบทดลองปัจจุบัน'!$A$5:$CL$846,13,0),2)</f>
        <v>292781.76</v>
      </c>
      <c r="O32" s="32">
        <f>ROUND(VLOOKUP($B32,'3.ข้อมูลงบทดลองปัจจุบัน'!$A$5:$CL$846,14,0),2)</f>
        <v>2904.65</v>
      </c>
      <c r="P32" s="32">
        <f>ROUND(VLOOKUP($B32,'3.ข้อมูลงบทดลองปัจจุบัน'!$A$5:$CL$846,15,0),2)</f>
        <v>126314.5</v>
      </c>
      <c r="Q32" s="32">
        <f>ROUND(VLOOKUP($B32,'3.ข้อมูลงบทดลองปัจจุบัน'!$A$5:$CL$846,16,0),2)</f>
        <v>0</v>
      </c>
      <c r="R32" s="32">
        <f>ROUND(VLOOKUP($B32,'3.ข้อมูลงบทดลองปัจจุบัน'!$A$5:$CL$846,17,0),2)</f>
        <v>7180</v>
      </c>
      <c r="S32" s="32">
        <f>ROUND(VLOOKUP($B32,'3.ข้อมูลงบทดลองปัจจุบัน'!$A$5:$CL$846,18,0),2)</f>
        <v>0</v>
      </c>
      <c r="T32" s="32">
        <f>ROUND(VLOOKUP($B32,'3.ข้อมูลงบทดลองปัจจุบัน'!$A$5:$CL$846,19,0),2)</f>
        <v>59069.75</v>
      </c>
      <c r="U32" s="32">
        <f>ROUND(VLOOKUP($B32,'3.ข้อมูลงบทดลองปัจจุบัน'!$A$5:$CL$846,20,0),2)</f>
        <v>20454.79</v>
      </c>
      <c r="V32" s="32">
        <f>ROUND(VLOOKUP($B32,'3.ข้อมูลงบทดลองปัจจุบัน'!$A$5:$CL$846,21,0),2)</f>
        <v>0</v>
      </c>
      <c r="W32" s="32">
        <f>ROUND(VLOOKUP($B32,'3.ข้อมูลงบทดลองปัจจุบัน'!$A$5:$CL$846,22,0),2)</f>
        <v>95814</v>
      </c>
      <c r="X32" s="32">
        <f>ROUND(VLOOKUP($B32,'3.ข้อมูลงบทดลองปัจจุบัน'!$A$5:$CL$846,23,0),2)</f>
        <v>573759</v>
      </c>
      <c r="Y32" s="32">
        <f>ROUND(VLOOKUP($B32,'3.ข้อมูลงบทดลองปัจจุบัน'!$A$5:$CL$846,24,0),2)</f>
        <v>165894.75</v>
      </c>
      <c r="Z32" s="32">
        <f>ROUND(VLOOKUP($B32,'3.ข้อมูลงบทดลองปัจจุบัน'!$A$5:$CL$846,25,0),2)</f>
        <v>911367</v>
      </c>
      <c r="AA32" s="32">
        <f>ROUND(VLOOKUP($B32,'3.ข้อมูลงบทดลองปัจจุบัน'!$A$5:$CL$846,26,0),2)</f>
        <v>645761</v>
      </c>
      <c r="AB32" s="32">
        <f>ROUND(VLOOKUP($B32,'3.ข้อมูลงบทดลองปัจจุบัน'!$A$5:$CL$846,27,0),2)</f>
        <v>200205.25</v>
      </c>
      <c r="AC32" s="32">
        <f>ROUND(VLOOKUP($B32,'3.ข้อมูลงบทดลองปัจจุบัน'!$A$5:$CL$846,28,0),2)</f>
        <v>131656</v>
      </c>
      <c r="AD32" s="32">
        <f>ROUND(VLOOKUP($B32,'3.ข้อมูลงบทดลองปัจจุบัน'!$A$5:$CL$846,29,0),2)</f>
        <v>2190492</v>
      </c>
      <c r="AE32" s="32">
        <f>ROUND(VLOOKUP($B32,'3.ข้อมูลงบทดลองปัจจุบัน'!$A$5:$CL$846,30,0),2)</f>
        <v>155791</v>
      </c>
      <c r="AF32" s="32">
        <f>ROUND(VLOOKUP($B32,'3.ข้อมูลงบทดลองปัจจุบัน'!$A$5:$CL$846,31,0),2)</f>
        <v>1607</v>
      </c>
      <c r="AG32" s="32">
        <f>ROUND(VLOOKUP($B32,'3.ข้อมูลงบทดลองปัจจุบัน'!$A$5:$CL$846,32,0),2)</f>
        <v>4191</v>
      </c>
      <c r="AH32" s="32">
        <f>ROUND(VLOOKUP($B32,'3.ข้อมูลงบทดลองปัจจุบัน'!$A$5:$CL$846,33,0),2)</f>
        <v>4460</v>
      </c>
      <c r="AI32" s="32">
        <f>ROUND(VLOOKUP($B32,'3.ข้อมูลงบทดลองปัจจุบัน'!$A$5:$CL$846,34,0),2)</f>
        <v>143620</v>
      </c>
      <c r="AJ32" s="32">
        <f>ROUND(VLOOKUP($B32,'3.ข้อมูลงบทดลองปัจจุบัน'!$A$5:$CL$846,35,0),2)</f>
        <v>12728</v>
      </c>
      <c r="AK32" s="32">
        <f>ROUND(VLOOKUP($B32,'3.ข้อมูลงบทดลองปัจจุบัน'!$A$5:$CL$846,36,0),2)</f>
        <v>50</v>
      </c>
      <c r="AL32" s="32">
        <f>ROUND(VLOOKUP($B32,'3.ข้อมูลงบทดลองปัจจุบัน'!$A$5:$CL$846,37,0),2)</f>
        <v>879469.75</v>
      </c>
      <c r="AM32" s="32">
        <f>ROUND(VLOOKUP($B32,'3.ข้อมูลงบทดลองปัจจุบัน'!$A$5:$CL$846,38,0),2)</f>
        <v>0</v>
      </c>
      <c r="AN32" s="32">
        <f>ROUND(VLOOKUP($B32,'3.ข้อมูลงบทดลองปัจจุบัน'!$A$5:$CL$846,39,0),2)</f>
        <v>0</v>
      </c>
      <c r="AO32" s="32">
        <f>ROUND(VLOOKUP($B32,'3.ข้อมูลงบทดลองปัจจุบัน'!$A$5:$CL$846,40,0),2)</f>
        <v>31399</v>
      </c>
      <c r="AP32" s="32">
        <f>ROUND(VLOOKUP($B32,'3.ข้อมูลงบทดลองปัจจุบัน'!$A$5:$CL$846,41,0),2)</f>
        <v>77757</v>
      </c>
      <c r="AQ32" s="32">
        <f>ROUND(VLOOKUP($B32,'3.ข้อมูลงบทดลองปัจจุบัน'!$A$5:$CL$846,42,0),2)</f>
        <v>4241</v>
      </c>
      <c r="AR32" s="32">
        <f>ROUND(VLOOKUP($B32,'3.ข้อมูลงบทดลองปัจจุบัน'!$A$5:$CL$846,43,0),2)</f>
        <v>0</v>
      </c>
      <c r="AS32" s="32">
        <f>ROUND(VLOOKUP($B32,'3.ข้อมูลงบทดลองปัจจุบัน'!$A$5:$CL$846,44,0),2)</f>
        <v>12805</v>
      </c>
      <c r="AT32" s="32">
        <f>ROUND(VLOOKUP($B32,'3.ข้อมูลงบทดลองปัจจุบัน'!$A$5:$CL$846,45,0),2)</f>
        <v>0</v>
      </c>
      <c r="AU32" s="32">
        <f>ROUND(VLOOKUP($B32,'3.ข้อมูลงบทดลองปัจจุบัน'!$A$5:$CL$846,46,0),2)</f>
        <v>0</v>
      </c>
      <c r="AV32" s="32">
        <f>ROUND(VLOOKUP($B32,'3.ข้อมูลงบทดลองปัจจุบัน'!$A$5:$CL$846,47,0),2)</f>
        <v>0</v>
      </c>
      <c r="AW32" s="32">
        <f>ROUND(VLOOKUP($B32,'3.ข้อมูลงบทดลองปัจจุบัน'!$A$5:$CL$846,48,0),2)</f>
        <v>0</v>
      </c>
      <c r="AX32" s="32">
        <f>ROUND(VLOOKUP($B32,'3.ข้อมูลงบทดลองปัจจุบัน'!$A$5:$CL$846,49,0),2)</f>
        <v>1832</v>
      </c>
      <c r="AY32" s="32">
        <f>ROUND(VLOOKUP($B32,'3.ข้อมูลงบทดลองปัจจุบัน'!$A$5:$CL$846,50,0),2)</f>
        <v>0</v>
      </c>
      <c r="AZ32" s="32">
        <f>ROUND(VLOOKUP($B32,'3.ข้อมูลงบทดลองปัจจุบัน'!$A$5:$CL$846,51,0),2)</f>
        <v>0</v>
      </c>
      <c r="BA32" s="32">
        <f>ROUND(VLOOKUP($B32,'3.ข้อมูลงบทดลองปัจจุบัน'!$A$5:$CL$846,52,0),2)</f>
        <v>0</v>
      </c>
      <c r="BB32" s="32">
        <f>ROUND(VLOOKUP($B32,'3.ข้อมูลงบทดลองปัจจุบัน'!$A$5:$CL$846,53,0),2)</f>
        <v>57365.5</v>
      </c>
      <c r="BC32" s="32">
        <f>ROUND(VLOOKUP($B32,'3.ข้อมูลงบทดลองปัจจุบัน'!$A$5:$CL$846,54,0),2)</f>
        <v>0</v>
      </c>
      <c r="BD32" s="32">
        <f>ROUND(VLOOKUP($B32,'3.ข้อมูลงบทดลองปัจจุบัน'!$A$5:$CL$846,55,0),2)</f>
        <v>637231.75</v>
      </c>
      <c r="BE32" s="32">
        <f>ROUND(VLOOKUP($B32,'3.ข้อมูลงบทดลองปัจจุบัน'!$A$5:$CL$846,56,0),2)</f>
        <v>457536.6</v>
      </c>
      <c r="BF32" s="32">
        <f>ROUND(VLOOKUP($B32,'3.ข้อมูลงบทดลองปัจจุบัน'!$A$5:$CL$846,57,0),2)</f>
        <v>167823.75</v>
      </c>
      <c r="BG32" s="32">
        <f>ROUND(VLOOKUP($B32,'3.ข้อมูลงบทดลองปัจจุบัน'!$A$5:$CL$846,58,0),2)</f>
        <v>94983</v>
      </c>
      <c r="BH32" s="32">
        <f>ROUND(VLOOKUP($B32,'3.ข้อมูลงบทดลองปัจจุบัน'!$A$5:$CL$846,59,0),2)</f>
        <v>681827.25</v>
      </c>
      <c r="BI32" s="32">
        <f>ROUND(VLOOKUP($B32,'3.ข้อมูลงบทดลองปัจจุบัน'!$A$5:$CL$846,60,0),2)</f>
        <v>0</v>
      </c>
      <c r="BJ32" s="32">
        <f>ROUND(VLOOKUP($B32,'3.ข้อมูลงบทดลองปัจจุบัน'!$A$5:$CL$846,61,0),2)</f>
        <v>0</v>
      </c>
      <c r="BK32" s="32">
        <f>ROUND(VLOOKUP($B32,'3.ข้อมูลงบทดลองปัจจุบัน'!$A$5:$CL$846,62,0),2)</f>
        <v>0</v>
      </c>
      <c r="BL32" s="32">
        <f>ROUND(VLOOKUP($B32,'3.ข้อมูลงบทดลองปัจจุบัน'!$A$5:$CL$846,63,0),2)</f>
        <v>0</v>
      </c>
      <c r="BM32" s="32">
        <f>ROUND(VLOOKUP($B32,'3.ข้อมูลงบทดลองปัจจุบัน'!$A$5:$CL$846,64,0),2)</f>
        <v>2805</v>
      </c>
      <c r="BN32" s="32">
        <f>ROUND(VLOOKUP($B32,'3.ข้อมูลงบทดลองปัจจุบัน'!$A$5:$CL$846,65,0),2)</f>
        <v>0</v>
      </c>
      <c r="BO32" s="32">
        <f>ROUND(VLOOKUP($B32,'3.ข้อมูลงบทดลองปัจจุบัน'!$A$5:$CL$846,66,0),2)</f>
        <v>5894</v>
      </c>
      <c r="BP32" s="32">
        <f>ROUND(VLOOKUP($B32,'3.ข้อมูลงบทดลองปัจจุบัน'!$A$5:$CL$846,67,0),2)</f>
        <v>4341</v>
      </c>
      <c r="BQ32" s="32">
        <f>ROUND(VLOOKUP($B32,'3.ข้อมูลงบทดลองปัจจุบัน'!$A$5:$CL$846,68,0),2)</f>
        <v>348</v>
      </c>
      <c r="BR32" s="32">
        <f>ROUND(VLOOKUP($B32,'3.ข้อมูลงบทดลองปัจจุบัน'!$A$5:$CL$846,69,0),2)</f>
        <v>0</v>
      </c>
      <c r="BS32" s="32">
        <f>ROUND(VLOOKUP($B32,'3.ข้อมูลงบทดลองปัจจุบัน'!$A$5:$CL$846,70,0),2)</f>
        <v>837834</v>
      </c>
      <c r="BT32" s="32">
        <f>ROUND(VLOOKUP($B32,'3.ข้อมูลงบทดลองปัจจุบัน'!$A$5:$CL$846,71,0),2)</f>
        <v>0</v>
      </c>
      <c r="BU32" s="32">
        <f>ROUND(VLOOKUP($B32,'3.ข้อมูลงบทดลองปัจจุบัน'!$A$5:$CL$846,72,0),2)</f>
        <v>0</v>
      </c>
      <c r="BV32" s="32">
        <f>ROUND(VLOOKUP($B32,'3.ข้อมูลงบทดลองปัจจุบัน'!$A$5:$CL$846,73,0),2)</f>
        <v>88218</v>
      </c>
      <c r="BW32" s="32">
        <f>ROUND(VLOOKUP($B32,'3.ข้อมูลงบทดลองปัจจุบัน'!$A$5:$CL$846,74,0),2)</f>
        <v>0</v>
      </c>
      <c r="BX32" s="32">
        <f>ROUND(VLOOKUP($B32,'3.ข้อมูลงบทดลองปัจจุบัน'!$A$5:$CL$846,75,0),2)</f>
        <v>0</v>
      </c>
      <c r="BY32" s="32">
        <f>ROUND(VLOOKUP($B32,'3.ข้อมูลงบทดลองปัจจุบัน'!$A$5:$CL$846,76,0),2)</f>
        <v>0</v>
      </c>
      <c r="BZ32" s="32">
        <f>ROUND(VLOOKUP($B32,'3.ข้อมูลงบทดลองปัจจุบัน'!$A$5:$CL$846,77,0),2)</f>
        <v>0</v>
      </c>
      <c r="CA32" s="32">
        <f>ROUND(VLOOKUP($B32,'3.ข้อมูลงบทดลองปัจจุบัน'!$A$5:$CL$846,78,0),2)</f>
        <v>0</v>
      </c>
      <c r="CB32" s="32">
        <f>ROUND(VLOOKUP($B32,'3.ข้อมูลงบทดลองปัจจุบัน'!$A$5:$CL$846,79,0),2)</f>
        <v>0</v>
      </c>
      <c r="CC32" s="32">
        <f>ROUND(VLOOKUP($B32,'3.ข้อมูลงบทดลองปัจจุบัน'!$A$5:$CL$846,80,0),2)</f>
        <v>288</v>
      </c>
      <c r="CD32" s="32">
        <f>ROUND(VLOOKUP($B32,'3.ข้อมูลงบทดลองปัจจุบัน'!$A$5:$CL$846,81,0),2)</f>
        <v>7213</v>
      </c>
      <c r="CE32" s="32">
        <f>ROUND(VLOOKUP($B32,'3.ข้อมูลงบทดลองปัจจุบัน'!$A$5:$CL$846,82,0),2)</f>
        <v>0</v>
      </c>
      <c r="CF32" s="32">
        <f>ROUND(VLOOKUP($B32,'3.ข้อมูลงบทดลองปัจจุบัน'!$A$5:$CL$846,83,0),2)</f>
        <v>0</v>
      </c>
      <c r="CG32" s="32">
        <f>ROUND(VLOOKUP($B32,'3.ข้อมูลงบทดลองปัจจุบัน'!$A$5:$CL$846,84,0),2)</f>
        <v>0</v>
      </c>
      <c r="CH32" s="32">
        <f>ROUND(VLOOKUP($B32,'3.ข้อมูลงบทดลองปัจจุบัน'!$A$5:$CL$846,85,0),2)</f>
        <v>0</v>
      </c>
      <c r="CI32" s="32">
        <f>ROUND(VLOOKUP($B32,'3.ข้อมูลงบทดลองปัจจุบัน'!$A$5:$CL$846,86,0),2)</f>
        <v>0</v>
      </c>
      <c r="CJ32" s="32">
        <f>ROUND(VLOOKUP($B32,'3.ข้อมูลงบทดลองปัจจุบัน'!$A$5:$CL$846,87,0),2)</f>
        <v>0</v>
      </c>
      <c r="CK32" s="32">
        <f>ROUND(VLOOKUP($B32,'3.ข้อมูลงบทดลองปัจจุบัน'!$A$5:$CL$846,88,0),2)</f>
        <v>5389</v>
      </c>
      <c r="CL32" s="32">
        <f>ROUND(VLOOKUP($B32,'3.ข้อมูลงบทดลองปัจจุบัน'!$A$5:$CL$846,89,0),2)</f>
        <v>0</v>
      </c>
      <c r="CM32" s="32">
        <f>ROUND(VLOOKUP($B32,'3.ข้อมูลงบทดลองปัจจุบัน'!$A$5:$CL$846,90,0),2)</f>
        <v>0</v>
      </c>
      <c r="CO32" s="75"/>
      <c r="CR32" s="102" t="e">
        <f>B32-#REF!</f>
        <v>#REF!</v>
      </c>
    </row>
    <row r="33" spans="1:94" s="125" customFormat="1" x14ac:dyDescent="0.7">
      <c r="A33" s="123" t="s">
        <v>2328</v>
      </c>
      <c r="B33" s="124"/>
      <c r="C33" s="123" t="s">
        <v>1380</v>
      </c>
      <c r="D33" s="95">
        <f>SUM(D5:D32)</f>
        <v>261792945.07999995</v>
      </c>
      <c r="E33" s="95">
        <f t="shared" ref="E33:BP33" si="0">SUM(E5:E32)</f>
        <v>51965872.600000001</v>
      </c>
      <c r="F33" s="95">
        <f t="shared" si="0"/>
        <v>54670840.480000004</v>
      </c>
      <c r="G33" s="95">
        <f t="shared" si="0"/>
        <v>59929950.770000003</v>
      </c>
      <c r="H33" s="95">
        <f t="shared" si="0"/>
        <v>58097922.480000004</v>
      </c>
      <c r="I33" s="95">
        <f t="shared" si="0"/>
        <v>74911322.349999994</v>
      </c>
      <c r="J33" s="95">
        <f t="shared" si="0"/>
        <v>106436878.28999999</v>
      </c>
      <c r="K33" s="95">
        <f t="shared" si="0"/>
        <v>107438572.41</v>
      </c>
      <c r="L33" s="95">
        <f t="shared" si="0"/>
        <v>46067440.890000001</v>
      </c>
      <c r="M33" s="95">
        <f t="shared" si="0"/>
        <v>72176708.390000001</v>
      </c>
      <c r="N33" s="95">
        <f t="shared" si="0"/>
        <v>122778823.45</v>
      </c>
      <c r="O33" s="95">
        <f t="shared" si="0"/>
        <v>25139306.779999997</v>
      </c>
      <c r="P33" s="95">
        <f t="shared" si="0"/>
        <v>273396035.05000001</v>
      </c>
      <c r="Q33" s="95">
        <f t="shared" si="0"/>
        <v>66432475.769999996</v>
      </c>
      <c r="R33" s="95">
        <f t="shared" si="0"/>
        <v>64926273.539999999</v>
      </c>
      <c r="S33" s="95">
        <f t="shared" si="0"/>
        <v>124359334.63000001</v>
      </c>
      <c r="T33" s="95">
        <f t="shared" si="0"/>
        <v>72277713.299999997</v>
      </c>
      <c r="U33" s="95">
        <f t="shared" si="0"/>
        <v>50651192.029999994</v>
      </c>
      <c r="V33" s="95">
        <f t="shared" si="0"/>
        <v>59392611.600000001</v>
      </c>
      <c r="W33" s="95">
        <f t="shared" si="0"/>
        <v>24256077.07</v>
      </c>
      <c r="X33" s="95">
        <f t="shared" si="0"/>
        <v>430988684.79000002</v>
      </c>
      <c r="Y33" s="95">
        <f t="shared" si="0"/>
        <v>47367221.590000004</v>
      </c>
      <c r="Z33" s="95">
        <f t="shared" si="0"/>
        <v>76201451.129999995</v>
      </c>
      <c r="AA33" s="95">
        <f t="shared" si="0"/>
        <v>48121690.850000009</v>
      </c>
      <c r="AB33" s="95">
        <f t="shared" si="0"/>
        <v>29787271.240000002</v>
      </c>
      <c r="AC33" s="95">
        <f t="shared" si="0"/>
        <v>29019219</v>
      </c>
      <c r="AD33" s="95">
        <f t="shared" si="0"/>
        <v>49375441</v>
      </c>
      <c r="AE33" s="95">
        <f t="shared" si="0"/>
        <v>167341684.77000001</v>
      </c>
      <c r="AF33" s="95">
        <f t="shared" si="0"/>
        <v>39089183</v>
      </c>
      <c r="AG33" s="95">
        <f t="shared" si="0"/>
        <v>40489928.479999997</v>
      </c>
      <c r="AH33" s="95">
        <f t="shared" si="0"/>
        <v>61616005.469999999</v>
      </c>
      <c r="AI33" s="95">
        <f t="shared" si="0"/>
        <v>101262951.55</v>
      </c>
      <c r="AJ33" s="95">
        <f t="shared" si="0"/>
        <v>41748111.469999999</v>
      </c>
      <c r="AK33" s="95">
        <f t="shared" si="0"/>
        <v>31988543.25</v>
      </c>
      <c r="AL33" s="95">
        <f t="shared" si="0"/>
        <v>940399542.14999986</v>
      </c>
      <c r="AM33" s="95">
        <f t="shared" si="0"/>
        <v>58907632</v>
      </c>
      <c r="AN33" s="95">
        <f t="shared" si="0"/>
        <v>55574455.5</v>
      </c>
      <c r="AO33" s="95">
        <f t="shared" si="0"/>
        <v>87703966</v>
      </c>
      <c r="AP33" s="95">
        <f t="shared" si="0"/>
        <v>88207597</v>
      </c>
      <c r="AQ33" s="95">
        <f t="shared" si="0"/>
        <v>64802963.730000004</v>
      </c>
      <c r="AR33" s="95">
        <f t="shared" si="0"/>
        <v>16376439</v>
      </c>
      <c r="AS33" s="95">
        <f t="shared" si="0"/>
        <v>311702770.97999996</v>
      </c>
      <c r="AT33" s="95">
        <f t="shared" si="0"/>
        <v>51683499.270000003</v>
      </c>
      <c r="AU33" s="95">
        <f t="shared" si="0"/>
        <v>85266372.839999989</v>
      </c>
      <c r="AV33" s="95">
        <f t="shared" si="0"/>
        <v>91804135.100000009</v>
      </c>
      <c r="AW33" s="95">
        <f t="shared" si="0"/>
        <v>55828768.32</v>
      </c>
      <c r="AX33" s="95">
        <f t="shared" si="0"/>
        <v>54888493.329999998</v>
      </c>
      <c r="AY33" s="95">
        <f t="shared" si="0"/>
        <v>72688691.189999998</v>
      </c>
      <c r="AZ33" s="95">
        <f t="shared" si="0"/>
        <v>50009559.25</v>
      </c>
      <c r="BA33" s="95">
        <f t="shared" si="0"/>
        <v>57455111</v>
      </c>
      <c r="BB33" s="95">
        <f t="shared" si="0"/>
        <v>364587699.67000002</v>
      </c>
      <c r="BC33" s="95">
        <f t="shared" si="0"/>
        <v>31182290.350000001</v>
      </c>
      <c r="BD33" s="95">
        <f t="shared" si="0"/>
        <v>490586009.49000001</v>
      </c>
      <c r="BE33" s="95">
        <f t="shared" si="0"/>
        <v>194630606.25</v>
      </c>
      <c r="BF33" s="95">
        <f t="shared" si="0"/>
        <v>40561083.25</v>
      </c>
      <c r="BG33" s="95">
        <f t="shared" si="0"/>
        <v>43184027.239999995</v>
      </c>
      <c r="BH33" s="95">
        <f t="shared" si="0"/>
        <v>196036786.04000002</v>
      </c>
      <c r="BI33" s="95">
        <f t="shared" si="0"/>
        <v>27359804.420000002</v>
      </c>
      <c r="BJ33" s="95">
        <f t="shared" si="0"/>
        <v>22385368.07</v>
      </c>
      <c r="BK33" s="95">
        <f t="shared" si="0"/>
        <v>62842661.25</v>
      </c>
      <c r="BL33" s="95">
        <f t="shared" si="0"/>
        <v>40021577.469999999</v>
      </c>
      <c r="BM33" s="95">
        <f t="shared" si="0"/>
        <v>357074043.55000001</v>
      </c>
      <c r="BN33" s="95">
        <f t="shared" si="0"/>
        <v>102762254.14</v>
      </c>
      <c r="BO33" s="95">
        <f t="shared" si="0"/>
        <v>106344039.05000001</v>
      </c>
      <c r="BP33" s="95">
        <f t="shared" si="0"/>
        <v>78862923</v>
      </c>
      <c r="BQ33" s="95">
        <f t="shared" ref="BQ33:CL33" si="1">SUM(BQ5:BQ32)</f>
        <v>63508178.370000005</v>
      </c>
      <c r="BR33" s="95">
        <f t="shared" si="1"/>
        <v>70659162.510000005</v>
      </c>
      <c r="BS33" s="95">
        <f>SUM(BS5:BS32)</f>
        <v>1214381220</v>
      </c>
      <c r="BT33" s="95">
        <f t="shared" si="1"/>
        <v>68987322.5</v>
      </c>
      <c r="BU33" s="95">
        <f t="shared" si="1"/>
        <v>81746570.149999991</v>
      </c>
      <c r="BV33" s="95">
        <f t="shared" si="1"/>
        <v>322751791.98000002</v>
      </c>
      <c r="BW33" s="95">
        <f t="shared" si="1"/>
        <v>13985887.52</v>
      </c>
      <c r="BX33" s="95">
        <f t="shared" si="1"/>
        <v>60584018.5</v>
      </c>
      <c r="BY33" s="95">
        <f t="shared" si="1"/>
        <v>122464066.45</v>
      </c>
      <c r="BZ33" s="95">
        <f t="shared" si="1"/>
        <v>35245630.990000002</v>
      </c>
      <c r="CA33" s="95">
        <f t="shared" si="1"/>
        <v>46094066</v>
      </c>
      <c r="CB33" s="95">
        <f t="shared" si="1"/>
        <v>50098165.299999997</v>
      </c>
      <c r="CC33" s="95">
        <f t="shared" si="1"/>
        <v>69271517.659999996</v>
      </c>
      <c r="CD33" s="95">
        <f t="shared" si="1"/>
        <v>127550111.75</v>
      </c>
      <c r="CE33" s="95">
        <f>SUM(CE5:CE32)</f>
        <v>90412775.900000006</v>
      </c>
      <c r="CF33" s="95">
        <f t="shared" si="1"/>
        <v>96406744.700000003</v>
      </c>
      <c r="CG33" s="95">
        <f t="shared" si="1"/>
        <v>32271650.82</v>
      </c>
      <c r="CH33" s="95">
        <f t="shared" si="1"/>
        <v>33160125</v>
      </c>
      <c r="CI33" s="95">
        <f t="shared" si="1"/>
        <v>40931602.379999995</v>
      </c>
      <c r="CJ33" s="95">
        <f t="shared" si="1"/>
        <v>39308455</v>
      </c>
      <c r="CK33" s="95">
        <f t="shared" si="1"/>
        <v>172229083.5</v>
      </c>
      <c r="CL33" s="95">
        <f t="shared" si="1"/>
        <v>24735470</v>
      </c>
      <c r="CM33" s="95">
        <f>SUM(CM5:CM32)</f>
        <v>21923032.860000003</v>
      </c>
      <c r="CN33" s="85"/>
      <c r="CO33" s="126"/>
      <c r="CP33" s="127"/>
    </row>
    <row r="34" spans="1:94" x14ac:dyDescent="0.7">
      <c r="A34" s="101" t="s">
        <v>1470</v>
      </c>
      <c r="B34" s="114" t="s">
        <v>414</v>
      </c>
      <c r="C34" s="100" t="s">
        <v>415</v>
      </c>
      <c r="D34" s="32">
        <f>ROUND(VLOOKUP($B34,'3.ข้อมูลงบทดลองปัจจุบัน'!$A$5:$CL$846,3,0),2)</f>
        <v>2370069</v>
      </c>
      <c r="E34" s="32">
        <f>ROUND(VLOOKUP($B34,'3.ข้อมูลงบทดลองปัจจุบัน'!$A$5:$CL$846,4,0),2)</f>
        <v>0</v>
      </c>
      <c r="F34" s="32">
        <f>ROUND(VLOOKUP($B34,'3.ข้อมูลงบทดลองปัจจุบัน'!$A$5:$CL$846,5,0),2)</f>
        <v>0</v>
      </c>
      <c r="G34" s="32">
        <f>ROUND(VLOOKUP($B34,'3.ข้อมูลงบทดลองปัจจุบัน'!$A$5:$CL$846,6,0),2)</f>
        <v>12050</v>
      </c>
      <c r="H34" s="32">
        <f>ROUND(VLOOKUP($B34,'3.ข้อมูลงบทดลองปัจจุบัน'!$A$5:$CL$846,7,0),2)</f>
        <v>8465</v>
      </c>
      <c r="I34" s="32">
        <f>ROUND(VLOOKUP($B34,'3.ข้อมูลงบทดลองปัจจุบัน'!$A$5:$CL$846,8,0),2)</f>
        <v>313186</v>
      </c>
      <c r="J34" s="32">
        <f>ROUND(VLOOKUP($B34,'3.ข้อมูลงบทดลองปัจจุบัน'!$A$5:$CL$846,9,0),2)</f>
        <v>59617</v>
      </c>
      <c r="K34" s="32">
        <f>ROUND(VLOOKUP($B34,'3.ข้อมูลงบทดลองปัจจุบัน'!$A$5:$CL$846,10,0),2)</f>
        <v>75732</v>
      </c>
      <c r="L34" s="32">
        <f>ROUND(VLOOKUP($B34,'3.ข้อมูลงบทดลองปัจจุบัน'!$A$5:$CL$846,11,0),2)</f>
        <v>0</v>
      </c>
      <c r="M34" s="32">
        <f>ROUND(VLOOKUP($B34,'3.ข้อมูลงบทดลองปัจจุบัน'!$A$5:$CL$846,12,0),2)</f>
        <v>52929</v>
      </c>
      <c r="N34" s="32">
        <f>ROUND(VLOOKUP($B34,'3.ข้อมูลงบทดลองปัจจุบัน'!$A$5:$CL$846,13,0),2)</f>
        <v>654730.5</v>
      </c>
      <c r="O34" s="32">
        <f>ROUND(VLOOKUP($B34,'3.ข้อมูลงบทดลองปัจจุบัน'!$A$5:$CL$846,14,0),2)</f>
        <v>0</v>
      </c>
      <c r="P34" s="32">
        <f>ROUND(VLOOKUP($B34,'3.ข้อมูลงบทดลองปัจจุบัน'!$A$5:$CL$846,15,0),2)</f>
        <v>965891.05</v>
      </c>
      <c r="Q34" s="32">
        <f>ROUND(VLOOKUP($B34,'3.ข้อมูลงบทดลองปัจจุบัน'!$A$5:$CL$846,16,0),2)</f>
        <v>0</v>
      </c>
      <c r="R34" s="32">
        <f>ROUND(VLOOKUP($B34,'3.ข้อมูลงบทดลองปัจจุบัน'!$A$5:$CL$846,17,0),2)</f>
        <v>22163</v>
      </c>
      <c r="S34" s="32">
        <f>ROUND(VLOOKUP($B34,'3.ข้อมูลงบทดลองปัจจุบัน'!$A$5:$CL$846,18,0),2)</f>
        <v>80722</v>
      </c>
      <c r="T34" s="32">
        <f>ROUND(VLOOKUP($B34,'3.ข้อมูลงบทดลองปัจจุบัน'!$A$5:$CL$846,19,0),2)</f>
        <v>0</v>
      </c>
      <c r="U34" s="32">
        <f>ROUND(VLOOKUP($B34,'3.ข้อมูลงบทดลองปัจจุบัน'!$A$5:$CL$846,20,0),2)</f>
        <v>45465.5</v>
      </c>
      <c r="V34" s="32">
        <f>ROUND(VLOOKUP($B34,'3.ข้อมูลงบทดลองปัจจุบัน'!$A$5:$CL$846,21,0),2)</f>
        <v>91249</v>
      </c>
      <c r="W34" s="32">
        <f>ROUND(VLOOKUP($B34,'3.ข้อมูลงบทดลองปัจจุบัน'!$A$5:$CL$846,22,0),2)</f>
        <v>33042.5</v>
      </c>
      <c r="X34" s="32">
        <f>ROUND(VLOOKUP($B34,'3.ข้อมูลงบทดลองปัจจุบัน'!$A$5:$CL$846,23,0),2)</f>
        <v>2309578</v>
      </c>
      <c r="Y34" s="32">
        <f>ROUND(VLOOKUP($B34,'3.ข้อมูลงบทดลองปัจจุบัน'!$A$5:$CL$846,24,0),2)</f>
        <v>35846</v>
      </c>
      <c r="Z34" s="32">
        <f>ROUND(VLOOKUP($B34,'3.ข้อมูลงบทดลองปัจจุบัน'!$A$5:$CL$846,25,0),2)</f>
        <v>124537</v>
      </c>
      <c r="AA34" s="32">
        <f>ROUND(VLOOKUP($B34,'3.ข้อมูลงบทดลองปัจจุบัน'!$A$5:$CL$846,26,0),2)</f>
        <v>53611</v>
      </c>
      <c r="AB34" s="32">
        <f>ROUND(VLOOKUP($B34,'3.ข้อมูลงบทดลองปัจจุบัน'!$A$5:$CL$846,27,0),2)</f>
        <v>8124</v>
      </c>
      <c r="AC34" s="32">
        <f>ROUND(VLOOKUP($B34,'3.ข้อมูลงบทดลองปัจจุบัน'!$A$5:$CL$846,28,0),2)</f>
        <v>149337.5</v>
      </c>
      <c r="AD34" s="32">
        <f>ROUND(VLOOKUP($B34,'3.ข้อมูลงบทดลองปัจจุบัน'!$A$5:$CL$846,29,0),2)</f>
        <v>310442</v>
      </c>
      <c r="AE34" s="32">
        <f>ROUND(VLOOKUP($B34,'3.ข้อมูลงบทดลองปัจจุบัน'!$A$5:$CL$846,30,0),2)</f>
        <v>205271</v>
      </c>
      <c r="AF34" s="32">
        <f>ROUND(VLOOKUP($B34,'3.ข้อมูลงบทดลองปัจจุบัน'!$A$5:$CL$846,31,0),2)</f>
        <v>31920</v>
      </c>
      <c r="AG34" s="32">
        <f>ROUND(VLOOKUP($B34,'3.ข้อมูลงบทดลองปัจจุบัน'!$A$5:$CL$846,32,0),2)</f>
        <v>5160</v>
      </c>
      <c r="AH34" s="32">
        <f>ROUND(VLOOKUP($B34,'3.ข้อมูลงบทดลองปัจจุบัน'!$A$5:$CL$846,33,0),2)</f>
        <v>0</v>
      </c>
      <c r="AI34" s="32">
        <f>ROUND(VLOOKUP($B34,'3.ข้อมูลงบทดลองปัจจุบัน'!$A$5:$CL$846,34,0),2)</f>
        <v>89149</v>
      </c>
      <c r="AJ34" s="32">
        <f>ROUND(VLOOKUP($B34,'3.ข้อมูลงบทดลองปัจจุบัน'!$A$5:$CL$846,35,0),2)</f>
        <v>121038</v>
      </c>
      <c r="AK34" s="32">
        <f>ROUND(VLOOKUP($B34,'3.ข้อมูลงบทดลองปัจจุบัน'!$A$5:$CL$846,36,0),2)</f>
        <v>0</v>
      </c>
      <c r="AL34" s="32">
        <f>ROUND(VLOOKUP($B34,'3.ข้อมูลงบทดลองปัจจุบัน'!$A$5:$CL$846,37,0),2)</f>
        <v>11728625.460000001</v>
      </c>
      <c r="AM34" s="32">
        <f>ROUND(VLOOKUP($B34,'3.ข้อมูลงบทดลองปัจจุบัน'!$A$5:$CL$846,38,0),2)</f>
        <v>0</v>
      </c>
      <c r="AN34" s="32">
        <f>ROUND(VLOOKUP($B34,'3.ข้อมูลงบทดลองปัจจุบัน'!$A$5:$CL$846,39,0),2)</f>
        <v>6755</v>
      </c>
      <c r="AO34" s="32">
        <f>ROUND(VLOOKUP($B34,'3.ข้อมูลงบทดลองปัจจุบัน'!$A$5:$CL$846,40,0),2)</f>
        <v>58925</v>
      </c>
      <c r="AP34" s="32">
        <f>ROUND(VLOOKUP($B34,'3.ข้อมูลงบทดลองปัจจุบัน'!$A$5:$CL$846,41,0),2)</f>
        <v>288708</v>
      </c>
      <c r="AQ34" s="32">
        <f>ROUND(VLOOKUP($B34,'3.ข้อมูลงบทดลองปัจจุบัน'!$A$5:$CL$846,42,0),2)</f>
        <v>35688</v>
      </c>
      <c r="AR34" s="32">
        <f>ROUND(VLOOKUP($B34,'3.ข้อมูลงบทดลองปัจจุบัน'!$A$5:$CL$846,43,0),2)</f>
        <v>1887</v>
      </c>
      <c r="AS34" s="32">
        <f>ROUND(VLOOKUP($B34,'3.ข้อมูลงบทดลองปัจจุบัน'!$A$5:$CL$846,44,0),2)</f>
        <v>484727.8</v>
      </c>
      <c r="AT34" s="32">
        <f>ROUND(VLOOKUP($B34,'3.ข้อมูลงบทดลองปัจจุบัน'!$A$5:$CL$846,45,0),2)</f>
        <v>168380.75</v>
      </c>
      <c r="AU34" s="32">
        <f>ROUND(VLOOKUP($B34,'3.ข้อมูลงบทดลองปัจจุบัน'!$A$5:$CL$846,46,0),2)</f>
        <v>104599</v>
      </c>
      <c r="AV34" s="32">
        <f>ROUND(VLOOKUP($B34,'3.ข้อมูลงบทดลองปัจจุบัน'!$A$5:$CL$846,47,0),2)</f>
        <v>22627.5</v>
      </c>
      <c r="AW34" s="32">
        <f>ROUND(VLOOKUP($B34,'3.ข้อมูลงบทดลองปัจจุบัน'!$A$5:$CL$846,48,0),2)</f>
        <v>138740</v>
      </c>
      <c r="AX34" s="32">
        <f>ROUND(VLOOKUP($B34,'3.ข้อมูลงบทดลองปัจจุบัน'!$A$5:$CL$846,49,0),2)</f>
        <v>0</v>
      </c>
      <c r="AY34" s="32">
        <f>ROUND(VLOOKUP($B34,'3.ข้อมูลงบทดลองปัจจุบัน'!$A$5:$CL$846,50,0),2)</f>
        <v>356034</v>
      </c>
      <c r="AZ34" s="32">
        <f>ROUND(VLOOKUP($B34,'3.ข้อมูลงบทดลองปัจจุบัน'!$A$5:$CL$846,51,0),2)</f>
        <v>23870</v>
      </c>
      <c r="BA34" s="32">
        <f>ROUND(VLOOKUP($B34,'3.ข้อมูลงบทดลองปัจจุบัน'!$A$5:$CL$846,52,0),2)</f>
        <v>37467</v>
      </c>
      <c r="BB34" s="32">
        <f>ROUND(VLOOKUP($B34,'3.ข้อมูลงบทดลองปัจจุบัน'!$A$5:$CL$846,53,0),2)</f>
        <v>1292920.25</v>
      </c>
      <c r="BC34" s="32">
        <f>ROUND(VLOOKUP($B34,'3.ข้อมูลงบทดลองปัจจุบัน'!$A$5:$CL$846,54,0),2)</f>
        <v>16421</v>
      </c>
      <c r="BD34" s="32">
        <f>ROUND(VLOOKUP($B34,'3.ข้อมูลงบทดลองปัจจุบัน'!$A$5:$CL$846,55,0),2)</f>
        <v>3045208.83</v>
      </c>
      <c r="BE34" s="32">
        <f>ROUND(VLOOKUP($B34,'3.ข้อมูลงบทดลองปัจจุบัน'!$A$5:$CL$846,56,0),2)</f>
        <v>339418.4</v>
      </c>
      <c r="BF34" s="32">
        <f>ROUND(VLOOKUP($B34,'3.ข้อมูลงบทดลองปัจจุบัน'!$A$5:$CL$846,57,0),2)</f>
        <v>10425.25</v>
      </c>
      <c r="BG34" s="32">
        <f>ROUND(VLOOKUP($B34,'3.ข้อมูลงบทดลองปัจจุบัน'!$A$5:$CL$846,58,0),2)</f>
        <v>12841</v>
      </c>
      <c r="BH34" s="32">
        <f>ROUND(VLOOKUP($B34,'3.ข้อมูลงบทดลองปัจจุบัน'!$A$5:$CL$846,59,0),2)</f>
        <v>3373282.25</v>
      </c>
      <c r="BI34" s="32">
        <f>ROUND(VLOOKUP($B34,'3.ข้อมูลงบทดลองปัจจุบัน'!$A$5:$CL$846,60,0),2)</f>
        <v>0</v>
      </c>
      <c r="BJ34" s="32">
        <f>ROUND(VLOOKUP($B34,'3.ข้อมูลงบทดลองปัจจุบัน'!$A$5:$CL$846,61,0),2)</f>
        <v>0</v>
      </c>
      <c r="BK34" s="32">
        <f>ROUND(VLOOKUP($B34,'3.ข้อมูลงบทดลองปัจจุบัน'!$A$5:$CL$846,62,0),2)</f>
        <v>0</v>
      </c>
      <c r="BL34" s="32">
        <f>ROUND(VLOOKUP($B34,'3.ข้อมูลงบทดลองปัจจุบัน'!$A$5:$CL$846,63,0),2)</f>
        <v>0</v>
      </c>
      <c r="BM34" s="32">
        <f>ROUND(VLOOKUP($B34,'3.ข้อมูลงบทดลองปัจจุบัน'!$A$5:$CL$846,64,0),2)</f>
        <v>2395059</v>
      </c>
      <c r="BN34" s="32">
        <f>ROUND(VLOOKUP($B34,'3.ข้อมูลงบทดลองปัจจุบัน'!$A$5:$CL$846,65,0),2)</f>
        <v>43872</v>
      </c>
      <c r="BO34" s="32">
        <f>ROUND(VLOOKUP($B34,'3.ข้อมูลงบทดลองปัจจุบัน'!$A$5:$CL$846,66,0),2)</f>
        <v>40913</v>
      </c>
      <c r="BP34" s="32">
        <f>ROUND(VLOOKUP($B34,'3.ข้อมูลงบทดลองปัจจุบัน'!$A$5:$CL$846,67,0),2)</f>
        <v>301786</v>
      </c>
      <c r="BQ34" s="32">
        <f>ROUND(VLOOKUP($B34,'3.ข้อมูลงบทดลองปัจจุบัน'!$A$5:$CL$846,68,0),2)</f>
        <v>18913</v>
      </c>
      <c r="BR34" s="32">
        <f>ROUND(VLOOKUP($B34,'3.ข้อมูลงบทดลองปัจจุบัน'!$A$5:$CL$846,69,0),2)</f>
        <v>20283</v>
      </c>
      <c r="BS34" s="32">
        <f>ROUND(VLOOKUP($B34,'3.ข้อมูลงบทดลองปัจจุบัน'!$A$5:$CL$846,70,0),2)</f>
        <v>7285688</v>
      </c>
      <c r="BT34" s="32">
        <f>ROUND(VLOOKUP($B34,'3.ข้อมูลงบทดลองปัจจุบัน'!$A$5:$CL$846,71,0),2)</f>
        <v>364758</v>
      </c>
      <c r="BU34" s="32">
        <f>ROUND(VLOOKUP($B34,'3.ข้อมูลงบทดลองปัจจุบัน'!$A$5:$CL$846,72,0),2)</f>
        <v>117160.65</v>
      </c>
      <c r="BV34" s="32">
        <f>ROUND(VLOOKUP($B34,'3.ข้อมูลงบทดลองปัจจุบัน'!$A$5:$CL$846,73,0),2)</f>
        <v>1257449</v>
      </c>
      <c r="BW34" s="32">
        <f>ROUND(VLOOKUP($B34,'3.ข้อมูลงบทดลองปัจจุบัน'!$A$5:$CL$846,74,0),2)</f>
        <v>0</v>
      </c>
      <c r="BX34" s="32">
        <f>ROUND(VLOOKUP($B34,'3.ข้อมูลงบทดลองปัจจุบัน'!$A$5:$CL$846,75,0),2)</f>
        <v>36320.5</v>
      </c>
      <c r="BY34" s="32">
        <f>ROUND(VLOOKUP($B34,'3.ข้อมูลงบทดลองปัจจุบัน'!$A$5:$CL$846,76,0),2)</f>
        <v>157658.5</v>
      </c>
      <c r="BZ34" s="32">
        <f>ROUND(VLOOKUP($B34,'3.ข้อมูลงบทดลองปัจจุบัน'!$A$5:$CL$846,77,0),2)</f>
        <v>92687</v>
      </c>
      <c r="CA34" s="32">
        <f>ROUND(VLOOKUP($B34,'3.ข้อมูลงบทดลองปัจจุบัน'!$A$5:$CL$846,78,0),2)</f>
        <v>49184</v>
      </c>
      <c r="CB34" s="32">
        <f>ROUND(VLOOKUP($B34,'3.ข้อมูลงบทดลองปัจจุบัน'!$A$5:$CL$846,79,0),2)</f>
        <v>133897</v>
      </c>
      <c r="CC34" s="32">
        <f>ROUND(VLOOKUP($B34,'3.ข้อมูลงบทดลองปัจจุบัน'!$A$5:$CL$846,80,0),2)</f>
        <v>148046</v>
      </c>
      <c r="CD34" s="32">
        <f>ROUND(VLOOKUP($B34,'3.ข้อมูลงบทดลองปัจจุบัน'!$A$5:$CL$846,81,0),2)</f>
        <v>204167.75</v>
      </c>
      <c r="CE34" s="32">
        <f>ROUND(VLOOKUP($B34,'3.ข้อมูลงบทดลองปัจจุบัน'!$A$5:$CL$846,82,0),2)</f>
        <v>17396</v>
      </c>
      <c r="CF34" s="32">
        <f>ROUND(VLOOKUP($B34,'3.ข้อมูลงบทดลองปัจจุบัน'!$A$5:$CL$846,83,0),2)</f>
        <v>122029.5</v>
      </c>
      <c r="CG34" s="32">
        <f>ROUND(VLOOKUP($B34,'3.ข้อมูลงบทดลองปัจจุบัน'!$A$5:$CL$846,84,0),2)</f>
        <v>0</v>
      </c>
      <c r="CH34" s="32">
        <f>ROUND(VLOOKUP($B34,'3.ข้อมูลงบทดลองปัจจุบัน'!$A$5:$CL$846,85,0),2)</f>
        <v>65439</v>
      </c>
      <c r="CI34" s="32">
        <f>ROUND(VLOOKUP($B34,'3.ข้อมูลงบทดลองปัจจุบัน'!$A$5:$CL$846,86,0),2)</f>
        <v>0</v>
      </c>
      <c r="CJ34" s="32">
        <f>ROUND(VLOOKUP($B34,'3.ข้อมูลงบทดลองปัจจุบัน'!$A$5:$CL$846,87,0),2)</f>
        <v>48269</v>
      </c>
      <c r="CK34" s="32">
        <f>ROUND(VLOOKUP($B34,'3.ข้อมูลงบทดลองปัจจุบัน'!$A$5:$CL$846,88,0),2)</f>
        <v>728540</v>
      </c>
      <c r="CL34" s="32">
        <f>ROUND(VLOOKUP($B34,'3.ข้อมูลงบทดลองปัจจุบัน'!$A$5:$CL$846,89,0),2)</f>
        <v>0</v>
      </c>
      <c r="CM34" s="32">
        <f>ROUND(VLOOKUP($B34,'3.ข้อมูลงบทดลองปัจจุบัน'!$A$5:$CL$846,90,0),2)</f>
        <v>0</v>
      </c>
      <c r="CO34" s="75"/>
    </row>
    <row r="35" spans="1:94" x14ac:dyDescent="0.7">
      <c r="A35" s="101" t="s">
        <v>1470</v>
      </c>
      <c r="B35" s="114" t="s">
        <v>418</v>
      </c>
      <c r="C35" s="100" t="s">
        <v>419</v>
      </c>
      <c r="D35" s="32">
        <f>ROUND(VLOOKUP($B35,'3.ข้อมูลงบทดลองปัจจุบัน'!$A$5:$CL$846,3,0),2)</f>
        <v>24299415.600000001</v>
      </c>
      <c r="E35" s="32">
        <f>ROUND(VLOOKUP($B35,'3.ข้อมูลงบทดลองปัจจุบัน'!$A$5:$CL$846,4,0),2)</f>
        <v>743620.76</v>
      </c>
      <c r="F35" s="32">
        <f>ROUND(VLOOKUP($B35,'3.ข้อมูลงบทดลองปัจจุบัน'!$A$5:$CL$846,5,0),2)</f>
        <v>612592</v>
      </c>
      <c r="G35" s="32">
        <f>ROUND(VLOOKUP($B35,'3.ข้อมูลงบทดลองปัจจุบัน'!$A$5:$CL$846,6,0),2)</f>
        <v>674952</v>
      </c>
      <c r="H35" s="32">
        <f>ROUND(VLOOKUP($B35,'3.ข้อมูลงบทดลองปัจจุบัน'!$A$5:$CL$846,7,0),2)</f>
        <v>101526</v>
      </c>
      <c r="I35" s="32">
        <f>ROUND(VLOOKUP($B35,'3.ข้อมูลงบทดลองปัจจุบัน'!$A$5:$CL$846,8,0),2)</f>
        <v>344489.5</v>
      </c>
      <c r="J35" s="32">
        <f>ROUND(VLOOKUP($B35,'3.ข้อมูลงบทดลองปัจจุบัน'!$A$5:$CL$846,9,0),2)</f>
        <v>291173</v>
      </c>
      <c r="K35" s="32">
        <f>ROUND(VLOOKUP($B35,'3.ข้อมูลงบทดลองปัจจุบัน'!$A$5:$CL$846,10,0),2)</f>
        <v>4214963</v>
      </c>
      <c r="L35" s="32">
        <f>ROUND(VLOOKUP($B35,'3.ข้อมูลงบทดลองปัจจุบัน'!$A$5:$CL$846,11,0),2)</f>
        <v>185452</v>
      </c>
      <c r="M35" s="32">
        <f>ROUND(VLOOKUP($B35,'3.ข้อมูลงบทดลองปัจจุบัน'!$A$5:$CL$846,12,0),2)</f>
        <v>1946003.95</v>
      </c>
      <c r="N35" s="32">
        <f>ROUND(VLOOKUP($B35,'3.ข้อมูลงบทดลองปัจจุบัน'!$A$5:$CL$846,13,0),2)</f>
        <v>7083142.7199999997</v>
      </c>
      <c r="O35" s="32">
        <f>ROUND(VLOOKUP($B35,'3.ข้อมูลงบทดลองปัจจุบัน'!$A$5:$CL$846,14,0),2)</f>
        <v>63146</v>
      </c>
      <c r="P35" s="32">
        <f>ROUND(VLOOKUP($B35,'3.ข้อมูลงบทดลองปัจจุบัน'!$A$5:$CL$846,15,0),2)</f>
        <v>17551158.350000001</v>
      </c>
      <c r="Q35" s="32">
        <f>ROUND(VLOOKUP($B35,'3.ข้อมูลงบทดลองปัจจุบัน'!$A$5:$CL$846,16,0),2)</f>
        <v>801757.26</v>
      </c>
      <c r="R35" s="32">
        <f>ROUND(VLOOKUP($B35,'3.ข้อมูลงบทดลองปัจจุบัน'!$A$5:$CL$846,17,0),2)</f>
        <v>1565419.63</v>
      </c>
      <c r="S35" s="32">
        <f>ROUND(VLOOKUP($B35,'3.ข้อมูลงบทดลองปัจจุบัน'!$A$5:$CL$846,18,0),2)</f>
        <v>5385210.5</v>
      </c>
      <c r="T35" s="32">
        <f>ROUND(VLOOKUP($B35,'3.ข้อมูลงบทดลองปัจจุบัน'!$A$5:$CL$846,19,0),2)</f>
        <v>1416679.12</v>
      </c>
      <c r="U35" s="32">
        <f>ROUND(VLOOKUP($B35,'3.ข้อมูลงบทดลองปัจจุบัน'!$A$5:$CL$846,20,0),2)</f>
        <v>1916144.7</v>
      </c>
      <c r="V35" s="32">
        <f>ROUND(VLOOKUP($B35,'3.ข้อมูลงบทดลองปัจจุบัน'!$A$5:$CL$846,21,0),2)</f>
        <v>646559.5</v>
      </c>
      <c r="W35" s="32">
        <f>ROUND(VLOOKUP($B35,'3.ข้อมูลงบทดลองปัจจุบัน'!$A$5:$CL$846,22,0),2)</f>
        <v>474433.5</v>
      </c>
      <c r="X35" s="32">
        <f>ROUND(VLOOKUP($B35,'3.ข้อมูลงบทดลองปัจจุบัน'!$A$5:$CL$846,23,0),2)</f>
        <v>35503878.649999999</v>
      </c>
      <c r="Y35" s="32">
        <f>ROUND(VLOOKUP($B35,'3.ข้อมูลงบทดลองปัจจุบัน'!$A$5:$CL$846,24,0),2)</f>
        <v>712621.55</v>
      </c>
      <c r="Z35" s="32">
        <f>ROUND(VLOOKUP($B35,'3.ข้อมูลงบทดลองปัจจุบัน'!$A$5:$CL$846,25,0),2)</f>
        <v>1058132</v>
      </c>
      <c r="AA35" s="32">
        <f>ROUND(VLOOKUP($B35,'3.ข้อมูลงบทดลองปัจจุบัน'!$A$5:$CL$846,26,0),2)</f>
        <v>1102773</v>
      </c>
      <c r="AB35" s="32">
        <f>ROUND(VLOOKUP($B35,'3.ข้อมูลงบทดลองปัจจุบัน'!$A$5:$CL$846,27,0),2)</f>
        <v>115000</v>
      </c>
      <c r="AC35" s="32">
        <f>ROUND(VLOOKUP($B35,'3.ข้อมูลงบทดลองปัจจุบัน'!$A$5:$CL$846,28,0),2)</f>
        <v>303361</v>
      </c>
      <c r="AD35" s="32">
        <f>ROUND(VLOOKUP($B35,'3.ข้อมูลงบทดลองปัจจุบัน'!$A$5:$CL$846,29,0),2)</f>
        <v>2875826</v>
      </c>
      <c r="AE35" s="32">
        <f>ROUND(VLOOKUP($B35,'3.ข้อมูลงบทดลองปัจจุบัน'!$A$5:$CL$846,30,0),2)</f>
        <v>3142585</v>
      </c>
      <c r="AF35" s="32">
        <f>ROUND(VLOOKUP($B35,'3.ข้อมูลงบทดลองปัจจุบัน'!$A$5:$CL$846,31,0),2)</f>
        <v>325060</v>
      </c>
      <c r="AG35" s="32">
        <f>ROUND(VLOOKUP($B35,'3.ข้อมูลงบทดลองปัจจุบัน'!$A$5:$CL$846,32,0),2)</f>
        <v>271666</v>
      </c>
      <c r="AH35" s="32">
        <f>ROUND(VLOOKUP($B35,'3.ข้อมูลงบทดลองปัจจุบัน'!$A$5:$CL$846,33,0),2)</f>
        <v>463034</v>
      </c>
      <c r="AI35" s="32">
        <f>ROUND(VLOOKUP($B35,'3.ข้อมูลงบทดลองปัจจุบัน'!$A$5:$CL$846,34,0),2)</f>
        <v>2649424</v>
      </c>
      <c r="AJ35" s="32">
        <f>ROUND(VLOOKUP($B35,'3.ข้อมูลงบทดลองปัจจุบัน'!$A$5:$CL$846,35,0),2)</f>
        <v>588316</v>
      </c>
      <c r="AK35" s="32">
        <f>ROUND(VLOOKUP($B35,'3.ข้อมูลงบทดลองปัจจุบัน'!$A$5:$CL$846,36,0),2)</f>
        <v>375347</v>
      </c>
      <c r="AL35" s="32">
        <f>ROUND(VLOOKUP($B35,'3.ข้อมูลงบทดลองปัจจุบัน'!$A$5:$CL$846,37,0),2)</f>
        <v>56160886.259999998</v>
      </c>
      <c r="AM35" s="32">
        <f>ROUND(VLOOKUP($B35,'3.ข้อมูลงบทดลองปัจจุบัน'!$A$5:$CL$846,38,0),2)</f>
        <v>305832</v>
      </c>
      <c r="AN35" s="32">
        <f>ROUND(VLOOKUP($B35,'3.ข้อมูลงบทดลองปัจจุบัน'!$A$5:$CL$846,39,0),2)</f>
        <v>272449</v>
      </c>
      <c r="AO35" s="32">
        <f>ROUND(VLOOKUP($B35,'3.ข้อมูลงบทดลองปัจจุบัน'!$A$5:$CL$846,40,0),2)</f>
        <v>2031264</v>
      </c>
      <c r="AP35" s="32">
        <f>ROUND(VLOOKUP($B35,'3.ข้อมูลงบทดลองปัจจุบัน'!$A$5:$CL$846,41,0),2)</f>
        <v>6861314</v>
      </c>
      <c r="AQ35" s="32">
        <f>ROUND(VLOOKUP($B35,'3.ข้อมูลงบทดลองปัจจุบัน'!$A$5:$CL$846,42,0),2)</f>
        <v>624578</v>
      </c>
      <c r="AR35" s="32">
        <f>ROUND(VLOOKUP($B35,'3.ข้อมูลงบทดลองปัจจุบัน'!$A$5:$CL$846,43,0),2)</f>
        <v>11955</v>
      </c>
      <c r="AS35" s="32">
        <f>ROUND(VLOOKUP($B35,'3.ข้อมูลงบทดลองปัจจุบัน'!$A$5:$CL$846,44,0),2)</f>
        <v>10833796.880000001</v>
      </c>
      <c r="AT35" s="32">
        <f>ROUND(VLOOKUP($B35,'3.ข้อมูลงบทดลองปัจจุบัน'!$A$5:$CL$846,45,0),2)</f>
        <v>451252.5</v>
      </c>
      <c r="AU35" s="32">
        <f>ROUND(VLOOKUP($B35,'3.ข้อมูลงบทดลองปัจจุบัน'!$A$5:$CL$846,46,0),2)</f>
        <v>2521402.0499999998</v>
      </c>
      <c r="AV35" s="32">
        <f>ROUND(VLOOKUP($B35,'3.ข้อมูลงบทดลองปัจจุบัน'!$A$5:$CL$846,47,0),2)</f>
        <v>2321499.44</v>
      </c>
      <c r="AW35" s="32">
        <f>ROUND(VLOOKUP($B35,'3.ข้อมูลงบทดลองปัจจุบัน'!$A$5:$CL$846,48,0),2)</f>
        <v>499514</v>
      </c>
      <c r="AX35" s="32">
        <f>ROUND(VLOOKUP($B35,'3.ข้อมูลงบทดลองปัจจุบัน'!$A$5:$CL$846,49,0),2)</f>
        <v>256323.75</v>
      </c>
      <c r="AY35" s="32">
        <f>ROUND(VLOOKUP($B35,'3.ข้อมูลงบทดลองปัจจุบัน'!$A$5:$CL$846,50,0),2)</f>
        <v>419902</v>
      </c>
      <c r="AZ35" s="32">
        <f>ROUND(VLOOKUP($B35,'3.ข้อมูลงบทดลองปัจจุบัน'!$A$5:$CL$846,51,0),2)</f>
        <v>325112.59999999998</v>
      </c>
      <c r="BA35" s="32">
        <f>ROUND(VLOOKUP($B35,'3.ข้อมูลงบทดลองปัจจุบัน'!$A$5:$CL$846,52,0),2)</f>
        <v>267862</v>
      </c>
      <c r="BB35" s="32">
        <f>ROUND(VLOOKUP($B35,'3.ข้อมูลงบทดลองปัจจุบัน'!$A$5:$CL$846,53,0),2)</f>
        <v>16027515.4</v>
      </c>
      <c r="BC35" s="32">
        <f>ROUND(VLOOKUP($B35,'3.ข้อมูลงบทดลองปัจจุบัน'!$A$5:$CL$846,54,0),2)</f>
        <v>445485</v>
      </c>
      <c r="BD35" s="32">
        <f>ROUND(VLOOKUP($B35,'3.ข้อมูลงบทดลองปัจจุบัน'!$A$5:$CL$846,55,0),2)</f>
        <v>30943054.800000001</v>
      </c>
      <c r="BE35" s="32">
        <f>ROUND(VLOOKUP($B35,'3.ข้อมูลงบทดลองปัจจุบัน'!$A$5:$CL$846,56,0),2)</f>
        <v>6242009.9000000004</v>
      </c>
      <c r="BF35" s="32">
        <f>ROUND(VLOOKUP($B35,'3.ข้อมูลงบทดลองปัจจุบัน'!$A$5:$CL$846,57,0),2)</f>
        <v>603821.5</v>
      </c>
      <c r="BG35" s="32">
        <f>ROUND(VLOOKUP($B35,'3.ข้อมูลงบทดลองปัจจุบัน'!$A$5:$CL$846,58,0),2)</f>
        <v>553788</v>
      </c>
      <c r="BH35" s="32">
        <f>ROUND(VLOOKUP($B35,'3.ข้อมูลงบทดลองปัจจุบัน'!$A$5:$CL$846,59,0),2)</f>
        <v>37833210.450000003</v>
      </c>
      <c r="BI35" s="32">
        <f>ROUND(VLOOKUP($B35,'3.ข้อมูลงบทดลองปัจจุบัน'!$A$5:$CL$846,60,0),2)</f>
        <v>353827</v>
      </c>
      <c r="BJ35" s="32">
        <f>ROUND(VLOOKUP($B35,'3.ข้อมูลงบทดลองปัจจุบัน'!$A$5:$CL$846,61,0),2)</f>
        <v>268389</v>
      </c>
      <c r="BK35" s="32">
        <f>ROUND(VLOOKUP($B35,'3.ข้อมูลงบทดลองปัจจุบัน'!$A$5:$CL$846,62,0),2)</f>
        <v>182701</v>
      </c>
      <c r="BL35" s="32">
        <f>ROUND(VLOOKUP($B35,'3.ข้อมูลงบทดลองปัจจุบัน'!$A$5:$CL$846,63,0),2)</f>
        <v>779905</v>
      </c>
      <c r="BM35" s="32">
        <f>ROUND(VLOOKUP($B35,'3.ข้อมูลงบทดลองปัจจุบัน'!$A$5:$CL$846,64,0),2)</f>
        <v>26098213.18</v>
      </c>
      <c r="BN35" s="32">
        <f>ROUND(VLOOKUP($B35,'3.ข้อมูลงบทดลองปัจจุบัน'!$A$5:$CL$846,65,0),2)</f>
        <v>1523987.75</v>
      </c>
      <c r="BO35" s="32">
        <f>ROUND(VLOOKUP($B35,'3.ข้อมูลงบทดลองปัจจุบัน'!$A$5:$CL$846,66,0),2)</f>
        <v>425555</v>
      </c>
      <c r="BP35" s="32">
        <f>ROUND(VLOOKUP($B35,'3.ข้อมูลงบทดลองปัจจุบัน'!$A$5:$CL$846,67,0),2)</f>
        <v>1670299</v>
      </c>
      <c r="BQ35" s="32">
        <f>ROUND(VLOOKUP($B35,'3.ข้อมูลงบทดลองปัจจุบัน'!$A$5:$CL$846,68,0),2)</f>
        <v>440464.52</v>
      </c>
      <c r="BR35" s="32">
        <f>ROUND(VLOOKUP($B35,'3.ข้อมูลงบทดลองปัจจุบัน'!$A$5:$CL$846,69,0),2)</f>
        <v>460466</v>
      </c>
      <c r="BS35" s="32">
        <f>ROUND(VLOOKUP($B35,'3.ข้อมูลงบทดลองปัจจุบัน'!$A$5:$CL$846,70,0),2)</f>
        <v>91638276.799999997</v>
      </c>
      <c r="BT35" s="32">
        <f>ROUND(VLOOKUP($B35,'3.ข้อมูลงบทดลองปัจจุบัน'!$A$5:$CL$846,71,0),2)</f>
        <v>552087</v>
      </c>
      <c r="BU35" s="32">
        <f>ROUND(VLOOKUP($B35,'3.ข้อมูลงบทดลองปัจจุบัน'!$A$5:$CL$846,72,0),2)</f>
        <v>3018619.54</v>
      </c>
      <c r="BV35" s="32">
        <f>ROUND(VLOOKUP($B35,'3.ข้อมูลงบทดลองปัจจุบัน'!$A$5:$CL$846,73,0),2)</f>
        <v>12756775</v>
      </c>
      <c r="BW35" s="32">
        <f>ROUND(VLOOKUP($B35,'3.ข้อมูลงบทดลองปัจจุบัน'!$A$5:$CL$846,74,0),2)</f>
        <v>1495237</v>
      </c>
      <c r="BX35" s="32">
        <f>ROUND(VLOOKUP($B35,'3.ข้อมูลงบทดลองปัจจุบัน'!$A$5:$CL$846,75,0),2)</f>
        <v>334818.5</v>
      </c>
      <c r="BY35" s="32">
        <f>ROUND(VLOOKUP($B35,'3.ข้อมูลงบทดลองปัจจุบัน'!$A$5:$CL$846,76,0),2)</f>
        <v>5880715.6500000004</v>
      </c>
      <c r="BZ35" s="32">
        <f>ROUND(VLOOKUP($B35,'3.ข้อมูลงบทดลองปัจจุบัน'!$A$5:$CL$846,77,0),2)</f>
        <v>197641</v>
      </c>
      <c r="CA35" s="32">
        <f>ROUND(VLOOKUP($B35,'3.ข้อมูลงบทดลองปัจจุบัน'!$A$5:$CL$846,78,0),2)</f>
        <v>268886</v>
      </c>
      <c r="CB35" s="32">
        <f>ROUND(VLOOKUP($B35,'3.ข้อมูลงบทดลองปัจจุบัน'!$A$5:$CL$846,79,0),2)</f>
        <v>324533</v>
      </c>
      <c r="CC35" s="32">
        <f>ROUND(VLOOKUP($B35,'3.ข้อมูลงบทดลองปัจจุบัน'!$A$5:$CL$846,80,0),2)</f>
        <v>766326</v>
      </c>
      <c r="CD35" s="32">
        <f>ROUND(VLOOKUP($B35,'3.ข้อมูลงบทดลองปัจจุบัน'!$A$5:$CL$846,81,0),2)</f>
        <v>4306043</v>
      </c>
      <c r="CE35" s="32">
        <f>ROUND(VLOOKUP($B35,'3.ข้อมูลงบทดลองปัจจุบัน'!$A$5:$CL$846,82,0),2)</f>
        <v>952480</v>
      </c>
      <c r="CF35" s="32">
        <f>ROUND(VLOOKUP($B35,'3.ข้อมูลงบทดลองปัจจุบัน'!$A$5:$CL$846,83,0),2)</f>
        <v>3223748</v>
      </c>
      <c r="CG35" s="32">
        <f>ROUND(VLOOKUP($B35,'3.ข้อมูลงบทดลองปัจจุบัน'!$A$5:$CL$846,84,0),2)</f>
        <v>96951</v>
      </c>
      <c r="CH35" s="32">
        <f>ROUND(VLOOKUP($B35,'3.ข้อมูลงบทดลองปัจจุบัน'!$A$5:$CL$846,85,0),2)</f>
        <v>208735</v>
      </c>
      <c r="CI35" s="32">
        <f>ROUND(VLOOKUP($B35,'3.ข้อมูลงบทดลองปัจจุบัน'!$A$5:$CL$846,86,0),2)</f>
        <v>139291</v>
      </c>
      <c r="CJ35" s="32">
        <f>ROUND(VLOOKUP($B35,'3.ข้อมูลงบทดลองปัจจุบัน'!$A$5:$CL$846,87,0),2)</f>
        <v>194603</v>
      </c>
      <c r="CK35" s="32">
        <f>ROUND(VLOOKUP($B35,'3.ข้อมูลงบทดลองปัจจุบัน'!$A$5:$CL$846,88,0),2)</f>
        <v>3742792</v>
      </c>
      <c r="CL35" s="32">
        <f>ROUND(VLOOKUP($B35,'3.ข้อมูลงบทดลองปัจจุบัน'!$A$5:$CL$846,89,0),2)</f>
        <v>163042</v>
      </c>
      <c r="CM35" s="32">
        <f>ROUND(VLOOKUP($B35,'3.ข้อมูลงบทดลองปัจจุบัน'!$A$5:$CL$846,90,0),2)</f>
        <v>173796.15</v>
      </c>
      <c r="CO35" s="75"/>
    </row>
    <row r="36" spans="1:94" x14ac:dyDescent="0.7">
      <c r="A36" s="101" t="s">
        <v>1470</v>
      </c>
      <c r="B36" s="114" t="s">
        <v>1223</v>
      </c>
      <c r="C36" s="100" t="s">
        <v>1481</v>
      </c>
      <c r="D36" s="32">
        <f>ROUND(VLOOKUP($B36,'3.ข้อมูลงบทดลองปัจจุบัน'!$A$5:$CL$846,3,0),2)</f>
        <v>120202.01</v>
      </c>
      <c r="E36" s="32">
        <f>ROUND(VLOOKUP($B36,'3.ข้อมูลงบทดลองปัจจุบัน'!$A$5:$CL$846,4,0),2)</f>
        <v>0</v>
      </c>
      <c r="F36" s="32">
        <f>ROUND(VLOOKUP($B36,'3.ข้อมูลงบทดลองปัจจุบัน'!$A$5:$CL$846,5,0),2)</f>
        <v>0</v>
      </c>
      <c r="G36" s="32">
        <f>ROUND(VLOOKUP($B36,'3.ข้อมูลงบทดลองปัจจุบัน'!$A$5:$CL$846,6,0),2)</f>
        <v>0</v>
      </c>
      <c r="H36" s="32">
        <f>ROUND(VLOOKUP($B36,'3.ข้อมูลงบทดลองปัจจุบัน'!$A$5:$CL$846,7,0),2)</f>
        <v>0</v>
      </c>
      <c r="I36" s="32">
        <f>ROUND(VLOOKUP($B36,'3.ข้อมูลงบทดลองปัจจุบัน'!$A$5:$CL$846,8,0),2)</f>
        <v>0</v>
      </c>
      <c r="J36" s="32">
        <f>ROUND(VLOOKUP($B36,'3.ข้อมูลงบทดลองปัจจุบัน'!$A$5:$CL$846,9,0),2)</f>
        <v>0</v>
      </c>
      <c r="K36" s="32">
        <f>ROUND(VLOOKUP($B36,'3.ข้อมูลงบทดลองปัจจุบัน'!$A$5:$CL$846,10,0),2)</f>
        <v>0</v>
      </c>
      <c r="L36" s="32">
        <f>ROUND(VLOOKUP($B36,'3.ข้อมูลงบทดลองปัจจุบัน'!$A$5:$CL$846,11,0),2)</f>
        <v>0</v>
      </c>
      <c r="M36" s="32">
        <f>ROUND(VLOOKUP($B36,'3.ข้อมูลงบทดลองปัจจุบัน'!$A$5:$CL$846,12,0),2)</f>
        <v>0</v>
      </c>
      <c r="N36" s="32">
        <f>ROUND(VLOOKUP($B36,'3.ข้อมูลงบทดลองปัจจุบัน'!$A$5:$CL$846,13,0),2)</f>
        <v>0</v>
      </c>
      <c r="O36" s="32">
        <f>ROUND(VLOOKUP($B36,'3.ข้อมูลงบทดลองปัจจุบัน'!$A$5:$CL$846,14,0),2)</f>
        <v>0</v>
      </c>
      <c r="P36" s="32">
        <f>ROUND(VLOOKUP($B36,'3.ข้อมูลงบทดลองปัจจุบัน'!$A$5:$CL$846,15,0),2)</f>
        <v>8888</v>
      </c>
      <c r="Q36" s="32">
        <f>ROUND(VLOOKUP($B36,'3.ข้อมูลงบทดลองปัจจุบัน'!$A$5:$CL$846,16,0),2)</f>
        <v>0</v>
      </c>
      <c r="R36" s="32">
        <f>ROUND(VLOOKUP($B36,'3.ข้อมูลงบทดลองปัจจุบัน'!$A$5:$CL$846,17,0),2)</f>
        <v>0</v>
      </c>
      <c r="S36" s="32">
        <f>ROUND(VLOOKUP($B36,'3.ข้อมูลงบทดลองปัจจุบัน'!$A$5:$CL$846,18,0),2)</f>
        <v>0</v>
      </c>
      <c r="T36" s="32">
        <f>ROUND(VLOOKUP($B36,'3.ข้อมูลงบทดลองปัจจุบัน'!$A$5:$CL$846,19,0),2)</f>
        <v>0</v>
      </c>
      <c r="U36" s="32">
        <f>ROUND(VLOOKUP($B36,'3.ข้อมูลงบทดลองปัจจุบัน'!$A$5:$CL$846,20,0),2)</f>
        <v>0</v>
      </c>
      <c r="V36" s="32">
        <f>ROUND(VLOOKUP($B36,'3.ข้อมูลงบทดลองปัจจุบัน'!$A$5:$CL$846,21,0),2)</f>
        <v>0</v>
      </c>
      <c r="W36" s="32">
        <f>ROUND(VLOOKUP($B36,'3.ข้อมูลงบทดลองปัจจุบัน'!$A$5:$CL$846,22,0),2)</f>
        <v>0</v>
      </c>
      <c r="X36" s="32">
        <f>ROUND(VLOOKUP($B36,'3.ข้อมูลงบทดลองปัจจุบัน'!$A$5:$CL$846,23,0),2)</f>
        <v>9000</v>
      </c>
      <c r="Y36" s="32">
        <f>ROUND(VLOOKUP($B36,'3.ข้อมูลงบทดลองปัจจุบัน'!$A$5:$CL$846,24,0),2)</f>
        <v>0</v>
      </c>
      <c r="Z36" s="32">
        <f>ROUND(VLOOKUP($B36,'3.ข้อมูลงบทดลองปัจจุบัน'!$A$5:$CL$846,25,0),2)</f>
        <v>0</v>
      </c>
      <c r="AA36" s="32">
        <f>ROUND(VLOOKUP($B36,'3.ข้อมูลงบทดลองปัจจุบัน'!$A$5:$CL$846,26,0),2)</f>
        <v>0</v>
      </c>
      <c r="AB36" s="32">
        <f>ROUND(VLOOKUP($B36,'3.ข้อมูลงบทดลองปัจจุบัน'!$A$5:$CL$846,27,0),2)</f>
        <v>0</v>
      </c>
      <c r="AC36" s="32">
        <f>ROUND(VLOOKUP($B36,'3.ข้อมูลงบทดลองปัจจุบัน'!$A$5:$CL$846,28,0),2)</f>
        <v>0</v>
      </c>
      <c r="AD36" s="32">
        <f>ROUND(VLOOKUP($B36,'3.ข้อมูลงบทดลองปัจจุบัน'!$A$5:$CL$846,29,0),2)</f>
        <v>0</v>
      </c>
      <c r="AE36" s="32">
        <f>ROUND(VLOOKUP($B36,'3.ข้อมูลงบทดลองปัจจุบัน'!$A$5:$CL$846,30,0),2)</f>
        <v>0</v>
      </c>
      <c r="AF36" s="32">
        <f>ROUND(VLOOKUP($B36,'3.ข้อมูลงบทดลองปัจจุบัน'!$A$5:$CL$846,31,0),2)</f>
        <v>0</v>
      </c>
      <c r="AG36" s="32">
        <f>ROUND(VLOOKUP($B36,'3.ข้อมูลงบทดลองปัจจุบัน'!$A$5:$CL$846,32,0),2)</f>
        <v>0</v>
      </c>
      <c r="AH36" s="32">
        <f>ROUND(VLOOKUP($B36,'3.ข้อมูลงบทดลองปัจจุบัน'!$A$5:$CL$846,33,0),2)</f>
        <v>0</v>
      </c>
      <c r="AI36" s="32">
        <f>ROUND(VLOOKUP($B36,'3.ข้อมูลงบทดลองปัจจุบัน'!$A$5:$CL$846,34,0),2)</f>
        <v>0</v>
      </c>
      <c r="AJ36" s="32">
        <f>ROUND(VLOOKUP($B36,'3.ข้อมูลงบทดลองปัจจุบัน'!$A$5:$CL$846,35,0),2)</f>
        <v>0</v>
      </c>
      <c r="AK36" s="32">
        <f>ROUND(VLOOKUP($B36,'3.ข้อมูลงบทดลองปัจจุบัน'!$A$5:$CL$846,36,0),2)</f>
        <v>0</v>
      </c>
      <c r="AL36" s="32">
        <f>ROUND(VLOOKUP($B36,'3.ข้อมูลงบทดลองปัจจุบัน'!$A$5:$CL$846,37,0),2)</f>
        <v>12000</v>
      </c>
      <c r="AM36" s="32">
        <f>ROUND(VLOOKUP($B36,'3.ข้อมูลงบทดลองปัจจุบัน'!$A$5:$CL$846,38,0),2)</f>
        <v>0</v>
      </c>
      <c r="AN36" s="32">
        <f>ROUND(VLOOKUP($B36,'3.ข้อมูลงบทดลองปัจจุบัน'!$A$5:$CL$846,39,0),2)</f>
        <v>0</v>
      </c>
      <c r="AO36" s="32">
        <f>ROUND(VLOOKUP($B36,'3.ข้อมูลงบทดลองปัจจุบัน'!$A$5:$CL$846,40,0),2)</f>
        <v>0</v>
      </c>
      <c r="AP36" s="32">
        <f>ROUND(VLOOKUP($B36,'3.ข้อมูลงบทดลองปัจจุบัน'!$A$5:$CL$846,41,0),2)</f>
        <v>0</v>
      </c>
      <c r="AQ36" s="32">
        <f>ROUND(VLOOKUP($B36,'3.ข้อมูลงบทดลองปัจจุบัน'!$A$5:$CL$846,42,0),2)</f>
        <v>0</v>
      </c>
      <c r="AR36" s="32">
        <f>ROUND(VLOOKUP($B36,'3.ข้อมูลงบทดลองปัจจุบัน'!$A$5:$CL$846,43,0),2)</f>
        <v>0</v>
      </c>
      <c r="AS36" s="32">
        <f>ROUND(VLOOKUP($B36,'3.ข้อมูลงบทดลองปัจจุบัน'!$A$5:$CL$846,44,0),2)</f>
        <v>0</v>
      </c>
      <c r="AT36" s="32">
        <f>ROUND(VLOOKUP($B36,'3.ข้อมูลงบทดลองปัจจุบัน'!$A$5:$CL$846,45,0),2)</f>
        <v>0</v>
      </c>
      <c r="AU36" s="32">
        <f>ROUND(VLOOKUP($B36,'3.ข้อมูลงบทดลองปัจจุบัน'!$A$5:$CL$846,46,0),2)</f>
        <v>0</v>
      </c>
      <c r="AV36" s="32">
        <f>ROUND(VLOOKUP($B36,'3.ข้อมูลงบทดลองปัจจุบัน'!$A$5:$CL$846,47,0),2)</f>
        <v>0</v>
      </c>
      <c r="AW36" s="32">
        <f>ROUND(VLOOKUP($B36,'3.ข้อมูลงบทดลองปัจจุบัน'!$A$5:$CL$846,48,0),2)</f>
        <v>0</v>
      </c>
      <c r="AX36" s="32">
        <f>ROUND(VLOOKUP($B36,'3.ข้อมูลงบทดลองปัจจุบัน'!$A$5:$CL$846,49,0),2)</f>
        <v>0</v>
      </c>
      <c r="AY36" s="32">
        <f>ROUND(VLOOKUP($B36,'3.ข้อมูลงบทดลองปัจจุบัน'!$A$5:$CL$846,50,0),2)</f>
        <v>0</v>
      </c>
      <c r="AZ36" s="32">
        <f>ROUND(VLOOKUP($B36,'3.ข้อมูลงบทดลองปัจจุบัน'!$A$5:$CL$846,51,0),2)</f>
        <v>0</v>
      </c>
      <c r="BA36" s="32">
        <f>ROUND(VLOOKUP($B36,'3.ข้อมูลงบทดลองปัจจุบัน'!$A$5:$CL$846,52,0),2)</f>
        <v>0</v>
      </c>
      <c r="BB36" s="32">
        <f>ROUND(VLOOKUP($B36,'3.ข้อมูลงบทดลองปัจจุบัน'!$A$5:$CL$846,53,0),2)</f>
        <v>0</v>
      </c>
      <c r="BC36" s="32">
        <f>ROUND(VLOOKUP($B36,'3.ข้อมูลงบทดลองปัจจุบัน'!$A$5:$CL$846,54,0),2)</f>
        <v>0</v>
      </c>
      <c r="BD36" s="32">
        <f>ROUND(VLOOKUP($B36,'3.ข้อมูลงบทดลองปัจจุบัน'!$A$5:$CL$846,55,0),2)</f>
        <v>-22138.5</v>
      </c>
      <c r="BE36" s="32">
        <f>ROUND(VLOOKUP($B36,'3.ข้อมูลงบทดลองปัจจุบัน'!$A$5:$CL$846,56,0),2)</f>
        <v>0</v>
      </c>
      <c r="BF36" s="32">
        <f>ROUND(VLOOKUP($B36,'3.ข้อมูลงบทดลองปัจจุบัน'!$A$5:$CL$846,57,0),2)</f>
        <v>0</v>
      </c>
      <c r="BG36" s="32">
        <f>ROUND(VLOOKUP($B36,'3.ข้อมูลงบทดลองปัจจุบัน'!$A$5:$CL$846,58,0),2)</f>
        <v>0</v>
      </c>
      <c r="BH36" s="32">
        <f>ROUND(VLOOKUP($B36,'3.ข้อมูลงบทดลองปัจจุบัน'!$A$5:$CL$846,59,0),2)</f>
        <v>11044.25</v>
      </c>
      <c r="BI36" s="32">
        <f>ROUND(VLOOKUP($B36,'3.ข้อมูลงบทดลองปัจจุบัน'!$A$5:$CL$846,60,0),2)</f>
        <v>0</v>
      </c>
      <c r="BJ36" s="32">
        <f>ROUND(VLOOKUP($B36,'3.ข้อมูลงบทดลองปัจจุบัน'!$A$5:$CL$846,61,0),2)</f>
        <v>0</v>
      </c>
      <c r="BK36" s="32">
        <f>ROUND(VLOOKUP($B36,'3.ข้อมูลงบทดลองปัจจุบัน'!$A$5:$CL$846,62,0),2)</f>
        <v>0</v>
      </c>
      <c r="BL36" s="32">
        <f>ROUND(VLOOKUP($B36,'3.ข้อมูลงบทดลองปัจจุบัน'!$A$5:$CL$846,63,0),2)</f>
        <v>0</v>
      </c>
      <c r="BM36" s="32">
        <f>ROUND(VLOOKUP($B36,'3.ข้อมูลงบทดลองปัจจุบัน'!$A$5:$CL$846,64,0),2)</f>
        <v>0</v>
      </c>
      <c r="BN36" s="32">
        <f>ROUND(VLOOKUP($B36,'3.ข้อมูลงบทดลองปัจจุบัน'!$A$5:$CL$846,65,0),2)</f>
        <v>0</v>
      </c>
      <c r="BO36" s="32">
        <f>ROUND(VLOOKUP($B36,'3.ข้อมูลงบทดลองปัจจุบัน'!$A$5:$CL$846,66,0),2)</f>
        <v>0</v>
      </c>
      <c r="BP36" s="32">
        <f>ROUND(VLOOKUP($B36,'3.ข้อมูลงบทดลองปัจจุบัน'!$A$5:$CL$846,67,0),2)</f>
        <v>0</v>
      </c>
      <c r="BQ36" s="32">
        <f>ROUND(VLOOKUP($B36,'3.ข้อมูลงบทดลองปัจจุบัน'!$A$5:$CL$846,68,0),2)</f>
        <v>0</v>
      </c>
      <c r="BR36" s="32">
        <f>ROUND(VLOOKUP($B36,'3.ข้อมูลงบทดลองปัจจุบัน'!$A$5:$CL$846,69,0),2)</f>
        <v>0</v>
      </c>
      <c r="BS36" s="32">
        <f>ROUND(VLOOKUP($B36,'3.ข้อมูลงบทดลองปัจจุบัน'!$A$5:$CL$846,70,0),2)</f>
        <v>0</v>
      </c>
      <c r="BT36" s="32">
        <f>ROUND(VLOOKUP($B36,'3.ข้อมูลงบทดลองปัจจุบัน'!$A$5:$CL$846,71,0),2)</f>
        <v>0</v>
      </c>
      <c r="BU36" s="32">
        <f>ROUND(VLOOKUP($B36,'3.ข้อมูลงบทดลองปัจจุบัน'!$A$5:$CL$846,72,0),2)</f>
        <v>0</v>
      </c>
      <c r="BV36" s="32">
        <f>ROUND(VLOOKUP($B36,'3.ข้อมูลงบทดลองปัจจุบัน'!$A$5:$CL$846,73,0),2)</f>
        <v>0</v>
      </c>
      <c r="BW36" s="32">
        <f>ROUND(VLOOKUP($B36,'3.ข้อมูลงบทดลองปัจจุบัน'!$A$5:$CL$846,74,0),2)</f>
        <v>0</v>
      </c>
      <c r="BX36" s="32">
        <f>ROUND(VLOOKUP($B36,'3.ข้อมูลงบทดลองปัจจุบัน'!$A$5:$CL$846,75,0),2)</f>
        <v>0</v>
      </c>
      <c r="BY36" s="32">
        <f>ROUND(VLOOKUP($B36,'3.ข้อมูลงบทดลองปัจจุบัน'!$A$5:$CL$846,76,0),2)</f>
        <v>0</v>
      </c>
      <c r="BZ36" s="32">
        <f>ROUND(VLOOKUP($B36,'3.ข้อมูลงบทดลองปัจจุบัน'!$A$5:$CL$846,77,0),2)</f>
        <v>0</v>
      </c>
      <c r="CA36" s="32">
        <f>ROUND(VLOOKUP($B36,'3.ข้อมูลงบทดลองปัจจุบัน'!$A$5:$CL$846,78,0),2)</f>
        <v>0</v>
      </c>
      <c r="CB36" s="32">
        <f>ROUND(VLOOKUP($B36,'3.ข้อมูลงบทดลองปัจจุบัน'!$A$5:$CL$846,79,0),2)</f>
        <v>0</v>
      </c>
      <c r="CC36" s="32">
        <f>ROUND(VLOOKUP($B36,'3.ข้อมูลงบทดลองปัจจุบัน'!$A$5:$CL$846,80,0),2)</f>
        <v>0</v>
      </c>
      <c r="CD36" s="32">
        <f>ROUND(VLOOKUP($B36,'3.ข้อมูลงบทดลองปัจจุบัน'!$A$5:$CL$846,81,0),2)</f>
        <v>0</v>
      </c>
      <c r="CE36" s="32">
        <f>ROUND(VLOOKUP($B36,'3.ข้อมูลงบทดลองปัจจุบัน'!$A$5:$CL$846,82,0),2)</f>
        <v>0</v>
      </c>
      <c r="CF36" s="32">
        <f>ROUND(VLOOKUP($B36,'3.ข้อมูลงบทดลองปัจจุบัน'!$A$5:$CL$846,83,0),2)</f>
        <v>45304.32</v>
      </c>
      <c r="CG36" s="32">
        <f>ROUND(VLOOKUP($B36,'3.ข้อมูลงบทดลองปัจจุบัน'!$A$5:$CL$846,84,0),2)</f>
        <v>0</v>
      </c>
      <c r="CH36" s="32">
        <f>ROUND(VLOOKUP($B36,'3.ข้อมูลงบทดลองปัจจุบัน'!$A$5:$CL$846,85,0),2)</f>
        <v>0</v>
      </c>
      <c r="CI36" s="32">
        <f>ROUND(VLOOKUP($B36,'3.ข้อมูลงบทดลองปัจจุบัน'!$A$5:$CL$846,86,0),2)</f>
        <v>0</v>
      </c>
      <c r="CJ36" s="32">
        <f>ROUND(VLOOKUP($B36,'3.ข้อมูลงบทดลองปัจจุบัน'!$A$5:$CL$846,87,0),2)</f>
        <v>0</v>
      </c>
      <c r="CK36" s="32">
        <f>ROUND(VLOOKUP($B36,'3.ข้อมูลงบทดลองปัจจุบัน'!$A$5:$CL$846,88,0),2)</f>
        <v>0</v>
      </c>
      <c r="CL36" s="32">
        <f>ROUND(VLOOKUP($B36,'3.ข้อมูลงบทดลองปัจจุบัน'!$A$5:$CL$846,89,0),2)</f>
        <v>0</v>
      </c>
      <c r="CM36" s="32">
        <f>ROUND(VLOOKUP($B36,'3.ข้อมูลงบทดลองปัจจุบัน'!$A$5:$CL$846,90,0),2)</f>
        <v>0</v>
      </c>
      <c r="CO36" s="75"/>
    </row>
    <row r="37" spans="1:94" x14ac:dyDescent="0.7">
      <c r="A37" s="101" t="s">
        <v>1470</v>
      </c>
      <c r="B37" s="114" t="s">
        <v>422</v>
      </c>
      <c r="C37" s="100" t="s">
        <v>423</v>
      </c>
      <c r="D37" s="32">
        <f>ROUND(VLOOKUP($B37,'3.ข้อมูลงบทดลองปัจจุบัน'!$A$5:$CL$846,3,0),2)</f>
        <v>39560148.460000001</v>
      </c>
      <c r="E37" s="32">
        <f>ROUND(VLOOKUP($B37,'3.ข้อมูลงบทดลองปัจจุบัน'!$A$5:$CL$846,4,0),2)</f>
        <v>986932.1</v>
      </c>
      <c r="F37" s="32">
        <f>ROUND(VLOOKUP($B37,'3.ข้อมูลงบทดลองปัจจุบัน'!$A$5:$CL$846,5,0),2)</f>
        <v>3221643</v>
      </c>
      <c r="G37" s="32">
        <f>ROUND(VLOOKUP($B37,'3.ข้อมูลงบทดลองปัจจุบัน'!$A$5:$CL$846,6,0),2)</f>
        <v>1876710</v>
      </c>
      <c r="H37" s="32">
        <f>ROUND(VLOOKUP($B37,'3.ข้อมูลงบทดลองปัจจุบัน'!$A$5:$CL$846,7,0),2)</f>
        <v>774081.5</v>
      </c>
      <c r="I37" s="32">
        <f>ROUND(VLOOKUP($B37,'3.ข้อมูลงบทดลองปัจจุบัน'!$A$5:$CL$846,8,0),2)</f>
        <v>2490369.75</v>
      </c>
      <c r="J37" s="32">
        <f>ROUND(VLOOKUP($B37,'3.ข้อมูลงบทดลองปัจจุบัน'!$A$5:$CL$846,9,0),2)</f>
        <v>2150187.33</v>
      </c>
      <c r="K37" s="32">
        <f>ROUND(VLOOKUP($B37,'3.ข้อมูลงบทดลองปัจจุบัน'!$A$5:$CL$846,10,0),2)</f>
        <v>7739596.1399999997</v>
      </c>
      <c r="L37" s="32">
        <f>ROUND(VLOOKUP($B37,'3.ข้อมูลงบทดลองปัจจุบัน'!$A$5:$CL$846,11,0),2)</f>
        <v>596355.52</v>
      </c>
      <c r="M37" s="32">
        <f>ROUND(VLOOKUP($B37,'3.ข้อมูลงบทดลองปัจจุบัน'!$A$5:$CL$846,12,0),2)</f>
        <v>6491374.1200000001</v>
      </c>
      <c r="N37" s="32">
        <f>ROUND(VLOOKUP($B37,'3.ข้อมูลงบทดลองปัจจุบัน'!$A$5:$CL$846,13,0),2)</f>
        <v>22649611.940000001</v>
      </c>
      <c r="O37" s="32">
        <f>ROUND(VLOOKUP($B37,'3.ข้อมูลงบทดลองปัจจุบัน'!$A$5:$CL$846,14,0),2)</f>
        <v>2059666.65</v>
      </c>
      <c r="P37" s="32">
        <f>ROUND(VLOOKUP($B37,'3.ข้อมูลงบทดลองปัจจุบัน'!$A$5:$CL$846,15,0),2)</f>
        <v>26576731.399999999</v>
      </c>
      <c r="Q37" s="32">
        <f>ROUND(VLOOKUP($B37,'3.ข้อมูลงบทดลองปัจจุบัน'!$A$5:$CL$846,16,0),2)</f>
        <v>3822156.86</v>
      </c>
      <c r="R37" s="32">
        <f>ROUND(VLOOKUP($B37,'3.ข้อมูลงบทดลองปัจจุบัน'!$A$5:$CL$846,17,0),2)</f>
        <v>3522989.02</v>
      </c>
      <c r="S37" s="32">
        <f>ROUND(VLOOKUP($B37,'3.ข้อมูลงบทดลองปัจจุบัน'!$A$5:$CL$846,18,0),2)</f>
        <v>10824905.25</v>
      </c>
      <c r="T37" s="32">
        <f>ROUND(VLOOKUP($B37,'3.ข้อมูลงบทดลองปัจจุบัน'!$A$5:$CL$846,19,0),2)</f>
        <v>2515753.42</v>
      </c>
      <c r="U37" s="32">
        <f>ROUND(VLOOKUP($B37,'3.ข้อมูลงบทดลองปัจจุบัน'!$A$5:$CL$846,20,0),2)</f>
        <v>2376336.85</v>
      </c>
      <c r="V37" s="32">
        <f>ROUND(VLOOKUP($B37,'3.ข้อมูลงบทดลองปัจจุบัน'!$A$5:$CL$846,21,0),2)</f>
        <v>2425321.9700000002</v>
      </c>
      <c r="W37" s="32">
        <f>ROUND(VLOOKUP($B37,'3.ข้อมูลงบทดลองปัจจุบัน'!$A$5:$CL$846,22,0),2)</f>
        <v>1377930.5</v>
      </c>
      <c r="X37" s="32">
        <f>ROUND(VLOOKUP($B37,'3.ข้อมูลงบทดลองปัจจุบัน'!$A$5:$CL$846,23,0),2)</f>
        <v>65504596.780000001</v>
      </c>
      <c r="Y37" s="32">
        <f>ROUND(VLOOKUP($B37,'3.ข้อมูลงบทดลองปัจจุบัน'!$A$5:$CL$846,24,0),2)</f>
        <v>3783482.12</v>
      </c>
      <c r="Z37" s="32">
        <f>ROUND(VLOOKUP($B37,'3.ข้อมูลงบทดลองปัจจุบัน'!$A$5:$CL$846,25,0),2)</f>
        <v>2925544.57</v>
      </c>
      <c r="AA37" s="32">
        <f>ROUND(VLOOKUP($B37,'3.ข้อมูลงบทดลองปัจจุบัน'!$A$5:$CL$846,26,0),2)</f>
        <v>3455970.73</v>
      </c>
      <c r="AB37" s="32">
        <f>ROUND(VLOOKUP($B37,'3.ข้อมูลงบทดลองปัจจุบัน'!$A$5:$CL$846,27,0),2)</f>
        <v>832018.5</v>
      </c>
      <c r="AC37" s="32">
        <f>ROUND(VLOOKUP($B37,'3.ข้อมูลงบทดลองปัจจุบัน'!$A$5:$CL$846,28,0),2)</f>
        <v>2403569.3199999998</v>
      </c>
      <c r="AD37" s="32">
        <f>ROUND(VLOOKUP($B37,'3.ข้อมูลงบทดลองปัจจุบัน'!$A$5:$CL$846,29,0),2)</f>
        <v>3890496</v>
      </c>
      <c r="AE37" s="32">
        <f>ROUND(VLOOKUP($B37,'3.ข้อมูลงบทดลองปัจจุบัน'!$A$5:$CL$846,30,0),2)</f>
        <v>5877516</v>
      </c>
      <c r="AF37" s="32">
        <f>ROUND(VLOOKUP($B37,'3.ข้อมูลงบทดลองปัจจุบัน'!$A$5:$CL$846,31,0),2)</f>
        <v>1960577</v>
      </c>
      <c r="AG37" s="32">
        <f>ROUND(VLOOKUP($B37,'3.ข้อมูลงบทดลองปัจจุบัน'!$A$5:$CL$846,32,0),2)</f>
        <v>3354766.5</v>
      </c>
      <c r="AH37" s="32">
        <f>ROUND(VLOOKUP($B37,'3.ข้อมูลงบทดลองปัจจุบัน'!$A$5:$CL$846,33,0),2)</f>
        <v>3797630</v>
      </c>
      <c r="AI37" s="32">
        <f>ROUND(VLOOKUP($B37,'3.ข้อมูลงบทดลองปัจจุบัน'!$A$5:$CL$846,34,0),2)</f>
        <v>2904374.3</v>
      </c>
      <c r="AJ37" s="32">
        <f>ROUND(VLOOKUP($B37,'3.ข้อมูลงบทดลองปัจจุบัน'!$A$5:$CL$846,35,0),2)</f>
        <v>2084737</v>
      </c>
      <c r="AK37" s="32">
        <f>ROUND(VLOOKUP($B37,'3.ข้อมูลงบทดลองปัจจุบัน'!$A$5:$CL$846,36,0),2)</f>
        <v>812363</v>
      </c>
      <c r="AL37" s="32">
        <f>ROUND(VLOOKUP($B37,'3.ข้อมูลงบทดลองปัจจุบัน'!$A$5:$CL$846,37,0),2)</f>
        <v>149940649.72</v>
      </c>
      <c r="AM37" s="32">
        <f>ROUND(VLOOKUP($B37,'3.ข้อมูลงบทดลองปัจจุบัน'!$A$5:$CL$846,38,0),2)</f>
        <v>970928</v>
      </c>
      <c r="AN37" s="32">
        <f>ROUND(VLOOKUP($B37,'3.ข้อมูลงบทดลองปัจจุบัน'!$A$5:$CL$846,39,0),2)</f>
        <v>2786524.5</v>
      </c>
      <c r="AO37" s="32">
        <f>ROUND(VLOOKUP($B37,'3.ข้อมูลงบทดลองปัจจุบัน'!$A$5:$CL$846,40,0),2)</f>
        <v>6379713</v>
      </c>
      <c r="AP37" s="32">
        <f>ROUND(VLOOKUP($B37,'3.ข้อมูลงบทดลองปัจจุบัน'!$A$5:$CL$846,41,0),2)</f>
        <v>6351569</v>
      </c>
      <c r="AQ37" s="32">
        <f>ROUND(VLOOKUP($B37,'3.ข้อมูลงบทดลองปัจจุบัน'!$A$5:$CL$846,42,0),2)</f>
        <v>2068549</v>
      </c>
      <c r="AR37" s="32">
        <f>ROUND(VLOOKUP($B37,'3.ข้อมูลงบทดลองปัจจุบัน'!$A$5:$CL$846,43,0),2)</f>
        <v>970407</v>
      </c>
      <c r="AS37" s="32">
        <f>ROUND(VLOOKUP($B37,'3.ข้อมูลงบทดลองปัจจุบัน'!$A$5:$CL$846,44,0),2)</f>
        <v>20884360.440000001</v>
      </c>
      <c r="AT37" s="32">
        <f>ROUND(VLOOKUP($B37,'3.ข้อมูลงบทดลองปัจจุบัน'!$A$5:$CL$846,45,0),2)</f>
        <v>4755265.1500000004</v>
      </c>
      <c r="AU37" s="32">
        <f>ROUND(VLOOKUP($B37,'3.ข้อมูลงบทดลองปัจจุบัน'!$A$5:$CL$846,46,0),2)</f>
        <v>4355102.76</v>
      </c>
      <c r="AV37" s="32">
        <f>ROUND(VLOOKUP($B37,'3.ข้อมูลงบทดลองปัจจุบัน'!$A$5:$CL$846,47,0),2)</f>
        <v>8438042.4800000004</v>
      </c>
      <c r="AW37" s="32">
        <f>ROUND(VLOOKUP($B37,'3.ข้อมูลงบทดลองปัจจุบัน'!$A$5:$CL$846,48,0),2)</f>
        <v>2152133.5699999998</v>
      </c>
      <c r="AX37" s="32">
        <f>ROUND(VLOOKUP($B37,'3.ข้อมูลงบทดลองปัจจุบัน'!$A$5:$CL$846,49,0),2)</f>
        <v>2054281.75</v>
      </c>
      <c r="AY37" s="32">
        <f>ROUND(VLOOKUP($B37,'3.ข้อมูลงบทดลองปัจจุบัน'!$A$5:$CL$846,50,0),2)</f>
        <v>2744551.5</v>
      </c>
      <c r="AZ37" s="32">
        <f>ROUND(VLOOKUP($B37,'3.ข้อมูลงบทดลองปัจจุบัน'!$A$5:$CL$846,51,0),2)</f>
        <v>802104</v>
      </c>
      <c r="BA37" s="32">
        <f>ROUND(VLOOKUP($B37,'3.ข้อมูลงบทดลองปัจจุบัน'!$A$5:$CL$846,52,0),2)</f>
        <v>1335190</v>
      </c>
      <c r="BB37" s="32">
        <f>ROUND(VLOOKUP($B37,'3.ข้อมูลงบทดลองปัจจุบัน'!$A$5:$CL$846,53,0),2)</f>
        <v>25928418.699999999</v>
      </c>
      <c r="BC37" s="32">
        <f>ROUND(VLOOKUP($B37,'3.ข้อมูลงบทดลองปัจจุบัน'!$A$5:$CL$846,54,0),2)</f>
        <v>1757020.67</v>
      </c>
      <c r="BD37" s="32">
        <f>ROUND(VLOOKUP($B37,'3.ข้อมูลงบทดลองปัจจุบัน'!$A$5:$CL$846,55,0),2)</f>
        <v>68515304.950000003</v>
      </c>
      <c r="BE37" s="32">
        <f>ROUND(VLOOKUP($B37,'3.ข้อมูลงบทดลองปัจจุบัน'!$A$5:$CL$846,56,0),2)</f>
        <v>14683956.130000001</v>
      </c>
      <c r="BF37" s="32">
        <f>ROUND(VLOOKUP($B37,'3.ข้อมูลงบทดลองปัจจุบัน'!$A$5:$CL$846,57,0),2)</f>
        <v>1970654.5</v>
      </c>
      <c r="BG37" s="32">
        <f>ROUND(VLOOKUP($B37,'3.ข้อมูลงบทดลองปัจจุบัน'!$A$5:$CL$846,58,0),2)</f>
        <v>2591122.59</v>
      </c>
      <c r="BH37" s="32">
        <f>ROUND(VLOOKUP($B37,'3.ข้อมูลงบทดลองปัจจุบัน'!$A$5:$CL$846,59,0),2)</f>
        <v>44083096.950000003</v>
      </c>
      <c r="BI37" s="32">
        <f>ROUND(VLOOKUP($B37,'3.ข้อมูลงบทดลองปัจจุบัน'!$A$5:$CL$846,60,0),2)</f>
        <v>647197</v>
      </c>
      <c r="BJ37" s="32">
        <f>ROUND(VLOOKUP($B37,'3.ข้อมูลงบทดลองปัจจุบัน'!$A$5:$CL$846,61,0),2)</f>
        <v>1062223.54</v>
      </c>
      <c r="BK37" s="32">
        <f>ROUND(VLOOKUP($B37,'3.ข้อมูลงบทดลองปัจจุบัน'!$A$5:$CL$846,62,0),2)</f>
        <v>1249755.75</v>
      </c>
      <c r="BL37" s="32">
        <f>ROUND(VLOOKUP($B37,'3.ข้อมูลงบทดลองปัจจุบัน'!$A$5:$CL$846,63,0),2)</f>
        <v>1255997</v>
      </c>
      <c r="BM37" s="32">
        <f>ROUND(VLOOKUP($B37,'3.ข้อมูลงบทดลองปัจจุบัน'!$A$5:$CL$846,64,0),2)</f>
        <v>42187454.670000002</v>
      </c>
      <c r="BN37" s="32">
        <f>ROUND(VLOOKUP($B37,'3.ข้อมูลงบทดลองปัจจุบัน'!$A$5:$CL$846,65,0),2)</f>
        <v>3332807.25</v>
      </c>
      <c r="BO37" s="32">
        <f>ROUND(VLOOKUP($B37,'3.ข้อมูลงบทดลองปัจจุบัน'!$A$5:$CL$846,66,0),2)</f>
        <v>2901646.4</v>
      </c>
      <c r="BP37" s="32">
        <f>ROUND(VLOOKUP($B37,'3.ข้อมูลงบทดลองปัจจุบัน'!$A$5:$CL$846,67,0),2)</f>
        <v>10478457</v>
      </c>
      <c r="BQ37" s="32">
        <f>ROUND(VLOOKUP($B37,'3.ข้อมูลงบทดลองปัจจุบัน'!$A$5:$CL$846,68,0),2)</f>
        <v>1752613.91</v>
      </c>
      <c r="BR37" s="32">
        <f>ROUND(VLOOKUP($B37,'3.ข้อมูลงบทดลองปัจจุบัน'!$A$5:$CL$846,69,0),2)</f>
        <v>1317681</v>
      </c>
      <c r="BS37" s="32">
        <f>ROUND(VLOOKUP($B37,'3.ข้อมูลงบทดลองปัจจุบัน'!$A$5:$CL$846,70,0),2)</f>
        <v>284834375.85000002</v>
      </c>
      <c r="BT37" s="32">
        <f>ROUND(VLOOKUP($B37,'3.ข้อมูลงบทดลองปัจจุบัน'!$A$5:$CL$846,71,0),2)</f>
        <v>3322440.53</v>
      </c>
      <c r="BU37" s="32">
        <f>ROUND(VLOOKUP($B37,'3.ข้อมูลงบทดลองปัจจุบัน'!$A$5:$CL$846,72,0),2)</f>
        <v>7447454.54</v>
      </c>
      <c r="BV37" s="32">
        <f>ROUND(VLOOKUP($B37,'3.ข้อมูลงบทดลองปัจจุบัน'!$A$5:$CL$846,73,0),2)</f>
        <v>30481819.300000001</v>
      </c>
      <c r="BW37" s="32">
        <f>ROUND(VLOOKUP($B37,'3.ข้อมูลงบทดลองปัจจุบัน'!$A$5:$CL$846,74,0),2)</f>
        <v>368515</v>
      </c>
      <c r="BX37" s="32">
        <f>ROUND(VLOOKUP($B37,'3.ข้อมูลงบทดลองปัจจุบัน'!$A$5:$CL$846,75,0),2)</f>
        <v>1876023</v>
      </c>
      <c r="BY37" s="32">
        <f>ROUND(VLOOKUP($B37,'3.ข้อมูลงบทดลองปัจจุบัน'!$A$5:$CL$846,76,0),2)</f>
        <v>9761115.25</v>
      </c>
      <c r="BZ37" s="32">
        <f>ROUND(VLOOKUP($B37,'3.ข้อมูลงบทดลองปัจจุบัน'!$A$5:$CL$846,77,0),2)</f>
        <v>983834.95</v>
      </c>
      <c r="CA37" s="32">
        <f>ROUND(VLOOKUP($B37,'3.ข้อมูลงบทดลองปัจจุบัน'!$A$5:$CL$846,78,0),2)</f>
        <v>1491691</v>
      </c>
      <c r="CB37" s="32">
        <f>ROUND(VLOOKUP($B37,'3.ข้อมูลงบทดลองปัจจุบัน'!$A$5:$CL$846,79,0),2)</f>
        <v>2881268</v>
      </c>
      <c r="CC37" s="32">
        <f>ROUND(VLOOKUP($B37,'3.ข้อมูลงบทดลองปัจจุบัน'!$A$5:$CL$846,80,0),2)</f>
        <v>6525878.79</v>
      </c>
      <c r="CD37" s="32">
        <f>ROUND(VLOOKUP($B37,'3.ข้อมูลงบทดลองปัจจุบัน'!$A$5:$CL$846,81,0),2)</f>
        <v>7912669.8200000003</v>
      </c>
      <c r="CE37" s="32">
        <f>ROUND(VLOOKUP($B37,'3.ข้อมูลงบทดลองปัจจุบัน'!$A$5:$CL$846,82,0),2)</f>
        <v>3412693</v>
      </c>
      <c r="CF37" s="32">
        <f>ROUND(VLOOKUP($B37,'3.ข้อมูลงบทดลองปัจจุบัน'!$A$5:$CL$846,83,0),2)</f>
        <v>5761854.0800000001</v>
      </c>
      <c r="CG37" s="32">
        <f>ROUND(VLOOKUP($B37,'3.ข้อมูลงบทดลองปัจจุบัน'!$A$5:$CL$846,84,0),2)</f>
        <v>1085558.48</v>
      </c>
      <c r="CH37" s="32">
        <f>ROUND(VLOOKUP($B37,'3.ข้อมูลงบทดลองปัจจุบัน'!$A$5:$CL$846,85,0),2)</f>
        <v>555790</v>
      </c>
      <c r="CI37" s="32">
        <f>ROUND(VLOOKUP($B37,'3.ข้อมูลงบทดลองปัจจุบัน'!$A$5:$CL$846,86,0),2)</f>
        <v>387533.24</v>
      </c>
      <c r="CJ37" s="32">
        <f>ROUND(VLOOKUP($B37,'3.ข้อมูลงบทดลองปัจจุบัน'!$A$5:$CL$846,87,0),2)</f>
        <v>1743572</v>
      </c>
      <c r="CK37" s="32">
        <f>ROUND(VLOOKUP($B37,'3.ข้อมูลงบทดลองปัจจุบัน'!$A$5:$CL$846,88,0),2)</f>
        <v>9818984.5500000007</v>
      </c>
      <c r="CL37" s="32">
        <f>ROUND(VLOOKUP($B37,'3.ข้อมูลงบทดลองปัจจุบัน'!$A$5:$CL$846,89,0),2)</f>
        <v>769510</v>
      </c>
      <c r="CM37" s="32">
        <f>ROUND(VLOOKUP($B37,'3.ข้อมูลงบทดลองปัจจุบัน'!$A$5:$CL$846,90,0),2)</f>
        <v>763089.08</v>
      </c>
      <c r="CO37" s="75"/>
    </row>
    <row r="38" spans="1:94" x14ac:dyDescent="0.7">
      <c r="A38" s="101" t="s">
        <v>1470</v>
      </c>
      <c r="B38" s="114" t="s">
        <v>430</v>
      </c>
      <c r="C38" s="100" t="s">
        <v>431</v>
      </c>
      <c r="D38" s="32">
        <f>ROUND(VLOOKUP($B38,'3.ข้อมูลงบทดลองปัจจุบัน'!$A$5:$CL$846,3,0),2)</f>
        <v>8195465.4000000004</v>
      </c>
      <c r="E38" s="32">
        <f>ROUND(VLOOKUP($B38,'3.ข้อมูลงบทดลองปัจจุบัน'!$A$5:$CL$846,4,0),2)</f>
        <v>19365.5</v>
      </c>
      <c r="F38" s="32">
        <f>ROUND(VLOOKUP($B38,'3.ข้อมูลงบทดลองปัจจุบัน'!$A$5:$CL$846,5,0),2)</f>
        <v>71819</v>
      </c>
      <c r="G38" s="32">
        <f>ROUND(VLOOKUP($B38,'3.ข้อมูลงบทดลองปัจจุบัน'!$A$5:$CL$846,6,0),2)</f>
        <v>24379</v>
      </c>
      <c r="H38" s="32">
        <f>ROUND(VLOOKUP($B38,'3.ข้อมูลงบทดลองปัจจุบัน'!$A$5:$CL$846,7,0),2)</f>
        <v>88204</v>
      </c>
      <c r="I38" s="32">
        <f>ROUND(VLOOKUP($B38,'3.ข้อมูลงบทดลองปัจจุบัน'!$A$5:$CL$846,8,0),2)</f>
        <v>85120</v>
      </c>
      <c r="J38" s="32">
        <f>ROUND(VLOOKUP($B38,'3.ข้อมูลงบทดลองปัจจุบัน'!$A$5:$CL$846,9,0),2)</f>
        <v>163881.75</v>
      </c>
      <c r="K38" s="32">
        <f>ROUND(VLOOKUP($B38,'3.ข้อมูลงบทดลองปัจจุบัน'!$A$5:$CL$846,10,0),2)</f>
        <v>175716</v>
      </c>
      <c r="L38" s="32">
        <f>ROUND(VLOOKUP($B38,'3.ข้อมูลงบทดลองปัจจุบัน'!$A$5:$CL$846,11,0),2)</f>
        <v>94845.88</v>
      </c>
      <c r="M38" s="32">
        <f>ROUND(VLOOKUP($B38,'3.ข้อมูลงบทดลองปัจจุบัน'!$A$5:$CL$846,12,0),2)</f>
        <v>123415</v>
      </c>
      <c r="N38" s="32">
        <f>ROUND(VLOOKUP($B38,'3.ข้อมูลงบทดลองปัจจุบัน'!$A$5:$CL$846,13,0),2)</f>
        <v>828890.5</v>
      </c>
      <c r="O38" s="32">
        <f>ROUND(VLOOKUP($B38,'3.ข้อมูลงบทดลองปัจจุบัน'!$A$5:$CL$846,14,0),2)</f>
        <v>74463</v>
      </c>
      <c r="P38" s="32">
        <f>ROUND(VLOOKUP($B38,'3.ข้อมูลงบทดลองปัจจุบัน'!$A$5:$CL$846,15,0),2)</f>
        <v>6690564.9000000004</v>
      </c>
      <c r="Q38" s="32">
        <f>ROUND(VLOOKUP($B38,'3.ข้อมูลงบทดลองปัจจุบัน'!$A$5:$CL$846,16,0),2)</f>
        <v>137038</v>
      </c>
      <c r="R38" s="32">
        <f>ROUND(VLOOKUP($B38,'3.ข้อมูลงบทดลองปัจจุบัน'!$A$5:$CL$846,17,0),2)</f>
        <v>412403</v>
      </c>
      <c r="S38" s="32">
        <f>ROUND(VLOOKUP($B38,'3.ข้อมูลงบทดลองปัจจุบัน'!$A$5:$CL$846,18,0),2)</f>
        <v>417502</v>
      </c>
      <c r="T38" s="32">
        <f>ROUND(VLOOKUP($B38,'3.ข้อมูลงบทดลองปัจจุบัน'!$A$5:$CL$846,19,0),2)</f>
        <v>155970</v>
      </c>
      <c r="U38" s="32">
        <f>ROUND(VLOOKUP($B38,'3.ข้อมูลงบทดลองปัจจุบัน'!$A$5:$CL$846,20,0),2)</f>
        <v>262578</v>
      </c>
      <c r="V38" s="32">
        <f>ROUND(VLOOKUP($B38,'3.ข้อมูลงบทดลองปัจจุบัน'!$A$5:$CL$846,21,0),2)</f>
        <v>332960</v>
      </c>
      <c r="W38" s="32">
        <f>ROUND(VLOOKUP($B38,'3.ข้อมูลงบทดลองปัจจุบัน'!$A$5:$CL$846,22,0),2)</f>
        <v>50887</v>
      </c>
      <c r="X38" s="32">
        <f>ROUND(VLOOKUP($B38,'3.ข้อมูลงบทดลองปัจจุบัน'!$A$5:$CL$846,23,0),2)</f>
        <v>15299932</v>
      </c>
      <c r="Y38" s="32">
        <f>ROUND(VLOOKUP($B38,'3.ข้อมูลงบทดลองปัจจุบัน'!$A$5:$CL$846,24,0),2)</f>
        <v>127979.5</v>
      </c>
      <c r="Z38" s="32">
        <f>ROUND(VLOOKUP($B38,'3.ข้อมูลงบทดลองปัจจุบัน'!$A$5:$CL$846,25,0),2)</f>
        <v>186382</v>
      </c>
      <c r="AA38" s="32">
        <f>ROUND(VLOOKUP($B38,'3.ข้อมูลงบทดลองปัจจุบัน'!$A$5:$CL$846,26,0),2)</f>
        <v>253011</v>
      </c>
      <c r="AB38" s="32">
        <f>ROUND(VLOOKUP($B38,'3.ข้อมูลงบทดลองปัจจุบัน'!$A$5:$CL$846,27,0),2)</f>
        <v>85194</v>
      </c>
      <c r="AC38" s="32">
        <f>ROUND(VLOOKUP($B38,'3.ข้อมูลงบทดลองปัจจุบัน'!$A$5:$CL$846,28,0),2)</f>
        <v>271187</v>
      </c>
      <c r="AD38" s="32">
        <f>ROUND(VLOOKUP($B38,'3.ข้อมูลงบทดลองปัจจุบัน'!$A$5:$CL$846,29,0),2)</f>
        <v>126632</v>
      </c>
      <c r="AE38" s="32">
        <f>ROUND(VLOOKUP($B38,'3.ข้อมูลงบทดลองปัจจุบัน'!$A$5:$CL$846,30,0),2)</f>
        <v>481763</v>
      </c>
      <c r="AF38" s="32">
        <f>ROUND(VLOOKUP($B38,'3.ข้อมูลงบทดลองปัจจุบัน'!$A$5:$CL$846,31,0),2)</f>
        <v>57425</v>
      </c>
      <c r="AG38" s="32">
        <f>ROUND(VLOOKUP($B38,'3.ข้อมูลงบทดลองปัจจุบัน'!$A$5:$CL$846,32,0),2)</f>
        <v>140122</v>
      </c>
      <c r="AH38" s="32">
        <f>ROUND(VLOOKUP($B38,'3.ข้อมูลงบทดลองปัจจุบัน'!$A$5:$CL$846,33,0),2)</f>
        <v>133837</v>
      </c>
      <c r="AI38" s="32">
        <f>ROUND(VLOOKUP($B38,'3.ข้อมูลงบทดลองปัจจุบัน'!$A$5:$CL$846,34,0),2)</f>
        <v>51893</v>
      </c>
      <c r="AJ38" s="32">
        <f>ROUND(VLOOKUP($B38,'3.ข้อมูลงบทดลองปัจจุบัน'!$A$5:$CL$846,35,0),2)</f>
        <v>131580</v>
      </c>
      <c r="AK38" s="32">
        <f>ROUND(VLOOKUP($B38,'3.ข้อมูลงบทดลองปัจจุบัน'!$A$5:$CL$846,36,0),2)</f>
        <v>62686</v>
      </c>
      <c r="AL38" s="32">
        <f>ROUND(VLOOKUP($B38,'3.ข้อมูลงบทดลองปัจจุบัน'!$A$5:$CL$846,37,0),2)</f>
        <v>35859642.829999998</v>
      </c>
      <c r="AM38" s="32">
        <f>ROUND(VLOOKUP($B38,'3.ข้อมูลงบทดลองปัจจุบัน'!$A$5:$CL$846,38,0),2)</f>
        <v>14421</v>
      </c>
      <c r="AN38" s="32">
        <f>ROUND(VLOOKUP($B38,'3.ข้อมูลงบทดลองปัจจุบัน'!$A$5:$CL$846,39,0),2)</f>
        <v>25865.5</v>
      </c>
      <c r="AO38" s="32">
        <f>ROUND(VLOOKUP($B38,'3.ข้อมูลงบทดลองปัจจุบัน'!$A$5:$CL$846,40,0),2)</f>
        <v>113927</v>
      </c>
      <c r="AP38" s="32">
        <f>ROUND(VLOOKUP($B38,'3.ข้อมูลงบทดลองปัจจุบัน'!$A$5:$CL$846,41,0),2)</f>
        <v>308161</v>
      </c>
      <c r="AQ38" s="32">
        <f>ROUND(VLOOKUP($B38,'3.ข้อมูลงบทดลองปัจจุบัน'!$A$5:$CL$846,42,0),2)</f>
        <v>51088</v>
      </c>
      <c r="AR38" s="32">
        <f>ROUND(VLOOKUP($B38,'3.ข้อมูลงบทดลองปัจจุบัน'!$A$5:$CL$846,43,0),2)</f>
        <v>72415</v>
      </c>
      <c r="AS38" s="32">
        <f>ROUND(VLOOKUP($B38,'3.ข้อมูลงบทดลองปัจจุบัน'!$A$5:$CL$846,44,0),2)</f>
        <v>4807071.53</v>
      </c>
      <c r="AT38" s="32">
        <f>ROUND(VLOOKUP($B38,'3.ข้อมูลงบทดลองปัจจุบัน'!$A$5:$CL$846,45,0),2)</f>
        <v>197866.25</v>
      </c>
      <c r="AU38" s="32">
        <f>ROUND(VLOOKUP($B38,'3.ข้อมูลงบทดลองปัจจุบัน'!$A$5:$CL$846,46,0),2)</f>
        <v>807957</v>
      </c>
      <c r="AV38" s="32">
        <f>ROUND(VLOOKUP($B38,'3.ข้อมูลงบทดลองปัจจุบัน'!$A$5:$CL$846,47,0),2)</f>
        <v>232769.14</v>
      </c>
      <c r="AW38" s="32">
        <f>ROUND(VLOOKUP($B38,'3.ข้อมูลงบทดลองปัจจุบัน'!$A$5:$CL$846,48,0),2)</f>
        <v>187638</v>
      </c>
      <c r="AX38" s="32">
        <f>ROUND(VLOOKUP($B38,'3.ข้อมูลงบทดลองปัจจุบัน'!$A$5:$CL$846,49,0),2)</f>
        <v>54836</v>
      </c>
      <c r="AY38" s="32">
        <f>ROUND(VLOOKUP($B38,'3.ข้อมูลงบทดลองปัจจุบัน'!$A$5:$CL$846,50,0),2)</f>
        <v>28220</v>
      </c>
      <c r="AZ38" s="32">
        <f>ROUND(VLOOKUP($B38,'3.ข้อมูลงบทดลองปัจจุบัน'!$A$5:$CL$846,51,0),2)</f>
        <v>161729</v>
      </c>
      <c r="BA38" s="32">
        <f>ROUND(VLOOKUP($B38,'3.ข้อมูลงบทดลองปัจจุบัน'!$A$5:$CL$846,52,0),2)</f>
        <v>18484</v>
      </c>
      <c r="BB38" s="32">
        <f>ROUND(VLOOKUP($B38,'3.ข้อมูลงบทดลองปัจจุบัน'!$A$5:$CL$846,53,0),2)</f>
        <v>5504374.5</v>
      </c>
      <c r="BC38" s="32">
        <f>ROUND(VLOOKUP($B38,'3.ข้อมูลงบทดลองปัจจุบัน'!$A$5:$CL$846,54,0),2)</f>
        <v>70273</v>
      </c>
      <c r="BD38" s="32">
        <f>ROUND(VLOOKUP($B38,'3.ข้อมูลงบทดลองปัจจุบัน'!$A$5:$CL$846,55,0),2)</f>
        <v>12025200.08</v>
      </c>
      <c r="BE38" s="32">
        <f>ROUND(VLOOKUP($B38,'3.ข้อมูลงบทดลองปัจจุบัน'!$A$5:$CL$846,56,0),2)</f>
        <v>671238.6</v>
      </c>
      <c r="BF38" s="32">
        <f>ROUND(VLOOKUP($B38,'3.ข้อมูลงบทดลองปัจจุบัน'!$A$5:$CL$846,57,0),2)</f>
        <v>232709</v>
      </c>
      <c r="BG38" s="32">
        <f>ROUND(VLOOKUP($B38,'3.ข้อมูลงบทดลองปัจจุบัน'!$A$5:$CL$846,58,0),2)</f>
        <v>186140</v>
      </c>
      <c r="BH38" s="32">
        <f>ROUND(VLOOKUP($B38,'3.ข้อมูลงบทดลองปัจจุบัน'!$A$5:$CL$846,59,0),2)</f>
        <v>2604186.75</v>
      </c>
      <c r="BI38" s="32">
        <f>ROUND(VLOOKUP($B38,'3.ข้อมูลงบทดลองปัจจุบัน'!$A$5:$CL$846,60,0),2)</f>
        <v>118023.5</v>
      </c>
      <c r="BJ38" s="32">
        <f>ROUND(VLOOKUP($B38,'3.ข้อมูลงบทดลองปัจจุบัน'!$A$5:$CL$846,61,0),2)</f>
        <v>287593</v>
      </c>
      <c r="BK38" s="32">
        <f>ROUND(VLOOKUP($B38,'3.ข้อมูลงบทดลองปัจจุบัน'!$A$5:$CL$846,62,0),2)</f>
        <v>74314</v>
      </c>
      <c r="BL38" s="32">
        <f>ROUND(VLOOKUP($B38,'3.ข้อมูลงบทดลองปัจจุบัน'!$A$5:$CL$846,63,0),2)</f>
        <v>132428</v>
      </c>
      <c r="BM38" s="32">
        <f>ROUND(VLOOKUP($B38,'3.ข้อมูลงบทดลองปัจจุบัน'!$A$5:$CL$846,64,0),2)</f>
        <v>11734829</v>
      </c>
      <c r="BN38" s="32">
        <f>ROUND(VLOOKUP($B38,'3.ข้อมูลงบทดลองปัจจุบัน'!$A$5:$CL$846,65,0),2)</f>
        <v>69924</v>
      </c>
      <c r="BO38" s="32">
        <f>ROUND(VLOOKUP($B38,'3.ข้อมูลงบทดลองปัจจุบัน'!$A$5:$CL$846,66,0),2)</f>
        <v>44340</v>
      </c>
      <c r="BP38" s="32">
        <f>ROUND(VLOOKUP($B38,'3.ข้อมูลงบทดลองปัจจุบัน'!$A$5:$CL$846,67,0),2)</f>
        <v>195299</v>
      </c>
      <c r="BQ38" s="32">
        <f>ROUND(VLOOKUP($B38,'3.ข้อมูลงบทดลองปัจจุบัน'!$A$5:$CL$846,68,0),2)</f>
        <v>118942</v>
      </c>
      <c r="BR38" s="32">
        <f>ROUND(VLOOKUP($B38,'3.ข้อมูลงบทดลองปัจจุบัน'!$A$5:$CL$846,69,0),2)</f>
        <v>80733</v>
      </c>
      <c r="BS38" s="32">
        <f>ROUND(VLOOKUP($B38,'3.ข้อมูลงบทดลองปัจจุบัน'!$A$5:$CL$846,70,0),2)</f>
        <v>36601601</v>
      </c>
      <c r="BT38" s="32">
        <f>ROUND(VLOOKUP($B38,'3.ข้อมูลงบทดลองปัจจุบัน'!$A$5:$CL$846,71,0),2)</f>
        <v>292227</v>
      </c>
      <c r="BU38" s="32">
        <f>ROUND(VLOOKUP($B38,'3.ข้อมูลงบทดลองปัจจุบัน'!$A$5:$CL$846,72,0),2)</f>
        <v>71008</v>
      </c>
      <c r="BV38" s="32">
        <f>ROUND(VLOOKUP($B38,'3.ข้อมูลงบทดลองปัจจุบัน'!$A$5:$CL$846,73,0),2)</f>
        <v>4955422.7</v>
      </c>
      <c r="BW38" s="32">
        <f>ROUND(VLOOKUP($B38,'3.ข้อมูลงบทดลองปัจจุบัน'!$A$5:$CL$846,74,0),2)</f>
        <v>0</v>
      </c>
      <c r="BX38" s="32">
        <f>ROUND(VLOOKUP($B38,'3.ข้อมูลงบทดลองปัจจุบัน'!$A$5:$CL$846,75,0),2)</f>
        <v>132245</v>
      </c>
      <c r="BY38" s="32">
        <f>ROUND(VLOOKUP($B38,'3.ข้อมูลงบทดลองปัจจุบัน'!$A$5:$CL$846,76,0),2)</f>
        <v>1404677.8</v>
      </c>
      <c r="BZ38" s="32">
        <f>ROUND(VLOOKUP($B38,'3.ข้อมูลงบทดลองปัจจุบัน'!$A$5:$CL$846,77,0),2)</f>
        <v>72998</v>
      </c>
      <c r="CA38" s="32">
        <f>ROUND(VLOOKUP($B38,'3.ข้อมูลงบทดลองปัจจุบัน'!$A$5:$CL$846,78,0),2)</f>
        <v>30316</v>
      </c>
      <c r="CB38" s="32">
        <f>ROUND(VLOOKUP($B38,'3.ข้อมูลงบทดลองปัจจุบัน'!$A$5:$CL$846,79,0),2)</f>
        <v>203080</v>
      </c>
      <c r="CC38" s="32">
        <f>ROUND(VLOOKUP($B38,'3.ข้อมูลงบทดลองปัจจุบัน'!$A$5:$CL$846,80,0),2)</f>
        <v>103773</v>
      </c>
      <c r="CD38" s="32">
        <f>ROUND(VLOOKUP($B38,'3.ข้อมูลงบทดลองปัจจุบัน'!$A$5:$CL$846,81,0),2)</f>
        <v>1180392.75</v>
      </c>
      <c r="CE38" s="32">
        <f>ROUND(VLOOKUP($B38,'3.ข้อมูลงบทดลองปัจจุบัน'!$A$5:$CL$846,82,0),2)</f>
        <v>133244</v>
      </c>
      <c r="CF38" s="32">
        <f>ROUND(VLOOKUP($B38,'3.ข้อมูลงบทดลองปัจจุบัน'!$A$5:$CL$846,83,0),2)</f>
        <v>580249</v>
      </c>
      <c r="CG38" s="32">
        <f>ROUND(VLOOKUP($B38,'3.ข้อมูลงบทดลองปัจจุบัน'!$A$5:$CL$846,84,0),2)</f>
        <v>15771</v>
      </c>
      <c r="CH38" s="32">
        <f>ROUND(VLOOKUP($B38,'3.ข้อมูลงบทดลองปัจจุบัน'!$A$5:$CL$846,85,0),2)</f>
        <v>63142</v>
      </c>
      <c r="CI38" s="32">
        <f>ROUND(VLOOKUP($B38,'3.ข้อมูลงบทดลองปัจจุบัน'!$A$5:$CL$846,86,0),2)</f>
        <v>93112</v>
      </c>
      <c r="CJ38" s="32">
        <f>ROUND(VLOOKUP($B38,'3.ข้อมูลงบทดลองปัจจุบัน'!$A$5:$CL$846,87,0),2)</f>
        <v>51272</v>
      </c>
      <c r="CK38" s="32">
        <f>ROUND(VLOOKUP($B38,'3.ข้อมูลงบทดลองปัจจุบัน'!$A$5:$CL$846,88,0),2)</f>
        <v>1898730.2</v>
      </c>
      <c r="CL38" s="32">
        <f>ROUND(VLOOKUP($B38,'3.ข้อมูลงบทดลองปัจจุบัน'!$A$5:$CL$846,89,0),2)</f>
        <v>10732</v>
      </c>
      <c r="CM38" s="32">
        <f>ROUND(VLOOKUP($B38,'3.ข้อมูลงบทดลองปัจจุบัน'!$A$5:$CL$846,90,0),2)</f>
        <v>66540</v>
      </c>
      <c r="CO38" s="75"/>
    </row>
    <row r="39" spans="1:94" x14ac:dyDescent="0.7">
      <c r="A39" s="101" t="s">
        <v>1470</v>
      </c>
      <c r="B39" s="114" t="s">
        <v>434</v>
      </c>
      <c r="C39" s="100" t="s">
        <v>1482</v>
      </c>
      <c r="D39" s="32">
        <f>ROUND(VLOOKUP($B39,'3.ข้อมูลงบทดลองปัจจุบัน'!$A$5:$CL$846,3,0),2)</f>
        <v>5009012</v>
      </c>
      <c r="E39" s="32">
        <f>ROUND(VLOOKUP($B39,'3.ข้อมูลงบทดลองปัจจุบัน'!$A$5:$CL$846,4,0),2)</f>
        <v>238987.55</v>
      </c>
      <c r="F39" s="32">
        <f>ROUND(VLOOKUP($B39,'3.ข้อมูลงบทดลองปัจจุบัน'!$A$5:$CL$846,5,0),2)</f>
        <v>494834</v>
      </c>
      <c r="G39" s="32">
        <f>ROUND(VLOOKUP($B39,'3.ข้อมูลงบทดลองปัจจุบัน'!$A$5:$CL$846,6,0),2)</f>
        <v>354400</v>
      </c>
      <c r="H39" s="32">
        <f>ROUND(VLOOKUP($B39,'3.ข้อมูลงบทดลองปัจจุบัน'!$A$5:$CL$846,7,0),2)</f>
        <v>166599</v>
      </c>
      <c r="I39" s="32">
        <f>ROUND(VLOOKUP($B39,'3.ข้อมูลงบทดลองปัจจุบัน'!$A$5:$CL$846,8,0),2)</f>
        <v>336350.25</v>
      </c>
      <c r="J39" s="32">
        <f>ROUND(VLOOKUP($B39,'3.ข้อมูลงบทดลองปัจจุบัน'!$A$5:$CL$846,9,0),2)</f>
        <v>318635</v>
      </c>
      <c r="K39" s="32">
        <f>ROUND(VLOOKUP($B39,'3.ข้อมูลงบทดลองปัจจุบัน'!$A$5:$CL$846,10,0),2)</f>
        <v>1925565.25</v>
      </c>
      <c r="L39" s="32">
        <f>ROUND(VLOOKUP($B39,'3.ข้อมูลงบทดลองปัจจุบัน'!$A$5:$CL$846,11,0),2)</f>
        <v>132366.51</v>
      </c>
      <c r="M39" s="32">
        <f>ROUND(VLOOKUP($B39,'3.ข้อมูลงบทดลองปัจจุบัน'!$A$5:$CL$846,12,0),2)</f>
        <v>915038.77</v>
      </c>
      <c r="N39" s="32">
        <f>ROUND(VLOOKUP($B39,'3.ข้อมูลงบทดลองปัจจุบัน'!$A$5:$CL$846,13,0),2)</f>
        <v>1788152.96</v>
      </c>
      <c r="O39" s="32">
        <f>ROUND(VLOOKUP($B39,'3.ข้อมูลงบทดลองปัจจุบัน'!$A$5:$CL$846,14,0),2)</f>
        <v>305460.8</v>
      </c>
      <c r="P39" s="32">
        <f>ROUND(VLOOKUP($B39,'3.ข้อมูลงบทดลองปัจจุบัน'!$A$5:$CL$846,15,0),2)</f>
        <v>4794388.46</v>
      </c>
      <c r="Q39" s="32">
        <f>ROUND(VLOOKUP($B39,'3.ข้อมูลงบทดลองปัจจุบัน'!$A$5:$CL$846,16,0),2)</f>
        <v>622067.37</v>
      </c>
      <c r="R39" s="32">
        <f>ROUND(VLOOKUP($B39,'3.ข้อมูลงบทดลองปัจจุบัน'!$A$5:$CL$846,17,0),2)</f>
        <v>382886.7</v>
      </c>
      <c r="S39" s="32">
        <f>ROUND(VLOOKUP($B39,'3.ข้อมูลงบทดลองปัจจุบัน'!$A$5:$CL$846,18,0),2)</f>
        <v>1695229.41</v>
      </c>
      <c r="T39" s="32">
        <f>ROUND(VLOOKUP($B39,'3.ข้อมูลงบทดลองปัจจุบัน'!$A$5:$CL$846,19,0),2)</f>
        <v>385745.25</v>
      </c>
      <c r="U39" s="32">
        <f>ROUND(VLOOKUP($B39,'3.ข้อมูลงบทดลองปัจจุบัน'!$A$5:$CL$846,20,0),2)</f>
        <v>250937</v>
      </c>
      <c r="V39" s="32">
        <f>ROUND(VLOOKUP($B39,'3.ข้อมูลงบทดลองปัจจุบัน'!$A$5:$CL$846,21,0),2)</f>
        <v>1222812</v>
      </c>
      <c r="W39" s="32">
        <f>ROUND(VLOOKUP($B39,'3.ข้อมูลงบทดลองปัจจุบัน'!$A$5:$CL$846,22,0),2)</f>
        <v>143552.5</v>
      </c>
      <c r="X39" s="32">
        <f>ROUND(VLOOKUP($B39,'3.ข้อมูลงบทดลองปัจจุบัน'!$A$5:$CL$846,23,0),2)</f>
        <v>11957590.82</v>
      </c>
      <c r="Y39" s="32">
        <f>ROUND(VLOOKUP($B39,'3.ข้อมูลงบทดลองปัจจุบัน'!$A$5:$CL$846,24,0),2)</f>
        <v>671499.06</v>
      </c>
      <c r="Z39" s="32">
        <f>ROUND(VLOOKUP($B39,'3.ข้อมูลงบทดลองปัจจุบัน'!$A$5:$CL$846,25,0),2)</f>
        <v>387560.97</v>
      </c>
      <c r="AA39" s="32">
        <f>ROUND(VLOOKUP($B39,'3.ข้อมูลงบทดลองปัจจุบัน'!$A$5:$CL$846,26,0),2)</f>
        <v>669780</v>
      </c>
      <c r="AB39" s="32">
        <f>ROUND(VLOOKUP($B39,'3.ข้อมูลงบทดลองปัจจุบัน'!$A$5:$CL$846,27,0),2)</f>
        <v>179894.5</v>
      </c>
      <c r="AC39" s="32">
        <f>ROUND(VLOOKUP($B39,'3.ข้อมูลงบทดลองปัจจุบัน'!$A$5:$CL$846,28,0),2)</f>
        <v>596647.42000000004</v>
      </c>
      <c r="AD39" s="32">
        <f>ROUND(VLOOKUP($B39,'3.ข้อมูลงบทดลองปัจจุบัน'!$A$5:$CL$846,29,0),2)</f>
        <v>565164</v>
      </c>
      <c r="AE39" s="32">
        <f>ROUND(VLOOKUP($B39,'3.ข้อมูลงบทดลองปัจจุบัน'!$A$5:$CL$846,30,0),2)</f>
        <v>1113309</v>
      </c>
      <c r="AF39" s="32">
        <f>ROUND(VLOOKUP($B39,'3.ข้อมูลงบทดลองปัจจุบัน'!$A$5:$CL$846,31,0),2)</f>
        <v>420246</v>
      </c>
      <c r="AG39" s="32">
        <f>ROUND(VLOOKUP($B39,'3.ข้อมูลงบทดลองปัจจุบัน'!$A$5:$CL$846,32,0),2)</f>
        <v>811468</v>
      </c>
      <c r="AH39" s="32">
        <f>ROUND(VLOOKUP($B39,'3.ข้อมูลงบทดลองปัจจุบัน'!$A$5:$CL$846,33,0),2)</f>
        <v>946903</v>
      </c>
      <c r="AI39" s="32">
        <f>ROUND(VLOOKUP($B39,'3.ข้อมูลงบทดลองปัจจุบัน'!$A$5:$CL$846,34,0),2)</f>
        <v>524888.30000000005</v>
      </c>
      <c r="AJ39" s="32">
        <f>ROUND(VLOOKUP($B39,'3.ข้อมูลงบทดลองปัจจุบัน'!$A$5:$CL$846,35,0),2)</f>
        <v>380256</v>
      </c>
      <c r="AK39" s="32">
        <f>ROUND(VLOOKUP($B39,'3.ข้อมูลงบทดลองปัจจุบัน'!$A$5:$CL$846,36,0),2)</f>
        <v>115461</v>
      </c>
      <c r="AL39" s="32">
        <f>ROUND(VLOOKUP($B39,'3.ข้อมูลงบทดลองปัจจุบัน'!$A$5:$CL$846,37,0),2)</f>
        <v>21749241.52</v>
      </c>
      <c r="AM39" s="32">
        <f>ROUND(VLOOKUP($B39,'3.ข้อมูลงบทดลองปัจจุบัน'!$A$5:$CL$846,38,0),2)</f>
        <v>127049</v>
      </c>
      <c r="AN39" s="32">
        <f>ROUND(VLOOKUP($B39,'3.ข้อมูลงบทดลองปัจจุบัน'!$A$5:$CL$846,39,0),2)</f>
        <v>395934.43</v>
      </c>
      <c r="AO39" s="32">
        <f>ROUND(VLOOKUP($B39,'3.ข้อมูลงบทดลองปัจจุบัน'!$A$5:$CL$846,40,0),2)</f>
        <v>1215379</v>
      </c>
      <c r="AP39" s="32">
        <f>ROUND(VLOOKUP($B39,'3.ข้อมูลงบทดลองปัจจุบัน'!$A$5:$CL$846,41,0),2)</f>
        <v>1536966</v>
      </c>
      <c r="AQ39" s="32">
        <f>ROUND(VLOOKUP($B39,'3.ข้อมูลงบทดลองปัจจุบัน'!$A$5:$CL$846,42,0),2)</f>
        <v>325100</v>
      </c>
      <c r="AR39" s="32">
        <f>ROUND(VLOOKUP($B39,'3.ข้อมูลงบทดลองปัจจุบัน'!$A$5:$CL$846,43,0),2)</f>
        <v>227883</v>
      </c>
      <c r="AS39" s="32">
        <f>ROUND(VLOOKUP($B39,'3.ข้อมูลงบทดลองปัจจุบัน'!$A$5:$CL$846,44,0),2)</f>
        <v>3171630.54</v>
      </c>
      <c r="AT39" s="32">
        <f>ROUND(VLOOKUP($B39,'3.ข้อมูลงบทดลองปัจจุบัน'!$A$5:$CL$846,45,0),2)</f>
        <v>642958.30000000005</v>
      </c>
      <c r="AU39" s="32">
        <f>ROUND(VLOOKUP($B39,'3.ข้อมูลงบทดลองปัจจุบัน'!$A$5:$CL$846,46,0),2)</f>
        <v>658462</v>
      </c>
      <c r="AV39" s="32">
        <f>ROUND(VLOOKUP($B39,'3.ข้อมูลงบทดลองปัจจุบัน'!$A$5:$CL$846,47,0),2)</f>
        <v>1491547.35</v>
      </c>
      <c r="AW39" s="32">
        <f>ROUND(VLOOKUP($B39,'3.ข้อมูลงบทดลองปัจจุบัน'!$A$5:$CL$846,48,0),2)</f>
        <v>306639</v>
      </c>
      <c r="AX39" s="32">
        <f>ROUND(VLOOKUP($B39,'3.ข้อมูลงบทดลองปัจจุบัน'!$A$5:$CL$846,49,0),2)</f>
        <v>207471.75</v>
      </c>
      <c r="AY39" s="32">
        <f>ROUND(VLOOKUP($B39,'3.ข้อมูลงบทดลองปัจจุบัน'!$A$5:$CL$846,50,0),2)</f>
        <v>518469.01</v>
      </c>
      <c r="AZ39" s="32">
        <f>ROUND(VLOOKUP($B39,'3.ข้อมูลงบทดลองปัจจุบัน'!$A$5:$CL$846,51,0),2)</f>
        <v>194796</v>
      </c>
      <c r="BA39" s="32">
        <f>ROUND(VLOOKUP($B39,'3.ข้อมูลงบทดลองปัจจุบัน'!$A$5:$CL$846,52,0),2)</f>
        <v>110612</v>
      </c>
      <c r="BB39" s="32">
        <f>ROUND(VLOOKUP($B39,'3.ข้อมูลงบทดลองปัจจุบัน'!$A$5:$CL$846,53,0),2)</f>
        <v>4330485</v>
      </c>
      <c r="BC39" s="32">
        <f>ROUND(VLOOKUP($B39,'3.ข้อมูลงบทดลองปัจจุบัน'!$A$5:$CL$846,54,0),2)</f>
        <v>311915.34000000003</v>
      </c>
      <c r="BD39" s="32">
        <f>ROUND(VLOOKUP($B39,'3.ข้อมูลงบทดลองปัจจุบัน'!$A$5:$CL$846,55,0),2)</f>
        <v>8472539</v>
      </c>
      <c r="BE39" s="32">
        <f>ROUND(VLOOKUP($B39,'3.ข้อมูลงบทดลองปัจจุบัน'!$A$5:$CL$846,56,0),2)</f>
        <v>1818461.18</v>
      </c>
      <c r="BF39" s="32">
        <f>ROUND(VLOOKUP($B39,'3.ข้อมูลงบทดลองปัจจุบัน'!$A$5:$CL$846,57,0),2)</f>
        <v>614610.25</v>
      </c>
      <c r="BG39" s="32">
        <f>ROUND(VLOOKUP($B39,'3.ข้อมูลงบทดลองปัจจุบัน'!$A$5:$CL$846,58,0),2)</f>
        <v>342069.75</v>
      </c>
      <c r="BH39" s="32">
        <f>ROUND(VLOOKUP($B39,'3.ข้อมูลงบทดลองปัจจุบัน'!$A$5:$CL$846,59,0),2)</f>
        <v>8417753</v>
      </c>
      <c r="BI39" s="32">
        <f>ROUND(VLOOKUP($B39,'3.ข้อมูลงบทดลองปัจจุบัน'!$A$5:$CL$846,60,0),2)</f>
        <v>61245</v>
      </c>
      <c r="BJ39" s="32">
        <f>ROUND(VLOOKUP($B39,'3.ข้อมูลงบทดลองปัจจุบัน'!$A$5:$CL$846,61,0),2)</f>
        <v>486104</v>
      </c>
      <c r="BK39" s="32">
        <f>ROUND(VLOOKUP($B39,'3.ข้อมูลงบทดลองปัจจุบัน'!$A$5:$CL$846,62,0),2)</f>
        <v>379238</v>
      </c>
      <c r="BL39" s="32">
        <f>ROUND(VLOOKUP($B39,'3.ข้อมูลงบทดลองปัจจุบัน'!$A$5:$CL$846,63,0),2)</f>
        <v>286076.5</v>
      </c>
      <c r="BM39" s="32">
        <f>ROUND(VLOOKUP($B39,'3.ข้อมูลงบทดลองปัจจุบัน'!$A$5:$CL$846,64,0),2)</f>
        <v>4676035.75</v>
      </c>
      <c r="BN39" s="32">
        <f>ROUND(VLOOKUP($B39,'3.ข้อมูลงบทดลองปัจจุบัน'!$A$5:$CL$846,65,0),2)</f>
        <v>595461.75</v>
      </c>
      <c r="BO39" s="32">
        <f>ROUND(VLOOKUP($B39,'3.ข้อมูลงบทดลองปัจจุบัน'!$A$5:$CL$846,66,0),2)</f>
        <v>702448.8</v>
      </c>
      <c r="BP39" s="32">
        <f>ROUND(VLOOKUP($B39,'3.ข้อมูลงบทดลองปัจจุบัน'!$A$5:$CL$846,67,0),2)</f>
        <v>1875134</v>
      </c>
      <c r="BQ39" s="32">
        <f>ROUND(VLOOKUP($B39,'3.ข้อมูลงบทดลองปัจจุบัน'!$A$5:$CL$846,68,0),2)</f>
        <v>812284</v>
      </c>
      <c r="BR39" s="32">
        <f>ROUND(VLOOKUP($B39,'3.ข้อมูลงบทดลองปัจจุบัน'!$A$5:$CL$846,69,0),2)</f>
        <v>91108</v>
      </c>
      <c r="BS39" s="32">
        <f>ROUND(VLOOKUP($B39,'3.ข้อมูลงบทดลองปัจจุบัน'!$A$5:$CL$846,70,0),2)</f>
        <v>39090348</v>
      </c>
      <c r="BT39" s="32">
        <f>ROUND(VLOOKUP($B39,'3.ข้อมูลงบทดลองปัจจุบัน'!$A$5:$CL$846,71,0),2)</f>
        <v>949000</v>
      </c>
      <c r="BU39" s="32">
        <f>ROUND(VLOOKUP($B39,'3.ข้อมูลงบทดลองปัจจุบัน'!$A$5:$CL$846,72,0),2)</f>
        <v>1616583.85</v>
      </c>
      <c r="BV39" s="32">
        <f>ROUND(VLOOKUP($B39,'3.ข้อมูลงบทดลองปัจจุบัน'!$A$5:$CL$846,73,0),2)</f>
        <v>4946929.62</v>
      </c>
      <c r="BW39" s="32">
        <f>ROUND(VLOOKUP($B39,'3.ข้อมูลงบทดลองปัจจุบัน'!$A$5:$CL$846,74,0),2)</f>
        <v>177987.78</v>
      </c>
      <c r="BX39" s="32">
        <f>ROUND(VLOOKUP($B39,'3.ข้อมูลงบทดลองปัจจุบัน'!$A$5:$CL$846,75,0),2)</f>
        <v>318369.43</v>
      </c>
      <c r="BY39" s="32">
        <f>ROUND(VLOOKUP($B39,'3.ข้อมูลงบทดลองปัจจุบัน'!$A$5:$CL$846,76,0),2)</f>
        <v>1465325.5</v>
      </c>
      <c r="BZ39" s="32">
        <f>ROUND(VLOOKUP($B39,'3.ข้อมูลงบทดลองปัจจุบัน'!$A$5:$CL$846,77,0),2)</f>
        <v>333911.5</v>
      </c>
      <c r="CA39" s="32">
        <f>ROUND(VLOOKUP($B39,'3.ข้อมูลงบทดลองปัจจุบัน'!$A$5:$CL$846,78,0),2)</f>
        <v>265441</v>
      </c>
      <c r="CB39" s="32">
        <f>ROUND(VLOOKUP($B39,'3.ข้อมูลงบทดลองปัจจุบัน'!$A$5:$CL$846,79,0),2)</f>
        <v>368100</v>
      </c>
      <c r="CC39" s="32">
        <f>ROUND(VLOOKUP($B39,'3.ข้อมูลงบทดลองปัจจุบัน'!$A$5:$CL$846,80,0),2)</f>
        <v>716559.03</v>
      </c>
      <c r="CD39" s="32">
        <f>ROUND(VLOOKUP($B39,'3.ข้อมูลงบทดลองปัจจุบัน'!$A$5:$CL$846,81,0),2)</f>
        <v>1313651.25</v>
      </c>
      <c r="CE39" s="32">
        <f>ROUND(VLOOKUP($B39,'3.ข้อมูลงบทดลองปัจจุบัน'!$A$5:$CL$846,82,0),2)</f>
        <v>603831.42000000004</v>
      </c>
      <c r="CF39" s="32">
        <f>ROUND(VLOOKUP($B39,'3.ข้อมูลงบทดลองปัจจุบัน'!$A$5:$CL$846,83,0),2)</f>
        <v>834435</v>
      </c>
      <c r="CG39" s="32">
        <f>ROUND(VLOOKUP($B39,'3.ข้อมูลงบทดลองปัจจุบัน'!$A$5:$CL$846,84,0),2)</f>
        <v>209878.87</v>
      </c>
      <c r="CH39" s="32">
        <f>ROUND(VLOOKUP($B39,'3.ข้อมูลงบทดลองปัจจุบัน'!$A$5:$CL$846,85,0),2)</f>
        <v>118751.25</v>
      </c>
      <c r="CI39" s="32">
        <f>ROUND(VLOOKUP($B39,'3.ข้อมูลงบทดลองปัจจุบัน'!$A$5:$CL$846,86,0),2)</f>
        <v>19542</v>
      </c>
      <c r="CJ39" s="32">
        <f>ROUND(VLOOKUP($B39,'3.ข้อมูลงบทดลองปัจจุบัน'!$A$5:$CL$846,87,0),2)</f>
        <v>271394</v>
      </c>
      <c r="CK39" s="32">
        <f>ROUND(VLOOKUP($B39,'3.ข้อมูลงบทดลองปัจจุบัน'!$A$5:$CL$846,88,0),2)</f>
        <v>1669391</v>
      </c>
      <c r="CL39" s="32">
        <f>ROUND(VLOOKUP($B39,'3.ข้อมูลงบทดลองปัจจุบัน'!$A$5:$CL$846,89,0),2)</f>
        <v>147915</v>
      </c>
      <c r="CM39" s="32">
        <f>ROUND(VLOOKUP($B39,'3.ข้อมูลงบทดลองปัจจุบัน'!$A$5:$CL$846,90,0),2)</f>
        <v>49762.5</v>
      </c>
      <c r="CO39" s="75"/>
    </row>
    <row r="40" spans="1:94" x14ac:dyDescent="0.7">
      <c r="A40" s="101" t="s">
        <v>1470</v>
      </c>
      <c r="B40" s="114" t="s">
        <v>440</v>
      </c>
      <c r="C40" s="100" t="s">
        <v>1228</v>
      </c>
      <c r="D40" s="32">
        <f>ROUND(VLOOKUP($B40,'3.ข้อมูลงบทดลองปัจจุบัน'!$A$5:$CL$846,3,0),2)</f>
        <v>392742.53</v>
      </c>
      <c r="E40" s="32">
        <f>ROUND(VLOOKUP($B40,'3.ข้อมูลงบทดลองปัจจุบัน'!$A$5:$CL$846,4,0),2)</f>
        <v>0</v>
      </c>
      <c r="F40" s="32">
        <f>ROUND(VLOOKUP($B40,'3.ข้อมูลงบทดลองปัจจุบัน'!$A$5:$CL$846,5,0),2)</f>
        <v>46065</v>
      </c>
      <c r="G40" s="32">
        <f>ROUND(VLOOKUP($B40,'3.ข้อมูลงบทดลองปัจจุบัน'!$A$5:$CL$846,6,0),2)</f>
        <v>12316</v>
      </c>
      <c r="H40" s="32">
        <f>ROUND(VLOOKUP($B40,'3.ข้อมูลงบทดลองปัจจุบัน'!$A$5:$CL$846,7,0),2)</f>
        <v>0</v>
      </c>
      <c r="I40" s="32">
        <f>ROUND(VLOOKUP($B40,'3.ข้อมูลงบทดลองปัจจุบัน'!$A$5:$CL$846,8,0),2)</f>
        <v>0</v>
      </c>
      <c r="J40" s="32">
        <f>ROUND(VLOOKUP($B40,'3.ข้อมูลงบทดลองปัจจุบัน'!$A$5:$CL$846,9,0),2)</f>
        <v>17329</v>
      </c>
      <c r="K40" s="32">
        <f>ROUND(VLOOKUP($B40,'3.ข้อมูลงบทดลองปัจจุบัน'!$A$5:$CL$846,10,0),2)</f>
        <v>109336.5</v>
      </c>
      <c r="L40" s="32">
        <f>ROUND(VLOOKUP($B40,'3.ข้อมูลงบทดลองปัจจุบัน'!$A$5:$CL$846,11,0),2)</f>
        <v>30632.97</v>
      </c>
      <c r="M40" s="32">
        <f>ROUND(VLOOKUP($B40,'3.ข้อมูลงบทดลองปัจจุบัน'!$A$5:$CL$846,12,0),2)</f>
        <v>0</v>
      </c>
      <c r="N40" s="32">
        <f>ROUND(VLOOKUP($B40,'3.ข้อมูลงบทดลองปัจจุบัน'!$A$5:$CL$846,13,0),2)</f>
        <v>83548.84</v>
      </c>
      <c r="O40" s="32">
        <f>ROUND(VLOOKUP($B40,'3.ข้อมูลงบทดลองปัจจุบัน'!$A$5:$CL$846,14,0),2)</f>
        <v>0</v>
      </c>
      <c r="P40" s="32">
        <f>ROUND(VLOOKUP($B40,'3.ข้อมูลงบทดลองปัจจุบัน'!$A$5:$CL$846,15,0),2)</f>
        <v>207037.5</v>
      </c>
      <c r="Q40" s="32">
        <f>ROUND(VLOOKUP($B40,'3.ข้อมูลงบทดลองปัจจุบัน'!$A$5:$CL$846,16,0),2)</f>
        <v>92158.399999999994</v>
      </c>
      <c r="R40" s="32">
        <f>ROUND(VLOOKUP($B40,'3.ข้อมูลงบทดลองปัจจุบัน'!$A$5:$CL$846,17,0),2)</f>
        <v>66130.850000000006</v>
      </c>
      <c r="S40" s="32">
        <f>ROUND(VLOOKUP($B40,'3.ข้อมูลงบทดลองปัจจุบัน'!$A$5:$CL$846,18,0),2)</f>
        <v>0</v>
      </c>
      <c r="T40" s="32">
        <f>ROUND(VLOOKUP($B40,'3.ข้อมูลงบทดลองปัจจุบัน'!$A$5:$CL$846,19,0),2)</f>
        <v>118813.51</v>
      </c>
      <c r="U40" s="32">
        <f>ROUND(VLOOKUP($B40,'3.ข้อมูลงบทดลองปัจจุบัน'!$A$5:$CL$846,20,0),2)</f>
        <v>24863.5</v>
      </c>
      <c r="V40" s="32">
        <f>ROUND(VLOOKUP($B40,'3.ข้อมูลงบทดลองปัจจุบัน'!$A$5:$CL$846,21,0),2)</f>
        <v>295621.5</v>
      </c>
      <c r="W40" s="32">
        <f>ROUND(VLOOKUP($B40,'3.ข้อมูลงบทดลองปัจจุบัน'!$A$5:$CL$846,22,0),2)</f>
        <v>0</v>
      </c>
      <c r="X40" s="32">
        <f>ROUND(VLOOKUP($B40,'3.ข้อมูลงบทดลองปัจจุบัน'!$A$5:$CL$846,23,0),2)</f>
        <v>351174.88</v>
      </c>
      <c r="Y40" s="32">
        <f>ROUND(VLOOKUP($B40,'3.ข้อมูลงบทดลองปัจจุบัน'!$A$5:$CL$846,24,0),2)</f>
        <v>0</v>
      </c>
      <c r="Z40" s="32">
        <f>ROUND(VLOOKUP($B40,'3.ข้อมูลงบทดลองปัจจุบัน'!$A$5:$CL$846,25,0),2)</f>
        <v>0</v>
      </c>
      <c r="AA40" s="32">
        <f>ROUND(VLOOKUP($B40,'3.ข้อมูลงบทดลองปัจจุบัน'!$A$5:$CL$846,26,0),2)</f>
        <v>0</v>
      </c>
      <c r="AB40" s="32">
        <f>ROUND(VLOOKUP($B40,'3.ข้อมูลงบทดลองปัจจุบัน'!$A$5:$CL$846,27,0),2)</f>
        <v>27514</v>
      </c>
      <c r="AC40" s="32">
        <f>ROUND(VLOOKUP($B40,'3.ข้อมูลงบทดลองปัจจุบัน'!$A$5:$CL$846,28,0),2)</f>
        <v>5012</v>
      </c>
      <c r="AD40" s="32">
        <f>ROUND(VLOOKUP($B40,'3.ข้อมูลงบทดลองปัจจุบัน'!$A$5:$CL$846,29,0),2)</f>
        <v>57903</v>
      </c>
      <c r="AE40" s="32">
        <f>ROUND(VLOOKUP($B40,'3.ข้อมูลงบทดลองปัจจุบัน'!$A$5:$CL$846,30,0),2)</f>
        <v>56547</v>
      </c>
      <c r="AF40" s="32">
        <f>ROUND(VLOOKUP($B40,'3.ข้อมูลงบทดลองปัจจุบัน'!$A$5:$CL$846,31,0),2)</f>
        <v>0</v>
      </c>
      <c r="AG40" s="32">
        <f>ROUND(VLOOKUP($B40,'3.ข้อมูลงบทดลองปัจจุบัน'!$A$5:$CL$846,32,0),2)</f>
        <v>3071</v>
      </c>
      <c r="AH40" s="32">
        <f>ROUND(VLOOKUP($B40,'3.ข้อมูลงบทดลองปัจจุบัน'!$A$5:$CL$846,33,0),2)</f>
        <v>9799.42</v>
      </c>
      <c r="AI40" s="32">
        <f>ROUND(VLOOKUP($B40,'3.ข้อมูลงบทดลองปัจจุบัน'!$A$5:$CL$846,34,0),2)</f>
        <v>58846</v>
      </c>
      <c r="AJ40" s="32">
        <f>ROUND(VLOOKUP($B40,'3.ข้อมูลงบทดลองปัจจุบัน'!$A$5:$CL$846,35,0),2)</f>
        <v>0</v>
      </c>
      <c r="AK40" s="32">
        <f>ROUND(VLOOKUP($B40,'3.ข้อมูลงบทดลองปัจจุบัน'!$A$5:$CL$846,36,0),2)</f>
        <v>0</v>
      </c>
      <c r="AL40" s="32">
        <f>ROUND(VLOOKUP($B40,'3.ข้อมูลงบทดลองปัจจุบัน'!$A$5:$CL$846,37,0),2)</f>
        <v>1742473.06</v>
      </c>
      <c r="AM40" s="32">
        <f>ROUND(VLOOKUP($B40,'3.ข้อมูลงบทดลองปัจจุบัน'!$A$5:$CL$846,38,0),2)</f>
        <v>20592.7</v>
      </c>
      <c r="AN40" s="32">
        <f>ROUND(VLOOKUP($B40,'3.ข้อมูลงบทดลองปัจจุบัน'!$A$5:$CL$846,39,0),2)</f>
        <v>40164.5</v>
      </c>
      <c r="AO40" s="32">
        <f>ROUND(VLOOKUP($B40,'3.ข้อมูลงบทดลองปัจจุบัน'!$A$5:$CL$846,40,0),2)</f>
        <v>19510</v>
      </c>
      <c r="AP40" s="32">
        <f>ROUND(VLOOKUP($B40,'3.ข้อมูลงบทดลองปัจจุบัน'!$A$5:$CL$846,41,0),2)</f>
        <v>21765</v>
      </c>
      <c r="AQ40" s="32">
        <f>ROUND(VLOOKUP($B40,'3.ข้อมูลงบทดลองปัจจุบัน'!$A$5:$CL$846,42,0),2)</f>
        <v>0</v>
      </c>
      <c r="AR40" s="32">
        <f>ROUND(VLOOKUP($B40,'3.ข้อมูลงบทดลองปัจจุบัน'!$A$5:$CL$846,43,0),2)</f>
        <v>27397</v>
      </c>
      <c r="AS40" s="32">
        <f>ROUND(VLOOKUP($B40,'3.ข้อมูลงบทดลองปัจจุบัน'!$A$5:$CL$846,44,0),2)</f>
        <v>282989</v>
      </c>
      <c r="AT40" s="32">
        <f>ROUND(VLOOKUP($B40,'3.ข้อมูลงบทดลองปัจจุบัน'!$A$5:$CL$846,45,0),2)</f>
        <v>0</v>
      </c>
      <c r="AU40" s="32">
        <f>ROUND(VLOOKUP($B40,'3.ข้อมูลงบทดลองปัจจุบัน'!$A$5:$CL$846,46,0),2)</f>
        <v>88574</v>
      </c>
      <c r="AV40" s="32">
        <f>ROUND(VLOOKUP($B40,'3.ข้อมูลงบทดลองปัจจุบัน'!$A$5:$CL$846,47,0),2)</f>
        <v>59600.25</v>
      </c>
      <c r="AW40" s="32">
        <f>ROUND(VLOOKUP($B40,'3.ข้อมูลงบทดลองปัจจุบัน'!$A$5:$CL$846,48,0),2)</f>
        <v>2766</v>
      </c>
      <c r="AX40" s="32">
        <f>ROUND(VLOOKUP($B40,'3.ข้อมูลงบทดลองปัจจุบัน'!$A$5:$CL$846,49,0),2)</f>
        <v>4090</v>
      </c>
      <c r="AY40" s="32">
        <f>ROUND(VLOOKUP($B40,'3.ข้อมูลงบทดลองปัจจุบัน'!$A$5:$CL$846,50,0),2)</f>
        <v>0</v>
      </c>
      <c r="AZ40" s="32">
        <f>ROUND(VLOOKUP($B40,'3.ข้อมูลงบทดลองปัจจุบัน'!$A$5:$CL$846,51,0),2)</f>
        <v>0</v>
      </c>
      <c r="BA40" s="32">
        <f>ROUND(VLOOKUP($B40,'3.ข้อมูลงบทดลองปัจจุบัน'!$A$5:$CL$846,52,0),2)</f>
        <v>10700</v>
      </c>
      <c r="BB40" s="32">
        <f>ROUND(VLOOKUP($B40,'3.ข้อมูลงบทดลองปัจจุบัน'!$A$5:$CL$846,53,0),2)</f>
        <v>470651</v>
      </c>
      <c r="BC40" s="32">
        <f>ROUND(VLOOKUP($B40,'3.ข้อมูลงบทดลองปัจจุบัน'!$A$5:$CL$846,54,0),2)</f>
        <v>0</v>
      </c>
      <c r="BD40" s="32">
        <f>ROUND(VLOOKUP($B40,'3.ข้อมูลงบทดลองปัจจุบัน'!$A$5:$CL$846,55,0),2)</f>
        <v>603714.5</v>
      </c>
      <c r="BE40" s="32">
        <f>ROUND(VLOOKUP($B40,'3.ข้อมูลงบทดลองปัจจุบัน'!$A$5:$CL$846,56,0),2)</f>
        <v>108686.39999999999</v>
      </c>
      <c r="BF40" s="32">
        <f>ROUND(VLOOKUP($B40,'3.ข้อมูลงบทดลองปัจจุบัน'!$A$5:$CL$846,57,0),2)</f>
        <v>0</v>
      </c>
      <c r="BG40" s="32">
        <f>ROUND(VLOOKUP($B40,'3.ข้อมูลงบทดลองปัจจุบัน'!$A$5:$CL$846,58,0),2)</f>
        <v>0</v>
      </c>
      <c r="BH40" s="32">
        <f>ROUND(VLOOKUP($B40,'3.ข้อมูลงบทดลองปัจจุบัน'!$A$5:$CL$846,59,0),2)</f>
        <v>375006</v>
      </c>
      <c r="BI40" s="32">
        <f>ROUND(VLOOKUP($B40,'3.ข้อมูลงบทดลองปัจจุบัน'!$A$5:$CL$846,60,0),2)</f>
        <v>0</v>
      </c>
      <c r="BJ40" s="32">
        <f>ROUND(VLOOKUP($B40,'3.ข้อมูลงบทดลองปัจจุบัน'!$A$5:$CL$846,61,0),2)</f>
        <v>0</v>
      </c>
      <c r="BK40" s="32">
        <f>ROUND(VLOOKUP($B40,'3.ข้อมูลงบทดลองปัจจุบัน'!$A$5:$CL$846,62,0),2)</f>
        <v>0</v>
      </c>
      <c r="BL40" s="32">
        <f>ROUND(VLOOKUP($B40,'3.ข้อมูลงบทดลองปัจจุบัน'!$A$5:$CL$846,63,0),2)</f>
        <v>0</v>
      </c>
      <c r="BM40" s="32">
        <f>ROUND(VLOOKUP($B40,'3.ข้อมูลงบทดลองปัจจุบัน'!$A$5:$CL$846,64,0),2)</f>
        <v>425498.75</v>
      </c>
      <c r="BN40" s="32">
        <f>ROUND(VLOOKUP($B40,'3.ข้อมูลงบทดลองปัจจุบัน'!$A$5:$CL$846,65,0),2)</f>
        <v>0</v>
      </c>
      <c r="BO40" s="32">
        <f>ROUND(VLOOKUP($B40,'3.ข้อมูลงบทดลองปัจจุบัน'!$A$5:$CL$846,66,0),2)</f>
        <v>43199</v>
      </c>
      <c r="BP40" s="32">
        <f>ROUND(VLOOKUP($B40,'3.ข้อมูลงบทดลองปัจจุบัน'!$A$5:$CL$846,67,0),2)</f>
        <v>79819.33</v>
      </c>
      <c r="BQ40" s="32">
        <f>ROUND(VLOOKUP($B40,'3.ข้อมูลงบทดลองปัจจุบัน'!$A$5:$CL$846,68,0),2)</f>
        <v>65372</v>
      </c>
      <c r="BR40" s="32">
        <f>ROUND(VLOOKUP($B40,'3.ข้อมูลงบทดลองปัจจุบัน'!$A$5:$CL$846,69,0),2)</f>
        <v>45106</v>
      </c>
      <c r="BS40" s="32">
        <f>ROUND(VLOOKUP($B40,'3.ข้อมูลงบทดลองปัจจุบัน'!$A$5:$CL$846,70,0),2)</f>
        <v>2098468.1800000002</v>
      </c>
      <c r="BT40" s="32">
        <f>ROUND(VLOOKUP($B40,'3.ข้อมูลงบทดลองปัจจุบัน'!$A$5:$CL$846,71,0),2)</f>
        <v>0</v>
      </c>
      <c r="BU40" s="32">
        <f>ROUND(VLOOKUP($B40,'3.ข้อมูลงบทดลองปัจจุบัน'!$A$5:$CL$846,72,0),2)</f>
        <v>0</v>
      </c>
      <c r="BV40" s="32">
        <f>ROUND(VLOOKUP($B40,'3.ข้อมูลงบทดลองปัจจุบัน'!$A$5:$CL$846,73,0),2)</f>
        <v>707178</v>
      </c>
      <c r="BW40" s="32">
        <f>ROUND(VLOOKUP($B40,'3.ข้อมูลงบทดลองปัจจุบัน'!$A$5:$CL$846,74,0),2)</f>
        <v>0</v>
      </c>
      <c r="BX40" s="32">
        <f>ROUND(VLOOKUP($B40,'3.ข้อมูลงบทดลองปัจจุบัน'!$A$5:$CL$846,75,0),2)</f>
        <v>0</v>
      </c>
      <c r="BY40" s="32">
        <f>ROUND(VLOOKUP($B40,'3.ข้อมูลงบทดลองปัจจุบัน'!$A$5:$CL$846,76,0),2)</f>
        <v>0</v>
      </c>
      <c r="BZ40" s="32">
        <f>ROUND(VLOOKUP($B40,'3.ข้อมูลงบทดลองปัจจุบัน'!$A$5:$CL$846,77,0),2)</f>
        <v>3748</v>
      </c>
      <c r="CA40" s="32">
        <f>ROUND(VLOOKUP($B40,'3.ข้อมูลงบทดลองปัจจุบัน'!$A$5:$CL$846,78,0),2)</f>
        <v>0</v>
      </c>
      <c r="CB40" s="32">
        <f>ROUND(VLOOKUP($B40,'3.ข้อมูลงบทดลองปัจจุบัน'!$A$5:$CL$846,79,0),2)</f>
        <v>0</v>
      </c>
      <c r="CC40" s="32">
        <f>ROUND(VLOOKUP($B40,'3.ข้อมูลงบทดลองปัจจุบัน'!$A$5:$CL$846,80,0),2)</f>
        <v>0</v>
      </c>
      <c r="CD40" s="32">
        <f>ROUND(VLOOKUP($B40,'3.ข้อมูลงบทดลองปัจจุบัน'!$A$5:$CL$846,81,0),2)</f>
        <v>20191.5</v>
      </c>
      <c r="CE40" s="32">
        <f>ROUND(VLOOKUP($B40,'3.ข้อมูลงบทดลองปัจจุบัน'!$A$5:$CL$846,82,0),2)</f>
        <v>20491</v>
      </c>
      <c r="CF40" s="32">
        <f>ROUND(VLOOKUP($B40,'3.ข้อมูลงบทดลองปัจจุบัน'!$A$5:$CL$846,83,0),2)</f>
        <v>0</v>
      </c>
      <c r="CG40" s="32">
        <f>ROUND(VLOOKUP($B40,'3.ข้อมูลงบทดลองปัจจุบัน'!$A$5:$CL$846,84,0),2)</f>
        <v>0</v>
      </c>
      <c r="CH40" s="32">
        <f>ROUND(VLOOKUP($B40,'3.ข้อมูลงบทดลองปัจจุบัน'!$A$5:$CL$846,85,0),2)</f>
        <v>0</v>
      </c>
      <c r="CI40" s="32">
        <f>ROUND(VLOOKUP($B40,'3.ข้อมูลงบทดลองปัจจุบัน'!$A$5:$CL$846,86,0),2)</f>
        <v>0</v>
      </c>
      <c r="CJ40" s="32">
        <f>ROUND(VLOOKUP($B40,'3.ข้อมูลงบทดลองปัจจุบัน'!$A$5:$CL$846,87,0),2)</f>
        <v>15905</v>
      </c>
      <c r="CK40" s="32">
        <f>ROUND(VLOOKUP($B40,'3.ข้อมูลงบทดลองปัจจุบัน'!$A$5:$CL$846,88,0),2)</f>
        <v>18754.5</v>
      </c>
      <c r="CL40" s="32">
        <f>ROUND(VLOOKUP($B40,'3.ข้อมูลงบทดลองปัจจุบัน'!$A$5:$CL$846,89,0),2)</f>
        <v>0</v>
      </c>
      <c r="CM40" s="32">
        <f>ROUND(VLOOKUP($B40,'3.ข้อมูลงบทดลองปัจจุบัน'!$A$5:$CL$846,90,0),2)</f>
        <v>0</v>
      </c>
      <c r="CO40" s="75"/>
    </row>
    <row r="41" spans="1:94" x14ac:dyDescent="0.7">
      <c r="A41" s="101" t="s">
        <v>1470</v>
      </c>
      <c r="B41" s="114" t="s">
        <v>445</v>
      </c>
      <c r="C41" s="100" t="s">
        <v>446</v>
      </c>
      <c r="D41" s="32">
        <f>ROUND(VLOOKUP($B41,'3.ข้อมูลงบทดลองปัจจุบัน'!$A$5:$CL$846,3,0),2)</f>
        <v>282537804.89999998</v>
      </c>
      <c r="E41" s="32">
        <f>ROUND(VLOOKUP($B41,'3.ข้อมูลงบทดลองปัจจุบัน'!$A$5:$CL$846,4,0),2)</f>
        <v>8286640.96</v>
      </c>
      <c r="F41" s="32">
        <f>ROUND(VLOOKUP($B41,'3.ข้อมูลงบทดลองปัจจุบัน'!$A$5:$CL$846,5,0),2)</f>
        <v>11344404.5</v>
      </c>
      <c r="G41" s="32">
        <f>ROUND(VLOOKUP($B41,'3.ข้อมูลงบทดลองปัจจุบัน'!$A$5:$CL$846,6,0),2)</f>
        <v>9046493.4700000007</v>
      </c>
      <c r="H41" s="32">
        <f>ROUND(VLOOKUP($B41,'3.ข้อมูลงบทดลองปัจจุบัน'!$A$5:$CL$846,7,0),2)</f>
        <v>8609611.6999999993</v>
      </c>
      <c r="I41" s="32">
        <f>ROUND(VLOOKUP($B41,'3.ข้อมูลงบทดลองปัจจุบัน'!$A$5:$CL$846,8,0),2)</f>
        <v>7785778.8899999997</v>
      </c>
      <c r="J41" s="32">
        <f>ROUND(VLOOKUP($B41,'3.ข้อมูลงบทดลองปัจจุบัน'!$A$5:$CL$846,9,0),2)</f>
        <v>11417124.32</v>
      </c>
      <c r="K41" s="32">
        <f>ROUND(VLOOKUP($B41,'3.ข้อมูลงบทดลองปัจจุบัน'!$A$5:$CL$846,10,0),2)</f>
        <v>32629215.879999999</v>
      </c>
      <c r="L41" s="32">
        <f>ROUND(VLOOKUP($B41,'3.ข้อมูลงบทดลองปัจจุบัน'!$A$5:$CL$846,11,0),2)</f>
        <v>7647290.4100000001</v>
      </c>
      <c r="M41" s="32">
        <f>ROUND(VLOOKUP($B41,'3.ข้อมูลงบทดลองปัจจุบัน'!$A$5:$CL$846,12,0),2)</f>
        <v>24786922.629999999</v>
      </c>
      <c r="N41" s="32">
        <f>ROUND(VLOOKUP($B41,'3.ข้อมูลงบทดลองปัจจุบัน'!$A$5:$CL$846,13,0),2)</f>
        <v>107242750.11</v>
      </c>
      <c r="O41" s="32">
        <f>ROUND(VLOOKUP($B41,'3.ข้อมูลงบทดลองปัจจุบัน'!$A$5:$CL$846,14,0),2)</f>
        <v>6798781.3899999997</v>
      </c>
      <c r="P41" s="32">
        <f>ROUND(VLOOKUP($B41,'3.ข้อมูลงบทดลองปัจจุบัน'!$A$5:$CL$846,15,0),2)</f>
        <v>176329806.19</v>
      </c>
      <c r="Q41" s="32">
        <f>ROUND(VLOOKUP($B41,'3.ข้อมูลงบทดลองปัจจุบัน'!$A$5:$CL$846,16,0),2)</f>
        <v>18729688.23</v>
      </c>
      <c r="R41" s="32">
        <f>ROUND(VLOOKUP($B41,'3.ข้อมูลงบทดลองปัจจุบัน'!$A$5:$CL$846,17,0),2)</f>
        <v>35512413.039999999</v>
      </c>
      <c r="S41" s="32">
        <f>ROUND(VLOOKUP($B41,'3.ข้อมูลงบทดลองปัจจุบัน'!$A$5:$CL$846,18,0),2)</f>
        <v>90671414.939999998</v>
      </c>
      <c r="T41" s="32">
        <f>ROUND(VLOOKUP($B41,'3.ข้อมูลงบทดลองปัจจุบัน'!$A$5:$CL$846,19,0),2)</f>
        <v>26549338.699999999</v>
      </c>
      <c r="U41" s="32">
        <f>ROUND(VLOOKUP($B41,'3.ข้อมูลงบทดลองปัจจุบัน'!$A$5:$CL$846,20,0),2)</f>
        <v>20037051.350000001</v>
      </c>
      <c r="V41" s="32">
        <f>ROUND(VLOOKUP($B41,'3.ข้อมูลงบทดลองปัจจุบัน'!$A$5:$CL$846,21,0),2)</f>
        <v>12579922.99</v>
      </c>
      <c r="W41" s="32">
        <f>ROUND(VLOOKUP($B41,'3.ข้อมูลงบทดลองปัจจุบัน'!$A$5:$CL$846,22,0),2)</f>
        <v>2356542.2200000002</v>
      </c>
      <c r="X41" s="32">
        <f>ROUND(VLOOKUP($B41,'3.ข้อมูลงบทดลองปัจจุบัน'!$A$5:$CL$846,23,0),2)</f>
        <v>361599675.24000001</v>
      </c>
      <c r="Y41" s="32">
        <f>ROUND(VLOOKUP($B41,'3.ข้อมูลงบทดลองปัจจุบัน'!$A$5:$CL$846,24,0),2)</f>
        <v>28291007.629999999</v>
      </c>
      <c r="Z41" s="32">
        <f>ROUND(VLOOKUP($B41,'3.ข้อมูลงบทดลองปัจจุบัน'!$A$5:$CL$846,25,0),2)</f>
        <v>20959525.48</v>
      </c>
      <c r="AA41" s="32">
        <f>ROUND(VLOOKUP($B41,'3.ข้อมูลงบทดลองปัจจุบัน'!$A$5:$CL$846,26,0),2)</f>
        <v>32201254.27</v>
      </c>
      <c r="AB41" s="32">
        <f>ROUND(VLOOKUP($B41,'3.ข้อมูลงบทดลองปัจจุบัน'!$A$5:$CL$846,27,0),2)</f>
        <v>2967869.21</v>
      </c>
      <c r="AC41" s="32">
        <f>ROUND(VLOOKUP($B41,'3.ข้อมูลงบทดลองปัจจุบัน'!$A$5:$CL$846,28,0),2)</f>
        <v>6704399</v>
      </c>
      <c r="AD41" s="32">
        <f>ROUND(VLOOKUP($B41,'3.ข้อมูลงบทดลองปัจจุบัน'!$A$5:$CL$846,29,0),2)</f>
        <v>32284521</v>
      </c>
      <c r="AE41" s="32">
        <f>ROUND(VLOOKUP($B41,'3.ข้อมูลงบทดลองปัจจุบัน'!$A$5:$CL$846,30,0),2)</f>
        <v>35112404.200000003</v>
      </c>
      <c r="AF41" s="32">
        <f>ROUND(VLOOKUP($B41,'3.ข้อมูลงบทดลองปัจจุบัน'!$A$5:$CL$846,31,0),2)</f>
        <v>14582853.300000001</v>
      </c>
      <c r="AG41" s="32">
        <f>ROUND(VLOOKUP($B41,'3.ข้อมูลงบทดลองปัจจุบัน'!$A$5:$CL$846,32,0),2)</f>
        <v>29138875.989999998</v>
      </c>
      <c r="AH41" s="32">
        <f>ROUND(VLOOKUP($B41,'3.ข้อมูลงบทดลองปัจจุบัน'!$A$5:$CL$846,33,0),2)</f>
        <v>12142760.970000001</v>
      </c>
      <c r="AI41" s="32">
        <f>ROUND(VLOOKUP($B41,'3.ข้อมูลงบทดลองปัจจุบัน'!$A$5:$CL$846,34,0),2)</f>
        <v>22267558.18</v>
      </c>
      <c r="AJ41" s="32">
        <f>ROUND(VLOOKUP($B41,'3.ข้อมูลงบทดลองปัจจุบัน'!$A$5:$CL$846,35,0),2)</f>
        <v>13605299.08</v>
      </c>
      <c r="AK41" s="32">
        <f>ROUND(VLOOKUP($B41,'3.ข้อมูลงบทดลองปัจจุบัน'!$A$5:$CL$846,36,0),2)</f>
        <v>6946564.5499999998</v>
      </c>
      <c r="AL41" s="32">
        <f>ROUND(VLOOKUP($B41,'3.ข้อมูลงบทดลองปัจจุบัน'!$A$5:$CL$846,37,0),2)</f>
        <v>647721425.04999995</v>
      </c>
      <c r="AM41" s="32">
        <f>ROUND(VLOOKUP($B41,'3.ข้อมูลงบทดลองปัจจุบัน'!$A$5:$CL$846,38,0),2)</f>
        <v>9369449.1999999993</v>
      </c>
      <c r="AN41" s="32">
        <f>ROUND(VLOOKUP($B41,'3.ข้อมูลงบทดลองปัจจุบัน'!$A$5:$CL$846,39,0),2)</f>
        <v>9344445.9499999993</v>
      </c>
      <c r="AO41" s="32">
        <f>ROUND(VLOOKUP($B41,'3.ข้อมูลงบทดลองปัจจุบัน'!$A$5:$CL$846,40,0),2)</f>
        <v>22755947</v>
      </c>
      <c r="AP41" s="32">
        <f>ROUND(VLOOKUP($B41,'3.ข้อมูลงบทดลองปัจจุบัน'!$A$5:$CL$846,41,0),2)</f>
        <v>21733930.640000001</v>
      </c>
      <c r="AQ41" s="32">
        <f>ROUND(VLOOKUP($B41,'3.ข้อมูลงบทดลองปัจจุบัน'!$A$5:$CL$846,42,0),2)</f>
        <v>8618278.6799999997</v>
      </c>
      <c r="AR41" s="32">
        <f>ROUND(VLOOKUP($B41,'3.ข้อมูลงบทดลองปัจจุบัน'!$A$5:$CL$846,43,0),2)</f>
        <v>2238145.85</v>
      </c>
      <c r="AS41" s="32">
        <f>ROUND(VLOOKUP($B41,'3.ข้อมูลงบทดลองปัจจุบัน'!$A$5:$CL$846,44,0),2)</f>
        <v>159356386.46000001</v>
      </c>
      <c r="AT41" s="32">
        <f>ROUND(VLOOKUP($B41,'3.ข้อมูลงบทดลองปัจจุบัน'!$A$5:$CL$846,45,0),2)</f>
        <v>12934584.85</v>
      </c>
      <c r="AU41" s="32">
        <f>ROUND(VLOOKUP($B41,'3.ข้อมูลงบทดลองปัจจุบัน'!$A$5:$CL$846,46,0),2)</f>
        <v>23950352.420000002</v>
      </c>
      <c r="AV41" s="32">
        <f>ROUND(VLOOKUP($B41,'3.ข้อมูลงบทดลองปัจจุบัน'!$A$5:$CL$846,47,0),2)</f>
        <v>23711892.079999998</v>
      </c>
      <c r="AW41" s="32">
        <f>ROUND(VLOOKUP($B41,'3.ข้อมูลงบทดลองปัจจุบัน'!$A$5:$CL$846,48,0),2)</f>
        <v>9732633.6600000001</v>
      </c>
      <c r="AX41" s="32">
        <f>ROUND(VLOOKUP($B41,'3.ข้อมูลงบทดลองปัจจุบัน'!$A$5:$CL$846,49,0),2)</f>
        <v>13961842.75</v>
      </c>
      <c r="AY41" s="32">
        <f>ROUND(VLOOKUP($B41,'3.ข้อมูลงบทดลองปัจจุบัน'!$A$5:$CL$846,50,0),2)</f>
        <v>14781737.42</v>
      </c>
      <c r="AZ41" s="32">
        <f>ROUND(VLOOKUP($B41,'3.ข้อมูลงบทดลองปัจจุบัน'!$A$5:$CL$846,51,0),2)</f>
        <v>8566764</v>
      </c>
      <c r="BA41" s="32">
        <f>ROUND(VLOOKUP($B41,'3.ข้อมูลงบทดลองปัจจุบัน'!$A$5:$CL$846,52,0),2)</f>
        <v>9536143.4000000004</v>
      </c>
      <c r="BB41" s="32">
        <f>ROUND(VLOOKUP($B41,'3.ข้อมูลงบทดลองปัจจุบัน'!$A$5:$CL$846,53,0),2)</f>
        <v>189797939.78999999</v>
      </c>
      <c r="BC41" s="32">
        <f>ROUND(VLOOKUP($B41,'3.ข้อมูลงบทดลองปัจจุบัน'!$A$5:$CL$846,54,0),2)</f>
        <v>5091365.2</v>
      </c>
      <c r="BD41" s="32">
        <f>ROUND(VLOOKUP($B41,'3.ข้อมูลงบทดลองปัจจุบัน'!$A$5:$CL$846,55,0),2)</f>
        <v>255032763.91999999</v>
      </c>
      <c r="BE41" s="32">
        <f>ROUND(VLOOKUP($B41,'3.ข้อมูลงบทดลองปัจจุบัน'!$A$5:$CL$846,56,0),2)</f>
        <v>83554934.480000004</v>
      </c>
      <c r="BF41" s="32">
        <f>ROUND(VLOOKUP($B41,'3.ข้อมูลงบทดลองปัจจุบัน'!$A$5:$CL$846,57,0),2)</f>
        <v>4842943.41</v>
      </c>
      <c r="BG41" s="32">
        <f>ROUND(VLOOKUP($B41,'3.ข้อมูลงบทดลองปัจจุบัน'!$A$5:$CL$846,58,0),2)</f>
        <v>13718682.800000001</v>
      </c>
      <c r="BH41" s="32">
        <f>ROUND(VLOOKUP($B41,'3.ข้อมูลงบทดลองปัจจุบัน'!$A$5:$CL$846,59,0),2)</f>
        <v>183074833.80000001</v>
      </c>
      <c r="BI41" s="32">
        <f>ROUND(VLOOKUP($B41,'3.ข้อมูลงบทดลองปัจจุบัน'!$A$5:$CL$846,60,0),2)</f>
        <v>7405377.04</v>
      </c>
      <c r="BJ41" s="32">
        <f>ROUND(VLOOKUP($B41,'3.ข้อมูลงบทดลองปัจจุบัน'!$A$5:$CL$846,61,0),2)</f>
        <v>3657078.14</v>
      </c>
      <c r="BK41" s="32">
        <f>ROUND(VLOOKUP($B41,'3.ข้อมูลงบทดลองปัจจุบัน'!$A$5:$CL$846,62,0),2)</f>
        <v>14629972.68</v>
      </c>
      <c r="BL41" s="32">
        <f>ROUND(VLOOKUP($B41,'3.ข้อมูลงบทดลองปัจจุบัน'!$A$5:$CL$846,63,0),2)</f>
        <v>8178001.6500000004</v>
      </c>
      <c r="BM41" s="32">
        <f>ROUND(VLOOKUP($B41,'3.ข้อมูลงบทดลองปัจจุบัน'!$A$5:$CL$846,64,0),2)</f>
        <v>168618481.05000001</v>
      </c>
      <c r="BN41" s="32">
        <f>ROUND(VLOOKUP($B41,'3.ข้อมูลงบทดลองปัจจุบัน'!$A$5:$CL$846,65,0),2)</f>
        <v>16454548.470000001</v>
      </c>
      <c r="BO41" s="32">
        <f>ROUND(VLOOKUP($B41,'3.ข้อมูลงบทดลองปัจจุบัน'!$A$5:$CL$846,66,0),2)</f>
        <v>27415404.390000001</v>
      </c>
      <c r="BP41" s="32">
        <f>ROUND(VLOOKUP($B41,'3.ข้อมูลงบทดลองปัจจุบัน'!$A$5:$CL$846,67,0),2)</f>
        <v>38231079.490000002</v>
      </c>
      <c r="BQ41" s="32">
        <f>ROUND(VLOOKUP($B41,'3.ข้อมูลงบทดลองปัจจุบัน'!$A$5:$CL$846,68,0),2)</f>
        <v>21530278.420000002</v>
      </c>
      <c r="BR41" s="32">
        <f>ROUND(VLOOKUP($B41,'3.ข้อมูลงบทดลองปัจจุบัน'!$A$5:$CL$846,69,0),2)</f>
        <v>9874154.5099999998</v>
      </c>
      <c r="BS41" s="32">
        <f>ROUND(VLOOKUP($B41,'3.ข้อมูลงบทดลองปัจจุบัน'!$A$5:$CL$846,70,0),2)</f>
        <v>1249055407.27</v>
      </c>
      <c r="BT41" s="32">
        <f>ROUND(VLOOKUP($B41,'3.ข้อมูลงบทดลองปัจจุบัน'!$A$5:$CL$846,71,0),2)</f>
        <v>18642799.300000001</v>
      </c>
      <c r="BU41" s="32">
        <f>ROUND(VLOOKUP($B41,'3.ข้อมูลงบทดลองปัจจุบัน'!$A$5:$CL$846,72,0),2)</f>
        <v>51154428.299999997</v>
      </c>
      <c r="BV41" s="32">
        <f>ROUND(VLOOKUP($B41,'3.ข้อมูลงบทดลองปัจจุบัน'!$A$5:$CL$846,73,0),2)</f>
        <v>178749631.62</v>
      </c>
      <c r="BW41" s="32">
        <f>ROUND(VLOOKUP($B41,'3.ข้อมูลงบทดลองปัจจุบัน'!$A$5:$CL$846,74,0),2)</f>
        <v>6045762.6100000003</v>
      </c>
      <c r="BX41" s="32">
        <f>ROUND(VLOOKUP($B41,'3.ข้อมูลงบทดลองปัจจุบัน'!$A$5:$CL$846,75,0),2)</f>
        <v>24978601.5</v>
      </c>
      <c r="BY41" s="32">
        <f>ROUND(VLOOKUP($B41,'3.ข้อมูลงบทดลองปัจจุบัน'!$A$5:$CL$846,76,0),2)</f>
        <v>48470881.859999999</v>
      </c>
      <c r="BZ41" s="32">
        <f>ROUND(VLOOKUP($B41,'3.ข้อมูลงบทดลองปัจจุบัน'!$A$5:$CL$846,77,0),2)</f>
        <v>9304833.3200000003</v>
      </c>
      <c r="CA41" s="32">
        <f>ROUND(VLOOKUP($B41,'3.ข้อมูลงบทดลองปัจจุบัน'!$A$5:$CL$846,78,0),2)</f>
        <v>10564258.859999999</v>
      </c>
      <c r="CB41" s="32">
        <f>ROUND(VLOOKUP($B41,'3.ข้อมูลงบทดลองปัจจุบัน'!$A$5:$CL$846,79,0),2)</f>
        <v>8143905.4900000002</v>
      </c>
      <c r="CC41" s="32">
        <f>ROUND(VLOOKUP($B41,'3.ข้อมูลงบทดลองปัจจุบัน'!$A$5:$CL$846,80,0),2)</f>
        <v>47808094.039999999</v>
      </c>
      <c r="CD41" s="32">
        <f>ROUND(VLOOKUP($B41,'3.ข้อมูลงบทดลองปัจจุบัน'!$A$5:$CL$846,81,0),2)</f>
        <v>64643343.549999997</v>
      </c>
      <c r="CE41" s="32">
        <f>ROUND(VLOOKUP($B41,'3.ข้อมูลงบทดลองปัจจุบัน'!$A$5:$CL$846,82,0),2)</f>
        <v>29550370.559999999</v>
      </c>
      <c r="CF41" s="32">
        <f>ROUND(VLOOKUP($B41,'3.ข้อมูลงบทดลองปัจจุบัน'!$A$5:$CL$846,83,0),2)</f>
        <v>43760210.539999999</v>
      </c>
      <c r="CG41" s="32">
        <f>ROUND(VLOOKUP($B41,'3.ข้อมูลงบทดลองปัจจุบัน'!$A$5:$CL$846,84,0),2)</f>
        <v>6730001.7300000004</v>
      </c>
      <c r="CH41" s="32">
        <f>ROUND(VLOOKUP($B41,'3.ข้อมูลงบทดลองปัจจุบัน'!$A$5:$CL$846,85,0),2)</f>
        <v>8675490.2300000004</v>
      </c>
      <c r="CI41" s="32">
        <f>ROUND(VLOOKUP($B41,'3.ข้อมูลงบทดลองปัจจุบัน'!$A$5:$CL$846,86,0),2)</f>
        <v>5761091.4800000004</v>
      </c>
      <c r="CJ41" s="32">
        <f>ROUND(VLOOKUP($B41,'3.ข้อมูลงบทดลองปัจจุบัน'!$A$5:$CL$846,87,0),2)</f>
        <v>7879058</v>
      </c>
      <c r="CK41" s="32">
        <f>ROUND(VLOOKUP($B41,'3.ข้อมูลงบทดลองปัจจุบัน'!$A$5:$CL$846,88,0),2)</f>
        <v>85329982.840000004</v>
      </c>
      <c r="CL41" s="32">
        <f>ROUND(VLOOKUP($B41,'3.ข้อมูลงบทดลองปัจจุบัน'!$A$5:$CL$846,89,0),2)</f>
        <v>9242826</v>
      </c>
      <c r="CM41" s="32">
        <f>ROUND(VLOOKUP($B41,'3.ข้อมูลงบทดลองปัจจุบัน'!$A$5:$CL$846,90,0),2)</f>
        <v>9494080.8200000003</v>
      </c>
      <c r="CO41" s="75"/>
    </row>
    <row r="42" spans="1:94" x14ac:dyDescent="0.7">
      <c r="A42" s="101" t="s">
        <v>1470</v>
      </c>
      <c r="B42" s="114" t="s">
        <v>481</v>
      </c>
      <c r="C42" s="100" t="s">
        <v>1233</v>
      </c>
      <c r="D42" s="32">
        <f>ROUND(VLOOKUP($B42,'3.ข้อมูลงบทดลองปัจจุบัน'!$A$5:$CL$846,3,0),2)</f>
        <v>14654959</v>
      </c>
      <c r="E42" s="32">
        <f>ROUND(VLOOKUP($B42,'3.ข้อมูลงบทดลองปัจจุบัน'!$A$5:$CL$846,4,0),2)</f>
        <v>144858</v>
      </c>
      <c r="F42" s="32">
        <f>ROUND(VLOOKUP($B42,'3.ข้อมูลงบทดลองปัจจุบัน'!$A$5:$CL$846,5,0),2)</f>
        <v>182371</v>
      </c>
      <c r="G42" s="32">
        <f>ROUND(VLOOKUP($B42,'3.ข้อมูลงบทดลองปัจจุบัน'!$A$5:$CL$846,6,0),2)</f>
        <v>47473.599999999999</v>
      </c>
      <c r="H42" s="32">
        <f>ROUND(VLOOKUP($B42,'3.ข้อมูลงบทดลองปัจจุบัน'!$A$5:$CL$846,7,0),2)</f>
        <v>151214</v>
      </c>
      <c r="I42" s="32">
        <f>ROUND(VLOOKUP($B42,'3.ข้อมูลงบทดลองปัจจุบัน'!$A$5:$CL$846,8,0),2)</f>
        <v>163209.78</v>
      </c>
      <c r="J42" s="32">
        <f>ROUND(VLOOKUP($B42,'3.ข้อมูลงบทดลองปัจจุบัน'!$A$5:$CL$846,9,0),2)</f>
        <v>192831.54</v>
      </c>
      <c r="K42" s="32">
        <f>ROUND(VLOOKUP($B42,'3.ข้อมูลงบทดลองปัจจุบัน'!$A$5:$CL$846,10,0),2)</f>
        <v>4690538.46</v>
      </c>
      <c r="L42" s="32">
        <f>ROUND(VLOOKUP($B42,'3.ข้อมูลงบทดลองปัจจุบัน'!$A$5:$CL$846,11,0),2)</f>
        <v>433643.88</v>
      </c>
      <c r="M42" s="32">
        <f>ROUND(VLOOKUP($B42,'3.ข้อมูลงบทดลองปัจจุบัน'!$A$5:$CL$846,12,0),2)</f>
        <v>212000.26</v>
      </c>
      <c r="N42" s="32">
        <f>ROUND(VLOOKUP($B42,'3.ข้อมูลงบทดลองปัจจุบัน'!$A$5:$CL$846,13,0),2)</f>
        <v>950856.54</v>
      </c>
      <c r="O42" s="32">
        <f>ROUND(VLOOKUP($B42,'3.ข้อมูลงบทดลองปัจจุบัน'!$A$5:$CL$846,14,0),2)</f>
        <v>1127904.3600000001</v>
      </c>
      <c r="P42" s="32">
        <f>ROUND(VLOOKUP($B42,'3.ข้อมูลงบทดลองปัจจุบัน'!$A$5:$CL$846,15,0),2)</f>
        <v>10287031.630000001</v>
      </c>
      <c r="Q42" s="32">
        <f>ROUND(VLOOKUP($B42,'3.ข้อมูลงบทดลองปัจจุบัน'!$A$5:$CL$846,16,0),2)</f>
        <v>1158749.79</v>
      </c>
      <c r="R42" s="32">
        <f>ROUND(VLOOKUP($B42,'3.ข้อมูลงบทดลองปัจจุบัน'!$A$5:$CL$846,17,0),2)</f>
        <v>506736.91</v>
      </c>
      <c r="S42" s="32">
        <f>ROUND(VLOOKUP($B42,'3.ข้อมูลงบทดลองปัจจุบัน'!$A$5:$CL$846,18,0),2)</f>
        <v>608521.5</v>
      </c>
      <c r="T42" s="32">
        <f>ROUND(VLOOKUP($B42,'3.ข้อมูลงบทดลองปัจจุบัน'!$A$5:$CL$846,19,0),2)</f>
        <v>79307.100000000006</v>
      </c>
      <c r="U42" s="32">
        <f>ROUND(VLOOKUP($B42,'3.ข้อมูลงบทดลองปัจจุบัน'!$A$5:$CL$846,20,0),2)</f>
        <v>139683</v>
      </c>
      <c r="V42" s="32">
        <f>ROUND(VLOOKUP($B42,'3.ข้อมูลงบทดลองปัจจุบัน'!$A$5:$CL$846,21,0),2)</f>
        <v>45384</v>
      </c>
      <c r="W42" s="32">
        <f>ROUND(VLOOKUP($B42,'3.ข้อมูลงบทดลองปัจจุบัน'!$A$5:$CL$846,22,0),2)</f>
        <v>129880</v>
      </c>
      <c r="X42" s="32">
        <f>ROUND(VLOOKUP($B42,'3.ข้อมูลงบทดลองปัจจุบัน'!$A$5:$CL$846,23,0),2)</f>
        <v>30454798.309999999</v>
      </c>
      <c r="Y42" s="32">
        <f>ROUND(VLOOKUP($B42,'3.ข้อมูลงบทดลองปัจจุบัน'!$A$5:$CL$846,24,0),2)</f>
        <v>1179467.51</v>
      </c>
      <c r="Z42" s="32">
        <f>ROUND(VLOOKUP($B42,'3.ข้อมูลงบทดลองปัจจุบัน'!$A$5:$CL$846,25,0),2)</f>
        <v>975559</v>
      </c>
      <c r="AA42" s="32">
        <f>ROUND(VLOOKUP($B42,'3.ข้อมูลงบทดลองปัจจุบัน'!$A$5:$CL$846,26,0),2)</f>
        <v>239945.45</v>
      </c>
      <c r="AB42" s="32">
        <f>ROUND(VLOOKUP($B42,'3.ข้อมูลงบทดลองปัจจุบัน'!$A$5:$CL$846,27,0),2)</f>
        <v>57395</v>
      </c>
      <c r="AC42" s="32">
        <f>ROUND(VLOOKUP($B42,'3.ข้อมูลงบทดลองปัจจุบัน'!$A$5:$CL$846,28,0),2)</f>
        <v>85535</v>
      </c>
      <c r="AD42" s="32">
        <f>ROUND(VLOOKUP($B42,'3.ข้อมูลงบทดลองปัจจุบัน'!$A$5:$CL$846,29,0),2)</f>
        <v>108926</v>
      </c>
      <c r="AE42" s="32">
        <f>ROUND(VLOOKUP($B42,'3.ข้อมูลงบทดลองปัจจุบัน'!$A$5:$CL$846,30,0),2)</f>
        <v>447583.76</v>
      </c>
      <c r="AF42" s="32">
        <f>ROUND(VLOOKUP($B42,'3.ข้อมูลงบทดลองปัจจุบัน'!$A$5:$CL$846,31,0),2)</f>
        <v>400553</v>
      </c>
      <c r="AG42" s="32">
        <f>ROUND(VLOOKUP($B42,'3.ข้อมูลงบทดลองปัจจุบัน'!$A$5:$CL$846,32,0),2)</f>
        <v>89923.31</v>
      </c>
      <c r="AH42" s="32">
        <f>ROUND(VLOOKUP($B42,'3.ข้อมูลงบทดลองปัจจุบัน'!$A$5:$CL$846,33,0),2)</f>
        <v>205099</v>
      </c>
      <c r="AI42" s="32">
        <f>ROUND(VLOOKUP($B42,'3.ข้อมูลงบทดลองปัจจุบัน'!$A$5:$CL$846,34,0),2)</f>
        <v>170917.96</v>
      </c>
      <c r="AJ42" s="32">
        <f>ROUND(VLOOKUP($B42,'3.ข้อมูลงบทดลองปัจจุบัน'!$A$5:$CL$846,35,0),2)</f>
        <v>259731.42</v>
      </c>
      <c r="AK42" s="32">
        <f>ROUND(VLOOKUP($B42,'3.ข้อมูลงบทดลองปัจจุบัน'!$A$5:$CL$846,36,0),2)</f>
        <v>93421</v>
      </c>
      <c r="AL42" s="32">
        <f>ROUND(VLOOKUP($B42,'3.ข้อมูลงบทดลองปัจจุบัน'!$A$5:$CL$846,37,0),2)</f>
        <v>107568374.15000001</v>
      </c>
      <c r="AM42" s="32">
        <f>ROUND(VLOOKUP($B42,'3.ข้อมูลงบทดลองปัจจุบัน'!$A$5:$CL$846,38,0),2)</f>
        <v>107283.16</v>
      </c>
      <c r="AN42" s="32">
        <f>ROUND(VLOOKUP($B42,'3.ข้อมูลงบทดลองปัจจุบัน'!$A$5:$CL$846,39,0),2)</f>
        <v>694185</v>
      </c>
      <c r="AO42" s="32">
        <f>ROUND(VLOOKUP($B42,'3.ข้อมูลงบทดลองปัจจุบัน'!$A$5:$CL$846,40,0),2)</f>
        <v>278144</v>
      </c>
      <c r="AP42" s="32">
        <f>ROUND(VLOOKUP($B42,'3.ข้อมูลงบทดลองปัจจุบัน'!$A$5:$CL$846,41,0),2)</f>
        <v>164476.35999999999</v>
      </c>
      <c r="AQ42" s="32">
        <f>ROUND(VLOOKUP($B42,'3.ข้อมูลงบทดลองปัจจุบัน'!$A$5:$CL$846,42,0),2)</f>
        <v>173415.08</v>
      </c>
      <c r="AR42" s="32">
        <f>ROUND(VLOOKUP($B42,'3.ข้อมูลงบทดลองปัจจุบัน'!$A$5:$CL$846,43,0),2)</f>
        <v>163525.22</v>
      </c>
      <c r="AS42" s="32">
        <f>ROUND(VLOOKUP($B42,'3.ข้อมูลงบทดลองปัจจุบัน'!$A$5:$CL$846,44,0),2)</f>
        <v>15902885.800000001</v>
      </c>
      <c r="AT42" s="32">
        <f>ROUND(VLOOKUP($B42,'3.ข้อมูลงบทดลองปัจจุบัน'!$A$5:$CL$846,45,0),2)</f>
        <v>769869.5</v>
      </c>
      <c r="AU42" s="32">
        <f>ROUND(VLOOKUP($B42,'3.ข้อมูลงบทดลองปัจจุบัน'!$A$5:$CL$846,46,0),2)</f>
        <v>284063.5</v>
      </c>
      <c r="AV42" s="32">
        <f>ROUND(VLOOKUP($B42,'3.ข้อมูลงบทดลองปัจจุบัน'!$A$5:$CL$846,47,0),2)</f>
        <v>293179.74</v>
      </c>
      <c r="AW42" s="32">
        <f>ROUND(VLOOKUP($B42,'3.ข้อมูลงบทดลองปัจจุบัน'!$A$5:$CL$846,48,0),2)</f>
        <v>78612</v>
      </c>
      <c r="AX42" s="32">
        <f>ROUND(VLOOKUP($B42,'3.ข้อมูลงบทดลองปัจจุบัน'!$A$5:$CL$846,49,0),2)</f>
        <v>107635.75</v>
      </c>
      <c r="AY42" s="32">
        <f>ROUND(VLOOKUP($B42,'3.ข้อมูลงบทดลองปัจจุบัน'!$A$5:$CL$846,50,0),2)</f>
        <v>159282</v>
      </c>
      <c r="AZ42" s="32">
        <f>ROUND(VLOOKUP($B42,'3.ข้อมูลงบทดลองปัจจุบัน'!$A$5:$CL$846,51,0),2)</f>
        <v>241312.85</v>
      </c>
      <c r="BA42" s="32">
        <f>ROUND(VLOOKUP($B42,'3.ข้อมูลงบทดลองปัจจุบัน'!$A$5:$CL$846,52,0),2)</f>
        <v>108113.3</v>
      </c>
      <c r="BB42" s="32">
        <f>ROUND(VLOOKUP($B42,'3.ข้อมูลงบทดลองปัจจุบัน'!$A$5:$CL$846,53,0),2)</f>
        <v>13317920.26</v>
      </c>
      <c r="BC42" s="32">
        <f>ROUND(VLOOKUP($B42,'3.ข้อมูลงบทดลองปัจจุบัน'!$A$5:$CL$846,54,0),2)</f>
        <v>119768.18</v>
      </c>
      <c r="BD42" s="32">
        <f>ROUND(VLOOKUP($B42,'3.ข้อมูลงบทดลองปัจจุบัน'!$A$5:$CL$846,55,0),2)</f>
        <v>42848976.689999998</v>
      </c>
      <c r="BE42" s="32">
        <f>ROUND(VLOOKUP($B42,'3.ข้อมูลงบทดลองปัจจุบัน'!$A$5:$CL$846,56,0),2)</f>
        <v>1199947.2</v>
      </c>
      <c r="BF42" s="32">
        <f>ROUND(VLOOKUP($B42,'3.ข้อมูลงบทดลองปัจจุบัน'!$A$5:$CL$846,57,0),2)</f>
        <v>45787.54</v>
      </c>
      <c r="BG42" s="32">
        <f>ROUND(VLOOKUP($B42,'3.ข้อมูลงบทดลองปัจจุบัน'!$A$5:$CL$846,58,0),2)</f>
        <v>31766.91</v>
      </c>
      <c r="BH42" s="32">
        <f>ROUND(VLOOKUP($B42,'3.ข้อมูลงบทดลองปัจจุบัน'!$A$5:$CL$846,59,0),2)</f>
        <v>16497003.949999999</v>
      </c>
      <c r="BI42" s="32">
        <f>ROUND(VLOOKUP($B42,'3.ข้อมูลงบทดลองปัจจุบัน'!$A$5:$CL$846,60,0),2)</f>
        <v>64511.96</v>
      </c>
      <c r="BJ42" s="32">
        <f>ROUND(VLOOKUP($B42,'3.ข้อมูลงบทดลองปัจจุบัน'!$A$5:$CL$846,61,0),2)</f>
        <v>34706</v>
      </c>
      <c r="BK42" s="32">
        <f>ROUND(VLOOKUP($B42,'3.ข้อมูลงบทดลองปัจจุบัน'!$A$5:$CL$846,62,0),2)</f>
        <v>664719.31999999995</v>
      </c>
      <c r="BL42" s="32">
        <f>ROUND(VLOOKUP($B42,'3.ข้อมูลงบทดลองปัจจุบัน'!$A$5:$CL$846,63,0),2)</f>
        <v>100155.5</v>
      </c>
      <c r="BM42" s="32">
        <f>ROUND(VLOOKUP($B42,'3.ข้อมูลงบทดลองปัจจุบัน'!$A$5:$CL$846,64,0),2)</f>
        <v>18679306</v>
      </c>
      <c r="BN42" s="32">
        <f>ROUND(VLOOKUP($B42,'3.ข้อมูลงบทดลองปัจจุบัน'!$A$5:$CL$846,65,0),2)</f>
        <v>134731.84</v>
      </c>
      <c r="BO42" s="32">
        <f>ROUND(VLOOKUP($B42,'3.ข้อมูลงบทดลองปัจจุบัน'!$A$5:$CL$846,66,0),2)</f>
        <v>218300.3</v>
      </c>
      <c r="BP42" s="32">
        <f>ROUND(VLOOKUP($B42,'3.ข้อมูลงบทดลองปัจจุบัน'!$A$5:$CL$846,67,0),2)</f>
        <v>12730</v>
      </c>
      <c r="BQ42" s="32">
        <f>ROUND(VLOOKUP($B42,'3.ข้อมูลงบทดลองปัจจุบัน'!$A$5:$CL$846,68,0),2)</f>
        <v>350282.68</v>
      </c>
      <c r="BR42" s="32">
        <f>ROUND(VLOOKUP($B42,'3.ข้อมูลงบทดลองปัจจุบัน'!$A$5:$CL$846,69,0),2)</f>
        <v>154659</v>
      </c>
      <c r="BS42" s="32">
        <f>ROUND(VLOOKUP($B42,'3.ข้อมูลงบทดลองปัจจุบัน'!$A$5:$CL$846,70,0),2)</f>
        <v>160009486.27000001</v>
      </c>
      <c r="BT42" s="32">
        <f>ROUND(VLOOKUP($B42,'3.ข้อมูลงบทดลองปัจจุบัน'!$A$5:$CL$846,71,0),2)</f>
        <v>495654.57</v>
      </c>
      <c r="BU42" s="32">
        <f>ROUND(VLOOKUP($B42,'3.ข้อมูลงบทดลองปัจจุบัน'!$A$5:$CL$846,72,0),2)</f>
        <v>254812.27</v>
      </c>
      <c r="BV42" s="32">
        <f>ROUND(VLOOKUP($B42,'3.ข้อมูลงบทดลองปัจจุบัน'!$A$5:$CL$846,73,0),2)</f>
        <v>2172696.1</v>
      </c>
      <c r="BW42" s="32">
        <f>ROUND(VLOOKUP($B42,'3.ข้อมูลงบทดลองปัจจุบัน'!$A$5:$CL$846,74,0),2)</f>
        <v>0</v>
      </c>
      <c r="BX42" s="32">
        <f>ROUND(VLOOKUP($B42,'3.ข้อมูลงบทดลองปัจจุบัน'!$A$5:$CL$846,75,0),2)</f>
        <v>202424</v>
      </c>
      <c r="BY42" s="32">
        <f>ROUND(VLOOKUP($B42,'3.ข้อมูลงบทดลองปัจจุบัน'!$A$5:$CL$846,76,0),2)</f>
        <v>1953673.17</v>
      </c>
      <c r="BZ42" s="32">
        <f>ROUND(VLOOKUP($B42,'3.ข้อมูลงบทดลองปัจจุบัน'!$A$5:$CL$846,77,0),2)</f>
        <v>187031.66</v>
      </c>
      <c r="CA42" s="32">
        <f>ROUND(VLOOKUP($B42,'3.ข้อมูลงบทดลองปัจจุบัน'!$A$5:$CL$846,78,0),2)</f>
        <v>77507</v>
      </c>
      <c r="CB42" s="32">
        <f>ROUND(VLOOKUP($B42,'3.ข้อมูลงบทดลองปัจจุบัน'!$A$5:$CL$846,79,0),2)</f>
        <v>194060.96</v>
      </c>
      <c r="CC42" s="32">
        <f>ROUND(VLOOKUP($B42,'3.ข้อมูลงบทดลองปัจจุบัน'!$A$5:$CL$846,80,0),2)</f>
        <v>442330.14</v>
      </c>
      <c r="CD42" s="32">
        <f>ROUND(VLOOKUP($B42,'3.ข้อมูลงบทดลองปัจจุบัน'!$A$5:$CL$846,81,0),2)</f>
        <v>356694.15</v>
      </c>
      <c r="CE42" s="32">
        <f>ROUND(VLOOKUP($B42,'3.ข้อมูลงบทดลองปัจจุบัน'!$A$5:$CL$846,82,0),2)</f>
        <v>402882.99</v>
      </c>
      <c r="CF42" s="32">
        <f>ROUND(VLOOKUP($B42,'3.ข้อมูลงบทดลองปัจจุบัน'!$A$5:$CL$846,83,0),2)</f>
        <v>380459.5</v>
      </c>
      <c r="CG42" s="32">
        <f>ROUND(VLOOKUP($B42,'3.ข้อมูลงบทดลองปัจจุบัน'!$A$5:$CL$846,84,0),2)</f>
        <v>295903.03999999998</v>
      </c>
      <c r="CH42" s="32">
        <f>ROUND(VLOOKUP($B42,'3.ข้อมูลงบทดลองปัจจุบัน'!$A$5:$CL$846,85,0),2)</f>
        <v>99122.1</v>
      </c>
      <c r="CI42" s="32">
        <f>ROUND(VLOOKUP($B42,'3.ข้อมูลงบทดลองปัจจุบัน'!$A$5:$CL$846,86,0),2)</f>
        <v>52317.84</v>
      </c>
      <c r="CJ42" s="32">
        <f>ROUND(VLOOKUP($B42,'3.ข้อมูลงบทดลองปัจจุบัน'!$A$5:$CL$846,87,0),2)</f>
        <v>121436</v>
      </c>
      <c r="CK42" s="32">
        <f>ROUND(VLOOKUP($B42,'3.ข้อมูลงบทดลองปัจจุบัน'!$A$5:$CL$846,88,0),2)</f>
        <v>3087458.39</v>
      </c>
      <c r="CL42" s="32">
        <f>ROUND(VLOOKUP($B42,'3.ข้อมูลงบทดลองปัจจุบัน'!$A$5:$CL$846,89,0),2)</f>
        <v>311364</v>
      </c>
      <c r="CM42" s="32">
        <f>ROUND(VLOOKUP($B42,'3.ข้อมูลงบทดลองปัจจุบัน'!$A$5:$CL$846,90,0),2)</f>
        <v>131997.78</v>
      </c>
      <c r="CO42" s="75"/>
    </row>
    <row r="43" spans="1:94" x14ac:dyDescent="0.7">
      <c r="A43" s="101" t="s">
        <v>1470</v>
      </c>
      <c r="B43" s="114" t="s">
        <v>1957</v>
      </c>
      <c r="C43" s="100" t="s">
        <v>1483</v>
      </c>
      <c r="D43" s="32">
        <f>ROUND(VLOOKUP($B43,'3.ข้อมูลงบทดลองปัจจุบัน'!$A$5:$CL$846,3,0),2)</f>
        <v>35371463.100000001</v>
      </c>
      <c r="E43" s="32">
        <f>ROUND(VLOOKUP($B43,'3.ข้อมูลงบทดลองปัจจุบัน'!$A$5:$CL$846,4,0),2)</f>
        <v>1249556.3500000001</v>
      </c>
      <c r="F43" s="32">
        <f>ROUND(VLOOKUP($B43,'3.ข้อมูลงบทดลองปัจจุบัน'!$A$5:$CL$846,5,0),2)</f>
        <v>12971579.16</v>
      </c>
      <c r="G43" s="32">
        <f>ROUND(VLOOKUP($B43,'3.ข้อมูลงบทดลองปัจจุบัน'!$A$5:$CL$846,6,0),2)</f>
        <v>4310973.51</v>
      </c>
      <c r="H43" s="32">
        <f>ROUND(VLOOKUP($B43,'3.ข้อมูลงบทดลองปัจจุบัน'!$A$5:$CL$846,7,0),2)</f>
        <v>2459941.2599999998</v>
      </c>
      <c r="I43" s="32">
        <f>ROUND(VLOOKUP($B43,'3.ข้อมูลงบทดลองปัจจุบัน'!$A$5:$CL$846,8,0),2)</f>
        <v>7707716.5099999998</v>
      </c>
      <c r="J43" s="32">
        <f>ROUND(VLOOKUP($B43,'3.ข้อมูลงบทดลองปัจจุบัน'!$A$5:$CL$846,9,0),2)</f>
        <v>10994213.640000001</v>
      </c>
      <c r="K43" s="32">
        <f>ROUND(VLOOKUP($B43,'3.ข้อมูลงบทดลองปัจจุบัน'!$A$5:$CL$846,10,0),2)</f>
        <v>1007790.42</v>
      </c>
      <c r="L43" s="32">
        <f>ROUND(VLOOKUP($B43,'3.ข้อมูลงบทดลองปัจจุบัน'!$A$5:$CL$846,11,0),2)</f>
        <v>16838576.809999999</v>
      </c>
      <c r="M43" s="32">
        <f>ROUND(VLOOKUP($B43,'3.ข้อมูลงบทดลองปัจจุบัน'!$A$5:$CL$846,12,0),2)</f>
        <v>11190145.65</v>
      </c>
      <c r="N43" s="32">
        <f>ROUND(VLOOKUP($B43,'3.ข้อมูลงบทดลองปัจจุบัน'!$A$5:$CL$846,13,0),2)</f>
        <v>17551154.300000001</v>
      </c>
      <c r="O43" s="32">
        <f>ROUND(VLOOKUP($B43,'3.ข้อมูลงบทดลองปัจจุบัน'!$A$5:$CL$846,14,0),2)</f>
        <v>6857244.5300000003</v>
      </c>
      <c r="P43" s="32">
        <f>ROUND(VLOOKUP($B43,'3.ข้อมูลงบทดลองปัจจุบัน'!$A$5:$CL$846,15,0),2)</f>
        <v>64931320.039999999</v>
      </c>
      <c r="Q43" s="32">
        <f>ROUND(VLOOKUP($B43,'3.ข้อมูลงบทดลองปัจจุบัน'!$A$5:$CL$846,16,0),2)</f>
        <v>12369923.970000001</v>
      </c>
      <c r="R43" s="32">
        <f>ROUND(VLOOKUP($B43,'3.ข้อมูลงบทดลองปัจจุบัน'!$A$5:$CL$846,17,0),2)</f>
        <v>19181835.27</v>
      </c>
      <c r="S43" s="32">
        <f>ROUND(VLOOKUP($B43,'3.ข้อมูลงบทดลองปัจจุบัน'!$A$5:$CL$846,18,0),2)</f>
        <v>9382197.8699999992</v>
      </c>
      <c r="T43" s="32">
        <f>ROUND(VLOOKUP($B43,'3.ข้อมูลงบทดลองปัจจุบัน'!$A$5:$CL$846,19,0),2)</f>
        <v>13519640.210000001</v>
      </c>
      <c r="U43" s="32">
        <f>ROUND(VLOOKUP($B43,'3.ข้อมูลงบทดลองปัจจุบัน'!$A$5:$CL$846,20,0),2)</f>
        <v>12899987.109999999</v>
      </c>
      <c r="V43" s="32">
        <f>ROUND(VLOOKUP($B43,'3.ข้อมูลงบทดลองปัจจุบัน'!$A$5:$CL$846,21,0),2)</f>
        <v>41408888.57</v>
      </c>
      <c r="W43" s="32">
        <f>ROUND(VLOOKUP($B43,'3.ข้อมูลงบทดลองปัจจุบัน'!$A$5:$CL$846,22,0),2)</f>
        <v>13242416.279999999</v>
      </c>
      <c r="X43" s="32">
        <f>ROUND(VLOOKUP($B43,'3.ข้อมูลงบทดลองปัจจุบัน'!$A$5:$CL$846,23,0),2)</f>
        <v>52981833.590000004</v>
      </c>
      <c r="Y43" s="32">
        <f>ROUND(VLOOKUP($B43,'3.ข้อมูลงบทดลองปัจจุบัน'!$A$5:$CL$846,24,0),2)</f>
        <v>21214182.550000001</v>
      </c>
      <c r="Z43" s="32">
        <f>ROUND(VLOOKUP($B43,'3.ข้อมูลงบทดลองปัจจุบัน'!$A$5:$CL$846,25,0),2)</f>
        <v>6279973.5199999996</v>
      </c>
      <c r="AA43" s="32">
        <f>ROUND(VLOOKUP($B43,'3.ข้อมูลงบทดลองปัจจุบัน'!$A$5:$CL$846,26,0),2)</f>
        <v>2709955.28</v>
      </c>
      <c r="AB43" s="32">
        <f>ROUND(VLOOKUP($B43,'3.ข้อมูลงบทดลองปัจจุบัน'!$A$5:$CL$846,27,0),2)</f>
        <v>4456236.84</v>
      </c>
      <c r="AC43" s="32">
        <f>ROUND(VLOOKUP($B43,'3.ข้อมูลงบทดลองปัจจุบัน'!$A$5:$CL$846,28,0),2)</f>
        <v>10902643.16</v>
      </c>
      <c r="AD43" s="32">
        <f>ROUND(VLOOKUP($B43,'3.ข้อมูลงบทดลองปัจจุบัน'!$A$5:$CL$846,29,0),2)</f>
        <v>816924.4</v>
      </c>
      <c r="AE43" s="32">
        <f>ROUND(VLOOKUP($B43,'3.ข้อมูลงบทดลองปัจจุบัน'!$A$5:$CL$846,30,0),2)</f>
        <v>42568372.039999999</v>
      </c>
      <c r="AF43" s="32">
        <f>ROUND(VLOOKUP($B43,'3.ข้อมูลงบทดลองปัจจุบัน'!$A$5:$CL$846,31,0),2)</f>
        <v>4936243.72</v>
      </c>
      <c r="AG43" s="32">
        <f>ROUND(VLOOKUP($B43,'3.ข้อมูลงบทดลองปัจจุบัน'!$A$5:$CL$846,32,0),2)</f>
        <v>2193237.75</v>
      </c>
      <c r="AH43" s="32">
        <f>ROUND(VLOOKUP($B43,'3.ข้อมูลงบทดลองปัจจุบัน'!$A$5:$CL$846,33,0),2)</f>
        <v>12405271.42</v>
      </c>
      <c r="AI43" s="32">
        <f>ROUND(VLOOKUP($B43,'3.ข้อมูลงบทดลองปัจจุบัน'!$A$5:$CL$846,34,0),2)</f>
        <v>1993788.06</v>
      </c>
      <c r="AJ43" s="32">
        <f>ROUND(VLOOKUP($B43,'3.ข้อมูลงบทดลองปัจจุบัน'!$A$5:$CL$846,35,0),2)</f>
        <v>10197179.6</v>
      </c>
      <c r="AK43" s="32">
        <f>ROUND(VLOOKUP($B43,'3.ข้อมูลงบทดลองปัจจุบัน'!$A$5:$CL$846,36,0),2)</f>
        <v>4280026.38</v>
      </c>
      <c r="AL43" s="32">
        <f>ROUND(VLOOKUP($B43,'3.ข้อมูลงบทดลองปัจจุบัน'!$A$5:$CL$846,37,0),2)</f>
        <v>60903263.840000004</v>
      </c>
      <c r="AM43" s="32">
        <f>ROUND(VLOOKUP($B43,'3.ข้อมูลงบทดลองปัจจุบัน'!$A$5:$CL$846,38,0),2)</f>
        <v>6408985.3899999997</v>
      </c>
      <c r="AN43" s="32">
        <f>ROUND(VLOOKUP($B43,'3.ข้อมูลงบทดลองปัจจุบัน'!$A$5:$CL$846,39,0),2)</f>
        <v>2470432.85</v>
      </c>
      <c r="AO43" s="32">
        <f>ROUND(VLOOKUP($B43,'3.ข้อมูลงบทดลองปัจจุบัน'!$A$5:$CL$846,40,0),2)</f>
        <v>10238640</v>
      </c>
      <c r="AP43" s="32">
        <f>ROUND(VLOOKUP($B43,'3.ข้อมูลงบทดลองปัจจุบัน'!$A$5:$CL$846,41,0),2)</f>
        <v>24897285.710000001</v>
      </c>
      <c r="AQ43" s="32">
        <f>ROUND(VLOOKUP($B43,'3.ข้อมูลงบทดลองปัจจุบัน'!$A$5:$CL$846,42,0),2)</f>
        <v>7911926.1299999999</v>
      </c>
      <c r="AR43" s="32">
        <f>ROUND(VLOOKUP($B43,'3.ข้อมูลงบทดลองปัจจุบัน'!$A$5:$CL$846,43,0),2)</f>
        <v>6047944.29</v>
      </c>
      <c r="AS43" s="32">
        <f>ROUND(VLOOKUP($B43,'3.ข้อมูลงบทดลองปัจจุบัน'!$A$5:$CL$846,44,0),2)</f>
        <v>8779716.5999999996</v>
      </c>
      <c r="AT43" s="32">
        <f>ROUND(VLOOKUP($B43,'3.ข้อมูลงบทดลองปัจจุบัน'!$A$5:$CL$846,45,0),2)</f>
        <v>35630706.600000001</v>
      </c>
      <c r="AU43" s="32">
        <f>ROUND(VLOOKUP($B43,'3.ข้อมูลงบทดลองปัจจุบัน'!$A$5:$CL$846,46,0),2)</f>
        <v>20195011.629999999</v>
      </c>
      <c r="AV43" s="32">
        <f>ROUND(VLOOKUP($B43,'3.ข้อมูลงบทดลองปัจจุบัน'!$A$5:$CL$846,47,0),2)</f>
        <v>15510703.800000001</v>
      </c>
      <c r="AW43" s="32">
        <f>ROUND(VLOOKUP($B43,'3.ข้อมูลงบทดลองปัจจุบัน'!$A$5:$CL$846,48,0),2)</f>
        <v>3209853.01</v>
      </c>
      <c r="AX43" s="32">
        <f>ROUND(VLOOKUP($B43,'3.ข้อมูลงบทดลองปัจจุบัน'!$A$5:$CL$846,49,0),2)</f>
        <v>4642347.93</v>
      </c>
      <c r="AY43" s="32">
        <f>ROUND(VLOOKUP($B43,'3.ข้อมูลงบทดลองปัจจุบัน'!$A$5:$CL$846,50,0),2)</f>
        <v>7096652.3799999999</v>
      </c>
      <c r="AZ43" s="32">
        <f>ROUND(VLOOKUP($B43,'3.ข้อมูลงบทดลองปัจจุบัน'!$A$5:$CL$846,51,0),2)</f>
        <v>5660677.6799999997</v>
      </c>
      <c r="BA43" s="32">
        <f>ROUND(VLOOKUP($B43,'3.ข้อมูลงบทดลองปัจจุบัน'!$A$5:$CL$846,52,0),2)</f>
        <v>10647744.939999999</v>
      </c>
      <c r="BB43" s="32">
        <f>ROUND(VLOOKUP($B43,'3.ข้อมูลงบทดลองปัจจุบัน'!$A$5:$CL$846,53,0),2)</f>
        <v>45643490.479999997</v>
      </c>
      <c r="BC43" s="32">
        <f>ROUND(VLOOKUP($B43,'3.ข้อมูลงบทดลองปัจจุบัน'!$A$5:$CL$846,54,0),2)</f>
        <v>16733663.369999999</v>
      </c>
      <c r="BD43" s="32">
        <f>ROUND(VLOOKUP($B43,'3.ข้อมูลงบทดลองปัจจุบัน'!$A$5:$CL$846,55,0),2)</f>
        <v>162734800.40000001</v>
      </c>
      <c r="BE43" s="32">
        <f>ROUND(VLOOKUP($B43,'3.ข้อมูลงบทดลองปัจจุบัน'!$A$5:$CL$846,56,0),2)</f>
        <v>51069540.009999998</v>
      </c>
      <c r="BF43" s="32">
        <f>ROUND(VLOOKUP($B43,'3.ข้อมูลงบทดลองปัจจุบัน'!$A$5:$CL$846,57,0),2)</f>
        <v>11118042.93</v>
      </c>
      <c r="BG43" s="32">
        <f>ROUND(VLOOKUP($B43,'3.ข้อมูลงบทดลองปัจจุบัน'!$A$5:$CL$846,58,0),2)</f>
        <v>10131361.859999999</v>
      </c>
      <c r="BH43" s="32">
        <f>ROUND(VLOOKUP($B43,'3.ข้อมูลงบทดลองปัจจุบัน'!$A$5:$CL$846,59,0),2)</f>
        <v>78200481.840000004</v>
      </c>
      <c r="BI43" s="32">
        <f>ROUND(VLOOKUP($B43,'3.ข้อมูลงบทดลองปัจจุบัน'!$A$5:$CL$846,60,0),2)</f>
        <v>18851803.120000001</v>
      </c>
      <c r="BJ43" s="32">
        <f>ROUND(VLOOKUP($B43,'3.ข้อมูลงบทดลองปัจจุบัน'!$A$5:$CL$846,61,0),2)</f>
        <v>4165967.64</v>
      </c>
      <c r="BK43" s="32">
        <f>ROUND(VLOOKUP($B43,'3.ข้อมูลงบทดลองปัจจุบัน'!$A$5:$CL$846,62,0),2)</f>
        <v>8202579.3700000001</v>
      </c>
      <c r="BL43" s="32">
        <f>ROUND(VLOOKUP($B43,'3.ข้อมูลงบทดลองปัจจุบัน'!$A$5:$CL$846,63,0),2)</f>
        <v>10983171.439999999</v>
      </c>
      <c r="BM43" s="32">
        <f>ROUND(VLOOKUP($B43,'3.ข้อมูลงบทดลองปัจจุบัน'!$A$5:$CL$846,64,0),2)</f>
        <v>170017116.47</v>
      </c>
      <c r="BN43" s="32">
        <f>ROUND(VLOOKUP($B43,'3.ข้อมูลงบทดลองปัจจุบัน'!$A$5:$CL$846,65,0),2)</f>
        <v>19822174.710000001</v>
      </c>
      <c r="BO43" s="32">
        <f>ROUND(VLOOKUP($B43,'3.ข้อมูลงบทดลองปัจจุบัน'!$A$5:$CL$846,66,0),2)</f>
        <v>9085178.1199999992</v>
      </c>
      <c r="BP43" s="32">
        <f>ROUND(VLOOKUP($B43,'3.ข้อมูลงบทดลองปัจจุบัน'!$A$5:$CL$846,67,0),2)</f>
        <v>9803088.1400000006</v>
      </c>
      <c r="BQ43" s="32">
        <f>ROUND(VLOOKUP($B43,'3.ข้อมูลงบทดลองปัจจุบัน'!$A$5:$CL$846,68,0),2)</f>
        <v>35300767.469999999</v>
      </c>
      <c r="BR43" s="32">
        <f>ROUND(VLOOKUP($B43,'3.ข้อมูลงบทดลองปัจจุบัน'!$A$5:$CL$846,69,0),2)</f>
        <v>24211204.850000001</v>
      </c>
      <c r="BS43" s="32">
        <f>ROUND(VLOOKUP($B43,'3.ข้อมูลงบทดลองปัจจุบัน'!$A$5:$CL$846,70,0),2)</f>
        <v>951048352.41999996</v>
      </c>
      <c r="BT43" s="32">
        <f>ROUND(VLOOKUP($B43,'3.ข้อมูลงบทดลองปัจจุบัน'!$A$5:$CL$846,71,0),2)</f>
        <v>26569807.460000001</v>
      </c>
      <c r="BU43" s="32">
        <f>ROUND(VLOOKUP($B43,'3.ข้อมูลงบทดลองปัจจุบัน'!$A$5:$CL$846,72,0),2)</f>
        <v>20078242.030000001</v>
      </c>
      <c r="BV43" s="32">
        <f>ROUND(VLOOKUP($B43,'3.ข้อมูลงบทดลองปัจจุบัน'!$A$5:$CL$846,73,0),2)</f>
        <v>134197134.45999999</v>
      </c>
      <c r="BW43" s="32">
        <f>ROUND(VLOOKUP($B43,'3.ข้อมูลงบทดลองปัจจุบัน'!$A$5:$CL$846,74,0),2)</f>
        <v>20857502.780000001</v>
      </c>
      <c r="BX43" s="32">
        <f>ROUND(VLOOKUP($B43,'3.ข้อมูลงบทดลองปัจจุบัน'!$A$5:$CL$846,75,0),2)</f>
        <v>9479942.3200000003</v>
      </c>
      <c r="BY43" s="32">
        <f>ROUND(VLOOKUP($B43,'3.ข้อมูลงบทดลองปัจจุบัน'!$A$5:$CL$846,76,0),2)</f>
        <v>72974958.939999998</v>
      </c>
      <c r="BZ43" s="32">
        <f>ROUND(VLOOKUP($B43,'3.ข้อมูลงบทดลองปัจจุบัน'!$A$5:$CL$846,77,0),2)</f>
        <v>3454088.2</v>
      </c>
      <c r="CA43" s="32">
        <f>ROUND(VLOOKUP($B43,'3.ข้อมูลงบทดลองปัจจุบัน'!$A$5:$CL$846,78,0),2)</f>
        <v>8441078.4000000004</v>
      </c>
      <c r="CB43" s="32">
        <f>ROUND(VLOOKUP($B43,'3.ข้อมูลงบทดลองปัจจุบัน'!$A$5:$CL$846,79,0),2)</f>
        <v>14909784.57</v>
      </c>
      <c r="CC43" s="32">
        <f>ROUND(VLOOKUP($B43,'3.ข้อมูลงบทดลองปัจจุบัน'!$A$5:$CL$846,80,0),2)</f>
        <v>15221806.9</v>
      </c>
      <c r="CD43" s="32">
        <f>ROUND(VLOOKUP($B43,'3.ข้อมูลงบทดลองปัจจุบัน'!$A$5:$CL$846,81,0),2)</f>
        <v>48880202.829999998</v>
      </c>
      <c r="CE43" s="32">
        <f>ROUND(VLOOKUP($B43,'3.ข้อมูลงบทดลองปัจจุบัน'!$A$5:$CL$846,82,0),2)</f>
        <v>16822117.420000002</v>
      </c>
      <c r="CF43" s="32">
        <f>ROUND(VLOOKUP($B43,'3.ข้อมูลงบทดลองปัจจุบัน'!$A$5:$CL$846,83,0),2)</f>
        <v>16884840.359999999</v>
      </c>
      <c r="CG43" s="32">
        <f>ROUND(VLOOKUP($B43,'3.ข้อมูลงบทดลองปัจจุบัน'!$A$5:$CL$846,84,0),2)</f>
        <v>8528638.7799999993</v>
      </c>
      <c r="CH43" s="32">
        <f>ROUND(VLOOKUP($B43,'3.ข้อมูลงบทดลองปัจจุบัน'!$A$5:$CL$846,85,0),2)</f>
        <v>7797984.2400000002</v>
      </c>
      <c r="CI43" s="32">
        <f>ROUND(VLOOKUP($B43,'3.ข้อมูลงบทดลองปัจจุบัน'!$A$5:$CL$846,86,0),2)</f>
        <v>8909261.9199999999</v>
      </c>
      <c r="CJ43" s="32">
        <f>ROUND(VLOOKUP($B43,'3.ข้อมูลงบทดลองปัจจุบัน'!$A$5:$CL$846,87,0),2)</f>
        <v>11450554.289999999</v>
      </c>
      <c r="CK43" s="32">
        <f>ROUND(VLOOKUP($B43,'3.ข้อมูลงบทดลองปัจจุบัน'!$A$5:$CL$846,88,0),2)</f>
        <v>45777955.420000002</v>
      </c>
      <c r="CL43" s="32">
        <f>ROUND(VLOOKUP($B43,'3.ข้อมูลงบทดลองปัจจุบัน'!$A$5:$CL$846,89,0),2)</f>
        <v>5222991.8899999997</v>
      </c>
      <c r="CM43" s="32">
        <f>ROUND(VLOOKUP($B43,'3.ข้อมูลงบทดลองปัจจุบัน'!$A$5:$CL$846,90,0),2)</f>
        <v>8470932.2599999998</v>
      </c>
      <c r="CO43" s="75"/>
    </row>
    <row r="44" spans="1:94" x14ac:dyDescent="0.7">
      <c r="A44" s="101" t="s">
        <v>1470</v>
      </c>
      <c r="B44" s="114" t="s">
        <v>504</v>
      </c>
      <c r="C44" s="100" t="s">
        <v>505</v>
      </c>
      <c r="D44" s="32">
        <f>ROUND(VLOOKUP($B44,'3.ข้อมูลงบทดลองปัจจุบัน'!$A$5:$CL$846,3,0),2)</f>
        <v>15261630.310000001</v>
      </c>
      <c r="E44" s="32">
        <f>ROUND(VLOOKUP($B44,'3.ข้อมูลงบทดลองปัจจุบัน'!$A$5:$CL$846,4,0),2)</f>
        <v>643424.75</v>
      </c>
      <c r="F44" s="32">
        <f>ROUND(VLOOKUP($B44,'3.ข้อมูลงบทดลองปัจจุบัน'!$A$5:$CL$846,5,0),2)</f>
        <v>302983.5</v>
      </c>
      <c r="G44" s="32">
        <f>ROUND(VLOOKUP($B44,'3.ข้อมูลงบทดลองปัจจุบัน'!$A$5:$CL$846,6,0),2)</f>
        <v>762173.25</v>
      </c>
      <c r="H44" s="32">
        <f>ROUND(VLOOKUP($B44,'3.ข้อมูลงบทดลองปัจจุบัน'!$A$5:$CL$846,7,0),2)</f>
        <v>604128.80000000005</v>
      </c>
      <c r="I44" s="32">
        <f>ROUND(VLOOKUP($B44,'3.ข้อมูลงบทดลองปัจจุบัน'!$A$5:$CL$846,8,0),2)</f>
        <v>1163883.29</v>
      </c>
      <c r="J44" s="32">
        <f>ROUND(VLOOKUP($B44,'3.ข้อมูลงบทดลองปัจจุบัน'!$A$5:$CL$846,9,0),2)</f>
        <v>296033</v>
      </c>
      <c r="K44" s="32">
        <f>ROUND(VLOOKUP($B44,'3.ข้อมูลงบทดลองปัจจุบัน'!$A$5:$CL$846,10,0),2)</f>
        <v>3079323.05</v>
      </c>
      <c r="L44" s="32">
        <f>ROUND(VLOOKUP($B44,'3.ข้อมูลงบทดลองปัจจุบัน'!$A$5:$CL$846,11,0),2)</f>
        <v>389191.63</v>
      </c>
      <c r="M44" s="32">
        <f>ROUND(VLOOKUP($B44,'3.ข้อมูลงบทดลองปัจจุบัน'!$A$5:$CL$846,12,0),2)</f>
        <v>2075277.76</v>
      </c>
      <c r="N44" s="32">
        <f>ROUND(VLOOKUP($B44,'3.ข้อมูลงบทดลองปัจจุบัน'!$A$5:$CL$846,13,0),2)</f>
        <v>5998484.2999999998</v>
      </c>
      <c r="O44" s="32">
        <f>ROUND(VLOOKUP($B44,'3.ข้อมูลงบทดลองปัจจุบัน'!$A$5:$CL$846,14,0),2)</f>
        <v>298477.69</v>
      </c>
      <c r="P44" s="32">
        <f>ROUND(VLOOKUP($B44,'3.ข้อมูลงบทดลองปัจจุบัน'!$A$5:$CL$846,15,0),2)</f>
        <v>8632160.75</v>
      </c>
      <c r="Q44" s="32">
        <f>ROUND(VLOOKUP($B44,'3.ข้อมูลงบทดลองปัจจุบัน'!$A$5:$CL$846,16,0),2)</f>
        <v>1619613.18</v>
      </c>
      <c r="R44" s="32">
        <f>ROUND(VLOOKUP($B44,'3.ข้อมูลงบทดลองปัจจุบัน'!$A$5:$CL$846,17,0),2)</f>
        <v>668597.75</v>
      </c>
      <c r="S44" s="32">
        <f>ROUND(VLOOKUP($B44,'3.ข้อมูลงบทดลองปัจจุบัน'!$A$5:$CL$846,18,0),2)</f>
        <v>2863763.2</v>
      </c>
      <c r="T44" s="32">
        <f>ROUND(VLOOKUP($B44,'3.ข้อมูลงบทดลองปัจจุบัน'!$A$5:$CL$846,19,0),2)</f>
        <v>2450905.4500000002</v>
      </c>
      <c r="U44" s="32">
        <f>ROUND(VLOOKUP($B44,'3.ข้อมูลงบทดลองปัจจุบัน'!$A$5:$CL$846,20,0),2)</f>
        <v>456116.8</v>
      </c>
      <c r="V44" s="32">
        <f>ROUND(VLOOKUP($B44,'3.ข้อมูลงบทดลองปัจจุบัน'!$A$5:$CL$846,21,0),2)</f>
        <v>3480117.5</v>
      </c>
      <c r="W44" s="32">
        <f>ROUND(VLOOKUP($B44,'3.ข้อมูลงบทดลองปัจจุบัน'!$A$5:$CL$846,22,0),2)</f>
        <v>154531</v>
      </c>
      <c r="X44" s="32">
        <f>ROUND(VLOOKUP($B44,'3.ข้อมูลงบทดลองปัจจุบัน'!$A$5:$CL$846,23,0),2)</f>
        <v>22400743.199999999</v>
      </c>
      <c r="Y44" s="32">
        <f>ROUND(VLOOKUP($B44,'3.ข้อมูลงบทดลองปัจจุบัน'!$A$5:$CL$846,24,0),2)</f>
        <v>3837849.54</v>
      </c>
      <c r="Z44" s="32">
        <f>ROUND(VLOOKUP($B44,'3.ข้อมูลงบทดลองปัจจุบัน'!$A$5:$CL$846,25,0),2)</f>
        <v>756761.55</v>
      </c>
      <c r="AA44" s="32">
        <f>ROUND(VLOOKUP($B44,'3.ข้อมูลงบทดลองปัจจุบัน'!$A$5:$CL$846,26,0),2)</f>
        <v>2648357.2400000002</v>
      </c>
      <c r="AB44" s="32">
        <f>ROUND(VLOOKUP($B44,'3.ข้อมูลงบทดลองปัจจุบัน'!$A$5:$CL$846,27,0),2)</f>
        <v>1159230.5</v>
      </c>
      <c r="AC44" s="32">
        <f>ROUND(VLOOKUP($B44,'3.ข้อมูลงบทดลองปัจจุบัน'!$A$5:$CL$846,28,0),2)</f>
        <v>1502110.16</v>
      </c>
      <c r="AD44" s="32">
        <f>ROUND(VLOOKUP($B44,'3.ข้อมูลงบทดลองปัจจุบัน'!$A$5:$CL$846,29,0),2)</f>
        <v>2284228</v>
      </c>
      <c r="AE44" s="32">
        <f>ROUND(VLOOKUP($B44,'3.ข้อมูลงบทดลองปัจจุบัน'!$A$5:$CL$846,30,0),2)</f>
        <v>2863207</v>
      </c>
      <c r="AF44" s="32">
        <f>ROUND(VLOOKUP($B44,'3.ข้อมูลงบทดลองปัจจุบัน'!$A$5:$CL$846,31,0),2)</f>
        <v>488701</v>
      </c>
      <c r="AG44" s="32">
        <f>ROUND(VLOOKUP($B44,'3.ข้อมูลงบทดลองปัจจุบัน'!$A$5:$CL$846,32,0),2)</f>
        <v>290960.75</v>
      </c>
      <c r="AH44" s="32">
        <f>ROUND(VLOOKUP($B44,'3.ข้อมูลงบทดลองปัจจุบัน'!$A$5:$CL$846,33,0),2)</f>
        <v>183115</v>
      </c>
      <c r="AI44" s="32">
        <f>ROUND(VLOOKUP($B44,'3.ข้อมูลงบทดลองปัจจุบัน'!$A$5:$CL$846,34,0),2)</f>
        <v>838689.5</v>
      </c>
      <c r="AJ44" s="32">
        <f>ROUND(VLOOKUP($B44,'3.ข้อมูลงบทดลองปัจจุบัน'!$A$5:$CL$846,35,0),2)</f>
        <v>1262586</v>
      </c>
      <c r="AK44" s="32">
        <f>ROUND(VLOOKUP($B44,'3.ข้อมูลงบทดลองปัจจุบัน'!$A$5:$CL$846,36,0),2)</f>
        <v>509124</v>
      </c>
      <c r="AL44" s="32">
        <f>ROUND(VLOOKUP($B44,'3.ข้อมูลงบทดลองปัจจุบัน'!$A$5:$CL$846,37,0),2)</f>
        <v>50196325.039999999</v>
      </c>
      <c r="AM44" s="32">
        <f>ROUND(VLOOKUP($B44,'3.ข้อมูลงบทดลองปัจจุบัน'!$A$5:$CL$846,38,0),2)</f>
        <v>875298</v>
      </c>
      <c r="AN44" s="32">
        <f>ROUND(VLOOKUP($B44,'3.ข้อมูลงบทดลองปัจจุบัน'!$A$5:$CL$846,39,0),2)</f>
        <v>689904.5</v>
      </c>
      <c r="AO44" s="32">
        <f>ROUND(VLOOKUP($B44,'3.ข้อมูลงบทดลองปัจจุบัน'!$A$5:$CL$846,40,0),2)</f>
        <v>1213761</v>
      </c>
      <c r="AP44" s="32">
        <f>ROUND(VLOOKUP($B44,'3.ข้อมูลงบทดลองปัจจุบัน'!$A$5:$CL$846,41,0),2)</f>
        <v>604827</v>
      </c>
      <c r="AQ44" s="32">
        <f>ROUND(VLOOKUP($B44,'3.ข้อมูลงบทดลองปัจจุบัน'!$A$5:$CL$846,42,0),2)</f>
        <v>227803</v>
      </c>
      <c r="AR44" s="32">
        <f>ROUND(VLOOKUP($B44,'3.ข้อมูลงบทดลองปัจจุบัน'!$A$5:$CL$846,43,0),2)</f>
        <v>226978.5</v>
      </c>
      <c r="AS44" s="32">
        <f>ROUND(VLOOKUP($B44,'3.ข้อมูลงบทดลองปัจจุบัน'!$A$5:$CL$846,44,0),2)</f>
        <v>8959143.0600000005</v>
      </c>
      <c r="AT44" s="32">
        <f>ROUND(VLOOKUP($B44,'3.ข้อมูลงบทดลองปัจจุบัน'!$A$5:$CL$846,45,0),2)</f>
        <v>3300462</v>
      </c>
      <c r="AU44" s="32">
        <f>ROUND(VLOOKUP($B44,'3.ข้อมูลงบทดลองปัจจุบัน'!$A$5:$CL$846,46,0),2)</f>
        <v>1975339.55</v>
      </c>
      <c r="AV44" s="32">
        <f>ROUND(VLOOKUP($B44,'3.ข้อมูลงบทดลองปัจจุบัน'!$A$5:$CL$846,47,0),2)</f>
        <v>1279634.1499999999</v>
      </c>
      <c r="AW44" s="32">
        <f>ROUND(VLOOKUP($B44,'3.ข้อมูลงบทดลองปัจจุบัน'!$A$5:$CL$846,48,0),2)</f>
        <v>170333</v>
      </c>
      <c r="AX44" s="32">
        <f>ROUND(VLOOKUP($B44,'3.ข้อมูลงบทดลองปัจจุบัน'!$A$5:$CL$846,49,0),2)</f>
        <v>1247591.25</v>
      </c>
      <c r="AY44" s="32">
        <f>ROUND(VLOOKUP($B44,'3.ข้อมูลงบทดลองปัจจุบัน'!$A$5:$CL$846,50,0),2)</f>
        <v>1638658.58</v>
      </c>
      <c r="AZ44" s="32">
        <f>ROUND(VLOOKUP($B44,'3.ข้อมูลงบทดลองปัจจุบัน'!$A$5:$CL$846,51,0),2)</f>
        <v>488483</v>
      </c>
      <c r="BA44" s="32">
        <f>ROUND(VLOOKUP($B44,'3.ข้อมูลงบทดลองปัจจุบัน'!$A$5:$CL$846,52,0),2)</f>
        <v>469603</v>
      </c>
      <c r="BB44" s="32">
        <f>ROUND(VLOOKUP($B44,'3.ข้อมูลงบทดลองปัจจุบัน'!$A$5:$CL$846,53,0),2)</f>
        <v>19347343.559999999</v>
      </c>
      <c r="BC44" s="32">
        <f>ROUND(VLOOKUP($B44,'3.ข้อมูลงบทดลองปัจจุบัน'!$A$5:$CL$846,54,0),2)</f>
        <v>727870.25</v>
      </c>
      <c r="BD44" s="32">
        <f>ROUND(VLOOKUP($B44,'3.ข้อมูลงบทดลองปัจจุบัน'!$A$5:$CL$846,55,0),2)</f>
        <v>44633159.509999998</v>
      </c>
      <c r="BE44" s="32">
        <f>ROUND(VLOOKUP($B44,'3.ข้อมูลงบทดลองปัจจุบัน'!$A$5:$CL$846,56,0),2)</f>
        <v>2241462.54</v>
      </c>
      <c r="BF44" s="32">
        <f>ROUND(VLOOKUP($B44,'3.ข้อมูลงบทดลองปัจจุบัน'!$A$5:$CL$846,57,0),2)</f>
        <v>940166.45</v>
      </c>
      <c r="BG44" s="32">
        <f>ROUND(VLOOKUP($B44,'3.ข้อมูลงบทดลองปัจจุบัน'!$A$5:$CL$846,58,0),2)</f>
        <v>1578310</v>
      </c>
      <c r="BH44" s="32">
        <f>ROUND(VLOOKUP($B44,'3.ข้อมูลงบทดลองปัจจุบัน'!$A$5:$CL$846,59,0),2)</f>
        <v>7394061.5999999996</v>
      </c>
      <c r="BI44" s="32">
        <f>ROUND(VLOOKUP($B44,'3.ข้อมูลงบทดลองปัจจุบัน'!$A$5:$CL$846,60,0),2)</f>
        <v>247220.5</v>
      </c>
      <c r="BJ44" s="32">
        <f>ROUND(VLOOKUP($B44,'3.ข้อมูลงบทดลองปัจจุบัน'!$A$5:$CL$846,61,0),2)</f>
        <v>653174.13</v>
      </c>
      <c r="BK44" s="32">
        <f>ROUND(VLOOKUP($B44,'3.ข้อมูลงบทดลองปัจจุบัน'!$A$5:$CL$846,62,0),2)</f>
        <v>1278021.1000000001</v>
      </c>
      <c r="BL44" s="32">
        <f>ROUND(VLOOKUP($B44,'3.ข้อมูลงบทดลองปัจจุบัน'!$A$5:$CL$846,63,0),2)</f>
        <v>516337.25</v>
      </c>
      <c r="BM44" s="32">
        <f>ROUND(VLOOKUP($B44,'3.ข้อมูลงบทดลองปัจจุบัน'!$A$5:$CL$846,64,0),2)</f>
        <v>20665171.399999999</v>
      </c>
      <c r="BN44" s="32">
        <f>ROUND(VLOOKUP($B44,'3.ข้อมูลงบทดลองปัจจุบัน'!$A$5:$CL$846,65,0),2)</f>
        <v>1882927</v>
      </c>
      <c r="BO44" s="32">
        <f>ROUND(VLOOKUP($B44,'3.ข้อมูลงบทดลองปัจจุบัน'!$A$5:$CL$846,66,0),2)</f>
        <v>971056.7</v>
      </c>
      <c r="BP44" s="32">
        <f>ROUND(VLOOKUP($B44,'3.ข้อมูลงบทดลองปัจจุบัน'!$A$5:$CL$846,67,0),2)</f>
        <v>1441397</v>
      </c>
      <c r="BQ44" s="32">
        <f>ROUND(VLOOKUP($B44,'3.ข้อมูลงบทดลองปัจจุบัน'!$A$5:$CL$846,68,0),2)</f>
        <v>885673</v>
      </c>
      <c r="BR44" s="32">
        <f>ROUND(VLOOKUP($B44,'3.ข้อมูลงบทดลองปัจจุบัน'!$A$5:$CL$846,69,0),2)</f>
        <v>1575305</v>
      </c>
      <c r="BS44" s="32">
        <f>ROUND(VLOOKUP($B44,'3.ข้อมูลงบทดลองปัจจุบัน'!$A$5:$CL$846,70,0),2)</f>
        <v>50343723.600000001</v>
      </c>
      <c r="BT44" s="32">
        <f>ROUND(VLOOKUP($B44,'3.ข้อมูลงบทดลองปัจจุบัน'!$A$5:$CL$846,71,0),2)</f>
        <v>3019499.2</v>
      </c>
      <c r="BU44" s="32">
        <f>ROUND(VLOOKUP($B44,'3.ข้อมูลงบทดลองปัจจุบัน'!$A$5:$CL$846,72,0),2)</f>
        <v>4016280.55</v>
      </c>
      <c r="BV44" s="32">
        <f>ROUND(VLOOKUP($B44,'3.ข้อมูลงบทดลองปัจจุบัน'!$A$5:$CL$846,73,0),2)</f>
        <v>13305037.800000001</v>
      </c>
      <c r="BW44" s="32">
        <f>ROUND(VLOOKUP($B44,'3.ข้อมูลงบทดลองปัจจุบัน'!$A$5:$CL$846,74,0),2)</f>
        <v>2736511.6</v>
      </c>
      <c r="BX44" s="32">
        <f>ROUND(VLOOKUP($B44,'3.ข้อมูลงบทดลองปัจจุบัน'!$A$5:$CL$846,75,0),2)</f>
        <v>861435</v>
      </c>
      <c r="BY44" s="32">
        <f>ROUND(VLOOKUP($B44,'3.ข้อมูลงบทดลองปัจจุบัน'!$A$5:$CL$846,76,0),2)</f>
        <v>8568470.1500000004</v>
      </c>
      <c r="BZ44" s="32">
        <f>ROUND(VLOOKUP($B44,'3.ข้อมูลงบทดลองปัจจุบัน'!$A$5:$CL$846,77,0),2)</f>
        <v>288083.75</v>
      </c>
      <c r="CA44" s="32">
        <f>ROUND(VLOOKUP($B44,'3.ข้อมูลงบทดลองปัจจุบัน'!$A$5:$CL$846,78,0),2)</f>
        <v>573576</v>
      </c>
      <c r="CB44" s="32">
        <f>ROUND(VLOOKUP($B44,'3.ข้อมูลงบทดลองปัจจุบัน'!$A$5:$CL$846,79,0),2)</f>
        <v>500176</v>
      </c>
      <c r="CC44" s="32">
        <f>ROUND(VLOOKUP($B44,'3.ข้อมูลงบทดลองปัจจุบัน'!$A$5:$CL$846,80,0),2)</f>
        <v>4104311</v>
      </c>
      <c r="CD44" s="32">
        <f>ROUND(VLOOKUP($B44,'3.ข้อมูลงบทดลองปัจจุบัน'!$A$5:$CL$846,81,0),2)</f>
        <v>1959899.85</v>
      </c>
      <c r="CE44" s="32">
        <f>ROUND(VLOOKUP($B44,'3.ข้อมูลงบทดลองปัจจุบัน'!$A$5:$CL$846,82,0),2)</f>
        <v>1919483</v>
      </c>
      <c r="CF44" s="32">
        <f>ROUND(VLOOKUP($B44,'3.ข้อมูลงบทดลองปัจจุบัน'!$A$5:$CL$846,83,0),2)</f>
        <v>1391221.34</v>
      </c>
      <c r="CG44" s="32">
        <f>ROUND(VLOOKUP($B44,'3.ข้อมูลงบทดลองปัจจุบัน'!$A$5:$CL$846,84,0),2)</f>
        <v>620494.4</v>
      </c>
      <c r="CH44" s="32">
        <f>ROUND(VLOOKUP($B44,'3.ข้อมูลงบทดลองปัจจุบัน'!$A$5:$CL$846,85,0),2)</f>
        <v>356245.2</v>
      </c>
      <c r="CI44" s="32">
        <f>ROUND(VLOOKUP($B44,'3.ข้อมูลงบทดลองปัจจุบัน'!$A$5:$CL$846,86,0),2)</f>
        <v>256307</v>
      </c>
      <c r="CJ44" s="32">
        <f>ROUND(VLOOKUP($B44,'3.ข้อมูลงบทดลองปัจจุบัน'!$A$5:$CL$846,87,0),2)</f>
        <v>475126.8</v>
      </c>
      <c r="CK44" s="32">
        <f>ROUND(VLOOKUP($B44,'3.ข้อมูลงบทดลองปัจจุบัน'!$A$5:$CL$846,88,0),2)</f>
        <v>3049071.72</v>
      </c>
      <c r="CL44" s="32">
        <f>ROUND(VLOOKUP($B44,'3.ข้อมูลงบทดลองปัจจุบัน'!$A$5:$CL$846,89,0),2)</f>
        <v>370643</v>
      </c>
      <c r="CM44" s="32">
        <f>ROUND(VLOOKUP($B44,'3.ข้อมูลงบทดลองปัจจุบัน'!$A$5:$CL$846,90,0),2)</f>
        <v>1057536</v>
      </c>
      <c r="CO44" s="75"/>
    </row>
    <row r="45" spans="1:94" x14ac:dyDescent="0.7">
      <c r="A45" s="101" t="s">
        <v>1470</v>
      </c>
      <c r="B45" s="114" t="s">
        <v>508</v>
      </c>
      <c r="C45" s="100" t="s">
        <v>1959</v>
      </c>
      <c r="D45" s="32">
        <f>ROUND(VLOOKUP($B45,'3.ข้อมูลงบทดลองปัจจุบัน'!$A$5:$CL$846,3,0),2)</f>
        <v>2966121.49</v>
      </c>
      <c r="E45" s="32">
        <f>ROUND(VLOOKUP($B45,'3.ข้อมูลงบทดลองปัจจุบัน'!$A$5:$CL$846,4,0),2)</f>
        <v>1420365.75</v>
      </c>
      <c r="F45" s="32">
        <f>ROUND(VLOOKUP($B45,'3.ข้อมูลงบทดลองปัจจุบัน'!$A$5:$CL$846,5,0),2)</f>
        <v>0</v>
      </c>
      <c r="G45" s="32">
        <f>ROUND(VLOOKUP($B45,'3.ข้อมูลงบทดลองปัจจุบัน'!$A$5:$CL$846,6,0),2)</f>
        <v>0</v>
      </c>
      <c r="H45" s="32">
        <f>ROUND(VLOOKUP($B45,'3.ข้อมูลงบทดลองปัจจุบัน'!$A$5:$CL$846,7,0),2)</f>
        <v>0</v>
      </c>
      <c r="I45" s="32">
        <f>ROUND(VLOOKUP($B45,'3.ข้อมูลงบทดลองปัจจุบัน'!$A$5:$CL$846,8,0),2)</f>
        <v>688885</v>
      </c>
      <c r="J45" s="32">
        <f>ROUND(VLOOKUP($B45,'3.ข้อมูลงบทดลองปัจจุบัน'!$A$5:$CL$846,9,0),2)</f>
        <v>0</v>
      </c>
      <c r="K45" s="32">
        <f>ROUND(VLOOKUP($B45,'3.ข้อมูลงบทดลองปัจจุบัน'!$A$5:$CL$846,10,0),2)</f>
        <v>0</v>
      </c>
      <c r="L45" s="32">
        <f>ROUND(VLOOKUP($B45,'3.ข้อมูลงบทดลองปัจจุบัน'!$A$5:$CL$846,11,0),2)</f>
        <v>0</v>
      </c>
      <c r="M45" s="32">
        <f>ROUND(VLOOKUP($B45,'3.ข้อมูลงบทดลองปัจจุบัน'!$A$5:$CL$846,12,0),2)</f>
        <v>0</v>
      </c>
      <c r="N45" s="32">
        <f>ROUND(VLOOKUP($B45,'3.ข้อมูลงบทดลองปัจจุบัน'!$A$5:$CL$846,13,0),2)</f>
        <v>19785</v>
      </c>
      <c r="O45" s="32">
        <f>ROUND(VLOOKUP($B45,'3.ข้อมูลงบทดลองปัจจุบัน'!$A$5:$CL$846,14,0),2)</f>
        <v>564841</v>
      </c>
      <c r="P45" s="32">
        <f>ROUND(VLOOKUP($B45,'3.ข้อมูลงบทดลองปัจจุบัน'!$A$5:$CL$846,15,0),2)</f>
        <v>159965.25</v>
      </c>
      <c r="Q45" s="32">
        <f>ROUND(VLOOKUP($B45,'3.ข้อมูลงบทดลองปัจจุบัน'!$A$5:$CL$846,16,0),2)</f>
        <v>36418.300000000003</v>
      </c>
      <c r="R45" s="32">
        <f>ROUND(VLOOKUP($B45,'3.ข้อมูลงบทดลองปัจจุบัน'!$A$5:$CL$846,17,0),2)</f>
        <v>0</v>
      </c>
      <c r="S45" s="32">
        <f>ROUND(VLOOKUP($B45,'3.ข้อมูลงบทดลองปัจจุบัน'!$A$5:$CL$846,18,0),2)</f>
        <v>57857</v>
      </c>
      <c r="T45" s="32">
        <f>ROUND(VLOOKUP($B45,'3.ข้อมูลงบทดลองปัจจุบัน'!$A$5:$CL$846,19,0),2)</f>
        <v>0</v>
      </c>
      <c r="U45" s="32">
        <f>ROUND(VLOOKUP($B45,'3.ข้อมูลงบทดลองปัจจุบัน'!$A$5:$CL$846,20,0),2)</f>
        <v>0</v>
      </c>
      <c r="V45" s="32">
        <f>ROUND(VLOOKUP($B45,'3.ข้อมูลงบทดลองปัจจุบัน'!$A$5:$CL$846,21,0),2)</f>
        <v>0</v>
      </c>
      <c r="W45" s="32">
        <f>ROUND(VLOOKUP($B45,'3.ข้อมูลงบทดลองปัจจุบัน'!$A$5:$CL$846,22,0),2)</f>
        <v>0</v>
      </c>
      <c r="X45" s="32">
        <f>ROUND(VLOOKUP($B45,'3.ข้อมูลงบทดลองปัจจุบัน'!$A$5:$CL$846,23,0),2)</f>
        <v>301850.8</v>
      </c>
      <c r="Y45" s="32">
        <f>ROUND(VLOOKUP($B45,'3.ข้อมูลงบทดลองปัจจุบัน'!$A$5:$CL$846,24,0),2)</f>
        <v>0</v>
      </c>
      <c r="Z45" s="32">
        <f>ROUND(VLOOKUP($B45,'3.ข้อมูลงบทดลองปัจจุบัน'!$A$5:$CL$846,25,0),2)</f>
        <v>0</v>
      </c>
      <c r="AA45" s="32">
        <f>ROUND(VLOOKUP($B45,'3.ข้อมูลงบทดลองปัจจุบัน'!$A$5:$CL$846,26,0),2)</f>
        <v>888675.8</v>
      </c>
      <c r="AB45" s="32">
        <f>ROUND(VLOOKUP($B45,'3.ข้อมูลงบทดลองปัจจุบัน'!$A$5:$CL$846,27,0),2)</f>
        <v>336929</v>
      </c>
      <c r="AC45" s="32">
        <f>ROUND(VLOOKUP($B45,'3.ข้อมูลงบทดลองปัจจุบัน'!$A$5:$CL$846,28,0),2)</f>
        <v>151162.20000000001</v>
      </c>
      <c r="AD45" s="32">
        <f>ROUND(VLOOKUP($B45,'3.ข้อมูลงบทดลองปัจจุบัน'!$A$5:$CL$846,29,0),2)</f>
        <v>574043</v>
      </c>
      <c r="AE45" s="32">
        <f>ROUND(VLOOKUP($B45,'3.ข้อมูลงบทดลองปัจจุบัน'!$A$5:$CL$846,30,0),2)</f>
        <v>1161947</v>
      </c>
      <c r="AF45" s="32">
        <f>ROUND(VLOOKUP($B45,'3.ข้อมูลงบทดลองปัจจุบัน'!$A$5:$CL$846,31,0),2)</f>
        <v>774835</v>
      </c>
      <c r="AG45" s="32">
        <f>ROUND(VLOOKUP($B45,'3.ข้อมูลงบทดลองปัจจุบัน'!$A$5:$CL$846,32,0),2)</f>
        <v>-594949</v>
      </c>
      <c r="AH45" s="32">
        <f>ROUND(VLOOKUP($B45,'3.ข้อมูลงบทดลองปัจจุบัน'!$A$5:$CL$846,33,0),2)</f>
        <v>0</v>
      </c>
      <c r="AI45" s="32">
        <f>ROUND(VLOOKUP($B45,'3.ข้อมูลงบทดลองปัจจุบัน'!$A$5:$CL$846,34,0),2)</f>
        <v>0</v>
      </c>
      <c r="AJ45" s="32">
        <f>ROUND(VLOOKUP($B45,'3.ข้อมูลงบทดลองปัจจุบัน'!$A$5:$CL$846,35,0),2)</f>
        <v>503099</v>
      </c>
      <c r="AK45" s="32">
        <f>ROUND(VLOOKUP($B45,'3.ข้อมูลงบทดลองปัจจุบัน'!$A$5:$CL$846,36,0),2)</f>
        <v>0</v>
      </c>
      <c r="AL45" s="32">
        <f>ROUND(VLOOKUP($B45,'3.ข้อมูลงบทดลองปัจจุบัน'!$A$5:$CL$846,37,0),2)</f>
        <v>12093179.779999999</v>
      </c>
      <c r="AM45" s="32">
        <f>ROUND(VLOOKUP($B45,'3.ข้อมูลงบทดลองปัจจุบัน'!$A$5:$CL$846,38,0),2)</f>
        <v>20262</v>
      </c>
      <c r="AN45" s="32">
        <f>ROUND(VLOOKUP($B45,'3.ข้อมูลงบทดลองปัจจุบัน'!$A$5:$CL$846,39,0),2)</f>
        <v>364206.5</v>
      </c>
      <c r="AO45" s="32">
        <f>ROUND(VLOOKUP($B45,'3.ข้อมูลงบทดลองปัจจุบัน'!$A$5:$CL$846,40,0),2)</f>
        <v>1285263</v>
      </c>
      <c r="AP45" s="32">
        <f>ROUND(VLOOKUP($B45,'3.ข้อมูลงบทดลองปัจจุบัน'!$A$5:$CL$846,41,0),2)</f>
        <v>240502</v>
      </c>
      <c r="AQ45" s="32">
        <f>ROUND(VLOOKUP($B45,'3.ข้อมูลงบทดลองปัจจุบัน'!$A$5:$CL$846,42,0),2)</f>
        <v>-48322</v>
      </c>
      <c r="AR45" s="32">
        <f>ROUND(VLOOKUP($B45,'3.ข้อมูลงบทดลองปัจจุบัน'!$A$5:$CL$846,43,0),2)</f>
        <v>608740.5</v>
      </c>
      <c r="AS45" s="32">
        <f>ROUND(VLOOKUP($B45,'3.ข้อมูลงบทดลองปัจจุบัน'!$A$5:$CL$846,44,0),2)</f>
        <v>546692.18999999994</v>
      </c>
      <c r="AT45" s="32">
        <f>ROUND(VLOOKUP($B45,'3.ข้อมูลงบทดลองปัจจุบัน'!$A$5:$CL$846,45,0),2)</f>
        <v>1506070.5</v>
      </c>
      <c r="AU45" s="32">
        <f>ROUND(VLOOKUP($B45,'3.ข้อมูลงบทดลองปัจจุบัน'!$A$5:$CL$846,46,0),2)</f>
        <v>0</v>
      </c>
      <c r="AV45" s="32">
        <f>ROUND(VLOOKUP($B45,'3.ข้อมูลงบทดลองปัจจุบัน'!$A$5:$CL$846,47,0),2)</f>
        <v>0</v>
      </c>
      <c r="AW45" s="32">
        <f>ROUND(VLOOKUP($B45,'3.ข้อมูลงบทดลองปัจจุบัน'!$A$5:$CL$846,48,0),2)</f>
        <v>29782</v>
      </c>
      <c r="AX45" s="32">
        <f>ROUND(VLOOKUP($B45,'3.ข้อมูลงบทดลองปัจจุบัน'!$A$5:$CL$846,49,0),2)</f>
        <v>0</v>
      </c>
      <c r="AY45" s="32">
        <f>ROUND(VLOOKUP($B45,'3.ข้อมูลงบทดลองปัจจุบัน'!$A$5:$CL$846,50,0),2)</f>
        <v>441410</v>
      </c>
      <c r="AZ45" s="32">
        <f>ROUND(VLOOKUP($B45,'3.ข้อมูลงบทดลองปัจจุบัน'!$A$5:$CL$846,51,0),2)</f>
        <v>0</v>
      </c>
      <c r="BA45" s="32">
        <f>ROUND(VLOOKUP($B45,'3.ข้อมูลงบทดลองปัจจุบัน'!$A$5:$CL$846,52,0),2)</f>
        <v>639348</v>
      </c>
      <c r="BB45" s="32">
        <f>ROUND(VLOOKUP($B45,'3.ข้อมูลงบทดลองปัจจุบัน'!$A$5:$CL$846,53,0),2)</f>
        <v>720023.25</v>
      </c>
      <c r="BC45" s="32">
        <f>ROUND(VLOOKUP($B45,'3.ข้อมูลงบทดลองปัจจุบัน'!$A$5:$CL$846,54,0),2)</f>
        <v>-403750.81</v>
      </c>
      <c r="BD45" s="32">
        <f>ROUND(VLOOKUP($B45,'3.ข้อมูลงบทดลองปัจจุบัน'!$A$5:$CL$846,55,0),2)</f>
        <v>4895872.3</v>
      </c>
      <c r="BE45" s="32">
        <f>ROUND(VLOOKUP($B45,'3.ข้อมูลงบทดลองปัจจุบัน'!$A$5:$CL$846,56,0),2)</f>
        <v>504133</v>
      </c>
      <c r="BF45" s="32">
        <f>ROUND(VLOOKUP($B45,'3.ข้อมูลงบทดลองปัจจุบัน'!$A$5:$CL$846,57,0),2)</f>
        <v>6399</v>
      </c>
      <c r="BG45" s="32">
        <f>ROUND(VLOOKUP($B45,'3.ข้อมูลงบทดลองปัจจุบัน'!$A$5:$CL$846,58,0),2)</f>
        <v>0</v>
      </c>
      <c r="BH45" s="32">
        <f>ROUND(VLOOKUP($B45,'3.ข้อมูลงบทดลองปัจจุบัน'!$A$5:$CL$846,59,0),2)</f>
        <v>1338663</v>
      </c>
      <c r="BI45" s="32">
        <f>ROUND(VLOOKUP($B45,'3.ข้อมูลงบทดลองปัจจุบัน'!$A$5:$CL$846,60,0),2)</f>
        <v>0</v>
      </c>
      <c r="BJ45" s="32">
        <f>ROUND(VLOOKUP($B45,'3.ข้อมูลงบทดลองปัจจุบัน'!$A$5:$CL$846,61,0),2)</f>
        <v>98071</v>
      </c>
      <c r="BK45" s="32">
        <f>ROUND(VLOOKUP($B45,'3.ข้อมูลงบทดลองปัจจุบัน'!$A$5:$CL$846,62,0),2)</f>
        <v>-107237</v>
      </c>
      <c r="BL45" s="32">
        <f>ROUND(VLOOKUP($B45,'3.ข้อมูลงบทดลองปัจจุบัน'!$A$5:$CL$846,63,0),2)</f>
        <v>0</v>
      </c>
      <c r="BM45" s="32">
        <f>ROUND(VLOOKUP($B45,'3.ข้อมูลงบทดลองปัจจุบัน'!$A$5:$CL$846,64,0),2)</f>
        <v>116407.25</v>
      </c>
      <c r="BN45" s="32">
        <f>ROUND(VLOOKUP($B45,'3.ข้อมูลงบทดลองปัจจุบัน'!$A$5:$CL$846,65,0),2)</f>
        <v>0</v>
      </c>
      <c r="BO45" s="32">
        <f>ROUND(VLOOKUP($B45,'3.ข้อมูลงบทดลองปัจจุบัน'!$A$5:$CL$846,66,0),2)</f>
        <v>0</v>
      </c>
      <c r="BP45" s="32">
        <f>ROUND(VLOOKUP($B45,'3.ข้อมูลงบทดลองปัจจุบัน'!$A$5:$CL$846,67,0),2)</f>
        <v>8596033.4000000004</v>
      </c>
      <c r="BQ45" s="32">
        <f>ROUND(VLOOKUP($B45,'3.ข้อมูลงบทดลองปัจจุบัน'!$A$5:$CL$846,68,0),2)</f>
        <v>11690</v>
      </c>
      <c r="BR45" s="32">
        <f>ROUND(VLOOKUP($B45,'3.ข้อมูลงบทดลองปัจจุบัน'!$A$5:$CL$846,69,0),2)</f>
        <v>0</v>
      </c>
      <c r="BS45" s="32">
        <f>ROUND(VLOOKUP($B45,'3.ข้อมูลงบทดลองปัจจุบัน'!$A$5:$CL$846,70,0),2)</f>
        <v>21446232</v>
      </c>
      <c r="BT45" s="32">
        <f>ROUND(VLOOKUP($B45,'3.ข้อมูลงบทดลองปัจจุบัน'!$A$5:$CL$846,71,0),2)</f>
        <v>22952</v>
      </c>
      <c r="BU45" s="32">
        <f>ROUND(VLOOKUP($B45,'3.ข้อมูลงบทดลองปัจจุบัน'!$A$5:$CL$846,72,0),2)</f>
        <v>0</v>
      </c>
      <c r="BV45" s="32">
        <f>ROUND(VLOOKUP($B45,'3.ข้อมูลงบทดลองปัจจุบัน'!$A$5:$CL$846,73,0),2)</f>
        <v>966305</v>
      </c>
      <c r="BW45" s="32">
        <f>ROUND(VLOOKUP($B45,'3.ข้อมูลงบทดลองปัจจุบัน'!$A$5:$CL$846,74,0),2)</f>
        <v>0</v>
      </c>
      <c r="BX45" s="32">
        <f>ROUND(VLOOKUP($B45,'3.ข้อมูลงบทดลองปัจจุบัน'!$A$5:$CL$846,75,0),2)</f>
        <v>0</v>
      </c>
      <c r="BY45" s="32">
        <f>ROUND(VLOOKUP($B45,'3.ข้อมูลงบทดลองปัจจุบัน'!$A$5:$CL$846,76,0),2)</f>
        <v>1745222.95</v>
      </c>
      <c r="BZ45" s="32">
        <f>ROUND(VLOOKUP($B45,'3.ข้อมูลงบทดลองปัจจุบัน'!$A$5:$CL$846,77,0),2)</f>
        <v>884301.3</v>
      </c>
      <c r="CA45" s="32">
        <f>ROUND(VLOOKUP($B45,'3.ข้อมูลงบทดลองปัจจุบัน'!$A$5:$CL$846,78,0),2)</f>
        <v>0</v>
      </c>
      <c r="CB45" s="32">
        <f>ROUND(VLOOKUP($B45,'3.ข้อมูลงบทดลองปัจจุบัน'!$A$5:$CL$846,79,0),2)</f>
        <v>97118</v>
      </c>
      <c r="CC45" s="32">
        <f>ROUND(VLOOKUP($B45,'3.ข้อมูลงบทดลองปัจจุบัน'!$A$5:$CL$846,80,0),2)</f>
        <v>1260286</v>
      </c>
      <c r="CD45" s="32">
        <f>ROUND(VLOOKUP($B45,'3.ข้อมูลงบทดลองปัจจุบัน'!$A$5:$CL$846,81,0),2)</f>
        <v>724782.75</v>
      </c>
      <c r="CE45" s="32">
        <f>ROUND(VLOOKUP($B45,'3.ข้อมูลงบทดลองปัจจุบัน'!$A$5:$CL$846,82,0),2)</f>
        <v>2751841.4</v>
      </c>
      <c r="CF45" s="32">
        <f>ROUND(VLOOKUP($B45,'3.ข้อมูลงบทดลองปัจจุบัน'!$A$5:$CL$846,83,0),2)</f>
        <v>105539</v>
      </c>
      <c r="CG45" s="32">
        <f>ROUND(VLOOKUP($B45,'3.ข้อมูลงบทดลองปัจจุบัน'!$A$5:$CL$846,84,0),2)</f>
        <v>390982</v>
      </c>
      <c r="CH45" s="32">
        <f>ROUND(VLOOKUP($B45,'3.ข้อมูลงบทดลองปัจจุบัน'!$A$5:$CL$846,85,0),2)</f>
        <v>0</v>
      </c>
      <c r="CI45" s="32">
        <f>ROUND(VLOOKUP($B45,'3.ข้อมูลงบทดลองปัจจุบัน'!$A$5:$CL$846,86,0),2)</f>
        <v>0</v>
      </c>
      <c r="CJ45" s="32">
        <f>ROUND(VLOOKUP($B45,'3.ข้อมูลงบทดลองปัจจุบัน'!$A$5:$CL$846,87,0),2)</f>
        <v>16881.8</v>
      </c>
      <c r="CK45" s="32">
        <f>ROUND(VLOOKUP($B45,'3.ข้อมูลงบทดลองปัจจุบัน'!$A$5:$CL$846,88,0),2)</f>
        <v>666307.6</v>
      </c>
      <c r="CL45" s="32">
        <f>ROUND(VLOOKUP($B45,'3.ข้อมูลงบทดลองปัจจุบัน'!$A$5:$CL$846,89,0),2)</f>
        <v>0</v>
      </c>
      <c r="CM45" s="32">
        <f>ROUND(VLOOKUP($B45,'3.ข้อมูลงบทดลองปัจจุบัน'!$A$5:$CL$846,90,0),2)</f>
        <v>1052559.3</v>
      </c>
      <c r="CO45" s="75"/>
    </row>
    <row r="46" spans="1:94" x14ac:dyDescent="0.7">
      <c r="A46" s="101" t="s">
        <v>1470</v>
      </c>
      <c r="B46" s="114" t="s">
        <v>1961</v>
      </c>
      <c r="C46" s="100" t="s">
        <v>1366</v>
      </c>
      <c r="D46" s="32">
        <f>ROUND(VLOOKUP($B46,'3.ข้อมูลงบทดลองปัจจุบัน'!$A$5:$CL$846,3,0),2)</f>
        <v>0</v>
      </c>
      <c r="E46" s="32">
        <f>ROUND(VLOOKUP($B46,'3.ข้อมูลงบทดลองปัจจุบัน'!$A$5:$CL$846,4,0),2)</f>
        <v>0</v>
      </c>
      <c r="F46" s="32">
        <f>ROUND(VLOOKUP($B46,'3.ข้อมูลงบทดลองปัจจุบัน'!$A$5:$CL$846,5,0),2)</f>
        <v>0</v>
      </c>
      <c r="G46" s="32">
        <f>ROUND(VLOOKUP($B46,'3.ข้อมูลงบทดลองปัจจุบัน'!$A$5:$CL$846,6,0),2)</f>
        <v>0</v>
      </c>
      <c r="H46" s="32">
        <f>ROUND(VLOOKUP($B46,'3.ข้อมูลงบทดลองปัจจุบัน'!$A$5:$CL$846,7,0),2)</f>
        <v>0</v>
      </c>
      <c r="I46" s="32">
        <f>ROUND(VLOOKUP($B46,'3.ข้อมูลงบทดลองปัจจุบัน'!$A$5:$CL$846,8,0),2)</f>
        <v>0</v>
      </c>
      <c r="J46" s="32">
        <f>ROUND(VLOOKUP($B46,'3.ข้อมูลงบทดลองปัจจุบัน'!$A$5:$CL$846,9,0),2)</f>
        <v>0</v>
      </c>
      <c r="K46" s="32">
        <f>ROUND(VLOOKUP($B46,'3.ข้อมูลงบทดลองปัจจุบัน'!$A$5:$CL$846,10,0),2)</f>
        <v>0</v>
      </c>
      <c r="L46" s="32">
        <f>ROUND(VLOOKUP($B46,'3.ข้อมูลงบทดลองปัจจุบัน'!$A$5:$CL$846,11,0),2)</f>
        <v>0</v>
      </c>
      <c r="M46" s="32">
        <f>ROUND(VLOOKUP($B46,'3.ข้อมูลงบทดลองปัจจุบัน'!$A$5:$CL$846,12,0),2)</f>
        <v>0</v>
      </c>
      <c r="N46" s="32">
        <f>ROUND(VLOOKUP($B46,'3.ข้อมูลงบทดลองปัจจุบัน'!$A$5:$CL$846,13,0),2)</f>
        <v>105527</v>
      </c>
      <c r="O46" s="32">
        <f>ROUND(VLOOKUP($B46,'3.ข้อมูลงบทดลองปัจจุบัน'!$A$5:$CL$846,14,0),2)</f>
        <v>0</v>
      </c>
      <c r="P46" s="32">
        <f>ROUND(VLOOKUP($B46,'3.ข้อมูลงบทดลองปัจจุบัน'!$A$5:$CL$846,15,0),2)</f>
        <v>25411.5</v>
      </c>
      <c r="Q46" s="32">
        <f>ROUND(VLOOKUP($B46,'3.ข้อมูลงบทดลองปัจจุบัน'!$A$5:$CL$846,16,0),2)</f>
        <v>0</v>
      </c>
      <c r="R46" s="32">
        <f>ROUND(VLOOKUP($B46,'3.ข้อมูลงบทดลองปัจจุบัน'!$A$5:$CL$846,17,0),2)</f>
        <v>0</v>
      </c>
      <c r="S46" s="32">
        <f>ROUND(VLOOKUP($B46,'3.ข้อมูลงบทดลองปัจจุบัน'!$A$5:$CL$846,18,0),2)</f>
        <v>0</v>
      </c>
      <c r="T46" s="32">
        <f>ROUND(VLOOKUP($B46,'3.ข้อมูลงบทดลองปัจจุบัน'!$A$5:$CL$846,19,0),2)</f>
        <v>0</v>
      </c>
      <c r="U46" s="32">
        <f>ROUND(VLOOKUP($B46,'3.ข้อมูลงบทดลองปัจจุบัน'!$A$5:$CL$846,20,0),2)</f>
        <v>0</v>
      </c>
      <c r="V46" s="32">
        <f>ROUND(VLOOKUP($B46,'3.ข้อมูลงบทดลองปัจจุบัน'!$A$5:$CL$846,21,0),2)</f>
        <v>0</v>
      </c>
      <c r="W46" s="32">
        <f>ROUND(VLOOKUP($B46,'3.ข้อมูลงบทดลองปัจจุบัน'!$A$5:$CL$846,22,0),2)</f>
        <v>0</v>
      </c>
      <c r="X46" s="32">
        <f>ROUND(VLOOKUP($B46,'3.ข้อมูลงบทดลองปัจจุบัน'!$A$5:$CL$846,23,0),2)</f>
        <v>387427.4</v>
      </c>
      <c r="Y46" s="32">
        <f>ROUND(VLOOKUP($B46,'3.ข้อมูลงบทดลองปัจจุบัน'!$A$5:$CL$846,24,0),2)</f>
        <v>29455</v>
      </c>
      <c r="Z46" s="32">
        <f>ROUND(VLOOKUP($B46,'3.ข้อมูลงบทดลองปัจจุบัน'!$A$5:$CL$846,25,0),2)</f>
        <v>0</v>
      </c>
      <c r="AA46" s="32">
        <f>ROUND(VLOOKUP($B46,'3.ข้อมูลงบทดลองปัจจุบัน'!$A$5:$CL$846,26,0),2)</f>
        <v>0</v>
      </c>
      <c r="AB46" s="32">
        <f>ROUND(VLOOKUP($B46,'3.ข้อมูลงบทดลองปัจจุบัน'!$A$5:$CL$846,27,0),2)</f>
        <v>0</v>
      </c>
      <c r="AC46" s="32">
        <f>ROUND(VLOOKUP($B46,'3.ข้อมูลงบทดลองปัจจุบัน'!$A$5:$CL$846,28,0),2)</f>
        <v>-3645</v>
      </c>
      <c r="AD46" s="32">
        <f>ROUND(VLOOKUP($B46,'3.ข้อมูลงบทดลองปัจจุบัน'!$A$5:$CL$846,29,0),2)</f>
        <v>0</v>
      </c>
      <c r="AE46" s="32">
        <f>ROUND(VLOOKUP($B46,'3.ข้อมูลงบทดลองปัจจุบัน'!$A$5:$CL$846,30,0),2)</f>
        <v>0</v>
      </c>
      <c r="AF46" s="32">
        <f>ROUND(VLOOKUP($B46,'3.ข้อมูลงบทดลองปัจจุบัน'!$A$5:$CL$846,31,0),2)</f>
        <v>-881983</v>
      </c>
      <c r="AG46" s="32">
        <f>ROUND(VLOOKUP($B46,'3.ข้อมูลงบทดลองปัจจุบัน'!$A$5:$CL$846,32,0),2)</f>
        <v>0</v>
      </c>
      <c r="AH46" s="32">
        <f>ROUND(VLOOKUP($B46,'3.ข้อมูลงบทดลองปัจจุบัน'!$A$5:$CL$846,33,0),2)</f>
        <v>0</v>
      </c>
      <c r="AI46" s="32">
        <f>ROUND(VLOOKUP($B46,'3.ข้อมูลงบทดลองปัจจุบัน'!$A$5:$CL$846,34,0),2)</f>
        <v>10364</v>
      </c>
      <c r="AJ46" s="32">
        <f>ROUND(VLOOKUP($B46,'3.ข้อมูลงบทดลองปัจจุบัน'!$A$5:$CL$846,35,0),2)</f>
        <v>-1048243.4</v>
      </c>
      <c r="AK46" s="32">
        <f>ROUND(VLOOKUP($B46,'3.ข้อมูลงบทดลองปัจจุบัน'!$A$5:$CL$846,36,0),2)</f>
        <v>0</v>
      </c>
      <c r="AL46" s="32">
        <f>ROUND(VLOOKUP($B46,'3.ข้อมูลงบทดลองปัจจุบัน'!$A$5:$CL$846,37,0),2)</f>
        <v>448584.09</v>
      </c>
      <c r="AM46" s="32">
        <f>ROUND(VLOOKUP($B46,'3.ข้อมูลงบทดลองปัจจุบัน'!$A$5:$CL$846,38,0),2)</f>
        <v>0</v>
      </c>
      <c r="AN46" s="32">
        <f>ROUND(VLOOKUP($B46,'3.ข้อมูลงบทดลองปัจจุบัน'!$A$5:$CL$846,39,0),2)</f>
        <v>0</v>
      </c>
      <c r="AO46" s="32">
        <f>ROUND(VLOOKUP($B46,'3.ข้อมูลงบทดลองปัจจุบัน'!$A$5:$CL$846,40,0),2)</f>
        <v>0</v>
      </c>
      <c r="AP46" s="32">
        <f>ROUND(VLOOKUP($B46,'3.ข้อมูลงบทดลองปัจจุบัน'!$A$5:$CL$846,41,0),2)</f>
        <v>0</v>
      </c>
      <c r="AQ46" s="32">
        <f>ROUND(VLOOKUP($B46,'3.ข้อมูลงบทดลองปัจจุบัน'!$A$5:$CL$846,42,0),2)</f>
        <v>0</v>
      </c>
      <c r="AR46" s="32">
        <f>ROUND(VLOOKUP($B46,'3.ข้อมูลงบทดลองปัจจุบัน'!$A$5:$CL$846,43,0),2)</f>
        <v>0</v>
      </c>
      <c r="AS46" s="32">
        <f>ROUND(VLOOKUP($B46,'3.ข้อมูลงบทดลองปัจจุบัน'!$A$5:$CL$846,44,0),2)</f>
        <v>0</v>
      </c>
      <c r="AT46" s="32">
        <f>ROUND(VLOOKUP($B46,'3.ข้อมูลงบทดลองปัจจุบัน'!$A$5:$CL$846,45,0),2)</f>
        <v>0</v>
      </c>
      <c r="AU46" s="32">
        <f>ROUND(VLOOKUP($B46,'3.ข้อมูลงบทดลองปัจจุบัน'!$A$5:$CL$846,46,0),2)</f>
        <v>0</v>
      </c>
      <c r="AV46" s="32">
        <f>ROUND(VLOOKUP($B46,'3.ข้อมูลงบทดลองปัจจุบัน'!$A$5:$CL$846,47,0),2)</f>
        <v>26587</v>
      </c>
      <c r="AW46" s="32">
        <f>ROUND(VLOOKUP($B46,'3.ข้อมูลงบทดลองปัจจุบัน'!$A$5:$CL$846,48,0),2)</f>
        <v>0</v>
      </c>
      <c r="AX46" s="32">
        <f>ROUND(VLOOKUP($B46,'3.ข้อมูลงบทดลองปัจจุบัน'!$A$5:$CL$846,49,0),2)</f>
        <v>0</v>
      </c>
      <c r="AY46" s="32">
        <f>ROUND(VLOOKUP($B46,'3.ข้อมูลงบทดลองปัจจุบัน'!$A$5:$CL$846,50,0),2)</f>
        <v>0</v>
      </c>
      <c r="AZ46" s="32">
        <f>ROUND(VLOOKUP($B46,'3.ข้อมูลงบทดลองปัจจุบัน'!$A$5:$CL$846,51,0),2)</f>
        <v>0</v>
      </c>
      <c r="BA46" s="32">
        <f>ROUND(VLOOKUP($B46,'3.ข้อมูลงบทดลองปัจจุบัน'!$A$5:$CL$846,52,0),2)</f>
        <v>0</v>
      </c>
      <c r="BB46" s="32">
        <f>ROUND(VLOOKUP($B46,'3.ข้อมูลงบทดลองปัจจุบัน'!$A$5:$CL$846,53,0),2)</f>
        <v>0</v>
      </c>
      <c r="BC46" s="32">
        <f>ROUND(VLOOKUP($B46,'3.ข้อมูลงบทดลองปัจจุบัน'!$A$5:$CL$846,54,0),2)</f>
        <v>0</v>
      </c>
      <c r="BD46" s="32">
        <f>ROUND(VLOOKUP($B46,'3.ข้อมูลงบทดลองปัจจุบัน'!$A$5:$CL$846,55,0),2)</f>
        <v>0</v>
      </c>
      <c r="BE46" s="32">
        <f>ROUND(VLOOKUP($B46,'3.ข้อมูลงบทดลองปัจจุบัน'!$A$5:$CL$846,56,0),2)</f>
        <v>0</v>
      </c>
      <c r="BF46" s="32">
        <f>ROUND(VLOOKUP($B46,'3.ข้อมูลงบทดลองปัจจุบัน'!$A$5:$CL$846,57,0),2)</f>
        <v>0</v>
      </c>
      <c r="BG46" s="32">
        <f>ROUND(VLOOKUP($B46,'3.ข้อมูลงบทดลองปัจจุบัน'!$A$5:$CL$846,58,0),2)</f>
        <v>0</v>
      </c>
      <c r="BH46" s="32">
        <f>ROUND(VLOOKUP($B46,'3.ข้อมูลงบทดลองปัจจุบัน'!$A$5:$CL$846,59,0),2)</f>
        <v>0</v>
      </c>
      <c r="BI46" s="32">
        <f>ROUND(VLOOKUP($B46,'3.ข้อมูลงบทดลองปัจจุบัน'!$A$5:$CL$846,60,0),2)</f>
        <v>0</v>
      </c>
      <c r="BJ46" s="32">
        <f>ROUND(VLOOKUP($B46,'3.ข้อมูลงบทดลองปัจจุบัน'!$A$5:$CL$846,61,0),2)</f>
        <v>0</v>
      </c>
      <c r="BK46" s="32">
        <f>ROUND(VLOOKUP($B46,'3.ข้อมูลงบทดลองปัจจุบัน'!$A$5:$CL$846,62,0),2)</f>
        <v>95544</v>
      </c>
      <c r="BL46" s="32">
        <f>ROUND(VLOOKUP($B46,'3.ข้อมูลงบทดลองปัจจุบัน'!$A$5:$CL$846,63,0),2)</f>
        <v>0</v>
      </c>
      <c r="BM46" s="32">
        <f>ROUND(VLOOKUP($B46,'3.ข้อมูลงบทดลองปัจจุบัน'!$A$5:$CL$846,64,0),2)</f>
        <v>0</v>
      </c>
      <c r="BN46" s="32">
        <f>ROUND(VLOOKUP($B46,'3.ข้อมูลงบทดลองปัจจุบัน'!$A$5:$CL$846,65,0),2)</f>
        <v>0</v>
      </c>
      <c r="BO46" s="32">
        <f>ROUND(VLOOKUP($B46,'3.ข้อมูลงบทดลองปัจจุบัน'!$A$5:$CL$846,66,0),2)</f>
        <v>0</v>
      </c>
      <c r="BP46" s="32">
        <f>ROUND(VLOOKUP($B46,'3.ข้อมูลงบทดลองปัจจุบัน'!$A$5:$CL$846,67,0),2)</f>
        <v>51926.400000000001</v>
      </c>
      <c r="BQ46" s="32">
        <f>ROUND(VLOOKUP($B46,'3.ข้อมูลงบทดลองปัจจุบัน'!$A$5:$CL$846,68,0),2)</f>
        <v>0</v>
      </c>
      <c r="BR46" s="32">
        <f>ROUND(VLOOKUP($B46,'3.ข้อมูลงบทดลองปัจจุบัน'!$A$5:$CL$846,69,0),2)</f>
        <v>0</v>
      </c>
      <c r="BS46" s="32">
        <f>ROUND(VLOOKUP($B46,'3.ข้อมูลงบทดลองปัจจุบัน'!$A$5:$CL$846,70,0),2)</f>
        <v>6097523.5999999996</v>
      </c>
      <c r="BT46" s="32">
        <f>ROUND(VLOOKUP($B46,'3.ข้อมูลงบทดลองปัจจุบัน'!$A$5:$CL$846,71,0),2)</f>
        <v>0</v>
      </c>
      <c r="BU46" s="32">
        <f>ROUND(VLOOKUP($B46,'3.ข้อมูลงบทดลองปัจจุบัน'!$A$5:$CL$846,72,0),2)</f>
        <v>0</v>
      </c>
      <c r="BV46" s="32">
        <f>ROUND(VLOOKUP($B46,'3.ข้อมูลงบทดลองปัจจุบัน'!$A$5:$CL$846,73,0),2)</f>
        <v>247965</v>
      </c>
      <c r="BW46" s="32">
        <f>ROUND(VLOOKUP($B46,'3.ข้อมูลงบทดลองปัจจุบัน'!$A$5:$CL$846,74,0),2)</f>
        <v>0</v>
      </c>
      <c r="BX46" s="32">
        <f>ROUND(VLOOKUP($B46,'3.ข้อมูลงบทดลองปัจจุบัน'!$A$5:$CL$846,75,0),2)</f>
        <v>0</v>
      </c>
      <c r="BY46" s="32">
        <f>ROUND(VLOOKUP($B46,'3.ข้อมูลงบทดลองปัจจุบัน'!$A$5:$CL$846,76,0),2)</f>
        <v>0</v>
      </c>
      <c r="BZ46" s="32">
        <f>ROUND(VLOOKUP($B46,'3.ข้อมูลงบทดลองปัจจุบัน'!$A$5:$CL$846,77,0),2)</f>
        <v>0</v>
      </c>
      <c r="CA46" s="32">
        <f>ROUND(VLOOKUP($B46,'3.ข้อมูลงบทดลองปัจจุบัน'!$A$5:$CL$846,78,0),2)</f>
        <v>0</v>
      </c>
      <c r="CB46" s="32">
        <f>ROUND(VLOOKUP($B46,'3.ข้อมูลงบทดลองปัจจุบัน'!$A$5:$CL$846,79,0),2)</f>
        <v>8143</v>
      </c>
      <c r="CC46" s="32">
        <f>ROUND(VLOOKUP($B46,'3.ข้อมูลงบทดลองปัจจุบัน'!$A$5:$CL$846,80,0),2)</f>
        <v>0</v>
      </c>
      <c r="CD46" s="32">
        <f>ROUND(VLOOKUP($B46,'3.ข้อมูลงบทดลองปัจจุบัน'!$A$5:$CL$846,81,0),2)</f>
        <v>73747</v>
      </c>
      <c r="CE46" s="32">
        <f>ROUND(VLOOKUP($B46,'3.ข้อมูลงบทดลองปัจจุบัน'!$A$5:$CL$846,82,0),2)</f>
        <v>0</v>
      </c>
      <c r="CF46" s="32">
        <f>ROUND(VLOOKUP($B46,'3.ข้อมูลงบทดลองปัจจุบัน'!$A$5:$CL$846,83,0),2)</f>
        <v>0</v>
      </c>
      <c r="CG46" s="32">
        <f>ROUND(VLOOKUP($B46,'3.ข้อมูลงบทดลองปัจจุบัน'!$A$5:$CL$846,84,0),2)</f>
        <v>0</v>
      </c>
      <c r="CH46" s="32">
        <f>ROUND(VLOOKUP($B46,'3.ข้อมูลงบทดลองปัจจุบัน'!$A$5:$CL$846,85,0),2)</f>
        <v>0</v>
      </c>
      <c r="CI46" s="32">
        <f>ROUND(VLOOKUP($B46,'3.ข้อมูลงบทดลองปัจจุบัน'!$A$5:$CL$846,86,0),2)</f>
        <v>0</v>
      </c>
      <c r="CJ46" s="32">
        <f>ROUND(VLOOKUP($B46,'3.ข้อมูลงบทดลองปัจจุบัน'!$A$5:$CL$846,87,0),2)</f>
        <v>0</v>
      </c>
      <c r="CK46" s="32">
        <f>ROUND(VLOOKUP($B46,'3.ข้อมูลงบทดลองปัจจุบัน'!$A$5:$CL$846,88,0),2)</f>
        <v>0</v>
      </c>
      <c r="CL46" s="32">
        <f>ROUND(VLOOKUP($B46,'3.ข้อมูลงบทดลองปัจจุบัน'!$A$5:$CL$846,89,0),2)</f>
        <v>0</v>
      </c>
      <c r="CM46" s="32">
        <f>ROUND(VLOOKUP($B46,'3.ข้อมูลงบทดลองปัจจุบัน'!$A$5:$CL$846,90,0),2)</f>
        <v>0</v>
      </c>
      <c r="CO46" s="75"/>
    </row>
    <row r="47" spans="1:94" x14ac:dyDescent="0.7">
      <c r="A47" s="101" t="s">
        <v>1470</v>
      </c>
      <c r="B47" s="114" t="s">
        <v>512</v>
      </c>
      <c r="C47" s="100" t="s">
        <v>513</v>
      </c>
      <c r="D47" s="32">
        <f>ROUND(VLOOKUP($B47,'3.ข้อมูลงบทดลองปัจจุบัน'!$A$5:$CL$846,3,0),2)</f>
        <v>525787</v>
      </c>
      <c r="E47" s="32">
        <f>ROUND(VLOOKUP($B47,'3.ข้อมูลงบทดลองปัจจุบัน'!$A$5:$CL$846,4,0),2)</f>
        <v>0</v>
      </c>
      <c r="F47" s="32">
        <f>ROUND(VLOOKUP($B47,'3.ข้อมูลงบทดลองปัจจุบัน'!$A$5:$CL$846,5,0),2)</f>
        <v>254362</v>
      </c>
      <c r="G47" s="32">
        <f>ROUND(VLOOKUP($B47,'3.ข้อมูลงบทดลองปัจจุบัน'!$A$5:$CL$846,6,0),2)</f>
        <v>660311.19999999995</v>
      </c>
      <c r="H47" s="32">
        <f>ROUND(VLOOKUP($B47,'3.ข้อมูลงบทดลองปัจจุบัน'!$A$5:$CL$846,7,0),2)</f>
        <v>5600</v>
      </c>
      <c r="I47" s="32">
        <f>ROUND(VLOOKUP($B47,'3.ข้อมูลงบทดลองปัจจุบัน'!$A$5:$CL$846,8,0),2)</f>
        <v>86700</v>
      </c>
      <c r="J47" s="32">
        <f>ROUND(VLOOKUP($B47,'3.ข้อมูลงบทดลองปัจจุบัน'!$A$5:$CL$846,9,0),2)</f>
        <v>116691.75</v>
      </c>
      <c r="K47" s="32">
        <f>ROUND(VLOOKUP($B47,'3.ข้อมูลงบทดลองปัจจุบัน'!$A$5:$CL$846,10,0),2)</f>
        <v>1717355.4</v>
      </c>
      <c r="L47" s="32">
        <f>ROUND(VLOOKUP($B47,'3.ข้อมูลงบทดลองปัจจุบัน'!$A$5:$CL$846,11,0),2)</f>
        <v>1307885</v>
      </c>
      <c r="M47" s="32">
        <f>ROUND(VLOOKUP($B47,'3.ข้อมูลงบทดลองปัจจุบัน'!$A$5:$CL$846,12,0),2)</f>
        <v>0</v>
      </c>
      <c r="N47" s="32">
        <f>ROUND(VLOOKUP($B47,'3.ข้อมูลงบทดลองปัจจุบัน'!$A$5:$CL$846,13,0),2)</f>
        <v>2606308.6</v>
      </c>
      <c r="O47" s="32">
        <f>ROUND(VLOOKUP($B47,'3.ข้อมูลงบทดลองปัจจุบัน'!$A$5:$CL$846,14,0),2)</f>
        <v>1179</v>
      </c>
      <c r="P47" s="32">
        <f>ROUND(VLOOKUP($B47,'3.ข้อมูลงบทดลองปัจจุบัน'!$A$5:$CL$846,15,0),2)</f>
        <v>790207.75</v>
      </c>
      <c r="Q47" s="32">
        <f>ROUND(VLOOKUP($B47,'3.ข้อมูลงบทดลองปัจจุบัน'!$A$5:$CL$846,16,0),2)</f>
        <v>702800.18</v>
      </c>
      <c r="R47" s="32">
        <f>ROUND(VLOOKUP($B47,'3.ข้อมูลงบทดลองปัจจุบัน'!$A$5:$CL$846,17,0),2)</f>
        <v>199700</v>
      </c>
      <c r="S47" s="32">
        <f>ROUND(VLOOKUP($B47,'3.ข้อมูลงบทดลองปัจจุบัน'!$A$5:$CL$846,18,0),2)</f>
        <v>0</v>
      </c>
      <c r="T47" s="32">
        <f>ROUND(VLOOKUP($B47,'3.ข้อมูลงบทดลองปัจจุบัน'!$A$5:$CL$846,19,0),2)</f>
        <v>302815</v>
      </c>
      <c r="U47" s="32">
        <f>ROUND(VLOOKUP($B47,'3.ข้อมูลงบทดลองปัจจุบัน'!$A$5:$CL$846,20,0),2)</f>
        <v>68408.5</v>
      </c>
      <c r="V47" s="32">
        <f>ROUND(VLOOKUP($B47,'3.ข้อมูลงบทดลองปัจจุบัน'!$A$5:$CL$846,21,0),2)</f>
        <v>101413</v>
      </c>
      <c r="W47" s="32">
        <f>ROUND(VLOOKUP($B47,'3.ข้อมูลงบทดลองปัจจุบัน'!$A$5:$CL$846,22,0),2)</f>
        <v>577709</v>
      </c>
      <c r="X47" s="32">
        <f>ROUND(VLOOKUP($B47,'3.ข้อมูลงบทดลองปัจจุบัน'!$A$5:$CL$846,23,0),2)</f>
        <v>2878799.2</v>
      </c>
      <c r="Y47" s="32">
        <f>ROUND(VLOOKUP($B47,'3.ข้อมูลงบทดลองปัจจุบัน'!$A$5:$CL$846,24,0),2)</f>
        <v>120503</v>
      </c>
      <c r="Z47" s="32">
        <f>ROUND(VLOOKUP($B47,'3.ข้อมูลงบทดลองปัจจุบัน'!$A$5:$CL$846,25,0),2)</f>
        <v>429210</v>
      </c>
      <c r="AA47" s="32">
        <f>ROUND(VLOOKUP($B47,'3.ข้อมูลงบทดลองปัจจุบัน'!$A$5:$CL$846,26,0),2)</f>
        <v>21617</v>
      </c>
      <c r="AB47" s="32">
        <f>ROUND(VLOOKUP($B47,'3.ข้อมูลงบทดลองปัจจุบัน'!$A$5:$CL$846,27,0),2)</f>
        <v>0</v>
      </c>
      <c r="AC47" s="32">
        <f>ROUND(VLOOKUP($B47,'3.ข้อมูลงบทดลองปัจจุบัน'!$A$5:$CL$846,28,0),2)</f>
        <v>25011</v>
      </c>
      <c r="AD47" s="32">
        <f>ROUND(VLOOKUP($B47,'3.ข้อมูลงบทดลองปัจจุบัน'!$A$5:$CL$846,29,0),2)</f>
        <v>1099</v>
      </c>
      <c r="AE47" s="32">
        <f>ROUND(VLOOKUP($B47,'3.ข้อมูลงบทดลองปัจจุบัน'!$A$5:$CL$846,30,0),2)</f>
        <v>0</v>
      </c>
      <c r="AF47" s="32">
        <f>ROUND(VLOOKUP($B47,'3.ข้อมูลงบทดลองปัจจุบัน'!$A$5:$CL$846,31,0),2)</f>
        <v>61878</v>
      </c>
      <c r="AG47" s="32">
        <f>ROUND(VLOOKUP($B47,'3.ข้อมูลงบทดลองปัจจุบัน'!$A$5:$CL$846,32,0),2)</f>
        <v>0</v>
      </c>
      <c r="AH47" s="32">
        <f>ROUND(VLOOKUP($B47,'3.ข้อมูลงบทดลองปัจจุบัน'!$A$5:$CL$846,33,0),2)</f>
        <v>59351</v>
      </c>
      <c r="AI47" s="32">
        <f>ROUND(VLOOKUP($B47,'3.ข้อมูลงบทดลองปัจจุบัน'!$A$5:$CL$846,34,0),2)</f>
        <v>128850</v>
      </c>
      <c r="AJ47" s="32">
        <f>ROUND(VLOOKUP($B47,'3.ข้อมูลงบทดลองปัจจุบัน'!$A$5:$CL$846,35,0),2)</f>
        <v>216523</v>
      </c>
      <c r="AK47" s="32">
        <f>ROUND(VLOOKUP($B47,'3.ข้อมูลงบทดลองปัจจุบัน'!$A$5:$CL$846,36,0),2)</f>
        <v>24058</v>
      </c>
      <c r="AL47" s="32">
        <f>ROUND(VLOOKUP($B47,'3.ข้อมูลงบทดลองปัจจุบัน'!$A$5:$CL$846,37,0),2)</f>
        <v>2471523.0299999998</v>
      </c>
      <c r="AM47" s="32">
        <f>ROUND(VLOOKUP($B47,'3.ข้อมูลงบทดลองปัจจุบัน'!$A$5:$CL$846,38,0),2)</f>
        <v>1301930</v>
      </c>
      <c r="AN47" s="32">
        <f>ROUND(VLOOKUP($B47,'3.ข้อมูลงบทดลองปัจจุบัน'!$A$5:$CL$846,39,0),2)</f>
        <v>0</v>
      </c>
      <c r="AO47" s="32">
        <f>ROUND(VLOOKUP($B47,'3.ข้อมูลงบทดลองปัจจุบัน'!$A$5:$CL$846,40,0),2)</f>
        <v>72651</v>
      </c>
      <c r="AP47" s="32">
        <f>ROUND(VLOOKUP($B47,'3.ข้อมูลงบทดลองปัจจุบัน'!$A$5:$CL$846,41,0),2)</f>
        <v>205410</v>
      </c>
      <c r="AQ47" s="32">
        <f>ROUND(VLOOKUP($B47,'3.ข้อมูลงบทดลองปัจจุบัน'!$A$5:$CL$846,42,0),2)</f>
        <v>0</v>
      </c>
      <c r="AR47" s="32">
        <f>ROUND(VLOOKUP($B47,'3.ข้อมูลงบทดลองปัจจุบัน'!$A$5:$CL$846,43,0),2)</f>
        <v>0</v>
      </c>
      <c r="AS47" s="32">
        <f>ROUND(VLOOKUP($B47,'3.ข้อมูลงบทดลองปัจจุบัน'!$A$5:$CL$846,44,0),2)</f>
        <v>1545613.94</v>
      </c>
      <c r="AT47" s="32">
        <f>ROUND(VLOOKUP($B47,'3.ข้อมูลงบทดลองปัจจุบัน'!$A$5:$CL$846,45,0),2)</f>
        <v>0</v>
      </c>
      <c r="AU47" s="32">
        <f>ROUND(VLOOKUP($B47,'3.ข้อมูลงบทดลองปัจจุบัน'!$A$5:$CL$846,46,0),2)</f>
        <v>3583968.4</v>
      </c>
      <c r="AV47" s="32">
        <f>ROUND(VLOOKUP($B47,'3.ข้อมูลงบทดลองปัจจุบัน'!$A$5:$CL$846,47,0),2)</f>
        <v>513695.52</v>
      </c>
      <c r="AW47" s="32">
        <f>ROUND(VLOOKUP($B47,'3.ข้อมูลงบทดลองปัจจุบัน'!$A$5:$CL$846,48,0),2)</f>
        <v>73528</v>
      </c>
      <c r="AX47" s="32">
        <f>ROUND(VLOOKUP($B47,'3.ข้อมูลงบทดลองปัจจุบัน'!$A$5:$CL$846,49,0),2)</f>
        <v>169542.75</v>
      </c>
      <c r="AY47" s="32">
        <f>ROUND(VLOOKUP($B47,'3.ข้อมูลงบทดลองปัจจุบัน'!$A$5:$CL$846,50,0),2)</f>
        <v>0</v>
      </c>
      <c r="AZ47" s="32">
        <f>ROUND(VLOOKUP($B47,'3.ข้อมูลงบทดลองปัจจุบัน'!$A$5:$CL$846,51,0),2)</f>
        <v>36854</v>
      </c>
      <c r="BA47" s="32">
        <f>ROUND(VLOOKUP($B47,'3.ข้อมูลงบทดลองปัจจุบัน'!$A$5:$CL$846,52,0),2)</f>
        <v>5554</v>
      </c>
      <c r="BB47" s="32">
        <f>ROUND(VLOOKUP($B47,'3.ข้อมูลงบทดลองปัจจุบัน'!$A$5:$CL$846,53,0),2)</f>
        <v>3902362.5</v>
      </c>
      <c r="BC47" s="32">
        <f>ROUND(VLOOKUP($B47,'3.ข้อมูลงบทดลองปัจจุบัน'!$A$5:$CL$846,54,0),2)</f>
        <v>0</v>
      </c>
      <c r="BD47" s="32">
        <f>ROUND(VLOOKUP($B47,'3.ข้อมูลงบทดลองปัจจุบัน'!$A$5:$CL$846,55,0),2)</f>
        <v>1196213.8</v>
      </c>
      <c r="BE47" s="32">
        <f>ROUND(VLOOKUP($B47,'3.ข้อมูลงบทดลองปัจจุบัน'!$A$5:$CL$846,56,0),2)</f>
        <v>651368.4</v>
      </c>
      <c r="BF47" s="32">
        <f>ROUND(VLOOKUP($B47,'3.ข้อมูลงบทดลองปัจจุบัน'!$A$5:$CL$846,57,0),2)</f>
        <v>97936</v>
      </c>
      <c r="BG47" s="32">
        <f>ROUND(VLOOKUP($B47,'3.ข้อมูลงบทดลองปัจจุบัน'!$A$5:$CL$846,58,0),2)</f>
        <v>383835.5</v>
      </c>
      <c r="BH47" s="32">
        <f>ROUND(VLOOKUP($B47,'3.ข้อมูลงบทดลองปัจจุบัน'!$A$5:$CL$846,59,0),2)</f>
        <v>1443361.25</v>
      </c>
      <c r="BI47" s="32">
        <f>ROUND(VLOOKUP($B47,'3.ข้อมูลงบทดลองปัจจุบัน'!$A$5:$CL$846,60,0),2)</f>
        <v>69730.5</v>
      </c>
      <c r="BJ47" s="32">
        <f>ROUND(VLOOKUP($B47,'3.ข้อมูลงบทดลองปัจจุบัน'!$A$5:$CL$846,61,0),2)</f>
        <v>71231</v>
      </c>
      <c r="BK47" s="32">
        <f>ROUND(VLOOKUP($B47,'3.ข้อมูลงบทดลองปัจจุบัน'!$A$5:$CL$846,62,0),2)</f>
        <v>45687</v>
      </c>
      <c r="BL47" s="32">
        <f>ROUND(VLOOKUP($B47,'3.ข้อมูลงบทดลองปัจจุบัน'!$A$5:$CL$846,63,0),2)</f>
        <v>48454.5</v>
      </c>
      <c r="BM47" s="32">
        <f>ROUND(VLOOKUP($B47,'3.ข้อมูลงบทดลองปัจจุบัน'!$A$5:$CL$846,64,0),2)</f>
        <v>2367085</v>
      </c>
      <c r="BN47" s="32">
        <f>ROUND(VLOOKUP($B47,'3.ข้อมูลงบทดลองปัจจุบัน'!$A$5:$CL$846,65,0),2)</f>
        <v>766937</v>
      </c>
      <c r="BO47" s="32">
        <f>ROUND(VLOOKUP($B47,'3.ข้อมูลงบทดลองปัจจุบัน'!$A$5:$CL$846,66,0),2)</f>
        <v>391883</v>
      </c>
      <c r="BP47" s="32">
        <f>ROUND(VLOOKUP($B47,'3.ข้อมูลงบทดลองปัจจุบัน'!$A$5:$CL$846,67,0),2)</f>
        <v>369277</v>
      </c>
      <c r="BQ47" s="32">
        <f>ROUND(VLOOKUP($B47,'3.ข้อมูลงบทดลองปัจจุบัน'!$A$5:$CL$846,68,0),2)</f>
        <v>1180589</v>
      </c>
      <c r="BR47" s="32">
        <f>ROUND(VLOOKUP($B47,'3.ข้อมูลงบทดลองปัจจุบัน'!$A$5:$CL$846,69,0),2)</f>
        <v>390470</v>
      </c>
      <c r="BS47" s="32">
        <f>ROUND(VLOOKUP($B47,'3.ข้อมูลงบทดลองปัจจุบัน'!$A$5:$CL$846,70,0),2)</f>
        <v>7759533</v>
      </c>
      <c r="BT47" s="32">
        <f>ROUND(VLOOKUP($B47,'3.ข้อมูลงบทดลองปัจจุบัน'!$A$5:$CL$846,71,0),2)</f>
        <v>92113</v>
      </c>
      <c r="BU47" s="32">
        <f>ROUND(VLOOKUP($B47,'3.ข้อมูลงบทดลองปัจจุบัน'!$A$5:$CL$846,72,0),2)</f>
        <v>0</v>
      </c>
      <c r="BV47" s="32">
        <f>ROUND(VLOOKUP($B47,'3.ข้อมูลงบทดลองปัจจุบัน'!$A$5:$CL$846,73,0),2)</f>
        <v>1377375</v>
      </c>
      <c r="BW47" s="32">
        <f>ROUND(VLOOKUP($B47,'3.ข้อมูลงบทดลองปัจจุบัน'!$A$5:$CL$846,74,0),2)</f>
        <v>0</v>
      </c>
      <c r="BX47" s="32">
        <f>ROUND(VLOOKUP($B47,'3.ข้อมูลงบทดลองปัจจุบัน'!$A$5:$CL$846,75,0),2)</f>
        <v>1399159</v>
      </c>
      <c r="BY47" s="32">
        <f>ROUND(VLOOKUP($B47,'3.ข้อมูลงบทดลองปัจจุบัน'!$A$5:$CL$846,76,0),2)</f>
        <v>276425.5</v>
      </c>
      <c r="BZ47" s="32">
        <f>ROUND(VLOOKUP($B47,'3.ข้อมูลงบทดลองปัจจุบัน'!$A$5:$CL$846,77,0),2)</f>
        <v>6774.5</v>
      </c>
      <c r="CA47" s="32">
        <f>ROUND(VLOOKUP($B47,'3.ข้อมูลงบทดลองปัจจุบัน'!$A$5:$CL$846,78,0),2)</f>
        <v>0</v>
      </c>
      <c r="CB47" s="32">
        <f>ROUND(VLOOKUP($B47,'3.ข้อมูลงบทดลองปัจจุบัน'!$A$5:$CL$846,79,0),2)</f>
        <v>38419</v>
      </c>
      <c r="CC47" s="32">
        <f>ROUND(VLOOKUP($B47,'3.ข้อมูลงบทดลองปัจจุบัน'!$A$5:$CL$846,80,0),2)</f>
        <v>175769</v>
      </c>
      <c r="CD47" s="32">
        <f>ROUND(VLOOKUP($B47,'3.ข้อมูลงบทดลองปัจจุบัน'!$A$5:$CL$846,81,0),2)</f>
        <v>328549.5</v>
      </c>
      <c r="CE47" s="32">
        <f>ROUND(VLOOKUP($B47,'3.ข้อมูลงบทดลองปัจจุบัน'!$A$5:$CL$846,82,0),2)</f>
        <v>68698</v>
      </c>
      <c r="CF47" s="32">
        <f>ROUND(VLOOKUP($B47,'3.ข้อมูลงบทดลองปัจจุบัน'!$A$5:$CL$846,83,0),2)</f>
        <v>221639.5</v>
      </c>
      <c r="CG47" s="32">
        <f>ROUND(VLOOKUP($B47,'3.ข้อมูลงบทดลองปัจจุบัน'!$A$5:$CL$846,84,0),2)</f>
        <v>0</v>
      </c>
      <c r="CH47" s="32">
        <f>ROUND(VLOOKUP($B47,'3.ข้อมูลงบทดลองปัจจุบัน'!$A$5:$CL$846,85,0),2)</f>
        <v>529656.80000000005</v>
      </c>
      <c r="CI47" s="32">
        <f>ROUND(VLOOKUP($B47,'3.ข้อมูลงบทดลองปัจจุบัน'!$A$5:$CL$846,86,0),2)</f>
        <v>8026</v>
      </c>
      <c r="CJ47" s="32">
        <f>ROUND(VLOOKUP($B47,'3.ข้อมูลงบทดลองปัจจุบัน'!$A$5:$CL$846,87,0),2)</f>
        <v>76856.600000000006</v>
      </c>
      <c r="CK47" s="32">
        <f>ROUND(VLOOKUP($B47,'3.ข้อมูลงบทดลองปัจจุบัน'!$A$5:$CL$846,88,0),2)</f>
        <v>787689</v>
      </c>
      <c r="CL47" s="32">
        <f>ROUND(VLOOKUP($B47,'3.ข้อมูลงบทดลองปัจจุบัน'!$A$5:$CL$846,89,0),2)</f>
        <v>580783</v>
      </c>
      <c r="CM47" s="32">
        <f>ROUND(VLOOKUP($B47,'3.ข้อมูลงบทดลองปัจจุบัน'!$A$5:$CL$846,90,0),2)</f>
        <v>14592</v>
      </c>
      <c r="CO47" s="75"/>
    </row>
    <row r="48" spans="1:94" x14ac:dyDescent="0.7">
      <c r="A48" s="101" t="s">
        <v>1470</v>
      </c>
      <c r="B48" s="114" t="s">
        <v>516</v>
      </c>
      <c r="C48" s="100" t="s">
        <v>517</v>
      </c>
      <c r="D48" s="32">
        <f>ROUND(VLOOKUP($B48,'3.ข้อมูลงบทดลองปัจจุบัน'!$A$5:$CL$846,3,0),2)</f>
        <v>35143063.520000003</v>
      </c>
      <c r="E48" s="32">
        <f>ROUND(VLOOKUP($B48,'3.ข้อมูลงบทดลองปัจจุบัน'!$A$5:$CL$846,4,0),2)</f>
        <v>0</v>
      </c>
      <c r="F48" s="32">
        <f>ROUND(VLOOKUP($B48,'3.ข้อมูลงบทดลองปัจจุบัน'!$A$5:$CL$846,5,0),2)</f>
        <v>3087444.3</v>
      </c>
      <c r="G48" s="32">
        <f>ROUND(VLOOKUP($B48,'3.ข้อมูลงบทดลองปัจจุบัน'!$A$5:$CL$846,6,0),2)</f>
        <v>71597.2</v>
      </c>
      <c r="H48" s="32">
        <f>ROUND(VLOOKUP($B48,'3.ข้อมูลงบทดลองปัจจุบัน'!$A$5:$CL$846,7,0),2)</f>
        <v>580245.6</v>
      </c>
      <c r="I48" s="32">
        <f>ROUND(VLOOKUP($B48,'3.ข้อมูลงบทดลองปัจจุบัน'!$A$5:$CL$846,8,0),2)</f>
        <v>1516154.54</v>
      </c>
      <c r="J48" s="32">
        <f>ROUND(VLOOKUP($B48,'3.ข้อมูลงบทดลองปัจจุบัน'!$A$5:$CL$846,9,0),2)</f>
        <v>1356760.19</v>
      </c>
      <c r="K48" s="32">
        <f>ROUND(VLOOKUP($B48,'3.ข้อมูลงบทดลองปัจจุบัน'!$A$5:$CL$846,10,0),2)</f>
        <v>4413553</v>
      </c>
      <c r="L48" s="32">
        <f>ROUND(VLOOKUP($B48,'3.ข้อมูลงบทดลองปัจจุบัน'!$A$5:$CL$846,11,0),2)</f>
        <v>6927223.5999999996</v>
      </c>
      <c r="M48" s="32">
        <f>ROUND(VLOOKUP($B48,'3.ข้อมูลงบทดลองปัจจุบัน'!$A$5:$CL$846,12,0),2)</f>
        <v>0</v>
      </c>
      <c r="N48" s="32">
        <f>ROUND(VLOOKUP($B48,'3.ข้อมูลงบทดลองปัจจุบัน'!$A$5:$CL$846,13,0),2)</f>
        <v>971897.2</v>
      </c>
      <c r="O48" s="32">
        <f>ROUND(VLOOKUP($B48,'3.ข้อมูลงบทดลองปัจจุบัน'!$A$5:$CL$846,14,0),2)</f>
        <v>0</v>
      </c>
      <c r="P48" s="32">
        <f>ROUND(VLOOKUP($B48,'3.ข้อมูลงบทดลองปัจจุบัน'!$A$5:$CL$846,15,0),2)</f>
        <v>5846141.7599999998</v>
      </c>
      <c r="Q48" s="32">
        <f>ROUND(VLOOKUP($B48,'3.ข้อมูลงบทดลองปัจจุบัน'!$A$5:$CL$846,16,0),2)</f>
        <v>318895</v>
      </c>
      <c r="R48" s="32">
        <f>ROUND(VLOOKUP($B48,'3.ข้อมูลงบทดลองปัจจุบัน'!$A$5:$CL$846,17,0),2)</f>
        <v>2510043.5</v>
      </c>
      <c r="S48" s="32">
        <f>ROUND(VLOOKUP($B48,'3.ข้อมูลงบทดลองปัจจุบัน'!$A$5:$CL$846,18,0),2)</f>
        <v>281236.8</v>
      </c>
      <c r="T48" s="32">
        <f>ROUND(VLOOKUP($B48,'3.ข้อมูลงบทดลองปัจจุบัน'!$A$5:$CL$846,19,0),2)</f>
        <v>2233221.35</v>
      </c>
      <c r="U48" s="32">
        <f>ROUND(VLOOKUP($B48,'3.ข้อมูลงบทดลองปัจจุบัน'!$A$5:$CL$846,20,0),2)</f>
        <v>3869377.55</v>
      </c>
      <c r="V48" s="32">
        <f>ROUND(VLOOKUP($B48,'3.ข้อมูลงบทดลองปัจจุบัน'!$A$5:$CL$846,21,0),2)</f>
        <v>978710.6</v>
      </c>
      <c r="W48" s="32">
        <f>ROUND(VLOOKUP($B48,'3.ข้อมูลงบทดลองปัจจุบัน'!$A$5:$CL$846,22,0),2)</f>
        <v>44876.4</v>
      </c>
      <c r="X48" s="32">
        <f>ROUND(VLOOKUP($B48,'3.ข้อมูลงบทดลองปัจจุบัน'!$A$5:$CL$846,23,0),2)</f>
        <v>3446297.5</v>
      </c>
      <c r="Y48" s="32">
        <f>ROUND(VLOOKUP($B48,'3.ข้อมูลงบทดลองปัจจุบัน'!$A$5:$CL$846,24,0),2)</f>
        <v>631000.16</v>
      </c>
      <c r="Z48" s="32">
        <f>ROUND(VLOOKUP($B48,'3.ข้อมูลงบทดลองปัจจุบัน'!$A$5:$CL$846,25,0),2)</f>
        <v>7064293</v>
      </c>
      <c r="AA48" s="32">
        <f>ROUND(VLOOKUP($B48,'3.ข้อมูลงบทดลองปัจจุบัน'!$A$5:$CL$846,26,0),2)</f>
        <v>1763433</v>
      </c>
      <c r="AB48" s="32">
        <f>ROUND(VLOOKUP($B48,'3.ข้อมูลงบทดลองปัจจุบัน'!$A$5:$CL$846,27,0),2)</f>
        <v>0</v>
      </c>
      <c r="AC48" s="32">
        <f>ROUND(VLOOKUP($B48,'3.ข้อมูลงบทดลองปัจจุบัน'!$A$5:$CL$846,28,0),2)</f>
        <v>294632.5</v>
      </c>
      <c r="AD48" s="32">
        <f>ROUND(VLOOKUP($B48,'3.ข้อมูลงบทดลองปัจจุบัน'!$A$5:$CL$846,29,0),2)</f>
        <v>0</v>
      </c>
      <c r="AE48" s="32">
        <f>ROUND(VLOOKUP($B48,'3.ข้อมูลงบทดลองปัจจุบัน'!$A$5:$CL$846,30,0),2)</f>
        <v>3781356</v>
      </c>
      <c r="AF48" s="32">
        <f>ROUND(VLOOKUP($B48,'3.ข้อมูลงบทดลองปัจจุบัน'!$A$5:$CL$846,31,0),2)</f>
        <v>881983</v>
      </c>
      <c r="AG48" s="32">
        <f>ROUND(VLOOKUP($B48,'3.ข้อมูลงบทดลองปัจจุบัน'!$A$5:$CL$846,32,0),2)</f>
        <v>2383259.5</v>
      </c>
      <c r="AH48" s="32">
        <f>ROUND(VLOOKUP($B48,'3.ข้อมูลงบทดลองปัจจุบัน'!$A$5:$CL$846,33,0),2)</f>
        <v>0</v>
      </c>
      <c r="AI48" s="32">
        <f>ROUND(VLOOKUP($B48,'3.ข้อมูลงบทดลองปัจจุบัน'!$A$5:$CL$846,34,0),2)</f>
        <v>2317188.6800000002</v>
      </c>
      <c r="AJ48" s="32">
        <f>ROUND(VLOOKUP($B48,'3.ข้อมูลงบทดลองปัจจุบัน'!$A$5:$CL$846,35,0),2)</f>
        <v>0</v>
      </c>
      <c r="AK48" s="32">
        <f>ROUND(VLOOKUP($B48,'3.ข้อมูลงบทดลองปัจจุบัน'!$A$5:$CL$846,36,0),2)</f>
        <v>279201.2</v>
      </c>
      <c r="AL48" s="32">
        <f>ROUND(VLOOKUP($B48,'3.ข้อมูลงบทดลองปัจจุบัน'!$A$5:$CL$846,37,0),2)</f>
        <v>17387942.800000001</v>
      </c>
      <c r="AM48" s="32">
        <f>ROUND(VLOOKUP($B48,'3.ข้อมูลงบทดลองปัจจุบัน'!$A$5:$CL$846,38,0),2)</f>
        <v>36567</v>
      </c>
      <c r="AN48" s="32">
        <f>ROUND(VLOOKUP($B48,'3.ข้อมูลงบทดลองปัจจุบัน'!$A$5:$CL$846,39,0),2)</f>
        <v>898692.5</v>
      </c>
      <c r="AO48" s="32">
        <f>ROUND(VLOOKUP($B48,'3.ข้อมูลงบทดลองปัจจุบัน'!$A$5:$CL$846,40,0),2)</f>
        <v>9357668</v>
      </c>
      <c r="AP48" s="32">
        <f>ROUND(VLOOKUP($B48,'3.ข้อมูลงบทดลองปัจจุบัน'!$A$5:$CL$846,41,0),2)</f>
        <v>22632936.300000001</v>
      </c>
      <c r="AQ48" s="32">
        <f>ROUND(VLOOKUP($B48,'3.ข้อมูลงบทดลองปัจจุบัน'!$A$5:$CL$846,42,0),2)</f>
        <v>4618435.1900000004</v>
      </c>
      <c r="AR48" s="32">
        <f>ROUND(VLOOKUP($B48,'3.ข้อมูลงบทดลองปัจจุบัน'!$A$5:$CL$846,43,0),2)</f>
        <v>0</v>
      </c>
      <c r="AS48" s="32">
        <f>ROUND(VLOOKUP($B48,'3.ข้อมูลงบทดลองปัจจุบัน'!$A$5:$CL$846,44,0),2)</f>
        <v>7077390.2000000002</v>
      </c>
      <c r="AT48" s="32">
        <f>ROUND(VLOOKUP($B48,'3.ข้อมูลงบทดลองปัจจุบัน'!$A$5:$CL$846,45,0),2)</f>
        <v>0</v>
      </c>
      <c r="AU48" s="32">
        <f>ROUND(VLOOKUP($B48,'3.ข้อมูลงบทดลองปัจจุบัน'!$A$5:$CL$846,46,0),2)</f>
        <v>1665258</v>
      </c>
      <c r="AV48" s="32">
        <f>ROUND(VLOOKUP($B48,'3.ข้อมูลงบทดลองปัจจุบัน'!$A$5:$CL$846,47,0),2)</f>
        <v>2456615.87</v>
      </c>
      <c r="AW48" s="32">
        <f>ROUND(VLOOKUP($B48,'3.ข้อมูลงบทดลองปัจจุบัน'!$A$5:$CL$846,48,0),2)</f>
        <v>3487704.2</v>
      </c>
      <c r="AX48" s="32">
        <f>ROUND(VLOOKUP($B48,'3.ข้อมูลงบทดลองปัจจุบัน'!$A$5:$CL$846,49,0),2)</f>
        <v>697434.25</v>
      </c>
      <c r="AY48" s="32">
        <f>ROUND(VLOOKUP($B48,'3.ข้อมูลงบทดลองปัจจุบัน'!$A$5:$CL$846,50,0),2)</f>
        <v>325725.45</v>
      </c>
      <c r="AZ48" s="32">
        <f>ROUND(VLOOKUP($B48,'3.ข้อมูลงบทดลองปัจจุบัน'!$A$5:$CL$846,51,0),2)</f>
        <v>1039931.8</v>
      </c>
      <c r="BA48" s="32">
        <f>ROUND(VLOOKUP($B48,'3.ข้อมูลงบทดลองปัจจุบัน'!$A$5:$CL$846,52,0),2)</f>
        <v>1125163</v>
      </c>
      <c r="BB48" s="32">
        <f>ROUND(VLOOKUP($B48,'3.ข้อมูลงบทดลองปัจจุบัน'!$A$5:$CL$846,53,0),2)</f>
        <v>7865486.3499999996</v>
      </c>
      <c r="BC48" s="32">
        <f>ROUND(VLOOKUP($B48,'3.ข้อมูลงบทดลองปัจจุบัน'!$A$5:$CL$846,54,0),2)</f>
        <v>812151.6</v>
      </c>
      <c r="BD48" s="32">
        <f>ROUND(VLOOKUP($B48,'3.ข้อมูลงบทดลองปัจจุบัน'!$A$5:$CL$846,55,0),2)</f>
        <v>32806716.399999999</v>
      </c>
      <c r="BE48" s="32">
        <f>ROUND(VLOOKUP($B48,'3.ข้อมูลงบทดลองปัจจุบัน'!$A$5:$CL$846,56,0),2)</f>
        <v>6388062.5999999996</v>
      </c>
      <c r="BF48" s="32">
        <f>ROUND(VLOOKUP($B48,'3.ข้อมูลงบทดลองปัจจุบัน'!$A$5:$CL$846,57,0),2)</f>
        <v>1941842.4</v>
      </c>
      <c r="BG48" s="32">
        <f>ROUND(VLOOKUP($B48,'3.ข้อมูลงบทดลองปัจจุบัน'!$A$5:$CL$846,58,0),2)</f>
        <v>0</v>
      </c>
      <c r="BH48" s="32">
        <f>ROUND(VLOOKUP($B48,'3.ข้อมูลงบทดลองปัจจุบัน'!$A$5:$CL$846,59,0),2)</f>
        <v>10107550.1</v>
      </c>
      <c r="BI48" s="32">
        <f>ROUND(VLOOKUP($B48,'3.ข้อมูลงบทดลองปัจจุบัน'!$A$5:$CL$846,60,0),2)</f>
        <v>0</v>
      </c>
      <c r="BJ48" s="32">
        <f>ROUND(VLOOKUP($B48,'3.ข้อมูลงบทดลองปัจจุบัน'!$A$5:$CL$846,61,0),2)</f>
        <v>0</v>
      </c>
      <c r="BK48" s="32">
        <f>ROUND(VLOOKUP($B48,'3.ข้อมูลงบทดลองปัจจุบัน'!$A$5:$CL$846,62,0),2)</f>
        <v>779562.2</v>
      </c>
      <c r="BL48" s="32">
        <f>ROUND(VLOOKUP($B48,'3.ข้อมูลงบทดลองปัจจุบัน'!$A$5:$CL$846,63,0),2)</f>
        <v>0</v>
      </c>
      <c r="BM48" s="32">
        <f>ROUND(VLOOKUP($B48,'3.ข้อมูลงบทดลองปัจจุบัน'!$A$5:$CL$846,64,0),2)</f>
        <v>1862800</v>
      </c>
      <c r="BN48" s="32">
        <f>ROUND(VLOOKUP($B48,'3.ข้อมูลงบทดลองปัจจุบัน'!$A$5:$CL$846,65,0),2)</f>
        <v>7022163.4000000004</v>
      </c>
      <c r="BO48" s="32">
        <f>ROUND(VLOOKUP($B48,'3.ข้อมูลงบทดลองปัจจุบัน'!$A$5:$CL$846,66,0),2)</f>
        <v>1226205.3999999999</v>
      </c>
      <c r="BP48" s="32">
        <f>ROUND(VLOOKUP($B48,'3.ข้อมูลงบทดลองปัจจุบัน'!$A$5:$CL$846,67,0),2)</f>
        <v>0</v>
      </c>
      <c r="BQ48" s="32">
        <f>ROUND(VLOOKUP($B48,'3.ข้อมูลงบทดลองปัจจุบัน'!$A$5:$CL$846,68,0),2)</f>
        <v>11531236.199999999</v>
      </c>
      <c r="BR48" s="32">
        <f>ROUND(VLOOKUP($B48,'3.ข้อมูลงบทดลองปัจจุบัน'!$A$5:$CL$846,69,0),2)</f>
        <v>1345632.6</v>
      </c>
      <c r="BS48" s="32">
        <f>ROUND(VLOOKUP($B48,'3.ข้อมูลงบทดลองปัจจุบัน'!$A$5:$CL$846,70,0),2)</f>
        <v>108990851.8</v>
      </c>
      <c r="BT48" s="32">
        <f>ROUND(VLOOKUP($B48,'3.ข้อมูลงบทดลองปัจจุบัน'!$A$5:$CL$846,71,0),2)</f>
        <v>4385258.5999999996</v>
      </c>
      <c r="BU48" s="32">
        <f>ROUND(VLOOKUP($B48,'3.ข้อมูลงบทดลองปัจจุบัน'!$A$5:$CL$846,72,0),2)</f>
        <v>0</v>
      </c>
      <c r="BV48" s="32">
        <f>ROUND(VLOOKUP($B48,'3.ข้อมูลงบทดลองปัจจุบัน'!$A$5:$CL$846,73,0),2)</f>
        <v>13491200.6</v>
      </c>
      <c r="BW48" s="32">
        <f>ROUND(VLOOKUP($B48,'3.ข้อมูลงบทดลองปัจจุบัน'!$A$5:$CL$846,74,0),2)</f>
        <v>0</v>
      </c>
      <c r="BX48" s="32">
        <f>ROUND(VLOOKUP($B48,'3.ข้อมูลงบทดลองปัจจุบัน'!$A$5:$CL$846,75,0),2)</f>
        <v>0</v>
      </c>
      <c r="BY48" s="32">
        <f>ROUND(VLOOKUP($B48,'3.ข้อมูลงบทดลองปัจจุบัน'!$A$5:$CL$846,76,0),2)</f>
        <v>466077.6</v>
      </c>
      <c r="BZ48" s="32">
        <f>ROUND(VLOOKUP($B48,'3.ข้อมูลงบทดลองปัจจุบัน'!$A$5:$CL$846,77,0),2)</f>
        <v>0</v>
      </c>
      <c r="CA48" s="32">
        <f>ROUND(VLOOKUP($B48,'3.ข้อมูลงบทดลองปัจจุบัน'!$A$5:$CL$846,78,0),2)</f>
        <v>652661</v>
      </c>
      <c r="CB48" s="32">
        <f>ROUND(VLOOKUP($B48,'3.ข้อมูลงบทดลองปัจจุบัน'!$A$5:$CL$846,79,0),2)</f>
        <v>2244078.7999999998</v>
      </c>
      <c r="CC48" s="32">
        <f>ROUND(VLOOKUP($B48,'3.ข้อมูลงบทดลองปัจจุบัน'!$A$5:$CL$846,80,0),2)</f>
        <v>0</v>
      </c>
      <c r="CD48" s="32">
        <f>ROUND(VLOOKUP($B48,'3.ข้อมูลงบทดลองปัจจุบัน'!$A$5:$CL$846,81,0),2)</f>
        <v>14707125.6</v>
      </c>
      <c r="CE48" s="32">
        <f>ROUND(VLOOKUP($B48,'3.ข้อมูลงบทดลองปัจจุบัน'!$A$5:$CL$846,82,0),2)</f>
        <v>7670276</v>
      </c>
      <c r="CF48" s="32">
        <f>ROUND(VLOOKUP($B48,'3.ข้อมูลงบทดลองปัจจุบัน'!$A$5:$CL$846,83,0),2)</f>
        <v>3562525.9</v>
      </c>
      <c r="CG48" s="32">
        <f>ROUND(VLOOKUP($B48,'3.ข้อมูลงบทดลองปัจจุบัน'!$A$5:$CL$846,84,0),2)</f>
        <v>0.6</v>
      </c>
      <c r="CH48" s="32">
        <f>ROUND(VLOOKUP($B48,'3.ข้อมูลงบทดลองปัจจุบัน'!$A$5:$CL$846,85,0),2)</f>
        <v>357845.8</v>
      </c>
      <c r="CI48" s="32">
        <f>ROUND(VLOOKUP($B48,'3.ข้อมูลงบทดลองปัจจุบัน'!$A$5:$CL$846,86,0),2)</f>
        <v>472745.8</v>
      </c>
      <c r="CJ48" s="32">
        <f>ROUND(VLOOKUP($B48,'3.ข้อมูลงบทดลองปัจจุบัน'!$A$5:$CL$846,87,0),2)</f>
        <v>945612.4</v>
      </c>
      <c r="CK48" s="32">
        <f>ROUND(VLOOKUP($B48,'3.ข้อมูลงบทดลองปัจจุบัน'!$A$5:$CL$846,88,0),2)</f>
        <v>5827636.5999999996</v>
      </c>
      <c r="CL48" s="32">
        <f>ROUND(VLOOKUP($B48,'3.ข้อมูลงบทดลองปัจจุบัน'!$A$5:$CL$846,89,0),2)</f>
        <v>0</v>
      </c>
      <c r="CM48" s="32">
        <f>ROUND(VLOOKUP($B48,'3.ข้อมูลงบทดลองปัจจุบัน'!$A$5:$CL$846,90,0),2)</f>
        <v>0</v>
      </c>
      <c r="CO48" s="75"/>
    </row>
    <row r="49" spans="1:93" x14ac:dyDescent="0.7">
      <c r="A49" s="101" t="s">
        <v>1470</v>
      </c>
      <c r="B49" s="114" t="s">
        <v>530</v>
      </c>
      <c r="C49" s="100" t="s">
        <v>2329</v>
      </c>
      <c r="D49" s="32">
        <f>ROUND(VLOOKUP($B49,'3.ข้อมูลงบทดลองปัจจุบัน'!$A$5:$CL$846,3,0),2)</f>
        <v>1255692.3999999999</v>
      </c>
      <c r="E49" s="32">
        <f>ROUND(VLOOKUP($B49,'3.ข้อมูลงบทดลองปัจจุบัน'!$A$5:$CL$846,4,0),2)</f>
        <v>2334.5</v>
      </c>
      <c r="F49" s="32">
        <f>ROUND(VLOOKUP($B49,'3.ข้อมูลงบทดลองปัจจุบัน'!$A$5:$CL$846,5,0),2)</f>
        <v>101887</v>
      </c>
      <c r="G49" s="32">
        <f>ROUND(VLOOKUP($B49,'3.ข้อมูลงบทดลองปัจจุบัน'!$A$5:$CL$846,6,0),2)</f>
        <v>43557</v>
      </c>
      <c r="H49" s="32">
        <f>ROUND(VLOOKUP($B49,'3.ข้อมูลงบทดลองปัจจุบัน'!$A$5:$CL$846,7,0),2)</f>
        <v>0</v>
      </c>
      <c r="I49" s="32">
        <f>ROUND(VLOOKUP($B49,'3.ข้อมูลงบทดลองปัจจุบัน'!$A$5:$CL$846,8,0),2)</f>
        <v>55713</v>
      </c>
      <c r="J49" s="32">
        <f>ROUND(VLOOKUP($B49,'3.ข้อมูลงบทดลองปัจจุบัน'!$A$5:$CL$846,9,0),2)</f>
        <v>18714.5</v>
      </c>
      <c r="K49" s="32">
        <f>ROUND(VLOOKUP($B49,'3.ข้อมูลงบทดลองปัจจุบัน'!$A$5:$CL$846,10,0),2)</f>
        <v>0</v>
      </c>
      <c r="L49" s="32">
        <f>ROUND(VLOOKUP($B49,'3.ข้อมูลงบทดลองปัจจุบัน'!$A$5:$CL$846,11,0),2)</f>
        <v>5547.5</v>
      </c>
      <c r="M49" s="32">
        <f>ROUND(VLOOKUP($B49,'3.ข้อมูลงบทดลองปัจจุบัน'!$A$5:$CL$846,12,0),2)</f>
        <v>13976</v>
      </c>
      <c r="N49" s="32">
        <f>ROUND(VLOOKUP($B49,'3.ข้อมูลงบทดลองปัจจุบัน'!$A$5:$CL$846,13,0),2)</f>
        <v>93635</v>
      </c>
      <c r="O49" s="32">
        <f>ROUND(VLOOKUP($B49,'3.ข้อมูลงบทดลองปัจจุบัน'!$A$5:$CL$846,14,0),2)</f>
        <v>8170.88</v>
      </c>
      <c r="P49" s="32">
        <f>ROUND(VLOOKUP($B49,'3.ข้อมูลงบทดลองปัจจุบัน'!$A$5:$CL$846,15,0),2)</f>
        <v>455360.55</v>
      </c>
      <c r="Q49" s="32">
        <f>ROUND(VLOOKUP($B49,'3.ข้อมูลงบทดลองปัจจุบัน'!$A$5:$CL$846,16,0),2)</f>
        <v>0</v>
      </c>
      <c r="R49" s="32">
        <f>ROUND(VLOOKUP($B49,'3.ข้อมูลงบทดลองปัจจุบัน'!$A$5:$CL$846,17,0),2)</f>
        <v>37989.5</v>
      </c>
      <c r="S49" s="32">
        <f>ROUND(VLOOKUP($B49,'3.ข้อมูลงบทดลองปัจจุบัน'!$A$5:$CL$846,18,0),2)</f>
        <v>0</v>
      </c>
      <c r="T49" s="32">
        <f>ROUND(VLOOKUP($B49,'3.ข้อมูลงบทดลองปัจจุบัน'!$A$5:$CL$846,19,0),2)</f>
        <v>27349.09</v>
      </c>
      <c r="U49" s="32">
        <f>ROUND(VLOOKUP($B49,'3.ข้อมูลงบทดลองปัจจุบัน'!$A$5:$CL$846,20,0),2)</f>
        <v>28738.5</v>
      </c>
      <c r="V49" s="32">
        <f>ROUND(VLOOKUP($B49,'3.ข้อมูลงบทดลองปัจจุบัน'!$A$5:$CL$846,21,0),2)</f>
        <v>24322.5</v>
      </c>
      <c r="W49" s="32">
        <f>ROUND(VLOOKUP($B49,'3.ข้อมูลงบทดลองปัจจุบัน'!$A$5:$CL$846,22,0),2)</f>
        <v>50842.5</v>
      </c>
      <c r="X49" s="32">
        <f>ROUND(VLOOKUP($B49,'3.ข้อมูลงบทดลองปัจจุบัน'!$A$5:$CL$846,23,0),2)</f>
        <v>1135408</v>
      </c>
      <c r="Y49" s="32">
        <f>ROUND(VLOOKUP($B49,'3.ข้อมูลงบทดลองปัจจุบัน'!$A$5:$CL$846,24,0),2)</f>
        <v>36021</v>
      </c>
      <c r="Z49" s="32">
        <f>ROUND(VLOOKUP($B49,'3.ข้อมูลงบทดลองปัจจุบัน'!$A$5:$CL$846,25,0),2)</f>
        <v>334598</v>
      </c>
      <c r="AA49" s="32">
        <f>ROUND(VLOOKUP($B49,'3.ข้อมูลงบทดลองปัจจุบัน'!$A$5:$CL$846,26,0),2)</f>
        <v>83259</v>
      </c>
      <c r="AB49" s="32">
        <f>ROUND(VLOOKUP($B49,'3.ข้อมูลงบทดลองปัจจุบัน'!$A$5:$CL$846,27,0),2)</f>
        <v>0</v>
      </c>
      <c r="AC49" s="32">
        <f>ROUND(VLOOKUP($B49,'3.ข้อมูลงบทดลองปัจจุบัน'!$A$5:$CL$846,28,0),2)</f>
        <v>42106</v>
      </c>
      <c r="AD49" s="32">
        <f>ROUND(VLOOKUP($B49,'3.ข้อมูลงบทดลองปัจจุบัน'!$A$5:$CL$846,29,0),2)</f>
        <v>5567</v>
      </c>
      <c r="AE49" s="32">
        <f>ROUND(VLOOKUP($B49,'3.ข้อมูลงบทดลองปัจจุบัน'!$A$5:$CL$846,30,0),2)</f>
        <v>116111</v>
      </c>
      <c r="AF49" s="32">
        <f>ROUND(VLOOKUP($B49,'3.ข้อมูลงบทดลองปัจจุบัน'!$A$5:$CL$846,31,0),2)</f>
        <v>0</v>
      </c>
      <c r="AG49" s="32">
        <f>ROUND(VLOOKUP($B49,'3.ข้อมูลงบทดลองปัจจุบัน'!$A$5:$CL$846,32,0),2)</f>
        <v>25980</v>
      </c>
      <c r="AH49" s="32">
        <f>ROUND(VLOOKUP($B49,'3.ข้อมูลงบทดลองปัจจุบัน'!$A$5:$CL$846,33,0),2)</f>
        <v>3670</v>
      </c>
      <c r="AI49" s="32">
        <f>ROUND(VLOOKUP($B49,'3.ข้อมูลงบทดลองปัจจุบัน'!$A$5:$CL$846,34,0),2)</f>
        <v>49597</v>
      </c>
      <c r="AJ49" s="32">
        <f>ROUND(VLOOKUP($B49,'3.ข้อมูลงบทดลองปัจจุบัน'!$A$5:$CL$846,35,0),2)</f>
        <v>111023</v>
      </c>
      <c r="AK49" s="32">
        <f>ROUND(VLOOKUP($B49,'3.ข้อมูลงบทดลองปัจจุบัน'!$A$5:$CL$846,36,0),2)</f>
        <v>18716</v>
      </c>
      <c r="AL49" s="32">
        <f>ROUND(VLOOKUP($B49,'3.ข้อมูลงบทดลองปัจจุบัน'!$A$5:$CL$846,37,0),2)</f>
        <v>122479.77</v>
      </c>
      <c r="AM49" s="32">
        <f>ROUND(VLOOKUP($B49,'3.ข้อมูลงบทดลองปัจจุบัน'!$A$5:$CL$846,38,0),2)</f>
        <v>7666</v>
      </c>
      <c r="AN49" s="32">
        <f>ROUND(VLOOKUP($B49,'3.ข้อมูลงบทดลองปัจจุบัน'!$A$5:$CL$846,39,0),2)</f>
        <v>7500.5</v>
      </c>
      <c r="AO49" s="32">
        <f>ROUND(VLOOKUP($B49,'3.ข้อมูลงบทดลองปัจจุบัน'!$A$5:$CL$846,40,0),2)</f>
        <v>-19835</v>
      </c>
      <c r="AP49" s="32">
        <f>ROUND(VLOOKUP($B49,'3.ข้อมูลงบทดลองปัจจุบัน'!$A$5:$CL$846,41,0),2)</f>
        <v>23985</v>
      </c>
      <c r="AQ49" s="32">
        <f>ROUND(VLOOKUP($B49,'3.ข้อมูลงบทดลองปัจจุบัน'!$A$5:$CL$846,42,0),2)</f>
        <v>5790</v>
      </c>
      <c r="AR49" s="32">
        <f>ROUND(VLOOKUP($B49,'3.ข้อมูลงบทดลองปัจจุบัน'!$A$5:$CL$846,43,0),2)</f>
        <v>8348</v>
      </c>
      <c r="AS49" s="32">
        <f>ROUND(VLOOKUP($B49,'3.ข้อมูลงบทดลองปัจจุบัน'!$A$5:$CL$846,44,0),2)</f>
        <v>101357</v>
      </c>
      <c r="AT49" s="32">
        <f>ROUND(VLOOKUP($B49,'3.ข้อมูลงบทดลองปัจจุบัน'!$A$5:$CL$846,45,0),2)</f>
        <v>305925.25</v>
      </c>
      <c r="AU49" s="32">
        <f>ROUND(VLOOKUP($B49,'3.ข้อมูลงบทดลองปัจจุบัน'!$A$5:$CL$846,46,0),2)</f>
        <v>0</v>
      </c>
      <c r="AV49" s="32">
        <f>ROUND(VLOOKUP($B49,'3.ข้อมูลงบทดลองปัจจุบัน'!$A$5:$CL$846,47,0),2)</f>
        <v>61222.22</v>
      </c>
      <c r="AW49" s="32">
        <f>ROUND(VLOOKUP($B49,'3.ข้อมูลงบทดลองปัจจุบัน'!$A$5:$CL$846,48,0),2)</f>
        <v>1528</v>
      </c>
      <c r="AX49" s="32">
        <f>ROUND(VLOOKUP($B49,'3.ข้อมูลงบทดลองปัจจุบัน'!$A$5:$CL$846,49,0),2)</f>
        <v>75631.5</v>
      </c>
      <c r="AY49" s="32">
        <f>ROUND(VLOOKUP($B49,'3.ข้อมูลงบทดลองปัจจุบัน'!$A$5:$CL$846,50,0),2)</f>
        <v>10144</v>
      </c>
      <c r="AZ49" s="32">
        <f>ROUND(VLOOKUP($B49,'3.ข้อมูลงบทดลองปัจจุบัน'!$A$5:$CL$846,51,0),2)</f>
        <v>0</v>
      </c>
      <c r="BA49" s="32">
        <f>ROUND(VLOOKUP($B49,'3.ข้อมูลงบทดลองปัจจุบัน'!$A$5:$CL$846,52,0),2)</f>
        <v>5119</v>
      </c>
      <c r="BB49" s="32">
        <f>ROUND(VLOOKUP($B49,'3.ข้อมูลงบทดลองปัจจุบัน'!$A$5:$CL$846,53,0),2)</f>
        <v>581377</v>
      </c>
      <c r="BC49" s="32">
        <f>ROUND(VLOOKUP($B49,'3.ข้อมูลงบทดลองปัจจุบัน'!$A$5:$CL$846,54,0),2)</f>
        <v>2403</v>
      </c>
      <c r="BD49" s="32">
        <f>ROUND(VLOOKUP($B49,'3.ข้อมูลงบทดลองปัจจุบัน'!$A$5:$CL$846,55,0),2)</f>
        <v>764619</v>
      </c>
      <c r="BE49" s="32">
        <f>ROUND(VLOOKUP($B49,'3.ข้อมูลงบทดลองปัจจุบัน'!$A$5:$CL$846,56,0),2)</f>
        <v>560445.30000000005</v>
      </c>
      <c r="BF49" s="32">
        <f>ROUND(VLOOKUP($B49,'3.ข้อมูลงบทดลองปัจจุบัน'!$A$5:$CL$846,57,0),2)</f>
        <v>161103.5</v>
      </c>
      <c r="BG49" s="32">
        <f>ROUND(VLOOKUP($B49,'3.ข้อมูลงบทดลองปัจจุบัน'!$A$5:$CL$846,58,0),2)</f>
        <v>16120</v>
      </c>
      <c r="BH49" s="32">
        <f>ROUND(VLOOKUP($B49,'3.ข้อมูลงบทดลองปัจจุบัน'!$A$5:$CL$846,59,0),2)</f>
        <v>186415.24</v>
      </c>
      <c r="BI49" s="32">
        <f>ROUND(VLOOKUP($B49,'3.ข้อมูลงบทดลองปัจจุบัน'!$A$5:$CL$846,60,0),2)</f>
        <v>0</v>
      </c>
      <c r="BJ49" s="32">
        <f>ROUND(VLOOKUP($B49,'3.ข้อมูลงบทดลองปัจจุบัน'!$A$5:$CL$846,61,0),2)</f>
        <v>0</v>
      </c>
      <c r="BK49" s="32">
        <f>ROUND(VLOOKUP($B49,'3.ข้อมูลงบทดลองปัจจุบัน'!$A$5:$CL$846,62,0),2)</f>
        <v>0</v>
      </c>
      <c r="BL49" s="32">
        <f>ROUND(VLOOKUP($B49,'3.ข้อมูลงบทดลองปัจจุบัน'!$A$5:$CL$846,63,0),2)</f>
        <v>0</v>
      </c>
      <c r="BM49" s="32">
        <f>ROUND(VLOOKUP($B49,'3.ข้อมูลงบทดลองปัจจุบัน'!$A$5:$CL$846,64,0),2)</f>
        <v>62128.75</v>
      </c>
      <c r="BN49" s="32">
        <f>ROUND(VLOOKUP($B49,'3.ข้อมูลงบทดลองปัจจุบัน'!$A$5:$CL$846,65,0),2)</f>
        <v>96737</v>
      </c>
      <c r="BO49" s="32">
        <f>ROUND(VLOOKUP($B49,'3.ข้อมูลงบทดลองปัจจุบัน'!$A$5:$CL$846,66,0),2)</f>
        <v>5494</v>
      </c>
      <c r="BP49" s="32">
        <f>ROUND(VLOOKUP($B49,'3.ข้อมูลงบทดลองปัจจุบัน'!$A$5:$CL$846,67,0),2)</f>
        <v>60701</v>
      </c>
      <c r="BQ49" s="32">
        <f>ROUND(VLOOKUP($B49,'3.ข้อมูลงบทดลองปัจจุบัน'!$A$5:$CL$846,68,0),2)</f>
        <v>25582</v>
      </c>
      <c r="BR49" s="32">
        <f>ROUND(VLOOKUP($B49,'3.ข้อมูลงบทดลองปัจจุบัน'!$A$5:$CL$846,69,0),2)</f>
        <v>219482</v>
      </c>
      <c r="BS49" s="32">
        <f>ROUND(VLOOKUP($B49,'3.ข้อมูลงบทดลองปัจจุบัน'!$A$5:$CL$846,70,0),2)</f>
        <v>698082</v>
      </c>
      <c r="BT49" s="32">
        <f>ROUND(VLOOKUP($B49,'3.ข้อมูลงบทดลองปัจจุบัน'!$A$5:$CL$846,71,0),2)</f>
        <v>0</v>
      </c>
      <c r="BU49" s="32">
        <f>ROUND(VLOOKUP($B49,'3.ข้อมูลงบทดลองปัจจุบัน'!$A$5:$CL$846,72,0),2)</f>
        <v>43300</v>
      </c>
      <c r="BV49" s="32">
        <f>ROUND(VLOOKUP($B49,'3.ข้อมูลงบทดลองปัจจุบัน'!$A$5:$CL$846,73,0),2)</f>
        <v>16508</v>
      </c>
      <c r="BW49" s="32">
        <f>ROUND(VLOOKUP($B49,'3.ข้อมูลงบทดลองปัจจุบัน'!$A$5:$CL$846,74,0),2)</f>
        <v>0</v>
      </c>
      <c r="BX49" s="32">
        <f>ROUND(VLOOKUP($B49,'3.ข้อมูลงบทดลองปัจจุบัน'!$A$5:$CL$846,75,0),2)</f>
        <v>0</v>
      </c>
      <c r="BY49" s="32">
        <f>ROUND(VLOOKUP($B49,'3.ข้อมูลงบทดลองปัจจุบัน'!$A$5:$CL$846,76,0),2)</f>
        <v>62074.5</v>
      </c>
      <c r="BZ49" s="32">
        <f>ROUND(VLOOKUP($B49,'3.ข้อมูลงบทดลองปัจจุบัน'!$A$5:$CL$846,77,0),2)</f>
        <v>7779</v>
      </c>
      <c r="CA49" s="32">
        <f>ROUND(VLOOKUP($B49,'3.ข้อมูลงบทดลองปัจจุบัน'!$A$5:$CL$846,78,0),2)</f>
        <v>9379</v>
      </c>
      <c r="CB49" s="32">
        <f>ROUND(VLOOKUP($B49,'3.ข้อมูลงบทดลองปัจจุบัน'!$A$5:$CL$846,79,0),2)</f>
        <v>0</v>
      </c>
      <c r="CC49" s="32">
        <f>ROUND(VLOOKUP($B49,'3.ข้อมูลงบทดลองปัจจุบัน'!$A$5:$CL$846,80,0),2)</f>
        <v>0</v>
      </c>
      <c r="CD49" s="32">
        <f>ROUND(VLOOKUP($B49,'3.ข้อมูลงบทดลองปัจจุบัน'!$A$5:$CL$846,81,0),2)</f>
        <v>14497</v>
      </c>
      <c r="CE49" s="32">
        <f>ROUND(VLOOKUP($B49,'3.ข้อมูลงบทดลองปัจจุบัน'!$A$5:$CL$846,82,0),2)</f>
        <v>108787</v>
      </c>
      <c r="CF49" s="32">
        <f>ROUND(VLOOKUP($B49,'3.ข้อมูลงบทดลองปัจจุบัน'!$A$5:$CL$846,83,0),2)</f>
        <v>22948</v>
      </c>
      <c r="CG49" s="32">
        <f>ROUND(VLOOKUP($B49,'3.ข้อมูลงบทดลองปัจจุบัน'!$A$5:$CL$846,84,0),2)</f>
        <v>0</v>
      </c>
      <c r="CH49" s="32">
        <f>ROUND(VLOOKUP($B49,'3.ข้อมูลงบทดลองปัจจุบัน'!$A$5:$CL$846,85,0),2)</f>
        <v>13013</v>
      </c>
      <c r="CI49" s="32">
        <f>ROUND(VLOOKUP($B49,'3.ข้อมูลงบทดลองปัจจุบัน'!$A$5:$CL$846,86,0),2)</f>
        <v>0</v>
      </c>
      <c r="CJ49" s="32">
        <f>ROUND(VLOOKUP($B49,'3.ข้อมูลงบทดลองปัจจุบัน'!$A$5:$CL$846,87,0),2)</f>
        <v>0</v>
      </c>
      <c r="CK49" s="32">
        <f>ROUND(VLOOKUP($B49,'3.ข้อมูลงบทดลองปัจจุบัน'!$A$5:$CL$846,88,0),2)</f>
        <v>18780</v>
      </c>
      <c r="CL49" s="32">
        <f>ROUND(VLOOKUP($B49,'3.ข้อมูลงบทดลองปัจจุบัน'!$A$5:$CL$846,89,0),2)</f>
        <v>0</v>
      </c>
      <c r="CM49" s="32">
        <f>ROUND(VLOOKUP($B49,'3.ข้อมูลงบทดลองปัจจุบัน'!$A$5:$CL$846,90,0),2)</f>
        <v>0</v>
      </c>
      <c r="CO49" s="75"/>
    </row>
    <row r="50" spans="1:93" x14ac:dyDescent="0.7">
      <c r="A50" s="101" t="s">
        <v>1470</v>
      </c>
      <c r="B50" s="114" t="s">
        <v>544</v>
      </c>
      <c r="C50" s="100" t="s">
        <v>2330</v>
      </c>
      <c r="D50" s="32">
        <f>ROUND(VLOOKUP($B50,'3.ข้อมูลงบทดลองปัจจุบัน'!$A$5:$CL$846,3,0),2)</f>
        <v>8723.6</v>
      </c>
      <c r="E50" s="32">
        <f>ROUND(VLOOKUP($B50,'3.ข้อมูลงบทดลองปัจจุบัน'!$A$5:$CL$846,4,0),2)</f>
        <v>0</v>
      </c>
      <c r="F50" s="32">
        <f>ROUND(VLOOKUP($B50,'3.ข้อมูลงบทดลองปัจจุบัน'!$A$5:$CL$846,5,0),2)</f>
        <v>0</v>
      </c>
      <c r="G50" s="32">
        <f>ROUND(VLOOKUP($B50,'3.ข้อมูลงบทดลองปัจจุบัน'!$A$5:$CL$846,6,0),2)</f>
        <v>0</v>
      </c>
      <c r="H50" s="32">
        <f>ROUND(VLOOKUP($B50,'3.ข้อมูลงบทดลองปัจจุบัน'!$A$5:$CL$846,7,0),2)</f>
        <v>0</v>
      </c>
      <c r="I50" s="32">
        <f>ROUND(VLOOKUP($B50,'3.ข้อมูลงบทดลองปัจจุบัน'!$A$5:$CL$846,8,0),2)</f>
        <v>0</v>
      </c>
      <c r="J50" s="32">
        <f>ROUND(VLOOKUP($B50,'3.ข้อมูลงบทดลองปัจจุบัน'!$A$5:$CL$846,9,0),2)</f>
        <v>0</v>
      </c>
      <c r="K50" s="32">
        <f>ROUND(VLOOKUP($B50,'3.ข้อมูลงบทดลองปัจจุบัน'!$A$5:$CL$846,10,0),2)</f>
        <v>0</v>
      </c>
      <c r="L50" s="32">
        <f>ROUND(VLOOKUP($B50,'3.ข้อมูลงบทดลองปัจจุบัน'!$A$5:$CL$846,11,0),2)</f>
        <v>0</v>
      </c>
      <c r="M50" s="32">
        <f>ROUND(VLOOKUP($B50,'3.ข้อมูลงบทดลองปัจจุบัน'!$A$5:$CL$846,12,0),2)</f>
        <v>0</v>
      </c>
      <c r="N50" s="32">
        <f>ROUND(VLOOKUP($B50,'3.ข้อมูลงบทดลองปัจจุบัน'!$A$5:$CL$846,13,0),2)</f>
        <v>87641</v>
      </c>
      <c r="O50" s="32">
        <f>ROUND(VLOOKUP($B50,'3.ข้อมูลงบทดลองปัจจุบัน'!$A$5:$CL$846,14,0),2)</f>
        <v>0</v>
      </c>
      <c r="P50" s="32">
        <f>ROUND(VLOOKUP($B50,'3.ข้อมูลงบทดลองปัจจุบัน'!$A$5:$CL$846,15,0),2)</f>
        <v>246180.5</v>
      </c>
      <c r="Q50" s="32">
        <f>ROUND(VLOOKUP($B50,'3.ข้อมูลงบทดลองปัจจุบัน'!$A$5:$CL$846,16,0),2)</f>
        <v>0</v>
      </c>
      <c r="R50" s="32">
        <f>ROUND(VLOOKUP($B50,'3.ข้อมูลงบทดลองปัจจุบัน'!$A$5:$CL$846,17,0),2)</f>
        <v>0</v>
      </c>
      <c r="S50" s="32">
        <f>ROUND(VLOOKUP($B50,'3.ข้อมูลงบทดลองปัจจุบัน'!$A$5:$CL$846,18,0),2)</f>
        <v>0</v>
      </c>
      <c r="T50" s="32">
        <f>ROUND(VLOOKUP($B50,'3.ข้อมูลงบทดลองปัจจุบัน'!$A$5:$CL$846,19,0),2)</f>
        <v>0</v>
      </c>
      <c r="U50" s="32">
        <f>ROUND(VLOOKUP($B50,'3.ข้อมูลงบทดลองปัจจุบัน'!$A$5:$CL$846,20,0),2)</f>
        <v>0</v>
      </c>
      <c r="V50" s="32">
        <f>ROUND(VLOOKUP($B50,'3.ข้อมูลงบทดลองปัจจุบัน'!$A$5:$CL$846,21,0),2)</f>
        <v>0</v>
      </c>
      <c r="W50" s="32">
        <f>ROUND(VLOOKUP($B50,'3.ข้อมูลงบทดลองปัจจุบัน'!$A$5:$CL$846,22,0),2)</f>
        <v>0</v>
      </c>
      <c r="X50" s="32">
        <f>ROUND(VLOOKUP($B50,'3.ข้อมูลงบทดลองปัจจุบัน'!$A$5:$CL$846,23,0),2)</f>
        <v>458364</v>
      </c>
      <c r="Y50" s="32">
        <f>ROUND(VLOOKUP($B50,'3.ข้อมูลงบทดลองปัจจุบัน'!$A$5:$CL$846,24,0),2)</f>
        <v>0</v>
      </c>
      <c r="Z50" s="32">
        <f>ROUND(VLOOKUP($B50,'3.ข้อมูลงบทดลองปัจจุบัน'!$A$5:$CL$846,25,0),2)</f>
        <v>5557</v>
      </c>
      <c r="AA50" s="32">
        <f>ROUND(VLOOKUP($B50,'3.ข้อมูลงบทดลองปัจจุบัน'!$A$5:$CL$846,26,0),2)</f>
        <v>0</v>
      </c>
      <c r="AB50" s="32">
        <f>ROUND(VLOOKUP($B50,'3.ข้อมูลงบทดลองปัจจุบัน'!$A$5:$CL$846,27,0),2)</f>
        <v>0</v>
      </c>
      <c r="AC50" s="32">
        <f>ROUND(VLOOKUP($B50,'3.ข้อมูลงบทดลองปัจจุบัน'!$A$5:$CL$846,28,0),2)</f>
        <v>2081</v>
      </c>
      <c r="AD50" s="32">
        <f>ROUND(VLOOKUP($B50,'3.ข้อมูลงบทดลองปัจจุบัน'!$A$5:$CL$846,29,0),2)</f>
        <v>0</v>
      </c>
      <c r="AE50" s="32">
        <f>ROUND(VLOOKUP($B50,'3.ข้อมูลงบทดลองปัจจุบัน'!$A$5:$CL$846,30,0),2)</f>
        <v>0</v>
      </c>
      <c r="AF50" s="32">
        <f>ROUND(VLOOKUP($B50,'3.ข้อมูลงบทดลองปัจจุบัน'!$A$5:$CL$846,31,0),2)</f>
        <v>0</v>
      </c>
      <c r="AG50" s="32">
        <f>ROUND(VLOOKUP($B50,'3.ข้อมูลงบทดลองปัจจุบัน'!$A$5:$CL$846,32,0),2)</f>
        <v>0</v>
      </c>
      <c r="AH50" s="32">
        <f>ROUND(VLOOKUP($B50,'3.ข้อมูลงบทดลองปัจจุบัน'!$A$5:$CL$846,33,0),2)</f>
        <v>5675</v>
      </c>
      <c r="AI50" s="32">
        <f>ROUND(VLOOKUP($B50,'3.ข้อมูลงบทดลองปัจจุบัน'!$A$5:$CL$846,34,0),2)</f>
        <v>23708</v>
      </c>
      <c r="AJ50" s="32">
        <f>ROUND(VLOOKUP($B50,'3.ข้อมูลงบทดลองปัจจุบัน'!$A$5:$CL$846,35,0),2)</f>
        <v>0</v>
      </c>
      <c r="AK50" s="32">
        <f>ROUND(VLOOKUP($B50,'3.ข้อมูลงบทดลองปัจจุบัน'!$A$5:$CL$846,36,0),2)</f>
        <v>0</v>
      </c>
      <c r="AL50" s="32">
        <f>ROUND(VLOOKUP($B50,'3.ข้อมูลงบทดลองปัจจุบัน'!$A$5:$CL$846,37,0),2)</f>
        <v>891913.86</v>
      </c>
      <c r="AM50" s="32">
        <f>ROUND(VLOOKUP($B50,'3.ข้อมูลงบทดลองปัจจุบัน'!$A$5:$CL$846,38,0),2)</f>
        <v>0</v>
      </c>
      <c r="AN50" s="32">
        <f>ROUND(VLOOKUP($B50,'3.ข้อมูลงบทดลองปัจจุบัน'!$A$5:$CL$846,39,0),2)</f>
        <v>0</v>
      </c>
      <c r="AO50" s="32">
        <f>ROUND(VLOOKUP($B50,'3.ข้อมูลงบทดลองปัจจุบัน'!$A$5:$CL$846,40,0),2)</f>
        <v>0</v>
      </c>
      <c r="AP50" s="32">
        <f>ROUND(VLOOKUP($B50,'3.ข้อมูลงบทดลองปัจจุบัน'!$A$5:$CL$846,41,0),2)</f>
        <v>0</v>
      </c>
      <c r="AQ50" s="32">
        <f>ROUND(VLOOKUP($B50,'3.ข้อมูลงบทดลองปัจจุบัน'!$A$5:$CL$846,42,0),2)</f>
        <v>0</v>
      </c>
      <c r="AR50" s="32">
        <f>ROUND(VLOOKUP($B50,'3.ข้อมูลงบทดลองปัจจุบัน'!$A$5:$CL$846,43,0),2)</f>
        <v>0</v>
      </c>
      <c r="AS50" s="32">
        <f>ROUND(VLOOKUP($B50,'3.ข้อมูลงบทดลองปัจจุบัน'!$A$5:$CL$846,44,0),2)</f>
        <v>26038</v>
      </c>
      <c r="AT50" s="32">
        <f>ROUND(VLOOKUP($B50,'3.ข้อมูลงบทดลองปัจจุบัน'!$A$5:$CL$846,45,0),2)</f>
        <v>0</v>
      </c>
      <c r="AU50" s="32">
        <f>ROUND(VLOOKUP($B50,'3.ข้อมูลงบทดลองปัจจุบัน'!$A$5:$CL$846,46,0),2)</f>
        <v>0</v>
      </c>
      <c r="AV50" s="32">
        <f>ROUND(VLOOKUP($B50,'3.ข้อมูลงบทดลองปัจจุบัน'!$A$5:$CL$846,47,0),2)</f>
        <v>0</v>
      </c>
      <c r="AW50" s="32">
        <f>ROUND(VLOOKUP($B50,'3.ข้อมูลงบทดลองปัจจุบัน'!$A$5:$CL$846,48,0),2)</f>
        <v>0</v>
      </c>
      <c r="AX50" s="32">
        <f>ROUND(VLOOKUP($B50,'3.ข้อมูลงบทดลองปัจจุบัน'!$A$5:$CL$846,49,0),2)</f>
        <v>0</v>
      </c>
      <c r="AY50" s="32">
        <f>ROUND(VLOOKUP($B50,'3.ข้อมูลงบทดลองปัจจุบัน'!$A$5:$CL$846,50,0),2)</f>
        <v>0</v>
      </c>
      <c r="AZ50" s="32">
        <f>ROUND(VLOOKUP($B50,'3.ข้อมูลงบทดลองปัจจุบัน'!$A$5:$CL$846,51,0),2)</f>
        <v>0</v>
      </c>
      <c r="BA50" s="32">
        <f>ROUND(VLOOKUP($B50,'3.ข้อมูลงบทดลองปัจจุบัน'!$A$5:$CL$846,52,0),2)</f>
        <v>0</v>
      </c>
      <c r="BB50" s="32">
        <f>ROUND(VLOOKUP($B50,'3.ข้อมูลงบทดลองปัจจุบัน'!$A$5:$CL$846,53,0),2)</f>
        <v>0</v>
      </c>
      <c r="BC50" s="32">
        <f>ROUND(VLOOKUP($B50,'3.ข้อมูลงบทดลองปัจจุบัน'!$A$5:$CL$846,54,0),2)</f>
        <v>0</v>
      </c>
      <c r="BD50" s="32">
        <f>ROUND(VLOOKUP($B50,'3.ข้อมูลงบทดลองปัจจุบัน'!$A$5:$CL$846,55,0),2)</f>
        <v>260942.75</v>
      </c>
      <c r="BE50" s="32">
        <f>ROUND(VLOOKUP($B50,'3.ข้อมูลงบทดลองปัจจุบัน'!$A$5:$CL$846,56,0),2)</f>
        <v>0</v>
      </c>
      <c r="BF50" s="32">
        <f>ROUND(VLOOKUP($B50,'3.ข้อมูลงบทดลองปัจจุบัน'!$A$5:$CL$846,57,0),2)</f>
        <v>0</v>
      </c>
      <c r="BG50" s="32">
        <f>ROUND(VLOOKUP($B50,'3.ข้อมูลงบทดลองปัจจุบัน'!$A$5:$CL$846,58,0),2)</f>
        <v>0</v>
      </c>
      <c r="BH50" s="32">
        <f>ROUND(VLOOKUP($B50,'3.ข้อมูลงบทดลองปัจจุบัน'!$A$5:$CL$846,59,0),2)</f>
        <v>131609.25</v>
      </c>
      <c r="BI50" s="32">
        <f>ROUND(VLOOKUP($B50,'3.ข้อมูลงบทดลองปัจจุบัน'!$A$5:$CL$846,60,0),2)</f>
        <v>0</v>
      </c>
      <c r="BJ50" s="32">
        <f>ROUND(VLOOKUP($B50,'3.ข้อมูลงบทดลองปัจจุบัน'!$A$5:$CL$846,61,0),2)</f>
        <v>0</v>
      </c>
      <c r="BK50" s="32">
        <f>ROUND(VLOOKUP($B50,'3.ข้อมูลงบทดลองปัจจุบัน'!$A$5:$CL$846,62,0),2)</f>
        <v>0</v>
      </c>
      <c r="BL50" s="32">
        <f>ROUND(VLOOKUP($B50,'3.ข้อมูลงบทดลองปัจจุบัน'!$A$5:$CL$846,63,0),2)</f>
        <v>7388.5</v>
      </c>
      <c r="BM50" s="32">
        <f>ROUND(VLOOKUP($B50,'3.ข้อมูลงบทดลองปัจจุบัน'!$A$5:$CL$846,64,0),2)</f>
        <v>84058.5</v>
      </c>
      <c r="BN50" s="32">
        <f>ROUND(VLOOKUP($B50,'3.ข้อมูลงบทดลองปัจจุบัน'!$A$5:$CL$846,65,0),2)</f>
        <v>0</v>
      </c>
      <c r="BO50" s="32">
        <f>ROUND(VLOOKUP($B50,'3.ข้อมูลงบทดลองปัจจุบัน'!$A$5:$CL$846,66,0),2)</f>
        <v>0</v>
      </c>
      <c r="BP50" s="32">
        <f>ROUND(VLOOKUP($B50,'3.ข้อมูลงบทดลองปัจจุบัน'!$A$5:$CL$846,67,0),2)</f>
        <v>0</v>
      </c>
      <c r="BQ50" s="32">
        <f>ROUND(VLOOKUP($B50,'3.ข้อมูลงบทดลองปัจจุบัน'!$A$5:$CL$846,68,0),2)</f>
        <v>0</v>
      </c>
      <c r="BR50" s="32">
        <f>ROUND(VLOOKUP($B50,'3.ข้อมูลงบทดลองปัจจุบัน'!$A$5:$CL$846,69,0),2)</f>
        <v>0</v>
      </c>
      <c r="BS50" s="32">
        <f>ROUND(VLOOKUP($B50,'3.ข้อมูลงบทดลองปัจจุบัน'!$A$5:$CL$846,70,0),2)</f>
        <v>21113731</v>
      </c>
      <c r="BT50" s="32">
        <f>ROUND(VLOOKUP($B50,'3.ข้อมูลงบทดลองปัจจุบัน'!$A$5:$CL$846,71,0),2)</f>
        <v>0</v>
      </c>
      <c r="BU50" s="32">
        <f>ROUND(VLOOKUP($B50,'3.ข้อมูลงบทดลองปัจจุบัน'!$A$5:$CL$846,72,0),2)</f>
        <v>0</v>
      </c>
      <c r="BV50" s="32">
        <f>ROUND(VLOOKUP($B50,'3.ข้อมูลงบทดลองปัจจุบัน'!$A$5:$CL$846,73,0),2)</f>
        <v>0</v>
      </c>
      <c r="BW50" s="32">
        <f>ROUND(VLOOKUP($B50,'3.ข้อมูลงบทดลองปัจจุบัน'!$A$5:$CL$846,74,0),2)</f>
        <v>0</v>
      </c>
      <c r="BX50" s="32">
        <f>ROUND(VLOOKUP($B50,'3.ข้อมูลงบทดลองปัจจุบัน'!$A$5:$CL$846,75,0),2)</f>
        <v>0</v>
      </c>
      <c r="BY50" s="32">
        <f>ROUND(VLOOKUP($B50,'3.ข้อมูลงบทดลองปัจจุบัน'!$A$5:$CL$846,76,0),2)</f>
        <v>0</v>
      </c>
      <c r="BZ50" s="32">
        <f>ROUND(VLOOKUP($B50,'3.ข้อมูลงบทดลองปัจจุบัน'!$A$5:$CL$846,77,0),2)</f>
        <v>0</v>
      </c>
      <c r="CA50" s="32">
        <f>ROUND(VLOOKUP($B50,'3.ข้อมูลงบทดลองปัจจุบัน'!$A$5:$CL$846,78,0),2)</f>
        <v>0</v>
      </c>
      <c r="CB50" s="32">
        <f>ROUND(VLOOKUP($B50,'3.ข้อมูลงบทดลองปัจจุบัน'!$A$5:$CL$846,79,0),2)</f>
        <v>0</v>
      </c>
      <c r="CC50" s="32">
        <f>ROUND(VLOOKUP($B50,'3.ข้อมูลงบทดลองปัจจุบัน'!$A$5:$CL$846,80,0),2)</f>
        <v>0</v>
      </c>
      <c r="CD50" s="32">
        <f>ROUND(VLOOKUP($B50,'3.ข้อมูลงบทดลองปัจจุบัน'!$A$5:$CL$846,81,0),2)</f>
        <v>0</v>
      </c>
      <c r="CE50" s="32">
        <f>ROUND(VLOOKUP($B50,'3.ข้อมูลงบทดลองปัจจุบัน'!$A$5:$CL$846,82,0),2)</f>
        <v>0</v>
      </c>
      <c r="CF50" s="32">
        <f>ROUND(VLOOKUP($B50,'3.ข้อมูลงบทดลองปัจจุบัน'!$A$5:$CL$846,83,0),2)</f>
        <v>0</v>
      </c>
      <c r="CG50" s="32">
        <f>ROUND(VLOOKUP($B50,'3.ข้อมูลงบทดลองปัจจุบัน'!$A$5:$CL$846,84,0),2)</f>
        <v>0</v>
      </c>
      <c r="CH50" s="32">
        <f>ROUND(VLOOKUP($B50,'3.ข้อมูลงบทดลองปัจจุบัน'!$A$5:$CL$846,85,0),2)</f>
        <v>0</v>
      </c>
      <c r="CI50" s="32">
        <f>ROUND(VLOOKUP($B50,'3.ข้อมูลงบทดลองปัจจุบัน'!$A$5:$CL$846,86,0),2)</f>
        <v>0</v>
      </c>
      <c r="CJ50" s="32">
        <f>ROUND(VLOOKUP($B50,'3.ข้อมูลงบทดลองปัจจุบัน'!$A$5:$CL$846,87,0),2)</f>
        <v>0</v>
      </c>
      <c r="CK50" s="32">
        <f>ROUND(VLOOKUP($B50,'3.ข้อมูลงบทดลองปัจจุบัน'!$A$5:$CL$846,88,0),2)</f>
        <v>0</v>
      </c>
      <c r="CL50" s="32">
        <f>ROUND(VLOOKUP($B50,'3.ข้อมูลงบทดลองปัจจุบัน'!$A$5:$CL$846,89,0),2)</f>
        <v>0</v>
      </c>
      <c r="CM50" s="32">
        <f>ROUND(VLOOKUP($B50,'3.ข้อมูลงบทดลองปัจจุบัน'!$A$5:$CL$846,90,0),2)</f>
        <v>0</v>
      </c>
      <c r="CO50" s="75"/>
    </row>
    <row r="51" spans="1:93" x14ac:dyDescent="0.7">
      <c r="A51" s="101" t="s">
        <v>1470</v>
      </c>
      <c r="B51" s="114" t="s">
        <v>546</v>
      </c>
      <c r="C51" s="100" t="s">
        <v>2331</v>
      </c>
      <c r="D51" s="32">
        <f>ROUND(VLOOKUP($B51,'3.ข้อมูลงบทดลองปัจจุบัน'!$A$5:$CL$846,3,0),2)</f>
        <v>0</v>
      </c>
      <c r="E51" s="32">
        <f>ROUND(VLOOKUP($B51,'3.ข้อมูลงบทดลองปัจจุบัน'!$A$5:$CL$846,4,0),2)</f>
        <v>0</v>
      </c>
      <c r="F51" s="32">
        <f>ROUND(VLOOKUP($B51,'3.ข้อมูลงบทดลองปัจจุบัน'!$A$5:$CL$846,5,0),2)</f>
        <v>2750</v>
      </c>
      <c r="G51" s="32">
        <f>ROUND(VLOOKUP($B51,'3.ข้อมูลงบทดลองปัจจุบัน'!$A$5:$CL$846,6,0),2)</f>
        <v>0</v>
      </c>
      <c r="H51" s="32">
        <f>ROUND(VLOOKUP($B51,'3.ข้อมูลงบทดลองปัจจุบัน'!$A$5:$CL$846,7,0),2)</f>
        <v>0</v>
      </c>
      <c r="I51" s="32">
        <f>ROUND(VLOOKUP($B51,'3.ข้อมูลงบทดลองปัจจุบัน'!$A$5:$CL$846,8,0),2)</f>
        <v>0</v>
      </c>
      <c r="J51" s="32">
        <f>ROUND(VLOOKUP($B51,'3.ข้อมูลงบทดลองปัจจุบัน'!$A$5:$CL$846,9,0),2)</f>
        <v>0</v>
      </c>
      <c r="K51" s="32">
        <f>ROUND(VLOOKUP($B51,'3.ข้อมูลงบทดลองปัจจุบัน'!$A$5:$CL$846,10,0),2)</f>
        <v>289720</v>
      </c>
      <c r="L51" s="32">
        <f>ROUND(VLOOKUP($B51,'3.ข้อมูลงบทดลองปัจจุบัน'!$A$5:$CL$846,11,0),2)</f>
        <v>0</v>
      </c>
      <c r="M51" s="32">
        <f>ROUND(VLOOKUP($B51,'3.ข้อมูลงบทดลองปัจจุบัน'!$A$5:$CL$846,12,0),2)</f>
        <v>0</v>
      </c>
      <c r="N51" s="32">
        <f>ROUND(VLOOKUP($B51,'3.ข้อมูลงบทดลองปัจจุบัน'!$A$5:$CL$846,13,0),2)</f>
        <v>0</v>
      </c>
      <c r="O51" s="32">
        <f>ROUND(VLOOKUP($B51,'3.ข้อมูลงบทดลองปัจจุบัน'!$A$5:$CL$846,14,0),2)</f>
        <v>0</v>
      </c>
      <c r="P51" s="32">
        <f>ROUND(VLOOKUP($B51,'3.ข้อมูลงบทดลองปัจจุบัน'!$A$5:$CL$846,15,0),2)</f>
        <v>0</v>
      </c>
      <c r="Q51" s="32">
        <f>ROUND(VLOOKUP($B51,'3.ข้อมูลงบทดลองปัจจุบัน'!$A$5:$CL$846,16,0),2)</f>
        <v>0</v>
      </c>
      <c r="R51" s="32">
        <f>ROUND(VLOOKUP($B51,'3.ข้อมูลงบทดลองปัจจุบัน'!$A$5:$CL$846,17,0),2)</f>
        <v>0</v>
      </c>
      <c r="S51" s="32">
        <f>ROUND(VLOOKUP($B51,'3.ข้อมูลงบทดลองปัจจุบัน'!$A$5:$CL$846,18,0),2)</f>
        <v>0</v>
      </c>
      <c r="T51" s="32">
        <f>ROUND(VLOOKUP($B51,'3.ข้อมูลงบทดลองปัจจุบัน'!$A$5:$CL$846,19,0),2)</f>
        <v>0</v>
      </c>
      <c r="U51" s="32">
        <f>ROUND(VLOOKUP($B51,'3.ข้อมูลงบทดลองปัจจุบัน'!$A$5:$CL$846,20,0),2)</f>
        <v>0</v>
      </c>
      <c r="V51" s="32">
        <f>ROUND(VLOOKUP($B51,'3.ข้อมูลงบทดลองปัจจุบัน'!$A$5:$CL$846,21,0),2)</f>
        <v>0</v>
      </c>
      <c r="W51" s="32">
        <f>ROUND(VLOOKUP($B51,'3.ข้อมูลงบทดลองปัจจุบัน'!$A$5:$CL$846,22,0),2)</f>
        <v>0</v>
      </c>
      <c r="X51" s="32">
        <f>ROUND(VLOOKUP($B51,'3.ข้อมูลงบทดลองปัจจุบัน'!$A$5:$CL$846,23,0),2)</f>
        <v>0</v>
      </c>
      <c r="Y51" s="32">
        <f>ROUND(VLOOKUP($B51,'3.ข้อมูลงบทดลองปัจจุบัน'!$A$5:$CL$846,24,0),2)</f>
        <v>0</v>
      </c>
      <c r="Z51" s="32">
        <f>ROUND(VLOOKUP($B51,'3.ข้อมูลงบทดลองปัจจุบัน'!$A$5:$CL$846,25,0),2)</f>
        <v>0</v>
      </c>
      <c r="AA51" s="32">
        <f>ROUND(VLOOKUP($B51,'3.ข้อมูลงบทดลองปัจจุบัน'!$A$5:$CL$846,26,0),2)</f>
        <v>0</v>
      </c>
      <c r="AB51" s="32">
        <f>ROUND(VLOOKUP($B51,'3.ข้อมูลงบทดลองปัจจุบัน'!$A$5:$CL$846,27,0),2)</f>
        <v>0</v>
      </c>
      <c r="AC51" s="32">
        <f>ROUND(VLOOKUP($B51,'3.ข้อมูลงบทดลองปัจจุบัน'!$A$5:$CL$846,28,0),2)</f>
        <v>0</v>
      </c>
      <c r="AD51" s="32">
        <f>ROUND(VLOOKUP($B51,'3.ข้อมูลงบทดลองปัจจุบัน'!$A$5:$CL$846,29,0),2)</f>
        <v>0</v>
      </c>
      <c r="AE51" s="32">
        <f>ROUND(VLOOKUP($B51,'3.ข้อมูลงบทดลองปัจจุบัน'!$A$5:$CL$846,30,0),2)</f>
        <v>0</v>
      </c>
      <c r="AF51" s="32">
        <f>ROUND(VLOOKUP($B51,'3.ข้อมูลงบทดลองปัจจุบัน'!$A$5:$CL$846,31,0),2)</f>
        <v>0</v>
      </c>
      <c r="AG51" s="32">
        <f>ROUND(VLOOKUP($B51,'3.ข้อมูลงบทดลองปัจจุบัน'!$A$5:$CL$846,32,0),2)</f>
        <v>0</v>
      </c>
      <c r="AH51" s="32">
        <f>ROUND(VLOOKUP($B51,'3.ข้อมูลงบทดลองปัจจุบัน'!$A$5:$CL$846,33,0),2)</f>
        <v>0</v>
      </c>
      <c r="AI51" s="32">
        <f>ROUND(VLOOKUP($B51,'3.ข้อมูลงบทดลองปัจจุบัน'!$A$5:$CL$846,34,0),2)</f>
        <v>0</v>
      </c>
      <c r="AJ51" s="32">
        <f>ROUND(VLOOKUP($B51,'3.ข้อมูลงบทดลองปัจจุบัน'!$A$5:$CL$846,35,0),2)</f>
        <v>0</v>
      </c>
      <c r="AK51" s="32">
        <f>ROUND(VLOOKUP($B51,'3.ข้อมูลงบทดลองปัจจุบัน'!$A$5:$CL$846,36,0),2)</f>
        <v>0</v>
      </c>
      <c r="AL51" s="32">
        <f>ROUND(VLOOKUP($B51,'3.ข้อมูลงบทดลองปัจจุบัน'!$A$5:$CL$846,37,0),2)</f>
        <v>0</v>
      </c>
      <c r="AM51" s="32">
        <f>ROUND(VLOOKUP($B51,'3.ข้อมูลงบทดลองปัจจุบัน'!$A$5:$CL$846,38,0),2)</f>
        <v>0</v>
      </c>
      <c r="AN51" s="32">
        <f>ROUND(VLOOKUP($B51,'3.ข้อมูลงบทดลองปัจจุบัน'!$A$5:$CL$846,39,0),2)</f>
        <v>0</v>
      </c>
      <c r="AO51" s="32">
        <f>ROUND(VLOOKUP($B51,'3.ข้อมูลงบทดลองปัจจุบัน'!$A$5:$CL$846,40,0),2)</f>
        <v>0</v>
      </c>
      <c r="AP51" s="32">
        <f>ROUND(VLOOKUP($B51,'3.ข้อมูลงบทดลองปัจจุบัน'!$A$5:$CL$846,41,0),2)</f>
        <v>42868</v>
      </c>
      <c r="AQ51" s="32">
        <f>ROUND(VLOOKUP($B51,'3.ข้อมูลงบทดลองปัจจุบัน'!$A$5:$CL$846,42,0),2)</f>
        <v>0</v>
      </c>
      <c r="AR51" s="32">
        <f>ROUND(VLOOKUP($B51,'3.ข้อมูลงบทดลองปัจจุบัน'!$A$5:$CL$846,43,0),2)</f>
        <v>0</v>
      </c>
      <c r="AS51" s="32">
        <f>ROUND(VLOOKUP($B51,'3.ข้อมูลงบทดลองปัจจุบัน'!$A$5:$CL$846,44,0),2)</f>
        <v>0</v>
      </c>
      <c r="AT51" s="32">
        <f>ROUND(VLOOKUP($B51,'3.ข้อมูลงบทดลองปัจจุบัน'!$A$5:$CL$846,45,0),2)</f>
        <v>0</v>
      </c>
      <c r="AU51" s="32">
        <f>ROUND(VLOOKUP($B51,'3.ข้อมูลงบทดลองปัจจุบัน'!$A$5:$CL$846,46,0),2)</f>
        <v>0</v>
      </c>
      <c r="AV51" s="32">
        <f>ROUND(VLOOKUP($B51,'3.ข้อมูลงบทดลองปัจจุบัน'!$A$5:$CL$846,47,0),2)</f>
        <v>23021</v>
      </c>
      <c r="AW51" s="32">
        <f>ROUND(VLOOKUP($B51,'3.ข้อมูลงบทดลองปัจจุบัน'!$A$5:$CL$846,48,0),2)</f>
        <v>10174</v>
      </c>
      <c r="AX51" s="32">
        <f>ROUND(VLOOKUP($B51,'3.ข้อมูลงบทดลองปัจจุบัน'!$A$5:$CL$846,49,0),2)</f>
        <v>0</v>
      </c>
      <c r="AY51" s="32">
        <f>ROUND(VLOOKUP($B51,'3.ข้อมูลงบทดลองปัจจุบัน'!$A$5:$CL$846,50,0),2)</f>
        <v>0</v>
      </c>
      <c r="AZ51" s="32">
        <f>ROUND(VLOOKUP($B51,'3.ข้อมูลงบทดลองปัจจุบัน'!$A$5:$CL$846,51,0),2)</f>
        <v>0</v>
      </c>
      <c r="BA51" s="32">
        <f>ROUND(VLOOKUP($B51,'3.ข้อมูลงบทดลองปัจจุบัน'!$A$5:$CL$846,52,0),2)</f>
        <v>0</v>
      </c>
      <c r="BB51" s="32">
        <f>ROUND(VLOOKUP($B51,'3.ข้อมูลงบทดลองปัจจุบัน'!$A$5:$CL$846,53,0),2)</f>
        <v>305959.25</v>
      </c>
      <c r="BC51" s="32">
        <f>ROUND(VLOOKUP($B51,'3.ข้อมูลงบทดลองปัจจุบัน'!$A$5:$CL$846,54,0),2)</f>
        <v>0</v>
      </c>
      <c r="BD51" s="32">
        <f>ROUND(VLOOKUP($B51,'3.ข้อมูลงบทดลองปัจจุบัน'!$A$5:$CL$846,55,0),2)</f>
        <v>0</v>
      </c>
      <c r="BE51" s="32">
        <f>ROUND(VLOOKUP($B51,'3.ข้อมูลงบทดลองปัจจุบัน'!$A$5:$CL$846,56,0),2)</f>
        <v>0</v>
      </c>
      <c r="BF51" s="32">
        <f>ROUND(VLOOKUP($B51,'3.ข้อมูลงบทดลองปัจจุบัน'!$A$5:$CL$846,57,0),2)</f>
        <v>0</v>
      </c>
      <c r="BG51" s="32">
        <f>ROUND(VLOOKUP($B51,'3.ข้อมูลงบทดลองปัจจุบัน'!$A$5:$CL$846,58,0),2)</f>
        <v>0</v>
      </c>
      <c r="BH51" s="32">
        <f>ROUND(VLOOKUP($B51,'3.ข้อมูลงบทดลองปัจจุบัน'!$A$5:$CL$846,59,0),2)</f>
        <v>358288.51</v>
      </c>
      <c r="BI51" s="32">
        <f>ROUND(VLOOKUP($B51,'3.ข้อมูลงบทดลองปัจจุบัน'!$A$5:$CL$846,60,0),2)</f>
        <v>38359</v>
      </c>
      <c r="BJ51" s="32">
        <f>ROUND(VLOOKUP($B51,'3.ข้อมูลงบทดลองปัจจุบัน'!$A$5:$CL$846,61,0),2)</f>
        <v>78947</v>
      </c>
      <c r="BK51" s="32">
        <f>ROUND(VLOOKUP($B51,'3.ข้อมูลงบทดลองปัจจุบัน'!$A$5:$CL$846,62,0),2)</f>
        <v>0</v>
      </c>
      <c r="BL51" s="32">
        <f>ROUND(VLOOKUP($B51,'3.ข้อมูลงบทดลองปัจจุบัน'!$A$5:$CL$846,63,0),2)</f>
        <v>0</v>
      </c>
      <c r="BM51" s="32">
        <f>ROUND(VLOOKUP($B51,'3.ข้อมูลงบทดลองปัจจุบัน'!$A$5:$CL$846,64,0),2)</f>
        <v>0</v>
      </c>
      <c r="BN51" s="32">
        <f>ROUND(VLOOKUP($B51,'3.ข้อมูลงบทดลองปัจจุบัน'!$A$5:$CL$846,65,0),2)</f>
        <v>0</v>
      </c>
      <c r="BO51" s="32">
        <f>ROUND(VLOOKUP($B51,'3.ข้อมูลงบทดลองปัจจุบัน'!$A$5:$CL$846,66,0),2)</f>
        <v>0</v>
      </c>
      <c r="BP51" s="32">
        <f>ROUND(VLOOKUP($B51,'3.ข้อมูลงบทดลองปัจจุบัน'!$A$5:$CL$846,67,0),2)</f>
        <v>0</v>
      </c>
      <c r="BQ51" s="32">
        <f>ROUND(VLOOKUP($B51,'3.ข้อมูลงบทดลองปัจจุบัน'!$A$5:$CL$846,68,0),2)</f>
        <v>0</v>
      </c>
      <c r="BR51" s="32">
        <f>ROUND(VLOOKUP($B51,'3.ข้อมูลงบทดลองปัจจุบัน'!$A$5:$CL$846,69,0),2)</f>
        <v>0</v>
      </c>
      <c r="BS51" s="32">
        <f>ROUND(VLOOKUP($B51,'3.ข้อมูลงบทดลองปัจจุบัน'!$A$5:$CL$846,70,0),2)</f>
        <v>0</v>
      </c>
      <c r="BT51" s="32">
        <f>ROUND(VLOOKUP($B51,'3.ข้อมูลงบทดลองปัจจุบัน'!$A$5:$CL$846,71,0),2)</f>
        <v>0</v>
      </c>
      <c r="BU51" s="32">
        <f>ROUND(VLOOKUP($B51,'3.ข้อมูลงบทดลองปัจจุบัน'!$A$5:$CL$846,72,0),2)</f>
        <v>0</v>
      </c>
      <c r="BV51" s="32">
        <f>ROUND(VLOOKUP($B51,'3.ข้อมูลงบทดลองปัจจุบัน'!$A$5:$CL$846,73,0),2)</f>
        <v>0</v>
      </c>
      <c r="BW51" s="32">
        <f>ROUND(VLOOKUP($B51,'3.ข้อมูลงบทดลองปัจจุบัน'!$A$5:$CL$846,74,0),2)</f>
        <v>0</v>
      </c>
      <c r="BX51" s="32">
        <f>ROUND(VLOOKUP($B51,'3.ข้อมูลงบทดลองปัจจุบัน'!$A$5:$CL$846,75,0),2)</f>
        <v>0</v>
      </c>
      <c r="BY51" s="32">
        <f>ROUND(VLOOKUP($B51,'3.ข้อมูลงบทดลองปัจจุบัน'!$A$5:$CL$846,76,0),2)</f>
        <v>0</v>
      </c>
      <c r="BZ51" s="32">
        <f>ROUND(VLOOKUP($B51,'3.ข้อมูลงบทดลองปัจจุบัน'!$A$5:$CL$846,77,0),2)</f>
        <v>0</v>
      </c>
      <c r="CA51" s="32">
        <f>ROUND(VLOOKUP($B51,'3.ข้อมูลงบทดลองปัจจุบัน'!$A$5:$CL$846,78,0),2)</f>
        <v>0</v>
      </c>
      <c r="CB51" s="32">
        <f>ROUND(VLOOKUP($B51,'3.ข้อมูลงบทดลองปัจจุบัน'!$A$5:$CL$846,79,0),2)</f>
        <v>0</v>
      </c>
      <c r="CC51" s="32">
        <f>ROUND(VLOOKUP($B51,'3.ข้อมูลงบทดลองปัจจุบัน'!$A$5:$CL$846,80,0),2)</f>
        <v>0</v>
      </c>
      <c r="CD51" s="32">
        <f>ROUND(VLOOKUP($B51,'3.ข้อมูลงบทดลองปัจจุบัน'!$A$5:$CL$846,81,0),2)</f>
        <v>0</v>
      </c>
      <c r="CE51" s="32">
        <f>ROUND(VLOOKUP($B51,'3.ข้อมูลงบทดลองปัจจุบัน'!$A$5:$CL$846,82,0),2)</f>
        <v>0</v>
      </c>
      <c r="CF51" s="32">
        <f>ROUND(VLOOKUP($B51,'3.ข้อมูลงบทดลองปัจจุบัน'!$A$5:$CL$846,83,0),2)</f>
        <v>0</v>
      </c>
      <c r="CG51" s="32">
        <f>ROUND(VLOOKUP($B51,'3.ข้อมูลงบทดลองปัจจุบัน'!$A$5:$CL$846,84,0),2)</f>
        <v>0</v>
      </c>
      <c r="CH51" s="32">
        <f>ROUND(VLOOKUP($B51,'3.ข้อมูลงบทดลองปัจจุบัน'!$A$5:$CL$846,85,0),2)</f>
        <v>0</v>
      </c>
      <c r="CI51" s="32">
        <f>ROUND(VLOOKUP($B51,'3.ข้อมูลงบทดลองปัจจุบัน'!$A$5:$CL$846,86,0),2)</f>
        <v>0</v>
      </c>
      <c r="CJ51" s="32">
        <f>ROUND(VLOOKUP($B51,'3.ข้อมูลงบทดลองปัจจุบัน'!$A$5:$CL$846,87,0),2)</f>
        <v>0</v>
      </c>
      <c r="CK51" s="32">
        <f>ROUND(VLOOKUP($B51,'3.ข้อมูลงบทดลองปัจจุบัน'!$A$5:$CL$846,88,0),2)</f>
        <v>0</v>
      </c>
      <c r="CL51" s="32">
        <f>ROUND(VLOOKUP($B51,'3.ข้อมูลงบทดลองปัจจุบัน'!$A$5:$CL$846,89,0),2)</f>
        <v>0</v>
      </c>
      <c r="CM51" s="32">
        <f>ROUND(VLOOKUP($B51,'3.ข้อมูลงบทดลองปัจจุบัน'!$A$5:$CL$846,90,0),2)</f>
        <v>0</v>
      </c>
      <c r="CO51" s="75"/>
    </row>
    <row r="52" spans="1:93" x14ac:dyDescent="0.7">
      <c r="A52" s="101" t="s">
        <v>1470</v>
      </c>
      <c r="B52" s="114" t="s">
        <v>568</v>
      </c>
      <c r="C52" s="100" t="s">
        <v>569</v>
      </c>
      <c r="D52" s="32">
        <f>ROUND(VLOOKUP($B52,'3.ข้อมูลงบทดลองปัจจุบัน'!$A$5:$CL$846,3,0),2)</f>
        <v>1580575</v>
      </c>
      <c r="E52" s="32">
        <f>ROUND(VLOOKUP($B52,'3.ข้อมูลงบทดลองปัจจุบัน'!$A$5:$CL$846,4,0),2)</f>
        <v>0</v>
      </c>
      <c r="F52" s="32">
        <f>ROUND(VLOOKUP($B52,'3.ข้อมูลงบทดลองปัจจุบัน'!$A$5:$CL$846,5,0),2)</f>
        <v>193736</v>
      </c>
      <c r="G52" s="32">
        <f>ROUND(VLOOKUP($B52,'3.ข้อมูลงบทดลองปัจจุบัน'!$A$5:$CL$846,6,0),2)</f>
        <v>66796</v>
      </c>
      <c r="H52" s="32">
        <f>ROUND(VLOOKUP($B52,'3.ข้อมูลงบทดลองปัจจุบัน'!$A$5:$CL$846,7,0),2)</f>
        <v>0</v>
      </c>
      <c r="I52" s="32">
        <f>ROUND(VLOOKUP($B52,'3.ข้อมูลงบทดลองปัจจุบัน'!$A$5:$CL$846,8,0),2)</f>
        <v>0</v>
      </c>
      <c r="J52" s="32">
        <f>ROUND(VLOOKUP($B52,'3.ข้อมูลงบทดลองปัจจุบัน'!$A$5:$CL$846,9,0),2)</f>
        <v>23057</v>
      </c>
      <c r="K52" s="32">
        <f>ROUND(VLOOKUP($B52,'3.ข้อมูลงบทดลองปัจจุบัน'!$A$5:$CL$846,10,0),2)</f>
        <v>36737</v>
      </c>
      <c r="L52" s="32">
        <f>ROUND(VLOOKUP($B52,'3.ข้อมูลงบทดลองปัจจุบัน'!$A$5:$CL$846,11,0),2)</f>
        <v>32298.25</v>
      </c>
      <c r="M52" s="32">
        <f>ROUND(VLOOKUP($B52,'3.ข้อมูลงบทดลองปัจจุบัน'!$A$5:$CL$846,12,0),2)</f>
        <v>0</v>
      </c>
      <c r="N52" s="32">
        <f>ROUND(VLOOKUP($B52,'3.ข้อมูลงบทดลองปัจจุบัน'!$A$5:$CL$846,13,0),2)</f>
        <v>334106.18</v>
      </c>
      <c r="O52" s="32">
        <f>ROUND(VLOOKUP($B52,'3.ข้อมูลงบทดลองปัจจุบัน'!$A$5:$CL$846,14,0),2)</f>
        <v>5021.76</v>
      </c>
      <c r="P52" s="32">
        <f>ROUND(VLOOKUP($B52,'3.ข้อมูลงบทดลองปัจจุบัน'!$A$5:$CL$846,15,0),2)</f>
        <v>183911.75</v>
      </c>
      <c r="Q52" s="32">
        <f>ROUND(VLOOKUP($B52,'3.ข้อมูลงบทดลองปัจจุบัน'!$A$5:$CL$846,16,0),2)</f>
        <v>0</v>
      </c>
      <c r="R52" s="32">
        <f>ROUND(VLOOKUP($B52,'3.ข้อมูลงบทดลองปัจจุบัน'!$A$5:$CL$846,17,0),2)</f>
        <v>23085</v>
      </c>
      <c r="S52" s="32">
        <f>ROUND(VLOOKUP($B52,'3.ข้อมูลงบทดลองปัจจุบัน'!$A$5:$CL$846,18,0),2)</f>
        <v>6273</v>
      </c>
      <c r="T52" s="32">
        <f>ROUND(VLOOKUP($B52,'3.ข้อมูลงบทดลองปัจจุบัน'!$A$5:$CL$846,19,0),2)</f>
        <v>8555</v>
      </c>
      <c r="U52" s="32">
        <f>ROUND(VLOOKUP($B52,'3.ข้อมูลงบทดลองปัจจุบัน'!$A$5:$CL$846,20,0),2)</f>
        <v>130290.75</v>
      </c>
      <c r="V52" s="32">
        <f>ROUND(VLOOKUP($B52,'3.ข้อมูลงบทดลองปัจจุบัน'!$A$5:$CL$846,21,0),2)</f>
        <v>0</v>
      </c>
      <c r="W52" s="32">
        <f>ROUND(VLOOKUP($B52,'3.ข้อมูลงบทดลองปัจจุบัน'!$A$5:$CL$846,22,0),2)</f>
        <v>52670</v>
      </c>
      <c r="X52" s="32">
        <f>ROUND(VLOOKUP($B52,'3.ข้อมูลงบทดลองปัจจุบัน'!$A$5:$CL$846,23,0),2)</f>
        <v>2839615</v>
      </c>
      <c r="Y52" s="32">
        <f>ROUND(VLOOKUP($B52,'3.ข้อมูลงบทดลองปัจจุบัน'!$A$5:$CL$846,24,0),2)</f>
        <v>281012.75</v>
      </c>
      <c r="Z52" s="32">
        <f>ROUND(VLOOKUP($B52,'3.ข้อมูลงบทดลองปัจจุบัน'!$A$5:$CL$846,25,0),2)</f>
        <v>1008988.79</v>
      </c>
      <c r="AA52" s="32">
        <f>ROUND(VLOOKUP($B52,'3.ข้อมูลงบทดลองปัจจุบัน'!$A$5:$CL$846,26,0),2)</f>
        <v>622857</v>
      </c>
      <c r="AB52" s="32">
        <f>ROUND(VLOOKUP($B52,'3.ข้อมูลงบทดลองปัจจุบัน'!$A$5:$CL$846,27,0),2)</f>
        <v>61243.5</v>
      </c>
      <c r="AC52" s="32">
        <f>ROUND(VLOOKUP($B52,'3.ข้อมูลงบทดลองปัจจุบัน'!$A$5:$CL$846,28,0),2)</f>
        <v>149016</v>
      </c>
      <c r="AD52" s="32">
        <f>ROUND(VLOOKUP($B52,'3.ข้อมูลงบทดลองปัจจุบัน'!$A$5:$CL$846,29,0),2)</f>
        <v>765075</v>
      </c>
      <c r="AE52" s="32">
        <f>ROUND(VLOOKUP($B52,'3.ข้อมูลงบทดลองปัจจุบัน'!$A$5:$CL$846,30,0),2)</f>
        <v>40929</v>
      </c>
      <c r="AF52" s="32">
        <f>ROUND(VLOOKUP($B52,'3.ข้อมูลงบทดลองปัจจุบัน'!$A$5:$CL$846,31,0),2)</f>
        <v>0</v>
      </c>
      <c r="AG52" s="32">
        <f>ROUND(VLOOKUP($B52,'3.ข้อมูลงบทดลองปัจจุบัน'!$A$5:$CL$846,32,0),2)</f>
        <v>0</v>
      </c>
      <c r="AH52" s="32">
        <f>ROUND(VLOOKUP($B52,'3.ข้อมูลงบทดลองปัจจุบัน'!$A$5:$CL$846,33,0),2)</f>
        <v>147974</v>
      </c>
      <c r="AI52" s="32">
        <f>ROUND(VLOOKUP($B52,'3.ข้อมูลงบทดลองปัจจุบัน'!$A$5:$CL$846,34,0),2)</f>
        <v>129894</v>
      </c>
      <c r="AJ52" s="32">
        <f>ROUND(VLOOKUP($B52,'3.ข้อมูลงบทดลองปัจจุบัน'!$A$5:$CL$846,35,0),2)</f>
        <v>0</v>
      </c>
      <c r="AK52" s="32">
        <f>ROUND(VLOOKUP($B52,'3.ข้อมูลงบทดลองปัจจุบัน'!$A$5:$CL$846,36,0),2)</f>
        <v>16252</v>
      </c>
      <c r="AL52" s="32">
        <f>ROUND(VLOOKUP($B52,'3.ข้อมูลงบทดลองปัจจุบัน'!$A$5:$CL$846,37,0),2)</f>
        <v>471373.83</v>
      </c>
      <c r="AM52" s="32">
        <f>ROUND(VLOOKUP($B52,'3.ข้อมูลงบทดลองปัจจุบัน'!$A$5:$CL$846,38,0),2)</f>
        <v>0</v>
      </c>
      <c r="AN52" s="32">
        <f>ROUND(VLOOKUP($B52,'3.ข้อมูลงบทดลองปัจจุบัน'!$A$5:$CL$846,39,0),2)</f>
        <v>0</v>
      </c>
      <c r="AO52" s="32">
        <f>ROUND(VLOOKUP($B52,'3.ข้อมูลงบทดลองปัจจุบัน'!$A$5:$CL$846,40,0),2)</f>
        <v>0</v>
      </c>
      <c r="AP52" s="32">
        <f>ROUND(VLOOKUP($B52,'3.ข้อมูลงบทดลองปัจจุบัน'!$A$5:$CL$846,41,0),2)</f>
        <v>119132</v>
      </c>
      <c r="AQ52" s="32">
        <f>ROUND(VLOOKUP($B52,'3.ข้อมูลงบทดลองปัจจุบัน'!$A$5:$CL$846,42,0),2)</f>
        <v>0</v>
      </c>
      <c r="AR52" s="32">
        <f>ROUND(VLOOKUP($B52,'3.ข้อมูลงบทดลองปัจจุบัน'!$A$5:$CL$846,43,0),2)</f>
        <v>0</v>
      </c>
      <c r="AS52" s="32">
        <f>ROUND(VLOOKUP($B52,'3.ข้อมูลงบทดลองปัจจุบัน'!$A$5:$CL$846,44,0),2)</f>
        <v>0</v>
      </c>
      <c r="AT52" s="32">
        <f>ROUND(VLOOKUP($B52,'3.ข้อมูลงบทดลองปัจจุบัน'!$A$5:$CL$846,45,0),2)</f>
        <v>0</v>
      </c>
      <c r="AU52" s="32">
        <f>ROUND(VLOOKUP($B52,'3.ข้อมูลงบทดลองปัจจุบัน'!$A$5:$CL$846,46,0),2)</f>
        <v>0</v>
      </c>
      <c r="AV52" s="32">
        <f>ROUND(VLOOKUP($B52,'3.ข้อมูลงบทดลองปัจจุบัน'!$A$5:$CL$846,47,0),2)</f>
        <v>17420</v>
      </c>
      <c r="AW52" s="32">
        <f>ROUND(VLOOKUP($B52,'3.ข้อมูลงบทดลองปัจจุบัน'!$A$5:$CL$846,48,0),2)</f>
        <v>2953</v>
      </c>
      <c r="AX52" s="32">
        <f>ROUND(VLOOKUP($B52,'3.ข้อมูลงบทดลองปัจจุบัน'!$A$5:$CL$846,49,0),2)</f>
        <v>47285.5</v>
      </c>
      <c r="AY52" s="32">
        <f>ROUND(VLOOKUP($B52,'3.ข้อมูลงบทดลองปัจจุบัน'!$A$5:$CL$846,50,0),2)</f>
        <v>68404.5</v>
      </c>
      <c r="AZ52" s="32">
        <f>ROUND(VLOOKUP($B52,'3.ข้อมูลงบทดลองปัจจุบัน'!$A$5:$CL$846,51,0),2)</f>
        <v>0</v>
      </c>
      <c r="BA52" s="32">
        <f>ROUND(VLOOKUP($B52,'3.ข้อมูลงบทดลองปัจจุบัน'!$A$5:$CL$846,52,0),2)</f>
        <v>452989</v>
      </c>
      <c r="BB52" s="32">
        <f>ROUND(VLOOKUP($B52,'3.ข้อมูลงบทดลองปัจจุบัน'!$A$5:$CL$846,53,0),2)</f>
        <v>85500.25</v>
      </c>
      <c r="BC52" s="32">
        <f>ROUND(VLOOKUP($B52,'3.ข้อมูลงบทดลองปัจจุบัน'!$A$5:$CL$846,54,0),2)</f>
        <v>0</v>
      </c>
      <c r="BD52" s="32">
        <f>ROUND(VLOOKUP($B52,'3.ข้อมูลงบทดลองปัจจุบัน'!$A$5:$CL$846,55,0),2)</f>
        <v>1313528.93</v>
      </c>
      <c r="BE52" s="32">
        <f>ROUND(VLOOKUP($B52,'3.ข้อมูลงบทดลองปัจจุบัน'!$A$5:$CL$846,56,0),2)</f>
        <v>1058620.46</v>
      </c>
      <c r="BF52" s="32">
        <f>ROUND(VLOOKUP($B52,'3.ข้อมูลงบทดลองปัจจุบัน'!$A$5:$CL$846,57,0),2)</f>
        <v>447343.75</v>
      </c>
      <c r="BG52" s="32">
        <f>ROUND(VLOOKUP($B52,'3.ข้อมูลงบทดลองปัจจุบัน'!$A$5:$CL$846,58,0),2)</f>
        <v>73676.600000000006</v>
      </c>
      <c r="BH52" s="32">
        <f>ROUND(VLOOKUP($B52,'3.ข้อมูลงบทดลองปัจจุบัน'!$A$5:$CL$846,59,0),2)</f>
        <v>1306049.3999999999</v>
      </c>
      <c r="BI52" s="32">
        <f>ROUND(VLOOKUP($B52,'3.ข้อมูลงบทดลองปัจจุบัน'!$A$5:$CL$846,60,0),2)</f>
        <v>139399</v>
      </c>
      <c r="BJ52" s="32">
        <f>ROUND(VLOOKUP($B52,'3.ข้อมูลงบทดลองปัจจุบัน'!$A$5:$CL$846,61,0),2)</f>
        <v>0</v>
      </c>
      <c r="BK52" s="32">
        <f>ROUND(VLOOKUP($B52,'3.ข้อมูลงบทดลองปัจจุบัน'!$A$5:$CL$846,62,0),2)</f>
        <v>31728</v>
      </c>
      <c r="BL52" s="32">
        <f>ROUND(VLOOKUP($B52,'3.ข้อมูลงบทดลองปัจจุบัน'!$A$5:$CL$846,63,0),2)</f>
        <v>0</v>
      </c>
      <c r="BM52" s="32">
        <f>ROUND(VLOOKUP($B52,'3.ข้อมูลงบทดลองปัจจุบัน'!$A$5:$CL$846,64,0),2)</f>
        <v>106854.75</v>
      </c>
      <c r="BN52" s="32">
        <f>ROUND(VLOOKUP($B52,'3.ข้อมูลงบทดลองปัจจุบัน'!$A$5:$CL$846,65,0),2)</f>
        <v>0</v>
      </c>
      <c r="BO52" s="32">
        <f>ROUND(VLOOKUP($B52,'3.ข้อมูลงบทดลองปัจจุบัน'!$A$5:$CL$846,66,0),2)</f>
        <v>0</v>
      </c>
      <c r="BP52" s="32">
        <f>ROUND(VLOOKUP($B52,'3.ข้อมูลงบทดลองปัจจุบัน'!$A$5:$CL$846,67,0),2)</f>
        <v>78329.06</v>
      </c>
      <c r="BQ52" s="32">
        <f>ROUND(VLOOKUP($B52,'3.ข้อมูลงบทดลองปัจจุบัน'!$A$5:$CL$846,68,0),2)</f>
        <v>89185</v>
      </c>
      <c r="BR52" s="32">
        <f>ROUND(VLOOKUP($B52,'3.ข้อมูลงบทดลองปัจจุบัน'!$A$5:$CL$846,69,0),2)</f>
        <v>0</v>
      </c>
      <c r="BS52" s="32">
        <f>ROUND(VLOOKUP($B52,'3.ข้อมูลงบทดลองปัจจุบัน'!$A$5:$CL$846,70,0),2)</f>
        <v>7406608</v>
      </c>
      <c r="BT52" s="32">
        <f>ROUND(VLOOKUP($B52,'3.ข้อมูลงบทดลองปัจจุบัน'!$A$5:$CL$846,71,0),2)</f>
        <v>0</v>
      </c>
      <c r="BU52" s="32">
        <f>ROUND(VLOOKUP($B52,'3.ข้อมูลงบทดลองปัจจุบัน'!$A$5:$CL$846,72,0),2)</f>
        <v>0</v>
      </c>
      <c r="BV52" s="32">
        <f>ROUND(VLOOKUP($B52,'3.ข้อมูลงบทดลองปัจจุบัน'!$A$5:$CL$846,73,0),2)</f>
        <v>1385184</v>
      </c>
      <c r="BW52" s="32">
        <f>ROUND(VLOOKUP($B52,'3.ข้อมูลงบทดลองปัจจุบัน'!$A$5:$CL$846,74,0),2)</f>
        <v>0</v>
      </c>
      <c r="BX52" s="32">
        <f>ROUND(VLOOKUP($B52,'3.ข้อมูลงบทดลองปัจจุบัน'!$A$5:$CL$846,75,0),2)</f>
        <v>0</v>
      </c>
      <c r="BY52" s="32">
        <f>ROUND(VLOOKUP($B52,'3.ข้อมูลงบทดลองปัจจุบัน'!$A$5:$CL$846,76,0),2)</f>
        <v>0</v>
      </c>
      <c r="BZ52" s="32">
        <f>ROUND(VLOOKUP($B52,'3.ข้อมูลงบทดลองปัจจุบัน'!$A$5:$CL$846,77,0),2)</f>
        <v>0</v>
      </c>
      <c r="CA52" s="32">
        <f>ROUND(VLOOKUP($B52,'3.ข้อมูลงบทดลองปัจจุบัน'!$A$5:$CL$846,78,0),2)</f>
        <v>0</v>
      </c>
      <c r="CB52" s="32">
        <f>ROUND(VLOOKUP($B52,'3.ข้อมูลงบทดลองปัจจุบัน'!$A$5:$CL$846,79,0),2)</f>
        <v>0</v>
      </c>
      <c r="CC52" s="32">
        <f>ROUND(VLOOKUP($B52,'3.ข้อมูลงบทดลองปัจจุบัน'!$A$5:$CL$846,80,0),2)</f>
        <v>0</v>
      </c>
      <c r="CD52" s="32">
        <f>ROUND(VLOOKUP($B52,'3.ข้อมูลงบทดลองปัจจุบัน'!$A$5:$CL$846,81,0),2)</f>
        <v>6791.75</v>
      </c>
      <c r="CE52" s="32">
        <f>ROUND(VLOOKUP($B52,'3.ข้อมูลงบทดลองปัจจุบัน'!$A$5:$CL$846,82,0),2)</f>
        <v>2996</v>
      </c>
      <c r="CF52" s="32">
        <f>ROUND(VLOOKUP($B52,'3.ข้อมูลงบทดลองปัจจุบัน'!$A$5:$CL$846,83,0),2)</f>
        <v>153374.74</v>
      </c>
      <c r="CG52" s="32">
        <f>ROUND(VLOOKUP($B52,'3.ข้อมูลงบทดลองปัจจุบัน'!$A$5:$CL$846,84,0),2)</f>
        <v>0</v>
      </c>
      <c r="CH52" s="32">
        <f>ROUND(VLOOKUP($B52,'3.ข้อมูลงบทดลองปัจจุบัน'!$A$5:$CL$846,85,0),2)</f>
        <v>0</v>
      </c>
      <c r="CI52" s="32">
        <f>ROUND(VLOOKUP($B52,'3.ข้อมูลงบทดลองปัจจุบัน'!$A$5:$CL$846,86,0),2)</f>
        <v>0</v>
      </c>
      <c r="CJ52" s="32">
        <f>ROUND(VLOOKUP($B52,'3.ข้อมูลงบทดลองปัจจุบัน'!$A$5:$CL$846,87,0),2)</f>
        <v>0</v>
      </c>
      <c r="CK52" s="32">
        <f>ROUND(VLOOKUP($B52,'3.ข้อมูลงบทดลองปัจจุบัน'!$A$5:$CL$846,88,0),2)</f>
        <v>27036.799999999999</v>
      </c>
      <c r="CL52" s="32">
        <f>ROUND(VLOOKUP($B52,'3.ข้อมูลงบทดลองปัจจุบัน'!$A$5:$CL$846,89,0),2)</f>
        <v>0</v>
      </c>
      <c r="CM52" s="32">
        <f>ROUND(VLOOKUP($B52,'3.ข้อมูลงบทดลองปัจจุบัน'!$A$5:$CL$846,90,0),2)</f>
        <v>0</v>
      </c>
      <c r="CO52" s="75"/>
    </row>
    <row r="53" spans="1:93" s="1" customFormat="1" x14ac:dyDescent="0.7">
      <c r="A53" s="71" t="s">
        <v>1470</v>
      </c>
      <c r="B53" s="87"/>
      <c r="C53" s="71" t="s">
        <v>1380</v>
      </c>
      <c r="D53" s="129">
        <f>SUM(D34:D52)</f>
        <v>469252875.31999999</v>
      </c>
      <c r="E53" s="129">
        <f t="shared" ref="E53:BP53" si="2">SUM(E34:E52)</f>
        <v>13736086.219999999</v>
      </c>
      <c r="F53" s="129">
        <f t="shared" si="2"/>
        <v>32888470.460000001</v>
      </c>
      <c r="G53" s="129">
        <f t="shared" si="2"/>
        <v>17964182.229999997</v>
      </c>
      <c r="H53" s="129">
        <f t="shared" si="2"/>
        <v>13549616.859999999</v>
      </c>
      <c r="I53" s="129">
        <f t="shared" si="2"/>
        <v>22737556.509999998</v>
      </c>
      <c r="J53" s="129">
        <f t="shared" si="2"/>
        <v>27416249.02</v>
      </c>
      <c r="K53" s="129">
        <f t="shared" si="2"/>
        <v>62105142.099999994</v>
      </c>
      <c r="L53" s="129">
        <f t="shared" si="2"/>
        <v>34621309.960000001</v>
      </c>
      <c r="M53" s="129">
        <f t="shared" si="2"/>
        <v>47807083.139999993</v>
      </c>
      <c r="N53" s="129">
        <f t="shared" si="2"/>
        <v>169050222.69</v>
      </c>
      <c r="O53" s="129">
        <f t="shared" si="2"/>
        <v>18164357.060000002</v>
      </c>
      <c r="P53" s="129">
        <f t="shared" si="2"/>
        <v>324682157.32999998</v>
      </c>
      <c r="Q53" s="129">
        <f t="shared" si="2"/>
        <v>40411266.539999999</v>
      </c>
      <c r="R53" s="129">
        <f t="shared" si="2"/>
        <v>64612393.170000002</v>
      </c>
      <c r="S53" s="129">
        <f t="shared" si="2"/>
        <v>122274833.47</v>
      </c>
      <c r="T53" s="129">
        <f t="shared" si="2"/>
        <v>49764093.20000001</v>
      </c>
      <c r="U53" s="129">
        <f t="shared" si="2"/>
        <v>42505979.109999999</v>
      </c>
      <c r="V53" s="129">
        <f t="shared" si="2"/>
        <v>63633283.130000003</v>
      </c>
      <c r="W53" s="129">
        <f t="shared" si="2"/>
        <v>18689313.399999999</v>
      </c>
      <c r="X53" s="129">
        <f t="shared" si="2"/>
        <v>609820563.37</v>
      </c>
      <c r="Y53" s="129">
        <f t="shared" si="2"/>
        <v>60951927.369999997</v>
      </c>
      <c r="Z53" s="129">
        <f t="shared" si="2"/>
        <v>42496622.879999995</v>
      </c>
      <c r="AA53" s="129">
        <f t="shared" si="2"/>
        <v>46714499.770000003</v>
      </c>
      <c r="AB53" s="129">
        <f t="shared" si="2"/>
        <v>10286649.050000001</v>
      </c>
      <c r="AC53" s="129">
        <f t="shared" si="2"/>
        <v>23584165.259999998</v>
      </c>
      <c r="AD53" s="129">
        <f t="shared" si="2"/>
        <v>44666846.399999999</v>
      </c>
      <c r="AE53" s="129">
        <f t="shared" si="2"/>
        <v>96968901</v>
      </c>
      <c r="AF53" s="129">
        <f t="shared" si="2"/>
        <v>24040292.02</v>
      </c>
      <c r="AG53" s="129">
        <f t="shared" si="2"/>
        <v>38113541.799999997</v>
      </c>
      <c r="AH53" s="129">
        <f t="shared" si="2"/>
        <v>30504119.810000002</v>
      </c>
      <c r="AI53" s="129">
        <f t="shared" si="2"/>
        <v>34209129.980000004</v>
      </c>
      <c r="AJ53" s="129">
        <f t="shared" si="2"/>
        <v>28413124.700000003</v>
      </c>
      <c r="AK53" s="129">
        <f t="shared" si="2"/>
        <v>13533220.129999999</v>
      </c>
      <c r="AL53" s="129">
        <f t="shared" si="2"/>
        <v>1177469904.0899994</v>
      </c>
      <c r="AM53" s="129">
        <f t="shared" si="2"/>
        <v>19566263.449999999</v>
      </c>
      <c r="AN53" s="129">
        <f t="shared" si="2"/>
        <v>17997060.729999997</v>
      </c>
      <c r="AO53" s="129">
        <f t="shared" si="2"/>
        <v>55000957</v>
      </c>
      <c r="AP53" s="129">
        <f t="shared" si="2"/>
        <v>86033836.010000005</v>
      </c>
      <c r="AQ53" s="129">
        <f t="shared" si="2"/>
        <v>24612329.080000002</v>
      </c>
      <c r="AR53" s="129">
        <f t="shared" si="2"/>
        <v>10605626.359999999</v>
      </c>
      <c r="AS53" s="129">
        <f t="shared" si="2"/>
        <v>242759799.44</v>
      </c>
      <c r="AT53" s="129">
        <f t="shared" si="2"/>
        <v>60663341.650000006</v>
      </c>
      <c r="AU53" s="129">
        <f t="shared" si="2"/>
        <v>60190090.309999995</v>
      </c>
      <c r="AV53" s="129">
        <f t="shared" si="2"/>
        <v>56460057.539999999</v>
      </c>
      <c r="AW53" s="129">
        <f t="shared" si="2"/>
        <v>20084531.440000001</v>
      </c>
      <c r="AX53" s="129">
        <f t="shared" si="2"/>
        <v>23526314.93</v>
      </c>
      <c r="AY53" s="129">
        <f t="shared" si="2"/>
        <v>28589190.84</v>
      </c>
      <c r="AZ53" s="129">
        <f t="shared" si="2"/>
        <v>17541634.93</v>
      </c>
      <c r="BA53" s="129">
        <f t="shared" si="2"/>
        <v>24770092.640000001</v>
      </c>
      <c r="BB53" s="129">
        <f t="shared" si="2"/>
        <v>335121767.54000002</v>
      </c>
      <c r="BC53" s="129">
        <f t="shared" si="2"/>
        <v>25684585.800000001</v>
      </c>
      <c r="BD53" s="129">
        <f t="shared" si="2"/>
        <v>670070477.35999978</v>
      </c>
      <c r="BE53" s="129">
        <f t="shared" si="2"/>
        <v>171092284.60000002</v>
      </c>
      <c r="BF53" s="129">
        <f t="shared" si="2"/>
        <v>23033785.479999997</v>
      </c>
      <c r="BG53" s="129">
        <f t="shared" si="2"/>
        <v>29619715.010000002</v>
      </c>
      <c r="BH53" s="129">
        <f t="shared" si="2"/>
        <v>396735897.59000003</v>
      </c>
      <c r="BI53" s="129">
        <f t="shared" si="2"/>
        <v>27996693.620000001</v>
      </c>
      <c r="BJ53" s="129">
        <f t="shared" si="2"/>
        <v>10863484.450000001</v>
      </c>
      <c r="BK53" s="129">
        <f t="shared" si="2"/>
        <v>27506585.420000002</v>
      </c>
      <c r="BL53" s="129">
        <f t="shared" si="2"/>
        <v>22287915.34</v>
      </c>
      <c r="BM53" s="129">
        <f t="shared" si="2"/>
        <v>470096499.51999998</v>
      </c>
      <c r="BN53" s="129">
        <f t="shared" si="2"/>
        <v>51746272.169999994</v>
      </c>
      <c r="BO53" s="129">
        <f t="shared" si="2"/>
        <v>43471624.109999999</v>
      </c>
      <c r="BP53" s="129">
        <f t="shared" si="2"/>
        <v>73245355.820000008</v>
      </c>
      <c r="BQ53" s="129">
        <f t="shared" ref="BQ53:CM53" si="3">SUM(BQ34:BQ52)</f>
        <v>74113873.200000003</v>
      </c>
      <c r="BR53" s="129">
        <f t="shared" si="3"/>
        <v>39786284.960000001</v>
      </c>
      <c r="BS53" s="129">
        <f t="shared" si="3"/>
        <v>3045518288.79</v>
      </c>
      <c r="BT53" s="129">
        <f t="shared" si="3"/>
        <v>58708596.660000004</v>
      </c>
      <c r="BU53" s="129">
        <f t="shared" si="3"/>
        <v>87817889.730000004</v>
      </c>
      <c r="BV53" s="129">
        <f t="shared" si="3"/>
        <v>401014611.20000005</v>
      </c>
      <c r="BW53" s="129">
        <f t="shared" si="3"/>
        <v>31681516.770000003</v>
      </c>
      <c r="BX53" s="129">
        <f t="shared" si="3"/>
        <v>39619338.25</v>
      </c>
      <c r="BY53" s="129">
        <f t="shared" si="3"/>
        <v>153187277.37</v>
      </c>
      <c r="BZ53" s="129">
        <f t="shared" si="3"/>
        <v>15817712.18</v>
      </c>
      <c r="CA53" s="129">
        <f t="shared" si="3"/>
        <v>22423978.259999998</v>
      </c>
      <c r="CB53" s="129">
        <f t="shared" si="3"/>
        <v>30046563.820000004</v>
      </c>
      <c r="CC53" s="129">
        <f t="shared" si="3"/>
        <v>77273179.900000006</v>
      </c>
      <c r="CD53" s="129">
        <f t="shared" si="3"/>
        <v>146632750.05000001</v>
      </c>
      <c r="CE53" s="129">
        <f t="shared" si="3"/>
        <v>64437587.789999999</v>
      </c>
      <c r="CF53" s="129">
        <f t="shared" si="3"/>
        <v>77050378.780000001</v>
      </c>
      <c r="CG53" s="129">
        <f t="shared" si="3"/>
        <v>17974179.899999999</v>
      </c>
      <c r="CH53" s="129">
        <f t="shared" si="3"/>
        <v>18841214.620000001</v>
      </c>
      <c r="CI53" s="129">
        <f t="shared" si="3"/>
        <v>16099228.280000001</v>
      </c>
      <c r="CJ53" s="129">
        <f t="shared" si="3"/>
        <v>23290540.890000001</v>
      </c>
      <c r="CK53" s="129">
        <f t="shared" si="3"/>
        <v>162449110.62</v>
      </c>
      <c r="CL53" s="129">
        <f t="shared" si="3"/>
        <v>16819806.890000001</v>
      </c>
      <c r="CM53" s="129">
        <f t="shared" si="3"/>
        <v>21274885.890000001</v>
      </c>
      <c r="CN53" s="85"/>
      <c r="CO53" s="75"/>
    </row>
    <row r="54" spans="1:93" x14ac:dyDescent="0.7">
      <c r="A54" s="101" t="s">
        <v>1471</v>
      </c>
      <c r="B54" s="101" t="s">
        <v>1966</v>
      </c>
      <c r="C54" s="100" t="s">
        <v>642</v>
      </c>
      <c r="D54" s="32">
        <f>ROUND(VLOOKUP($B54,'3.ข้อมูลงบทดลองปัจจุบัน'!$A$5:$CL$846,3,0),2)</f>
        <v>205984692.11000001</v>
      </c>
      <c r="E54" s="32">
        <f>ROUND(VLOOKUP($B54,'3.ข้อมูลงบทดลองปัจจุบัน'!$A$5:$CL$846,4,0),2)</f>
        <v>27907887.739999998</v>
      </c>
      <c r="F54" s="32">
        <f>ROUND(VLOOKUP($B54,'3.ข้อมูลงบทดลองปัจจุบัน'!$A$5:$CL$846,5,0),2)</f>
        <v>30886443.390000001</v>
      </c>
      <c r="G54" s="32">
        <f>ROUND(VLOOKUP($B54,'3.ข้อมูลงบทดลองปัจจุบัน'!$A$5:$CL$846,6,0),2)</f>
        <v>30460122.370000001</v>
      </c>
      <c r="H54" s="32">
        <f>ROUND(VLOOKUP($B54,'3.ข้อมูลงบทดลองปัจจุบัน'!$A$5:$CL$846,7,0),2)</f>
        <v>18953945.800000001</v>
      </c>
      <c r="I54" s="32">
        <f>ROUND(VLOOKUP($B54,'3.ข้อมูลงบทดลองปัจจุบัน'!$A$5:$CL$846,8,0),2)</f>
        <v>32769372.579999998</v>
      </c>
      <c r="J54" s="32">
        <f>ROUND(VLOOKUP($B54,'3.ข้อมูลงบทดลองปัจจุบัน'!$A$5:$CL$846,9,0),2)</f>
        <v>40178611.280000001</v>
      </c>
      <c r="K54" s="32">
        <f>ROUND(VLOOKUP($B54,'3.ข้อมูลงบทดลองปัจจุบัน'!$A$5:$CL$846,10,0),2)</f>
        <v>43457422.270000003</v>
      </c>
      <c r="L54" s="32">
        <f>ROUND(VLOOKUP($B54,'3.ข้อมูลงบทดลองปัจจุบัน'!$A$5:$CL$846,11,0),2)</f>
        <v>23516132.899999999</v>
      </c>
      <c r="M54" s="32">
        <f>ROUND(VLOOKUP($B54,'3.ข้อมูลงบทดลองปัจจุบัน'!$A$5:$CL$846,12,0),2)</f>
        <v>23501586.399999999</v>
      </c>
      <c r="N54" s="32">
        <f>ROUND(VLOOKUP($B54,'3.ข้อมูลงบทดลองปัจจุบัน'!$A$5:$CL$846,13,0),2)</f>
        <v>58842302.07</v>
      </c>
      <c r="O54" s="32">
        <f>ROUND(VLOOKUP($B54,'3.ข้อมูลงบทดลองปัจจุบัน'!$A$5:$CL$846,14,0),2)</f>
        <v>4952557.58</v>
      </c>
      <c r="P54" s="32">
        <f>ROUND(VLOOKUP($B54,'3.ข้อมูลงบทดลองปัจจุบัน'!$A$5:$CL$846,15,0),2)</f>
        <v>90240100.469999999</v>
      </c>
      <c r="Q54" s="32">
        <f>ROUND(VLOOKUP($B54,'3.ข้อมูลงบทดลองปัจจุบัน'!$A$5:$CL$846,16,0),2)</f>
        <v>23310280</v>
      </c>
      <c r="R54" s="32">
        <f>ROUND(VLOOKUP($B54,'3.ข้อมูลงบทดลองปัจจุบัน'!$A$5:$CL$846,17,0),2)</f>
        <v>26157300</v>
      </c>
      <c r="S54" s="32">
        <f>ROUND(VLOOKUP($B54,'3.ข้อมูลงบทดลองปัจจุบัน'!$A$5:$CL$846,18,0),2)</f>
        <v>41514390</v>
      </c>
      <c r="T54" s="32">
        <f>ROUND(VLOOKUP($B54,'3.ข้อมูลงบทดลองปัจจุบัน'!$A$5:$CL$846,19,0),2)</f>
        <v>26265418.670000002</v>
      </c>
      <c r="U54" s="32">
        <f>ROUND(VLOOKUP($B54,'3.ข้อมูลงบทดลองปัจจุบัน'!$A$5:$CL$846,20,0),2)</f>
        <v>20147030</v>
      </c>
      <c r="V54" s="32">
        <f>ROUND(VLOOKUP($B54,'3.ข้อมูลงบทดลองปัจจุบัน'!$A$5:$CL$846,21,0),2)</f>
        <v>22324560</v>
      </c>
      <c r="W54" s="32">
        <f>ROUND(VLOOKUP($B54,'3.ข้อมูลงบทดลองปัจจุบัน'!$A$5:$CL$846,22,0),2)</f>
        <v>12811780</v>
      </c>
      <c r="X54" s="32">
        <f>ROUND(VLOOKUP($B54,'3.ข้อมูลงบทดลองปัจจุบัน'!$A$5:$CL$846,23,0),2)</f>
        <v>234785986.13999999</v>
      </c>
      <c r="Y54" s="32">
        <f>ROUND(VLOOKUP($B54,'3.ข้อมูลงบทดลองปัจจุบัน'!$A$5:$CL$846,24,0),2)</f>
        <v>18112070</v>
      </c>
      <c r="Z54" s="32">
        <f>ROUND(VLOOKUP($B54,'3.ข้อมูลงบทดลองปัจจุบัน'!$A$5:$CL$846,25,0),2)</f>
        <v>32838848.649999999</v>
      </c>
      <c r="AA54" s="32">
        <f>ROUND(VLOOKUP($B54,'3.ข้อมูลงบทดลองปัจจุบัน'!$A$5:$CL$846,26,0),2)</f>
        <v>19393530</v>
      </c>
      <c r="AB54" s="32">
        <f>ROUND(VLOOKUP($B54,'3.ข้อมูลงบทดลองปัจจุบัน'!$A$5:$CL$846,27,0),2)</f>
        <v>13649830</v>
      </c>
      <c r="AC54" s="32">
        <f>ROUND(VLOOKUP($B54,'3.ข้อมูลงบทดลองปัจจุบัน'!$A$5:$CL$846,28,0),2)</f>
        <v>19083350</v>
      </c>
      <c r="AD54" s="32">
        <f>ROUND(VLOOKUP($B54,'3.ข้อมูลงบทดลองปัจจุบัน'!$A$5:$CL$846,29,0),2)</f>
        <v>21024896.699999999</v>
      </c>
      <c r="AE54" s="32">
        <f>ROUND(VLOOKUP($B54,'3.ข้อมูลงบทดลองปัจจุบัน'!$A$5:$CL$846,30,0),2)</f>
        <v>61395489</v>
      </c>
      <c r="AF54" s="32">
        <f>ROUND(VLOOKUP($B54,'3.ข้อมูลงบทดลองปัจจุบัน'!$A$5:$CL$846,31,0),2)</f>
        <v>24230560</v>
      </c>
      <c r="AG54" s="32">
        <f>ROUND(VLOOKUP($B54,'3.ข้อมูลงบทดลองปัจจุบัน'!$A$5:$CL$846,32,0),2)</f>
        <v>19062700</v>
      </c>
      <c r="AH54" s="32">
        <f>ROUND(VLOOKUP($B54,'3.ข้อมูลงบทดลองปัจจุบัน'!$A$5:$CL$846,33,0),2)</f>
        <v>22299989.350000001</v>
      </c>
      <c r="AI54" s="32">
        <f>ROUND(VLOOKUP($B54,'3.ข้อมูลงบทดลองปัจจุบัน'!$A$5:$CL$846,34,0),2)</f>
        <v>40814345</v>
      </c>
      <c r="AJ54" s="32">
        <f>ROUND(VLOOKUP($B54,'3.ข้อมูลงบทดลองปัจจุบัน'!$A$5:$CL$846,35,0),2)</f>
        <v>16384695</v>
      </c>
      <c r="AK54" s="32">
        <f>ROUND(VLOOKUP($B54,'3.ข้อมูลงบทดลองปัจจุบัน'!$A$5:$CL$846,36,0),2)</f>
        <v>13120259.560000001</v>
      </c>
      <c r="AL54" s="32">
        <f>ROUND(VLOOKUP($B54,'3.ข้อมูลงบทดลองปัจจุบัน'!$A$5:$CL$846,37,0),2)</f>
        <v>372940932.19999999</v>
      </c>
      <c r="AM54" s="32">
        <f>ROUND(VLOOKUP($B54,'3.ข้อมูลงบทดลองปัจจุบัน'!$A$5:$CL$846,38,0),2)</f>
        <v>23722541.399999999</v>
      </c>
      <c r="AN54" s="32">
        <f>ROUND(VLOOKUP($B54,'3.ข้อมูลงบทดลองปัจจุบัน'!$A$5:$CL$846,39,0),2)</f>
        <v>20127970</v>
      </c>
      <c r="AO54" s="32">
        <f>ROUND(VLOOKUP($B54,'3.ข้อมูลงบทดลองปัจจุบัน'!$A$5:$CL$846,40,0),2)</f>
        <v>48784300</v>
      </c>
      <c r="AP54" s="32">
        <f>ROUND(VLOOKUP($B54,'3.ข้อมูลงบทดลองปัจจุบัน'!$A$5:$CL$846,41,0),2)</f>
        <v>44750027.810000002</v>
      </c>
      <c r="AQ54" s="32">
        <f>ROUND(VLOOKUP($B54,'3.ข้อมูลงบทดลองปัจจุบัน'!$A$5:$CL$846,42,0),2)</f>
        <v>22178289.489999998</v>
      </c>
      <c r="AR54" s="32">
        <f>ROUND(VLOOKUP($B54,'3.ข้อมูลงบทดลองปัจจุบัน'!$A$5:$CL$846,43,0),2)</f>
        <v>12492700</v>
      </c>
      <c r="AS54" s="32">
        <f>ROUND(VLOOKUP($B54,'3.ข้อมูลงบทดลองปัจจุบัน'!$A$5:$CL$846,44,0),2)</f>
        <v>69237928.709999993</v>
      </c>
      <c r="AT54" s="32">
        <f>ROUND(VLOOKUP($B54,'3.ข้อมูลงบทดลองปัจจุบัน'!$A$5:$CL$846,45,0),2)</f>
        <v>22501353.870000001</v>
      </c>
      <c r="AU54" s="32">
        <f>ROUND(VLOOKUP($B54,'3.ข้อมูลงบทดลองปัจจุบัน'!$A$5:$CL$846,46,0),2)</f>
        <v>36316800.969999999</v>
      </c>
      <c r="AV54" s="32">
        <f>ROUND(VLOOKUP($B54,'3.ข้อมูลงบทดลองปัจจุบัน'!$A$5:$CL$846,47,0),2)</f>
        <v>47223230</v>
      </c>
      <c r="AW54" s="32">
        <f>ROUND(VLOOKUP($B54,'3.ข้อมูลงบทดลองปัจจุบัน'!$A$5:$CL$846,48,0),2)</f>
        <v>22014798.390000001</v>
      </c>
      <c r="AX54" s="32">
        <f>ROUND(VLOOKUP($B54,'3.ข้อมูลงบทดลองปัจจุบัน'!$A$5:$CL$846,49,0),2)</f>
        <v>18432280</v>
      </c>
      <c r="AY54" s="32">
        <f>ROUND(VLOOKUP($B54,'3.ข้อมูลงบทดลองปัจจุบัน'!$A$5:$CL$846,50,0),2)</f>
        <v>31311548.329999998</v>
      </c>
      <c r="AZ54" s="32">
        <f>ROUND(VLOOKUP($B54,'3.ข้อมูลงบทดลองปัจจุบัน'!$A$5:$CL$846,51,0),2)</f>
        <v>19973005.16</v>
      </c>
      <c r="BA54" s="32">
        <f>ROUND(VLOOKUP($B54,'3.ข้อมูลงบทดลองปัจจุบัน'!$A$5:$CL$846,52,0),2)</f>
        <v>19802045.68</v>
      </c>
      <c r="BB54" s="32">
        <f>ROUND(VLOOKUP($B54,'3.ข้อมูลงบทดลองปัจจุบัน'!$A$5:$CL$846,53,0),2)</f>
        <v>108661204.90000001</v>
      </c>
      <c r="BC54" s="32">
        <f>ROUND(VLOOKUP($B54,'3.ข้อมูลงบทดลองปัจจุบัน'!$A$5:$CL$846,54,0),2)</f>
        <v>20942690</v>
      </c>
      <c r="BD54" s="32">
        <f>ROUND(VLOOKUP($B54,'3.ข้อมูลงบทดลองปัจจุบัน'!$A$5:$CL$846,55,0),2)</f>
        <v>205166045.81</v>
      </c>
      <c r="BE54" s="32">
        <f>ROUND(VLOOKUP($B54,'3.ข้อมูลงบทดลองปัจจุบัน'!$A$5:$CL$846,56,0),2)</f>
        <v>59158263.759999998</v>
      </c>
      <c r="BF54" s="32">
        <f>ROUND(VLOOKUP($B54,'3.ข้อมูลงบทดลองปัจจุบัน'!$A$5:$CL$846,57,0),2)</f>
        <v>25086356.07</v>
      </c>
      <c r="BG54" s="32">
        <f>ROUND(VLOOKUP($B54,'3.ข้อมูลงบทดลองปัจจุบัน'!$A$5:$CL$846,58,0),2)</f>
        <v>19900702.260000002</v>
      </c>
      <c r="BH54" s="32">
        <f>ROUND(VLOOKUP($B54,'3.ข้อมูลงบทดลองปัจจุบัน'!$A$5:$CL$846,59,0),2)</f>
        <v>112763813.79000001</v>
      </c>
      <c r="BI54" s="32">
        <f>ROUND(VLOOKUP($B54,'3.ข้อมูลงบทดลองปัจจุบัน'!$A$5:$CL$846,60,0),2)</f>
        <v>16143349.67</v>
      </c>
      <c r="BJ54" s="32">
        <f>ROUND(VLOOKUP($B54,'3.ข้อมูลงบทดลองปัจจุบัน'!$A$5:$CL$846,61,0),2)</f>
        <v>9804204.8399999999</v>
      </c>
      <c r="BK54" s="32">
        <f>ROUND(VLOOKUP($B54,'3.ข้อมูลงบทดลองปัจจุบัน'!$A$5:$CL$846,62,0),2)</f>
        <v>12197644.85</v>
      </c>
      <c r="BL54" s="32">
        <f>ROUND(VLOOKUP($B54,'3.ข้อมูลงบทดลองปัจจุบัน'!$A$5:$CL$846,63,0),2)</f>
        <v>11384112.26</v>
      </c>
      <c r="BM54" s="32">
        <f>ROUND(VLOOKUP($B54,'3.ข้อมูลงบทดลองปัจจุบัน'!$A$5:$CL$846,64,0),2)</f>
        <v>144792397.75999999</v>
      </c>
      <c r="BN54" s="32">
        <f>ROUND(VLOOKUP($B54,'3.ข้อมูลงบทดลองปัจจุบัน'!$A$5:$CL$846,65,0),2)</f>
        <v>38616380.159999996</v>
      </c>
      <c r="BO54" s="32">
        <f>ROUND(VLOOKUP($B54,'3.ข้อมูลงบทดลองปัจจุบัน'!$A$5:$CL$846,66,0),2)</f>
        <v>28231520</v>
      </c>
      <c r="BP54" s="32">
        <f>ROUND(VLOOKUP($B54,'3.ข้อมูลงบทดลองปัจจุบัน'!$A$5:$CL$846,67,0),2)</f>
        <v>46304582.57</v>
      </c>
      <c r="BQ54" s="32">
        <f>ROUND(VLOOKUP($B54,'3.ข้อมูลงบทดลองปัจจุบัน'!$A$5:$CL$846,68,0),2)</f>
        <v>28993551</v>
      </c>
      <c r="BR54" s="32">
        <f>ROUND(VLOOKUP($B54,'3.ข้อมูลงบทดลองปัจจุบัน'!$A$5:$CL$846,69,0),2)</f>
        <v>17663192.890000001</v>
      </c>
      <c r="BS54" s="32">
        <f>ROUND(VLOOKUP($B54,'3.ข้อมูลงบทดลองปัจจุบัน'!$A$5:$CL$846,70,0),2)</f>
        <v>491260699.93000001</v>
      </c>
      <c r="BT54" s="32">
        <f>ROUND(VLOOKUP($B54,'3.ข้อมูลงบทดลองปัจจุบัน'!$A$5:$CL$846,71,0),2)</f>
        <v>32898811.34</v>
      </c>
      <c r="BU54" s="32">
        <f>ROUND(VLOOKUP($B54,'3.ข้อมูลงบทดลองปัจจุบัน'!$A$5:$CL$846,72,0),2)</f>
        <v>30860563</v>
      </c>
      <c r="BV54" s="32">
        <f>ROUND(VLOOKUP($B54,'3.ข้อมูลงบทดลองปัจจุบัน'!$A$5:$CL$846,73,0),2)</f>
        <v>96683310.629999995</v>
      </c>
      <c r="BW54" s="32">
        <f>ROUND(VLOOKUP($B54,'3.ข้อมูลงบทดลองปัจจุบัน'!$A$5:$CL$846,74,0),2)</f>
        <v>10200370</v>
      </c>
      <c r="BX54" s="32">
        <f>ROUND(VLOOKUP($B54,'3.ข้อมูลงบทดลองปัจจุบัน'!$A$5:$CL$846,75,0),2)</f>
        <v>24281031.670000002</v>
      </c>
      <c r="BY54" s="32">
        <f>ROUND(VLOOKUP($B54,'3.ข้อมูลงบทดลองปัจจุบัน'!$A$5:$CL$846,76,0),2)</f>
        <v>62322044.340000004</v>
      </c>
      <c r="BZ54" s="32">
        <f>ROUND(VLOOKUP($B54,'3.ข้อมูลงบทดลองปัจจุบัน'!$A$5:$CL$846,77,0),2)</f>
        <v>20868630.32</v>
      </c>
      <c r="CA54" s="32">
        <f>ROUND(VLOOKUP($B54,'3.ข้อมูลงบทดลองปัจจุบัน'!$A$5:$CL$846,78,0),2)</f>
        <v>17383250</v>
      </c>
      <c r="CB54" s="32">
        <f>ROUND(VLOOKUP($B54,'3.ข้อมูลงบทดลองปัจจุบัน'!$A$5:$CL$846,79,0),2)</f>
        <v>24284982.039999999</v>
      </c>
      <c r="CC54" s="32">
        <f>ROUND(VLOOKUP($B54,'3.ข้อมูลงบทดลองปัจจุบัน'!$A$5:$CL$846,80,0),2)</f>
        <v>32704630</v>
      </c>
      <c r="CD54" s="32">
        <f>ROUND(VLOOKUP($B54,'3.ข้อมูลงบทดลองปัจจุบัน'!$A$5:$CL$846,81,0),2)</f>
        <v>56402365.670000002</v>
      </c>
      <c r="CE54" s="32">
        <f>ROUND(VLOOKUP($B54,'3.ข้อมูลงบทดลองปัจจุบัน'!$A$5:$CL$846,82,0),2)</f>
        <v>35147770</v>
      </c>
      <c r="CF54" s="32">
        <f>ROUND(VLOOKUP($B54,'3.ข้อมูลงบทดลองปัจจุบัน'!$A$5:$CL$846,83,0),2)</f>
        <v>48219307.310000002</v>
      </c>
      <c r="CG54" s="32">
        <f>ROUND(VLOOKUP($B54,'3.ข้อมูลงบทดลองปัจจุบัน'!$A$5:$CL$846,84,0),2)</f>
        <v>18066859.350000001</v>
      </c>
      <c r="CH54" s="32">
        <f>ROUND(VLOOKUP($B54,'3.ข้อมูลงบทดลองปัจจุบัน'!$A$5:$CL$846,85,0),2)</f>
        <v>19074440.66</v>
      </c>
      <c r="CI54" s="32">
        <f>ROUND(VLOOKUP($B54,'3.ข้อมูลงบทดลองปัจจุบัน'!$A$5:$CL$846,86,0),2)</f>
        <v>12566770</v>
      </c>
      <c r="CJ54" s="32">
        <f>ROUND(VLOOKUP($B54,'3.ข้อมูลงบทดลองปัจจุบัน'!$A$5:$CL$846,87,0),2)</f>
        <v>20048408.68</v>
      </c>
      <c r="CK54" s="32">
        <f>ROUND(VLOOKUP($B54,'3.ข้อมูลงบทดลองปัจจุบัน'!$A$5:$CL$846,88,0),2)</f>
        <v>58112483.460000001</v>
      </c>
      <c r="CL54" s="32">
        <f>ROUND(VLOOKUP($B54,'3.ข้อมูลงบทดลองปัจจุบัน'!$A$5:$CL$846,89,0),2)</f>
        <v>9005100.3200000003</v>
      </c>
      <c r="CM54" s="32">
        <f>ROUND(VLOOKUP($B54,'3.ข้อมูลงบทดลองปัจจุบัน'!$A$5:$CL$846,90,0),2)</f>
        <v>8917124.7899999991</v>
      </c>
      <c r="CO54" s="75"/>
    </row>
    <row r="55" spans="1:93" x14ac:dyDescent="0.7">
      <c r="A55" s="101" t="s">
        <v>1471</v>
      </c>
      <c r="B55" s="101" t="s">
        <v>1967</v>
      </c>
      <c r="C55" s="100" t="s">
        <v>643</v>
      </c>
      <c r="D55" s="32">
        <f>ROUND(VLOOKUP($B55,'3.ข้อมูลงบทดลองปัจจุบัน'!$A$5:$CL$846,3,0),2)</f>
        <v>13839861.800000001</v>
      </c>
      <c r="E55" s="32">
        <f>ROUND(VLOOKUP($B55,'3.ข้อมูลงบทดลองปัจจุบัน'!$A$5:$CL$846,4,0),2)</f>
        <v>811970</v>
      </c>
      <c r="F55" s="32">
        <f>ROUND(VLOOKUP($B55,'3.ข้อมูลงบทดลองปัจจุบัน'!$A$5:$CL$846,5,0),2)</f>
        <v>389200</v>
      </c>
      <c r="G55" s="32">
        <f>ROUND(VLOOKUP($B55,'3.ข้อมูลงบทดลองปัจจุบัน'!$A$5:$CL$846,6,0),2)</f>
        <v>1039380</v>
      </c>
      <c r="H55" s="32">
        <f>ROUND(VLOOKUP($B55,'3.ข้อมูลงบทดลองปัจจุบัน'!$A$5:$CL$846,7,0),2)</f>
        <v>239100</v>
      </c>
      <c r="I55" s="32">
        <f>ROUND(VLOOKUP($B55,'3.ข้อมูลงบทดลองปัจจุบัน'!$A$5:$CL$846,8,0),2)</f>
        <v>583900</v>
      </c>
      <c r="J55" s="32">
        <f>ROUND(VLOOKUP($B55,'3.ข้อมูลงบทดลองปัจจุบัน'!$A$5:$CL$846,9,0),2)</f>
        <v>2035720</v>
      </c>
      <c r="K55" s="32">
        <f>ROUND(VLOOKUP($B55,'3.ข้อมูลงบทดลองปัจจุบัน'!$A$5:$CL$846,10,0),2)</f>
        <v>217320</v>
      </c>
      <c r="L55" s="32">
        <f>ROUND(VLOOKUP($B55,'3.ข้อมูลงบทดลองปัจจุบัน'!$A$5:$CL$846,11,0),2)</f>
        <v>3200270</v>
      </c>
      <c r="M55" s="32">
        <f>ROUND(VLOOKUP($B55,'3.ข้อมูลงบทดลองปัจจุบัน'!$A$5:$CL$846,12,0),2)</f>
        <v>869550</v>
      </c>
      <c r="N55" s="32">
        <f>ROUND(VLOOKUP($B55,'3.ข้อมูลงบทดลองปัจจุบัน'!$A$5:$CL$846,13,0),2)</f>
        <v>2430750</v>
      </c>
      <c r="O55" s="32">
        <f>ROUND(VLOOKUP($B55,'3.ข้อมูลงบทดลองปัจจุบัน'!$A$5:$CL$846,14,0),2)</f>
        <v>855620.71</v>
      </c>
      <c r="P55" s="32">
        <f>ROUND(VLOOKUP($B55,'3.ข้อมูลงบทดลองปัจจุบัน'!$A$5:$CL$846,15,0),2)</f>
        <v>9939848.9399999995</v>
      </c>
      <c r="Q55" s="32">
        <f>ROUND(VLOOKUP($B55,'3.ข้อมูลงบทดลองปัจจุบัน'!$A$5:$CL$846,16,0),2)</f>
        <v>265000</v>
      </c>
      <c r="R55" s="32">
        <f>ROUND(VLOOKUP($B55,'3.ข้อมูลงบทดลองปัจจุบัน'!$A$5:$CL$846,17,0),2)</f>
        <v>1545750</v>
      </c>
      <c r="S55" s="32">
        <f>ROUND(VLOOKUP($B55,'3.ข้อมูลงบทดลองปัจจุบัน'!$A$5:$CL$846,18,0),2)</f>
        <v>1333200</v>
      </c>
      <c r="T55" s="32">
        <f>ROUND(VLOOKUP($B55,'3.ข้อมูลงบทดลองปัจจุบัน'!$A$5:$CL$846,19,0),2)</f>
        <v>1042257.33</v>
      </c>
      <c r="U55" s="32">
        <f>ROUND(VLOOKUP($B55,'3.ข้อมูลงบทดลองปัจจุบัน'!$A$5:$CL$846,20,0),2)</f>
        <v>1201530</v>
      </c>
      <c r="V55" s="32">
        <f>ROUND(VLOOKUP($B55,'3.ข้อมูลงบทดลองปัจจุบัน'!$A$5:$CL$846,21,0),2)</f>
        <v>333280</v>
      </c>
      <c r="W55" s="32">
        <f>ROUND(VLOOKUP($B55,'3.ข้อมูลงบทดลองปัจจุบัน'!$A$5:$CL$846,22,0),2)</f>
        <v>397160</v>
      </c>
      <c r="X55" s="32">
        <f>ROUND(VLOOKUP($B55,'3.ข้อมูลงบทดลองปัจจุบัน'!$A$5:$CL$846,23,0),2)</f>
        <v>10489600</v>
      </c>
      <c r="Y55" s="32">
        <f>ROUND(VLOOKUP($B55,'3.ข้อมูลงบทดลองปัจจุบัน'!$A$5:$CL$846,24,0),2)</f>
        <v>831990</v>
      </c>
      <c r="Z55" s="32">
        <f>ROUND(VLOOKUP($B55,'3.ข้อมูลงบทดลองปัจจุบัน'!$A$5:$CL$846,25,0),2)</f>
        <v>1094440</v>
      </c>
      <c r="AA55" s="32">
        <f>ROUND(VLOOKUP($B55,'3.ข้อมูลงบทดลองปัจจุบัน'!$A$5:$CL$846,26,0),2)</f>
        <v>1011060</v>
      </c>
      <c r="AB55" s="32">
        <f>ROUND(VLOOKUP($B55,'3.ข้อมูลงบทดลองปัจจุบัน'!$A$5:$CL$846,27,0),2)</f>
        <v>1613280</v>
      </c>
      <c r="AC55" s="32">
        <f>ROUND(VLOOKUP($B55,'3.ข้อมูลงบทดลองปัจจุบัน'!$A$5:$CL$846,28,0),2)</f>
        <v>922120</v>
      </c>
      <c r="AD55" s="32">
        <f>ROUND(VLOOKUP($B55,'3.ข้อมูลงบทดลองปัจจุบัน'!$A$5:$CL$846,29,0),2)</f>
        <v>1072200</v>
      </c>
      <c r="AE55" s="32">
        <f>ROUND(VLOOKUP($B55,'3.ข้อมูลงบทดลองปัจจุบัน'!$A$5:$CL$846,30,0),2)</f>
        <v>4510900</v>
      </c>
      <c r="AF55" s="32">
        <f>ROUND(VLOOKUP($B55,'3.ข้อมูลงบทดลองปัจจุบัน'!$A$5:$CL$846,31,0),2)</f>
        <v>690800</v>
      </c>
      <c r="AG55" s="32">
        <f>ROUND(VLOOKUP($B55,'3.ข้อมูลงบทดลองปัจจุบัน'!$A$5:$CL$846,32,0),2)</f>
        <v>1622610</v>
      </c>
      <c r="AH55" s="32">
        <f>ROUND(VLOOKUP($B55,'3.ข้อมูลงบทดลองปัจจุบัน'!$A$5:$CL$846,33,0),2)</f>
        <v>340980</v>
      </c>
      <c r="AI55" s="32">
        <f>ROUND(VLOOKUP($B55,'3.ข้อมูลงบทดลองปัจจุบัน'!$A$5:$CL$846,34,0),2)</f>
        <v>1331260</v>
      </c>
      <c r="AJ55" s="32">
        <f>ROUND(VLOOKUP($B55,'3.ข้อมูลงบทดลองปัจจุบัน'!$A$5:$CL$846,35,0),2)</f>
        <v>4638420</v>
      </c>
      <c r="AK55" s="32">
        <f>ROUND(VLOOKUP($B55,'3.ข้อมูลงบทดลองปัจจุบัน'!$A$5:$CL$846,36,0),2)</f>
        <v>1127870</v>
      </c>
      <c r="AL55" s="32">
        <f>ROUND(VLOOKUP($B55,'3.ข้อมูลงบทดลองปัจจุบัน'!$A$5:$CL$846,37,0),2)</f>
        <v>15261790</v>
      </c>
      <c r="AM55" s="32">
        <f>ROUND(VLOOKUP($B55,'3.ข้อมูลงบทดลองปัจจุบัน'!$A$5:$CL$846,38,0),2)</f>
        <v>1702243.33</v>
      </c>
      <c r="AN55" s="32">
        <f>ROUND(VLOOKUP($B55,'3.ข้อมูลงบทดลองปัจจุบัน'!$A$5:$CL$846,39,0),2)</f>
        <v>887260</v>
      </c>
      <c r="AO55" s="32">
        <f>ROUND(VLOOKUP($B55,'3.ข้อมูลงบทดลองปัจจุบัน'!$A$5:$CL$846,40,0),2)</f>
        <v>1810405</v>
      </c>
      <c r="AP55" s="32">
        <f>ROUND(VLOOKUP($B55,'3.ข้อมูลงบทดลองปัจจุบัน'!$A$5:$CL$846,41,0),2)</f>
        <v>735080</v>
      </c>
      <c r="AQ55" s="32">
        <f>ROUND(VLOOKUP($B55,'3.ข้อมูลงบทดลองปัจจุบัน'!$A$5:$CL$846,42,0),2)</f>
        <v>3943930.97</v>
      </c>
      <c r="AR55" s="32">
        <f>ROUND(VLOOKUP($B55,'3.ข้อมูลงบทดลองปัจจุบัน'!$A$5:$CL$846,43,0),2)</f>
        <v>638120</v>
      </c>
      <c r="AS55" s="32">
        <f>ROUND(VLOOKUP($B55,'3.ข้อมูลงบทดลองปัจจุบัน'!$A$5:$CL$846,44,0),2)</f>
        <v>1204630</v>
      </c>
      <c r="AT55" s="32">
        <f>ROUND(VLOOKUP($B55,'3.ข้อมูลงบทดลองปัจจุบัน'!$A$5:$CL$846,45,0),2)</f>
        <v>1347362.86</v>
      </c>
      <c r="AU55" s="32">
        <f>ROUND(VLOOKUP($B55,'3.ข้อมูลงบทดลองปัจจุบัน'!$A$5:$CL$846,46,0),2)</f>
        <v>2514680</v>
      </c>
      <c r="AV55" s="32">
        <f>ROUND(VLOOKUP($B55,'3.ข้อมูลงบทดลองปัจจุบัน'!$A$5:$CL$846,47,0),2)</f>
        <v>2500960</v>
      </c>
      <c r="AW55" s="32">
        <f>ROUND(VLOOKUP($B55,'3.ข้อมูลงบทดลองปัจจุบัน'!$A$5:$CL$846,48,0),2)</f>
        <v>1782150</v>
      </c>
      <c r="AX55" s="32">
        <f>ROUND(VLOOKUP($B55,'3.ข้อมูลงบทดลองปัจจุบัน'!$A$5:$CL$846,49,0),2)</f>
        <v>1432400</v>
      </c>
      <c r="AY55" s="32">
        <f>ROUND(VLOOKUP($B55,'3.ข้อมูลงบทดลองปัจจุบัน'!$A$5:$CL$846,50,0),2)</f>
        <v>1000270</v>
      </c>
      <c r="AZ55" s="32">
        <f>ROUND(VLOOKUP($B55,'3.ข้อมูลงบทดลองปัจจุบัน'!$A$5:$CL$846,51,0),2)</f>
        <v>1808400</v>
      </c>
      <c r="BA55" s="32">
        <f>ROUND(VLOOKUP($B55,'3.ข้อมูลงบทดลองปัจจุบัน'!$A$5:$CL$846,52,0),2)</f>
        <v>1164560</v>
      </c>
      <c r="BB55" s="32">
        <f>ROUND(VLOOKUP($B55,'3.ข้อมูลงบทดลองปัจจุบัน'!$A$5:$CL$846,53,0),2)</f>
        <v>5232252.78</v>
      </c>
      <c r="BC55" s="32">
        <f>ROUND(VLOOKUP($B55,'3.ข้อมูลงบทดลองปัจจุบัน'!$A$5:$CL$846,54,0),2)</f>
        <v>957040</v>
      </c>
      <c r="BD55" s="32">
        <f>ROUND(VLOOKUP($B55,'3.ข้อมูลงบทดลองปัจจุบัน'!$A$5:$CL$846,55,0),2)</f>
        <v>11865514.84</v>
      </c>
      <c r="BE55" s="32">
        <f>ROUND(VLOOKUP($B55,'3.ข้อมูลงบทดลองปัจจุบัน'!$A$5:$CL$846,56,0),2)</f>
        <v>1592256.2</v>
      </c>
      <c r="BF55" s="32">
        <f>ROUND(VLOOKUP($B55,'3.ข้อมูลงบทดลองปัจจุบัน'!$A$5:$CL$846,57,0),2)</f>
        <v>1752500</v>
      </c>
      <c r="BG55" s="32">
        <f>ROUND(VLOOKUP($B55,'3.ข้อมูลงบทดลองปัจจุบัน'!$A$5:$CL$846,58,0),2)</f>
        <v>1042680</v>
      </c>
      <c r="BH55" s="32">
        <f>ROUND(VLOOKUP($B55,'3.ข้อมูลงบทดลองปัจจุบัน'!$A$5:$CL$846,59,0),2)</f>
        <v>2067100</v>
      </c>
      <c r="BI55" s="32">
        <f>ROUND(VLOOKUP($B55,'3.ข้อมูลงบทดลองปัจจุบัน'!$A$5:$CL$846,60,0),2)</f>
        <v>1074800</v>
      </c>
      <c r="BJ55" s="32">
        <f>ROUND(VLOOKUP($B55,'3.ข้อมูลงบทดลองปัจจุบัน'!$A$5:$CL$846,61,0),2)</f>
        <v>195200</v>
      </c>
      <c r="BK55" s="32">
        <f>ROUND(VLOOKUP($B55,'3.ข้อมูลงบทดลองปัจจุบัน'!$A$5:$CL$846,62,0),2)</f>
        <v>1056160</v>
      </c>
      <c r="BL55" s="32">
        <f>ROUND(VLOOKUP($B55,'3.ข้อมูลงบทดลองปัจจุบัน'!$A$5:$CL$846,63,0),2)</f>
        <v>827940</v>
      </c>
      <c r="BM55" s="32">
        <f>ROUND(VLOOKUP($B55,'3.ข้อมูลงบทดลองปัจจุบัน'!$A$5:$CL$846,64,0),2)</f>
        <v>7846240</v>
      </c>
      <c r="BN55" s="32">
        <f>ROUND(VLOOKUP($B55,'3.ข้อมูลงบทดลองปัจจุบัน'!$A$5:$CL$846,65,0),2)</f>
        <v>1901800.32</v>
      </c>
      <c r="BO55" s="32">
        <f>ROUND(VLOOKUP($B55,'3.ข้อมูลงบทดลองปัจจุบัน'!$A$5:$CL$846,66,0),2)</f>
        <v>2166795.54</v>
      </c>
      <c r="BP55" s="32">
        <f>ROUND(VLOOKUP($B55,'3.ข้อมูลงบทดลองปัจจุบัน'!$A$5:$CL$846,67,0),2)</f>
        <v>1796660</v>
      </c>
      <c r="BQ55" s="32">
        <f>ROUND(VLOOKUP($B55,'3.ข้อมูลงบทดลองปัจจุบัน'!$A$5:$CL$846,68,0),2)</f>
        <v>1766995.15</v>
      </c>
      <c r="BR55" s="32">
        <f>ROUND(VLOOKUP($B55,'3.ข้อมูลงบทดลองปัจจุบัน'!$A$5:$CL$846,69,0),2)</f>
        <v>789760</v>
      </c>
      <c r="BS55" s="32">
        <f>ROUND(VLOOKUP($B55,'3.ข้อมูลงบทดลองปัจจุบัน'!$A$5:$CL$846,70,0),2)</f>
        <v>87233913.219999999</v>
      </c>
      <c r="BT55" s="32">
        <f>ROUND(VLOOKUP($B55,'3.ข้อมูลงบทดลองปัจจุบัน'!$A$5:$CL$846,71,0),2)</f>
        <v>2266390</v>
      </c>
      <c r="BU55" s="32">
        <f>ROUND(VLOOKUP($B55,'3.ข้อมูลงบทดลองปัจจุบัน'!$A$5:$CL$846,72,0),2)</f>
        <v>3096560</v>
      </c>
      <c r="BV55" s="32">
        <f>ROUND(VLOOKUP($B55,'3.ข้อมูลงบทดลองปัจจุบัน'!$A$5:$CL$846,73,0),2)</f>
        <v>3788590</v>
      </c>
      <c r="BW55" s="32">
        <f>ROUND(VLOOKUP($B55,'3.ข้อมูลงบทดลองปัจจุบัน'!$A$5:$CL$846,74,0),2)</f>
        <v>0</v>
      </c>
      <c r="BX55" s="32">
        <f>ROUND(VLOOKUP($B55,'3.ข้อมูลงบทดลองปัจจุบัน'!$A$5:$CL$846,75,0),2)</f>
        <v>3257990</v>
      </c>
      <c r="BY55" s="32">
        <f>ROUND(VLOOKUP($B55,'3.ข้อมูลงบทดลองปัจจุบัน'!$A$5:$CL$846,76,0),2)</f>
        <v>3501680</v>
      </c>
      <c r="BZ55" s="32">
        <f>ROUND(VLOOKUP($B55,'3.ข้อมูลงบทดลองปัจจุบัน'!$A$5:$CL$846,77,0),2)</f>
        <v>1354550</v>
      </c>
      <c r="CA55" s="32">
        <f>ROUND(VLOOKUP($B55,'3.ข้อมูลงบทดลองปัจจุบัน'!$A$5:$CL$846,78,0),2)</f>
        <v>887020</v>
      </c>
      <c r="CB55" s="32">
        <f>ROUND(VLOOKUP($B55,'3.ข้อมูลงบทดลองปัจจุบัน'!$A$5:$CL$846,79,0),2)</f>
        <v>1539920</v>
      </c>
      <c r="CC55" s="32">
        <f>ROUND(VLOOKUP($B55,'3.ข้อมูลงบทดลองปัจจุบัน'!$A$5:$CL$846,80,0),2)</f>
        <v>2584160</v>
      </c>
      <c r="CD55" s="32">
        <f>ROUND(VLOOKUP($B55,'3.ข้อมูลงบทดลองปัจจุบัน'!$A$5:$CL$846,81,0),2)</f>
        <v>1063800</v>
      </c>
      <c r="CE55" s="32">
        <f>ROUND(VLOOKUP($B55,'3.ข้อมูลงบทดลองปัจจุบัน'!$A$5:$CL$846,82,0),2)</f>
        <v>1617460</v>
      </c>
      <c r="CF55" s="32">
        <f>ROUND(VLOOKUP($B55,'3.ข้อมูลงบทดลองปัจจุบัน'!$A$5:$CL$846,83,0),2)</f>
        <v>1996369.03</v>
      </c>
      <c r="CG55" s="32">
        <f>ROUND(VLOOKUP($B55,'3.ข้อมูลงบทดลองปัจจุบัน'!$A$5:$CL$846,84,0),2)</f>
        <v>164150</v>
      </c>
      <c r="CH55" s="32">
        <f>ROUND(VLOOKUP($B55,'3.ข้อมูลงบทดลองปัจจุบัน'!$A$5:$CL$846,85,0),2)</f>
        <v>1683400</v>
      </c>
      <c r="CI55" s="32">
        <f>ROUND(VLOOKUP($B55,'3.ข้อมูลงบทดลองปัจจุบัน'!$A$5:$CL$846,86,0),2)</f>
        <v>726320</v>
      </c>
      <c r="CJ55" s="32">
        <f>ROUND(VLOOKUP($B55,'3.ข้อมูลงบทดลองปัจจุบัน'!$A$5:$CL$846,87,0),2)</f>
        <v>977054.87</v>
      </c>
      <c r="CK55" s="32">
        <f>ROUND(VLOOKUP($B55,'3.ข้อมูลงบทดลองปัจจุบัน'!$A$5:$CL$846,88,0),2)</f>
        <v>1253820</v>
      </c>
      <c r="CL55" s="32">
        <f>ROUND(VLOOKUP($B55,'3.ข้อมูลงบทดลองปัจจุบัน'!$A$5:$CL$846,89,0),2)</f>
        <v>342180</v>
      </c>
      <c r="CM55" s="32">
        <f>ROUND(VLOOKUP($B55,'3.ข้อมูลงบทดลองปัจจุบัน'!$A$5:$CL$846,90,0),2)</f>
        <v>977870.21</v>
      </c>
      <c r="CO55" s="75"/>
    </row>
    <row r="56" spans="1:93" x14ac:dyDescent="0.7">
      <c r="A56" s="101" t="s">
        <v>1471</v>
      </c>
      <c r="B56" s="101" t="s">
        <v>1968</v>
      </c>
      <c r="C56" s="100" t="s">
        <v>2288</v>
      </c>
      <c r="D56" s="32">
        <f>ROUND(VLOOKUP($B56,'3.ข้อมูลงบทดลองปัจจุบัน'!$A$5:$CL$846,3,0),2)</f>
        <v>110000</v>
      </c>
      <c r="E56" s="32">
        <f>ROUND(VLOOKUP($B56,'3.ข้อมูลงบทดลองปัจจุบัน'!$A$5:$CL$846,4,0),2)</f>
        <v>0</v>
      </c>
      <c r="F56" s="32">
        <f>ROUND(VLOOKUP($B56,'3.ข้อมูลงบทดลองปัจจุบัน'!$A$5:$CL$846,5,0),2)</f>
        <v>0</v>
      </c>
      <c r="G56" s="32">
        <f>ROUND(VLOOKUP($B56,'3.ข้อมูลงบทดลองปัจจุบัน'!$A$5:$CL$846,6,0),2)</f>
        <v>0</v>
      </c>
      <c r="H56" s="32">
        <f>ROUND(VLOOKUP($B56,'3.ข้อมูลงบทดลองปัจจุบัน'!$A$5:$CL$846,7,0),2)</f>
        <v>0</v>
      </c>
      <c r="I56" s="32">
        <f>ROUND(VLOOKUP($B56,'3.ข้อมูลงบทดลองปัจจุบัน'!$A$5:$CL$846,8,0),2)</f>
        <v>0</v>
      </c>
      <c r="J56" s="32">
        <f>ROUND(VLOOKUP($B56,'3.ข้อมูลงบทดลองปัจจุบัน'!$A$5:$CL$846,9,0),2)</f>
        <v>0</v>
      </c>
      <c r="K56" s="32">
        <f>ROUND(VLOOKUP($B56,'3.ข้อมูลงบทดลองปัจจุบัน'!$A$5:$CL$846,10,0),2)</f>
        <v>0</v>
      </c>
      <c r="L56" s="32">
        <f>ROUND(VLOOKUP($B56,'3.ข้อมูลงบทดลองปัจจุบัน'!$A$5:$CL$846,11,0),2)</f>
        <v>0</v>
      </c>
      <c r="M56" s="32">
        <f>ROUND(VLOOKUP($B56,'3.ข้อมูลงบทดลองปัจจุบัน'!$A$5:$CL$846,12,0),2)</f>
        <v>0</v>
      </c>
      <c r="N56" s="32">
        <f>ROUND(VLOOKUP($B56,'3.ข้อมูลงบทดลองปัจจุบัน'!$A$5:$CL$846,13,0),2)</f>
        <v>0</v>
      </c>
      <c r="O56" s="32">
        <f>ROUND(VLOOKUP($B56,'3.ข้อมูลงบทดลองปัจจุบัน'!$A$5:$CL$846,14,0),2)</f>
        <v>0</v>
      </c>
      <c r="P56" s="32">
        <f>ROUND(VLOOKUP($B56,'3.ข้อมูลงบทดลองปัจจุบัน'!$A$5:$CL$846,15,0),2)</f>
        <v>100000</v>
      </c>
      <c r="Q56" s="32">
        <f>ROUND(VLOOKUP($B56,'3.ข้อมูลงบทดลองปัจจุบัน'!$A$5:$CL$846,16,0),2)</f>
        <v>0</v>
      </c>
      <c r="R56" s="32">
        <f>ROUND(VLOOKUP($B56,'3.ข้อมูลงบทดลองปัจจุบัน'!$A$5:$CL$846,17,0),2)</f>
        <v>0</v>
      </c>
      <c r="S56" s="32">
        <f>ROUND(VLOOKUP($B56,'3.ข้อมูลงบทดลองปัจจุบัน'!$A$5:$CL$846,18,0),2)</f>
        <v>0</v>
      </c>
      <c r="T56" s="32">
        <f>ROUND(VLOOKUP($B56,'3.ข้อมูลงบทดลองปัจจุบัน'!$A$5:$CL$846,19,0),2)</f>
        <v>0</v>
      </c>
      <c r="U56" s="32">
        <f>ROUND(VLOOKUP($B56,'3.ข้อมูลงบทดลองปัจจุบัน'!$A$5:$CL$846,20,0),2)</f>
        <v>0</v>
      </c>
      <c r="V56" s="32">
        <f>ROUND(VLOOKUP($B56,'3.ข้อมูลงบทดลองปัจจุบัน'!$A$5:$CL$846,21,0),2)</f>
        <v>0</v>
      </c>
      <c r="W56" s="32">
        <f>ROUND(VLOOKUP($B56,'3.ข้อมูลงบทดลองปัจจุบัน'!$A$5:$CL$846,22,0),2)</f>
        <v>0</v>
      </c>
      <c r="X56" s="32">
        <f>ROUND(VLOOKUP($B56,'3.ข้อมูลงบทดลองปัจจุบัน'!$A$5:$CL$846,23,0),2)</f>
        <v>100000</v>
      </c>
      <c r="Y56" s="32">
        <f>ROUND(VLOOKUP($B56,'3.ข้อมูลงบทดลองปัจจุบัน'!$A$5:$CL$846,24,0),2)</f>
        <v>0</v>
      </c>
      <c r="Z56" s="32">
        <f>ROUND(VLOOKUP($B56,'3.ข้อมูลงบทดลองปัจจุบัน'!$A$5:$CL$846,25,0),2)</f>
        <v>0</v>
      </c>
      <c r="AA56" s="32">
        <f>ROUND(VLOOKUP($B56,'3.ข้อมูลงบทดลองปัจจุบัน'!$A$5:$CL$846,26,0),2)</f>
        <v>0</v>
      </c>
      <c r="AB56" s="32">
        <f>ROUND(VLOOKUP($B56,'3.ข้อมูลงบทดลองปัจจุบัน'!$A$5:$CL$846,27,0),2)</f>
        <v>0</v>
      </c>
      <c r="AC56" s="32">
        <f>ROUND(VLOOKUP($B56,'3.ข้อมูลงบทดลองปัจจุบัน'!$A$5:$CL$846,28,0),2)</f>
        <v>0</v>
      </c>
      <c r="AD56" s="32">
        <f>ROUND(VLOOKUP($B56,'3.ข้อมูลงบทดลองปัจจุบัน'!$A$5:$CL$846,29,0),2)</f>
        <v>0</v>
      </c>
      <c r="AE56" s="32">
        <f>ROUND(VLOOKUP($B56,'3.ข้อมูลงบทดลองปัจจุบัน'!$A$5:$CL$846,30,0),2)</f>
        <v>0</v>
      </c>
      <c r="AF56" s="32">
        <f>ROUND(VLOOKUP($B56,'3.ข้อมูลงบทดลองปัจจุบัน'!$A$5:$CL$846,31,0),2)</f>
        <v>0</v>
      </c>
      <c r="AG56" s="32">
        <f>ROUND(VLOOKUP($B56,'3.ข้อมูลงบทดลองปัจจุบัน'!$A$5:$CL$846,32,0),2)</f>
        <v>0</v>
      </c>
      <c r="AH56" s="32">
        <f>ROUND(VLOOKUP($B56,'3.ข้อมูลงบทดลองปัจจุบัน'!$A$5:$CL$846,33,0),2)</f>
        <v>0</v>
      </c>
      <c r="AI56" s="32">
        <f>ROUND(VLOOKUP($B56,'3.ข้อมูลงบทดลองปัจจุบัน'!$A$5:$CL$846,34,0),2)</f>
        <v>0</v>
      </c>
      <c r="AJ56" s="32">
        <f>ROUND(VLOOKUP($B56,'3.ข้อมูลงบทดลองปัจจุบัน'!$A$5:$CL$846,35,0),2)</f>
        <v>0</v>
      </c>
      <c r="AK56" s="32">
        <f>ROUND(VLOOKUP($B56,'3.ข้อมูลงบทดลองปัจจุบัน'!$A$5:$CL$846,36,0),2)</f>
        <v>0</v>
      </c>
      <c r="AL56" s="32">
        <f>ROUND(VLOOKUP($B56,'3.ข้อมูลงบทดลองปัจจุบัน'!$A$5:$CL$846,37,0),2)</f>
        <v>100000</v>
      </c>
      <c r="AM56" s="32">
        <f>ROUND(VLOOKUP($B56,'3.ข้อมูลงบทดลองปัจจุบัน'!$A$5:$CL$846,38,0),2)</f>
        <v>0</v>
      </c>
      <c r="AN56" s="32">
        <f>ROUND(VLOOKUP($B56,'3.ข้อมูลงบทดลองปัจจุบัน'!$A$5:$CL$846,39,0),2)</f>
        <v>0</v>
      </c>
      <c r="AO56" s="32">
        <f>ROUND(VLOOKUP($B56,'3.ข้อมูลงบทดลองปัจจุบัน'!$A$5:$CL$846,40,0),2)</f>
        <v>0</v>
      </c>
      <c r="AP56" s="32">
        <f>ROUND(VLOOKUP($B56,'3.ข้อมูลงบทดลองปัจจุบัน'!$A$5:$CL$846,41,0),2)</f>
        <v>0</v>
      </c>
      <c r="AQ56" s="32">
        <f>ROUND(VLOOKUP($B56,'3.ข้อมูลงบทดลองปัจจุบัน'!$A$5:$CL$846,42,0),2)</f>
        <v>0</v>
      </c>
      <c r="AR56" s="32">
        <f>ROUND(VLOOKUP($B56,'3.ข้อมูลงบทดลองปัจจุบัน'!$A$5:$CL$846,43,0),2)</f>
        <v>0</v>
      </c>
      <c r="AS56" s="32">
        <f>ROUND(VLOOKUP($B56,'3.ข้อมูลงบทดลองปัจจุบัน'!$A$5:$CL$846,44,0),2)</f>
        <v>0</v>
      </c>
      <c r="AT56" s="32">
        <f>ROUND(VLOOKUP($B56,'3.ข้อมูลงบทดลองปัจจุบัน'!$A$5:$CL$846,45,0),2)</f>
        <v>0</v>
      </c>
      <c r="AU56" s="32">
        <f>ROUND(VLOOKUP($B56,'3.ข้อมูลงบทดลองปัจจุบัน'!$A$5:$CL$846,46,0),2)</f>
        <v>0</v>
      </c>
      <c r="AV56" s="32">
        <f>ROUND(VLOOKUP($B56,'3.ข้อมูลงบทดลองปัจจุบัน'!$A$5:$CL$846,47,0),2)</f>
        <v>0</v>
      </c>
      <c r="AW56" s="32">
        <f>ROUND(VLOOKUP($B56,'3.ข้อมูลงบทดลองปัจจุบัน'!$A$5:$CL$846,48,0),2)</f>
        <v>0</v>
      </c>
      <c r="AX56" s="32">
        <f>ROUND(VLOOKUP($B56,'3.ข้อมูลงบทดลองปัจจุบัน'!$A$5:$CL$846,49,0),2)</f>
        <v>0</v>
      </c>
      <c r="AY56" s="32">
        <f>ROUND(VLOOKUP($B56,'3.ข้อมูลงบทดลองปัจจุบัน'!$A$5:$CL$846,50,0),2)</f>
        <v>0</v>
      </c>
      <c r="AZ56" s="32">
        <f>ROUND(VLOOKUP($B56,'3.ข้อมูลงบทดลองปัจจุบัน'!$A$5:$CL$846,51,0),2)</f>
        <v>0</v>
      </c>
      <c r="BA56" s="32">
        <f>ROUND(VLOOKUP($B56,'3.ข้อมูลงบทดลองปัจจุบัน'!$A$5:$CL$846,52,0),2)</f>
        <v>0</v>
      </c>
      <c r="BB56" s="32">
        <f>ROUND(VLOOKUP($B56,'3.ข้อมูลงบทดลองปัจจุบัน'!$A$5:$CL$846,53,0),2)</f>
        <v>100000</v>
      </c>
      <c r="BC56" s="32">
        <f>ROUND(VLOOKUP($B56,'3.ข้อมูลงบทดลองปัจจุบัน'!$A$5:$CL$846,54,0),2)</f>
        <v>0</v>
      </c>
      <c r="BD56" s="32">
        <f>ROUND(VLOOKUP($B56,'3.ข้อมูลงบทดลองปัจจุบัน'!$A$5:$CL$846,55,0),2)</f>
        <v>100000</v>
      </c>
      <c r="BE56" s="32">
        <f>ROUND(VLOOKUP($B56,'3.ข้อมูลงบทดลองปัจจุบัน'!$A$5:$CL$846,56,0),2)</f>
        <v>0</v>
      </c>
      <c r="BF56" s="32">
        <f>ROUND(VLOOKUP($B56,'3.ข้อมูลงบทดลองปัจจุบัน'!$A$5:$CL$846,57,0),2)</f>
        <v>0</v>
      </c>
      <c r="BG56" s="32">
        <f>ROUND(VLOOKUP($B56,'3.ข้อมูลงบทดลองปัจจุบัน'!$A$5:$CL$846,58,0),2)</f>
        <v>0</v>
      </c>
      <c r="BH56" s="32">
        <f>ROUND(VLOOKUP($B56,'3.ข้อมูลงบทดลองปัจจุบัน'!$A$5:$CL$846,59,0),2)</f>
        <v>0</v>
      </c>
      <c r="BI56" s="32">
        <f>ROUND(VLOOKUP($B56,'3.ข้อมูลงบทดลองปัจจุบัน'!$A$5:$CL$846,60,0),2)</f>
        <v>0</v>
      </c>
      <c r="BJ56" s="32">
        <f>ROUND(VLOOKUP($B56,'3.ข้อมูลงบทดลองปัจจุบัน'!$A$5:$CL$846,61,0),2)</f>
        <v>0</v>
      </c>
      <c r="BK56" s="32">
        <f>ROUND(VLOOKUP($B56,'3.ข้อมูลงบทดลองปัจจุบัน'!$A$5:$CL$846,62,0),2)</f>
        <v>0</v>
      </c>
      <c r="BL56" s="32">
        <f>ROUND(VLOOKUP($B56,'3.ข้อมูลงบทดลองปัจจุบัน'!$A$5:$CL$846,63,0),2)</f>
        <v>0</v>
      </c>
      <c r="BM56" s="32">
        <f>ROUND(VLOOKUP($B56,'3.ข้อมูลงบทดลองปัจจุบัน'!$A$5:$CL$846,64,0),2)</f>
        <v>235000</v>
      </c>
      <c r="BN56" s="32">
        <f>ROUND(VLOOKUP($B56,'3.ข้อมูลงบทดลองปัจจุบัน'!$A$5:$CL$846,65,0),2)</f>
        <v>0</v>
      </c>
      <c r="BO56" s="32">
        <f>ROUND(VLOOKUP($B56,'3.ข้อมูลงบทดลองปัจจุบัน'!$A$5:$CL$846,66,0),2)</f>
        <v>0</v>
      </c>
      <c r="BP56" s="32">
        <f>ROUND(VLOOKUP($B56,'3.ข้อมูลงบทดลองปัจจุบัน'!$A$5:$CL$846,67,0),2)</f>
        <v>0</v>
      </c>
      <c r="BQ56" s="32">
        <f>ROUND(VLOOKUP($B56,'3.ข้อมูลงบทดลองปัจจุบัน'!$A$5:$CL$846,68,0),2)</f>
        <v>0</v>
      </c>
      <c r="BR56" s="32">
        <f>ROUND(VLOOKUP($B56,'3.ข้อมูลงบทดลองปัจจุบัน'!$A$5:$CL$846,69,0),2)</f>
        <v>0</v>
      </c>
      <c r="BS56" s="32">
        <f>ROUND(VLOOKUP($B56,'3.ข้อมูลงบทดลองปัจจุบัน'!$A$5:$CL$846,70,0),2)</f>
        <v>100000</v>
      </c>
      <c r="BT56" s="32">
        <f>ROUND(VLOOKUP($B56,'3.ข้อมูลงบทดลองปัจจุบัน'!$A$5:$CL$846,71,0),2)</f>
        <v>0</v>
      </c>
      <c r="BU56" s="32">
        <f>ROUND(VLOOKUP($B56,'3.ข้อมูลงบทดลองปัจจุบัน'!$A$5:$CL$846,72,0),2)</f>
        <v>0</v>
      </c>
      <c r="BV56" s="32">
        <f>ROUND(VLOOKUP($B56,'3.ข้อมูลงบทดลองปัจจุบัน'!$A$5:$CL$846,73,0),2)</f>
        <v>112258.06</v>
      </c>
      <c r="BW56" s="32">
        <f>ROUND(VLOOKUP($B56,'3.ข้อมูลงบทดลองปัจจุบัน'!$A$5:$CL$846,74,0),2)</f>
        <v>0</v>
      </c>
      <c r="BX56" s="32">
        <f>ROUND(VLOOKUP($B56,'3.ข้อมูลงบทดลองปัจจุบัน'!$A$5:$CL$846,75,0),2)</f>
        <v>0</v>
      </c>
      <c r="BY56" s="32">
        <f>ROUND(VLOOKUP($B56,'3.ข้อมูลงบทดลองปัจจุบัน'!$A$5:$CL$846,76,0),2)</f>
        <v>0</v>
      </c>
      <c r="BZ56" s="32">
        <f>ROUND(VLOOKUP($B56,'3.ข้อมูลงบทดลองปัจจุบัน'!$A$5:$CL$846,77,0),2)</f>
        <v>0</v>
      </c>
      <c r="CA56" s="32">
        <f>ROUND(VLOOKUP($B56,'3.ข้อมูลงบทดลองปัจจุบัน'!$A$5:$CL$846,78,0),2)</f>
        <v>0</v>
      </c>
      <c r="CB56" s="32">
        <f>ROUND(VLOOKUP($B56,'3.ข้อมูลงบทดลองปัจจุบัน'!$A$5:$CL$846,79,0),2)</f>
        <v>0</v>
      </c>
      <c r="CC56" s="32">
        <f>ROUND(VLOOKUP($B56,'3.ข้อมูลงบทดลองปัจจุบัน'!$A$5:$CL$846,80,0),2)</f>
        <v>0</v>
      </c>
      <c r="CD56" s="32">
        <f>ROUND(VLOOKUP($B56,'3.ข้อมูลงบทดลองปัจจุบัน'!$A$5:$CL$846,81,0),2)</f>
        <v>0</v>
      </c>
      <c r="CE56" s="32">
        <f>ROUND(VLOOKUP($B56,'3.ข้อมูลงบทดลองปัจจุบัน'!$A$5:$CL$846,82,0),2)</f>
        <v>0</v>
      </c>
      <c r="CF56" s="32">
        <f>ROUND(VLOOKUP($B56,'3.ข้อมูลงบทดลองปัจจุบัน'!$A$5:$CL$846,83,0),2)</f>
        <v>0</v>
      </c>
      <c r="CG56" s="32">
        <f>ROUND(VLOOKUP($B56,'3.ข้อมูลงบทดลองปัจจุบัน'!$A$5:$CL$846,84,0),2)</f>
        <v>0</v>
      </c>
      <c r="CH56" s="32">
        <f>ROUND(VLOOKUP($B56,'3.ข้อมูลงบทดลองปัจจุบัน'!$A$5:$CL$846,85,0),2)</f>
        <v>0</v>
      </c>
      <c r="CI56" s="32">
        <f>ROUND(VLOOKUP($B56,'3.ข้อมูลงบทดลองปัจจุบัน'!$A$5:$CL$846,86,0),2)</f>
        <v>0</v>
      </c>
      <c r="CJ56" s="32">
        <f>ROUND(VLOOKUP($B56,'3.ข้อมูลงบทดลองปัจจุบัน'!$A$5:$CL$846,87,0),2)</f>
        <v>0</v>
      </c>
      <c r="CK56" s="32">
        <f>ROUND(VLOOKUP($B56,'3.ข้อมูลงบทดลองปัจจุบัน'!$A$5:$CL$846,88,0),2)</f>
        <v>0</v>
      </c>
      <c r="CL56" s="32">
        <f>ROUND(VLOOKUP($B56,'3.ข้อมูลงบทดลองปัจจุบัน'!$A$5:$CL$846,89,0),2)</f>
        <v>0</v>
      </c>
      <c r="CM56" s="32">
        <f>ROUND(VLOOKUP($B56,'3.ข้อมูลงบทดลองปัจจุบัน'!$A$5:$CL$846,90,0),2)</f>
        <v>0</v>
      </c>
      <c r="CO56" s="75"/>
    </row>
    <row r="57" spans="1:93" x14ac:dyDescent="0.7">
      <c r="A57" s="101" t="s">
        <v>1471</v>
      </c>
      <c r="B57" s="101" t="s">
        <v>1969</v>
      </c>
      <c r="C57" s="100" t="s">
        <v>645</v>
      </c>
      <c r="D57" s="32">
        <f>ROUND(VLOOKUP($B57,'3.ข้อมูลงบทดลองปัจจุบัน'!$A$5:$CL$846,3,0),2)</f>
        <v>12300599.800000001</v>
      </c>
      <c r="E57" s="32">
        <f>ROUND(VLOOKUP($B57,'3.ข้อมูลงบทดลองปัจจุบัน'!$A$5:$CL$846,4,0),2)</f>
        <v>1281158.05</v>
      </c>
      <c r="F57" s="32">
        <f>ROUND(VLOOKUP($B57,'3.ข้อมูลงบทดลองปัจจุบัน'!$A$5:$CL$846,5,0),2)</f>
        <v>1426781.39</v>
      </c>
      <c r="G57" s="32">
        <f>ROUND(VLOOKUP($B57,'3.ข้อมูลงบทดลองปัจจุบัน'!$A$5:$CL$846,6,0),2)</f>
        <v>1482500</v>
      </c>
      <c r="H57" s="32">
        <f>ROUND(VLOOKUP($B57,'3.ข้อมูลงบทดลองปัจจุบัน'!$A$5:$CL$846,7,0),2)</f>
        <v>776458.06</v>
      </c>
      <c r="I57" s="32">
        <f>ROUND(VLOOKUP($B57,'3.ข้อมูลงบทดลองปัจจุบัน'!$A$5:$CL$846,8,0),2)</f>
        <v>1626000</v>
      </c>
      <c r="J57" s="32">
        <f>ROUND(VLOOKUP($B57,'3.ข้อมูลงบทดลองปัจจุบัน'!$A$5:$CL$846,9,0),2)</f>
        <v>1479705.92</v>
      </c>
      <c r="K57" s="32">
        <f>ROUND(VLOOKUP($B57,'3.ข้อมูลงบทดลองปัจจุบัน'!$A$5:$CL$846,10,0),2)</f>
        <v>1751956.99</v>
      </c>
      <c r="L57" s="32">
        <f>ROUND(VLOOKUP($B57,'3.ข้อมูลงบทดลองปัจจุบัน'!$A$5:$CL$846,11,0),2)</f>
        <v>1203581.5</v>
      </c>
      <c r="M57" s="32">
        <f>ROUND(VLOOKUP($B57,'3.ข้อมูลงบทดลองปัจจุบัน'!$A$5:$CL$846,12,0),2)</f>
        <v>1121791.3999999999</v>
      </c>
      <c r="N57" s="32">
        <f>ROUND(VLOOKUP($B57,'3.ข้อมูลงบทดลองปัจจุบัน'!$A$5:$CL$846,13,0),2)</f>
        <v>3245343.77</v>
      </c>
      <c r="O57" s="32">
        <f>ROUND(VLOOKUP($B57,'3.ข้อมูลงบทดลองปัจจุบัน'!$A$5:$CL$846,14,0),2)</f>
        <v>109715.59</v>
      </c>
      <c r="P57" s="32">
        <f>ROUND(VLOOKUP($B57,'3.ข้อมูลงบทดลองปัจจุบัน'!$A$5:$CL$846,15,0),2)</f>
        <v>4367164.63</v>
      </c>
      <c r="Q57" s="32">
        <f>ROUND(VLOOKUP($B57,'3.ข้อมูลงบทดลองปัจจุบัน'!$A$5:$CL$846,16,0),2)</f>
        <v>896000</v>
      </c>
      <c r="R57" s="32">
        <f>ROUND(VLOOKUP($B57,'3.ข้อมูลงบทดลองปัจจุบัน'!$A$5:$CL$846,17,0),2)</f>
        <v>805249.99</v>
      </c>
      <c r="S57" s="32">
        <f>ROUND(VLOOKUP($B57,'3.ข้อมูลงบทดลองปัจจุบัน'!$A$5:$CL$846,18,0),2)</f>
        <v>1651000</v>
      </c>
      <c r="T57" s="32">
        <f>ROUND(VLOOKUP($B57,'3.ข้อมูลงบทดลองปัจจุบัน'!$A$5:$CL$846,19,0),2)</f>
        <v>1118735.49</v>
      </c>
      <c r="U57" s="32">
        <f>ROUND(VLOOKUP($B57,'3.ข้อมูลงบทดลองปัจจุบัน'!$A$5:$CL$846,20,0),2)</f>
        <v>733129.55</v>
      </c>
      <c r="V57" s="32">
        <f>ROUND(VLOOKUP($B57,'3.ข้อมูลงบทดลองปัจจุบัน'!$A$5:$CL$846,21,0),2)</f>
        <v>1186940.29</v>
      </c>
      <c r="W57" s="32">
        <f>ROUND(VLOOKUP($B57,'3.ข้อมูลงบทดลองปัจจุบัน'!$A$5:$CL$846,22,0),2)</f>
        <v>723845.16</v>
      </c>
      <c r="X57" s="32">
        <f>ROUND(VLOOKUP($B57,'3.ข้อมูลงบทดลองปัจจุบัน'!$A$5:$CL$846,23,0),2)</f>
        <v>10135955.439999999</v>
      </c>
      <c r="Y57" s="32">
        <f>ROUND(VLOOKUP($B57,'3.ข้อมูลงบทดลองปัจจุบัน'!$A$5:$CL$846,24,0),2)</f>
        <v>797416.67</v>
      </c>
      <c r="Z57" s="32">
        <f>ROUND(VLOOKUP($B57,'3.ข้อมูลงบทดลองปัจจุบัน'!$A$5:$CL$846,25,0),2)</f>
        <v>1182394.1000000001</v>
      </c>
      <c r="AA57" s="32">
        <f>ROUND(VLOOKUP($B57,'3.ข้อมูลงบทดลองปัจจุบัน'!$A$5:$CL$846,26,0),2)</f>
        <v>573586.03</v>
      </c>
      <c r="AB57" s="32">
        <f>ROUND(VLOOKUP($B57,'3.ข้อมูลงบทดลองปัจจุบัน'!$A$5:$CL$846,27,0),2)</f>
        <v>337166.67</v>
      </c>
      <c r="AC57" s="32">
        <f>ROUND(VLOOKUP($B57,'3.ข้อมูลงบทดลองปัจจุบัน'!$A$5:$CL$846,28,0),2)</f>
        <v>861112.9</v>
      </c>
      <c r="AD57" s="32">
        <f>ROUND(VLOOKUP($B57,'3.ข้อมูลงบทดลองปัจจุบัน'!$A$5:$CL$846,29,0),2)</f>
        <v>1029000</v>
      </c>
      <c r="AE57" s="32">
        <f>ROUND(VLOOKUP($B57,'3.ข้อมูลงบทดลองปัจจุบัน'!$A$5:$CL$846,30,0),2)</f>
        <v>2876412.9</v>
      </c>
      <c r="AF57" s="32">
        <f>ROUND(VLOOKUP($B57,'3.ข้อมูลงบทดลองปัจจุบัน'!$A$5:$CL$846,31,0),2)</f>
        <v>1162976.07</v>
      </c>
      <c r="AG57" s="32">
        <f>ROUND(VLOOKUP($B57,'3.ข้อมูลงบทดลองปัจจุบัน'!$A$5:$CL$846,32,0),2)</f>
        <v>653845.16</v>
      </c>
      <c r="AH57" s="32">
        <f>ROUND(VLOOKUP($B57,'3.ข้อมูลงบทดลองปัจจุบัน'!$A$5:$CL$846,33,0),2)</f>
        <v>816756.99</v>
      </c>
      <c r="AI57" s="32">
        <f>ROUND(VLOOKUP($B57,'3.ข้อมูลงบทดลองปัจจุบัน'!$A$5:$CL$846,34,0),2)</f>
        <v>1984670.16</v>
      </c>
      <c r="AJ57" s="32">
        <f>ROUND(VLOOKUP($B57,'3.ข้อมูลงบทดลองปัจจุบัน'!$A$5:$CL$846,35,0),2)</f>
        <v>743166.67</v>
      </c>
      <c r="AK57" s="32">
        <f>ROUND(VLOOKUP($B57,'3.ข้อมูลงบทดลองปัจจุบัน'!$A$5:$CL$846,36,0),2)</f>
        <v>678435.4</v>
      </c>
      <c r="AL57" s="32">
        <f>ROUND(VLOOKUP($B57,'3.ข้อมูลงบทดลองปัจจุบัน'!$A$5:$CL$846,37,0),2)</f>
        <v>19581536.719999999</v>
      </c>
      <c r="AM57" s="32">
        <f>ROUND(VLOOKUP($B57,'3.ข้อมูลงบทดลองปัจจุบัน'!$A$5:$CL$846,38,0),2)</f>
        <v>1126622.04</v>
      </c>
      <c r="AN57" s="32">
        <f>ROUND(VLOOKUP($B57,'3.ข้อมูลงบทดลองปัจจุบัน'!$A$5:$CL$846,39,0),2)</f>
        <v>679000</v>
      </c>
      <c r="AO57" s="32">
        <f>ROUND(VLOOKUP($B57,'3.ข้อมูลงบทดลองปัจจุบัน'!$A$5:$CL$846,40,0),2)</f>
        <v>1296050</v>
      </c>
      <c r="AP57" s="32">
        <f>ROUND(VLOOKUP($B57,'3.ข้อมูลงบทดลองปัจจุบัน'!$A$5:$CL$846,41,0),2)</f>
        <v>2109822.58</v>
      </c>
      <c r="AQ57" s="32">
        <f>ROUND(VLOOKUP($B57,'3.ข้อมูลงบทดลองปัจจุบัน'!$A$5:$CL$846,42,0),2)</f>
        <v>885451.06</v>
      </c>
      <c r="AR57" s="32">
        <f>ROUND(VLOOKUP($B57,'3.ข้อมูลงบทดลองปัจจุบัน'!$A$5:$CL$846,43,0),2)</f>
        <v>749233.33</v>
      </c>
      <c r="AS57" s="32">
        <f>ROUND(VLOOKUP($B57,'3.ข้อมูลงบทดลองปัจจุบัน'!$A$5:$CL$846,44,0),2)</f>
        <v>1931129.12</v>
      </c>
      <c r="AT57" s="32">
        <f>ROUND(VLOOKUP($B57,'3.ข้อมูลงบทดลองปัจจุบัน'!$A$5:$CL$846,45,0),2)</f>
        <v>705596.23</v>
      </c>
      <c r="AU57" s="32">
        <f>ROUND(VLOOKUP($B57,'3.ข้อมูลงบทดลองปัจจุบัน'!$A$5:$CL$846,46,0),2)</f>
        <v>1664231.2</v>
      </c>
      <c r="AV57" s="32">
        <f>ROUND(VLOOKUP($B57,'3.ข้อมูลงบทดลองปัจจุบัน'!$A$5:$CL$846,47,0),2)</f>
        <v>2482455.92</v>
      </c>
      <c r="AW57" s="32">
        <f>ROUND(VLOOKUP($B57,'3.ข้อมูลงบทดลองปัจจุบัน'!$A$5:$CL$846,48,0),2)</f>
        <v>306600</v>
      </c>
      <c r="AX57" s="32">
        <f>ROUND(VLOOKUP($B57,'3.ข้อมูลงบทดลองปัจจุบัน'!$A$5:$CL$846,49,0),2)</f>
        <v>681483.86</v>
      </c>
      <c r="AY57" s="32">
        <f>ROUND(VLOOKUP($B57,'3.ข้อมูลงบทดลองปัจจุบัน'!$A$5:$CL$846,50,0),2)</f>
        <v>1384769.36</v>
      </c>
      <c r="AZ57" s="32">
        <f>ROUND(VLOOKUP($B57,'3.ข้อมูลงบทดลองปัจจุบัน'!$A$5:$CL$846,51,0),2)</f>
        <v>935892.49</v>
      </c>
      <c r="BA57" s="32">
        <f>ROUND(VLOOKUP($B57,'3.ข้อมูลงบทดลองปัจจุบัน'!$A$5:$CL$846,52,0),2)</f>
        <v>863511.4</v>
      </c>
      <c r="BB57" s="32">
        <f>ROUND(VLOOKUP($B57,'3.ข้อมูลงบทดลองปัจจุบัน'!$A$5:$CL$846,53,0),2)</f>
        <v>4084926.14</v>
      </c>
      <c r="BC57" s="32">
        <f>ROUND(VLOOKUP($B57,'3.ข้อมูลงบทดลองปัจจุบัน'!$A$5:$CL$846,54,0),2)</f>
        <v>972657.52</v>
      </c>
      <c r="BD57" s="32">
        <f>ROUND(VLOOKUP($B57,'3.ข้อมูลงบทดลองปัจจุบัน'!$A$5:$CL$846,55,0),2)</f>
        <v>11603818.699999999</v>
      </c>
      <c r="BE57" s="32">
        <f>ROUND(VLOOKUP($B57,'3.ข้อมูลงบทดลองปัจจุบัน'!$A$5:$CL$846,56,0),2)</f>
        <v>2217800</v>
      </c>
      <c r="BF57" s="32">
        <f>ROUND(VLOOKUP($B57,'3.ข้อมูลงบทดลองปัจจุบัน'!$A$5:$CL$846,57,0),2)</f>
        <v>1211575.79</v>
      </c>
      <c r="BG57" s="32">
        <f>ROUND(VLOOKUP($B57,'3.ข้อมูลงบทดลองปัจจุบัน'!$A$5:$CL$846,58,0),2)</f>
        <v>827400</v>
      </c>
      <c r="BH57" s="32">
        <f>ROUND(VLOOKUP($B57,'3.ข้อมูลงบทดลองปัจจุบัน'!$A$5:$CL$846,59,0),2)</f>
        <v>4236853.75</v>
      </c>
      <c r="BI57" s="32">
        <f>ROUND(VLOOKUP($B57,'3.ข้อมูลงบทดลองปัจจุบัน'!$A$5:$CL$846,60,0),2)</f>
        <v>958066.67</v>
      </c>
      <c r="BJ57" s="32">
        <f>ROUND(VLOOKUP($B57,'3.ข้อมูลงบทดลองปัจจุบัน'!$A$5:$CL$846,61,0),2)</f>
        <v>274650.53999999998</v>
      </c>
      <c r="BK57" s="32">
        <f>ROUND(VLOOKUP($B57,'3.ข้อมูลงบทดลองปัจจุบัน'!$A$5:$CL$846,62,0),2)</f>
        <v>244156.99</v>
      </c>
      <c r="BL57" s="32">
        <f>ROUND(VLOOKUP($B57,'3.ข้อมูลงบทดลองปัจจุบัน'!$A$5:$CL$846,63,0),2)</f>
        <v>438263.98</v>
      </c>
      <c r="BM57" s="32">
        <f>ROUND(VLOOKUP($B57,'3.ข้อมูลงบทดลองปัจจุบัน'!$A$5:$CL$846,64,0),2)</f>
        <v>8436281.4199999999</v>
      </c>
      <c r="BN57" s="32">
        <f>ROUND(VLOOKUP($B57,'3.ข้อมูลงบทดลองปัจจุบัน'!$A$5:$CL$846,65,0),2)</f>
        <v>1846577.41</v>
      </c>
      <c r="BO57" s="32">
        <f>ROUND(VLOOKUP($B57,'3.ข้อมูลงบทดลองปัจจุบัน'!$A$5:$CL$846,66,0),2)</f>
        <v>1258012.8899999999</v>
      </c>
      <c r="BP57" s="32">
        <f>ROUND(VLOOKUP($B57,'3.ข้อมูลงบทดลองปัจจุบัน'!$A$5:$CL$846,67,0),2)</f>
        <v>1795742.48</v>
      </c>
      <c r="BQ57" s="32">
        <f>ROUND(VLOOKUP($B57,'3.ข้อมูลงบทดลองปัจจุบัน'!$A$5:$CL$846,68,0),2)</f>
        <v>1294104.29</v>
      </c>
      <c r="BR57" s="32">
        <f>ROUND(VLOOKUP($B57,'3.ข้อมูลงบทดลองปัจจุบัน'!$A$5:$CL$846,69,0),2)</f>
        <v>426905.76</v>
      </c>
      <c r="BS57" s="32">
        <f>ROUND(VLOOKUP($B57,'3.ข้อมูลงบทดลองปัจจุบัน'!$A$5:$CL$846,70,0),2)</f>
        <v>25573082.77</v>
      </c>
      <c r="BT57" s="32">
        <f>ROUND(VLOOKUP($B57,'3.ข้อมูลงบทดลองปัจจุบัน'!$A$5:$CL$846,71,0),2)</f>
        <v>1400779.02</v>
      </c>
      <c r="BU57" s="32">
        <f>ROUND(VLOOKUP($B57,'3.ข้อมูลงบทดลองปัจจุบัน'!$A$5:$CL$846,72,0),2)</f>
        <v>1554933.33</v>
      </c>
      <c r="BV57" s="32">
        <f>ROUND(VLOOKUP($B57,'3.ข้อมูลงบทดลองปัจจุบัน'!$A$5:$CL$846,73,0),2)</f>
        <v>4970298.66</v>
      </c>
      <c r="BW57" s="32">
        <f>ROUND(VLOOKUP($B57,'3.ข้อมูลงบทดลองปัจจุบัน'!$A$5:$CL$846,74,0),2)</f>
        <v>497000</v>
      </c>
      <c r="BX57" s="32">
        <f>ROUND(VLOOKUP($B57,'3.ข้อมูลงบทดลองปัจจุบัน'!$A$5:$CL$846,75,0),2)</f>
        <v>959000</v>
      </c>
      <c r="BY57" s="32">
        <f>ROUND(VLOOKUP($B57,'3.ข้อมูลงบทดลองปัจจุบัน'!$A$5:$CL$846,76,0),2)</f>
        <v>3201456.53</v>
      </c>
      <c r="BZ57" s="32">
        <f>ROUND(VLOOKUP($B57,'3.ข้อมูลงบทดลองปัจจุบัน'!$A$5:$CL$846,77,0),2)</f>
        <v>1321354.29</v>
      </c>
      <c r="CA57" s="32">
        <f>ROUND(VLOOKUP($B57,'3.ข้อมูลงบทดลองปัจจุบัน'!$A$5:$CL$846,78,0),2)</f>
        <v>1095417.73</v>
      </c>
      <c r="CB57" s="32">
        <f>ROUND(VLOOKUP($B57,'3.ข้อมูลงบทดลองปัจจุบัน'!$A$5:$CL$846,79,0),2)</f>
        <v>1120929.56</v>
      </c>
      <c r="CC57" s="32">
        <f>ROUND(VLOOKUP($B57,'3.ข้อมูลงบทดลองปัจจุบัน'!$A$5:$CL$846,80,0),2)</f>
        <v>1279046.78</v>
      </c>
      <c r="CD57" s="32">
        <f>ROUND(VLOOKUP($B57,'3.ข้อมูลงบทดลองปัจจุบัน'!$A$5:$CL$846,81,0),2)</f>
        <v>2636052.71</v>
      </c>
      <c r="CE57" s="32">
        <f>ROUND(VLOOKUP($B57,'3.ข้อมูลงบทดลองปัจจุบัน'!$A$5:$CL$846,82,0),2)</f>
        <v>1874730.98</v>
      </c>
      <c r="CF57" s="32">
        <f>ROUND(VLOOKUP($B57,'3.ข้อมูลงบทดลองปัจจุบัน'!$A$5:$CL$846,83,0),2)</f>
        <v>2180770.96</v>
      </c>
      <c r="CG57" s="32">
        <f>ROUND(VLOOKUP($B57,'3.ข้อมูลงบทดลองปัจจุบัน'!$A$5:$CL$846,84,0),2)</f>
        <v>970026.87</v>
      </c>
      <c r="CH57" s="32">
        <f>ROUND(VLOOKUP($B57,'3.ข้อมูลงบทดลองปัจจุบัน'!$A$5:$CL$846,85,0),2)</f>
        <v>645600</v>
      </c>
      <c r="CI57" s="32">
        <f>ROUND(VLOOKUP($B57,'3.ข้อมูลงบทดลองปัจจุบัน'!$A$5:$CL$846,86,0),2)</f>
        <v>641376.88</v>
      </c>
      <c r="CJ57" s="32">
        <f>ROUND(VLOOKUP($B57,'3.ข้อมูลงบทดลองปัจจุบัน'!$A$5:$CL$846,87,0),2)</f>
        <v>1028337.64</v>
      </c>
      <c r="CK57" s="32">
        <f>ROUND(VLOOKUP($B57,'3.ข้อมูลงบทดลองปัจจุบัน'!$A$5:$CL$846,88,0),2)</f>
        <v>2519512.9</v>
      </c>
      <c r="CL57" s="32">
        <f>ROUND(VLOOKUP($B57,'3.ข้อมูลงบทดลองปัจจุบัน'!$A$5:$CL$846,89,0),2)</f>
        <v>331596.77</v>
      </c>
      <c r="CM57" s="32">
        <f>ROUND(VLOOKUP($B57,'3.ข้อมูลงบทดลองปัจจุบัน'!$A$5:$CL$846,90,0),2)</f>
        <v>307375.27</v>
      </c>
      <c r="CO57" s="75"/>
    </row>
    <row r="58" spans="1:93" x14ac:dyDescent="0.7">
      <c r="A58" s="101" t="s">
        <v>1471</v>
      </c>
      <c r="B58" s="101" t="s">
        <v>1970</v>
      </c>
      <c r="C58" s="100" t="s">
        <v>646</v>
      </c>
      <c r="D58" s="32">
        <f>ROUND(VLOOKUP($B58,'3.ข้อมูลงบทดลองปัจจุบัน'!$A$5:$CL$846,3,0),2)</f>
        <v>207900</v>
      </c>
      <c r="E58" s="32">
        <f>ROUND(VLOOKUP($B58,'3.ข้อมูลงบทดลองปัจจุบัน'!$A$5:$CL$846,4,0),2)</f>
        <v>198000</v>
      </c>
      <c r="F58" s="32">
        <f>ROUND(VLOOKUP($B58,'3.ข้อมูลงบทดลองปัจจุบัน'!$A$5:$CL$846,5,0),2)</f>
        <v>99000</v>
      </c>
      <c r="G58" s="32">
        <f>ROUND(VLOOKUP($B58,'3.ข้อมูลงบทดลองปัจจุบัน'!$A$5:$CL$846,6,0),2)</f>
        <v>99000</v>
      </c>
      <c r="H58" s="32">
        <f>ROUND(VLOOKUP($B58,'3.ข้อมูลงบทดลองปัจจุบัน'!$A$5:$CL$846,7,0),2)</f>
        <v>0</v>
      </c>
      <c r="I58" s="32">
        <f>ROUND(VLOOKUP($B58,'3.ข้อมูลงบทดลองปัจจุบัน'!$A$5:$CL$846,8,0),2)</f>
        <v>0</v>
      </c>
      <c r="J58" s="32">
        <f>ROUND(VLOOKUP($B58,'3.ข้อมูลงบทดลองปัจจุบัน'!$A$5:$CL$846,9,0),2)</f>
        <v>95864</v>
      </c>
      <c r="K58" s="32">
        <f>ROUND(VLOOKUP($B58,'3.ข้อมูลงบทดลองปัจจุบัน'!$A$5:$CL$846,10,0),2)</f>
        <v>99000</v>
      </c>
      <c r="L58" s="32">
        <f>ROUND(VLOOKUP($B58,'3.ข้อมูลงบทดลองปัจจุบัน'!$A$5:$CL$846,11,0),2)</f>
        <v>0</v>
      </c>
      <c r="M58" s="32">
        <f>ROUND(VLOOKUP($B58,'3.ข้อมูลงบทดลองปัจจุบัน'!$A$5:$CL$846,12,0),2)</f>
        <v>0</v>
      </c>
      <c r="N58" s="32">
        <f>ROUND(VLOOKUP($B58,'3.ข้อมูลงบทดลองปัจจุบัน'!$A$5:$CL$846,13,0),2)</f>
        <v>198000</v>
      </c>
      <c r="O58" s="32">
        <f>ROUND(VLOOKUP($B58,'3.ข้อมูลงบทดลองปัจจุบัน'!$A$5:$CL$846,14,0),2)</f>
        <v>0</v>
      </c>
      <c r="P58" s="32">
        <f>ROUND(VLOOKUP($B58,'3.ข้อมูลงบทดลองปัจจุบัน'!$A$5:$CL$846,15,0),2)</f>
        <v>99000</v>
      </c>
      <c r="Q58" s="32">
        <f>ROUND(VLOOKUP($B58,'3.ข้อมูลงบทดลองปัจจุบัน'!$A$5:$CL$846,16,0),2)</f>
        <v>0</v>
      </c>
      <c r="R58" s="32">
        <f>ROUND(VLOOKUP($B58,'3.ข้อมูลงบทดลองปัจจุบัน'!$A$5:$CL$846,17,0),2)</f>
        <v>0</v>
      </c>
      <c r="S58" s="32">
        <f>ROUND(VLOOKUP($B58,'3.ข้อมูลงบทดลองปัจจุบัน'!$A$5:$CL$846,18,0),2)</f>
        <v>99000</v>
      </c>
      <c r="T58" s="32">
        <f>ROUND(VLOOKUP($B58,'3.ข้อมูลงบทดลองปัจจุบัน'!$A$5:$CL$846,19,0),2)</f>
        <v>198000</v>
      </c>
      <c r="U58" s="32">
        <f>ROUND(VLOOKUP($B58,'3.ข้อมูลงบทดลองปัจจุบัน'!$A$5:$CL$846,20,0),2)</f>
        <v>0</v>
      </c>
      <c r="V58" s="32">
        <f>ROUND(VLOOKUP($B58,'3.ข้อมูลงบทดลองปัจจุบัน'!$A$5:$CL$846,21,0),2)</f>
        <v>0</v>
      </c>
      <c r="W58" s="32">
        <f>ROUND(VLOOKUP($B58,'3.ข้อมูลงบทดลองปัจจุบัน'!$A$5:$CL$846,22,0),2)</f>
        <v>0</v>
      </c>
      <c r="X58" s="32">
        <f>ROUND(VLOOKUP($B58,'3.ข้อมูลงบทดลองปัจจุบัน'!$A$5:$CL$846,23,0),2)</f>
        <v>254500</v>
      </c>
      <c r="Y58" s="32">
        <f>ROUND(VLOOKUP($B58,'3.ข้อมูลงบทดลองปัจจุบัน'!$A$5:$CL$846,24,0),2)</f>
        <v>0</v>
      </c>
      <c r="Z58" s="32">
        <f>ROUND(VLOOKUP($B58,'3.ข้อมูลงบทดลองปัจจุบัน'!$A$5:$CL$846,25,0),2)</f>
        <v>0</v>
      </c>
      <c r="AA58" s="32">
        <f>ROUND(VLOOKUP($B58,'3.ข้อมูลงบทดลองปัจจุบัน'!$A$5:$CL$846,26,0),2)</f>
        <v>0</v>
      </c>
      <c r="AB58" s="32">
        <f>ROUND(VLOOKUP($B58,'3.ข้อมูลงบทดลองปัจจุบัน'!$A$5:$CL$846,27,0),2)</f>
        <v>0</v>
      </c>
      <c r="AC58" s="32">
        <f>ROUND(VLOOKUP($B58,'3.ข้อมูลงบทดลองปัจจุบัน'!$A$5:$CL$846,28,0),2)</f>
        <v>198000</v>
      </c>
      <c r="AD58" s="32">
        <f>ROUND(VLOOKUP($B58,'3.ข้อมูลงบทดลองปัจจุบัน'!$A$5:$CL$846,29,0),2)</f>
        <v>0</v>
      </c>
      <c r="AE58" s="32">
        <f>ROUND(VLOOKUP($B58,'3.ข้อมูลงบทดลองปัจจุบัน'!$A$5:$CL$846,30,0),2)</f>
        <v>198000</v>
      </c>
      <c r="AF58" s="32">
        <f>ROUND(VLOOKUP($B58,'3.ข้อมูลงบทดลองปัจจุบัน'!$A$5:$CL$846,31,0),2)</f>
        <v>99000</v>
      </c>
      <c r="AG58" s="32">
        <f>ROUND(VLOOKUP($B58,'3.ข้อมูลงบทดลองปัจจุบัน'!$A$5:$CL$846,32,0),2)</f>
        <v>0</v>
      </c>
      <c r="AH58" s="32">
        <f>ROUND(VLOOKUP($B58,'3.ข้อมูลงบทดลองปัจจุบัน'!$A$5:$CL$846,33,0),2)</f>
        <v>100566.67</v>
      </c>
      <c r="AI58" s="32">
        <f>ROUND(VLOOKUP($B58,'3.ข้อมูลงบทดลองปัจจุบัน'!$A$5:$CL$846,34,0),2)</f>
        <v>99000</v>
      </c>
      <c r="AJ58" s="32">
        <f>ROUND(VLOOKUP($B58,'3.ข้อมูลงบทดลองปัจจุบัน'!$A$5:$CL$846,35,0),2)</f>
        <v>168000</v>
      </c>
      <c r="AK58" s="32">
        <f>ROUND(VLOOKUP($B58,'3.ข้อมูลงบทดลองปัจจุบัน'!$A$5:$CL$846,36,0),2)</f>
        <v>0</v>
      </c>
      <c r="AL58" s="32">
        <f>ROUND(VLOOKUP($B58,'3.ข้อมูลงบทดลองปัจจุบัน'!$A$5:$CL$846,37,0),2)</f>
        <v>908292.86</v>
      </c>
      <c r="AM58" s="32">
        <f>ROUND(VLOOKUP($B58,'3.ข้อมูลงบทดลองปัจจุบัน'!$A$5:$CL$846,38,0),2)</f>
        <v>49500</v>
      </c>
      <c r="AN58" s="32">
        <f>ROUND(VLOOKUP($B58,'3.ข้อมูลงบทดลองปัจจุบัน'!$A$5:$CL$846,39,0),2)</f>
        <v>0</v>
      </c>
      <c r="AO58" s="32">
        <f>ROUND(VLOOKUP($B58,'3.ข้อมูลงบทดลองปัจจุบัน'!$A$5:$CL$846,40,0),2)</f>
        <v>192500</v>
      </c>
      <c r="AP58" s="32">
        <f>ROUND(VLOOKUP($B58,'3.ข้อมูลงบทดลองปัจจุบัน'!$A$5:$CL$846,41,0),2)</f>
        <v>0</v>
      </c>
      <c r="AQ58" s="32">
        <f>ROUND(VLOOKUP($B58,'3.ข้อมูลงบทดลองปัจจุบัน'!$A$5:$CL$846,42,0),2)</f>
        <v>99000</v>
      </c>
      <c r="AR58" s="32">
        <f>ROUND(VLOOKUP($B58,'3.ข้อมูลงบทดลองปัจจุบัน'!$A$5:$CL$846,43,0),2)</f>
        <v>0</v>
      </c>
      <c r="AS58" s="32">
        <f>ROUND(VLOOKUP($B58,'3.ข้อมูลงบทดลองปัจจุบัน'!$A$5:$CL$846,44,0),2)</f>
        <v>495000</v>
      </c>
      <c r="AT58" s="32">
        <f>ROUND(VLOOKUP($B58,'3.ข้อมูลงบทดลองปัจจุบัน'!$A$5:$CL$846,45,0),2)</f>
        <v>0</v>
      </c>
      <c r="AU58" s="32">
        <f>ROUND(VLOOKUP($B58,'3.ข้อมูลงบทดลองปัจจุบัน'!$A$5:$CL$846,46,0),2)</f>
        <v>98100</v>
      </c>
      <c r="AV58" s="32">
        <f>ROUND(VLOOKUP($B58,'3.ข้อมูลงบทดลองปัจจุบัน'!$A$5:$CL$846,47,0),2)</f>
        <v>198000</v>
      </c>
      <c r="AW58" s="32">
        <f>ROUND(VLOOKUP($B58,'3.ข้อมูลงบทดลองปัจจุบัน'!$A$5:$CL$846,48,0),2)</f>
        <v>0</v>
      </c>
      <c r="AX58" s="32">
        <f>ROUND(VLOOKUP($B58,'3.ข้อมูลงบทดลองปัจจุบัน'!$A$5:$CL$846,49,0),2)</f>
        <v>0</v>
      </c>
      <c r="AY58" s="32">
        <f>ROUND(VLOOKUP($B58,'3.ข้อมูลงบทดลองปัจจุบัน'!$A$5:$CL$846,50,0),2)</f>
        <v>56000</v>
      </c>
      <c r="AZ58" s="32">
        <f>ROUND(VLOOKUP($B58,'3.ข้อมูลงบทดลองปัจจุบัน'!$A$5:$CL$846,51,0),2)</f>
        <v>0</v>
      </c>
      <c r="BA58" s="32">
        <f>ROUND(VLOOKUP($B58,'3.ข้อมูลงบทดลองปัจจุบัน'!$A$5:$CL$846,52,0),2)</f>
        <v>0</v>
      </c>
      <c r="BB58" s="32">
        <f>ROUND(VLOOKUP($B58,'3.ข้อมูลงบทดลองปัจจุบัน'!$A$5:$CL$846,53,0),2)</f>
        <v>396000</v>
      </c>
      <c r="BC58" s="32">
        <f>ROUND(VLOOKUP($B58,'3.ข้อมูลงบทดลองปัจจุบัน'!$A$5:$CL$846,54,0),2)</f>
        <v>0</v>
      </c>
      <c r="BD58" s="32">
        <f>ROUND(VLOOKUP($B58,'3.ข้อมูลงบทดลองปัจจุบัน'!$A$5:$CL$846,55,0),2)</f>
        <v>625000</v>
      </c>
      <c r="BE58" s="32">
        <f>ROUND(VLOOKUP($B58,'3.ข้อมูลงบทดลองปัจจุบัน'!$A$5:$CL$846,56,0),2)</f>
        <v>117100</v>
      </c>
      <c r="BF58" s="32">
        <f>ROUND(VLOOKUP($B58,'3.ข้อมูลงบทดลองปัจจุบัน'!$A$5:$CL$846,57,0),2)</f>
        <v>99000</v>
      </c>
      <c r="BG58" s="32">
        <f>ROUND(VLOOKUP($B58,'3.ข้อมูลงบทดลองปัจจุบัน'!$A$5:$CL$846,58,0),2)</f>
        <v>99000</v>
      </c>
      <c r="BH58" s="32">
        <f>ROUND(VLOOKUP($B58,'3.ข้อมูลงบทดลองปัจจุบัน'!$A$5:$CL$846,59,0),2)</f>
        <v>402138.71</v>
      </c>
      <c r="BI58" s="32">
        <f>ROUND(VLOOKUP($B58,'3.ข้อมูลงบทดลองปัจจุบัน'!$A$5:$CL$846,60,0),2)</f>
        <v>0</v>
      </c>
      <c r="BJ58" s="32">
        <f>ROUND(VLOOKUP($B58,'3.ข้อมูลงบทดลองปัจจุบัน'!$A$5:$CL$846,61,0),2)</f>
        <v>0</v>
      </c>
      <c r="BK58" s="32">
        <f>ROUND(VLOOKUP($B58,'3.ข้อมูลงบทดลองปัจจุบัน'!$A$5:$CL$846,62,0),2)</f>
        <v>0</v>
      </c>
      <c r="BL58" s="32">
        <f>ROUND(VLOOKUP($B58,'3.ข้อมูลงบทดลองปัจจุบัน'!$A$5:$CL$846,63,0),2)</f>
        <v>99000</v>
      </c>
      <c r="BM58" s="32">
        <f>ROUND(VLOOKUP($B58,'3.ข้อมูลงบทดลองปัจจุบัน'!$A$5:$CL$846,64,0),2)</f>
        <v>227700</v>
      </c>
      <c r="BN58" s="32">
        <f>ROUND(VLOOKUP($B58,'3.ข้อมูลงบทดลองปัจจุบัน'!$A$5:$CL$846,65,0),2)</f>
        <v>99000</v>
      </c>
      <c r="BO58" s="32">
        <f>ROUND(VLOOKUP($B58,'3.ข้อมูลงบทดลองปัจจุบัน'!$A$5:$CL$846,66,0),2)</f>
        <v>0</v>
      </c>
      <c r="BP58" s="32">
        <f>ROUND(VLOOKUP($B58,'3.ข้อมูลงบทดลองปัจจุบัน'!$A$5:$CL$846,67,0),2)</f>
        <v>311773.14</v>
      </c>
      <c r="BQ58" s="32">
        <f>ROUND(VLOOKUP($B58,'3.ข้อมูลงบทดลองปัจจุบัน'!$A$5:$CL$846,68,0),2)</f>
        <v>99000</v>
      </c>
      <c r="BR58" s="32">
        <f>ROUND(VLOOKUP($B58,'3.ข้อมูลงบทดลองปัจจุบัน'!$A$5:$CL$846,69,0),2)</f>
        <v>0</v>
      </c>
      <c r="BS58" s="32">
        <f>ROUND(VLOOKUP($B58,'3.ข้อมูลงบทดลองปัจจุบัน'!$A$5:$CL$846,70,0),2)</f>
        <v>3452191.19</v>
      </c>
      <c r="BT58" s="32">
        <f>ROUND(VLOOKUP($B58,'3.ข้อมูลงบทดลองปัจจุบัน'!$A$5:$CL$846,71,0),2)</f>
        <v>99000</v>
      </c>
      <c r="BU58" s="32">
        <f>ROUND(VLOOKUP($B58,'3.ข้อมูลงบทดลองปัจจุบัน'!$A$5:$CL$846,72,0),2)</f>
        <v>99000</v>
      </c>
      <c r="BV58" s="32">
        <f>ROUND(VLOOKUP($B58,'3.ข้อมูลงบทดลองปัจจุบัน'!$A$5:$CL$846,73,0),2)</f>
        <v>247500</v>
      </c>
      <c r="BW58" s="32">
        <f>ROUND(VLOOKUP($B58,'3.ข้อมูลงบทดลองปัจจุบัน'!$A$5:$CL$846,74,0),2)</f>
        <v>0</v>
      </c>
      <c r="BX58" s="32">
        <f>ROUND(VLOOKUP($B58,'3.ข้อมูลงบทดลองปัจจุบัน'!$A$5:$CL$846,75,0),2)</f>
        <v>99000</v>
      </c>
      <c r="BY58" s="32">
        <f>ROUND(VLOOKUP($B58,'3.ข้อมูลงบทดลองปัจจุบัน'!$A$5:$CL$846,76,0),2)</f>
        <v>198000</v>
      </c>
      <c r="BZ58" s="32">
        <f>ROUND(VLOOKUP($B58,'3.ข้อมูลงบทดลองปัจจุบัน'!$A$5:$CL$846,77,0),2)</f>
        <v>99000</v>
      </c>
      <c r="CA58" s="32">
        <f>ROUND(VLOOKUP($B58,'3.ข้อมูลงบทดลองปัจจุบัน'!$A$5:$CL$846,78,0),2)</f>
        <v>99000</v>
      </c>
      <c r="CB58" s="32">
        <f>ROUND(VLOOKUP($B58,'3.ข้อมูลงบทดลองปัจจุบัน'!$A$5:$CL$846,79,0),2)</f>
        <v>0</v>
      </c>
      <c r="CC58" s="32">
        <f>ROUND(VLOOKUP($B58,'3.ข้อมูลงบทดลองปัจจุบัน'!$A$5:$CL$846,80,0),2)</f>
        <v>99000</v>
      </c>
      <c r="CD58" s="32">
        <f>ROUND(VLOOKUP($B58,'3.ข้อมูลงบทดลองปัจจุบัน'!$A$5:$CL$846,81,0),2)</f>
        <v>198000</v>
      </c>
      <c r="CE58" s="32">
        <f>ROUND(VLOOKUP($B58,'3.ข้อมูลงบทดลองปัจจุบัน'!$A$5:$CL$846,82,0),2)</f>
        <v>0</v>
      </c>
      <c r="CF58" s="32">
        <f>ROUND(VLOOKUP($B58,'3.ข้อมูลงบทดลองปัจจุบัน'!$A$5:$CL$846,83,0),2)</f>
        <v>198000</v>
      </c>
      <c r="CG58" s="32">
        <f>ROUND(VLOOKUP($B58,'3.ข้อมูลงบทดลองปัจจุบัน'!$A$5:$CL$846,84,0),2)</f>
        <v>0</v>
      </c>
      <c r="CH58" s="32">
        <f>ROUND(VLOOKUP($B58,'3.ข้อมูลงบทดลองปัจจุบัน'!$A$5:$CL$846,85,0),2)</f>
        <v>240900</v>
      </c>
      <c r="CI58" s="32">
        <f>ROUND(VLOOKUP($B58,'3.ข้อมูลงบทดลองปัจจุบัน'!$A$5:$CL$846,86,0),2)</f>
        <v>0</v>
      </c>
      <c r="CJ58" s="32">
        <f>ROUND(VLOOKUP($B58,'3.ข้อมูลงบทดลองปัจจุบัน'!$A$5:$CL$846,87,0),2)</f>
        <v>0</v>
      </c>
      <c r="CK58" s="32">
        <f>ROUND(VLOOKUP($B58,'3.ข้อมูลงบทดลองปัจจุบัน'!$A$5:$CL$846,88,0),2)</f>
        <v>99000</v>
      </c>
      <c r="CL58" s="32">
        <f>ROUND(VLOOKUP($B58,'3.ข้อมูลงบทดลองปัจจุบัน'!$A$5:$CL$846,89,0),2)</f>
        <v>0</v>
      </c>
      <c r="CM58" s="32">
        <f>ROUND(VLOOKUP($B58,'3.ข้อมูลงบทดลองปัจจุบัน'!$A$5:$CL$846,90,0),2)</f>
        <v>0</v>
      </c>
      <c r="CO58" s="75"/>
    </row>
    <row r="59" spans="1:93" x14ac:dyDescent="0.7">
      <c r="A59" s="101" t="s">
        <v>1471</v>
      </c>
      <c r="B59" s="101" t="s">
        <v>1971</v>
      </c>
      <c r="C59" s="100" t="s">
        <v>647</v>
      </c>
      <c r="D59" s="32">
        <f>ROUND(VLOOKUP($B59,'3.ข้อมูลงบทดลองปัจจุบัน'!$A$5:$CL$846,3,0),2)</f>
        <v>0</v>
      </c>
      <c r="E59" s="32">
        <f>ROUND(VLOOKUP($B59,'3.ข้อมูลงบทดลองปัจจุบัน'!$A$5:$CL$846,4,0),2)</f>
        <v>0</v>
      </c>
      <c r="F59" s="32">
        <f>ROUND(VLOOKUP($B59,'3.ข้อมูลงบทดลองปัจจุบัน'!$A$5:$CL$846,5,0),2)</f>
        <v>0</v>
      </c>
      <c r="G59" s="32">
        <f>ROUND(VLOOKUP($B59,'3.ข้อมูลงบทดลองปัจจุบัน'!$A$5:$CL$846,6,0),2)</f>
        <v>0</v>
      </c>
      <c r="H59" s="32">
        <f>ROUND(VLOOKUP($B59,'3.ข้อมูลงบทดลองปัจจุบัน'!$A$5:$CL$846,7,0),2)</f>
        <v>0</v>
      </c>
      <c r="I59" s="32">
        <f>ROUND(VLOOKUP($B59,'3.ข้อมูลงบทดลองปัจจุบัน'!$A$5:$CL$846,8,0),2)</f>
        <v>0</v>
      </c>
      <c r="J59" s="32">
        <f>ROUND(VLOOKUP($B59,'3.ข้อมูลงบทดลองปัจจุบัน'!$A$5:$CL$846,9,0),2)</f>
        <v>0</v>
      </c>
      <c r="K59" s="32">
        <f>ROUND(VLOOKUP($B59,'3.ข้อมูลงบทดลองปัจจุบัน'!$A$5:$CL$846,10,0),2)</f>
        <v>0</v>
      </c>
      <c r="L59" s="32">
        <f>ROUND(VLOOKUP($B59,'3.ข้อมูลงบทดลองปัจจุบัน'!$A$5:$CL$846,11,0),2)</f>
        <v>0</v>
      </c>
      <c r="M59" s="32">
        <f>ROUND(VLOOKUP($B59,'3.ข้อมูลงบทดลองปัจจุบัน'!$A$5:$CL$846,12,0),2)</f>
        <v>0</v>
      </c>
      <c r="N59" s="32">
        <f>ROUND(VLOOKUP($B59,'3.ข้อมูลงบทดลองปัจจุบัน'!$A$5:$CL$846,13,0),2)</f>
        <v>0</v>
      </c>
      <c r="O59" s="32">
        <f>ROUND(VLOOKUP($B59,'3.ข้อมูลงบทดลองปัจจุบัน'!$A$5:$CL$846,14,0),2)</f>
        <v>0</v>
      </c>
      <c r="P59" s="32">
        <f>ROUND(VLOOKUP($B59,'3.ข้อมูลงบทดลองปัจจุบัน'!$A$5:$CL$846,15,0),2)</f>
        <v>0</v>
      </c>
      <c r="Q59" s="32">
        <f>ROUND(VLOOKUP($B59,'3.ข้อมูลงบทดลองปัจจุบัน'!$A$5:$CL$846,16,0),2)</f>
        <v>0</v>
      </c>
      <c r="R59" s="32">
        <f>ROUND(VLOOKUP($B59,'3.ข้อมูลงบทดลองปัจจุบัน'!$A$5:$CL$846,17,0),2)</f>
        <v>0</v>
      </c>
      <c r="S59" s="32">
        <f>ROUND(VLOOKUP($B59,'3.ข้อมูลงบทดลองปัจจุบัน'!$A$5:$CL$846,18,0),2)</f>
        <v>0</v>
      </c>
      <c r="T59" s="32">
        <f>ROUND(VLOOKUP($B59,'3.ข้อมูลงบทดลองปัจจุบัน'!$A$5:$CL$846,19,0),2)</f>
        <v>0</v>
      </c>
      <c r="U59" s="32">
        <f>ROUND(VLOOKUP($B59,'3.ข้อมูลงบทดลองปัจจุบัน'!$A$5:$CL$846,20,0),2)</f>
        <v>0</v>
      </c>
      <c r="V59" s="32">
        <f>ROUND(VLOOKUP($B59,'3.ข้อมูลงบทดลองปัจจุบัน'!$A$5:$CL$846,21,0),2)</f>
        <v>0</v>
      </c>
      <c r="W59" s="32">
        <f>ROUND(VLOOKUP($B59,'3.ข้อมูลงบทดลองปัจจุบัน'!$A$5:$CL$846,22,0),2)</f>
        <v>0</v>
      </c>
      <c r="X59" s="32">
        <f>ROUND(VLOOKUP($B59,'3.ข้อมูลงบทดลองปัจจุบัน'!$A$5:$CL$846,23,0),2)</f>
        <v>2104170</v>
      </c>
      <c r="Y59" s="32">
        <f>ROUND(VLOOKUP($B59,'3.ข้อมูลงบทดลองปัจจุบัน'!$A$5:$CL$846,24,0),2)</f>
        <v>118740</v>
      </c>
      <c r="Z59" s="32">
        <f>ROUND(VLOOKUP($B59,'3.ข้อมูลงบทดลองปัจจุบัน'!$A$5:$CL$846,25,0),2)</f>
        <v>21485</v>
      </c>
      <c r="AA59" s="32">
        <f>ROUND(VLOOKUP($B59,'3.ข้อมูลงบทดลองปัจจุบัน'!$A$5:$CL$846,26,0),2)</f>
        <v>163930</v>
      </c>
      <c r="AB59" s="32">
        <f>ROUND(VLOOKUP($B59,'3.ข้อมูลงบทดลองปัจจุบัน'!$A$5:$CL$846,27,0),2)</f>
        <v>31780</v>
      </c>
      <c r="AC59" s="32">
        <f>ROUND(VLOOKUP($B59,'3.ข้อมูลงบทดลองปัจจุบัน'!$A$5:$CL$846,28,0),2)</f>
        <v>101100</v>
      </c>
      <c r="AD59" s="32">
        <f>ROUND(VLOOKUP($B59,'3.ข้อมูลงบทดลองปัจจุบัน'!$A$5:$CL$846,29,0),2)</f>
        <v>0</v>
      </c>
      <c r="AE59" s="32">
        <f>ROUND(VLOOKUP($B59,'3.ข้อมูลงบทดลองปัจจุบัน'!$A$5:$CL$846,30,0),2)</f>
        <v>1375316</v>
      </c>
      <c r="AF59" s="32">
        <f>ROUND(VLOOKUP($B59,'3.ข้อมูลงบทดลองปัจจุบัน'!$A$5:$CL$846,31,0),2)</f>
        <v>112440</v>
      </c>
      <c r="AG59" s="32">
        <f>ROUND(VLOOKUP($B59,'3.ข้อมูลงบทดลองปัจจุบัน'!$A$5:$CL$846,32,0),2)</f>
        <v>441220</v>
      </c>
      <c r="AH59" s="32">
        <f>ROUND(VLOOKUP($B59,'3.ข้อมูลงบทดลองปัจจุบัน'!$A$5:$CL$846,33,0),2)</f>
        <v>0</v>
      </c>
      <c r="AI59" s="32">
        <f>ROUND(VLOOKUP($B59,'3.ข้อมูลงบทดลองปัจจุบัน'!$A$5:$CL$846,34,0),2)</f>
        <v>156510</v>
      </c>
      <c r="AJ59" s="32">
        <f>ROUND(VLOOKUP($B59,'3.ข้อมูลงบทดลองปัจจุบัน'!$A$5:$CL$846,35,0),2)</f>
        <v>462290</v>
      </c>
      <c r="AK59" s="32">
        <f>ROUND(VLOOKUP($B59,'3.ข้อมูลงบทดลองปัจจุบัน'!$A$5:$CL$846,36,0),2)</f>
        <v>194350</v>
      </c>
      <c r="AL59" s="32">
        <f>ROUND(VLOOKUP($B59,'3.ข้อมูลงบทดลองปัจจุบัน'!$A$5:$CL$846,37,0),2)</f>
        <v>0</v>
      </c>
      <c r="AM59" s="32">
        <f>ROUND(VLOOKUP($B59,'3.ข้อมูลงบทดลองปัจจุบัน'!$A$5:$CL$846,38,0),2)</f>
        <v>0</v>
      </c>
      <c r="AN59" s="32">
        <f>ROUND(VLOOKUP($B59,'3.ข้อมูลงบทดลองปัจจุบัน'!$A$5:$CL$846,39,0),2)</f>
        <v>0</v>
      </c>
      <c r="AO59" s="32">
        <f>ROUND(VLOOKUP($B59,'3.ข้อมูลงบทดลองปัจจุบัน'!$A$5:$CL$846,40,0),2)</f>
        <v>0</v>
      </c>
      <c r="AP59" s="32">
        <f>ROUND(VLOOKUP($B59,'3.ข้อมูลงบทดลองปัจจุบัน'!$A$5:$CL$846,41,0),2)</f>
        <v>0</v>
      </c>
      <c r="AQ59" s="32">
        <f>ROUND(VLOOKUP($B59,'3.ข้อมูลงบทดลองปัจจุบัน'!$A$5:$CL$846,42,0),2)</f>
        <v>0</v>
      </c>
      <c r="AR59" s="32">
        <f>ROUND(VLOOKUP($B59,'3.ข้อมูลงบทดลองปัจจุบัน'!$A$5:$CL$846,43,0),2)</f>
        <v>0</v>
      </c>
      <c r="AS59" s="32">
        <f>ROUND(VLOOKUP($B59,'3.ข้อมูลงบทดลองปัจจุบัน'!$A$5:$CL$846,44,0),2)</f>
        <v>0</v>
      </c>
      <c r="AT59" s="32">
        <f>ROUND(VLOOKUP($B59,'3.ข้อมูลงบทดลองปัจจุบัน'!$A$5:$CL$846,45,0),2)</f>
        <v>0</v>
      </c>
      <c r="AU59" s="32">
        <f>ROUND(VLOOKUP($B59,'3.ข้อมูลงบทดลองปัจจุบัน'!$A$5:$CL$846,46,0),2)</f>
        <v>0</v>
      </c>
      <c r="AV59" s="32">
        <f>ROUND(VLOOKUP($B59,'3.ข้อมูลงบทดลองปัจจุบัน'!$A$5:$CL$846,47,0),2)</f>
        <v>0</v>
      </c>
      <c r="AW59" s="32">
        <f>ROUND(VLOOKUP($B59,'3.ข้อมูลงบทดลองปัจจุบัน'!$A$5:$CL$846,48,0),2)</f>
        <v>0</v>
      </c>
      <c r="AX59" s="32">
        <f>ROUND(VLOOKUP($B59,'3.ข้อมูลงบทดลองปัจจุบัน'!$A$5:$CL$846,49,0),2)</f>
        <v>0</v>
      </c>
      <c r="AY59" s="32">
        <f>ROUND(VLOOKUP($B59,'3.ข้อมูลงบทดลองปัจจุบัน'!$A$5:$CL$846,50,0),2)</f>
        <v>0</v>
      </c>
      <c r="AZ59" s="32">
        <f>ROUND(VLOOKUP($B59,'3.ข้อมูลงบทดลองปัจจุบัน'!$A$5:$CL$846,51,0),2)</f>
        <v>0</v>
      </c>
      <c r="BA59" s="32">
        <f>ROUND(VLOOKUP($B59,'3.ข้อมูลงบทดลองปัจจุบัน'!$A$5:$CL$846,52,0),2)</f>
        <v>0</v>
      </c>
      <c r="BB59" s="32">
        <f>ROUND(VLOOKUP($B59,'3.ข้อมูลงบทดลองปัจจุบัน'!$A$5:$CL$846,53,0),2)</f>
        <v>3419325</v>
      </c>
      <c r="BC59" s="32">
        <f>ROUND(VLOOKUP($B59,'3.ข้อมูลงบทดลองปัจจุบัน'!$A$5:$CL$846,54,0),2)</f>
        <v>75950</v>
      </c>
      <c r="BD59" s="32">
        <f>ROUND(VLOOKUP($B59,'3.ข้อมูลงบทดลองปัจจุบัน'!$A$5:$CL$846,55,0),2)</f>
        <v>0</v>
      </c>
      <c r="BE59" s="32">
        <f>ROUND(VLOOKUP($B59,'3.ข้อมูลงบทดลองปัจจุบัน'!$A$5:$CL$846,56,0),2)</f>
        <v>0</v>
      </c>
      <c r="BF59" s="32">
        <f>ROUND(VLOOKUP($B59,'3.ข้อมูลงบทดลองปัจจุบัน'!$A$5:$CL$846,57,0),2)</f>
        <v>0</v>
      </c>
      <c r="BG59" s="32">
        <f>ROUND(VLOOKUP($B59,'3.ข้อมูลงบทดลองปัจจุบัน'!$A$5:$CL$846,58,0),2)</f>
        <v>0</v>
      </c>
      <c r="BH59" s="32">
        <f>ROUND(VLOOKUP($B59,'3.ข้อมูลงบทดลองปัจจุบัน'!$A$5:$CL$846,59,0),2)</f>
        <v>0</v>
      </c>
      <c r="BI59" s="32">
        <f>ROUND(VLOOKUP($B59,'3.ข้อมูลงบทดลองปัจจุบัน'!$A$5:$CL$846,60,0),2)</f>
        <v>0</v>
      </c>
      <c r="BJ59" s="32">
        <f>ROUND(VLOOKUP($B59,'3.ข้อมูลงบทดลองปัจจุบัน'!$A$5:$CL$846,61,0),2)</f>
        <v>0</v>
      </c>
      <c r="BK59" s="32">
        <f>ROUND(VLOOKUP($B59,'3.ข้อมูลงบทดลองปัจจุบัน'!$A$5:$CL$846,62,0),2)</f>
        <v>0</v>
      </c>
      <c r="BL59" s="32">
        <f>ROUND(VLOOKUP($B59,'3.ข้อมูลงบทดลองปัจจุบัน'!$A$5:$CL$846,63,0),2)</f>
        <v>0</v>
      </c>
      <c r="BM59" s="32">
        <f>ROUND(VLOOKUP($B59,'3.ข้อมูลงบทดลองปัจจุบัน'!$A$5:$CL$846,64,0),2)</f>
        <v>0</v>
      </c>
      <c r="BN59" s="32">
        <f>ROUND(VLOOKUP($B59,'3.ข้อมูลงบทดลองปัจจุบัน'!$A$5:$CL$846,65,0),2)</f>
        <v>0</v>
      </c>
      <c r="BO59" s="32">
        <f>ROUND(VLOOKUP($B59,'3.ข้อมูลงบทดลองปัจจุบัน'!$A$5:$CL$846,66,0),2)</f>
        <v>0</v>
      </c>
      <c r="BP59" s="32">
        <f>ROUND(VLOOKUP($B59,'3.ข้อมูลงบทดลองปัจจุบัน'!$A$5:$CL$846,67,0),2)</f>
        <v>0</v>
      </c>
      <c r="BQ59" s="32">
        <f>ROUND(VLOOKUP($B59,'3.ข้อมูลงบทดลองปัจจุบัน'!$A$5:$CL$846,68,0),2)</f>
        <v>0</v>
      </c>
      <c r="BR59" s="32">
        <f>ROUND(VLOOKUP($B59,'3.ข้อมูลงบทดลองปัจจุบัน'!$A$5:$CL$846,69,0),2)</f>
        <v>0</v>
      </c>
      <c r="BS59" s="32">
        <f>ROUND(VLOOKUP($B59,'3.ข้อมูลงบทดลองปัจจุบัน'!$A$5:$CL$846,70,0),2)</f>
        <v>0</v>
      </c>
      <c r="BT59" s="32">
        <f>ROUND(VLOOKUP($B59,'3.ข้อมูลงบทดลองปัจจุบัน'!$A$5:$CL$846,71,0),2)</f>
        <v>0</v>
      </c>
      <c r="BU59" s="32">
        <f>ROUND(VLOOKUP($B59,'3.ข้อมูลงบทดลองปัจจุบัน'!$A$5:$CL$846,72,0),2)</f>
        <v>0</v>
      </c>
      <c r="BV59" s="32">
        <f>ROUND(VLOOKUP($B59,'3.ข้อมูลงบทดลองปัจจุบัน'!$A$5:$CL$846,73,0),2)</f>
        <v>0</v>
      </c>
      <c r="BW59" s="32">
        <f>ROUND(VLOOKUP($B59,'3.ข้อมูลงบทดลองปัจจุบัน'!$A$5:$CL$846,74,0),2)</f>
        <v>0</v>
      </c>
      <c r="BX59" s="32">
        <f>ROUND(VLOOKUP($B59,'3.ข้อมูลงบทดลองปัจจุบัน'!$A$5:$CL$846,75,0),2)</f>
        <v>0</v>
      </c>
      <c r="BY59" s="32">
        <f>ROUND(VLOOKUP($B59,'3.ข้อมูลงบทดลองปัจจุบัน'!$A$5:$CL$846,76,0),2)</f>
        <v>0</v>
      </c>
      <c r="BZ59" s="32">
        <f>ROUND(VLOOKUP($B59,'3.ข้อมูลงบทดลองปัจจุบัน'!$A$5:$CL$846,77,0),2)</f>
        <v>0</v>
      </c>
      <c r="CA59" s="32">
        <f>ROUND(VLOOKUP($B59,'3.ข้อมูลงบทดลองปัจจุบัน'!$A$5:$CL$846,78,0),2)</f>
        <v>0</v>
      </c>
      <c r="CB59" s="32">
        <f>ROUND(VLOOKUP($B59,'3.ข้อมูลงบทดลองปัจจุบัน'!$A$5:$CL$846,79,0),2)</f>
        <v>305140</v>
      </c>
      <c r="CC59" s="32">
        <f>ROUND(VLOOKUP($B59,'3.ข้อมูลงบทดลองปัจจุบัน'!$A$5:$CL$846,80,0),2)</f>
        <v>0</v>
      </c>
      <c r="CD59" s="32">
        <f>ROUND(VLOOKUP($B59,'3.ข้อมูลงบทดลองปัจจุบัน'!$A$5:$CL$846,81,0),2)</f>
        <v>0</v>
      </c>
      <c r="CE59" s="32">
        <f>ROUND(VLOOKUP($B59,'3.ข้อมูลงบทดลองปัจจุบัน'!$A$5:$CL$846,82,0),2)</f>
        <v>0</v>
      </c>
      <c r="CF59" s="32">
        <f>ROUND(VLOOKUP($B59,'3.ข้อมูลงบทดลองปัจจุบัน'!$A$5:$CL$846,83,0),2)</f>
        <v>0</v>
      </c>
      <c r="CG59" s="32">
        <f>ROUND(VLOOKUP($B59,'3.ข้อมูลงบทดลองปัจจุบัน'!$A$5:$CL$846,84,0),2)</f>
        <v>0</v>
      </c>
      <c r="CH59" s="32">
        <f>ROUND(VLOOKUP($B59,'3.ข้อมูลงบทดลองปัจจุบัน'!$A$5:$CL$846,85,0),2)</f>
        <v>0</v>
      </c>
      <c r="CI59" s="32">
        <f>ROUND(VLOOKUP($B59,'3.ข้อมูลงบทดลองปัจจุบัน'!$A$5:$CL$846,86,0),2)</f>
        <v>0</v>
      </c>
      <c r="CJ59" s="32">
        <f>ROUND(VLOOKUP($B59,'3.ข้อมูลงบทดลองปัจจุบัน'!$A$5:$CL$846,87,0),2)</f>
        <v>0</v>
      </c>
      <c r="CK59" s="32">
        <f>ROUND(VLOOKUP($B59,'3.ข้อมูลงบทดลองปัจจุบัน'!$A$5:$CL$846,88,0),2)</f>
        <v>0</v>
      </c>
      <c r="CL59" s="32">
        <f>ROUND(VLOOKUP($B59,'3.ข้อมูลงบทดลองปัจจุบัน'!$A$5:$CL$846,89,0),2)</f>
        <v>0</v>
      </c>
      <c r="CM59" s="32">
        <f>ROUND(VLOOKUP($B59,'3.ข้อมูลงบทดลองปัจจุบัน'!$A$5:$CL$846,90,0),2)</f>
        <v>0</v>
      </c>
      <c r="CO59" s="75"/>
    </row>
    <row r="60" spans="1:93" x14ac:dyDescent="0.7">
      <c r="A60" s="101" t="s">
        <v>1471</v>
      </c>
      <c r="B60" s="101" t="s">
        <v>1972</v>
      </c>
      <c r="C60" s="100" t="s">
        <v>648</v>
      </c>
      <c r="D60" s="32">
        <f>ROUND(VLOOKUP($B60,'3.ข้อมูลงบทดลองปัจจุบัน'!$A$5:$CL$846,3,0),2)</f>
        <v>183324.93</v>
      </c>
      <c r="E60" s="32">
        <f>ROUND(VLOOKUP($B60,'3.ข้อมูลงบทดลองปัจจุบัน'!$A$5:$CL$846,4,0),2)</f>
        <v>0</v>
      </c>
      <c r="F60" s="32">
        <f>ROUND(VLOOKUP($B60,'3.ข้อมูลงบทดลองปัจจุบัน'!$A$5:$CL$846,5,0),2)</f>
        <v>0</v>
      </c>
      <c r="G60" s="32">
        <f>ROUND(VLOOKUP($B60,'3.ข้อมูลงบทดลองปัจจุบัน'!$A$5:$CL$846,6,0),2)</f>
        <v>17448.080000000002</v>
      </c>
      <c r="H60" s="32">
        <f>ROUND(VLOOKUP($B60,'3.ข้อมูลงบทดลองปัจจุบัน'!$A$5:$CL$846,7,0),2)</f>
        <v>0</v>
      </c>
      <c r="I60" s="32">
        <f>ROUND(VLOOKUP($B60,'3.ข้อมูลงบทดลองปัจจุบัน'!$A$5:$CL$846,8,0),2)</f>
        <v>27623</v>
      </c>
      <c r="J60" s="32">
        <f>ROUND(VLOOKUP($B60,'3.ข้อมูลงบทดลองปัจจุบัน'!$A$5:$CL$846,9,0),2)</f>
        <v>0</v>
      </c>
      <c r="K60" s="32">
        <f>ROUND(VLOOKUP($B60,'3.ข้อมูลงบทดลองปัจจุบัน'!$A$5:$CL$846,10,0),2)</f>
        <v>0</v>
      </c>
      <c r="L60" s="32">
        <f>ROUND(VLOOKUP($B60,'3.ข้อมูลงบทดลองปัจจุบัน'!$A$5:$CL$846,11,0),2)</f>
        <v>0</v>
      </c>
      <c r="M60" s="32">
        <f>ROUND(VLOOKUP($B60,'3.ข้อมูลงบทดลองปัจจุบัน'!$A$5:$CL$846,12,0),2)</f>
        <v>0</v>
      </c>
      <c r="N60" s="32">
        <f>ROUND(VLOOKUP($B60,'3.ข้อมูลงบทดลองปัจจุบัน'!$A$5:$CL$846,13,0),2)</f>
        <v>41340.400000000001</v>
      </c>
      <c r="O60" s="32">
        <f>ROUND(VLOOKUP($B60,'3.ข้อมูลงบทดลองปัจจุบัน'!$A$5:$CL$846,14,0),2)</f>
        <v>0</v>
      </c>
      <c r="P60" s="32">
        <f>ROUND(VLOOKUP($B60,'3.ข้อมูลงบทดลองปัจจุบัน'!$A$5:$CL$846,15,0),2)</f>
        <v>9880.42</v>
      </c>
      <c r="Q60" s="32">
        <f>ROUND(VLOOKUP($B60,'3.ข้อมูลงบทดลองปัจจุบัน'!$A$5:$CL$846,16,0),2)</f>
        <v>8053.1</v>
      </c>
      <c r="R60" s="32">
        <f>ROUND(VLOOKUP($B60,'3.ข้อมูลงบทดลองปัจจุบัน'!$A$5:$CL$846,17,0),2)</f>
        <v>16293.48</v>
      </c>
      <c r="S60" s="32">
        <f>ROUND(VLOOKUP($B60,'3.ข้อมูลงบทดลองปัจจุบัน'!$A$5:$CL$846,18,0),2)</f>
        <v>7155.6</v>
      </c>
      <c r="T60" s="32">
        <f>ROUND(VLOOKUP($B60,'3.ข้อมูลงบทดลองปัจจุบัน'!$A$5:$CL$846,19,0),2)</f>
        <v>37672.879999999997</v>
      </c>
      <c r="U60" s="32">
        <f>ROUND(VLOOKUP($B60,'3.ข้อมูลงบทดลองปัจจุบัน'!$A$5:$CL$846,20,0),2)</f>
        <v>0</v>
      </c>
      <c r="V60" s="32">
        <f>ROUND(VLOOKUP($B60,'3.ข้อมูลงบทดลองปัจจุบัน'!$A$5:$CL$846,21,0),2)</f>
        <v>0</v>
      </c>
      <c r="W60" s="32">
        <f>ROUND(VLOOKUP($B60,'3.ข้อมูลงบทดลองปัจจุบัน'!$A$5:$CL$846,22,0),2)</f>
        <v>0</v>
      </c>
      <c r="X60" s="32">
        <f>ROUND(VLOOKUP($B60,'3.ข้อมูลงบทดลองปัจจุบัน'!$A$5:$CL$846,23,0),2)</f>
        <v>213704.32000000001</v>
      </c>
      <c r="Y60" s="32">
        <f>ROUND(VLOOKUP($B60,'3.ข้อมูลงบทดลองปัจจุบัน'!$A$5:$CL$846,24,0),2)</f>
        <v>0</v>
      </c>
      <c r="Z60" s="32">
        <f>ROUND(VLOOKUP($B60,'3.ข้อมูลงบทดลองปัจจุบัน'!$A$5:$CL$846,25,0),2)</f>
        <v>0</v>
      </c>
      <c r="AA60" s="32">
        <f>ROUND(VLOOKUP($B60,'3.ข้อมูลงบทดลองปัจจุบัน'!$A$5:$CL$846,26,0),2)</f>
        <v>0</v>
      </c>
      <c r="AB60" s="32">
        <f>ROUND(VLOOKUP($B60,'3.ข้อมูลงบทดลองปัจจุบัน'!$A$5:$CL$846,27,0),2)</f>
        <v>1116.58</v>
      </c>
      <c r="AC60" s="32">
        <f>ROUND(VLOOKUP($B60,'3.ข้อมูลงบทดลองปัจจุบัน'!$A$5:$CL$846,28,0),2)</f>
        <v>0</v>
      </c>
      <c r="AD60" s="32">
        <f>ROUND(VLOOKUP($B60,'3.ข้อมูลงบทดลองปัจจุบัน'!$A$5:$CL$846,29,0),2)</f>
        <v>0</v>
      </c>
      <c r="AE60" s="32">
        <f>ROUND(VLOOKUP($B60,'3.ข้อมูลงบทดลองปัจจุบัน'!$A$5:$CL$846,30,0),2)</f>
        <v>88971.24</v>
      </c>
      <c r="AF60" s="32">
        <f>ROUND(VLOOKUP($B60,'3.ข้อมูลงบทดลองปัจจุบัน'!$A$5:$CL$846,31,0),2)</f>
        <v>10773.66</v>
      </c>
      <c r="AG60" s="32">
        <f>ROUND(VLOOKUP($B60,'3.ข้อมูลงบทดลองปัจจุบัน'!$A$5:$CL$846,32,0),2)</f>
        <v>0</v>
      </c>
      <c r="AH60" s="32">
        <f>ROUND(VLOOKUP($B60,'3.ข้อมูลงบทดลองปัจจุบัน'!$A$5:$CL$846,33,0),2)</f>
        <v>0</v>
      </c>
      <c r="AI60" s="32">
        <f>ROUND(VLOOKUP($B60,'3.ข้อมูลงบทดลองปัจจุบัน'!$A$5:$CL$846,34,0),2)</f>
        <v>17564.7</v>
      </c>
      <c r="AJ60" s="32">
        <f>ROUND(VLOOKUP($B60,'3.ข้อมูลงบทดลองปัจจุบัน'!$A$5:$CL$846,35,0),2)</f>
        <v>0</v>
      </c>
      <c r="AK60" s="32">
        <f>ROUND(VLOOKUP($B60,'3.ข้อมูลงบทดลองปัจจุบัน'!$A$5:$CL$846,36,0),2)</f>
        <v>0</v>
      </c>
      <c r="AL60" s="32">
        <f>ROUND(VLOOKUP($B60,'3.ข้อมูลงบทดลองปัจจุบัน'!$A$5:$CL$846,37,0),2)</f>
        <v>287333.17</v>
      </c>
      <c r="AM60" s="32">
        <f>ROUND(VLOOKUP($B60,'3.ข้อมูลงบทดลองปัจจุบัน'!$A$5:$CL$846,38,0),2)</f>
        <v>0</v>
      </c>
      <c r="AN60" s="32">
        <f>ROUND(VLOOKUP($B60,'3.ข้อมูลงบทดลองปัจจุบัน'!$A$5:$CL$846,39,0),2)</f>
        <v>0</v>
      </c>
      <c r="AO60" s="32">
        <f>ROUND(VLOOKUP($B60,'3.ข้อมูลงบทดลองปัจจุบัน'!$A$5:$CL$846,40,0),2)</f>
        <v>0</v>
      </c>
      <c r="AP60" s="32">
        <f>ROUND(VLOOKUP($B60,'3.ข้อมูลงบทดลองปัจจุบัน'!$A$5:$CL$846,41,0),2)</f>
        <v>55103.57</v>
      </c>
      <c r="AQ60" s="32">
        <f>ROUND(VLOOKUP($B60,'3.ข้อมูลงบทดลองปัจจุบัน'!$A$5:$CL$846,42,0),2)</f>
        <v>15314.08</v>
      </c>
      <c r="AR60" s="32">
        <f>ROUND(VLOOKUP($B60,'3.ข้อมูลงบทดลองปัจจุบัน'!$A$5:$CL$846,43,0),2)</f>
        <v>0</v>
      </c>
      <c r="AS60" s="32">
        <f>ROUND(VLOOKUP($B60,'3.ข้อมูลงบทดลองปัจจุบัน'!$A$5:$CL$846,44,0),2)</f>
        <v>75198.05</v>
      </c>
      <c r="AT60" s="32">
        <f>ROUND(VLOOKUP($B60,'3.ข้อมูลงบทดลองปัจจุบัน'!$A$5:$CL$846,45,0),2)</f>
        <v>0</v>
      </c>
      <c r="AU60" s="32">
        <f>ROUND(VLOOKUP($B60,'3.ข้อมูลงบทดลองปัจจุบัน'!$A$5:$CL$846,46,0),2)</f>
        <v>52989.88</v>
      </c>
      <c r="AV60" s="32">
        <f>ROUND(VLOOKUP($B60,'3.ข้อมูลงบทดลองปัจจุบัน'!$A$5:$CL$846,47,0),2)</f>
        <v>33232.28</v>
      </c>
      <c r="AW60" s="32">
        <f>ROUND(VLOOKUP($B60,'3.ข้อมูลงบทดลองปัจจุบัน'!$A$5:$CL$846,48,0),2)</f>
        <v>8103.36</v>
      </c>
      <c r="AX60" s="32">
        <f>ROUND(VLOOKUP($B60,'3.ข้อมูลงบทดลองปัจจุบัน'!$A$5:$CL$846,49,0),2)</f>
        <v>50400</v>
      </c>
      <c r="AY60" s="32">
        <f>ROUND(VLOOKUP($B60,'3.ข้อมูลงบทดลองปัจจุบัน'!$A$5:$CL$846,50,0),2)</f>
        <v>66409.7</v>
      </c>
      <c r="AZ60" s="32">
        <f>ROUND(VLOOKUP($B60,'3.ข้อมูลงบทดลองปัจจุบัน'!$A$5:$CL$846,51,0),2)</f>
        <v>4011.7</v>
      </c>
      <c r="BA60" s="32">
        <f>ROUND(VLOOKUP($B60,'3.ข้อมูลงบทดลองปัจจุบัน'!$A$5:$CL$846,52,0),2)</f>
        <v>8082.75</v>
      </c>
      <c r="BB60" s="32">
        <f>ROUND(VLOOKUP($B60,'3.ข้อมูลงบทดลองปัจจุบัน'!$A$5:$CL$846,53,0),2)</f>
        <v>53240.34</v>
      </c>
      <c r="BC60" s="32">
        <f>ROUND(VLOOKUP($B60,'3.ข้อมูลงบทดลองปัจจุบัน'!$A$5:$CL$846,54,0),2)</f>
        <v>29006.04</v>
      </c>
      <c r="BD60" s="32">
        <f>ROUND(VLOOKUP($B60,'3.ข้อมูลงบทดลองปัจจุบัน'!$A$5:$CL$846,55,0),2)</f>
        <v>142607.24</v>
      </c>
      <c r="BE60" s="32">
        <f>ROUND(VLOOKUP($B60,'3.ข้อมูลงบทดลองปัจจุบัน'!$A$5:$CL$846,56,0),2)</f>
        <v>0</v>
      </c>
      <c r="BF60" s="32">
        <f>ROUND(VLOOKUP($B60,'3.ข้อมูลงบทดลองปัจจุบัน'!$A$5:$CL$846,57,0),2)</f>
        <v>2035.62</v>
      </c>
      <c r="BG60" s="32">
        <f>ROUND(VLOOKUP($B60,'3.ข้อมูลงบทดลองปัจจุบัน'!$A$5:$CL$846,58,0),2)</f>
        <v>5288.82</v>
      </c>
      <c r="BH60" s="32">
        <f>ROUND(VLOOKUP($B60,'3.ข้อมูลงบทดลองปัจจุบัน'!$A$5:$CL$846,59,0),2)</f>
        <v>37056</v>
      </c>
      <c r="BI60" s="32">
        <f>ROUND(VLOOKUP($B60,'3.ข้อมูลงบทดลองปัจจุบัน'!$A$5:$CL$846,60,0),2)</f>
        <v>0</v>
      </c>
      <c r="BJ60" s="32">
        <f>ROUND(VLOOKUP($B60,'3.ข้อมูลงบทดลองปัจจุบัน'!$A$5:$CL$846,61,0),2)</f>
        <v>0</v>
      </c>
      <c r="BK60" s="32">
        <f>ROUND(VLOOKUP($B60,'3.ข้อมูลงบทดลองปัจจุบัน'!$A$5:$CL$846,62,0),2)</f>
        <v>0</v>
      </c>
      <c r="BL60" s="32">
        <f>ROUND(VLOOKUP($B60,'3.ข้อมูลงบทดลองปัจจุบัน'!$A$5:$CL$846,63,0),2)</f>
        <v>0</v>
      </c>
      <c r="BM60" s="32">
        <f>ROUND(VLOOKUP($B60,'3.ข้อมูลงบทดลองปัจจุบัน'!$A$5:$CL$846,64,0),2)</f>
        <v>32824.92</v>
      </c>
      <c r="BN60" s="32">
        <f>ROUND(VLOOKUP($B60,'3.ข้อมูลงบทดลองปัจจุบัน'!$A$5:$CL$846,65,0),2)</f>
        <v>22378.68</v>
      </c>
      <c r="BO60" s="32">
        <f>ROUND(VLOOKUP($B60,'3.ข้อมูลงบทดลองปัจจุบัน'!$A$5:$CL$846,66,0),2)</f>
        <v>12600.84</v>
      </c>
      <c r="BP60" s="32">
        <f>ROUND(VLOOKUP($B60,'3.ข้อมูลงบทดลองปัจจุบัน'!$A$5:$CL$846,67,0),2)</f>
        <v>10902.4</v>
      </c>
      <c r="BQ60" s="32">
        <f>ROUND(VLOOKUP($B60,'3.ข้อมูลงบทดลองปัจจุบัน'!$A$5:$CL$846,68,0),2)</f>
        <v>0</v>
      </c>
      <c r="BR60" s="32">
        <f>ROUND(VLOOKUP($B60,'3.ข้อมูลงบทดลองปัจจุบัน'!$A$5:$CL$846,69,0),2)</f>
        <v>0</v>
      </c>
      <c r="BS60" s="32">
        <f>ROUND(VLOOKUP($B60,'3.ข้อมูลงบทดลองปัจจุบัน'!$A$5:$CL$846,70,0),2)</f>
        <v>1008195.57</v>
      </c>
      <c r="BT60" s="32">
        <f>ROUND(VLOOKUP($B60,'3.ข้อมูลงบทดลองปัจจุบัน'!$A$5:$CL$846,71,0),2)</f>
        <v>21956.1</v>
      </c>
      <c r="BU60" s="32">
        <f>ROUND(VLOOKUP($B60,'3.ข้อมูลงบทดลองปัจจุบัน'!$A$5:$CL$846,72,0),2)</f>
        <v>0</v>
      </c>
      <c r="BV60" s="32">
        <f>ROUND(VLOOKUP($B60,'3.ข้อมูลงบทดลองปัจจุบัน'!$A$5:$CL$846,73,0),2)</f>
        <v>0</v>
      </c>
      <c r="BW60" s="32">
        <f>ROUND(VLOOKUP($B60,'3.ข้อมูลงบทดลองปัจจุบัน'!$A$5:$CL$846,74,0),2)</f>
        <v>0</v>
      </c>
      <c r="BX60" s="32">
        <f>ROUND(VLOOKUP($B60,'3.ข้อมูลงบทดลองปัจจุบัน'!$A$5:$CL$846,75,0),2)</f>
        <v>48906.18</v>
      </c>
      <c r="BY60" s="32">
        <f>ROUND(VLOOKUP($B60,'3.ข้อมูลงบทดลองปัจจุบัน'!$A$5:$CL$846,76,0),2)</f>
        <v>4467.49</v>
      </c>
      <c r="BZ60" s="32">
        <f>ROUND(VLOOKUP($B60,'3.ข้อมูลงบทดลองปัจจุบัน'!$A$5:$CL$846,77,0),2)</f>
        <v>1026.8</v>
      </c>
      <c r="CA60" s="32">
        <f>ROUND(VLOOKUP($B60,'3.ข้อมูลงบทดลองปัจจุบัน'!$A$5:$CL$846,78,0),2)</f>
        <v>10803.3</v>
      </c>
      <c r="CB60" s="32">
        <f>ROUND(VLOOKUP($B60,'3.ข้อมูลงบทดลองปัจจุบัน'!$A$5:$CL$846,79,0),2)</f>
        <v>0</v>
      </c>
      <c r="CC60" s="32">
        <f>ROUND(VLOOKUP($B60,'3.ข้อมูลงบทดลองปัจจุบัน'!$A$5:$CL$846,80,0),2)</f>
        <v>16312.76</v>
      </c>
      <c r="CD60" s="32">
        <f>ROUND(VLOOKUP($B60,'3.ข้อมูลงบทดลองปัจจุบัน'!$A$5:$CL$846,81,0),2)</f>
        <v>18568.580000000002</v>
      </c>
      <c r="CE60" s="32">
        <f>ROUND(VLOOKUP($B60,'3.ข้อมูลงบทดลองปัจจุบัน'!$A$5:$CL$846,82,0),2)</f>
        <v>0</v>
      </c>
      <c r="CF60" s="32">
        <f>ROUND(VLOOKUP($B60,'3.ข้อมูลงบทดลองปัจจุบัน'!$A$5:$CL$846,83,0),2)</f>
        <v>60937.86</v>
      </c>
      <c r="CG60" s="32">
        <f>ROUND(VLOOKUP($B60,'3.ข้อมูลงบทดลองปัจจุบัน'!$A$5:$CL$846,84,0),2)</f>
        <v>24035.82</v>
      </c>
      <c r="CH60" s="32">
        <f>ROUND(VLOOKUP($B60,'3.ข้อมูลงบทดลองปัจจุบัน'!$A$5:$CL$846,85,0),2)</f>
        <v>1017.63</v>
      </c>
      <c r="CI60" s="32">
        <f>ROUND(VLOOKUP($B60,'3.ข้อมูลงบทดลองปัจจุบัน'!$A$5:$CL$846,86,0),2)</f>
        <v>0</v>
      </c>
      <c r="CJ60" s="32">
        <f>ROUND(VLOOKUP($B60,'3.ข้อมูลงบทดลองปัจจุบัน'!$A$5:$CL$846,87,0),2)</f>
        <v>0</v>
      </c>
      <c r="CK60" s="32">
        <f>ROUND(VLOOKUP($B60,'3.ข้อมูลงบทดลองปัจจุบัน'!$A$5:$CL$846,88,0),2)</f>
        <v>0</v>
      </c>
      <c r="CL60" s="32">
        <f>ROUND(VLOOKUP($B60,'3.ข้อมูลงบทดลองปัจจุบัน'!$A$5:$CL$846,89,0),2)</f>
        <v>0</v>
      </c>
      <c r="CM60" s="32">
        <f>ROUND(VLOOKUP($B60,'3.ข้อมูลงบทดลองปัจจุบัน'!$A$5:$CL$846,90,0),2)</f>
        <v>2636.34</v>
      </c>
      <c r="CO60" s="75"/>
    </row>
    <row r="61" spans="1:93" x14ac:dyDescent="0.7">
      <c r="A61" s="101" t="s">
        <v>1471</v>
      </c>
      <c r="B61" s="101" t="s">
        <v>1973</v>
      </c>
      <c r="C61" s="100" t="s">
        <v>649</v>
      </c>
      <c r="D61" s="32">
        <f>ROUND(VLOOKUP($B61,'3.ข้อมูลงบทดลองปัจจุบัน'!$A$5:$CL$846,3,0),2)</f>
        <v>4500</v>
      </c>
      <c r="E61" s="32">
        <f>ROUND(VLOOKUP($B61,'3.ข้อมูลงบทดลองปัจจุบัน'!$A$5:$CL$846,4,0),2)</f>
        <v>0</v>
      </c>
      <c r="F61" s="32">
        <f>ROUND(VLOOKUP($B61,'3.ข้อมูลงบทดลองปัจจุบัน'!$A$5:$CL$846,5,0),2)</f>
        <v>21848.639999999999</v>
      </c>
      <c r="G61" s="32">
        <f>ROUND(VLOOKUP($B61,'3.ข้อมูลงบทดลองปัจจุบัน'!$A$5:$CL$846,6,0),2)</f>
        <v>0</v>
      </c>
      <c r="H61" s="32">
        <f>ROUND(VLOOKUP($B61,'3.ข้อมูลงบทดลองปัจจุบัน'!$A$5:$CL$846,7,0),2)</f>
        <v>0</v>
      </c>
      <c r="I61" s="32">
        <f>ROUND(VLOOKUP($B61,'3.ข้อมูลงบทดลองปัจจุบัน'!$A$5:$CL$846,8,0),2)</f>
        <v>0</v>
      </c>
      <c r="J61" s="32">
        <f>ROUND(VLOOKUP($B61,'3.ข้อมูลงบทดลองปัจจุบัน'!$A$5:$CL$846,9,0),2)</f>
        <v>0</v>
      </c>
      <c r="K61" s="32">
        <f>ROUND(VLOOKUP($B61,'3.ข้อมูลงบทดลองปัจจุบัน'!$A$5:$CL$846,10,0),2)</f>
        <v>0</v>
      </c>
      <c r="L61" s="32">
        <f>ROUND(VLOOKUP($B61,'3.ข้อมูลงบทดลองปัจจุบัน'!$A$5:$CL$846,11,0),2)</f>
        <v>6163.44</v>
      </c>
      <c r="M61" s="32">
        <f>ROUND(VLOOKUP($B61,'3.ข้อมูลงบทดลองปัจจุบัน'!$A$5:$CL$846,12,0),2)</f>
        <v>0</v>
      </c>
      <c r="N61" s="32">
        <f>ROUND(VLOOKUP($B61,'3.ข้อมูลงบทดลองปัจจุบัน'!$A$5:$CL$846,13,0),2)</f>
        <v>7294</v>
      </c>
      <c r="O61" s="32">
        <f>ROUND(VLOOKUP($B61,'3.ข้อมูลงบทดลองปัจจุบัน'!$A$5:$CL$846,14,0),2)</f>
        <v>0</v>
      </c>
      <c r="P61" s="32">
        <f>ROUND(VLOOKUP($B61,'3.ข้อมูลงบทดลองปัจจุบัน'!$A$5:$CL$846,15,0),2)</f>
        <v>0</v>
      </c>
      <c r="Q61" s="32">
        <f>ROUND(VLOOKUP($B61,'3.ข้อมูลงบทดลองปัจจุบัน'!$A$5:$CL$846,16,0),2)</f>
        <v>0</v>
      </c>
      <c r="R61" s="32">
        <f>ROUND(VLOOKUP($B61,'3.ข้อมูลงบทดลองปัจจุบัน'!$A$5:$CL$846,17,0),2)</f>
        <v>0</v>
      </c>
      <c r="S61" s="32">
        <f>ROUND(VLOOKUP($B61,'3.ข้อมูลงบทดลองปัจจุบัน'!$A$5:$CL$846,18,0),2)</f>
        <v>0</v>
      </c>
      <c r="T61" s="32">
        <f>ROUND(VLOOKUP($B61,'3.ข้อมูลงบทดลองปัจจุบัน'!$A$5:$CL$846,19,0),2)</f>
        <v>0</v>
      </c>
      <c r="U61" s="32">
        <f>ROUND(VLOOKUP($B61,'3.ข้อมูลงบทดลองปัจจุบัน'!$A$5:$CL$846,20,0),2)</f>
        <v>0</v>
      </c>
      <c r="V61" s="32">
        <f>ROUND(VLOOKUP($B61,'3.ข้อมูลงบทดลองปัจจุบัน'!$A$5:$CL$846,21,0),2)</f>
        <v>0</v>
      </c>
      <c r="W61" s="32">
        <f>ROUND(VLOOKUP($B61,'3.ข้อมูลงบทดลองปัจจุบัน'!$A$5:$CL$846,22,0),2)</f>
        <v>0</v>
      </c>
      <c r="X61" s="32">
        <f>ROUND(VLOOKUP($B61,'3.ข้อมูลงบทดลองปัจจุบัน'!$A$5:$CL$846,23,0),2)</f>
        <v>5959.8</v>
      </c>
      <c r="Y61" s="32">
        <f>ROUND(VLOOKUP($B61,'3.ข้อมูลงบทดลองปัจจุบัน'!$A$5:$CL$846,24,0),2)</f>
        <v>0</v>
      </c>
      <c r="Z61" s="32">
        <f>ROUND(VLOOKUP($B61,'3.ข้อมูลงบทดลองปัจจุบัน'!$A$5:$CL$846,25,0),2)</f>
        <v>0</v>
      </c>
      <c r="AA61" s="32">
        <f>ROUND(VLOOKUP($B61,'3.ข้อมูลงบทดลองปัจจุบัน'!$A$5:$CL$846,26,0),2)</f>
        <v>0</v>
      </c>
      <c r="AB61" s="32">
        <f>ROUND(VLOOKUP($B61,'3.ข้อมูลงบทดลองปัจจุบัน'!$A$5:$CL$846,27,0),2)</f>
        <v>0</v>
      </c>
      <c r="AC61" s="32">
        <f>ROUND(VLOOKUP($B61,'3.ข้อมูลงบทดลองปัจจุบัน'!$A$5:$CL$846,28,0),2)</f>
        <v>0</v>
      </c>
      <c r="AD61" s="32">
        <f>ROUND(VLOOKUP($B61,'3.ข้อมูลงบทดลองปัจจุบัน'!$A$5:$CL$846,29,0),2)</f>
        <v>0</v>
      </c>
      <c r="AE61" s="32">
        <f>ROUND(VLOOKUP($B61,'3.ข้อมูลงบทดลองปัจจุบัน'!$A$5:$CL$846,30,0),2)</f>
        <v>0</v>
      </c>
      <c r="AF61" s="32">
        <f>ROUND(VLOOKUP($B61,'3.ข้อมูลงบทดลองปัจจุบัน'!$A$5:$CL$846,31,0),2)</f>
        <v>0</v>
      </c>
      <c r="AG61" s="32">
        <f>ROUND(VLOOKUP($B61,'3.ข้อมูลงบทดลองปัจจุบัน'!$A$5:$CL$846,32,0),2)</f>
        <v>0</v>
      </c>
      <c r="AH61" s="32">
        <f>ROUND(VLOOKUP($B61,'3.ข้อมูลงบทดลองปัจจุบัน'!$A$5:$CL$846,33,0),2)</f>
        <v>0</v>
      </c>
      <c r="AI61" s="32">
        <f>ROUND(VLOOKUP($B61,'3.ข้อมูลงบทดลองปัจจุบัน'!$A$5:$CL$846,34,0),2)</f>
        <v>0</v>
      </c>
      <c r="AJ61" s="32">
        <f>ROUND(VLOOKUP($B61,'3.ข้อมูลงบทดลองปัจจุบัน'!$A$5:$CL$846,35,0),2)</f>
        <v>0</v>
      </c>
      <c r="AK61" s="32">
        <f>ROUND(VLOOKUP($B61,'3.ข้อมูลงบทดลองปัจจุบัน'!$A$5:$CL$846,36,0),2)</f>
        <v>0</v>
      </c>
      <c r="AL61" s="32">
        <f>ROUND(VLOOKUP($B61,'3.ข้อมูลงบทดลองปัจจุบัน'!$A$5:$CL$846,37,0),2)</f>
        <v>0</v>
      </c>
      <c r="AM61" s="32">
        <f>ROUND(VLOOKUP($B61,'3.ข้อมูลงบทดลองปัจจุบัน'!$A$5:$CL$846,38,0),2)</f>
        <v>0</v>
      </c>
      <c r="AN61" s="32">
        <f>ROUND(VLOOKUP($B61,'3.ข้อมูลงบทดลองปัจจุบัน'!$A$5:$CL$846,39,0),2)</f>
        <v>0</v>
      </c>
      <c r="AO61" s="32">
        <f>ROUND(VLOOKUP($B61,'3.ข้อมูลงบทดลองปัจจุบัน'!$A$5:$CL$846,40,0),2)</f>
        <v>0</v>
      </c>
      <c r="AP61" s="32">
        <f>ROUND(VLOOKUP($B61,'3.ข้อมูลงบทดลองปัจจุบัน'!$A$5:$CL$846,41,0),2)</f>
        <v>0</v>
      </c>
      <c r="AQ61" s="32">
        <f>ROUND(VLOOKUP($B61,'3.ข้อมูลงบทดลองปัจจุบัน'!$A$5:$CL$846,42,0),2)</f>
        <v>0</v>
      </c>
      <c r="AR61" s="32">
        <f>ROUND(VLOOKUP($B61,'3.ข้อมูลงบทดลองปัจจุบัน'!$A$5:$CL$846,43,0),2)</f>
        <v>0</v>
      </c>
      <c r="AS61" s="32">
        <f>ROUND(VLOOKUP($B61,'3.ข้อมูลงบทดลองปัจจุบัน'!$A$5:$CL$846,44,0),2)</f>
        <v>0</v>
      </c>
      <c r="AT61" s="32">
        <f>ROUND(VLOOKUP($B61,'3.ข้อมูลงบทดลองปัจจุบัน'!$A$5:$CL$846,45,0),2)</f>
        <v>0</v>
      </c>
      <c r="AU61" s="32">
        <f>ROUND(VLOOKUP($B61,'3.ข้อมูลงบทดลองปัจจุบัน'!$A$5:$CL$846,46,0),2)</f>
        <v>0</v>
      </c>
      <c r="AV61" s="32">
        <f>ROUND(VLOOKUP($B61,'3.ข้อมูลงบทดลองปัจจุบัน'!$A$5:$CL$846,47,0),2)</f>
        <v>0</v>
      </c>
      <c r="AW61" s="32">
        <f>ROUND(VLOOKUP($B61,'3.ข้อมูลงบทดลองปัจจุบัน'!$A$5:$CL$846,48,0),2)</f>
        <v>0</v>
      </c>
      <c r="AX61" s="32">
        <f>ROUND(VLOOKUP($B61,'3.ข้อมูลงบทดลองปัจจุบัน'!$A$5:$CL$846,49,0),2)</f>
        <v>0</v>
      </c>
      <c r="AY61" s="32">
        <f>ROUND(VLOOKUP($B61,'3.ข้อมูลงบทดลองปัจจุบัน'!$A$5:$CL$846,50,0),2)</f>
        <v>0</v>
      </c>
      <c r="AZ61" s="32">
        <f>ROUND(VLOOKUP($B61,'3.ข้อมูลงบทดลองปัจจุบัน'!$A$5:$CL$846,51,0),2)</f>
        <v>9701.02</v>
      </c>
      <c r="BA61" s="32">
        <f>ROUND(VLOOKUP($B61,'3.ข้อมูลงบทดลองปัจจุบัน'!$A$5:$CL$846,52,0),2)</f>
        <v>0</v>
      </c>
      <c r="BB61" s="32">
        <f>ROUND(VLOOKUP($B61,'3.ข้อมูลงบทดลองปัจจุบัน'!$A$5:$CL$846,53,0),2)</f>
        <v>0</v>
      </c>
      <c r="BC61" s="32">
        <f>ROUND(VLOOKUP($B61,'3.ข้อมูลงบทดลองปัจจุบัน'!$A$5:$CL$846,54,0),2)</f>
        <v>0</v>
      </c>
      <c r="BD61" s="32">
        <f>ROUND(VLOOKUP($B61,'3.ข้อมูลงบทดลองปัจจุบัน'!$A$5:$CL$846,55,0),2)</f>
        <v>29861.24</v>
      </c>
      <c r="BE61" s="32">
        <f>ROUND(VLOOKUP($B61,'3.ข้อมูลงบทดลองปัจจุบัน'!$A$5:$CL$846,56,0),2)</f>
        <v>0</v>
      </c>
      <c r="BF61" s="32">
        <f>ROUND(VLOOKUP($B61,'3.ข้อมูลงบทดลองปัจจุบัน'!$A$5:$CL$846,57,0),2)</f>
        <v>0</v>
      </c>
      <c r="BG61" s="32">
        <f>ROUND(VLOOKUP($B61,'3.ข้อมูลงบทดลองปัจจุบัน'!$A$5:$CL$846,58,0),2)</f>
        <v>0</v>
      </c>
      <c r="BH61" s="32">
        <f>ROUND(VLOOKUP($B61,'3.ข้อมูลงบทดลองปัจจุบัน'!$A$5:$CL$846,59,0),2)</f>
        <v>0</v>
      </c>
      <c r="BI61" s="32">
        <f>ROUND(VLOOKUP($B61,'3.ข้อมูลงบทดลองปัจจุบัน'!$A$5:$CL$846,60,0),2)</f>
        <v>0</v>
      </c>
      <c r="BJ61" s="32">
        <f>ROUND(VLOOKUP($B61,'3.ข้อมูลงบทดลองปัจจุบัน'!$A$5:$CL$846,61,0),2)</f>
        <v>0</v>
      </c>
      <c r="BK61" s="32">
        <f>ROUND(VLOOKUP($B61,'3.ข้อมูลงบทดลองปัจจุบัน'!$A$5:$CL$846,62,0),2)</f>
        <v>0</v>
      </c>
      <c r="BL61" s="32">
        <f>ROUND(VLOOKUP($B61,'3.ข้อมูลงบทดลองปัจจุบัน'!$A$5:$CL$846,63,0),2)</f>
        <v>0</v>
      </c>
      <c r="BM61" s="32">
        <f>ROUND(VLOOKUP($B61,'3.ข้อมูลงบทดลองปัจจุบัน'!$A$5:$CL$846,64,0),2)</f>
        <v>19677.900000000001</v>
      </c>
      <c r="BN61" s="32">
        <f>ROUND(VLOOKUP($B61,'3.ข้อมูลงบทดลองปัจจุบัน'!$A$5:$CL$846,65,0),2)</f>
        <v>0</v>
      </c>
      <c r="BO61" s="32">
        <f>ROUND(VLOOKUP($B61,'3.ข้อมูลงบทดลองปัจจุบัน'!$A$5:$CL$846,66,0),2)</f>
        <v>0</v>
      </c>
      <c r="BP61" s="32">
        <f>ROUND(VLOOKUP($B61,'3.ข้อมูลงบทดลองปัจจุบัน'!$A$5:$CL$846,67,0),2)</f>
        <v>0</v>
      </c>
      <c r="BQ61" s="32">
        <f>ROUND(VLOOKUP($B61,'3.ข้อมูลงบทดลองปัจจุบัน'!$A$5:$CL$846,68,0),2)</f>
        <v>0</v>
      </c>
      <c r="BR61" s="32">
        <f>ROUND(VLOOKUP($B61,'3.ข้อมูลงบทดลองปัจจุบัน'!$A$5:$CL$846,69,0),2)</f>
        <v>0</v>
      </c>
      <c r="BS61" s="32">
        <f>ROUND(VLOOKUP($B61,'3.ข้อมูลงบทดลองปัจจุบัน'!$A$5:$CL$846,70,0),2)</f>
        <v>46750.96</v>
      </c>
      <c r="BT61" s="32">
        <f>ROUND(VLOOKUP($B61,'3.ข้อมูลงบทดลองปัจจุบัน'!$A$5:$CL$846,71,0),2)</f>
        <v>0</v>
      </c>
      <c r="BU61" s="32">
        <f>ROUND(VLOOKUP($B61,'3.ข้อมูลงบทดลองปัจจุบัน'!$A$5:$CL$846,72,0),2)</f>
        <v>0</v>
      </c>
      <c r="BV61" s="32">
        <f>ROUND(VLOOKUP($B61,'3.ข้อมูลงบทดลองปัจจุบัน'!$A$5:$CL$846,73,0),2)</f>
        <v>58372.81</v>
      </c>
      <c r="BW61" s="32">
        <f>ROUND(VLOOKUP($B61,'3.ข้อมูลงบทดลองปัจจุบัน'!$A$5:$CL$846,74,0),2)</f>
        <v>0</v>
      </c>
      <c r="BX61" s="32">
        <f>ROUND(VLOOKUP($B61,'3.ข้อมูลงบทดลองปัจจุบัน'!$A$5:$CL$846,75,0),2)</f>
        <v>0</v>
      </c>
      <c r="BY61" s="32">
        <f>ROUND(VLOOKUP($B61,'3.ข้อมูลงบทดลองปัจจุบัน'!$A$5:$CL$846,76,0),2)</f>
        <v>16919.400000000001</v>
      </c>
      <c r="BZ61" s="32">
        <f>ROUND(VLOOKUP($B61,'3.ข้อมูลงบทดลองปัจจุบัน'!$A$5:$CL$846,77,0),2)</f>
        <v>0</v>
      </c>
      <c r="CA61" s="32">
        <f>ROUND(VLOOKUP($B61,'3.ข้อมูลงบทดลองปัจจุบัน'!$A$5:$CL$846,78,0),2)</f>
        <v>0</v>
      </c>
      <c r="CB61" s="32">
        <f>ROUND(VLOOKUP($B61,'3.ข้อมูลงบทดลองปัจจุบัน'!$A$5:$CL$846,79,0),2)</f>
        <v>0</v>
      </c>
      <c r="CC61" s="32">
        <f>ROUND(VLOOKUP($B61,'3.ข้อมูลงบทดลองปัจจุบัน'!$A$5:$CL$846,80,0),2)</f>
        <v>0</v>
      </c>
      <c r="CD61" s="32">
        <f>ROUND(VLOOKUP($B61,'3.ข้อมูลงบทดลองปัจจุบัน'!$A$5:$CL$846,81,0),2)</f>
        <v>0</v>
      </c>
      <c r="CE61" s="32">
        <f>ROUND(VLOOKUP($B61,'3.ข้อมูลงบทดลองปัจจุบัน'!$A$5:$CL$846,82,0),2)</f>
        <v>4551.4799999999996</v>
      </c>
      <c r="CF61" s="32">
        <f>ROUND(VLOOKUP($B61,'3.ข้อมูลงบทดลองปัจจุบัน'!$A$5:$CL$846,83,0),2)</f>
        <v>0</v>
      </c>
      <c r="CG61" s="32">
        <f>ROUND(VLOOKUP($B61,'3.ข้อมูลงบทดลองปัจจุบัน'!$A$5:$CL$846,84,0),2)</f>
        <v>0</v>
      </c>
      <c r="CH61" s="32">
        <f>ROUND(VLOOKUP($B61,'3.ข้อมูลงบทดลองปัจจุบัน'!$A$5:$CL$846,85,0),2)</f>
        <v>0</v>
      </c>
      <c r="CI61" s="32">
        <f>ROUND(VLOOKUP($B61,'3.ข้อมูลงบทดลองปัจจุบัน'!$A$5:$CL$846,86,0),2)</f>
        <v>0</v>
      </c>
      <c r="CJ61" s="32">
        <f>ROUND(VLOOKUP($B61,'3.ข้อมูลงบทดลองปัจจุบัน'!$A$5:$CL$846,87,0),2)</f>
        <v>0</v>
      </c>
      <c r="CK61" s="32">
        <f>ROUND(VLOOKUP($B61,'3.ข้อมูลงบทดลองปัจจุบัน'!$A$5:$CL$846,88,0),2)</f>
        <v>0</v>
      </c>
      <c r="CL61" s="32">
        <f>ROUND(VLOOKUP($B61,'3.ข้อมูลงบทดลองปัจจุบัน'!$A$5:$CL$846,89,0),2)</f>
        <v>0</v>
      </c>
      <c r="CM61" s="32">
        <f>ROUND(VLOOKUP($B61,'3.ข้อมูลงบทดลองปัจจุบัน'!$A$5:$CL$846,90,0),2)</f>
        <v>0</v>
      </c>
      <c r="CO61" s="75"/>
    </row>
    <row r="62" spans="1:93" x14ac:dyDescent="0.7">
      <c r="A62" s="101" t="s">
        <v>1471</v>
      </c>
      <c r="B62" s="101" t="s">
        <v>1974</v>
      </c>
      <c r="C62" s="100" t="s">
        <v>650</v>
      </c>
      <c r="D62" s="32">
        <f>ROUND(VLOOKUP($B62,'3.ข้อมูลงบทดลองปัจจุบัน'!$A$5:$CL$846,3,0),2)</f>
        <v>0</v>
      </c>
      <c r="E62" s="32">
        <f>ROUND(VLOOKUP($B62,'3.ข้อมูลงบทดลองปัจจุบัน'!$A$5:$CL$846,4,0),2)</f>
        <v>0</v>
      </c>
      <c r="F62" s="32">
        <f>ROUND(VLOOKUP($B62,'3.ข้อมูลงบทดลองปัจจุบัน'!$A$5:$CL$846,5,0),2)</f>
        <v>0</v>
      </c>
      <c r="G62" s="32">
        <f>ROUND(VLOOKUP($B62,'3.ข้อมูลงบทดลองปัจจุบัน'!$A$5:$CL$846,6,0),2)</f>
        <v>0</v>
      </c>
      <c r="H62" s="32">
        <f>ROUND(VLOOKUP($B62,'3.ข้อมูลงบทดลองปัจจุบัน'!$A$5:$CL$846,7,0),2)</f>
        <v>0</v>
      </c>
      <c r="I62" s="32">
        <f>ROUND(VLOOKUP($B62,'3.ข้อมูลงบทดลองปัจจุบัน'!$A$5:$CL$846,8,0),2)</f>
        <v>0</v>
      </c>
      <c r="J62" s="32">
        <f>ROUND(VLOOKUP($B62,'3.ข้อมูลงบทดลองปัจจุบัน'!$A$5:$CL$846,9,0),2)</f>
        <v>14375.2</v>
      </c>
      <c r="K62" s="32">
        <f>ROUND(VLOOKUP($B62,'3.ข้อมูลงบทดลองปัจจุบัน'!$A$5:$CL$846,10,0),2)</f>
        <v>0</v>
      </c>
      <c r="L62" s="32">
        <f>ROUND(VLOOKUP($B62,'3.ข้อมูลงบทดลองปัจจุบัน'!$A$5:$CL$846,11,0),2)</f>
        <v>0</v>
      </c>
      <c r="M62" s="32">
        <f>ROUND(VLOOKUP($B62,'3.ข้อมูลงบทดลองปัจจุบัน'!$A$5:$CL$846,12,0),2)</f>
        <v>0</v>
      </c>
      <c r="N62" s="32">
        <f>ROUND(VLOOKUP($B62,'3.ข้อมูลงบทดลองปัจจุบัน'!$A$5:$CL$846,13,0),2)</f>
        <v>0</v>
      </c>
      <c r="O62" s="32">
        <f>ROUND(VLOOKUP($B62,'3.ข้อมูลงบทดลองปัจจุบัน'!$A$5:$CL$846,14,0),2)</f>
        <v>0</v>
      </c>
      <c r="P62" s="32">
        <f>ROUND(VLOOKUP($B62,'3.ข้อมูลงบทดลองปัจจุบัน'!$A$5:$CL$846,15,0),2)</f>
        <v>0</v>
      </c>
      <c r="Q62" s="32">
        <f>ROUND(VLOOKUP($B62,'3.ข้อมูลงบทดลองปัจจุบัน'!$A$5:$CL$846,16,0),2)</f>
        <v>0</v>
      </c>
      <c r="R62" s="32">
        <f>ROUND(VLOOKUP($B62,'3.ข้อมูลงบทดลองปัจจุบัน'!$A$5:$CL$846,17,0),2)</f>
        <v>12321.6</v>
      </c>
      <c r="S62" s="32">
        <f>ROUND(VLOOKUP($B62,'3.ข้อมูลงบทดลองปัจจุบัน'!$A$5:$CL$846,18,0),2)</f>
        <v>0</v>
      </c>
      <c r="T62" s="32">
        <f>ROUND(VLOOKUP($B62,'3.ข้อมูลงบทดลองปัจจุบัน'!$A$5:$CL$846,19,0),2)</f>
        <v>0</v>
      </c>
      <c r="U62" s="32">
        <f>ROUND(VLOOKUP($B62,'3.ข้อมูลงบทดลองปัจจุบัน'!$A$5:$CL$846,20,0),2)</f>
        <v>12292.6</v>
      </c>
      <c r="V62" s="32">
        <f>ROUND(VLOOKUP($B62,'3.ข้อมูลงบทดลองปัจจุบัน'!$A$5:$CL$846,21,0),2)</f>
        <v>6160.8</v>
      </c>
      <c r="W62" s="32">
        <f>ROUND(VLOOKUP($B62,'3.ข้อมูลงบทดลองปัจจุบัน'!$A$5:$CL$846,22,0),2)</f>
        <v>0</v>
      </c>
      <c r="X62" s="32">
        <f>ROUND(VLOOKUP($B62,'3.ข้อมูลงบทดลองปัจจุบัน'!$A$5:$CL$846,23,0),2)</f>
        <v>840.4</v>
      </c>
      <c r="Y62" s="32">
        <f>ROUND(VLOOKUP($B62,'3.ข้อมูลงบทดลองปัจจุบัน'!$A$5:$CL$846,24,0),2)</f>
        <v>0</v>
      </c>
      <c r="Z62" s="32">
        <f>ROUND(VLOOKUP($B62,'3.ข้อมูลงบทดลองปัจจุบัน'!$A$5:$CL$846,25,0),2)</f>
        <v>14243.45</v>
      </c>
      <c r="AA62" s="32">
        <f>ROUND(VLOOKUP($B62,'3.ข้อมูลงบทดลองปัจจุบัน'!$A$5:$CL$846,26,0),2)</f>
        <v>0</v>
      </c>
      <c r="AB62" s="32">
        <f>ROUND(VLOOKUP($B62,'3.ข้อมูลงบทดลองปัจจุบัน'!$A$5:$CL$846,27,0),2)</f>
        <v>0</v>
      </c>
      <c r="AC62" s="32">
        <f>ROUND(VLOOKUP($B62,'3.ข้อมูลงบทดลองปัจจุบัน'!$A$5:$CL$846,28,0),2)</f>
        <v>0</v>
      </c>
      <c r="AD62" s="32">
        <f>ROUND(VLOOKUP($B62,'3.ข้อมูลงบทดลองปัจจุบัน'!$A$5:$CL$846,29,0),2)</f>
        <v>12606</v>
      </c>
      <c r="AE62" s="32">
        <f>ROUND(VLOOKUP($B62,'3.ข้อมูลงบทดลองปัจจุบัน'!$A$5:$CL$846,30,0),2)</f>
        <v>27871.4</v>
      </c>
      <c r="AF62" s="32">
        <f>ROUND(VLOOKUP($B62,'3.ข้อมูลงบทดลองปัจจุบัน'!$A$5:$CL$846,31,0),2)</f>
        <v>0</v>
      </c>
      <c r="AG62" s="32">
        <f>ROUND(VLOOKUP($B62,'3.ข้อมูลงบทดลองปัจจุบัน'!$A$5:$CL$846,32,0),2)</f>
        <v>0</v>
      </c>
      <c r="AH62" s="32">
        <f>ROUND(VLOOKUP($B62,'3.ข้อมูลงบทดลองปัจจุบัน'!$A$5:$CL$846,33,0),2)</f>
        <v>0</v>
      </c>
      <c r="AI62" s="32">
        <f>ROUND(VLOOKUP($B62,'3.ข้อมูลงบทดลองปัจจุบัน'!$A$5:$CL$846,34,0),2)</f>
        <v>0</v>
      </c>
      <c r="AJ62" s="32">
        <f>ROUND(VLOOKUP($B62,'3.ข้อมูลงบทดลองปัจจุบัน'!$A$5:$CL$846,35,0),2)</f>
        <v>0</v>
      </c>
      <c r="AK62" s="32">
        <f>ROUND(VLOOKUP($B62,'3.ข้อมูลงบทดลองปัจจุบัน'!$A$5:$CL$846,36,0),2)</f>
        <v>0</v>
      </c>
      <c r="AL62" s="32">
        <f>ROUND(VLOOKUP($B62,'3.ข้อมูลงบทดลองปัจจุบัน'!$A$5:$CL$846,37,0),2)</f>
        <v>0</v>
      </c>
      <c r="AM62" s="32">
        <f>ROUND(VLOOKUP($B62,'3.ข้อมูลงบทดลองปัจจุบัน'!$A$5:$CL$846,38,0),2)</f>
        <v>0</v>
      </c>
      <c r="AN62" s="32">
        <f>ROUND(VLOOKUP($B62,'3.ข้อมูลงบทดลองปัจจุบัน'!$A$5:$CL$846,39,0),2)</f>
        <v>0</v>
      </c>
      <c r="AO62" s="32">
        <f>ROUND(VLOOKUP($B62,'3.ข้อมูลงบทดลองปัจจุบัน'!$A$5:$CL$846,40,0),2)</f>
        <v>0</v>
      </c>
      <c r="AP62" s="32">
        <f>ROUND(VLOOKUP($B62,'3.ข้อมูลงบทดลองปัจจุบัน'!$A$5:$CL$846,41,0),2)</f>
        <v>6160.8</v>
      </c>
      <c r="AQ62" s="32">
        <f>ROUND(VLOOKUP($B62,'3.ข้อมูลงบทดลองปัจจุบัน'!$A$5:$CL$846,42,0),2)</f>
        <v>5042.04</v>
      </c>
      <c r="AR62" s="32">
        <f>ROUND(VLOOKUP($B62,'3.ข้อมูลงบทดลองปัจจุบัน'!$A$5:$CL$846,43,0),2)</f>
        <v>0</v>
      </c>
      <c r="AS62" s="32">
        <f>ROUND(VLOOKUP($B62,'3.ข้อมูลงบทดลองปัจจุบัน'!$A$5:$CL$846,44,0),2)</f>
        <v>0</v>
      </c>
      <c r="AT62" s="32">
        <f>ROUND(VLOOKUP($B62,'3.ข้อมูลงบทดลองปัจจุบัน'!$A$5:$CL$846,45,0),2)</f>
        <v>10199.799999999999</v>
      </c>
      <c r="AU62" s="32">
        <f>ROUND(VLOOKUP($B62,'3.ข้อมูลงบทดลองปัจจุบัน'!$A$5:$CL$846,46,0),2)</f>
        <v>3080.4</v>
      </c>
      <c r="AV62" s="32">
        <f>ROUND(VLOOKUP($B62,'3.ข้อมูลงบทดลองปัจจุบัน'!$A$5:$CL$846,47,0),2)</f>
        <v>5042.3999999999996</v>
      </c>
      <c r="AW62" s="32">
        <f>ROUND(VLOOKUP($B62,'3.ข้อมูลงบทดลองปัจจุบัน'!$A$5:$CL$846,48,0),2)</f>
        <v>0</v>
      </c>
      <c r="AX62" s="32">
        <f>ROUND(VLOOKUP($B62,'3.ข้อมูลงบทดลองปัจจุบัน'!$A$5:$CL$846,49,0),2)</f>
        <v>0</v>
      </c>
      <c r="AY62" s="32">
        <f>ROUND(VLOOKUP($B62,'3.ข้อมูลงบทดลองปัจจุบัน'!$A$5:$CL$846,50,0),2)</f>
        <v>0</v>
      </c>
      <c r="AZ62" s="32">
        <f>ROUND(VLOOKUP($B62,'3.ข้อมูลงบทดลองปัจจุบัน'!$A$5:$CL$846,51,0),2)</f>
        <v>0</v>
      </c>
      <c r="BA62" s="32">
        <f>ROUND(VLOOKUP($B62,'3.ข้อมูลงบทดลองปัจจุบัน'!$A$5:$CL$846,52,0),2)</f>
        <v>0</v>
      </c>
      <c r="BB62" s="32">
        <f>ROUND(VLOOKUP($B62,'3.ข้อมูลงบทดลองปัจจุบัน'!$A$5:$CL$846,53,0),2)</f>
        <v>3080.4</v>
      </c>
      <c r="BC62" s="32">
        <f>ROUND(VLOOKUP($B62,'3.ข้อมูลงบทดลองปัจจุบัน'!$A$5:$CL$846,54,0),2)</f>
        <v>0</v>
      </c>
      <c r="BD62" s="32">
        <f>ROUND(VLOOKUP($B62,'3.ข้อมูลงบทดลองปัจจุบัน'!$A$5:$CL$846,55,0),2)</f>
        <v>4761.2</v>
      </c>
      <c r="BE62" s="32">
        <f>ROUND(VLOOKUP($B62,'3.ข้อมูลงบทดลองปัจจุบัน'!$A$5:$CL$846,56,0),2)</f>
        <v>2309.1999999999998</v>
      </c>
      <c r="BF62" s="32">
        <f>ROUND(VLOOKUP($B62,'3.ข้อมูลงบทดลองปัจจุบัน'!$A$5:$CL$846,57,0),2)</f>
        <v>0</v>
      </c>
      <c r="BG62" s="32">
        <f>ROUND(VLOOKUP($B62,'3.ข้อมูลงบทดลองปัจจุบัน'!$A$5:$CL$846,58,0),2)</f>
        <v>0</v>
      </c>
      <c r="BH62" s="32">
        <f>ROUND(VLOOKUP($B62,'3.ข้อมูลงบทดลองปัจจุบัน'!$A$5:$CL$846,59,0),2)</f>
        <v>0</v>
      </c>
      <c r="BI62" s="32">
        <f>ROUND(VLOOKUP($B62,'3.ข้อมูลงบทดลองปัจจุบัน'!$A$5:$CL$846,60,0),2)</f>
        <v>0</v>
      </c>
      <c r="BJ62" s="32">
        <f>ROUND(VLOOKUP($B62,'3.ข้อมูลงบทดลองปัจจุบัน'!$A$5:$CL$846,61,0),2)</f>
        <v>0</v>
      </c>
      <c r="BK62" s="32">
        <f>ROUND(VLOOKUP($B62,'3.ข้อมูลงบทดลองปัจจุบัน'!$A$5:$CL$846,62,0),2)</f>
        <v>0</v>
      </c>
      <c r="BL62" s="32">
        <f>ROUND(VLOOKUP($B62,'3.ข้อมูลงบทดลองปัจจุบัน'!$A$5:$CL$846,63,0),2)</f>
        <v>0</v>
      </c>
      <c r="BM62" s="32">
        <f>ROUND(VLOOKUP($B62,'3.ข้อมูลงบทดลองปัจจุบัน'!$A$5:$CL$846,64,0),2)</f>
        <v>0</v>
      </c>
      <c r="BN62" s="32">
        <f>ROUND(VLOOKUP($B62,'3.ข้อมูลงบทดลองปัจจุบัน'!$A$5:$CL$846,65,0),2)</f>
        <v>10084.799999999999</v>
      </c>
      <c r="BO62" s="32">
        <f>ROUND(VLOOKUP($B62,'3.ข้อมูลงบทดลองปัจจุบัน'!$A$5:$CL$846,66,0),2)</f>
        <v>6160.8</v>
      </c>
      <c r="BP62" s="32">
        <f>ROUND(VLOOKUP($B62,'3.ข้อมูลงบทดลองปัจจุบัน'!$A$5:$CL$846,67,0),2)</f>
        <v>0</v>
      </c>
      <c r="BQ62" s="32">
        <f>ROUND(VLOOKUP($B62,'3.ข้อมูลงบทดลองปัจจุบัน'!$A$5:$CL$846,68,0),2)</f>
        <v>0</v>
      </c>
      <c r="BR62" s="32">
        <f>ROUND(VLOOKUP($B62,'3.ข้อมูลงบทดลองปัจจุบัน'!$A$5:$CL$846,69,0),2)</f>
        <v>0</v>
      </c>
      <c r="BS62" s="32">
        <f>ROUND(VLOOKUP($B62,'3.ข้อมูลงบทดลองปัจจุบัน'!$A$5:$CL$846,70,0),2)</f>
        <v>0</v>
      </c>
      <c r="BT62" s="32">
        <f>ROUND(VLOOKUP($B62,'3.ข้อมูลงบทดลองปัจจุบัน'!$A$5:$CL$846,71,0),2)</f>
        <v>0</v>
      </c>
      <c r="BU62" s="32">
        <f>ROUND(VLOOKUP($B62,'3.ข้อมูลงบทดลองปัจจุบัน'!$A$5:$CL$846,72,0),2)</f>
        <v>0</v>
      </c>
      <c r="BV62" s="32">
        <f>ROUND(VLOOKUP($B62,'3.ข้อมูลงบทดลองปัจจุบัน'!$A$5:$CL$846,73,0),2)</f>
        <v>0</v>
      </c>
      <c r="BW62" s="32">
        <f>ROUND(VLOOKUP($B62,'3.ข้อมูลงบทดลองปัจจุบัน'!$A$5:$CL$846,74,0),2)</f>
        <v>0</v>
      </c>
      <c r="BX62" s="32">
        <f>ROUND(VLOOKUP($B62,'3.ข้อมูลงบทดลองปัจจุบัน'!$A$5:$CL$846,75,0),2)</f>
        <v>0</v>
      </c>
      <c r="BY62" s="32">
        <f>ROUND(VLOOKUP($B62,'3.ข้อมูลงบทดลองปัจจุบัน'!$A$5:$CL$846,76,0),2)</f>
        <v>0</v>
      </c>
      <c r="BZ62" s="32">
        <f>ROUND(VLOOKUP($B62,'3.ข้อมูลงบทดลองปัจจุบัน'!$A$5:$CL$846,77,0),2)</f>
        <v>2567</v>
      </c>
      <c r="CA62" s="32">
        <f>ROUND(VLOOKUP($B62,'3.ข้อมูลงบทดลองปัจจุบัน'!$A$5:$CL$846,78,0),2)</f>
        <v>4774.2</v>
      </c>
      <c r="CB62" s="32">
        <f>ROUND(VLOOKUP($B62,'3.ข้อมูลงบทดลองปัจจุบัน'!$A$5:$CL$846,79,0),2)</f>
        <v>0</v>
      </c>
      <c r="CC62" s="32">
        <f>ROUND(VLOOKUP($B62,'3.ข้อมูลงบทดลองปัจจุบัน'!$A$5:$CL$846,80,0),2)</f>
        <v>0</v>
      </c>
      <c r="CD62" s="32">
        <f>ROUND(VLOOKUP($B62,'3.ข้อมูลงบทดลองปัจจุบัน'!$A$5:$CL$846,81,0),2)</f>
        <v>0</v>
      </c>
      <c r="CE62" s="32">
        <f>ROUND(VLOOKUP($B62,'3.ข้อมูลงบทดลองปัจจุบัน'!$A$5:$CL$846,82,0),2)</f>
        <v>0</v>
      </c>
      <c r="CF62" s="32">
        <f>ROUND(VLOOKUP($B62,'3.ข้อมูลงบทดลองปัจจุบัน'!$A$5:$CL$846,83,0),2)</f>
        <v>0</v>
      </c>
      <c r="CG62" s="32">
        <f>ROUND(VLOOKUP($B62,'3.ข้อมูลงบทดลองปัจจุบัน'!$A$5:$CL$846,84,0),2)</f>
        <v>6160.8</v>
      </c>
      <c r="CH62" s="32">
        <f>ROUND(VLOOKUP($B62,'3.ข้อมูลงบทดลองปัจจุบัน'!$A$5:$CL$846,85,0),2)</f>
        <v>0</v>
      </c>
      <c r="CI62" s="32">
        <f>ROUND(VLOOKUP($B62,'3.ข้อมูลงบทดลองปัจจุบัน'!$A$5:$CL$846,86,0),2)</f>
        <v>0</v>
      </c>
      <c r="CJ62" s="32">
        <f>ROUND(VLOOKUP($B62,'3.ข้อมูลงบทดลองปัจจุบัน'!$A$5:$CL$846,87,0),2)</f>
        <v>0</v>
      </c>
      <c r="CK62" s="32">
        <f>ROUND(VLOOKUP($B62,'3.ข้อมูลงบทดลองปัจจุบัน'!$A$5:$CL$846,88,0),2)</f>
        <v>3080.4</v>
      </c>
      <c r="CL62" s="32">
        <f>ROUND(VLOOKUP($B62,'3.ข้อมูลงบทดลองปัจจุบัน'!$A$5:$CL$846,89,0),2)</f>
        <v>0</v>
      </c>
      <c r="CM62" s="32">
        <f>ROUND(VLOOKUP($B62,'3.ข้อมูลงบทดลองปัจจุบัน'!$A$5:$CL$846,90,0),2)</f>
        <v>0</v>
      </c>
      <c r="CO62" s="75"/>
    </row>
    <row r="63" spans="1:93" x14ac:dyDescent="0.7">
      <c r="A63" s="101" t="s">
        <v>1471</v>
      </c>
      <c r="B63" s="101" t="s">
        <v>1975</v>
      </c>
      <c r="C63" s="100" t="s">
        <v>651</v>
      </c>
      <c r="D63" s="32">
        <f>ROUND(VLOOKUP($B63,'3.ข้อมูลงบทดลองปัจจุบัน'!$A$5:$CL$846,3,0),2)</f>
        <v>0</v>
      </c>
      <c r="E63" s="32">
        <f>ROUND(VLOOKUP($B63,'3.ข้อมูลงบทดลองปัจจุบัน'!$A$5:$CL$846,4,0),2)</f>
        <v>0</v>
      </c>
      <c r="F63" s="32">
        <f>ROUND(VLOOKUP($B63,'3.ข้อมูลงบทดลองปัจจุบัน'!$A$5:$CL$846,5,0),2)</f>
        <v>0</v>
      </c>
      <c r="G63" s="32">
        <f>ROUND(VLOOKUP($B63,'3.ข้อมูลงบทดลองปัจจุบัน'!$A$5:$CL$846,6,0),2)</f>
        <v>0</v>
      </c>
      <c r="H63" s="32">
        <f>ROUND(VLOOKUP($B63,'3.ข้อมูลงบทดลองปัจจุบัน'!$A$5:$CL$846,7,0),2)</f>
        <v>0</v>
      </c>
      <c r="I63" s="32">
        <f>ROUND(VLOOKUP($B63,'3.ข้อมูลงบทดลองปัจจุบัน'!$A$5:$CL$846,8,0),2)</f>
        <v>0</v>
      </c>
      <c r="J63" s="32">
        <f>ROUND(VLOOKUP($B63,'3.ข้อมูลงบทดลองปัจจุบัน'!$A$5:$CL$846,9,0),2)</f>
        <v>4107.2</v>
      </c>
      <c r="K63" s="32">
        <f>ROUND(VLOOKUP($B63,'3.ข้อมูลงบทดลองปัจจุบัน'!$A$5:$CL$846,10,0),2)</f>
        <v>0</v>
      </c>
      <c r="L63" s="32">
        <f>ROUND(VLOOKUP($B63,'3.ข้อมูลงบทดลองปัจจุบัน'!$A$5:$CL$846,11,0),2)</f>
        <v>0</v>
      </c>
      <c r="M63" s="32">
        <f>ROUND(VLOOKUP($B63,'3.ข้อมูลงบทดลองปัจจุบัน'!$A$5:$CL$846,12,0),2)</f>
        <v>0</v>
      </c>
      <c r="N63" s="32">
        <f>ROUND(VLOOKUP($B63,'3.ข้อมูลงบทดลองปัจจุบัน'!$A$5:$CL$846,13,0),2)</f>
        <v>0</v>
      </c>
      <c r="O63" s="32">
        <f>ROUND(VLOOKUP($B63,'3.ข้อมูลงบทดลองปัจจุบัน'!$A$5:$CL$846,14,0),2)</f>
        <v>0</v>
      </c>
      <c r="P63" s="32">
        <f>ROUND(VLOOKUP($B63,'3.ข้อมูลงบทดลองปัจจุบัน'!$A$5:$CL$846,15,0),2)</f>
        <v>0</v>
      </c>
      <c r="Q63" s="32">
        <f>ROUND(VLOOKUP($B63,'3.ข้อมูลงบทดลองปัจจุบัน'!$A$5:$CL$846,16,0),2)</f>
        <v>0</v>
      </c>
      <c r="R63" s="32">
        <f>ROUND(VLOOKUP($B63,'3.ข้อมูลงบทดลองปัจจุบัน'!$A$5:$CL$846,17,0),2)</f>
        <v>0</v>
      </c>
      <c r="S63" s="32">
        <f>ROUND(VLOOKUP($B63,'3.ข้อมูลงบทดลองปัจจุบัน'!$A$5:$CL$846,18,0),2)</f>
        <v>0</v>
      </c>
      <c r="T63" s="32">
        <f>ROUND(VLOOKUP($B63,'3.ข้อมูลงบทดลองปัจจุบัน'!$A$5:$CL$846,19,0),2)</f>
        <v>0</v>
      </c>
      <c r="U63" s="32">
        <f>ROUND(VLOOKUP($B63,'3.ข้อมูลงบทดลองปัจจุบัน'!$A$5:$CL$846,20,0),2)</f>
        <v>0</v>
      </c>
      <c r="V63" s="32">
        <f>ROUND(VLOOKUP($B63,'3.ข้อมูลงบทดลองปัจจุบัน'!$A$5:$CL$846,21,0),2)</f>
        <v>0</v>
      </c>
      <c r="W63" s="32">
        <f>ROUND(VLOOKUP($B63,'3.ข้อมูลงบทดลองปัจจุบัน'!$A$5:$CL$846,22,0),2)</f>
        <v>0</v>
      </c>
      <c r="X63" s="32">
        <f>ROUND(VLOOKUP($B63,'3.ข้อมูลงบทดลองปัจจุบัน'!$A$5:$CL$846,23,0),2)</f>
        <v>25583.200000000001</v>
      </c>
      <c r="Y63" s="32">
        <f>ROUND(VLOOKUP($B63,'3.ข้อมูลงบทดลองปัจจุบัน'!$A$5:$CL$846,24,0),2)</f>
        <v>0</v>
      </c>
      <c r="Z63" s="32">
        <f>ROUND(VLOOKUP($B63,'3.ข้อมูลงบทดลองปัจจุบัน'!$A$5:$CL$846,25,0),2)</f>
        <v>0</v>
      </c>
      <c r="AA63" s="32">
        <f>ROUND(VLOOKUP($B63,'3.ข้อมูลงบทดลองปัจจุบัน'!$A$5:$CL$846,26,0),2)</f>
        <v>0</v>
      </c>
      <c r="AB63" s="32">
        <f>ROUND(VLOOKUP($B63,'3.ข้อมูลงบทดลองปัจจุบัน'!$A$5:$CL$846,27,0),2)</f>
        <v>0</v>
      </c>
      <c r="AC63" s="32">
        <f>ROUND(VLOOKUP($B63,'3.ข้อมูลงบทดลองปัจจุบัน'!$A$5:$CL$846,28,0),2)</f>
        <v>0</v>
      </c>
      <c r="AD63" s="32">
        <f>ROUND(VLOOKUP($B63,'3.ข้อมูลงบทดลองปัจจุบัน'!$A$5:$CL$846,29,0),2)</f>
        <v>0</v>
      </c>
      <c r="AE63" s="32">
        <f>ROUND(VLOOKUP($B63,'3.ข้อมูลงบทดลองปัจจุบัน'!$A$5:$CL$846,30,0),2)</f>
        <v>0</v>
      </c>
      <c r="AF63" s="32">
        <f>ROUND(VLOOKUP($B63,'3.ข้อมูลงบทดลองปัจจุบัน'!$A$5:$CL$846,31,0),2)</f>
        <v>0</v>
      </c>
      <c r="AG63" s="32">
        <f>ROUND(VLOOKUP($B63,'3.ข้อมูลงบทดลองปัจจุบัน'!$A$5:$CL$846,32,0),2)</f>
        <v>0</v>
      </c>
      <c r="AH63" s="32">
        <f>ROUND(VLOOKUP($B63,'3.ข้อมูลงบทดลองปัจจุบัน'!$A$5:$CL$846,33,0),2)</f>
        <v>6160.8</v>
      </c>
      <c r="AI63" s="32">
        <f>ROUND(VLOOKUP($B63,'3.ข้อมูลงบทดลองปัจจุบัน'!$A$5:$CL$846,34,0),2)</f>
        <v>0</v>
      </c>
      <c r="AJ63" s="32">
        <f>ROUND(VLOOKUP($B63,'3.ข้อมูลงบทดลองปัจจุบัน'!$A$5:$CL$846,35,0),2)</f>
        <v>0</v>
      </c>
      <c r="AK63" s="32">
        <f>ROUND(VLOOKUP($B63,'3.ข้อมูลงบทดลองปัจจุบัน'!$A$5:$CL$846,36,0),2)</f>
        <v>0</v>
      </c>
      <c r="AL63" s="32">
        <f>ROUND(VLOOKUP($B63,'3.ข้อมูลงบทดลองปัจจุบัน'!$A$5:$CL$846,37,0),2)</f>
        <v>35856</v>
      </c>
      <c r="AM63" s="32">
        <f>ROUND(VLOOKUP($B63,'3.ข้อมูลงบทดลองปัจจุบัน'!$A$5:$CL$846,38,0),2)</f>
        <v>840.4</v>
      </c>
      <c r="AN63" s="32">
        <f>ROUND(VLOOKUP($B63,'3.ข้อมูลงบทดลองปัจจุบัน'!$A$5:$CL$846,39,0),2)</f>
        <v>0</v>
      </c>
      <c r="AO63" s="32">
        <f>ROUND(VLOOKUP($B63,'3.ข้อมูลงบทดลองปัจจุบัน'!$A$5:$CL$846,40,0),2)</f>
        <v>0</v>
      </c>
      <c r="AP63" s="32">
        <f>ROUND(VLOOKUP($B63,'3.ข้อมูลงบทดลองปัจจุบัน'!$A$5:$CL$846,41,0),2)</f>
        <v>0</v>
      </c>
      <c r="AQ63" s="32">
        <f>ROUND(VLOOKUP($B63,'3.ข้อมูลงบทดลองปัจจุบัน'!$A$5:$CL$846,42,0),2)</f>
        <v>0</v>
      </c>
      <c r="AR63" s="32">
        <f>ROUND(VLOOKUP($B63,'3.ข้อมูลงบทดลองปัจจุบัน'!$A$5:$CL$846,43,0),2)</f>
        <v>0</v>
      </c>
      <c r="AS63" s="32">
        <f>ROUND(VLOOKUP($B63,'3.ข้อมูลงบทดลองปัจจุบัน'!$A$5:$CL$846,44,0),2)</f>
        <v>6160.8</v>
      </c>
      <c r="AT63" s="32">
        <f>ROUND(VLOOKUP($B63,'3.ข้อมูลงบทดลองปัจจุบัน'!$A$5:$CL$846,45,0),2)</f>
        <v>7563.6</v>
      </c>
      <c r="AU63" s="32">
        <f>ROUND(VLOOKUP($B63,'3.ข้อมูลงบทดลองปัจจุบัน'!$A$5:$CL$846,46,0),2)</f>
        <v>0</v>
      </c>
      <c r="AV63" s="32">
        <f>ROUND(VLOOKUP($B63,'3.ข้อมูลงบทดลองปัจจุบัน'!$A$5:$CL$846,47,0),2)</f>
        <v>0</v>
      </c>
      <c r="AW63" s="32">
        <f>ROUND(VLOOKUP($B63,'3.ข้อมูลงบทดลองปัจจุบัน'!$A$5:$CL$846,48,0),2)</f>
        <v>0</v>
      </c>
      <c r="AX63" s="32">
        <f>ROUND(VLOOKUP($B63,'3.ข้อมูลงบทดลองปัจจุบัน'!$A$5:$CL$846,49,0),2)</f>
        <v>0</v>
      </c>
      <c r="AY63" s="32">
        <f>ROUND(VLOOKUP($B63,'3.ข้อมูลงบทดลองปัจจุบัน'!$A$5:$CL$846,50,0),2)</f>
        <v>0</v>
      </c>
      <c r="AZ63" s="32">
        <f>ROUND(VLOOKUP($B63,'3.ข้อมูลงบทดลองปัจจุบัน'!$A$5:$CL$846,51,0),2)</f>
        <v>0</v>
      </c>
      <c r="BA63" s="32">
        <f>ROUND(VLOOKUP($B63,'3.ข้อมูลงบทดลองปัจจุบัน'!$A$5:$CL$846,52,0),2)</f>
        <v>0</v>
      </c>
      <c r="BB63" s="32">
        <f>ROUND(VLOOKUP($B63,'3.ข้อมูลงบทดลองปัจจุบัน'!$A$5:$CL$846,53,0),2)</f>
        <v>0</v>
      </c>
      <c r="BC63" s="32">
        <f>ROUND(VLOOKUP($B63,'3.ข้อมูลงบทดลองปัจจุบัน'!$A$5:$CL$846,54,0),2)</f>
        <v>0</v>
      </c>
      <c r="BD63" s="32">
        <f>ROUND(VLOOKUP($B63,'3.ข้อมูลงบทดลองปัจจุบัน'!$A$5:$CL$846,55,0),2)</f>
        <v>4202</v>
      </c>
      <c r="BE63" s="32">
        <f>ROUND(VLOOKUP($B63,'3.ข้อมูลงบทดลองปัจจุบัน'!$A$5:$CL$846,56,0),2)</f>
        <v>1257.5</v>
      </c>
      <c r="BF63" s="32">
        <f>ROUND(VLOOKUP($B63,'3.ข้อมูลงบทดลองปัจจุบัน'!$A$5:$CL$846,57,0),2)</f>
        <v>0</v>
      </c>
      <c r="BG63" s="32">
        <f>ROUND(VLOOKUP($B63,'3.ข้อมูลงบทดลองปัจจุบัน'!$A$5:$CL$846,58,0),2)</f>
        <v>0</v>
      </c>
      <c r="BH63" s="32">
        <f>ROUND(VLOOKUP($B63,'3.ข้อมูลงบทดลองปัจจุบัน'!$A$5:$CL$846,59,0),2)</f>
        <v>0</v>
      </c>
      <c r="BI63" s="32">
        <f>ROUND(VLOOKUP($B63,'3.ข้อมูลงบทดลองปัจจุบัน'!$A$5:$CL$846,60,0),2)</f>
        <v>0</v>
      </c>
      <c r="BJ63" s="32">
        <f>ROUND(VLOOKUP($B63,'3.ข้อมูลงบทดลองปัจจุบัน'!$A$5:$CL$846,61,0),2)</f>
        <v>0</v>
      </c>
      <c r="BK63" s="32">
        <f>ROUND(VLOOKUP($B63,'3.ข้อมูลงบทดลองปัจจุบัน'!$A$5:$CL$846,62,0),2)</f>
        <v>0</v>
      </c>
      <c r="BL63" s="32">
        <f>ROUND(VLOOKUP($B63,'3.ข้อมูลงบทดลองปัจจุบัน'!$A$5:$CL$846,63,0),2)</f>
        <v>0</v>
      </c>
      <c r="BM63" s="32">
        <f>ROUND(VLOOKUP($B63,'3.ข้อมูลงบทดลองปัจจุบัน'!$A$5:$CL$846,64,0),2)</f>
        <v>0</v>
      </c>
      <c r="BN63" s="32">
        <f>ROUND(VLOOKUP($B63,'3.ข้อมูลงบทดลองปัจจุบัน'!$A$5:$CL$846,65,0),2)</f>
        <v>0</v>
      </c>
      <c r="BO63" s="32">
        <f>ROUND(VLOOKUP($B63,'3.ข้อมูลงบทดลองปัจจุบัน'!$A$5:$CL$846,66,0),2)</f>
        <v>0</v>
      </c>
      <c r="BP63" s="32">
        <f>ROUND(VLOOKUP($B63,'3.ข้อมูลงบทดลองปัจจุบัน'!$A$5:$CL$846,67,0),2)</f>
        <v>0</v>
      </c>
      <c r="BQ63" s="32">
        <f>ROUND(VLOOKUP($B63,'3.ข้อมูลงบทดลองปัจจุบัน'!$A$5:$CL$846,68,0),2)</f>
        <v>0</v>
      </c>
      <c r="BR63" s="32">
        <f>ROUND(VLOOKUP($B63,'3.ข้อมูลงบทดลองปัจจุบัน'!$A$5:$CL$846,69,0),2)</f>
        <v>0</v>
      </c>
      <c r="BS63" s="32">
        <f>ROUND(VLOOKUP($B63,'3.ข้อมูลงบทดลองปัจจุบัน'!$A$5:$CL$846,70,0),2)</f>
        <v>9241.2000000000007</v>
      </c>
      <c r="BT63" s="32">
        <f>ROUND(VLOOKUP($B63,'3.ข้อมูลงบทดลองปัจจุบัน'!$A$5:$CL$846,71,0),2)</f>
        <v>0</v>
      </c>
      <c r="BU63" s="32">
        <f>ROUND(VLOOKUP($B63,'3.ข้อมูลงบทดลองปัจจุบัน'!$A$5:$CL$846,72,0),2)</f>
        <v>0</v>
      </c>
      <c r="BV63" s="32">
        <f>ROUND(VLOOKUP($B63,'3.ข้อมูลงบทดลองปัจจุบัน'!$A$5:$CL$846,73,0),2)</f>
        <v>0</v>
      </c>
      <c r="BW63" s="32">
        <f>ROUND(VLOOKUP($B63,'3.ข้อมูลงบทดลองปัจจุบัน'!$A$5:$CL$846,74,0),2)</f>
        <v>0</v>
      </c>
      <c r="BX63" s="32">
        <f>ROUND(VLOOKUP($B63,'3.ข้อมูลงบทดลองปัจจุบัน'!$A$5:$CL$846,75,0),2)</f>
        <v>0</v>
      </c>
      <c r="BY63" s="32">
        <f>ROUND(VLOOKUP($B63,'3.ข้อมูลงบทดลองปัจจุบัน'!$A$5:$CL$846,76,0),2)</f>
        <v>0</v>
      </c>
      <c r="BZ63" s="32">
        <f>ROUND(VLOOKUP($B63,'3.ข้อมูลงบทดลองปัจจุบัน'!$A$5:$CL$846,77,0),2)</f>
        <v>0</v>
      </c>
      <c r="CA63" s="32">
        <f>ROUND(VLOOKUP($B63,'3.ข้อมูลงบทดลองปัจจุบัน'!$A$5:$CL$846,78,0),2)</f>
        <v>0</v>
      </c>
      <c r="CB63" s="32">
        <f>ROUND(VLOOKUP($B63,'3.ข้อมูลงบทดลองปัจจุบัน'!$A$5:$CL$846,79,0),2)</f>
        <v>0</v>
      </c>
      <c r="CC63" s="32">
        <f>ROUND(VLOOKUP($B63,'3.ข้อมูลงบทดลองปัจจุบัน'!$A$5:$CL$846,80,0),2)</f>
        <v>0</v>
      </c>
      <c r="CD63" s="32">
        <f>ROUND(VLOOKUP($B63,'3.ข้อมูลงบทดลองปัจจุบัน'!$A$5:$CL$846,81,0),2)</f>
        <v>0</v>
      </c>
      <c r="CE63" s="32">
        <f>ROUND(VLOOKUP($B63,'3.ข้อมูลงบทดลองปัจจุบัน'!$A$5:$CL$846,82,0),2)</f>
        <v>0</v>
      </c>
      <c r="CF63" s="32">
        <f>ROUND(VLOOKUP($B63,'3.ข้อมูลงบทดลองปัจจุบัน'!$A$5:$CL$846,83,0),2)</f>
        <v>0</v>
      </c>
      <c r="CG63" s="32">
        <f>ROUND(VLOOKUP($B63,'3.ข้อมูลงบทดลองปัจจุบัน'!$A$5:$CL$846,84,0),2)</f>
        <v>0</v>
      </c>
      <c r="CH63" s="32">
        <f>ROUND(VLOOKUP($B63,'3.ข้อมูลงบทดลองปัจจุบัน'!$A$5:$CL$846,85,0),2)</f>
        <v>0</v>
      </c>
      <c r="CI63" s="32">
        <f>ROUND(VLOOKUP($B63,'3.ข้อมูลงบทดลองปัจจุบัน'!$A$5:$CL$846,86,0),2)</f>
        <v>0</v>
      </c>
      <c r="CJ63" s="32">
        <f>ROUND(VLOOKUP($B63,'3.ข้อมูลงบทดลองปัจจุบัน'!$A$5:$CL$846,87,0),2)</f>
        <v>0</v>
      </c>
      <c r="CK63" s="32">
        <f>ROUND(VLOOKUP($B63,'3.ข้อมูลงบทดลองปัจจุบัน'!$A$5:$CL$846,88,0),2)</f>
        <v>0</v>
      </c>
      <c r="CL63" s="32">
        <f>ROUND(VLOOKUP($B63,'3.ข้อมูลงบทดลองปัจจุบัน'!$A$5:$CL$846,89,0),2)</f>
        <v>0</v>
      </c>
      <c r="CM63" s="32">
        <f>ROUND(VLOOKUP($B63,'3.ข้อมูลงบทดลองปัจจุบัน'!$A$5:$CL$846,90,0),2)</f>
        <v>0</v>
      </c>
      <c r="CO63" s="75"/>
    </row>
    <row r="64" spans="1:93" x14ac:dyDescent="0.7">
      <c r="A64" s="101" t="s">
        <v>1471</v>
      </c>
      <c r="B64" s="101" t="s">
        <v>1976</v>
      </c>
      <c r="C64" s="100" t="s">
        <v>652</v>
      </c>
      <c r="D64" s="32">
        <f>ROUND(VLOOKUP($B64,'3.ข้อมูลงบทดลองปัจจุบัน'!$A$5:$CL$846,3,0),2)</f>
        <v>1466887</v>
      </c>
      <c r="E64" s="32">
        <f>ROUND(VLOOKUP($B64,'3.ข้อมูลงบทดลองปัจจุบัน'!$A$5:$CL$846,4,0),2)</f>
        <v>1119900</v>
      </c>
      <c r="F64" s="32">
        <f>ROUND(VLOOKUP($B64,'3.ข้อมูลงบทดลองปัจจุบัน'!$A$5:$CL$846,5,0),2)</f>
        <v>2273259.6800000002</v>
      </c>
      <c r="G64" s="32">
        <f>ROUND(VLOOKUP($B64,'3.ข้อมูลงบทดลองปัจจุบัน'!$A$5:$CL$846,6,0),2)</f>
        <v>1391670</v>
      </c>
      <c r="H64" s="32">
        <f>ROUND(VLOOKUP($B64,'3.ข้อมูลงบทดลองปัจจุบัน'!$A$5:$CL$846,7,0),2)</f>
        <v>895609.4</v>
      </c>
      <c r="I64" s="32">
        <f>ROUND(VLOOKUP($B64,'3.ข้อมูลงบทดลองปัจจุบัน'!$A$5:$CL$846,8,0),2)</f>
        <v>1927540</v>
      </c>
      <c r="J64" s="32">
        <f>ROUND(VLOOKUP($B64,'3.ข้อมูลงบทดลองปัจจุบัน'!$A$5:$CL$846,9,0),2)</f>
        <v>2344580</v>
      </c>
      <c r="K64" s="32">
        <f>ROUND(VLOOKUP($B64,'3.ข้อมูลงบทดลองปัจจุบัน'!$A$5:$CL$846,10,0),2)</f>
        <v>3175131.4</v>
      </c>
      <c r="L64" s="32">
        <f>ROUND(VLOOKUP($B64,'3.ข้อมูลงบทดลองปัจจุบัน'!$A$5:$CL$846,11,0),2)</f>
        <v>0</v>
      </c>
      <c r="M64" s="32">
        <f>ROUND(VLOOKUP($B64,'3.ข้อมูลงบทดลองปัจจุบัน'!$A$5:$CL$846,12,0),2)</f>
        <v>1519990</v>
      </c>
      <c r="N64" s="32">
        <f>ROUND(VLOOKUP($B64,'3.ข้อมูลงบทดลองปัจจุบัน'!$A$5:$CL$846,13,0),2)</f>
        <v>2056320</v>
      </c>
      <c r="O64" s="32">
        <f>ROUND(VLOOKUP($B64,'3.ข้อมูลงบทดลองปัจจุบัน'!$A$5:$CL$846,14,0),2)</f>
        <v>0</v>
      </c>
      <c r="P64" s="32">
        <f>ROUND(VLOOKUP($B64,'3.ข้อมูลงบทดลองปัจจุบัน'!$A$5:$CL$846,15,0),2)</f>
        <v>1717860</v>
      </c>
      <c r="Q64" s="32">
        <f>ROUND(VLOOKUP($B64,'3.ข้อมูลงบทดลองปัจจุบัน'!$A$5:$CL$846,16,0),2)</f>
        <v>690860</v>
      </c>
      <c r="R64" s="32">
        <f>ROUND(VLOOKUP($B64,'3.ข้อมูลงบทดลองปัจจุบัน'!$A$5:$CL$846,17,0),2)</f>
        <v>1006580</v>
      </c>
      <c r="S64" s="32">
        <f>ROUND(VLOOKUP($B64,'3.ข้อมูลงบทดลองปัจจุบัน'!$A$5:$CL$846,18,0),2)</f>
        <v>1345690</v>
      </c>
      <c r="T64" s="32">
        <f>ROUND(VLOOKUP($B64,'3.ข้อมูลงบทดลองปัจจุบัน'!$A$5:$CL$846,19,0),2)</f>
        <v>1136396.1299999999</v>
      </c>
      <c r="U64" s="32">
        <f>ROUND(VLOOKUP($B64,'3.ข้อมูลงบทดลองปัจจุบัน'!$A$5:$CL$846,20,0),2)</f>
        <v>1303960</v>
      </c>
      <c r="V64" s="32">
        <f>ROUND(VLOOKUP($B64,'3.ข้อมูลงบทดลองปัจจุบัน'!$A$5:$CL$846,21,0),2)</f>
        <v>1821260</v>
      </c>
      <c r="W64" s="32">
        <f>ROUND(VLOOKUP($B64,'3.ข้อมูลงบทดลองปัจจุบัน'!$A$5:$CL$846,22,0),2)</f>
        <v>1391060</v>
      </c>
      <c r="X64" s="32">
        <f>ROUND(VLOOKUP($B64,'3.ข้อมูลงบทดลองปัจจุบัน'!$A$5:$CL$846,23,0),2)</f>
        <v>5282326.45</v>
      </c>
      <c r="Y64" s="32">
        <f>ROUND(VLOOKUP($B64,'3.ข้อมูลงบทดลองปัจจุบัน'!$A$5:$CL$846,24,0),2)</f>
        <v>570220</v>
      </c>
      <c r="Z64" s="32">
        <f>ROUND(VLOOKUP($B64,'3.ข้อมูลงบทดลองปัจจุบัน'!$A$5:$CL$846,25,0),2)</f>
        <v>449803.4</v>
      </c>
      <c r="AA64" s="32">
        <f>ROUND(VLOOKUP($B64,'3.ข้อมูลงบทดลองปัจจุบัน'!$A$5:$CL$846,26,0),2)</f>
        <v>1622344</v>
      </c>
      <c r="AB64" s="32">
        <f>ROUND(VLOOKUP($B64,'3.ข้อมูลงบทดลองปัจจุบัน'!$A$5:$CL$846,27,0),2)</f>
        <v>0</v>
      </c>
      <c r="AC64" s="32">
        <f>ROUND(VLOOKUP($B64,'3.ข้อมูลงบทดลองปัจจุบัน'!$A$5:$CL$846,28,0),2)</f>
        <v>1160500</v>
      </c>
      <c r="AD64" s="32">
        <f>ROUND(VLOOKUP($B64,'3.ข้อมูลงบทดลองปัจจุบัน'!$A$5:$CL$846,29,0),2)</f>
        <v>1958500</v>
      </c>
      <c r="AE64" s="32">
        <f>ROUND(VLOOKUP($B64,'3.ข้อมูลงบทดลองปัจจุบัน'!$A$5:$CL$846,30,0),2)</f>
        <v>4698820</v>
      </c>
      <c r="AF64" s="32">
        <f>ROUND(VLOOKUP($B64,'3.ข้อมูลงบทดลองปัจจุบัน'!$A$5:$CL$846,31,0),2)</f>
        <v>812340</v>
      </c>
      <c r="AG64" s="32">
        <f>ROUND(VLOOKUP($B64,'3.ข้อมูลงบทดลองปัจจุบัน'!$A$5:$CL$846,32,0),2)</f>
        <v>1456880</v>
      </c>
      <c r="AH64" s="32">
        <f>ROUND(VLOOKUP($B64,'3.ข้อมูลงบทดลองปัจจุบัน'!$A$5:$CL$846,33,0),2)</f>
        <v>0</v>
      </c>
      <c r="AI64" s="32">
        <f>ROUND(VLOOKUP($B64,'3.ข้อมูลงบทดลองปัจจุบัน'!$A$5:$CL$846,34,0),2)</f>
        <v>1306600</v>
      </c>
      <c r="AJ64" s="32">
        <f>ROUND(VLOOKUP($B64,'3.ข้อมูลงบทดลองปัจจุบัน'!$A$5:$CL$846,35,0),2)</f>
        <v>478600</v>
      </c>
      <c r="AK64" s="32">
        <f>ROUND(VLOOKUP($B64,'3.ข้อมูลงบทดลองปัจจุบัน'!$A$5:$CL$846,36,0),2)</f>
        <v>0</v>
      </c>
      <c r="AL64" s="32">
        <f>ROUND(VLOOKUP($B64,'3.ข้อมูลงบทดลองปัจจุบัน'!$A$5:$CL$846,37,0),2)</f>
        <v>5262436.67</v>
      </c>
      <c r="AM64" s="32">
        <f>ROUND(VLOOKUP($B64,'3.ข้อมูลงบทดลองปัจจุบัน'!$A$5:$CL$846,38,0),2)</f>
        <v>1134060</v>
      </c>
      <c r="AN64" s="32">
        <f>ROUND(VLOOKUP($B64,'3.ข้อมูลงบทดลองปัจจุบัน'!$A$5:$CL$846,39,0),2)</f>
        <v>1723110</v>
      </c>
      <c r="AO64" s="32">
        <f>ROUND(VLOOKUP($B64,'3.ข้อมูลงบทดลองปัจจุบัน'!$A$5:$CL$846,40,0),2)</f>
        <v>1240220</v>
      </c>
      <c r="AP64" s="32">
        <f>ROUND(VLOOKUP($B64,'3.ข้อมูลงบทดลองปัจจุบัน'!$A$5:$CL$846,41,0),2)</f>
        <v>1869720</v>
      </c>
      <c r="AQ64" s="32">
        <f>ROUND(VLOOKUP($B64,'3.ข้อมูลงบทดลองปัจจุบัน'!$A$5:$CL$846,42,0),2)</f>
        <v>2084880</v>
      </c>
      <c r="AR64" s="32">
        <f>ROUND(VLOOKUP($B64,'3.ข้อมูลงบทดลองปัจจุบัน'!$A$5:$CL$846,43,0),2)</f>
        <v>804540</v>
      </c>
      <c r="AS64" s="32">
        <f>ROUND(VLOOKUP($B64,'3.ข้อมูลงบทดลองปัจจุบัน'!$A$5:$CL$846,44,0),2)</f>
        <v>826330</v>
      </c>
      <c r="AT64" s="32">
        <f>ROUND(VLOOKUP($B64,'3.ข้อมูลงบทดลองปัจจุบัน'!$A$5:$CL$846,45,0),2)</f>
        <v>1447020</v>
      </c>
      <c r="AU64" s="32">
        <f>ROUND(VLOOKUP($B64,'3.ข้อมูลงบทดลองปัจจุบัน'!$A$5:$CL$846,46,0),2)</f>
        <v>263540</v>
      </c>
      <c r="AV64" s="32">
        <f>ROUND(VLOOKUP($B64,'3.ข้อมูลงบทดลองปัจจุบัน'!$A$5:$CL$846,47,0),2)</f>
        <v>1905420</v>
      </c>
      <c r="AW64" s="32">
        <f>ROUND(VLOOKUP($B64,'3.ข้อมูลงบทดลองปัจจุบัน'!$A$5:$CL$846,48,0),2)</f>
        <v>1537220</v>
      </c>
      <c r="AX64" s="32">
        <f>ROUND(VLOOKUP($B64,'3.ข้อมูลงบทดลองปัจจุบัน'!$A$5:$CL$846,49,0),2)</f>
        <v>1425610</v>
      </c>
      <c r="AY64" s="32">
        <f>ROUND(VLOOKUP($B64,'3.ข้อมูลงบทดลองปัจจุบัน'!$A$5:$CL$846,50,0),2)</f>
        <v>2154520</v>
      </c>
      <c r="AZ64" s="32">
        <f>ROUND(VLOOKUP($B64,'3.ข้อมูลงบทดลองปัจจุบัน'!$A$5:$CL$846,51,0),2)</f>
        <v>898570</v>
      </c>
      <c r="BA64" s="32">
        <f>ROUND(VLOOKUP($B64,'3.ข้อมูลงบทดลองปัจจุบัน'!$A$5:$CL$846,52,0),2)</f>
        <v>235620</v>
      </c>
      <c r="BB64" s="32">
        <f>ROUND(VLOOKUP($B64,'3.ข้อมูลงบทดลองปัจจุบัน'!$A$5:$CL$846,53,0),2)</f>
        <v>1813398.31</v>
      </c>
      <c r="BC64" s="32">
        <f>ROUND(VLOOKUP($B64,'3.ข้อมูลงบทดลองปัจจุบัน'!$A$5:$CL$846,54,0),2)</f>
        <v>0</v>
      </c>
      <c r="BD64" s="32">
        <f>ROUND(VLOOKUP($B64,'3.ข้อมูลงบทดลองปัจจุบัน'!$A$5:$CL$846,55,0),2)</f>
        <v>10224070</v>
      </c>
      <c r="BE64" s="32">
        <f>ROUND(VLOOKUP($B64,'3.ข้อมูลงบทดลองปัจจุบัน'!$A$5:$CL$846,56,0),2)</f>
        <v>1204306.5</v>
      </c>
      <c r="BF64" s="32">
        <f>ROUND(VLOOKUP($B64,'3.ข้อมูลงบทดลองปัจจุบัน'!$A$5:$CL$846,57,0),2)</f>
        <v>1896844.61</v>
      </c>
      <c r="BG64" s="32">
        <f>ROUND(VLOOKUP($B64,'3.ข้อมูลงบทดลองปัจจุบัน'!$A$5:$CL$846,58,0),2)</f>
        <v>1059100</v>
      </c>
      <c r="BH64" s="32">
        <f>ROUND(VLOOKUP($B64,'3.ข้อมูลงบทดลองปัจจุบัน'!$A$5:$CL$846,59,0),2)</f>
        <v>3199740</v>
      </c>
      <c r="BI64" s="32">
        <f>ROUND(VLOOKUP($B64,'3.ข้อมูลงบทดลองปัจจุบัน'!$A$5:$CL$846,60,0),2)</f>
        <v>764290</v>
      </c>
      <c r="BJ64" s="32">
        <f>ROUND(VLOOKUP($B64,'3.ข้อมูลงบทดลองปัจจุบัน'!$A$5:$CL$846,61,0),2)</f>
        <v>0</v>
      </c>
      <c r="BK64" s="32">
        <f>ROUND(VLOOKUP($B64,'3.ข้อมูลงบทดลองปัจจุบัน'!$A$5:$CL$846,62,0),2)</f>
        <v>0</v>
      </c>
      <c r="BL64" s="32">
        <f>ROUND(VLOOKUP($B64,'3.ข้อมูลงบทดลองปัจจุบัน'!$A$5:$CL$846,63,0),2)</f>
        <v>0</v>
      </c>
      <c r="BM64" s="32">
        <f>ROUND(VLOOKUP($B64,'3.ข้อมูลงบทดลองปัจจุบัน'!$A$5:$CL$846,64,0),2)</f>
        <v>2233870</v>
      </c>
      <c r="BN64" s="32">
        <f>ROUND(VLOOKUP($B64,'3.ข้อมูลงบทดลองปัจจุบัน'!$A$5:$CL$846,65,0),2)</f>
        <v>1525760</v>
      </c>
      <c r="BO64" s="32">
        <f>ROUND(VLOOKUP($B64,'3.ข้อมูลงบทดลองปัจจุบัน'!$A$5:$CL$846,66,0),2)</f>
        <v>1268540</v>
      </c>
      <c r="BP64" s="32">
        <f>ROUND(VLOOKUP($B64,'3.ข้อมูลงบทดลองปัจจุบัน'!$A$5:$CL$846,67,0),2)</f>
        <v>797506.3</v>
      </c>
      <c r="BQ64" s="32">
        <f>ROUND(VLOOKUP($B64,'3.ข้อมูลงบทดลองปัจจุบัน'!$A$5:$CL$846,68,0),2)</f>
        <v>527150</v>
      </c>
      <c r="BR64" s="32">
        <f>ROUND(VLOOKUP($B64,'3.ข้อมูลงบทดลองปัจจุบัน'!$A$5:$CL$846,69,0),2)</f>
        <v>0</v>
      </c>
      <c r="BS64" s="32">
        <f>ROUND(VLOOKUP($B64,'3.ข้อมูลงบทดลองปัจจุบัน'!$A$5:$CL$846,70,0),2)</f>
        <v>7930312.25</v>
      </c>
      <c r="BT64" s="32">
        <f>ROUND(VLOOKUP($B64,'3.ข้อมูลงบทดลองปัจจุบัน'!$A$5:$CL$846,71,0),2)</f>
        <v>258307.6</v>
      </c>
      <c r="BU64" s="32">
        <f>ROUND(VLOOKUP($B64,'3.ข้อมูลงบทดลองปัจจุบัน'!$A$5:$CL$846,72,0),2)</f>
        <v>982220</v>
      </c>
      <c r="BV64" s="32">
        <f>ROUND(VLOOKUP($B64,'3.ข้อมูลงบทดลองปัจจุบัน'!$A$5:$CL$846,73,0),2)</f>
        <v>2419450</v>
      </c>
      <c r="BW64" s="32">
        <f>ROUND(VLOOKUP($B64,'3.ข้อมูลงบทดลองปัจจุบัน'!$A$5:$CL$846,74,0),2)</f>
        <v>0</v>
      </c>
      <c r="BX64" s="32">
        <f>ROUND(VLOOKUP($B64,'3.ข้อมูลงบทดลองปัจจุบัน'!$A$5:$CL$846,75,0),2)</f>
        <v>1587700</v>
      </c>
      <c r="BY64" s="32">
        <f>ROUND(VLOOKUP($B64,'3.ข้อมูลงบทดลองปัจจุบัน'!$A$5:$CL$846,76,0),2)</f>
        <v>1535020</v>
      </c>
      <c r="BZ64" s="32">
        <f>ROUND(VLOOKUP($B64,'3.ข้อมูลงบทดลองปัจจุบัน'!$A$5:$CL$846,77,0),2)</f>
        <v>1048240</v>
      </c>
      <c r="CA64" s="32">
        <f>ROUND(VLOOKUP($B64,'3.ข้อมูลงบทดลองปัจจุบัน'!$A$5:$CL$846,78,0),2)</f>
        <v>231030</v>
      </c>
      <c r="CB64" s="32">
        <f>ROUND(VLOOKUP($B64,'3.ข้อมูลงบทดลองปัจจุบัน'!$A$5:$CL$846,79,0),2)</f>
        <v>481120</v>
      </c>
      <c r="CC64" s="32">
        <f>ROUND(VLOOKUP($B64,'3.ข้อมูลงบทดลองปัจจุบัน'!$A$5:$CL$846,80,0),2)</f>
        <v>1126500</v>
      </c>
      <c r="CD64" s="32">
        <f>ROUND(VLOOKUP($B64,'3.ข้อมูลงบทดลองปัจจุบัน'!$A$5:$CL$846,81,0),2)</f>
        <v>666860</v>
      </c>
      <c r="CE64" s="32">
        <f>ROUND(VLOOKUP($B64,'3.ข้อมูลงบทดลองปัจจุบัน'!$A$5:$CL$846,82,0),2)</f>
        <v>2187200</v>
      </c>
      <c r="CF64" s="32">
        <f>ROUND(VLOOKUP($B64,'3.ข้อมูลงบทดลองปัจจุบัน'!$A$5:$CL$846,83,0),2)</f>
        <v>0</v>
      </c>
      <c r="CG64" s="32">
        <f>ROUND(VLOOKUP($B64,'3.ข้อมูลงบทดลองปัจจุบัน'!$A$5:$CL$846,84,0),2)</f>
        <v>811180</v>
      </c>
      <c r="CH64" s="32">
        <f>ROUND(VLOOKUP($B64,'3.ข้อมูลงบทดลองปัจจุบัน'!$A$5:$CL$846,85,0),2)</f>
        <v>650390</v>
      </c>
      <c r="CI64" s="32">
        <f>ROUND(VLOOKUP($B64,'3.ข้อมูลงบทดลองปัจจุบัน'!$A$5:$CL$846,86,0),2)</f>
        <v>531390</v>
      </c>
      <c r="CJ64" s="32">
        <f>ROUND(VLOOKUP($B64,'3.ข้อมูลงบทดลองปัจจุบัน'!$A$5:$CL$846,87,0),2)</f>
        <v>0</v>
      </c>
      <c r="CK64" s="32">
        <f>ROUND(VLOOKUP($B64,'3.ข้อมูลงบทดลองปัจจุบัน'!$A$5:$CL$846,88,0),2)</f>
        <v>996890</v>
      </c>
      <c r="CL64" s="32">
        <f>ROUND(VLOOKUP($B64,'3.ข้อมูลงบทดลองปัจจุบัน'!$A$5:$CL$846,89,0),2)</f>
        <v>0</v>
      </c>
      <c r="CM64" s="32">
        <f>ROUND(VLOOKUP($B64,'3.ข้อมูลงบทดลองปัจจุบัน'!$A$5:$CL$846,90,0),2)</f>
        <v>0</v>
      </c>
      <c r="CO64" s="75"/>
    </row>
    <row r="65" spans="1:93" x14ac:dyDescent="0.7">
      <c r="A65" s="101" t="s">
        <v>1471</v>
      </c>
      <c r="B65" s="101" t="s">
        <v>1977</v>
      </c>
      <c r="C65" s="100" t="s">
        <v>653</v>
      </c>
      <c r="D65" s="32">
        <f>ROUND(VLOOKUP($B65,'3.ข้อมูลงบทดลองปัจจุบัน'!$A$5:$CL$846,3,0),2)</f>
        <v>5969544.2699999996</v>
      </c>
      <c r="E65" s="32">
        <f>ROUND(VLOOKUP($B65,'3.ข้อมูลงบทดลองปัจจุบัน'!$A$5:$CL$846,4,0),2)</f>
        <v>0</v>
      </c>
      <c r="F65" s="32">
        <f>ROUND(VLOOKUP($B65,'3.ข้อมูลงบทดลองปัจจุบัน'!$A$5:$CL$846,5,0),2)</f>
        <v>365520</v>
      </c>
      <c r="G65" s="32">
        <f>ROUND(VLOOKUP($B65,'3.ข้อมูลงบทดลองปัจจุบัน'!$A$5:$CL$846,6,0),2)</f>
        <v>522630</v>
      </c>
      <c r="H65" s="32">
        <f>ROUND(VLOOKUP($B65,'3.ข้อมูลงบทดลองปัจจุบัน'!$A$5:$CL$846,7,0),2)</f>
        <v>0</v>
      </c>
      <c r="I65" s="32">
        <f>ROUND(VLOOKUP($B65,'3.ข้อมูลงบทดลองปัจจุบัน'!$A$5:$CL$846,8,0),2)</f>
        <v>0</v>
      </c>
      <c r="J65" s="32">
        <f>ROUND(VLOOKUP($B65,'3.ข้อมูลงบทดลองปัจจุบัน'!$A$5:$CL$846,9,0),2)</f>
        <v>336840</v>
      </c>
      <c r="K65" s="32">
        <f>ROUND(VLOOKUP($B65,'3.ข้อมูลงบทดลองปัจจุบัน'!$A$5:$CL$846,10,0),2)</f>
        <v>0</v>
      </c>
      <c r="L65" s="32">
        <f>ROUND(VLOOKUP($B65,'3.ข้อมูลงบทดลองปัจจุบัน'!$A$5:$CL$846,11,0),2)</f>
        <v>2539760</v>
      </c>
      <c r="M65" s="32">
        <f>ROUND(VLOOKUP($B65,'3.ข้อมูลงบทดลองปัจจุบัน'!$A$5:$CL$846,12,0),2)</f>
        <v>1190840</v>
      </c>
      <c r="N65" s="32">
        <f>ROUND(VLOOKUP($B65,'3.ข้อมูลงบทดลองปัจจุบัน'!$A$5:$CL$846,13,0),2)</f>
        <v>0</v>
      </c>
      <c r="O65" s="32">
        <f>ROUND(VLOOKUP($B65,'3.ข้อมูลงบทดลองปัจจุบัน'!$A$5:$CL$846,14,0),2)</f>
        <v>0</v>
      </c>
      <c r="P65" s="32">
        <f>ROUND(VLOOKUP($B65,'3.ข้อมูลงบทดลองปัจจุบัน'!$A$5:$CL$846,15,0),2)</f>
        <v>1618720</v>
      </c>
      <c r="Q65" s="32">
        <f>ROUND(VLOOKUP($B65,'3.ข้อมูลงบทดลองปัจจุบัน'!$A$5:$CL$846,16,0),2)</f>
        <v>1252450</v>
      </c>
      <c r="R65" s="32">
        <f>ROUND(VLOOKUP($B65,'3.ข้อมูลงบทดลองปัจจุบัน'!$A$5:$CL$846,17,0),2)</f>
        <v>259860</v>
      </c>
      <c r="S65" s="32">
        <f>ROUND(VLOOKUP($B65,'3.ข้อมูลงบทดลองปัจจุบัน'!$A$5:$CL$846,18,0),2)</f>
        <v>344420</v>
      </c>
      <c r="T65" s="32">
        <f>ROUND(VLOOKUP($B65,'3.ข้อมูลงบทดลองปัจจุบัน'!$A$5:$CL$846,19,0),2)</f>
        <v>738570</v>
      </c>
      <c r="U65" s="32">
        <f>ROUND(VLOOKUP($B65,'3.ข้อมูลงบทดลองปัจจุบัน'!$A$5:$CL$846,20,0),2)</f>
        <v>1099080</v>
      </c>
      <c r="V65" s="32">
        <f>ROUND(VLOOKUP($B65,'3.ข้อมูลงบทดลองปัจจุบัน'!$A$5:$CL$846,21,0),2)</f>
        <v>1104920</v>
      </c>
      <c r="W65" s="32">
        <f>ROUND(VLOOKUP($B65,'3.ข้อมูลงบทดลองปัจจุบัน'!$A$5:$CL$846,22,0),2)</f>
        <v>463020</v>
      </c>
      <c r="X65" s="32">
        <f>ROUND(VLOOKUP($B65,'3.ข้อมูลงบทดลองปัจจุบัน'!$A$5:$CL$846,23,0),2)</f>
        <v>2913000</v>
      </c>
      <c r="Y65" s="32">
        <f>ROUND(VLOOKUP($B65,'3.ข้อมูลงบทดลองปัจจุบัน'!$A$5:$CL$846,24,0),2)</f>
        <v>600180</v>
      </c>
      <c r="Z65" s="32">
        <f>ROUND(VLOOKUP($B65,'3.ข้อมูลงบทดลองปัจจุบัน'!$A$5:$CL$846,25,0),2)</f>
        <v>0</v>
      </c>
      <c r="AA65" s="32">
        <f>ROUND(VLOOKUP($B65,'3.ข้อมูลงบทดลองปัจจุบัน'!$A$5:$CL$846,26,0),2)</f>
        <v>451502.4</v>
      </c>
      <c r="AB65" s="32">
        <f>ROUND(VLOOKUP($B65,'3.ข้อมูลงบทดลองปัจจุบัน'!$A$5:$CL$846,27,0),2)</f>
        <v>554000</v>
      </c>
      <c r="AC65" s="32">
        <f>ROUND(VLOOKUP($B65,'3.ข้อมูลงบทดลองปัจจุบัน'!$A$5:$CL$846,28,0),2)</f>
        <v>824480</v>
      </c>
      <c r="AD65" s="32">
        <f>ROUND(VLOOKUP($B65,'3.ข้อมูลงบทดลองปัจจุบัน'!$A$5:$CL$846,29,0),2)</f>
        <v>0</v>
      </c>
      <c r="AE65" s="32">
        <f>ROUND(VLOOKUP($B65,'3.ข้อมูลงบทดลองปัจจุบัน'!$A$5:$CL$846,30,0),2)</f>
        <v>599520</v>
      </c>
      <c r="AF65" s="32">
        <f>ROUND(VLOOKUP($B65,'3.ข้อมูลงบทดลองปัจจุบัน'!$A$5:$CL$846,31,0),2)</f>
        <v>0</v>
      </c>
      <c r="AG65" s="32">
        <f>ROUND(VLOOKUP($B65,'3.ข้อมูลงบทดลองปัจจุบัน'!$A$5:$CL$846,32,0),2)</f>
        <v>0</v>
      </c>
      <c r="AH65" s="32">
        <f>ROUND(VLOOKUP($B65,'3.ข้อมูลงบทดลองปัจจุบัน'!$A$5:$CL$846,33,0),2)</f>
        <v>1977181.64</v>
      </c>
      <c r="AI65" s="32">
        <f>ROUND(VLOOKUP($B65,'3.ข้อมูลงบทดลองปัจจุบัน'!$A$5:$CL$846,34,0),2)</f>
        <v>0</v>
      </c>
      <c r="AJ65" s="32">
        <f>ROUND(VLOOKUP($B65,'3.ข้อมูลงบทดลองปัจจุบัน'!$A$5:$CL$846,35,0),2)</f>
        <v>1334280</v>
      </c>
      <c r="AK65" s="32">
        <f>ROUND(VLOOKUP($B65,'3.ข้อมูลงบทดลองปัจจุบัน'!$A$5:$CL$846,36,0),2)</f>
        <v>0</v>
      </c>
      <c r="AL65" s="32">
        <f>ROUND(VLOOKUP($B65,'3.ข้อมูลงบทดลองปัจจุบัน'!$A$5:$CL$846,37,0),2)</f>
        <v>2946180</v>
      </c>
      <c r="AM65" s="32">
        <f>ROUND(VLOOKUP($B65,'3.ข้อมูลงบทดลองปัจจุบัน'!$A$5:$CL$846,38,0),2)</f>
        <v>495763.20000000001</v>
      </c>
      <c r="AN65" s="32">
        <f>ROUND(VLOOKUP($B65,'3.ข้อมูลงบทดลองปัจจุบัน'!$A$5:$CL$846,39,0),2)</f>
        <v>314200</v>
      </c>
      <c r="AO65" s="32">
        <f>ROUND(VLOOKUP($B65,'3.ข้อมูลงบทดลองปัจจุบัน'!$A$5:$CL$846,40,0),2)</f>
        <v>618100</v>
      </c>
      <c r="AP65" s="32">
        <f>ROUND(VLOOKUP($B65,'3.ข้อมูลงบทดลองปัจจุบัน'!$A$5:$CL$846,41,0),2)</f>
        <v>523420</v>
      </c>
      <c r="AQ65" s="32">
        <f>ROUND(VLOOKUP($B65,'3.ข้อมูลงบทดลองปัจจุบัน'!$A$5:$CL$846,42,0),2)</f>
        <v>0</v>
      </c>
      <c r="AR65" s="32">
        <f>ROUND(VLOOKUP($B65,'3.ข้อมูลงบทดลองปัจจุบัน'!$A$5:$CL$846,43,0),2)</f>
        <v>535642.67000000004</v>
      </c>
      <c r="AS65" s="32">
        <f>ROUND(VLOOKUP($B65,'3.ข้อมูลงบทดลองปัจจุบัน'!$A$5:$CL$846,44,0),2)</f>
        <v>384500</v>
      </c>
      <c r="AT65" s="32">
        <f>ROUND(VLOOKUP($B65,'3.ข้อมูลงบทดลองปัจจุบัน'!$A$5:$CL$846,45,0),2)</f>
        <v>1283440</v>
      </c>
      <c r="AU65" s="32">
        <f>ROUND(VLOOKUP($B65,'3.ข้อมูลงบทดลองปัจจุบัน'!$A$5:$CL$846,46,0),2)</f>
        <v>554660</v>
      </c>
      <c r="AV65" s="32">
        <f>ROUND(VLOOKUP($B65,'3.ข้อมูลงบทดลองปัจจุบัน'!$A$5:$CL$846,47,0),2)</f>
        <v>0</v>
      </c>
      <c r="AW65" s="32">
        <f>ROUND(VLOOKUP($B65,'3.ข้อมูลงบทดลองปัจจุบัน'!$A$5:$CL$846,48,0),2)</f>
        <v>343600</v>
      </c>
      <c r="AX65" s="32">
        <f>ROUND(VLOOKUP($B65,'3.ข้อมูลงบทดลองปัจจุบัน'!$A$5:$CL$846,49,0),2)</f>
        <v>264370</v>
      </c>
      <c r="AY65" s="32">
        <f>ROUND(VLOOKUP($B65,'3.ข้อมูลงบทดลองปัจจุบัน'!$A$5:$CL$846,50,0),2)</f>
        <v>670060</v>
      </c>
      <c r="AZ65" s="32">
        <f>ROUND(VLOOKUP($B65,'3.ข้อมูลงบทดลองปัจจุบัน'!$A$5:$CL$846,51,0),2)</f>
        <v>1622010</v>
      </c>
      <c r="BA65" s="32">
        <f>ROUND(VLOOKUP($B65,'3.ข้อมูลงบทดลองปัจจุบัน'!$A$5:$CL$846,52,0),2)</f>
        <v>577960</v>
      </c>
      <c r="BB65" s="32">
        <f>ROUND(VLOOKUP($B65,'3.ข้อมูลงบทดลองปัจจุบัน'!$A$5:$CL$846,53,0),2)</f>
        <v>1807721.69</v>
      </c>
      <c r="BC65" s="32">
        <f>ROUND(VLOOKUP($B65,'3.ข้อมูลงบทดลองปัจจุบัน'!$A$5:$CL$846,54,0),2)</f>
        <v>0</v>
      </c>
      <c r="BD65" s="32">
        <f>ROUND(VLOOKUP($B65,'3.ข้อมูลงบทดลองปัจจุบัน'!$A$5:$CL$846,55,0),2)</f>
        <v>795380</v>
      </c>
      <c r="BE65" s="32">
        <f>ROUND(VLOOKUP($B65,'3.ข้อมูลงบทดลองปัจจุบัน'!$A$5:$CL$846,56,0),2)</f>
        <v>1238031.3</v>
      </c>
      <c r="BF65" s="32">
        <f>ROUND(VLOOKUP($B65,'3.ข้อมูลงบทดลองปัจจุบัน'!$A$5:$CL$846,57,0),2)</f>
        <v>373320</v>
      </c>
      <c r="BG65" s="32">
        <f>ROUND(VLOOKUP($B65,'3.ข้อมูลงบทดลองปัจจุบัน'!$A$5:$CL$846,58,0),2)</f>
        <v>273520</v>
      </c>
      <c r="BH65" s="32">
        <f>ROUND(VLOOKUP($B65,'3.ข้อมูลงบทดลองปัจจุบัน'!$A$5:$CL$846,59,0),2)</f>
        <v>1177600</v>
      </c>
      <c r="BI65" s="32">
        <f>ROUND(VLOOKUP($B65,'3.ข้อมูลงบทดลองปัจจุบัน'!$A$5:$CL$846,60,0),2)</f>
        <v>0</v>
      </c>
      <c r="BJ65" s="32">
        <f>ROUND(VLOOKUP($B65,'3.ข้อมูลงบทดลองปัจจุบัน'!$A$5:$CL$846,61,0),2)</f>
        <v>0</v>
      </c>
      <c r="BK65" s="32">
        <f>ROUND(VLOOKUP($B65,'3.ข้อมูลงบทดลองปัจจุบัน'!$A$5:$CL$846,62,0),2)</f>
        <v>0</v>
      </c>
      <c r="BL65" s="32">
        <f>ROUND(VLOOKUP($B65,'3.ข้อมูลงบทดลองปัจจุบัน'!$A$5:$CL$846,63,0),2)</f>
        <v>0</v>
      </c>
      <c r="BM65" s="32">
        <f>ROUND(VLOOKUP($B65,'3.ข้อมูลงบทดลองปัจจุบัน'!$A$5:$CL$846,64,0),2)</f>
        <v>3878087</v>
      </c>
      <c r="BN65" s="32">
        <f>ROUND(VLOOKUP($B65,'3.ข้อมูลงบทดลองปัจจุบัน'!$A$5:$CL$846,65,0),2)</f>
        <v>773460</v>
      </c>
      <c r="BO65" s="32">
        <f>ROUND(VLOOKUP($B65,'3.ข้อมูลงบทดลองปัจจุบัน'!$A$5:$CL$846,66,0),2)</f>
        <v>779140</v>
      </c>
      <c r="BP65" s="32">
        <f>ROUND(VLOOKUP($B65,'3.ข้อมูลงบทดลองปัจจุบัน'!$A$5:$CL$846,67,0),2)</f>
        <v>1104065</v>
      </c>
      <c r="BQ65" s="32">
        <f>ROUND(VLOOKUP($B65,'3.ข้อมูลงบทดลองปัจจุบัน'!$A$5:$CL$846,68,0),2)</f>
        <v>780350</v>
      </c>
      <c r="BR65" s="32">
        <f>ROUND(VLOOKUP($B65,'3.ข้อมูลงบทดลองปัจจุบัน'!$A$5:$CL$846,69,0),2)</f>
        <v>0</v>
      </c>
      <c r="BS65" s="32">
        <f>ROUND(VLOOKUP($B65,'3.ข้อมูลงบทดลองปัจจุบัน'!$A$5:$CL$846,70,0),2)</f>
        <v>5739088.6399999997</v>
      </c>
      <c r="BT65" s="32">
        <f>ROUND(VLOOKUP($B65,'3.ข้อมูลงบทดลองปัจจุบัน'!$A$5:$CL$846,71,0),2)</f>
        <v>884752.4</v>
      </c>
      <c r="BU65" s="32">
        <f>ROUND(VLOOKUP($B65,'3.ข้อมูลงบทดลองปัจจุบัน'!$A$5:$CL$846,72,0),2)</f>
        <v>875280</v>
      </c>
      <c r="BV65" s="32">
        <f>ROUND(VLOOKUP($B65,'3.ข้อมูลงบทดลองปัจจุบัน'!$A$5:$CL$846,73,0),2)</f>
        <v>511250</v>
      </c>
      <c r="BW65" s="32">
        <f>ROUND(VLOOKUP($B65,'3.ข้อมูลงบทดลองปัจจุบัน'!$A$5:$CL$846,74,0),2)</f>
        <v>0</v>
      </c>
      <c r="BX65" s="32">
        <f>ROUND(VLOOKUP($B65,'3.ข้อมูลงบทดลองปัจจุบัน'!$A$5:$CL$846,75,0),2)</f>
        <v>0</v>
      </c>
      <c r="BY65" s="32">
        <f>ROUND(VLOOKUP($B65,'3.ข้อมูลงบทดลองปัจจุบัน'!$A$5:$CL$846,76,0),2)</f>
        <v>287800</v>
      </c>
      <c r="BZ65" s="32">
        <f>ROUND(VLOOKUP($B65,'3.ข้อมูลงบทดลองปัจจุบัน'!$A$5:$CL$846,77,0),2)</f>
        <v>884760</v>
      </c>
      <c r="CA65" s="32">
        <f>ROUND(VLOOKUP($B65,'3.ข้อมูลงบทดลองปัจจุบัน'!$A$5:$CL$846,78,0),2)</f>
        <v>279310</v>
      </c>
      <c r="CB65" s="32">
        <f>ROUND(VLOOKUP($B65,'3.ข้อมูลงบทดลองปัจจุบัน'!$A$5:$CL$846,79,0),2)</f>
        <v>1086520</v>
      </c>
      <c r="CC65" s="32">
        <f>ROUND(VLOOKUP($B65,'3.ข้อมูลงบทดลองปัจจุบัน'!$A$5:$CL$846,80,0),2)</f>
        <v>304480</v>
      </c>
      <c r="CD65" s="32">
        <f>ROUND(VLOOKUP($B65,'3.ข้อมูลงบทดลองปัจจุบัน'!$A$5:$CL$846,81,0),2)</f>
        <v>287800</v>
      </c>
      <c r="CE65" s="32">
        <f>ROUND(VLOOKUP($B65,'3.ข้อมูลงบทดลองปัจจุบัน'!$A$5:$CL$846,82,0),2)</f>
        <v>315560</v>
      </c>
      <c r="CF65" s="32">
        <f>ROUND(VLOOKUP($B65,'3.ข้อมูลงบทดลองปัจจุบัน'!$A$5:$CL$846,83,0),2)</f>
        <v>673765</v>
      </c>
      <c r="CG65" s="32">
        <f>ROUND(VLOOKUP($B65,'3.ข้อมูลงบทดลองปัจจุบัน'!$A$5:$CL$846,84,0),2)</f>
        <v>0</v>
      </c>
      <c r="CH65" s="32">
        <f>ROUND(VLOOKUP($B65,'3.ข้อมูลงบทดลองปัจจุบัน'!$A$5:$CL$846,85,0),2)</f>
        <v>915800</v>
      </c>
      <c r="CI65" s="32">
        <f>ROUND(VLOOKUP($B65,'3.ข้อมูลงบทดลองปัจจุบัน'!$A$5:$CL$846,86,0),2)</f>
        <v>271800</v>
      </c>
      <c r="CJ65" s="32">
        <f>ROUND(VLOOKUP($B65,'3.ข้อมูลงบทดลองปัจจุบัน'!$A$5:$CL$846,87,0),2)</f>
        <v>227520</v>
      </c>
      <c r="CK65" s="32">
        <f>ROUND(VLOOKUP($B65,'3.ข้อมูลงบทดลองปัจจุบัน'!$A$5:$CL$846,88,0),2)</f>
        <v>677970</v>
      </c>
      <c r="CL65" s="32">
        <f>ROUND(VLOOKUP($B65,'3.ข้อมูลงบทดลองปัจจุบัน'!$A$5:$CL$846,89,0),2)</f>
        <v>0</v>
      </c>
      <c r="CM65" s="32">
        <f>ROUND(VLOOKUP($B65,'3.ข้อมูลงบทดลองปัจจุบัน'!$A$5:$CL$846,90,0),2)</f>
        <v>0</v>
      </c>
      <c r="CO65" s="75"/>
    </row>
    <row r="66" spans="1:93" x14ac:dyDescent="0.7">
      <c r="A66" s="101" t="s">
        <v>1471</v>
      </c>
      <c r="B66" s="101" t="s">
        <v>1978</v>
      </c>
      <c r="C66" s="100" t="s">
        <v>654</v>
      </c>
      <c r="D66" s="32">
        <f>ROUND(VLOOKUP($B66,'3.ข้อมูลงบทดลองปัจจุบัน'!$A$5:$CL$846,3,0),2)</f>
        <v>23158393.52</v>
      </c>
      <c r="E66" s="32">
        <f>ROUND(VLOOKUP($B66,'3.ข้อมูลงบทดลองปัจจุบัน'!$A$5:$CL$846,4,0),2)</f>
        <v>649705</v>
      </c>
      <c r="F66" s="32">
        <f>ROUND(VLOOKUP($B66,'3.ข้อมูลงบทดลองปัจจุบัน'!$A$5:$CL$846,5,0),2)</f>
        <v>1740754.36</v>
      </c>
      <c r="G66" s="32">
        <f>ROUND(VLOOKUP($B66,'3.ข้อมูลงบทดลองปัจจุบัน'!$A$5:$CL$846,6,0),2)</f>
        <v>1223944</v>
      </c>
      <c r="H66" s="32">
        <f>ROUND(VLOOKUP($B66,'3.ข้อมูลงบทดลองปัจจุบัน'!$A$5:$CL$846,7,0),2)</f>
        <v>1908380</v>
      </c>
      <c r="I66" s="32">
        <f>ROUND(VLOOKUP($B66,'3.ข้อมูลงบทดลองปัจจุบัน'!$A$5:$CL$846,8,0),2)</f>
        <v>1643996.82</v>
      </c>
      <c r="J66" s="32">
        <f>ROUND(VLOOKUP($B66,'3.ข้อมูลงบทดลองปัจจุบัน'!$A$5:$CL$846,9,0),2)</f>
        <v>2514430</v>
      </c>
      <c r="K66" s="32">
        <f>ROUND(VLOOKUP($B66,'3.ข้อมูลงบทดลองปัจจุบัน'!$A$5:$CL$846,10,0),2)</f>
        <v>4491468.0199999996</v>
      </c>
      <c r="L66" s="32">
        <f>ROUND(VLOOKUP($B66,'3.ข้อมูลงบทดลองปัจจุบัน'!$A$5:$CL$846,11,0),2)</f>
        <v>796385.7</v>
      </c>
      <c r="M66" s="32">
        <f>ROUND(VLOOKUP($B66,'3.ข้อมูลงบทดลองปัจจุบัน'!$A$5:$CL$846,12,0),2)</f>
        <v>3633982.59</v>
      </c>
      <c r="N66" s="32">
        <f>ROUND(VLOOKUP($B66,'3.ข้อมูลงบทดลองปัจจุบัน'!$A$5:$CL$846,13,0),2)</f>
        <v>3395055</v>
      </c>
      <c r="O66" s="32">
        <f>ROUND(VLOOKUP($B66,'3.ข้อมูลงบทดลองปัจจุบัน'!$A$5:$CL$846,14,0),2)</f>
        <v>923764</v>
      </c>
      <c r="P66" s="32">
        <f>ROUND(VLOOKUP($B66,'3.ข้อมูลงบทดลองปัจจุบัน'!$A$5:$CL$846,15,0),2)</f>
        <v>6094882.8700000001</v>
      </c>
      <c r="Q66" s="32">
        <f>ROUND(VLOOKUP($B66,'3.ข้อมูลงบทดลองปัจจุบัน'!$A$5:$CL$846,16,0),2)</f>
        <v>844254</v>
      </c>
      <c r="R66" s="32">
        <f>ROUND(VLOOKUP($B66,'3.ข้อมูลงบทดลองปัจจุบัน'!$A$5:$CL$846,17,0),2)</f>
        <v>922589.03</v>
      </c>
      <c r="S66" s="32">
        <f>ROUND(VLOOKUP($B66,'3.ข้อมูลงบทดลองปัจจุบัน'!$A$5:$CL$846,18,0),2)</f>
        <v>685864</v>
      </c>
      <c r="T66" s="32">
        <f>ROUND(VLOOKUP($B66,'3.ข้อมูลงบทดลองปัจจุบัน'!$A$5:$CL$846,19,0),2)</f>
        <v>651063.38</v>
      </c>
      <c r="U66" s="32">
        <f>ROUND(VLOOKUP($B66,'3.ข้อมูลงบทดลองปัจจุบัน'!$A$5:$CL$846,20,0),2)</f>
        <v>38740</v>
      </c>
      <c r="V66" s="32">
        <f>ROUND(VLOOKUP($B66,'3.ข้อมูลงบทดลองปัจจุบัน'!$A$5:$CL$846,21,0),2)</f>
        <v>313571</v>
      </c>
      <c r="W66" s="32">
        <f>ROUND(VLOOKUP($B66,'3.ข้อมูลงบทดลองปัจจุบัน'!$A$5:$CL$846,22,0),2)</f>
        <v>142120</v>
      </c>
      <c r="X66" s="32">
        <f>ROUND(VLOOKUP($B66,'3.ข้อมูลงบทดลองปัจจุบัน'!$A$5:$CL$846,23,0),2)</f>
        <v>19817800.010000002</v>
      </c>
      <c r="Y66" s="32">
        <f>ROUND(VLOOKUP($B66,'3.ข้อมูลงบทดลองปัจจุบัน'!$A$5:$CL$846,24,0),2)</f>
        <v>1722236</v>
      </c>
      <c r="Z66" s="32">
        <f>ROUND(VLOOKUP($B66,'3.ข้อมูลงบทดลองปัจจุบัน'!$A$5:$CL$846,25,0),2)</f>
        <v>6732534.2199999997</v>
      </c>
      <c r="AA66" s="32">
        <f>ROUND(VLOOKUP($B66,'3.ข้อมูลงบทดลองปัจจุบัน'!$A$5:$CL$846,26,0),2)</f>
        <v>3206100</v>
      </c>
      <c r="AB66" s="32">
        <f>ROUND(VLOOKUP($B66,'3.ข้อมูลงบทดลองปัจจุบัน'!$A$5:$CL$846,27,0),2)</f>
        <v>2134340</v>
      </c>
      <c r="AC66" s="32">
        <f>ROUND(VLOOKUP($B66,'3.ข้อมูลงบทดลองปัจจุบัน'!$A$5:$CL$846,28,0),2)</f>
        <v>1089982.5</v>
      </c>
      <c r="AD66" s="32">
        <f>ROUND(VLOOKUP($B66,'3.ข้อมูลงบทดลองปัจจุบัน'!$A$5:$CL$846,29,0),2)</f>
        <v>2262890</v>
      </c>
      <c r="AE66" s="32">
        <f>ROUND(VLOOKUP($B66,'3.ข้อมูลงบทดลองปัจจุบัน'!$A$5:$CL$846,30,0),2)</f>
        <v>5765989</v>
      </c>
      <c r="AF66" s="32">
        <f>ROUND(VLOOKUP($B66,'3.ข้อมูลงบทดลองปัจจุบัน'!$A$5:$CL$846,31,0),2)</f>
        <v>2656762</v>
      </c>
      <c r="AG66" s="32">
        <f>ROUND(VLOOKUP($B66,'3.ข้อมูลงบทดลองปัจจุบัน'!$A$5:$CL$846,32,0),2)</f>
        <v>1498510</v>
      </c>
      <c r="AH66" s="32">
        <f>ROUND(VLOOKUP($B66,'3.ข้อมูลงบทดลองปัจจุบัน'!$A$5:$CL$846,33,0),2)</f>
        <v>950657.16</v>
      </c>
      <c r="AI66" s="32">
        <f>ROUND(VLOOKUP($B66,'3.ข้อมูลงบทดลองปัจจุบัน'!$A$5:$CL$846,34,0),2)</f>
        <v>3202876</v>
      </c>
      <c r="AJ66" s="32">
        <f>ROUND(VLOOKUP($B66,'3.ข้อมูลงบทดลองปัจจุบัน'!$A$5:$CL$846,35,0),2)</f>
        <v>1454592</v>
      </c>
      <c r="AK66" s="32">
        <f>ROUND(VLOOKUP($B66,'3.ข้อมูลงบทดลองปัจจุบัน'!$A$5:$CL$846,36,0),2)</f>
        <v>777905.02</v>
      </c>
      <c r="AL66" s="32">
        <f>ROUND(VLOOKUP($B66,'3.ข้อมูลงบทดลองปัจจุบัน'!$A$5:$CL$846,37,0),2)</f>
        <v>38393873.270000003</v>
      </c>
      <c r="AM66" s="32">
        <f>ROUND(VLOOKUP($B66,'3.ข้อมูลงบทดลองปัจจุบัน'!$A$5:$CL$846,38,0),2)</f>
        <v>3364224</v>
      </c>
      <c r="AN66" s="32">
        <f>ROUND(VLOOKUP($B66,'3.ข้อมูลงบทดลองปัจจุบัน'!$A$5:$CL$846,39,0),2)</f>
        <v>617294</v>
      </c>
      <c r="AO66" s="32">
        <f>ROUND(VLOOKUP($B66,'3.ข้อมูลงบทดลองปัจจุบัน'!$A$5:$CL$846,40,0),2)</f>
        <v>1489472.5</v>
      </c>
      <c r="AP66" s="32">
        <f>ROUND(VLOOKUP($B66,'3.ข้อมูลงบทดลองปัจจุบัน'!$A$5:$CL$846,41,0),2)</f>
        <v>2847893.31</v>
      </c>
      <c r="AQ66" s="32">
        <f>ROUND(VLOOKUP($B66,'3.ข้อมูลงบทดลองปัจจุบัน'!$A$5:$CL$846,42,0),2)</f>
        <v>3826708</v>
      </c>
      <c r="AR66" s="32">
        <f>ROUND(VLOOKUP($B66,'3.ข้อมูลงบทดลองปัจจุบัน'!$A$5:$CL$846,43,0),2)</f>
        <v>1008914</v>
      </c>
      <c r="AS66" s="32">
        <f>ROUND(VLOOKUP($B66,'3.ข้อมูลงบทดลองปัจจุบัน'!$A$5:$CL$846,44,0),2)</f>
        <v>13698726</v>
      </c>
      <c r="AT66" s="32">
        <f>ROUND(VLOOKUP($B66,'3.ข้อมูลงบทดลองปัจจุบัน'!$A$5:$CL$846,45,0),2)</f>
        <v>3381450</v>
      </c>
      <c r="AU66" s="32">
        <f>ROUND(VLOOKUP($B66,'3.ข้อมูลงบทดลองปัจจุบัน'!$A$5:$CL$846,46,0),2)</f>
        <v>5428385.5599999996</v>
      </c>
      <c r="AV66" s="32">
        <f>ROUND(VLOOKUP($B66,'3.ข้อมูลงบทดลองปัจจุบัน'!$A$5:$CL$846,47,0),2)</f>
        <v>2285622</v>
      </c>
      <c r="AW66" s="32">
        <f>ROUND(VLOOKUP($B66,'3.ข้อมูลงบทดลองปัจจุบัน'!$A$5:$CL$846,48,0),2)</f>
        <v>2271979</v>
      </c>
      <c r="AX66" s="32">
        <f>ROUND(VLOOKUP($B66,'3.ข้อมูลงบทดลองปัจจุบัน'!$A$5:$CL$846,49,0),2)</f>
        <v>938396</v>
      </c>
      <c r="AY66" s="32">
        <f>ROUND(VLOOKUP($B66,'3.ข้อมูลงบทดลองปัจจุบัน'!$A$5:$CL$846,50,0),2)</f>
        <v>1145523.68</v>
      </c>
      <c r="AZ66" s="32">
        <f>ROUND(VLOOKUP($B66,'3.ข้อมูลงบทดลองปัจจุบัน'!$A$5:$CL$846,51,0),2)</f>
        <v>728265.32</v>
      </c>
      <c r="BA66" s="32">
        <f>ROUND(VLOOKUP($B66,'3.ข้อมูลงบทดลองปัจจุบัน'!$A$5:$CL$846,52,0),2)</f>
        <v>1603696</v>
      </c>
      <c r="BB66" s="32">
        <f>ROUND(VLOOKUP($B66,'3.ข้อมูลงบทดลองปัจจุบัน'!$A$5:$CL$846,53,0),2)</f>
        <v>3378872.83</v>
      </c>
      <c r="BC66" s="32">
        <f>ROUND(VLOOKUP($B66,'3.ข้อมูลงบทดลองปัจจุบัน'!$A$5:$CL$846,54,0),2)</f>
        <v>503370</v>
      </c>
      <c r="BD66" s="32">
        <f>ROUND(VLOOKUP($B66,'3.ข้อมูลงบทดลองปัจจุบัน'!$A$5:$CL$846,55,0),2)</f>
        <v>17049716.890000001</v>
      </c>
      <c r="BE66" s="32">
        <f>ROUND(VLOOKUP($B66,'3.ข้อมูลงบทดลองปัจจุบัน'!$A$5:$CL$846,56,0),2)</f>
        <v>1619113</v>
      </c>
      <c r="BF66" s="32">
        <f>ROUND(VLOOKUP($B66,'3.ข้อมูลงบทดลองปัจจุบัน'!$A$5:$CL$846,57,0),2)</f>
        <v>209480</v>
      </c>
      <c r="BG66" s="32">
        <f>ROUND(VLOOKUP($B66,'3.ข้อมูลงบทดลองปัจจุบัน'!$A$5:$CL$846,58,0),2)</f>
        <v>1705761</v>
      </c>
      <c r="BH66" s="32">
        <f>ROUND(VLOOKUP($B66,'3.ข้อมูลงบทดลองปัจจุบัน'!$A$5:$CL$846,59,0),2)</f>
        <v>2240379</v>
      </c>
      <c r="BI66" s="32">
        <f>ROUND(VLOOKUP($B66,'3.ข้อมูลงบทดลองปัจจุบัน'!$A$5:$CL$846,60,0),2)</f>
        <v>1076134.81</v>
      </c>
      <c r="BJ66" s="32">
        <f>ROUND(VLOOKUP($B66,'3.ข้อมูลงบทดลองปัจจุบัน'!$A$5:$CL$846,61,0),2)</f>
        <v>1082020</v>
      </c>
      <c r="BK66" s="32">
        <f>ROUND(VLOOKUP($B66,'3.ข้อมูลงบทดลองปัจจุบัน'!$A$5:$CL$846,62,0),2)</f>
        <v>2246961</v>
      </c>
      <c r="BL66" s="32">
        <f>ROUND(VLOOKUP($B66,'3.ข้อมูลงบทดลองปัจจุบัน'!$A$5:$CL$846,63,0),2)</f>
        <v>4086112.82</v>
      </c>
      <c r="BM66" s="32">
        <f>ROUND(VLOOKUP($B66,'3.ข้อมูลงบทดลองปัจจุบัน'!$A$5:$CL$846,64,0),2)</f>
        <v>1776148.39</v>
      </c>
      <c r="BN66" s="32">
        <f>ROUND(VLOOKUP($B66,'3.ข้อมูลงบทดลองปัจจุบัน'!$A$5:$CL$846,65,0),2)</f>
        <v>915773.5</v>
      </c>
      <c r="BO66" s="32">
        <f>ROUND(VLOOKUP($B66,'3.ข้อมูลงบทดลองปัจจุบัน'!$A$5:$CL$846,66,0),2)</f>
        <v>1167501</v>
      </c>
      <c r="BP66" s="32">
        <f>ROUND(VLOOKUP($B66,'3.ข้อมูลงบทดลองปัจจุบัน'!$A$5:$CL$846,67,0),2)</f>
        <v>1261066.82</v>
      </c>
      <c r="BQ66" s="32">
        <f>ROUND(VLOOKUP($B66,'3.ข้อมูลงบทดลองปัจจุบัน'!$A$5:$CL$846,68,0),2)</f>
        <v>235480</v>
      </c>
      <c r="BR66" s="32">
        <f>ROUND(VLOOKUP($B66,'3.ข้อมูลงบทดลองปัจจุบัน'!$A$5:$CL$846,69,0),2)</f>
        <v>2894406.72</v>
      </c>
      <c r="BS66" s="32">
        <f>ROUND(VLOOKUP($B66,'3.ข้อมูลงบทดลองปัจจุบัน'!$A$5:$CL$846,70,0),2)</f>
        <v>33506246</v>
      </c>
      <c r="BT66" s="32">
        <f>ROUND(VLOOKUP($B66,'3.ข้อมูลงบทดลองปัจจุบัน'!$A$5:$CL$846,71,0),2)</f>
        <v>2675087.04</v>
      </c>
      <c r="BU66" s="32">
        <f>ROUND(VLOOKUP($B66,'3.ข้อมูลงบทดลองปัจจุบัน'!$A$5:$CL$846,72,0),2)</f>
        <v>1322490</v>
      </c>
      <c r="BV66" s="32">
        <f>ROUND(VLOOKUP($B66,'3.ข้อมูลงบทดลองปัจจุบัน'!$A$5:$CL$846,73,0),2)</f>
        <v>14582729.84</v>
      </c>
      <c r="BW66" s="32">
        <f>ROUND(VLOOKUP($B66,'3.ข้อมูลงบทดลองปัจจุบัน'!$A$5:$CL$846,74,0),2)</f>
        <v>427664</v>
      </c>
      <c r="BX66" s="32">
        <f>ROUND(VLOOKUP($B66,'3.ข้อมูลงบทดลองปัจจุบัน'!$A$5:$CL$846,75,0),2)</f>
        <v>639577</v>
      </c>
      <c r="BY66" s="32">
        <f>ROUND(VLOOKUP($B66,'3.ข้อมูลงบทดลองปัจจุบัน'!$A$5:$CL$846,76,0),2)</f>
        <v>3804082.51</v>
      </c>
      <c r="BZ66" s="32">
        <f>ROUND(VLOOKUP($B66,'3.ข้อมูลงบทดลองปัจจุบัน'!$A$5:$CL$846,77,0),2)</f>
        <v>1727280</v>
      </c>
      <c r="CA66" s="32">
        <f>ROUND(VLOOKUP($B66,'3.ข้อมูลงบทดลองปัจจุบัน'!$A$5:$CL$846,78,0),2)</f>
        <v>1288852.8600000001</v>
      </c>
      <c r="CB66" s="32">
        <f>ROUND(VLOOKUP($B66,'3.ข้อมูลงบทดลองปัจจุบัน'!$A$5:$CL$846,79,0),2)</f>
        <v>2125623</v>
      </c>
      <c r="CC66" s="32">
        <f>ROUND(VLOOKUP($B66,'3.ข้อมูลงบทดลองปัจจุบัน'!$A$5:$CL$846,80,0),2)</f>
        <v>3216667.5</v>
      </c>
      <c r="CD66" s="32">
        <f>ROUND(VLOOKUP($B66,'3.ข้อมูลงบทดลองปัจจุบัน'!$A$5:$CL$846,81,0),2)</f>
        <v>8090588.5</v>
      </c>
      <c r="CE66" s="32">
        <f>ROUND(VLOOKUP($B66,'3.ข้อมูลงบทดลองปัจจุบัน'!$A$5:$CL$846,82,0),2)</f>
        <v>2260881</v>
      </c>
      <c r="CF66" s="32">
        <f>ROUND(VLOOKUP($B66,'3.ข้อมูลงบทดลองปัจจุบัน'!$A$5:$CL$846,83,0),2)</f>
        <v>6432945.29</v>
      </c>
      <c r="CG66" s="32">
        <f>ROUND(VLOOKUP($B66,'3.ข้อมูลงบทดลองปัจจุบัน'!$A$5:$CL$846,84,0),2)</f>
        <v>3397147.5</v>
      </c>
      <c r="CH66" s="32">
        <f>ROUND(VLOOKUP($B66,'3.ข้อมูลงบทดลองปัจจุบัน'!$A$5:$CL$846,85,0),2)</f>
        <v>1730162</v>
      </c>
      <c r="CI66" s="32">
        <f>ROUND(VLOOKUP($B66,'3.ข้อมูลงบทดลองปัจจุบัน'!$A$5:$CL$846,86,0),2)</f>
        <v>2634605</v>
      </c>
      <c r="CJ66" s="32">
        <f>ROUND(VLOOKUP($B66,'3.ข้อมูลงบทดลองปัจจุบัน'!$A$5:$CL$846,87,0),2)</f>
        <v>2118962</v>
      </c>
      <c r="CK66" s="32">
        <f>ROUND(VLOOKUP($B66,'3.ข้อมูลงบทดลองปัจจุบัน'!$A$5:$CL$846,88,0),2)</f>
        <v>3624073.97</v>
      </c>
      <c r="CL66" s="32">
        <f>ROUND(VLOOKUP($B66,'3.ข้อมูลงบทดลองปัจจุบัน'!$A$5:$CL$846,89,0),2)</f>
        <v>1660402.4</v>
      </c>
      <c r="CM66" s="32">
        <f>ROUND(VLOOKUP($B66,'3.ข้อมูลงบทดลองปัจจุบัน'!$A$5:$CL$846,90,0),2)</f>
        <v>1407359.24</v>
      </c>
      <c r="CO66" s="75"/>
    </row>
    <row r="67" spans="1:93" x14ac:dyDescent="0.7">
      <c r="A67" s="101" t="s">
        <v>1471</v>
      </c>
      <c r="B67" s="101" t="s">
        <v>1979</v>
      </c>
      <c r="C67" s="100" t="s">
        <v>655</v>
      </c>
      <c r="D67" s="32">
        <f>ROUND(VLOOKUP($B67,'3.ข้อมูลงบทดลองปัจจุบัน'!$A$5:$CL$846,3,0),2)</f>
        <v>1931188</v>
      </c>
      <c r="E67" s="32">
        <f>ROUND(VLOOKUP($B67,'3.ข้อมูลงบทดลองปัจจุบัน'!$A$5:$CL$846,4,0),2)</f>
        <v>0</v>
      </c>
      <c r="F67" s="32">
        <f>ROUND(VLOOKUP($B67,'3.ข้อมูลงบทดลองปัจจุบัน'!$A$5:$CL$846,5,0),2)</f>
        <v>0</v>
      </c>
      <c r="G67" s="32">
        <f>ROUND(VLOOKUP($B67,'3.ข้อมูลงบทดลองปัจจุบัน'!$A$5:$CL$846,6,0),2)</f>
        <v>0</v>
      </c>
      <c r="H67" s="32">
        <f>ROUND(VLOOKUP($B67,'3.ข้อมูลงบทดลองปัจจุบัน'!$A$5:$CL$846,7,0),2)</f>
        <v>0</v>
      </c>
      <c r="I67" s="32">
        <f>ROUND(VLOOKUP($B67,'3.ข้อมูลงบทดลองปัจจุบัน'!$A$5:$CL$846,8,0),2)</f>
        <v>223540</v>
      </c>
      <c r="J67" s="32">
        <f>ROUND(VLOOKUP($B67,'3.ข้อมูลงบทดลองปัจจุบัน'!$A$5:$CL$846,9,0),2)</f>
        <v>896679</v>
      </c>
      <c r="K67" s="32">
        <f>ROUND(VLOOKUP($B67,'3.ข้อมูลงบทดลองปัจจุบัน'!$A$5:$CL$846,10,0),2)</f>
        <v>80055</v>
      </c>
      <c r="L67" s="32">
        <f>ROUND(VLOOKUP($B67,'3.ข้อมูลงบทดลองปัจจุบัน'!$A$5:$CL$846,11,0),2)</f>
        <v>0</v>
      </c>
      <c r="M67" s="32">
        <f>ROUND(VLOOKUP($B67,'3.ข้อมูลงบทดลองปัจจุบัน'!$A$5:$CL$846,12,0),2)</f>
        <v>729660</v>
      </c>
      <c r="N67" s="32">
        <f>ROUND(VLOOKUP($B67,'3.ข้อมูลงบทดลองปัจจุบัน'!$A$5:$CL$846,13,0),2)</f>
        <v>0</v>
      </c>
      <c r="O67" s="32">
        <f>ROUND(VLOOKUP($B67,'3.ข้อมูลงบทดลองปัจจุบัน'!$A$5:$CL$846,14,0),2)</f>
        <v>290770</v>
      </c>
      <c r="P67" s="32">
        <f>ROUND(VLOOKUP($B67,'3.ข้อมูลงบทดลองปัจจุบัน'!$A$5:$CL$846,15,0),2)</f>
        <v>1932679</v>
      </c>
      <c r="Q67" s="32">
        <f>ROUND(VLOOKUP($B67,'3.ข้อมูลงบทดลองปัจจุบัน'!$A$5:$CL$846,16,0),2)</f>
        <v>276818</v>
      </c>
      <c r="R67" s="32">
        <f>ROUND(VLOOKUP($B67,'3.ข้อมูลงบทดลองปัจจุบัน'!$A$5:$CL$846,17,0),2)</f>
        <v>7060</v>
      </c>
      <c r="S67" s="32">
        <f>ROUND(VLOOKUP($B67,'3.ข้อมูลงบทดลองปัจจุบัน'!$A$5:$CL$846,18,0),2)</f>
        <v>36000</v>
      </c>
      <c r="T67" s="32">
        <f>ROUND(VLOOKUP($B67,'3.ข้อมูลงบทดลองปัจจุบัน'!$A$5:$CL$846,19,0),2)</f>
        <v>295148.03000000003</v>
      </c>
      <c r="U67" s="32">
        <f>ROUND(VLOOKUP($B67,'3.ข้อมูลงบทดลองปัจจุบัน'!$A$5:$CL$846,20,0),2)</f>
        <v>0</v>
      </c>
      <c r="V67" s="32">
        <f>ROUND(VLOOKUP($B67,'3.ข้อมูลงบทดลองปัจจุบัน'!$A$5:$CL$846,21,0),2)</f>
        <v>85525</v>
      </c>
      <c r="W67" s="32">
        <f>ROUND(VLOOKUP($B67,'3.ข้อมูลงบทดลองปัจจุบัน'!$A$5:$CL$846,22,0),2)</f>
        <v>0</v>
      </c>
      <c r="X67" s="32">
        <f>ROUND(VLOOKUP($B67,'3.ข้อมูลงบทดลองปัจจุบัน'!$A$5:$CL$846,23,0),2)</f>
        <v>793326.13</v>
      </c>
      <c r="Y67" s="32">
        <f>ROUND(VLOOKUP($B67,'3.ข้อมูลงบทดลองปัจจุบัน'!$A$5:$CL$846,24,0),2)</f>
        <v>562113</v>
      </c>
      <c r="Z67" s="32">
        <f>ROUND(VLOOKUP($B67,'3.ข้อมูลงบทดลองปัจจุบัน'!$A$5:$CL$846,25,0),2)</f>
        <v>883383</v>
      </c>
      <c r="AA67" s="32">
        <f>ROUND(VLOOKUP($B67,'3.ข้อมูลงบทดลองปัจจุบัน'!$A$5:$CL$846,26,0),2)</f>
        <v>469326</v>
      </c>
      <c r="AB67" s="32">
        <f>ROUND(VLOOKUP($B67,'3.ข้อมูลงบทดลองปัจจุบัน'!$A$5:$CL$846,27,0),2)</f>
        <v>0</v>
      </c>
      <c r="AC67" s="32">
        <f>ROUND(VLOOKUP($B67,'3.ข้อมูลงบทดลองปัจจุบัน'!$A$5:$CL$846,28,0),2)</f>
        <v>608025</v>
      </c>
      <c r="AD67" s="32">
        <f>ROUND(VLOOKUP($B67,'3.ข้อมูลงบทดลองปัจจุบัน'!$A$5:$CL$846,29,0),2)</f>
        <v>0</v>
      </c>
      <c r="AE67" s="32">
        <f>ROUND(VLOOKUP($B67,'3.ข้อมูลงบทดลองปัจจุบัน'!$A$5:$CL$846,30,0),2)</f>
        <v>146980</v>
      </c>
      <c r="AF67" s="32">
        <f>ROUND(VLOOKUP($B67,'3.ข้อมูลงบทดลองปัจจุบัน'!$A$5:$CL$846,31,0),2)</f>
        <v>0</v>
      </c>
      <c r="AG67" s="32">
        <f>ROUND(VLOOKUP($B67,'3.ข้อมูลงบทดลองปัจจุบัน'!$A$5:$CL$846,32,0),2)</f>
        <v>314597</v>
      </c>
      <c r="AH67" s="32">
        <f>ROUND(VLOOKUP($B67,'3.ข้อมูลงบทดลองปัจจุบัน'!$A$5:$CL$846,33,0),2)</f>
        <v>3040631.05</v>
      </c>
      <c r="AI67" s="32">
        <f>ROUND(VLOOKUP($B67,'3.ข้อมูลงบทดลองปัจจุบัน'!$A$5:$CL$846,34,0),2)</f>
        <v>230850</v>
      </c>
      <c r="AJ67" s="32">
        <f>ROUND(VLOOKUP($B67,'3.ข้อมูลงบทดลองปัจจุบัน'!$A$5:$CL$846,35,0),2)</f>
        <v>491648</v>
      </c>
      <c r="AK67" s="32">
        <f>ROUND(VLOOKUP($B67,'3.ข้อมูลงบทดลองปัจจุบัน'!$A$5:$CL$846,36,0),2)</f>
        <v>1167818</v>
      </c>
      <c r="AL67" s="32">
        <f>ROUND(VLOOKUP($B67,'3.ข้อมูลงบทดลองปัจจุบัน'!$A$5:$CL$846,37,0),2)</f>
        <v>2176890</v>
      </c>
      <c r="AM67" s="32">
        <f>ROUND(VLOOKUP($B67,'3.ข้อมูลงบทดลองปัจจุบัน'!$A$5:$CL$846,38,0),2)</f>
        <v>702662.5</v>
      </c>
      <c r="AN67" s="32">
        <f>ROUND(VLOOKUP($B67,'3.ข้อมูลงบทดลองปัจจุบัน'!$A$5:$CL$846,39,0),2)</f>
        <v>0</v>
      </c>
      <c r="AO67" s="32">
        <f>ROUND(VLOOKUP($B67,'3.ข้อมูลงบทดลองปัจจุบัน'!$A$5:$CL$846,40,0),2)</f>
        <v>2049662</v>
      </c>
      <c r="AP67" s="32">
        <f>ROUND(VLOOKUP($B67,'3.ข้อมูลงบทดลองปัจจุบัน'!$A$5:$CL$846,41,0),2)</f>
        <v>227074</v>
      </c>
      <c r="AQ67" s="32">
        <f>ROUND(VLOOKUP($B67,'3.ข้อมูลงบทดลองปัจจุบัน'!$A$5:$CL$846,42,0),2)</f>
        <v>0</v>
      </c>
      <c r="AR67" s="32">
        <f>ROUND(VLOOKUP($B67,'3.ข้อมูลงบทดลองปัจจุบัน'!$A$5:$CL$846,43,0),2)</f>
        <v>234470</v>
      </c>
      <c r="AS67" s="32">
        <f>ROUND(VLOOKUP($B67,'3.ข้อมูลงบทดลองปัจจุบัน'!$A$5:$CL$846,44,0),2)</f>
        <v>843401</v>
      </c>
      <c r="AT67" s="32">
        <f>ROUND(VLOOKUP($B67,'3.ข้อมูลงบทดลองปัจจุบัน'!$A$5:$CL$846,45,0),2)</f>
        <v>1224840</v>
      </c>
      <c r="AU67" s="32">
        <f>ROUND(VLOOKUP($B67,'3.ข้อมูลงบทดลองปัจจุบัน'!$A$5:$CL$846,46,0),2)</f>
        <v>1844731</v>
      </c>
      <c r="AV67" s="32">
        <f>ROUND(VLOOKUP($B67,'3.ข้อมูลงบทดลองปัจจุบัน'!$A$5:$CL$846,47,0),2)</f>
        <v>891899</v>
      </c>
      <c r="AW67" s="32">
        <f>ROUND(VLOOKUP($B67,'3.ข้อมูลงบทดลองปัจจุบัน'!$A$5:$CL$846,48,0),2)</f>
        <v>254526</v>
      </c>
      <c r="AX67" s="32">
        <f>ROUND(VLOOKUP($B67,'3.ข้อมูลงบทดลองปัจจุบัน'!$A$5:$CL$846,49,0),2)</f>
        <v>369127</v>
      </c>
      <c r="AY67" s="32">
        <f>ROUND(VLOOKUP($B67,'3.ข้อมูลงบทดลองปัจจุบัน'!$A$5:$CL$846,50,0),2)</f>
        <v>28715</v>
      </c>
      <c r="AZ67" s="32">
        <f>ROUND(VLOOKUP($B67,'3.ข้อมูลงบทดลองปัจจุบัน'!$A$5:$CL$846,51,0),2)</f>
        <v>794205</v>
      </c>
      <c r="BA67" s="32">
        <f>ROUND(VLOOKUP($B67,'3.ข้อมูลงบทดลองปัจจุบัน'!$A$5:$CL$846,52,0),2)</f>
        <v>1108969</v>
      </c>
      <c r="BB67" s="32">
        <f>ROUND(VLOOKUP($B67,'3.ข้อมูลงบทดลองปัจจุบัน'!$A$5:$CL$846,53,0),2)</f>
        <v>4337117.17</v>
      </c>
      <c r="BC67" s="32">
        <f>ROUND(VLOOKUP($B67,'3.ข้อมูลงบทดลองปัจจุบัน'!$A$5:$CL$846,54,0),2)</f>
        <v>62722</v>
      </c>
      <c r="BD67" s="32">
        <f>ROUND(VLOOKUP($B67,'3.ข้อมูลงบทดลองปัจจุบัน'!$A$5:$CL$846,55,0),2)</f>
        <v>5224369</v>
      </c>
      <c r="BE67" s="32">
        <f>ROUND(VLOOKUP($B67,'3.ข้อมูลงบทดลองปัจจุบัน'!$A$5:$CL$846,56,0),2)</f>
        <v>166000</v>
      </c>
      <c r="BF67" s="32">
        <f>ROUND(VLOOKUP($B67,'3.ข้อมูลงบทดลองปัจจุบัน'!$A$5:$CL$846,57,0),2)</f>
        <v>0</v>
      </c>
      <c r="BG67" s="32">
        <f>ROUND(VLOOKUP($B67,'3.ข้อมูลงบทดลองปัจจุบัน'!$A$5:$CL$846,58,0),2)</f>
        <v>3177135</v>
      </c>
      <c r="BH67" s="32">
        <f>ROUND(VLOOKUP($B67,'3.ข้อมูลงบทดลองปัจจุบัน'!$A$5:$CL$846,59,0),2)</f>
        <v>0</v>
      </c>
      <c r="BI67" s="32">
        <f>ROUND(VLOOKUP($B67,'3.ข้อมูลงบทดลองปัจจุบัน'!$A$5:$CL$846,60,0),2)</f>
        <v>0</v>
      </c>
      <c r="BJ67" s="32">
        <f>ROUND(VLOOKUP($B67,'3.ข้อมูลงบทดลองปัจจุบัน'!$A$5:$CL$846,61,0),2)</f>
        <v>1249623.5</v>
      </c>
      <c r="BK67" s="32">
        <f>ROUND(VLOOKUP($B67,'3.ข้อมูลงบทดลองปัจจุบัน'!$A$5:$CL$846,62,0),2)</f>
        <v>390807</v>
      </c>
      <c r="BL67" s="32">
        <f>ROUND(VLOOKUP($B67,'3.ข้อมูลงบทดลองปัจจุบัน'!$A$5:$CL$846,63,0),2)</f>
        <v>1043065</v>
      </c>
      <c r="BM67" s="32">
        <f>ROUND(VLOOKUP($B67,'3.ข้อมูลงบทดลองปัจจุบัน'!$A$5:$CL$846,64,0),2)</f>
        <v>453779</v>
      </c>
      <c r="BN67" s="32">
        <f>ROUND(VLOOKUP($B67,'3.ข้อมูลงบทดลองปัจจุบัน'!$A$5:$CL$846,65,0),2)</f>
        <v>2048307</v>
      </c>
      <c r="BO67" s="32">
        <f>ROUND(VLOOKUP($B67,'3.ข้อมูลงบทดลองปัจจุบัน'!$A$5:$CL$846,66,0),2)</f>
        <v>140836</v>
      </c>
      <c r="BP67" s="32">
        <f>ROUND(VLOOKUP($B67,'3.ข้อมูลงบทดลองปัจจุบัน'!$A$5:$CL$846,67,0),2)</f>
        <v>105293</v>
      </c>
      <c r="BQ67" s="32">
        <f>ROUND(VLOOKUP($B67,'3.ข้อมูลงบทดลองปัจจุบัน'!$A$5:$CL$846,68,0),2)</f>
        <v>1689812.5</v>
      </c>
      <c r="BR67" s="32">
        <f>ROUND(VLOOKUP($B67,'3.ข้อมูลงบทดลองปัจจุบัน'!$A$5:$CL$846,69,0),2)</f>
        <v>408084.47999999998</v>
      </c>
      <c r="BS67" s="32">
        <f>ROUND(VLOOKUP($B67,'3.ข้อมูลงบทดลองปัจจุบัน'!$A$5:$CL$846,70,0),2)</f>
        <v>5914114</v>
      </c>
      <c r="BT67" s="32">
        <f>ROUND(VLOOKUP($B67,'3.ข้อมูลงบทดลองปัจจุบัน'!$A$5:$CL$846,71,0),2)</f>
        <v>297291</v>
      </c>
      <c r="BU67" s="32">
        <f>ROUND(VLOOKUP($B67,'3.ข้อมูลงบทดลองปัจจุบัน'!$A$5:$CL$846,72,0),2)</f>
        <v>125700</v>
      </c>
      <c r="BV67" s="32">
        <f>ROUND(VLOOKUP($B67,'3.ข้อมูลงบทดลองปัจจุบัน'!$A$5:$CL$846,73,0),2)</f>
        <v>1083032.07</v>
      </c>
      <c r="BW67" s="32">
        <f>ROUND(VLOOKUP($B67,'3.ข้อมูลงบทดลองปัจจุบัน'!$A$5:$CL$846,74,0),2)</f>
        <v>142194</v>
      </c>
      <c r="BX67" s="32">
        <f>ROUND(VLOOKUP($B67,'3.ข้อมูลงบทดลองปัจจุบัน'!$A$5:$CL$846,75,0),2)</f>
        <v>673194</v>
      </c>
      <c r="BY67" s="32">
        <f>ROUND(VLOOKUP($B67,'3.ข้อมูลงบทดลองปัจจุบัน'!$A$5:$CL$846,76,0),2)</f>
        <v>1055628.48</v>
      </c>
      <c r="BZ67" s="32">
        <f>ROUND(VLOOKUP($B67,'3.ข้อมูลงบทดลองปัจจุบัน'!$A$5:$CL$846,77,0),2)</f>
        <v>998315</v>
      </c>
      <c r="CA67" s="32">
        <f>ROUND(VLOOKUP($B67,'3.ข้อมูลงบทดลองปัจจุบัน'!$A$5:$CL$846,78,0),2)</f>
        <v>745560</v>
      </c>
      <c r="CB67" s="32">
        <f>ROUND(VLOOKUP($B67,'3.ข้อมูลงบทดลองปัจจุบัน'!$A$5:$CL$846,79,0),2)</f>
        <v>1082766.8500000001</v>
      </c>
      <c r="CC67" s="32">
        <f>ROUND(VLOOKUP($B67,'3.ข้อมูลงบทดลองปัจจุบัน'!$A$5:$CL$846,80,0),2)</f>
        <v>497090</v>
      </c>
      <c r="CD67" s="32">
        <f>ROUND(VLOOKUP($B67,'3.ข้อมูลงบทดลองปัจจุบัน'!$A$5:$CL$846,81,0),2)</f>
        <v>266300</v>
      </c>
      <c r="CE67" s="32">
        <f>ROUND(VLOOKUP($B67,'3.ข้อมูลงบทดลองปัจจุบัน'!$A$5:$CL$846,82,0),2)</f>
        <v>580380</v>
      </c>
      <c r="CF67" s="32">
        <f>ROUND(VLOOKUP($B67,'3.ข้อมูลงบทดลองปัจจุบัน'!$A$5:$CL$846,83,0),2)</f>
        <v>2127380</v>
      </c>
      <c r="CG67" s="32">
        <f>ROUND(VLOOKUP($B67,'3.ข้อมูลงบทดลองปัจจุบัน'!$A$5:$CL$846,84,0),2)</f>
        <v>0</v>
      </c>
      <c r="CH67" s="32">
        <f>ROUND(VLOOKUP($B67,'3.ข้อมูลงบทดลองปัจจุบัน'!$A$5:$CL$846,85,0),2)</f>
        <v>491305</v>
      </c>
      <c r="CI67" s="32">
        <f>ROUND(VLOOKUP($B67,'3.ข้อมูลงบทดลองปัจจุบัน'!$A$5:$CL$846,86,0),2)</f>
        <v>751664</v>
      </c>
      <c r="CJ67" s="32">
        <f>ROUND(VLOOKUP($B67,'3.ข้อมูลงบทดลองปัจจุบัน'!$A$5:$CL$846,87,0),2)</f>
        <v>270778</v>
      </c>
      <c r="CK67" s="32">
        <f>ROUND(VLOOKUP($B67,'3.ข้อมูลงบทดลองปัจจุบัน'!$A$5:$CL$846,88,0),2)</f>
        <v>3584953.22</v>
      </c>
      <c r="CL67" s="32">
        <f>ROUND(VLOOKUP($B67,'3.ข้อมูลงบทดลองปัจจุบัน'!$A$5:$CL$846,89,0),2)</f>
        <v>449122</v>
      </c>
      <c r="CM67" s="32">
        <f>ROUND(VLOOKUP($B67,'3.ข้อมูลงบทดลองปัจจุบัน'!$A$5:$CL$846,90,0),2)</f>
        <v>101950</v>
      </c>
      <c r="CO67" s="75"/>
    </row>
    <row r="68" spans="1:93" x14ac:dyDescent="0.7">
      <c r="A68" s="101" t="s">
        <v>1471</v>
      </c>
      <c r="B68" s="101" t="s">
        <v>1980</v>
      </c>
      <c r="C68" s="100" t="s">
        <v>656</v>
      </c>
      <c r="D68" s="32">
        <f>ROUND(VLOOKUP($B68,'3.ข้อมูลงบทดลองปัจจุบัน'!$A$5:$CL$846,3,0),2)</f>
        <v>30232676</v>
      </c>
      <c r="E68" s="32">
        <f>ROUND(VLOOKUP($B68,'3.ข้อมูลงบทดลองปัจจุบัน'!$A$5:$CL$846,4,0),2)</f>
        <v>5457980</v>
      </c>
      <c r="F68" s="32">
        <f>ROUND(VLOOKUP($B68,'3.ข้อมูลงบทดลองปัจจุบัน'!$A$5:$CL$846,5,0),2)</f>
        <v>169760</v>
      </c>
      <c r="G68" s="32">
        <f>ROUND(VLOOKUP($B68,'3.ข้อมูลงบทดลองปัจจุบัน'!$A$5:$CL$846,6,0),2)</f>
        <v>2968210</v>
      </c>
      <c r="H68" s="32">
        <f>ROUND(VLOOKUP($B68,'3.ข้อมูลงบทดลองปัจจุบัน'!$A$5:$CL$846,7,0),2)</f>
        <v>2951120</v>
      </c>
      <c r="I68" s="32">
        <f>ROUND(VLOOKUP($B68,'3.ข้อมูลงบทดลองปัจจุบัน'!$A$5:$CL$846,8,0),2)</f>
        <v>5213689.17</v>
      </c>
      <c r="J68" s="32">
        <f>ROUND(VLOOKUP($B68,'3.ข้อมูลงบทดลองปัจจุบัน'!$A$5:$CL$846,9,0),2)</f>
        <v>2424500</v>
      </c>
      <c r="K68" s="32">
        <f>ROUND(VLOOKUP($B68,'3.ข้อมูลงบทดลองปัจจุบัน'!$A$5:$CL$846,10,0),2)</f>
        <v>7759452.1699999999</v>
      </c>
      <c r="L68" s="32">
        <f>ROUND(VLOOKUP($B68,'3.ข้อมูลงบทดลองปัจจุบัน'!$A$5:$CL$846,11,0),2)</f>
        <v>3412142.28</v>
      </c>
      <c r="M68" s="32">
        <f>ROUND(VLOOKUP($B68,'3.ข้อมูลงบทดลองปัจจุบัน'!$A$5:$CL$846,12,0),2)</f>
        <v>2930511.95</v>
      </c>
      <c r="N68" s="32">
        <f>ROUND(VLOOKUP($B68,'3.ข้อมูลงบทดลองปัจจุบัน'!$A$5:$CL$846,13,0),2)</f>
        <v>10324281</v>
      </c>
      <c r="O68" s="32">
        <f>ROUND(VLOOKUP($B68,'3.ข้อมูลงบทดลองปัจจุบัน'!$A$5:$CL$846,14,0),2)</f>
        <v>1173860</v>
      </c>
      <c r="P68" s="32">
        <f>ROUND(VLOOKUP($B68,'3.ข้อมูลงบทดลองปัจจุบัน'!$A$5:$CL$846,15,0),2)</f>
        <v>17768881.510000002</v>
      </c>
      <c r="Q68" s="32">
        <f>ROUND(VLOOKUP($B68,'3.ข้อมูลงบทดลองปัจจุบัน'!$A$5:$CL$846,16,0),2)</f>
        <v>3923501</v>
      </c>
      <c r="R68" s="32">
        <f>ROUND(VLOOKUP($B68,'3.ข้อมูลงบทดลองปัจจุบัน'!$A$5:$CL$846,17,0),2)</f>
        <v>4975132.3600000003</v>
      </c>
      <c r="S68" s="32">
        <f>ROUND(VLOOKUP($B68,'3.ข้อมูลงบทดลองปัจจุบัน'!$A$5:$CL$846,18,0),2)</f>
        <v>6126224.5199999996</v>
      </c>
      <c r="T68" s="32">
        <f>ROUND(VLOOKUP($B68,'3.ข้อมูลงบทดลองปัจจุบัน'!$A$5:$CL$846,19,0),2)</f>
        <v>5514336.3600000003</v>
      </c>
      <c r="U68" s="32">
        <f>ROUND(VLOOKUP($B68,'3.ข้อมูลงบทดลองปัจจุบัน'!$A$5:$CL$846,20,0),2)</f>
        <v>4448690</v>
      </c>
      <c r="V68" s="32">
        <f>ROUND(VLOOKUP($B68,'3.ข้อมูลงบทดลองปัจจุบัน'!$A$5:$CL$846,21,0),2)</f>
        <v>4628714</v>
      </c>
      <c r="W68" s="32">
        <f>ROUND(VLOOKUP($B68,'3.ข้อมูลงบทดลองปัจจุบัน'!$A$5:$CL$846,22,0),2)</f>
        <v>2445280</v>
      </c>
      <c r="X68" s="32">
        <f>ROUND(VLOOKUP($B68,'3.ข้อมูลงบทดลองปัจจุบัน'!$A$5:$CL$846,23,0),2)</f>
        <v>36845123.939999998</v>
      </c>
      <c r="Y68" s="32">
        <f>ROUND(VLOOKUP($B68,'3.ข้อมูลงบทดลองปัจจุบัน'!$A$5:$CL$846,24,0),2)</f>
        <v>2462762</v>
      </c>
      <c r="Z68" s="32">
        <f>ROUND(VLOOKUP($B68,'3.ข้อมูลงบทดลองปัจจุบัน'!$A$5:$CL$846,25,0),2)</f>
        <v>4746960</v>
      </c>
      <c r="AA68" s="32">
        <f>ROUND(VLOOKUP($B68,'3.ข้อมูลงบทดลองปัจจุบัน'!$A$5:$CL$846,26,0),2)</f>
        <v>5089080</v>
      </c>
      <c r="AB68" s="32">
        <f>ROUND(VLOOKUP($B68,'3.ข้อมูลงบทดลองปัจจุบัน'!$A$5:$CL$846,27,0),2)</f>
        <v>3188780</v>
      </c>
      <c r="AC68" s="32">
        <f>ROUND(VLOOKUP($B68,'3.ข้อมูลงบทดลองปัจจุบัน'!$A$5:$CL$846,28,0),2)</f>
        <v>3137637.68</v>
      </c>
      <c r="AD68" s="32">
        <f>ROUND(VLOOKUP($B68,'3.ข้อมูลงบทดลองปัจจุบัน'!$A$5:$CL$846,29,0),2)</f>
        <v>3525390</v>
      </c>
      <c r="AE68" s="32">
        <f>ROUND(VLOOKUP($B68,'3.ข้อมูลงบทดลองปัจจุบัน'!$A$5:$CL$846,30,0),2)</f>
        <v>11458864.939999999</v>
      </c>
      <c r="AF68" s="32">
        <f>ROUND(VLOOKUP($B68,'3.ข้อมูลงบทดลองปัจจุบัน'!$A$5:$CL$846,31,0),2)</f>
        <v>1549281.92</v>
      </c>
      <c r="AG68" s="32">
        <f>ROUND(VLOOKUP($B68,'3.ข้อมูลงบทดลองปัจจุบัน'!$A$5:$CL$846,32,0),2)</f>
        <v>3297471</v>
      </c>
      <c r="AH68" s="32">
        <f>ROUND(VLOOKUP($B68,'3.ข้อมูลงบทดลองปัจจุบัน'!$A$5:$CL$846,33,0),2)</f>
        <v>767810</v>
      </c>
      <c r="AI68" s="32">
        <f>ROUND(VLOOKUP($B68,'3.ข้อมูลงบทดลองปัจจุบัน'!$A$5:$CL$846,34,0),2)</f>
        <v>9497225</v>
      </c>
      <c r="AJ68" s="32">
        <f>ROUND(VLOOKUP($B68,'3.ข้อมูลงบทดลองปัจจุบัน'!$A$5:$CL$846,35,0),2)</f>
        <v>4020790</v>
      </c>
      <c r="AK68" s="32">
        <f>ROUND(VLOOKUP($B68,'3.ข้อมูลงบทดลองปัจจุบัน'!$A$5:$CL$846,36,0),2)</f>
        <v>337734.74</v>
      </c>
      <c r="AL68" s="32">
        <f>ROUND(VLOOKUP($B68,'3.ข้อมูลงบทดลองปัจจุบัน'!$A$5:$CL$846,37,0),2)</f>
        <v>77220584.549999997</v>
      </c>
      <c r="AM68" s="32">
        <f>ROUND(VLOOKUP($B68,'3.ข้อมูลงบทดลองปัจจุบัน'!$A$5:$CL$846,38,0),2)</f>
        <v>3445700</v>
      </c>
      <c r="AN68" s="32">
        <f>ROUND(VLOOKUP($B68,'3.ข้อมูลงบทดลองปัจจุบัน'!$A$5:$CL$846,39,0),2)</f>
        <v>5780644</v>
      </c>
      <c r="AO68" s="32">
        <f>ROUND(VLOOKUP($B68,'3.ข้อมูลงบทดลองปัจจุบัน'!$A$5:$CL$846,40,0),2)</f>
        <v>4075655.68</v>
      </c>
      <c r="AP68" s="32">
        <f>ROUND(VLOOKUP($B68,'3.ข้อมูลงบทดลองปัจจุบัน'!$A$5:$CL$846,41,0),2)</f>
        <v>9510009.7799999993</v>
      </c>
      <c r="AQ68" s="32">
        <f>ROUND(VLOOKUP($B68,'3.ข้อมูลงบทดลองปัจจุบัน'!$A$5:$CL$846,42,0),2)</f>
        <v>2807545.16</v>
      </c>
      <c r="AR68" s="32">
        <f>ROUND(VLOOKUP($B68,'3.ข้อมูลงบทดลองปัจจุบัน'!$A$5:$CL$846,43,0),2)</f>
        <v>2923170</v>
      </c>
      <c r="AS68" s="32">
        <f>ROUND(VLOOKUP($B68,'3.ข้อมูลงบทดลองปัจจุบัน'!$A$5:$CL$846,44,0),2)</f>
        <v>11547315</v>
      </c>
      <c r="AT68" s="32">
        <f>ROUND(VLOOKUP($B68,'3.ข้อมูลงบทดลองปัจจุบัน'!$A$5:$CL$846,45,0),2)</f>
        <v>3951681</v>
      </c>
      <c r="AU68" s="32">
        <f>ROUND(VLOOKUP($B68,'3.ข้อมูลงบทดลองปัจจุบัน'!$A$5:$CL$846,46,0),2)</f>
        <v>6530123.5599999996</v>
      </c>
      <c r="AV68" s="32">
        <f>ROUND(VLOOKUP($B68,'3.ข้อมูลงบทดลองปัจจุบัน'!$A$5:$CL$846,47,0),2)</f>
        <v>8938130</v>
      </c>
      <c r="AW68" s="32">
        <f>ROUND(VLOOKUP($B68,'3.ข้อมูลงบทดลองปัจจุบัน'!$A$5:$CL$846,48,0),2)</f>
        <v>5056146</v>
      </c>
      <c r="AX68" s="32">
        <f>ROUND(VLOOKUP($B68,'3.ข้อมูลงบทดลองปัจจุบัน'!$A$5:$CL$846,49,0),2)</f>
        <v>2409785.48</v>
      </c>
      <c r="AY68" s="32">
        <f>ROUND(VLOOKUP($B68,'3.ข้อมูลงบทดลองปัจจุบัน'!$A$5:$CL$846,50,0),2)</f>
        <v>6079142.6200000001</v>
      </c>
      <c r="AZ68" s="32">
        <f>ROUND(VLOOKUP($B68,'3.ข้อมูลงบทดลองปัจจุบัน'!$A$5:$CL$846,51,0),2)</f>
        <v>4684715.16</v>
      </c>
      <c r="BA68" s="32">
        <f>ROUND(VLOOKUP($B68,'3.ข้อมูลงบทดลองปัจจุบัน'!$A$5:$CL$846,52,0),2)</f>
        <v>3668980</v>
      </c>
      <c r="BB68" s="32">
        <f>ROUND(VLOOKUP($B68,'3.ข้อมูลงบทดลองปัจจุบัน'!$A$5:$CL$846,53,0),2)</f>
        <v>1447690.29</v>
      </c>
      <c r="BC68" s="32">
        <f>ROUND(VLOOKUP($B68,'3.ข้อมูลงบทดลองปัจจุบัน'!$A$5:$CL$846,54,0),2)</f>
        <v>6252896.9299999997</v>
      </c>
      <c r="BD68" s="32">
        <f>ROUND(VLOOKUP($B68,'3.ข้อมูลงบทดลองปัจจุบัน'!$A$5:$CL$846,55,0),2)</f>
        <v>21872767.98</v>
      </c>
      <c r="BE68" s="32">
        <f>ROUND(VLOOKUP($B68,'3.ข้อมูลงบทดลองปัจจุบัน'!$A$5:$CL$846,56,0),2)</f>
        <v>6488353</v>
      </c>
      <c r="BF68" s="32">
        <f>ROUND(VLOOKUP($B68,'3.ข้อมูลงบทดลองปัจจุบัน'!$A$5:$CL$846,57,0),2)</f>
        <v>2882103</v>
      </c>
      <c r="BG68" s="32">
        <f>ROUND(VLOOKUP($B68,'3.ข้อมูลงบทดลองปัจจุบัน'!$A$5:$CL$846,58,0),2)</f>
        <v>3714402.1</v>
      </c>
      <c r="BH68" s="32">
        <f>ROUND(VLOOKUP($B68,'3.ข้อมูลงบทดลองปัจจุบัน'!$A$5:$CL$846,59,0),2)</f>
        <v>16216100</v>
      </c>
      <c r="BI68" s="32">
        <f>ROUND(VLOOKUP($B68,'3.ข้อมูลงบทดลองปัจจุบัน'!$A$5:$CL$846,60,0),2)</f>
        <v>2721545.9</v>
      </c>
      <c r="BJ68" s="32">
        <f>ROUND(VLOOKUP($B68,'3.ข้อมูลงบทดลองปัจจุบัน'!$A$5:$CL$846,61,0),2)</f>
        <v>1134868</v>
      </c>
      <c r="BK68" s="32">
        <f>ROUND(VLOOKUP($B68,'3.ข้อมูลงบทดลองปัจจุบัน'!$A$5:$CL$846,62,0),2)</f>
        <v>1787828</v>
      </c>
      <c r="BL68" s="32">
        <f>ROUND(VLOOKUP($B68,'3.ข้อมูลงบทดลองปัจจุบัน'!$A$5:$CL$846,63,0),2)</f>
        <v>1161416</v>
      </c>
      <c r="BM68" s="32">
        <f>ROUND(VLOOKUP($B68,'3.ข้อมูลงบทดลองปัจจุบัน'!$A$5:$CL$846,64,0),2)</f>
        <v>17857079.609999999</v>
      </c>
      <c r="BN68" s="32">
        <f>ROUND(VLOOKUP($B68,'3.ข้อมูลงบทดลองปัจจุบัน'!$A$5:$CL$846,65,0),2)</f>
        <v>6353686.0599999996</v>
      </c>
      <c r="BO68" s="32">
        <f>ROUND(VLOOKUP($B68,'3.ข้อมูลงบทดลองปัจจุบัน'!$A$5:$CL$846,66,0),2)</f>
        <v>5123916.26</v>
      </c>
      <c r="BP68" s="32">
        <f>ROUND(VLOOKUP($B68,'3.ข้อมูลงบทดลองปัจจุบัน'!$A$5:$CL$846,67,0),2)</f>
        <v>7309211.3899999997</v>
      </c>
      <c r="BQ68" s="32">
        <f>ROUND(VLOOKUP($B68,'3.ข้อมูลงบทดลองปัจจุบัน'!$A$5:$CL$846,68,0),2)</f>
        <v>0</v>
      </c>
      <c r="BR68" s="32">
        <f>ROUND(VLOOKUP($B68,'3.ข้อมูลงบทดลองปัจจุบัน'!$A$5:$CL$846,69,0),2)</f>
        <v>3968817.8</v>
      </c>
      <c r="BS68" s="32">
        <f>ROUND(VLOOKUP($B68,'3.ข้อมูลงบทดลองปัจจุบัน'!$A$5:$CL$846,70,0),2)</f>
        <v>90726876</v>
      </c>
      <c r="BT68" s="32">
        <f>ROUND(VLOOKUP($B68,'3.ข้อมูลงบทดลองปัจจุบัน'!$A$5:$CL$846,71,0),2)</f>
        <v>5784475</v>
      </c>
      <c r="BU68" s="32">
        <f>ROUND(VLOOKUP($B68,'3.ข้อมูลงบทดลองปัจจุบัน'!$A$5:$CL$846,72,0),2)</f>
        <v>5486940</v>
      </c>
      <c r="BV68" s="32">
        <f>ROUND(VLOOKUP($B68,'3.ข้อมูลงบทดลองปัจจุบัน'!$A$5:$CL$846,73,0),2)</f>
        <v>14976930</v>
      </c>
      <c r="BW68" s="32">
        <f>ROUND(VLOOKUP($B68,'3.ข้อมูลงบทดลองปัจจุบัน'!$A$5:$CL$846,74,0),2)</f>
        <v>1080322</v>
      </c>
      <c r="BX68" s="32">
        <f>ROUND(VLOOKUP($B68,'3.ข้อมูลงบทดลองปัจจุบัน'!$A$5:$CL$846,75,0),2)</f>
        <v>3013160.5</v>
      </c>
      <c r="BY68" s="32">
        <f>ROUND(VLOOKUP($B68,'3.ข้อมูลงบทดลองปัจจุบัน'!$A$5:$CL$846,76,0),2)</f>
        <v>11941636</v>
      </c>
      <c r="BZ68" s="32">
        <f>ROUND(VLOOKUP($B68,'3.ข้อมูลงบทดลองปัจจุบัน'!$A$5:$CL$846,77,0),2)</f>
        <v>2147114</v>
      </c>
      <c r="CA68" s="32">
        <f>ROUND(VLOOKUP($B68,'3.ข้อมูลงบทดลองปัจจุบัน'!$A$5:$CL$846,78,0),2)</f>
        <v>4398015</v>
      </c>
      <c r="CB68" s="32">
        <f>ROUND(VLOOKUP($B68,'3.ข้อมูลงบทดลองปัจจุบัน'!$A$5:$CL$846,79,0),2)</f>
        <v>4247018</v>
      </c>
      <c r="CC68" s="32">
        <f>ROUND(VLOOKUP($B68,'3.ข้อมูลงบทดลองปัจจุบัน'!$A$5:$CL$846,80,0),2)</f>
        <v>4749100.97</v>
      </c>
      <c r="CD68" s="32">
        <f>ROUND(VLOOKUP($B68,'3.ข้อมูลงบทดลองปัจจุบัน'!$A$5:$CL$846,81,0),2)</f>
        <v>13140313.119999999</v>
      </c>
      <c r="CE68" s="32">
        <f>ROUND(VLOOKUP($B68,'3.ข้อมูลงบทดลองปัจจุบัน'!$A$5:$CL$846,82,0),2)</f>
        <v>4960775</v>
      </c>
      <c r="CF68" s="32">
        <f>ROUND(VLOOKUP($B68,'3.ข้อมูลงบทดลองปัจจุบัน'!$A$5:$CL$846,83,0),2)</f>
        <v>9888480</v>
      </c>
      <c r="CG68" s="32">
        <f>ROUND(VLOOKUP($B68,'3.ข้อมูลงบทดลองปัจจุบัน'!$A$5:$CL$846,84,0),2)</f>
        <v>2750096.16</v>
      </c>
      <c r="CH68" s="32">
        <f>ROUND(VLOOKUP($B68,'3.ข้อมูลงบทดลองปัจจุบัน'!$A$5:$CL$846,85,0),2)</f>
        <v>2583430</v>
      </c>
      <c r="CI68" s="32">
        <f>ROUND(VLOOKUP($B68,'3.ข้อมูลงบทดลองปัจจุบัน'!$A$5:$CL$846,86,0),2)</f>
        <v>2415740</v>
      </c>
      <c r="CJ68" s="32">
        <f>ROUND(VLOOKUP($B68,'3.ข้อมูลงบทดลองปัจจุบัน'!$A$5:$CL$846,87,0),2)</f>
        <v>1431772.22</v>
      </c>
      <c r="CK68" s="32">
        <f>ROUND(VLOOKUP($B68,'3.ข้อมูลงบทดลองปัจจุบัน'!$A$5:$CL$846,88,0),2)</f>
        <v>2214463.42</v>
      </c>
      <c r="CL68" s="32">
        <f>ROUND(VLOOKUP($B68,'3.ข้อมูลงบทดลองปัจจุบัน'!$A$5:$CL$846,89,0),2)</f>
        <v>2515422</v>
      </c>
      <c r="CM68" s="32">
        <f>ROUND(VLOOKUP($B68,'3.ข้อมูลงบทดลองปัจจุบัน'!$A$5:$CL$846,90,0),2)</f>
        <v>427240</v>
      </c>
      <c r="CO68" s="75"/>
    </row>
    <row r="69" spans="1:93" x14ac:dyDescent="0.7">
      <c r="A69" s="101" t="s">
        <v>1471</v>
      </c>
      <c r="B69" s="101" t="s">
        <v>1981</v>
      </c>
      <c r="C69" s="100" t="s">
        <v>657</v>
      </c>
      <c r="D69" s="32">
        <f>ROUND(VLOOKUP($B69,'3.ข้อมูลงบทดลองปัจจุบัน'!$A$5:$CL$846,3,0),2)</f>
        <v>7132919</v>
      </c>
      <c r="E69" s="32">
        <f>ROUND(VLOOKUP($B69,'3.ข้อมูลงบทดลองปัจจุบัน'!$A$5:$CL$846,4,0),2)</f>
        <v>2771260</v>
      </c>
      <c r="F69" s="32">
        <f>ROUND(VLOOKUP($B69,'3.ข้อมูลงบทดลองปัจจุบัน'!$A$5:$CL$846,5,0),2)</f>
        <v>4508520</v>
      </c>
      <c r="G69" s="32">
        <f>ROUND(VLOOKUP($B69,'3.ข้อมูลงบทดลองปัจจุบัน'!$A$5:$CL$846,6,0),2)</f>
        <v>1009208</v>
      </c>
      <c r="H69" s="32">
        <f>ROUND(VLOOKUP($B69,'3.ข้อมูลงบทดลองปัจจุบัน'!$A$5:$CL$846,7,0),2)</f>
        <v>373240</v>
      </c>
      <c r="I69" s="32">
        <f>ROUND(VLOOKUP($B69,'3.ข้อมูลงบทดลองปัจจุบัน'!$A$5:$CL$846,8,0),2)</f>
        <v>1526756</v>
      </c>
      <c r="J69" s="32">
        <f>ROUND(VLOOKUP($B69,'3.ข้อมูลงบทดลองปัจจุบัน'!$A$5:$CL$846,9,0),2)</f>
        <v>615490</v>
      </c>
      <c r="K69" s="32">
        <f>ROUND(VLOOKUP($B69,'3.ข้อมูลงบทดลองปัจจุบัน'!$A$5:$CL$846,10,0),2)</f>
        <v>392837.74</v>
      </c>
      <c r="L69" s="32">
        <f>ROUND(VLOOKUP($B69,'3.ข้อมูลงบทดลองปัจจุบัน'!$A$5:$CL$846,11,0),2)</f>
        <v>2692060</v>
      </c>
      <c r="M69" s="32">
        <f>ROUND(VLOOKUP($B69,'3.ข้อมูลงบทดลองปัจจุบัน'!$A$5:$CL$846,12,0),2)</f>
        <v>1467101.7</v>
      </c>
      <c r="N69" s="32">
        <f>ROUND(VLOOKUP($B69,'3.ข้อมูลงบทดลองปัจจุบัน'!$A$5:$CL$846,13,0),2)</f>
        <v>1565888</v>
      </c>
      <c r="O69" s="32">
        <f>ROUND(VLOOKUP($B69,'3.ข้อมูลงบทดลองปัจจุบัน'!$A$5:$CL$846,14,0),2)</f>
        <v>393880</v>
      </c>
      <c r="P69" s="32">
        <f>ROUND(VLOOKUP($B69,'3.ข้อมูลงบทดลองปัจจุบัน'!$A$5:$CL$846,15,0),2)</f>
        <v>11825654.07</v>
      </c>
      <c r="Q69" s="32">
        <f>ROUND(VLOOKUP($B69,'3.ข้อมูลงบทดลองปัจจุบัน'!$A$5:$CL$846,16,0),2)</f>
        <v>3217080</v>
      </c>
      <c r="R69" s="32">
        <f>ROUND(VLOOKUP($B69,'3.ข้อมูลงบทดลองปัจจุบัน'!$A$5:$CL$846,17,0),2)</f>
        <v>3548838.16</v>
      </c>
      <c r="S69" s="32">
        <f>ROUND(VLOOKUP($B69,'3.ข้อมูลงบทดลองปัจจุบัน'!$A$5:$CL$846,18,0),2)</f>
        <v>3764260</v>
      </c>
      <c r="T69" s="32">
        <f>ROUND(VLOOKUP($B69,'3.ข้อมูลงบทดลองปัจจุบัน'!$A$5:$CL$846,19,0),2)</f>
        <v>2429993.67</v>
      </c>
      <c r="U69" s="32">
        <f>ROUND(VLOOKUP($B69,'3.ข้อมูลงบทดลองปัจจุบัน'!$A$5:$CL$846,20,0),2)</f>
        <v>1563740</v>
      </c>
      <c r="V69" s="32">
        <f>ROUND(VLOOKUP($B69,'3.ข้อมูลงบทดลองปัจจุบัน'!$A$5:$CL$846,21,0),2)</f>
        <v>1444020</v>
      </c>
      <c r="W69" s="32">
        <f>ROUND(VLOOKUP($B69,'3.ข้อมูลงบทดลองปัจจุบัน'!$A$5:$CL$846,22,0),2)</f>
        <v>1827470</v>
      </c>
      <c r="X69" s="32">
        <f>ROUND(VLOOKUP($B69,'3.ข้อมูลงบทดลองปัจจุบัน'!$A$5:$CL$846,23,0),2)</f>
        <v>8781306.7400000002</v>
      </c>
      <c r="Y69" s="32">
        <f>ROUND(VLOOKUP($B69,'3.ข้อมูลงบทดลองปัจจุบัน'!$A$5:$CL$846,24,0),2)</f>
        <v>1876331.5</v>
      </c>
      <c r="Z69" s="32">
        <f>ROUND(VLOOKUP($B69,'3.ข้อมูลงบทดลองปัจจุบัน'!$A$5:$CL$846,25,0),2)</f>
        <v>2652059.5</v>
      </c>
      <c r="AA69" s="32">
        <f>ROUND(VLOOKUP($B69,'3.ข้อมูลงบทดลองปัจจุบัน'!$A$5:$CL$846,26,0),2)</f>
        <v>1156720</v>
      </c>
      <c r="AB69" s="32">
        <f>ROUND(VLOOKUP($B69,'3.ข้อมูลงบทดลองปัจจุบัน'!$A$5:$CL$846,27,0),2)</f>
        <v>0</v>
      </c>
      <c r="AC69" s="32">
        <f>ROUND(VLOOKUP($B69,'3.ข้อมูลงบทดลองปัจจุบัน'!$A$5:$CL$846,28,0),2)</f>
        <v>1186060</v>
      </c>
      <c r="AD69" s="32">
        <f>ROUND(VLOOKUP($B69,'3.ข้อมูลงบทดลองปัจจุบัน'!$A$5:$CL$846,29,0),2)</f>
        <v>0</v>
      </c>
      <c r="AE69" s="32">
        <f>ROUND(VLOOKUP($B69,'3.ข้อมูลงบทดลองปัจจุบัน'!$A$5:$CL$846,30,0),2)</f>
        <v>1149120</v>
      </c>
      <c r="AF69" s="32">
        <f>ROUND(VLOOKUP($B69,'3.ข้อมูลงบทดลองปัจจุบัน'!$A$5:$CL$846,31,0),2)</f>
        <v>288390</v>
      </c>
      <c r="AG69" s="32">
        <f>ROUND(VLOOKUP($B69,'3.ข้อมูลงบทดลองปัจจุบัน'!$A$5:$CL$846,32,0),2)</f>
        <v>930160</v>
      </c>
      <c r="AH69" s="32">
        <f>ROUND(VLOOKUP($B69,'3.ข้อมูลงบทดลองปัจจุบัน'!$A$5:$CL$846,33,0),2)</f>
        <v>3621437.69</v>
      </c>
      <c r="AI69" s="32">
        <f>ROUND(VLOOKUP($B69,'3.ข้อมูลงบทดลองปัจจุบัน'!$A$5:$CL$846,34,0),2)</f>
        <v>986850</v>
      </c>
      <c r="AJ69" s="32">
        <f>ROUND(VLOOKUP($B69,'3.ข้อมูลงบทดลองปัจจุบัน'!$A$5:$CL$846,35,0),2)</f>
        <v>779090</v>
      </c>
      <c r="AK69" s="32">
        <f>ROUND(VLOOKUP($B69,'3.ข้อมูลงบทดลองปัจจุบัน'!$A$5:$CL$846,36,0),2)</f>
        <v>2900657.04</v>
      </c>
      <c r="AL69" s="32">
        <f>ROUND(VLOOKUP($B69,'3.ข้อมูลงบทดลองปัจจุบัน'!$A$5:$CL$846,37,0),2)</f>
        <v>22495530</v>
      </c>
      <c r="AM69" s="32">
        <f>ROUND(VLOOKUP($B69,'3.ข้อมูลงบทดลองปัจจุบัน'!$A$5:$CL$846,38,0),2)</f>
        <v>1329270</v>
      </c>
      <c r="AN69" s="32">
        <f>ROUND(VLOOKUP($B69,'3.ข้อมูลงบทดลองปัจจุบัน'!$A$5:$CL$846,39,0),2)</f>
        <v>547790</v>
      </c>
      <c r="AO69" s="32">
        <f>ROUND(VLOOKUP($B69,'3.ข้อมูลงบทดลองปัจจุบัน'!$A$5:$CL$846,40,0),2)</f>
        <v>6775589.2800000003</v>
      </c>
      <c r="AP69" s="32">
        <f>ROUND(VLOOKUP($B69,'3.ข้อมูลงบทดลองปัจจุบัน'!$A$5:$CL$846,41,0),2)</f>
        <v>740512</v>
      </c>
      <c r="AQ69" s="32">
        <f>ROUND(VLOOKUP($B69,'3.ข้อมูลงบทดลองปัจจุบัน'!$A$5:$CL$846,42,0),2)</f>
        <v>2955502.67</v>
      </c>
      <c r="AR69" s="32">
        <f>ROUND(VLOOKUP($B69,'3.ข้อมูลงบทดลองปัจจุบัน'!$A$5:$CL$846,43,0),2)</f>
        <v>1347184.13</v>
      </c>
      <c r="AS69" s="32">
        <f>ROUND(VLOOKUP($B69,'3.ข้อมูลงบทดลองปัจจุบัน'!$A$5:$CL$846,44,0),2)</f>
        <v>9474962</v>
      </c>
      <c r="AT69" s="32">
        <f>ROUND(VLOOKUP($B69,'3.ข้อมูลงบทดลองปัจจุบัน'!$A$5:$CL$846,45,0),2)</f>
        <v>1966840</v>
      </c>
      <c r="AU69" s="32">
        <f>ROUND(VLOOKUP($B69,'3.ข้อมูลงบทดลองปัจจุบัน'!$A$5:$CL$846,46,0),2)</f>
        <v>6725074.5700000003</v>
      </c>
      <c r="AV69" s="32">
        <f>ROUND(VLOOKUP($B69,'3.ข้อมูลงบทดลองปัจจุบัน'!$A$5:$CL$846,47,0),2)</f>
        <v>3782198</v>
      </c>
      <c r="AW69" s="32">
        <f>ROUND(VLOOKUP($B69,'3.ข้อมูลงบทดลองปัจจุบัน'!$A$5:$CL$846,48,0),2)</f>
        <v>1580344</v>
      </c>
      <c r="AX69" s="32">
        <f>ROUND(VLOOKUP($B69,'3.ข้อมูลงบทดลองปัจจุบัน'!$A$5:$CL$846,49,0),2)</f>
        <v>1507390</v>
      </c>
      <c r="AY69" s="32">
        <f>ROUND(VLOOKUP($B69,'3.ข้อมูลงบทดลองปัจจุบัน'!$A$5:$CL$846,50,0),2)</f>
        <v>2731166.62</v>
      </c>
      <c r="AZ69" s="32">
        <f>ROUND(VLOOKUP($B69,'3.ข้อมูลงบทดลองปัจจุบัน'!$A$5:$CL$846,51,0),2)</f>
        <v>1757330</v>
      </c>
      <c r="BA69" s="32">
        <f>ROUND(VLOOKUP($B69,'3.ข้อมูลงบทดลองปัจจุบัน'!$A$5:$CL$846,52,0),2)</f>
        <v>2422030</v>
      </c>
      <c r="BB69" s="32">
        <f>ROUND(VLOOKUP($B69,'3.ข้อมูลงบทดลองปัจจุบัน'!$A$5:$CL$846,53,0),2)</f>
        <v>22495545.809999999</v>
      </c>
      <c r="BC69" s="32">
        <f>ROUND(VLOOKUP($B69,'3.ข้อมูลงบทดลองปัจจุบัน'!$A$5:$CL$846,54,0),2)</f>
        <v>998050.97</v>
      </c>
      <c r="BD69" s="32">
        <f>ROUND(VLOOKUP($B69,'3.ข้อมูลงบทดลองปัจจุบัน'!$A$5:$CL$846,55,0),2)</f>
        <v>8313018.7199999997</v>
      </c>
      <c r="BE69" s="32">
        <f>ROUND(VLOOKUP($B69,'3.ข้อมูลงบทดลองปัจจุบัน'!$A$5:$CL$846,56,0),2)</f>
        <v>3409028</v>
      </c>
      <c r="BF69" s="32">
        <f>ROUND(VLOOKUP($B69,'3.ข้อมูลงบทดลองปัจจุบัน'!$A$5:$CL$846,57,0),2)</f>
        <v>1109910</v>
      </c>
      <c r="BG69" s="32">
        <f>ROUND(VLOOKUP($B69,'3.ข้อมูลงบทดลองปัจจุบัน'!$A$5:$CL$846,58,0),2)</f>
        <v>1354930.71</v>
      </c>
      <c r="BH69" s="32">
        <f>ROUND(VLOOKUP($B69,'3.ข้อมูลงบทดลองปัจจุบัน'!$A$5:$CL$846,59,0),2)</f>
        <v>4515065</v>
      </c>
      <c r="BI69" s="32">
        <f>ROUND(VLOOKUP($B69,'3.ข้อมูลงบทดลองปัจจุบัน'!$A$5:$CL$846,60,0),2)</f>
        <v>1176256.6499999999</v>
      </c>
      <c r="BJ69" s="32">
        <f>ROUND(VLOOKUP($B69,'3.ข้อมูลงบทดลองปัจจุบัน'!$A$5:$CL$846,61,0),2)</f>
        <v>1143390</v>
      </c>
      <c r="BK69" s="32">
        <f>ROUND(VLOOKUP($B69,'3.ข้อมูลงบทดลองปัจจุบัน'!$A$5:$CL$846,62,0),2)</f>
        <v>1878770</v>
      </c>
      <c r="BL69" s="32">
        <f>ROUND(VLOOKUP($B69,'3.ข้อมูลงบทดลองปัจจุบัน'!$A$5:$CL$846,63,0),2)</f>
        <v>1546670.96</v>
      </c>
      <c r="BM69" s="32">
        <f>ROUND(VLOOKUP($B69,'3.ข้อมูลงบทดลองปัจจุบัน'!$A$5:$CL$846,64,0),2)</f>
        <v>15039937</v>
      </c>
      <c r="BN69" s="32">
        <f>ROUND(VLOOKUP($B69,'3.ข้อมูลงบทดลองปัจจุบัน'!$A$5:$CL$846,65,0),2)</f>
        <v>1893123.94</v>
      </c>
      <c r="BO69" s="32">
        <f>ROUND(VLOOKUP($B69,'3.ข้อมูลงบทดลองปัจจุบัน'!$A$5:$CL$846,66,0),2)</f>
        <v>1292259.99</v>
      </c>
      <c r="BP69" s="32">
        <f>ROUND(VLOOKUP($B69,'3.ข้อมูลงบทดลองปัจจุบัน'!$A$5:$CL$846,67,0),2)</f>
        <v>3534133.2</v>
      </c>
      <c r="BQ69" s="32">
        <f>ROUND(VLOOKUP($B69,'3.ข้อมูลงบทดลองปัจจุบัน'!$A$5:$CL$846,68,0),2)</f>
        <v>5572900</v>
      </c>
      <c r="BR69" s="32">
        <f>ROUND(VLOOKUP($B69,'3.ข้อมูลงบทดลองปัจจุบัน'!$A$5:$CL$846,69,0),2)</f>
        <v>901556.2</v>
      </c>
      <c r="BS69" s="32">
        <f>ROUND(VLOOKUP($B69,'3.ข้อมูลงบทดลองปัจจุบัน'!$A$5:$CL$846,70,0),2)</f>
        <v>42422044</v>
      </c>
      <c r="BT69" s="32">
        <f>ROUND(VLOOKUP($B69,'3.ข้อมูลงบทดลองปัจจุบัน'!$A$5:$CL$846,71,0),2)</f>
        <v>2456520</v>
      </c>
      <c r="BU69" s="32">
        <f>ROUND(VLOOKUP($B69,'3.ข้อมูลงบทดลองปัจจุบัน'!$A$5:$CL$846,72,0),2)</f>
        <v>1966440</v>
      </c>
      <c r="BV69" s="32">
        <f>ROUND(VLOOKUP($B69,'3.ข้อมูลงบทดลองปัจจุบัน'!$A$5:$CL$846,73,0),2)</f>
        <v>5805985.0199999996</v>
      </c>
      <c r="BW69" s="32">
        <f>ROUND(VLOOKUP($B69,'3.ข้อมูลงบทดลองปัจจุบัน'!$A$5:$CL$846,74,0),2)</f>
        <v>1504040.02</v>
      </c>
      <c r="BX69" s="32">
        <f>ROUND(VLOOKUP($B69,'3.ข้อมูลงบทดลองปัจจุบัน'!$A$5:$CL$846,75,0),2)</f>
        <v>4273406</v>
      </c>
      <c r="BY69" s="32">
        <f>ROUND(VLOOKUP($B69,'3.ข้อมูลงบทดลองปัจจุบัน'!$A$5:$CL$846,76,0),2)</f>
        <v>5860907.0999999996</v>
      </c>
      <c r="BZ69" s="32">
        <f>ROUND(VLOOKUP($B69,'3.ข้อมูลงบทดลองปัจจุบัน'!$A$5:$CL$846,77,0),2)</f>
        <v>2298260</v>
      </c>
      <c r="CA69" s="32">
        <f>ROUND(VLOOKUP($B69,'3.ข้อมูลงบทดลองปัจจุบัน'!$A$5:$CL$846,78,0),2)</f>
        <v>1864130.64</v>
      </c>
      <c r="CB69" s="32">
        <f>ROUND(VLOOKUP($B69,'3.ข้อมูลงบทดลองปัจจุบัน'!$A$5:$CL$846,79,0),2)</f>
        <v>1572760</v>
      </c>
      <c r="CC69" s="32">
        <f>ROUND(VLOOKUP($B69,'3.ข้อมูลงบทดลองปัจจุบัน'!$A$5:$CL$846,80,0),2)</f>
        <v>1927508.71</v>
      </c>
      <c r="CD69" s="32">
        <f>ROUND(VLOOKUP($B69,'3.ข้อมูลงบทดลองปัจจุบัน'!$A$5:$CL$846,81,0),2)</f>
        <v>2118030</v>
      </c>
      <c r="CE69" s="32">
        <f>ROUND(VLOOKUP($B69,'3.ข้อมูลงบทดลองปัจจุบัน'!$A$5:$CL$846,82,0),2)</f>
        <v>3046284</v>
      </c>
      <c r="CF69" s="32">
        <f>ROUND(VLOOKUP($B69,'3.ข้อมูลงบทดลองปัจจุบัน'!$A$5:$CL$846,83,0),2)</f>
        <v>4667037.47</v>
      </c>
      <c r="CG69" s="32">
        <f>ROUND(VLOOKUP($B69,'3.ข้อมูลงบทดลองปัจจุบัน'!$A$5:$CL$846,84,0),2)</f>
        <v>1115520</v>
      </c>
      <c r="CH69" s="32">
        <f>ROUND(VLOOKUP($B69,'3.ข้อมูลงบทดลองปัจจุบัน'!$A$5:$CL$846,85,0),2)</f>
        <v>2204200</v>
      </c>
      <c r="CI69" s="32">
        <f>ROUND(VLOOKUP($B69,'3.ข้อมูลงบทดลองปัจจุบัน'!$A$5:$CL$846,86,0),2)</f>
        <v>2067293.66</v>
      </c>
      <c r="CJ69" s="32">
        <f>ROUND(VLOOKUP($B69,'3.ข้อมูลงบทดลองปัจจุบัน'!$A$5:$CL$846,87,0),2)</f>
        <v>2534100</v>
      </c>
      <c r="CK69" s="32">
        <f>ROUND(VLOOKUP($B69,'3.ข้อมูลงบทดลองปัจจุบัน'!$A$5:$CL$846,88,0),2)</f>
        <v>17346353.309999999</v>
      </c>
      <c r="CL69" s="32">
        <f>ROUND(VLOOKUP($B69,'3.ข้อมูลงบทดลองปัจจุบัน'!$A$5:$CL$846,89,0),2)</f>
        <v>1172340</v>
      </c>
      <c r="CM69" s="32">
        <f>ROUND(VLOOKUP($B69,'3.ข้อมูลงบทดลองปัจจุบัน'!$A$5:$CL$846,90,0),2)</f>
        <v>3072323.6</v>
      </c>
      <c r="CO69" s="75"/>
    </row>
    <row r="70" spans="1:93" x14ac:dyDescent="0.7">
      <c r="A70" s="101" t="s">
        <v>1471</v>
      </c>
      <c r="B70" s="101" t="s">
        <v>1982</v>
      </c>
      <c r="C70" s="100" t="s">
        <v>658</v>
      </c>
      <c r="D70" s="32">
        <f>ROUND(VLOOKUP($B70,'3.ข้อมูลงบทดลองปัจจุบัน'!$A$5:$CL$846,3,0),2)</f>
        <v>41404</v>
      </c>
      <c r="E70" s="32">
        <f>ROUND(VLOOKUP($B70,'3.ข้อมูลงบทดลองปัจจุบัน'!$A$5:$CL$846,4,0),2)</f>
        <v>829440</v>
      </c>
      <c r="F70" s="32">
        <f>ROUND(VLOOKUP($B70,'3.ข้อมูลงบทดลองปัจจุบัน'!$A$5:$CL$846,5,0),2)</f>
        <v>0</v>
      </c>
      <c r="G70" s="32">
        <f>ROUND(VLOOKUP($B70,'3.ข้อมูลงบทดลองปัจจุบัน'!$A$5:$CL$846,6,0),2)</f>
        <v>1765765</v>
      </c>
      <c r="H70" s="32">
        <f>ROUND(VLOOKUP($B70,'3.ข้อมูลงบทดลองปัจจุบัน'!$A$5:$CL$846,7,0),2)</f>
        <v>1913957.25</v>
      </c>
      <c r="I70" s="32">
        <f>ROUND(VLOOKUP($B70,'3.ข้อมูลงบทดลองปัจจุบัน'!$A$5:$CL$846,8,0),2)</f>
        <v>0</v>
      </c>
      <c r="J70" s="32">
        <f>ROUND(VLOOKUP($B70,'3.ข้อมูลงบทดลองปัจจุบัน'!$A$5:$CL$846,9,0),2)</f>
        <v>537315</v>
      </c>
      <c r="K70" s="32">
        <f>ROUND(VLOOKUP($B70,'3.ข้อมูลงบทดลองปัจจุบัน'!$A$5:$CL$846,10,0),2)</f>
        <v>1311124</v>
      </c>
      <c r="L70" s="32">
        <f>ROUND(VLOOKUP($B70,'3.ข้อมูลงบทดลองปัจจุบัน'!$A$5:$CL$846,11,0),2)</f>
        <v>1767992.5</v>
      </c>
      <c r="M70" s="32">
        <f>ROUND(VLOOKUP($B70,'3.ข้อมูลงบทดลองปัจจุบัน'!$A$5:$CL$846,12,0),2)</f>
        <v>405055</v>
      </c>
      <c r="N70" s="32">
        <f>ROUND(VLOOKUP($B70,'3.ข้อมูลงบทดลองปัจจุบัน'!$A$5:$CL$846,13,0),2)</f>
        <v>69200</v>
      </c>
      <c r="O70" s="32">
        <f>ROUND(VLOOKUP($B70,'3.ข้อมูลงบทดลองปัจจุบัน'!$A$5:$CL$846,14,0),2)</f>
        <v>0</v>
      </c>
      <c r="P70" s="32">
        <f>ROUND(VLOOKUP($B70,'3.ข้อมูลงบทดลองปัจจุบัน'!$A$5:$CL$846,15,0),2)</f>
        <v>5880923.4400000004</v>
      </c>
      <c r="Q70" s="32">
        <f>ROUND(VLOOKUP($B70,'3.ข้อมูลงบทดลองปัจจุบัน'!$A$5:$CL$846,16,0),2)</f>
        <v>0</v>
      </c>
      <c r="R70" s="32">
        <f>ROUND(VLOOKUP($B70,'3.ข้อมูลงบทดลองปัจจุบัน'!$A$5:$CL$846,17,0),2)</f>
        <v>9570</v>
      </c>
      <c r="S70" s="32">
        <f>ROUND(VLOOKUP($B70,'3.ข้อมูลงบทดลองปัจจุบัน'!$A$5:$CL$846,18,0),2)</f>
        <v>1350213.76</v>
      </c>
      <c r="T70" s="32">
        <f>ROUND(VLOOKUP($B70,'3.ข้อมูลงบทดลองปัจจุบัน'!$A$5:$CL$846,19,0),2)</f>
        <v>218791.25</v>
      </c>
      <c r="U70" s="32">
        <f>ROUND(VLOOKUP($B70,'3.ข้อมูลงบทดลองปัจจุบัน'!$A$5:$CL$846,20,0),2)</f>
        <v>369924.5</v>
      </c>
      <c r="V70" s="32">
        <f>ROUND(VLOOKUP($B70,'3.ข้อมูลงบทดลองปัจจุบัน'!$A$5:$CL$846,21,0),2)</f>
        <v>979435</v>
      </c>
      <c r="W70" s="32">
        <f>ROUND(VLOOKUP($B70,'3.ข้อมูลงบทดลองปัจจุบัน'!$A$5:$CL$846,22,0),2)</f>
        <v>121598</v>
      </c>
      <c r="X70" s="32">
        <f>ROUND(VLOOKUP($B70,'3.ข้อมูลงบทดลองปัจจุบัน'!$A$5:$CL$846,23,0),2)</f>
        <v>0</v>
      </c>
      <c r="Y70" s="32">
        <f>ROUND(VLOOKUP($B70,'3.ข้อมูลงบทดลองปัจจุบัน'!$A$5:$CL$846,24,0),2)</f>
        <v>0</v>
      </c>
      <c r="Z70" s="32">
        <f>ROUND(VLOOKUP($B70,'3.ข้อมูลงบทดลองปัจจุบัน'!$A$5:$CL$846,25,0),2)</f>
        <v>0</v>
      </c>
      <c r="AA70" s="32">
        <f>ROUND(VLOOKUP($B70,'3.ข้อมูลงบทดลองปัจจุบัน'!$A$5:$CL$846,26,0),2)</f>
        <v>0</v>
      </c>
      <c r="AB70" s="32">
        <f>ROUND(VLOOKUP($B70,'3.ข้อมูลงบทดลองปัจจุบัน'!$A$5:$CL$846,27,0),2)</f>
        <v>0</v>
      </c>
      <c r="AC70" s="32">
        <f>ROUND(VLOOKUP($B70,'3.ข้อมูลงบทดลองปัจจุบัน'!$A$5:$CL$846,28,0),2)</f>
        <v>13950</v>
      </c>
      <c r="AD70" s="32">
        <f>ROUND(VLOOKUP($B70,'3.ข้อมูลงบทดลองปัจจุบัน'!$A$5:$CL$846,29,0),2)</f>
        <v>0</v>
      </c>
      <c r="AE70" s="32">
        <f>ROUND(VLOOKUP($B70,'3.ข้อมูลงบทดลองปัจจุบัน'!$A$5:$CL$846,30,0),2)</f>
        <v>285461</v>
      </c>
      <c r="AF70" s="32">
        <f>ROUND(VLOOKUP($B70,'3.ข้อมูลงบทดลองปัจจุบัน'!$A$5:$CL$846,31,0),2)</f>
        <v>0</v>
      </c>
      <c r="AG70" s="32">
        <f>ROUND(VLOOKUP($B70,'3.ข้อมูลงบทดลองปัจจุบัน'!$A$5:$CL$846,32,0),2)</f>
        <v>0</v>
      </c>
      <c r="AH70" s="32">
        <f>ROUND(VLOOKUP($B70,'3.ข้อมูลงบทดลองปัจจุบัน'!$A$5:$CL$846,33,0),2)</f>
        <v>0</v>
      </c>
      <c r="AI70" s="32">
        <f>ROUND(VLOOKUP($B70,'3.ข้อมูลงบทดลองปัจจุบัน'!$A$5:$CL$846,34,0),2)</f>
        <v>0</v>
      </c>
      <c r="AJ70" s="32">
        <f>ROUND(VLOOKUP($B70,'3.ข้อมูลงบทดลองปัจจุบัน'!$A$5:$CL$846,35,0),2)</f>
        <v>0</v>
      </c>
      <c r="AK70" s="32">
        <f>ROUND(VLOOKUP($B70,'3.ข้อมูลงบทดลองปัจจุบัน'!$A$5:$CL$846,36,0),2)</f>
        <v>0</v>
      </c>
      <c r="AL70" s="32">
        <f>ROUND(VLOOKUP($B70,'3.ข้อมูลงบทดลองปัจจุบัน'!$A$5:$CL$846,37,0),2)</f>
        <v>1313080</v>
      </c>
      <c r="AM70" s="32">
        <f>ROUND(VLOOKUP($B70,'3.ข้อมูลงบทดลองปัจจุบัน'!$A$5:$CL$846,38,0),2)</f>
        <v>44830</v>
      </c>
      <c r="AN70" s="32">
        <f>ROUND(VLOOKUP($B70,'3.ข้อมูลงบทดลองปัจจุบัน'!$A$5:$CL$846,39,0),2)</f>
        <v>0</v>
      </c>
      <c r="AO70" s="32">
        <f>ROUND(VLOOKUP($B70,'3.ข้อมูลงบทดลองปัจจุบัน'!$A$5:$CL$846,40,0),2)</f>
        <v>1395911.57</v>
      </c>
      <c r="AP70" s="32">
        <f>ROUND(VLOOKUP($B70,'3.ข้อมูลงบทดลองปัจจุบัน'!$A$5:$CL$846,41,0),2)</f>
        <v>0</v>
      </c>
      <c r="AQ70" s="32">
        <f>ROUND(VLOOKUP($B70,'3.ข้อมูลงบทดลองปัจจุบัน'!$A$5:$CL$846,42,0),2)</f>
        <v>0</v>
      </c>
      <c r="AR70" s="32">
        <f>ROUND(VLOOKUP($B70,'3.ข้อมูลงบทดลองปัจจุบัน'!$A$5:$CL$846,43,0),2)</f>
        <v>0</v>
      </c>
      <c r="AS70" s="32">
        <f>ROUND(VLOOKUP($B70,'3.ข้อมูลงบทดลองปัจจุบัน'!$A$5:$CL$846,44,0),2)</f>
        <v>0</v>
      </c>
      <c r="AT70" s="32">
        <f>ROUND(VLOOKUP($B70,'3.ข้อมูลงบทดลองปัจจุบัน'!$A$5:$CL$846,45,0),2)</f>
        <v>0</v>
      </c>
      <c r="AU70" s="32">
        <f>ROUND(VLOOKUP($B70,'3.ข้อมูลงบทดลองปัจจุบัน'!$A$5:$CL$846,46,0),2)</f>
        <v>0</v>
      </c>
      <c r="AV70" s="32">
        <f>ROUND(VLOOKUP($B70,'3.ข้อมูลงบทดลองปัจจุบัน'!$A$5:$CL$846,47,0),2)</f>
        <v>0</v>
      </c>
      <c r="AW70" s="32">
        <f>ROUND(VLOOKUP($B70,'3.ข้อมูลงบทดลองปัจจุบัน'!$A$5:$CL$846,48,0),2)</f>
        <v>0</v>
      </c>
      <c r="AX70" s="32">
        <f>ROUND(VLOOKUP($B70,'3.ข้อมูลงบทดลองปัจจุบัน'!$A$5:$CL$846,49,0),2)</f>
        <v>91500</v>
      </c>
      <c r="AY70" s="32">
        <f>ROUND(VLOOKUP($B70,'3.ข้อมูลงบทดลองปัจจุบัน'!$A$5:$CL$846,50,0),2)</f>
        <v>0</v>
      </c>
      <c r="AZ70" s="32">
        <f>ROUND(VLOOKUP($B70,'3.ข้อมูลงบทดลองปัจจุบัน'!$A$5:$CL$846,51,0),2)</f>
        <v>48520</v>
      </c>
      <c r="BA70" s="32">
        <f>ROUND(VLOOKUP($B70,'3.ข้อมูลงบทดลองปัจจุบัน'!$A$5:$CL$846,52,0),2)</f>
        <v>0</v>
      </c>
      <c r="BB70" s="32">
        <f>ROUND(VLOOKUP($B70,'3.ข้อมูลงบทดลองปัจจุบัน'!$A$5:$CL$846,53,0),2)</f>
        <v>0</v>
      </c>
      <c r="BC70" s="32">
        <f>ROUND(VLOOKUP($B70,'3.ข้อมูลงบทดลองปัจจุบัน'!$A$5:$CL$846,54,0),2)</f>
        <v>0</v>
      </c>
      <c r="BD70" s="32">
        <f>ROUND(VLOOKUP($B70,'3.ข้อมูลงบทดลองปัจจุบัน'!$A$5:$CL$846,55,0),2)</f>
        <v>0</v>
      </c>
      <c r="BE70" s="32">
        <f>ROUND(VLOOKUP($B70,'3.ข้อมูลงบทดลองปัจจุบัน'!$A$5:$CL$846,56,0),2)</f>
        <v>3374400</v>
      </c>
      <c r="BF70" s="32">
        <f>ROUND(VLOOKUP($B70,'3.ข้อมูลงบทดลองปัจจุบัน'!$A$5:$CL$846,57,0),2)</f>
        <v>1442261</v>
      </c>
      <c r="BG70" s="32">
        <f>ROUND(VLOOKUP($B70,'3.ข้อมูลงบทดลองปัจจุบัน'!$A$5:$CL$846,58,0),2)</f>
        <v>0</v>
      </c>
      <c r="BH70" s="32">
        <f>ROUND(VLOOKUP($B70,'3.ข้อมูลงบทดลองปัจจุบัน'!$A$5:$CL$846,59,0),2)</f>
        <v>17222284.5</v>
      </c>
      <c r="BI70" s="32">
        <f>ROUND(VLOOKUP($B70,'3.ข้อมูลงบทดลองปัจจุบัน'!$A$5:$CL$846,60,0),2)</f>
        <v>539911.43000000005</v>
      </c>
      <c r="BJ70" s="32">
        <f>ROUND(VLOOKUP($B70,'3.ข้อมูลงบทดลองปัจจุบัน'!$A$5:$CL$846,61,0),2)</f>
        <v>28700</v>
      </c>
      <c r="BK70" s="32">
        <f>ROUND(VLOOKUP($B70,'3.ข้อมูลงบทดลองปัจจุบัน'!$A$5:$CL$846,62,0),2)</f>
        <v>1066373</v>
      </c>
      <c r="BL70" s="32">
        <f>ROUND(VLOOKUP($B70,'3.ข้อมูลงบทดลองปัจจุบัน'!$A$5:$CL$846,63,0),2)</f>
        <v>0</v>
      </c>
      <c r="BM70" s="32">
        <f>ROUND(VLOOKUP($B70,'3.ข้อมูลงบทดลองปัจจุบัน'!$A$5:$CL$846,64,0),2)</f>
        <v>0</v>
      </c>
      <c r="BN70" s="32">
        <f>ROUND(VLOOKUP($B70,'3.ข้อมูลงบทดลองปัจจุบัน'!$A$5:$CL$846,65,0),2)</f>
        <v>0</v>
      </c>
      <c r="BO70" s="32">
        <f>ROUND(VLOOKUP($B70,'3.ข้อมูลงบทดลองปัจจุบัน'!$A$5:$CL$846,66,0),2)</f>
        <v>49500</v>
      </c>
      <c r="BP70" s="32">
        <f>ROUND(VLOOKUP($B70,'3.ข้อมูลงบทดลองปัจจุบัน'!$A$5:$CL$846,67,0),2)</f>
        <v>0</v>
      </c>
      <c r="BQ70" s="32">
        <f>ROUND(VLOOKUP($B70,'3.ข้อมูลงบทดลองปัจจุบัน'!$A$5:$CL$846,68,0),2)</f>
        <v>0</v>
      </c>
      <c r="BR70" s="32">
        <f>ROUND(VLOOKUP($B70,'3.ข้อมูลงบทดลองปัจจุบัน'!$A$5:$CL$846,69,0),2)</f>
        <v>411610</v>
      </c>
      <c r="BS70" s="32">
        <f>ROUND(VLOOKUP($B70,'3.ข้อมูลงบทดลองปัจจุบัน'!$A$5:$CL$846,70,0),2)</f>
        <v>0</v>
      </c>
      <c r="BT70" s="32">
        <f>ROUND(VLOOKUP($B70,'3.ข้อมูลงบทดลองปัจจุบัน'!$A$5:$CL$846,71,0),2)</f>
        <v>0</v>
      </c>
      <c r="BU70" s="32">
        <f>ROUND(VLOOKUP($B70,'3.ข้อมูลงบทดลองปัจจุบัน'!$A$5:$CL$846,72,0),2)</f>
        <v>3943412</v>
      </c>
      <c r="BV70" s="32">
        <f>ROUND(VLOOKUP($B70,'3.ข้อมูลงบทดลองปัจจุบัน'!$A$5:$CL$846,73,0),2)</f>
        <v>0</v>
      </c>
      <c r="BW70" s="32">
        <f>ROUND(VLOOKUP($B70,'3.ข้อมูลงบทดลองปัจจุบัน'!$A$5:$CL$846,74,0),2)</f>
        <v>14400</v>
      </c>
      <c r="BX70" s="32">
        <f>ROUND(VLOOKUP($B70,'3.ข้อมูลงบทดลองปัจจุบัน'!$A$5:$CL$846,75,0),2)</f>
        <v>0</v>
      </c>
      <c r="BY70" s="32">
        <f>ROUND(VLOOKUP($B70,'3.ข้อมูลงบทดลองปัจจุบัน'!$A$5:$CL$846,76,0),2)</f>
        <v>0</v>
      </c>
      <c r="BZ70" s="32">
        <f>ROUND(VLOOKUP($B70,'3.ข้อมูลงบทดลองปัจจุบัน'!$A$5:$CL$846,77,0),2)</f>
        <v>60900</v>
      </c>
      <c r="CA70" s="32">
        <f>ROUND(VLOOKUP($B70,'3.ข้อมูลงบทดลองปัจจุบัน'!$A$5:$CL$846,78,0),2)</f>
        <v>0</v>
      </c>
      <c r="CB70" s="32">
        <f>ROUND(VLOOKUP($B70,'3.ข้อมูลงบทดลองปัจจุบัน'!$A$5:$CL$846,79,0),2)</f>
        <v>0</v>
      </c>
      <c r="CC70" s="32">
        <f>ROUND(VLOOKUP($B70,'3.ข้อมูลงบทดลองปัจจุบัน'!$A$5:$CL$846,80,0),2)</f>
        <v>0</v>
      </c>
      <c r="CD70" s="32">
        <f>ROUND(VLOOKUP($B70,'3.ข้อมูลงบทดลองปัจจุบัน'!$A$5:$CL$846,81,0),2)</f>
        <v>0</v>
      </c>
      <c r="CE70" s="32">
        <f>ROUND(VLOOKUP($B70,'3.ข้อมูลงบทดลองปัจจุบัน'!$A$5:$CL$846,82,0),2)</f>
        <v>0</v>
      </c>
      <c r="CF70" s="32">
        <f>ROUND(VLOOKUP($B70,'3.ข้อมูลงบทดลองปัจจุบัน'!$A$5:$CL$846,83,0),2)</f>
        <v>0</v>
      </c>
      <c r="CG70" s="32">
        <f>ROUND(VLOOKUP($B70,'3.ข้อมูลงบทดลองปัจจุบัน'!$A$5:$CL$846,84,0),2)</f>
        <v>225120</v>
      </c>
      <c r="CH70" s="32">
        <f>ROUND(VLOOKUP($B70,'3.ข้อมูลงบทดลองปัจจุบัน'!$A$5:$CL$846,85,0),2)</f>
        <v>0</v>
      </c>
      <c r="CI70" s="32">
        <f>ROUND(VLOOKUP($B70,'3.ข้อมูลงบทดลองปัจจุบัน'!$A$5:$CL$846,86,0),2)</f>
        <v>0</v>
      </c>
      <c r="CJ70" s="32">
        <f>ROUND(VLOOKUP($B70,'3.ข้อมูลงบทดลองปัจจุบัน'!$A$5:$CL$846,87,0),2)</f>
        <v>5500</v>
      </c>
      <c r="CK70" s="32">
        <f>ROUND(VLOOKUP($B70,'3.ข้อมูลงบทดลองปัจจุบัน'!$A$5:$CL$846,88,0),2)</f>
        <v>0</v>
      </c>
      <c r="CL70" s="32">
        <f>ROUND(VLOOKUP($B70,'3.ข้อมูลงบทดลองปัจจุบัน'!$A$5:$CL$846,89,0),2)</f>
        <v>0</v>
      </c>
      <c r="CM70" s="32">
        <f>ROUND(VLOOKUP($B70,'3.ข้อมูลงบทดลองปัจจุบัน'!$A$5:$CL$846,90,0),2)</f>
        <v>0</v>
      </c>
      <c r="CO70" s="75"/>
    </row>
    <row r="71" spans="1:93" x14ac:dyDescent="0.7">
      <c r="A71" s="101" t="s">
        <v>1471</v>
      </c>
      <c r="B71" s="101" t="s">
        <v>1983</v>
      </c>
      <c r="C71" s="100" t="s">
        <v>659</v>
      </c>
      <c r="D71" s="32">
        <f>ROUND(VLOOKUP($B71,'3.ข้อมูลงบทดลองปัจจุบัน'!$A$5:$CL$846,3,0),2)</f>
        <v>127392</v>
      </c>
      <c r="E71" s="32">
        <f>ROUND(VLOOKUP($B71,'3.ข้อมูลงบทดลองปัจจุบัน'!$A$5:$CL$846,4,0),2)</f>
        <v>0</v>
      </c>
      <c r="F71" s="32">
        <f>ROUND(VLOOKUP($B71,'3.ข้อมูลงบทดลองปัจจุบัน'!$A$5:$CL$846,5,0),2)</f>
        <v>3165126.24</v>
      </c>
      <c r="G71" s="32">
        <f>ROUND(VLOOKUP($B71,'3.ข้อมูลงบทดลองปัจจุบัน'!$A$5:$CL$846,6,0),2)</f>
        <v>239623</v>
      </c>
      <c r="H71" s="32">
        <f>ROUND(VLOOKUP($B71,'3.ข้อมูลงบทดลองปัจจุบัน'!$A$5:$CL$846,7,0),2)</f>
        <v>0</v>
      </c>
      <c r="I71" s="32">
        <f>ROUND(VLOOKUP($B71,'3.ข้อมูลงบทดลองปัจจุบัน'!$A$5:$CL$846,8,0),2)</f>
        <v>153920</v>
      </c>
      <c r="J71" s="32">
        <f>ROUND(VLOOKUP($B71,'3.ข้อมูลงบทดลองปัจจุบัน'!$A$5:$CL$846,9,0),2)</f>
        <v>0</v>
      </c>
      <c r="K71" s="32">
        <f>ROUND(VLOOKUP($B71,'3.ข้อมูลงบทดลองปัจจุบัน'!$A$5:$CL$846,10,0),2)</f>
        <v>31906</v>
      </c>
      <c r="L71" s="32">
        <f>ROUND(VLOOKUP($B71,'3.ข้อมูลงบทดลองปัจจุบัน'!$A$5:$CL$846,11,0),2)</f>
        <v>606774.5</v>
      </c>
      <c r="M71" s="32">
        <f>ROUND(VLOOKUP($B71,'3.ข้อมูลงบทดลองปัจจุบัน'!$A$5:$CL$846,12,0),2)</f>
        <v>124940</v>
      </c>
      <c r="N71" s="32">
        <f>ROUND(VLOOKUP($B71,'3.ข้อมูลงบทดลองปัจจุบัน'!$A$5:$CL$846,13,0),2)</f>
        <v>0</v>
      </c>
      <c r="O71" s="32">
        <f>ROUND(VLOOKUP($B71,'3.ข้อมูลงบทดลองปัจจุบัน'!$A$5:$CL$846,14,0),2)</f>
        <v>0</v>
      </c>
      <c r="P71" s="32">
        <f>ROUND(VLOOKUP($B71,'3.ข้อมูลงบทดลองปัจจุบัน'!$A$5:$CL$846,15,0),2)</f>
        <v>2936799.63</v>
      </c>
      <c r="Q71" s="32">
        <f>ROUND(VLOOKUP($B71,'3.ข้อมูลงบทดลองปัจจุบัน'!$A$5:$CL$846,16,0),2)</f>
        <v>0</v>
      </c>
      <c r="R71" s="32">
        <f>ROUND(VLOOKUP($B71,'3.ข้อมูลงบทดลองปัจจุบัน'!$A$5:$CL$846,17,0),2)</f>
        <v>232340</v>
      </c>
      <c r="S71" s="32">
        <f>ROUND(VLOOKUP($B71,'3.ข้อมูลงบทดลองปัจจุบัน'!$A$5:$CL$846,18,0),2)</f>
        <v>170269.25</v>
      </c>
      <c r="T71" s="32">
        <f>ROUND(VLOOKUP($B71,'3.ข้อมูลงบทดลองปัจจุบัน'!$A$5:$CL$846,19,0),2)</f>
        <v>191185.99</v>
      </c>
      <c r="U71" s="32">
        <f>ROUND(VLOOKUP($B71,'3.ข้อมูลงบทดลองปัจจุบัน'!$A$5:$CL$846,20,0),2)</f>
        <v>616011</v>
      </c>
      <c r="V71" s="32">
        <f>ROUND(VLOOKUP($B71,'3.ข้อมูลงบทดลองปัจจุบัน'!$A$5:$CL$846,21,0),2)</f>
        <v>509530</v>
      </c>
      <c r="W71" s="32">
        <f>ROUND(VLOOKUP($B71,'3.ข้อมูลงบทดลองปัจจุบัน'!$A$5:$CL$846,22,0),2)</f>
        <v>410396.62</v>
      </c>
      <c r="X71" s="32">
        <f>ROUND(VLOOKUP($B71,'3.ข้อมูลงบทดลองปัจจุบัน'!$A$5:$CL$846,23,0),2)</f>
        <v>0</v>
      </c>
      <c r="Y71" s="32">
        <f>ROUND(VLOOKUP($B71,'3.ข้อมูลงบทดลองปัจจุบัน'!$A$5:$CL$846,24,0),2)</f>
        <v>0</v>
      </c>
      <c r="Z71" s="32">
        <f>ROUND(VLOOKUP($B71,'3.ข้อมูลงบทดลองปัจจุบัน'!$A$5:$CL$846,25,0),2)</f>
        <v>0</v>
      </c>
      <c r="AA71" s="32">
        <f>ROUND(VLOOKUP($B71,'3.ข้อมูลงบทดลองปัจจุบัน'!$A$5:$CL$846,26,0),2)</f>
        <v>0</v>
      </c>
      <c r="AB71" s="32">
        <f>ROUND(VLOOKUP($B71,'3.ข้อมูลงบทดลองปัจจุบัน'!$A$5:$CL$846,27,0),2)</f>
        <v>0</v>
      </c>
      <c r="AC71" s="32">
        <f>ROUND(VLOOKUP($B71,'3.ข้อมูลงบทดลองปัจจุบัน'!$A$5:$CL$846,28,0),2)</f>
        <v>147115</v>
      </c>
      <c r="AD71" s="32">
        <f>ROUND(VLOOKUP($B71,'3.ข้อมูลงบทดลองปัจจุบัน'!$A$5:$CL$846,29,0),2)</f>
        <v>0</v>
      </c>
      <c r="AE71" s="32">
        <f>ROUND(VLOOKUP($B71,'3.ข้อมูลงบทดลองปัจจุบัน'!$A$5:$CL$846,30,0),2)</f>
        <v>0</v>
      </c>
      <c r="AF71" s="32">
        <f>ROUND(VLOOKUP($B71,'3.ข้อมูลงบทดลองปัจจุบัน'!$A$5:$CL$846,31,0),2)</f>
        <v>0</v>
      </c>
      <c r="AG71" s="32">
        <f>ROUND(VLOOKUP($B71,'3.ข้อมูลงบทดลองปัจจุบัน'!$A$5:$CL$846,32,0),2)</f>
        <v>0</v>
      </c>
      <c r="AH71" s="32">
        <f>ROUND(VLOOKUP($B71,'3.ข้อมูลงบทดลองปัจจุบัน'!$A$5:$CL$846,33,0),2)</f>
        <v>0</v>
      </c>
      <c r="AI71" s="32">
        <f>ROUND(VLOOKUP($B71,'3.ข้อมูลงบทดลองปัจจุบัน'!$A$5:$CL$846,34,0),2)</f>
        <v>0</v>
      </c>
      <c r="AJ71" s="32">
        <f>ROUND(VLOOKUP($B71,'3.ข้อมูลงบทดลองปัจจุบัน'!$A$5:$CL$846,35,0),2)</f>
        <v>0</v>
      </c>
      <c r="AK71" s="32">
        <f>ROUND(VLOOKUP($B71,'3.ข้อมูลงบทดลองปัจจุบัน'!$A$5:$CL$846,36,0),2)</f>
        <v>11655</v>
      </c>
      <c r="AL71" s="32">
        <f>ROUND(VLOOKUP($B71,'3.ข้อมูลงบทดลองปัจจุบัน'!$A$5:$CL$846,37,0),2)</f>
        <v>14018</v>
      </c>
      <c r="AM71" s="32">
        <f>ROUND(VLOOKUP($B71,'3.ข้อมูลงบทดลองปัจจุบัน'!$A$5:$CL$846,38,0),2)</f>
        <v>0</v>
      </c>
      <c r="AN71" s="32">
        <f>ROUND(VLOOKUP($B71,'3.ข้อมูลงบทดลองปัจจุบัน'!$A$5:$CL$846,39,0),2)</f>
        <v>0</v>
      </c>
      <c r="AO71" s="32">
        <f>ROUND(VLOOKUP($B71,'3.ข้อมูลงบทดลองปัจจุบัน'!$A$5:$CL$846,40,0),2)</f>
        <v>892714.76</v>
      </c>
      <c r="AP71" s="32">
        <f>ROUND(VLOOKUP($B71,'3.ข้อมูลงบทดลองปัจจุบัน'!$A$5:$CL$846,41,0),2)</f>
        <v>0</v>
      </c>
      <c r="AQ71" s="32">
        <f>ROUND(VLOOKUP($B71,'3.ข้อมูลงบทดลองปัจจุบัน'!$A$5:$CL$846,42,0),2)</f>
        <v>0</v>
      </c>
      <c r="AR71" s="32">
        <f>ROUND(VLOOKUP($B71,'3.ข้อมูลงบทดลองปัจจุบัน'!$A$5:$CL$846,43,0),2)</f>
        <v>0</v>
      </c>
      <c r="AS71" s="32">
        <f>ROUND(VLOOKUP($B71,'3.ข้อมูลงบทดลองปัจจุบัน'!$A$5:$CL$846,44,0),2)</f>
        <v>162000</v>
      </c>
      <c r="AT71" s="32">
        <f>ROUND(VLOOKUP($B71,'3.ข้อมูลงบทดลองปัจจุบัน'!$A$5:$CL$846,45,0),2)</f>
        <v>0</v>
      </c>
      <c r="AU71" s="32">
        <f>ROUND(VLOOKUP($B71,'3.ข้อมูลงบทดลองปัจจุบัน'!$A$5:$CL$846,46,0),2)</f>
        <v>0</v>
      </c>
      <c r="AV71" s="32">
        <f>ROUND(VLOOKUP($B71,'3.ข้อมูลงบทดลองปัจจุบัน'!$A$5:$CL$846,47,0),2)</f>
        <v>0</v>
      </c>
      <c r="AW71" s="32">
        <f>ROUND(VLOOKUP($B71,'3.ข้อมูลงบทดลองปัจจุบัน'!$A$5:$CL$846,48,0),2)</f>
        <v>0</v>
      </c>
      <c r="AX71" s="32">
        <f>ROUND(VLOOKUP($B71,'3.ข้อมูลงบทดลองปัจจุบัน'!$A$5:$CL$846,49,0),2)</f>
        <v>71100</v>
      </c>
      <c r="AY71" s="32">
        <f>ROUND(VLOOKUP($B71,'3.ข้อมูลงบทดลองปัจจุบัน'!$A$5:$CL$846,50,0),2)</f>
        <v>0</v>
      </c>
      <c r="AZ71" s="32">
        <f>ROUND(VLOOKUP($B71,'3.ข้อมูลงบทดลองปัจจุบัน'!$A$5:$CL$846,51,0),2)</f>
        <v>0</v>
      </c>
      <c r="BA71" s="32">
        <f>ROUND(VLOOKUP($B71,'3.ข้อมูลงบทดลองปัจจุบัน'!$A$5:$CL$846,52,0),2)</f>
        <v>0</v>
      </c>
      <c r="BB71" s="32">
        <f>ROUND(VLOOKUP($B71,'3.ข้อมูลงบทดลองปัจจุบัน'!$A$5:$CL$846,53,0),2)</f>
        <v>0</v>
      </c>
      <c r="BC71" s="32">
        <f>ROUND(VLOOKUP($B71,'3.ข้อมูลงบทดลองปัจจุบัน'!$A$5:$CL$846,54,0),2)</f>
        <v>0</v>
      </c>
      <c r="BD71" s="32">
        <f>ROUND(VLOOKUP($B71,'3.ข้อมูลงบทดลองปัจจุบัน'!$A$5:$CL$846,55,0),2)</f>
        <v>0</v>
      </c>
      <c r="BE71" s="32">
        <f>ROUND(VLOOKUP($B71,'3.ข้อมูลงบทดลองปัจจุบัน'!$A$5:$CL$846,56,0),2)</f>
        <v>89330</v>
      </c>
      <c r="BF71" s="32">
        <f>ROUND(VLOOKUP($B71,'3.ข้อมูลงบทดลองปัจจุบัน'!$A$5:$CL$846,57,0),2)</f>
        <v>0</v>
      </c>
      <c r="BG71" s="32">
        <f>ROUND(VLOOKUP($B71,'3.ข้อมูลงบทดลองปัจจุบัน'!$A$5:$CL$846,58,0),2)</f>
        <v>0</v>
      </c>
      <c r="BH71" s="32">
        <f>ROUND(VLOOKUP($B71,'3.ข้อมูลงบทดลองปัจจุบัน'!$A$5:$CL$846,59,0),2)</f>
        <v>9910175</v>
      </c>
      <c r="BI71" s="32">
        <f>ROUND(VLOOKUP($B71,'3.ข้อมูลงบทดลองปัจจุบัน'!$A$5:$CL$846,60,0),2)</f>
        <v>634775.15</v>
      </c>
      <c r="BJ71" s="32">
        <f>ROUND(VLOOKUP($B71,'3.ข้อมูลงบทดลองปัจจุบัน'!$A$5:$CL$846,61,0),2)</f>
        <v>122150</v>
      </c>
      <c r="BK71" s="32">
        <f>ROUND(VLOOKUP($B71,'3.ข้อมูลงบทดลองปัจจุบัน'!$A$5:$CL$846,62,0),2)</f>
        <v>429016</v>
      </c>
      <c r="BL71" s="32">
        <f>ROUND(VLOOKUP($B71,'3.ข้อมูลงบทดลองปัจจุบัน'!$A$5:$CL$846,63,0),2)</f>
        <v>0</v>
      </c>
      <c r="BM71" s="32">
        <f>ROUND(VLOOKUP($B71,'3.ข้อมูลงบทดลองปัจจุบัน'!$A$5:$CL$846,64,0),2)</f>
        <v>0</v>
      </c>
      <c r="BN71" s="32">
        <f>ROUND(VLOOKUP($B71,'3.ข้อมูลงบทดลองปัจจุบัน'!$A$5:$CL$846,65,0),2)</f>
        <v>0</v>
      </c>
      <c r="BO71" s="32">
        <f>ROUND(VLOOKUP($B71,'3.ข้อมูลงบทดลองปัจจุบัน'!$A$5:$CL$846,66,0),2)</f>
        <v>0</v>
      </c>
      <c r="BP71" s="32">
        <f>ROUND(VLOOKUP($B71,'3.ข้อมูลงบทดลองปัจจุบัน'!$A$5:$CL$846,67,0),2)</f>
        <v>0</v>
      </c>
      <c r="BQ71" s="32">
        <f>ROUND(VLOOKUP($B71,'3.ข้อมูลงบทดลองปัจจุบัน'!$A$5:$CL$846,68,0),2)</f>
        <v>0</v>
      </c>
      <c r="BR71" s="32">
        <f>ROUND(VLOOKUP($B71,'3.ข้อมูลงบทดลองปัจจุบัน'!$A$5:$CL$846,69,0),2)</f>
        <v>0</v>
      </c>
      <c r="BS71" s="32">
        <f>ROUND(VLOOKUP($B71,'3.ข้อมูลงบทดลองปัจจุบัน'!$A$5:$CL$846,70,0),2)</f>
        <v>0</v>
      </c>
      <c r="BT71" s="32">
        <f>ROUND(VLOOKUP($B71,'3.ข้อมูลงบทดลองปัจจุบัน'!$A$5:$CL$846,71,0),2)</f>
        <v>0</v>
      </c>
      <c r="BU71" s="32">
        <f>ROUND(VLOOKUP($B71,'3.ข้อมูลงบทดลองปัจจุบัน'!$A$5:$CL$846,72,0),2)</f>
        <v>1899430</v>
      </c>
      <c r="BV71" s="32">
        <f>ROUND(VLOOKUP($B71,'3.ข้อมูลงบทดลองปัจจุบัน'!$A$5:$CL$846,73,0),2)</f>
        <v>0</v>
      </c>
      <c r="BW71" s="32">
        <f>ROUND(VLOOKUP($B71,'3.ข้อมูลงบทดลองปัจจุบัน'!$A$5:$CL$846,74,0),2)</f>
        <v>0</v>
      </c>
      <c r="BX71" s="32">
        <f>ROUND(VLOOKUP($B71,'3.ข้อมูลงบทดลองปัจจุบัน'!$A$5:$CL$846,75,0),2)</f>
        <v>0</v>
      </c>
      <c r="BY71" s="32">
        <f>ROUND(VLOOKUP($B71,'3.ข้อมูลงบทดลองปัจจุบัน'!$A$5:$CL$846,76,0),2)</f>
        <v>0</v>
      </c>
      <c r="BZ71" s="32">
        <f>ROUND(VLOOKUP($B71,'3.ข้อมูลงบทดลองปัจจุบัน'!$A$5:$CL$846,77,0),2)</f>
        <v>16200</v>
      </c>
      <c r="CA71" s="32">
        <f>ROUND(VLOOKUP($B71,'3.ข้อมูลงบทดลองปัจจุบัน'!$A$5:$CL$846,78,0),2)</f>
        <v>0</v>
      </c>
      <c r="CB71" s="32">
        <f>ROUND(VLOOKUP($B71,'3.ข้อมูลงบทดลองปัจจุบัน'!$A$5:$CL$846,79,0),2)</f>
        <v>0</v>
      </c>
      <c r="CC71" s="32">
        <f>ROUND(VLOOKUP($B71,'3.ข้อมูลงบทดลองปัจจุบัน'!$A$5:$CL$846,80,0),2)</f>
        <v>0</v>
      </c>
      <c r="CD71" s="32">
        <f>ROUND(VLOOKUP($B71,'3.ข้อมูลงบทดลองปัจจุบัน'!$A$5:$CL$846,81,0),2)</f>
        <v>0</v>
      </c>
      <c r="CE71" s="32">
        <f>ROUND(VLOOKUP($B71,'3.ข้อมูลงบทดลองปัจจุบัน'!$A$5:$CL$846,82,0),2)</f>
        <v>0</v>
      </c>
      <c r="CF71" s="32">
        <f>ROUND(VLOOKUP($B71,'3.ข้อมูลงบทดลองปัจจุบัน'!$A$5:$CL$846,83,0),2)</f>
        <v>0</v>
      </c>
      <c r="CG71" s="32">
        <f>ROUND(VLOOKUP($B71,'3.ข้อมูลงบทดลองปัจจุบัน'!$A$5:$CL$846,84,0),2)</f>
        <v>0</v>
      </c>
      <c r="CH71" s="32">
        <f>ROUND(VLOOKUP($B71,'3.ข้อมูลงบทดลองปัจจุบัน'!$A$5:$CL$846,85,0),2)</f>
        <v>37500</v>
      </c>
      <c r="CI71" s="32">
        <f>ROUND(VLOOKUP($B71,'3.ข้อมูลงบทดลองปัจจุบัน'!$A$5:$CL$846,86,0),2)</f>
        <v>0</v>
      </c>
      <c r="CJ71" s="32">
        <f>ROUND(VLOOKUP($B71,'3.ข้อมูลงบทดลองปัจจุบัน'!$A$5:$CL$846,87,0),2)</f>
        <v>0</v>
      </c>
      <c r="CK71" s="32">
        <f>ROUND(VLOOKUP($B71,'3.ข้อมูลงบทดลองปัจจุบัน'!$A$5:$CL$846,88,0),2)</f>
        <v>0</v>
      </c>
      <c r="CL71" s="32">
        <f>ROUND(VLOOKUP($B71,'3.ข้อมูลงบทดลองปัจจุบัน'!$A$5:$CL$846,89,0),2)</f>
        <v>0</v>
      </c>
      <c r="CM71" s="32">
        <f>ROUND(VLOOKUP($B71,'3.ข้อมูลงบทดลองปัจจุบัน'!$A$5:$CL$846,90,0),2)</f>
        <v>999812.5</v>
      </c>
      <c r="CO71" s="75"/>
    </row>
    <row r="72" spans="1:93" x14ac:dyDescent="0.7">
      <c r="A72" s="101" t="s">
        <v>1471</v>
      </c>
      <c r="B72" s="101" t="s">
        <v>1984</v>
      </c>
      <c r="C72" s="100" t="s">
        <v>660</v>
      </c>
      <c r="D72" s="32">
        <f>ROUND(VLOOKUP($B72,'3.ข้อมูลงบทดลองปัจจุบัน'!$A$5:$CL$846,3,0),2)</f>
        <v>4617430.17</v>
      </c>
      <c r="E72" s="32">
        <f>ROUND(VLOOKUP($B72,'3.ข้อมูลงบทดลองปัจจุบัน'!$A$5:$CL$846,4,0),2)</f>
        <v>0</v>
      </c>
      <c r="F72" s="32">
        <f>ROUND(VLOOKUP($B72,'3.ข้อมูลงบทดลองปัจจุบัน'!$A$5:$CL$846,5,0),2)</f>
        <v>180000</v>
      </c>
      <c r="G72" s="32">
        <f>ROUND(VLOOKUP($B72,'3.ข้อมูลงบทดลองปัจจุบัน'!$A$5:$CL$846,6,0),2)</f>
        <v>492700</v>
      </c>
      <c r="H72" s="32">
        <f>ROUND(VLOOKUP($B72,'3.ข้อมูลงบทดลองปัจจุบัน'!$A$5:$CL$846,7,0),2)</f>
        <v>259740</v>
      </c>
      <c r="I72" s="32">
        <f>ROUND(VLOOKUP($B72,'3.ข้อมูลงบทดลองปัจจุบัน'!$A$5:$CL$846,8,0),2)</f>
        <v>0</v>
      </c>
      <c r="J72" s="32">
        <f>ROUND(VLOOKUP($B72,'3.ข้อมูลงบทดลองปัจจุบัน'!$A$5:$CL$846,9,0),2)</f>
        <v>444841</v>
      </c>
      <c r="K72" s="32">
        <f>ROUND(VLOOKUP($B72,'3.ข้อมูลงบทดลองปัจจุบัน'!$A$5:$CL$846,10,0),2)</f>
        <v>438700</v>
      </c>
      <c r="L72" s="32">
        <f>ROUND(VLOOKUP($B72,'3.ข้อมูลงบทดลองปัจจุบัน'!$A$5:$CL$846,11,0),2)</f>
        <v>192600</v>
      </c>
      <c r="M72" s="32">
        <f>ROUND(VLOOKUP($B72,'3.ข้อมูลงบทดลองปัจจุบัน'!$A$5:$CL$846,12,0),2)</f>
        <v>0</v>
      </c>
      <c r="N72" s="32">
        <f>ROUND(VLOOKUP($B72,'3.ข้อมูลงบทดลองปัจจุบัน'!$A$5:$CL$846,13,0),2)</f>
        <v>0</v>
      </c>
      <c r="O72" s="32">
        <f>ROUND(VLOOKUP($B72,'3.ข้อมูลงบทดลองปัจจุบัน'!$A$5:$CL$846,14,0),2)</f>
        <v>173050</v>
      </c>
      <c r="P72" s="32">
        <f>ROUND(VLOOKUP($B72,'3.ข้อมูลงบทดลองปัจจุบัน'!$A$5:$CL$846,15,0),2)</f>
        <v>856361.94</v>
      </c>
      <c r="Q72" s="32">
        <f>ROUND(VLOOKUP($B72,'3.ข้อมูลงบทดลองปัจจุบัน'!$A$5:$CL$846,16,0),2)</f>
        <v>0</v>
      </c>
      <c r="R72" s="32">
        <f>ROUND(VLOOKUP($B72,'3.ข้อมูลงบทดลองปัจจุบัน'!$A$5:$CL$846,17,0),2)</f>
        <v>713300</v>
      </c>
      <c r="S72" s="32">
        <f>ROUND(VLOOKUP($B72,'3.ข้อมูลงบทดลองปัจจุบัน'!$A$5:$CL$846,18,0),2)</f>
        <v>297440</v>
      </c>
      <c r="T72" s="32">
        <f>ROUND(VLOOKUP($B72,'3.ข้อมูลงบทดลองปัจจุบัน'!$A$5:$CL$846,19,0),2)</f>
        <v>491450</v>
      </c>
      <c r="U72" s="32">
        <f>ROUND(VLOOKUP($B72,'3.ข้อมูลงบทดลองปัจจุบัน'!$A$5:$CL$846,20,0),2)</f>
        <v>914668.33</v>
      </c>
      <c r="V72" s="32">
        <f>ROUND(VLOOKUP($B72,'3.ข้อมูลงบทดลองปัจจุบัน'!$A$5:$CL$846,21,0),2)</f>
        <v>227500</v>
      </c>
      <c r="W72" s="32">
        <f>ROUND(VLOOKUP($B72,'3.ข้อมูลงบทดลองปัจจุบัน'!$A$5:$CL$846,22,0),2)</f>
        <v>0</v>
      </c>
      <c r="X72" s="32">
        <f>ROUND(VLOOKUP($B72,'3.ข้อมูลงบทดลองปัจจุบัน'!$A$5:$CL$846,23,0),2)</f>
        <v>2335958.06</v>
      </c>
      <c r="Y72" s="32">
        <f>ROUND(VLOOKUP($B72,'3.ข้อมูลงบทดลองปัจจุบัน'!$A$5:$CL$846,24,0),2)</f>
        <v>345450</v>
      </c>
      <c r="Z72" s="32">
        <f>ROUND(VLOOKUP($B72,'3.ข้อมูลงบทดลองปัจจุบัน'!$A$5:$CL$846,25,0),2)</f>
        <v>0</v>
      </c>
      <c r="AA72" s="32">
        <f>ROUND(VLOOKUP($B72,'3.ข้อมูลงบทดลองปัจจุบัน'!$A$5:$CL$846,26,0),2)</f>
        <v>234720</v>
      </c>
      <c r="AB72" s="32">
        <f>ROUND(VLOOKUP($B72,'3.ข้อมูลงบทดลองปัจจุบัน'!$A$5:$CL$846,27,0),2)</f>
        <v>227500</v>
      </c>
      <c r="AC72" s="32">
        <f>ROUND(VLOOKUP($B72,'3.ข้อมูลงบทดลองปัจจุบัน'!$A$5:$CL$846,28,0),2)</f>
        <v>229000</v>
      </c>
      <c r="AD72" s="32">
        <f>ROUND(VLOOKUP($B72,'3.ข้อมูลงบทดลองปัจจุบัน'!$A$5:$CL$846,29,0),2)</f>
        <v>0</v>
      </c>
      <c r="AE72" s="32">
        <f>ROUND(VLOOKUP($B72,'3.ข้อมูลงบทดลองปัจจุบัน'!$A$5:$CL$846,30,0),2)</f>
        <v>422762.56</v>
      </c>
      <c r="AF72" s="32">
        <f>ROUND(VLOOKUP($B72,'3.ข้อมูลงบทดลองปัจจุบัน'!$A$5:$CL$846,31,0),2)</f>
        <v>227500</v>
      </c>
      <c r="AG72" s="32">
        <f>ROUND(VLOOKUP($B72,'3.ข้อมูลงบทดลองปัจจุบัน'!$A$5:$CL$846,32,0),2)</f>
        <v>22750</v>
      </c>
      <c r="AH72" s="32">
        <f>ROUND(VLOOKUP($B72,'3.ข้อมูลงบทดลองปัจจุบัน'!$A$5:$CL$846,33,0),2)</f>
        <v>0</v>
      </c>
      <c r="AI72" s="32">
        <f>ROUND(VLOOKUP($B72,'3.ข้อมูลงบทดลองปัจจุบัน'!$A$5:$CL$846,34,0),2)</f>
        <v>91000</v>
      </c>
      <c r="AJ72" s="32">
        <f>ROUND(VLOOKUP($B72,'3.ข้อมูลงบทดลองปัจจุบัน'!$A$5:$CL$846,35,0),2)</f>
        <v>237200</v>
      </c>
      <c r="AK72" s="32">
        <f>ROUND(VLOOKUP($B72,'3.ข้อมูลงบทดลองปัจจุบัน'!$A$5:$CL$846,36,0),2)</f>
        <v>0</v>
      </c>
      <c r="AL72" s="32">
        <f>ROUND(VLOOKUP($B72,'3.ข้อมูลงบทดลองปัจจุบัน'!$A$5:$CL$846,37,0),2)</f>
        <v>2218842.42</v>
      </c>
      <c r="AM72" s="32">
        <f>ROUND(VLOOKUP($B72,'3.ข้อมูลงบทดลองปัจจุบัน'!$A$5:$CL$846,38,0),2)</f>
        <v>362590</v>
      </c>
      <c r="AN72" s="32">
        <f>ROUND(VLOOKUP($B72,'3.ข้อมูลงบทดลองปัจจุบัน'!$A$5:$CL$846,39,0),2)</f>
        <v>231499</v>
      </c>
      <c r="AO72" s="32">
        <f>ROUND(VLOOKUP($B72,'3.ข้อมูลงบทดลองปัจจุบัน'!$A$5:$CL$846,40,0),2)</f>
        <v>785788.33</v>
      </c>
      <c r="AP72" s="32">
        <f>ROUND(VLOOKUP($B72,'3.ข้อมูลงบทดลองปัจจุบัน'!$A$5:$CL$846,41,0),2)</f>
        <v>143020</v>
      </c>
      <c r="AQ72" s="32">
        <f>ROUND(VLOOKUP($B72,'3.ข้อมูลงบทดลองปัจจุบัน'!$A$5:$CL$846,42,0),2)</f>
        <v>120000</v>
      </c>
      <c r="AR72" s="32">
        <f>ROUND(VLOOKUP($B72,'3.ข้อมูลงบทดลองปัจจุบัน'!$A$5:$CL$846,43,0),2)</f>
        <v>227500</v>
      </c>
      <c r="AS72" s="32">
        <f>ROUND(VLOOKUP($B72,'3.ข้อมูลงบทดลองปัจจุบัน'!$A$5:$CL$846,44,0),2)</f>
        <v>508876</v>
      </c>
      <c r="AT72" s="32">
        <f>ROUND(VLOOKUP($B72,'3.ข้อมูลงบทดลองปัจจุบัน'!$A$5:$CL$846,45,0),2)</f>
        <v>46716.66</v>
      </c>
      <c r="AU72" s="32">
        <f>ROUND(VLOOKUP($B72,'3.ข้อมูลงบทดลองปัจจุบัน'!$A$5:$CL$846,46,0),2)</f>
        <v>897908.33</v>
      </c>
      <c r="AV72" s="32">
        <f>ROUND(VLOOKUP($B72,'3.ข้อมูลงบทดลองปัจจุบัน'!$A$5:$CL$846,47,0),2)</f>
        <v>0</v>
      </c>
      <c r="AW72" s="32">
        <f>ROUND(VLOOKUP($B72,'3.ข้อมูลงบทดลองปัจจุบัน'!$A$5:$CL$846,48,0),2)</f>
        <v>378858.33</v>
      </c>
      <c r="AX72" s="32">
        <f>ROUND(VLOOKUP($B72,'3.ข้อมูลงบทดลองปัจจุบัน'!$A$5:$CL$846,49,0),2)</f>
        <v>209038.33</v>
      </c>
      <c r="AY72" s="32">
        <f>ROUND(VLOOKUP($B72,'3.ข้อมูลงบทดลองปัจจุบัน'!$A$5:$CL$846,50,0),2)</f>
        <v>378770</v>
      </c>
      <c r="AZ72" s="32">
        <f>ROUND(VLOOKUP($B72,'3.ข้อมูลงบทดลองปัจจุบัน'!$A$5:$CL$846,51,0),2)</f>
        <v>384150</v>
      </c>
      <c r="BA72" s="32">
        <f>ROUND(VLOOKUP($B72,'3.ข้อมูลงบทดลองปัจจุบัน'!$A$5:$CL$846,52,0),2)</f>
        <v>407800</v>
      </c>
      <c r="BB72" s="32">
        <f>ROUND(VLOOKUP($B72,'3.ข้อมูลงบทดลองปัจจุบัน'!$A$5:$CL$846,53,0),2)</f>
        <v>949570</v>
      </c>
      <c r="BC72" s="32">
        <f>ROUND(VLOOKUP($B72,'3.ข้อมูลงบทดลองปัจจุบัน'!$A$5:$CL$846,54,0),2)</f>
        <v>0</v>
      </c>
      <c r="BD72" s="32">
        <f>ROUND(VLOOKUP($B72,'3.ข้อมูลงบทดลองปัจจุบัน'!$A$5:$CL$846,55,0),2)</f>
        <v>94033.32</v>
      </c>
      <c r="BE72" s="32">
        <f>ROUND(VLOOKUP($B72,'3.ข้อมูลงบทดลองปัจจุบัน'!$A$5:$CL$846,56,0),2)</f>
        <v>1309072.8999999999</v>
      </c>
      <c r="BF72" s="32">
        <f>ROUND(VLOOKUP($B72,'3.ข้อมูลงบทดลองปัจจุบัน'!$A$5:$CL$846,57,0),2)</f>
        <v>227500</v>
      </c>
      <c r="BG72" s="32">
        <f>ROUND(VLOOKUP($B72,'3.ข้อมูลงบทดลองปัจจุบัน'!$A$5:$CL$846,58,0),2)</f>
        <v>424300</v>
      </c>
      <c r="BH72" s="32">
        <f>ROUND(VLOOKUP($B72,'3.ข้อมูลงบทดลองปัจจุบัน'!$A$5:$CL$846,59,0),2)</f>
        <v>236600</v>
      </c>
      <c r="BI72" s="32">
        <f>ROUND(VLOOKUP($B72,'3.ข้อมูลงบทดลองปัจจุบัน'!$A$5:$CL$846,60,0),2)</f>
        <v>0</v>
      </c>
      <c r="BJ72" s="32">
        <f>ROUND(VLOOKUP($B72,'3.ข้อมูลงบทดลองปัจจุบัน'!$A$5:$CL$846,61,0),2)</f>
        <v>0</v>
      </c>
      <c r="BK72" s="32">
        <f>ROUND(VLOOKUP($B72,'3.ข้อมูลงบทดลองปัจจุบัน'!$A$5:$CL$846,62,0),2)</f>
        <v>0</v>
      </c>
      <c r="BL72" s="32">
        <f>ROUND(VLOOKUP($B72,'3.ข้อมูลงบทดลองปัจจุบัน'!$A$5:$CL$846,63,0),2)</f>
        <v>0</v>
      </c>
      <c r="BM72" s="32">
        <f>ROUND(VLOOKUP($B72,'3.ข้อมูลงบทดลองปัจจุบัน'!$A$5:$CL$846,64,0),2)</f>
        <v>879628</v>
      </c>
      <c r="BN72" s="32">
        <f>ROUND(VLOOKUP($B72,'3.ข้อมูลงบทดลองปัจจุบัน'!$A$5:$CL$846,65,0),2)</f>
        <v>638945.12</v>
      </c>
      <c r="BO72" s="32">
        <f>ROUND(VLOOKUP($B72,'3.ข้อมูลงบทดลองปัจจุบัน'!$A$5:$CL$846,66,0),2)</f>
        <v>0</v>
      </c>
      <c r="BP72" s="32">
        <f>ROUND(VLOOKUP($B72,'3.ข้อมูลงบทดลองปัจจุบัน'!$A$5:$CL$846,67,0),2)</f>
        <v>735800</v>
      </c>
      <c r="BQ72" s="32">
        <f>ROUND(VLOOKUP($B72,'3.ข้อมูลงบทดลองปัจจุบัน'!$A$5:$CL$846,68,0),2)</f>
        <v>189520</v>
      </c>
      <c r="BR72" s="32">
        <f>ROUND(VLOOKUP($B72,'3.ข้อมูลงบทดลองปัจจุบัน'!$A$5:$CL$846,69,0),2)</f>
        <v>213250</v>
      </c>
      <c r="BS72" s="32">
        <f>ROUND(VLOOKUP($B72,'3.ข้อมูลงบทดลองปัจจุบัน'!$A$5:$CL$846,70,0),2)</f>
        <v>2325466.67</v>
      </c>
      <c r="BT72" s="32">
        <f>ROUND(VLOOKUP($B72,'3.ข้อมูลงบทดลองปัจจุบัน'!$A$5:$CL$846,71,0),2)</f>
        <v>0</v>
      </c>
      <c r="BU72" s="32">
        <f>ROUND(VLOOKUP($B72,'3.ข้อมูลงบทดลองปัจจุบัน'!$A$5:$CL$846,72,0),2)</f>
        <v>0</v>
      </c>
      <c r="BV72" s="32">
        <f>ROUND(VLOOKUP($B72,'3.ข้อมูลงบทดลองปัจจุบัน'!$A$5:$CL$846,73,0),2)</f>
        <v>685440</v>
      </c>
      <c r="BW72" s="32">
        <f>ROUND(VLOOKUP($B72,'3.ข้อมูลงบทดลองปัจจุบัน'!$A$5:$CL$846,74,0),2)</f>
        <v>227500</v>
      </c>
      <c r="BX72" s="32">
        <f>ROUND(VLOOKUP($B72,'3.ข้อมูลงบทดลองปัจจุบัน'!$A$5:$CL$846,75,0),2)</f>
        <v>0</v>
      </c>
      <c r="BY72" s="32">
        <f>ROUND(VLOOKUP($B72,'3.ข้อมูลงบทดลองปัจจุบัน'!$A$5:$CL$846,76,0),2)</f>
        <v>988847.22</v>
      </c>
      <c r="BZ72" s="32">
        <f>ROUND(VLOOKUP($B72,'3.ข้อมูลงบทดลองปัจจุบัน'!$A$5:$CL$846,77,0),2)</f>
        <v>0</v>
      </c>
      <c r="CA72" s="32">
        <f>ROUND(VLOOKUP($B72,'3.ข้อมูลงบทดลองปัจจุบัน'!$A$5:$CL$846,78,0),2)</f>
        <v>0</v>
      </c>
      <c r="CB72" s="32">
        <f>ROUND(VLOOKUP($B72,'3.ข้อมูลงบทดลองปัจจุบัน'!$A$5:$CL$846,79,0),2)</f>
        <v>0</v>
      </c>
      <c r="CC72" s="32">
        <f>ROUND(VLOOKUP($B72,'3.ข้อมูลงบทดลองปัจจุบัน'!$A$5:$CL$846,80,0),2)</f>
        <v>0</v>
      </c>
      <c r="CD72" s="32">
        <f>ROUND(VLOOKUP($B72,'3.ข้อมูลงบทดลองปัจจุบัน'!$A$5:$CL$846,81,0),2)</f>
        <v>553505.16</v>
      </c>
      <c r="CE72" s="32">
        <f>ROUND(VLOOKUP($B72,'3.ข้อมูลงบทดลองปัจจุบัน'!$A$5:$CL$846,82,0),2)</f>
        <v>489850</v>
      </c>
      <c r="CF72" s="32">
        <f>ROUND(VLOOKUP($B72,'3.ข้อมูลงบทดลองปัจจุบัน'!$A$5:$CL$846,83,0),2)</f>
        <v>407502.58</v>
      </c>
      <c r="CG72" s="32">
        <f>ROUND(VLOOKUP($B72,'3.ข้อมูลงบทดลองปัจจุบัน'!$A$5:$CL$846,84,0),2)</f>
        <v>0</v>
      </c>
      <c r="CH72" s="32">
        <f>ROUND(VLOOKUP($B72,'3.ข้อมูลงบทดลองปัจจุบัน'!$A$5:$CL$846,85,0),2)</f>
        <v>257170</v>
      </c>
      <c r="CI72" s="32">
        <f>ROUND(VLOOKUP($B72,'3.ข้อมูลงบทดลองปัจจุบัน'!$A$5:$CL$846,86,0),2)</f>
        <v>301698.71000000002</v>
      </c>
      <c r="CJ72" s="32">
        <f>ROUND(VLOOKUP($B72,'3.ข้อมูลงบทดลองปัจจุบัน'!$A$5:$CL$846,87,0),2)</f>
        <v>0</v>
      </c>
      <c r="CK72" s="32">
        <f>ROUND(VLOOKUP($B72,'3.ข้อมูลงบทดลองปัจจุบัน'!$A$5:$CL$846,88,0),2)</f>
        <v>455790.32</v>
      </c>
      <c r="CL72" s="32">
        <f>ROUND(VLOOKUP($B72,'3.ข้อมูลงบทดลองปัจจุบัน'!$A$5:$CL$846,89,0),2)</f>
        <v>161898.70000000001</v>
      </c>
      <c r="CM72" s="32">
        <f>ROUND(VLOOKUP($B72,'3.ข้อมูลงบทดลองปัจจุบัน'!$A$5:$CL$846,90,0),2)</f>
        <v>0</v>
      </c>
      <c r="CO72" s="75"/>
    </row>
    <row r="73" spans="1:93" x14ac:dyDescent="0.7">
      <c r="A73" s="101" t="s">
        <v>1471</v>
      </c>
      <c r="B73" s="101" t="s">
        <v>1985</v>
      </c>
      <c r="C73" s="100" t="s">
        <v>1241</v>
      </c>
      <c r="D73" s="32">
        <f>ROUND(VLOOKUP($B73,'3.ข้อมูลงบทดลองปัจจุบัน'!$A$5:$CL$846,3,0),2)</f>
        <v>4956919</v>
      </c>
      <c r="E73" s="32">
        <f>ROUND(VLOOKUP($B73,'3.ข้อมูลงบทดลองปัจจุบัน'!$A$5:$CL$846,4,0),2)</f>
        <v>420142</v>
      </c>
      <c r="F73" s="32">
        <f>ROUND(VLOOKUP($B73,'3.ข้อมูลงบทดลองปัจจุบัน'!$A$5:$CL$846,5,0),2)</f>
        <v>573250</v>
      </c>
      <c r="G73" s="32">
        <f>ROUND(VLOOKUP($B73,'3.ข้อมูลงบทดลองปัจจุบัน'!$A$5:$CL$846,6,0),2)</f>
        <v>271300</v>
      </c>
      <c r="H73" s="32">
        <f>ROUND(VLOOKUP($B73,'3.ข้อมูลงบทดลองปัจจุบัน'!$A$5:$CL$846,7,0),2)</f>
        <v>431080</v>
      </c>
      <c r="I73" s="32">
        <f>ROUND(VLOOKUP($B73,'3.ข้อมูลงบทดลองปัจจุบัน'!$A$5:$CL$846,8,0),2)</f>
        <v>847700</v>
      </c>
      <c r="J73" s="32">
        <f>ROUND(VLOOKUP($B73,'3.ข้อมูลงบทดลองปัจจุบัน'!$A$5:$CL$846,9,0),2)</f>
        <v>383391</v>
      </c>
      <c r="K73" s="32">
        <f>ROUND(VLOOKUP($B73,'3.ข้อมูลงบทดลองปัจจุบัน'!$A$5:$CL$846,10,0),2)</f>
        <v>292400</v>
      </c>
      <c r="L73" s="32">
        <f>ROUND(VLOOKUP($B73,'3.ข้อมูลงบทดลองปัจจุบัน'!$A$5:$CL$846,11,0),2)</f>
        <v>669260</v>
      </c>
      <c r="M73" s="32">
        <f>ROUND(VLOOKUP($B73,'3.ข้อมูลงบทดลองปัจจุบัน'!$A$5:$CL$846,12,0),2)</f>
        <v>230276</v>
      </c>
      <c r="N73" s="32">
        <f>ROUND(VLOOKUP($B73,'3.ข้อมูลงบทดลองปัจจุบัน'!$A$5:$CL$846,13,0),2)</f>
        <v>787121.8</v>
      </c>
      <c r="O73" s="32">
        <f>ROUND(VLOOKUP($B73,'3.ข้อมูลงบทดลองปัจจุบัน'!$A$5:$CL$846,14,0),2)</f>
        <v>722520</v>
      </c>
      <c r="P73" s="32">
        <f>ROUND(VLOOKUP($B73,'3.ข้อมูลงบทดลองปัจจุบัน'!$A$5:$CL$846,15,0),2)</f>
        <v>2501817.66</v>
      </c>
      <c r="Q73" s="32">
        <f>ROUND(VLOOKUP($B73,'3.ข้อมูลงบทดลองปัจจุบัน'!$A$5:$CL$846,16,0),2)</f>
        <v>698500</v>
      </c>
      <c r="R73" s="32">
        <f>ROUND(VLOOKUP($B73,'3.ข้อมูลงบทดลองปัจจุบัน'!$A$5:$CL$846,17,0),2)</f>
        <v>529900</v>
      </c>
      <c r="S73" s="32">
        <f>ROUND(VLOOKUP($B73,'3.ข้อมูลงบทดลองปัจจุบัน'!$A$5:$CL$846,18,0),2)</f>
        <v>696300</v>
      </c>
      <c r="T73" s="32">
        <f>ROUND(VLOOKUP($B73,'3.ข้อมูลงบทดลองปัจจุบัน'!$A$5:$CL$846,19,0),2)</f>
        <v>495400</v>
      </c>
      <c r="U73" s="32">
        <f>ROUND(VLOOKUP($B73,'3.ข้อมูลงบทดลองปัจจุบัน'!$A$5:$CL$846,20,0),2)</f>
        <v>412300</v>
      </c>
      <c r="V73" s="32">
        <f>ROUND(VLOOKUP($B73,'3.ข้อมูลงบทดลองปัจจุบัน'!$A$5:$CL$846,21,0),2)</f>
        <v>1374490</v>
      </c>
      <c r="W73" s="32">
        <f>ROUND(VLOOKUP($B73,'3.ข้อมูลงบทดลองปัจจุบัน'!$A$5:$CL$846,22,0),2)</f>
        <v>587680</v>
      </c>
      <c r="X73" s="32">
        <f>ROUND(VLOOKUP($B73,'3.ข้อมูลงบทดลองปัจจุบัน'!$A$5:$CL$846,23,0),2)</f>
        <v>5424740</v>
      </c>
      <c r="Y73" s="32">
        <f>ROUND(VLOOKUP($B73,'3.ข้อมูลงบทดลองปัจจุบัน'!$A$5:$CL$846,24,0),2)</f>
        <v>345450</v>
      </c>
      <c r="Z73" s="32">
        <f>ROUND(VLOOKUP($B73,'3.ข้อมูลงบทดลองปัจจุบัน'!$A$5:$CL$846,25,0),2)</f>
        <v>198100</v>
      </c>
      <c r="AA73" s="32">
        <f>ROUND(VLOOKUP($B73,'3.ข้อมูลงบทดลองปัจจุบัน'!$A$5:$CL$846,26,0),2)</f>
        <v>292480</v>
      </c>
      <c r="AB73" s="32">
        <f>ROUND(VLOOKUP($B73,'3.ข้อมูลงบทดลองปัจจุบัน'!$A$5:$CL$846,27,0),2)</f>
        <v>635800</v>
      </c>
      <c r="AC73" s="32">
        <f>ROUND(VLOOKUP($B73,'3.ข้อมูลงบทดลองปัจจุบัน'!$A$5:$CL$846,28,0),2)</f>
        <v>579200</v>
      </c>
      <c r="AD73" s="32">
        <f>ROUND(VLOOKUP($B73,'3.ข้อมูลงบทดลองปัจจุบัน'!$A$5:$CL$846,29,0),2)</f>
        <v>204660</v>
      </c>
      <c r="AE73" s="32">
        <f>ROUND(VLOOKUP($B73,'3.ข้อมูลงบทดลองปัจจุบัน'!$A$5:$CL$846,30,0),2)</f>
        <v>379710</v>
      </c>
      <c r="AF73" s="32">
        <f>ROUND(VLOOKUP($B73,'3.ข้อมูลงบทดลองปัจจุบัน'!$A$5:$CL$846,31,0),2)</f>
        <v>686400</v>
      </c>
      <c r="AG73" s="32">
        <f>ROUND(VLOOKUP($B73,'3.ข้อมูลงบทดลองปัจจุบัน'!$A$5:$CL$846,32,0),2)</f>
        <v>644400</v>
      </c>
      <c r="AH73" s="32">
        <f>ROUND(VLOOKUP($B73,'3.ข้อมูลงบทดลองปัจจุบัน'!$A$5:$CL$846,33,0),2)</f>
        <v>973860</v>
      </c>
      <c r="AI73" s="32">
        <f>ROUND(VLOOKUP($B73,'3.ข้อมูลงบทดลองปัจจุบัน'!$A$5:$CL$846,34,0),2)</f>
        <v>659100</v>
      </c>
      <c r="AJ73" s="32">
        <f>ROUND(VLOOKUP($B73,'3.ข้อมูลงบทดลองปัจจุบัน'!$A$5:$CL$846,35,0),2)</f>
        <v>841200</v>
      </c>
      <c r="AK73" s="32">
        <f>ROUND(VLOOKUP($B73,'3.ข้อมูลงบทดลองปัจจุบัน'!$A$5:$CL$846,36,0),2)</f>
        <v>221000</v>
      </c>
      <c r="AL73" s="32">
        <f>ROUND(VLOOKUP($B73,'3.ข้อมูลงบทดลองปัจจุบัน'!$A$5:$CL$846,37,0),2)</f>
        <v>4661115.32</v>
      </c>
      <c r="AM73" s="32">
        <f>ROUND(VLOOKUP($B73,'3.ข้อมูลงบทดลองปัจจุบัน'!$A$5:$CL$846,38,0),2)</f>
        <v>258810</v>
      </c>
      <c r="AN73" s="32">
        <f>ROUND(VLOOKUP($B73,'3.ข้อมูลงบทดลองปัจจุบัน'!$A$5:$CL$846,39,0),2)</f>
        <v>377701</v>
      </c>
      <c r="AO73" s="32">
        <f>ROUND(VLOOKUP($B73,'3.ข้อมูลงบทดลองปัจจุบัน'!$A$5:$CL$846,40,0),2)</f>
        <v>974257</v>
      </c>
      <c r="AP73" s="32">
        <f>ROUND(VLOOKUP($B73,'3.ข้อมูลงบทดลองปัจจุบัน'!$A$5:$CL$846,41,0),2)</f>
        <v>739198</v>
      </c>
      <c r="AQ73" s="32">
        <f>ROUND(VLOOKUP($B73,'3.ข้อมูลงบทดลองปัจจุบัน'!$A$5:$CL$846,42,0),2)</f>
        <v>947900</v>
      </c>
      <c r="AR73" s="32">
        <f>ROUND(VLOOKUP($B73,'3.ข้อมูลงบทดลองปัจจุบัน'!$A$5:$CL$846,43,0),2)</f>
        <v>549100</v>
      </c>
      <c r="AS73" s="32">
        <f>ROUND(VLOOKUP($B73,'3.ข้อมูลงบทดลองปัจจุบัน'!$A$5:$CL$846,44,0),2)</f>
        <v>826670</v>
      </c>
      <c r="AT73" s="32">
        <f>ROUND(VLOOKUP($B73,'3.ข้อมูลงบทดลองปัจจุบัน'!$A$5:$CL$846,45,0),2)</f>
        <v>365100</v>
      </c>
      <c r="AU73" s="32">
        <f>ROUND(VLOOKUP($B73,'3.ข้อมูลงบทดลองปัจจุบัน'!$A$5:$CL$846,46,0),2)</f>
        <v>534350</v>
      </c>
      <c r="AV73" s="32">
        <f>ROUND(VLOOKUP($B73,'3.ข้อมูลงบทดลองปัจจุบัน'!$A$5:$CL$846,47,0),2)</f>
        <v>599508.32999999996</v>
      </c>
      <c r="AW73" s="32">
        <f>ROUND(VLOOKUP($B73,'3.ข้อมูลงบทดลองปัจจุบัน'!$A$5:$CL$846,48,0),2)</f>
        <v>166904</v>
      </c>
      <c r="AX73" s="32">
        <f>ROUND(VLOOKUP($B73,'3.ข้อมูลงบทดลองปัจจุบัน'!$A$5:$CL$846,49,0),2)</f>
        <v>449770</v>
      </c>
      <c r="AY73" s="32">
        <f>ROUND(VLOOKUP($B73,'3.ข้อมูลงบทดลองปัจจุบัน'!$A$5:$CL$846,50,0),2)</f>
        <v>267630</v>
      </c>
      <c r="AZ73" s="32">
        <f>ROUND(VLOOKUP($B73,'3.ข้อมูลงบทดลองปัจจุบัน'!$A$5:$CL$846,51,0),2)</f>
        <v>426550</v>
      </c>
      <c r="BA73" s="32">
        <f>ROUND(VLOOKUP($B73,'3.ข้อมูลงบทดลองปัจจุบัน'!$A$5:$CL$846,52,0),2)</f>
        <v>207650</v>
      </c>
      <c r="BB73" s="32">
        <f>ROUND(VLOOKUP($B73,'3.ข้อมูลงบทดลองปัจจุบัน'!$A$5:$CL$846,53,0),2)</f>
        <v>2293190</v>
      </c>
      <c r="BC73" s="32">
        <f>ROUND(VLOOKUP($B73,'3.ข้อมูลงบทดลองปัจจุบัน'!$A$5:$CL$846,54,0),2)</f>
        <v>459736</v>
      </c>
      <c r="BD73" s="32">
        <f>ROUND(VLOOKUP($B73,'3.ข้อมูลงบทดลองปัจจุบัน'!$A$5:$CL$846,55,0),2)</f>
        <v>6896239.5199999996</v>
      </c>
      <c r="BE73" s="32">
        <f>ROUND(VLOOKUP($B73,'3.ข้อมูลงบทดลองปัจจุบัน'!$A$5:$CL$846,56,0),2)</f>
        <v>1120038.06</v>
      </c>
      <c r="BF73" s="32">
        <f>ROUND(VLOOKUP($B73,'3.ข้อมูลงบทดลองปัจจุบัน'!$A$5:$CL$846,57,0),2)</f>
        <v>425000</v>
      </c>
      <c r="BG73" s="32">
        <f>ROUND(VLOOKUP($B73,'3.ข้อมูลงบทดลองปัจจุบัน'!$A$5:$CL$846,58,0),2)</f>
        <v>1043600</v>
      </c>
      <c r="BH73" s="32">
        <f>ROUND(VLOOKUP($B73,'3.ข้อมูลงบทดลองปัจจุบัน'!$A$5:$CL$846,59,0),2)</f>
        <v>468200</v>
      </c>
      <c r="BI73" s="32">
        <f>ROUND(VLOOKUP($B73,'3.ข้อมูลงบทดลองปัจจุบัน'!$A$5:$CL$846,60,0),2)</f>
        <v>844800</v>
      </c>
      <c r="BJ73" s="32">
        <f>ROUND(VLOOKUP($B73,'3.ข้อมูลงบทดลองปัจจุบัน'!$A$5:$CL$846,61,0),2)</f>
        <v>180000</v>
      </c>
      <c r="BK73" s="32">
        <f>ROUND(VLOOKUP($B73,'3.ข้อมูลงบทดลองปัจจุบัน'!$A$5:$CL$846,62,0),2)</f>
        <v>222000</v>
      </c>
      <c r="BL73" s="32">
        <f>ROUND(VLOOKUP($B73,'3.ข้อมูลงบทดลองปัจจุบัน'!$A$5:$CL$846,63,0),2)</f>
        <v>188100</v>
      </c>
      <c r="BM73" s="32">
        <f>ROUND(VLOOKUP($B73,'3.ข้อมูลงบทดลองปัจจุบัน'!$A$5:$CL$846,64,0),2)</f>
        <v>5328497</v>
      </c>
      <c r="BN73" s="32">
        <f>ROUND(VLOOKUP($B73,'3.ข้อมูลงบทดลองปัจจุบัน'!$A$5:$CL$846,65,0),2)</f>
        <v>847400</v>
      </c>
      <c r="BO73" s="32">
        <f>ROUND(VLOOKUP($B73,'3.ข้อมูลงบทดลองปัจจุบัน'!$A$5:$CL$846,66,0),2)</f>
        <v>730100</v>
      </c>
      <c r="BP73" s="32">
        <f>ROUND(VLOOKUP($B73,'3.ข้อมูลงบทดลองปัจจุบัน'!$A$5:$CL$846,67,0),2)</f>
        <v>662220</v>
      </c>
      <c r="BQ73" s="32">
        <f>ROUND(VLOOKUP($B73,'3.ข้อมูลงบทดลองปัจจุบัน'!$A$5:$CL$846,68,0),2)</f>
        <v>586500</v>
      </c>
      <c r="BR73" s="32">
        <f>ROUND(VLOOKUP($B73,'3.ข้อมูลงบทดลองปัจจุบัน'!$A$5:$CL$846,69,0),2)</f>
        <v>1055658.33</v>
      </c>
      <c r="BS73" s="32">
        <f>ROUND(VLOOKUP($B73,'3.ข้อมูลงบทดลองปัจจุบัน'!$A$5:$CL$846,70,0),2)</f>
        <v>12145252.58</v>
      </c>
      <c r="BT73" s="32">
        <f>ROUND(VLOOKUP($B73,'3.ข้อมูลงบทดลองปัจจุบัน'!$A$5:$CL$846,71,0),2)</f>
        <v>464300</v>
      </c>
      <c r="BU73" s="32">
        <f>ROUND(VLOOKUP($B73,'3.ข้อมูลงบทดลองปัจจุบัน'!$A$5:$CL$846,72,0),2)</f>
        <v>476180</v>
      </c>
      <c r="BV73" s="32">
        <f>ROUND(VLOOKUP($B73,'3.ข้อมูลงบทดลองปัจจุบัน'!$A$5:$CL$846,73,0),2)</f>
        <v>2031430</v>
      </c>
      <c r="BW73" s="32">
        <f>ROUND(VLOOKUP($B73,'3.ข้อมูลงบทดลองปัจจุบัน'!$A$5:$CL$846,74,0),2)</f>
        <v>564000</v>
      </c>
      <c r="BX73" s="32">
        <f>ROUND(VLOOKUP($B73,'3.ข้อมูลงบทดลองปัจจุบัน'!$A$5:$CL$846,75,0),2)</f>
        <v>209700</v>
      </c>
      <c r="BY73" s="32">
        <f>ROUND(VLOOKUP($B73,'3.ข้อมูลงบทดลองปัจจุบัน'!$A$5:$CL$846,76,0),2)</f>
        <v>1048400</v>
      </c>
      <c r="BZ73" s="32">
        <f>ROUND(VLOOKUP($B73,'3.ข้อมูลงบทดลองปัจจุบัน'!$A$5:$CL$846,77,0),2)</f>
        <v>511100</v>
      </c>
      <c r="CA73" s="32">
        <f>ROUND(VLOOKUP($B73,'3.ข้อมูลงบทดลองปัจจุบัน'!$A$5:$CL$846,78,0),2)</f>
        <v>628000</v>
      </c>
      <c r="CB73" s="32">
        <f>ROUND(VLOOKUP($B73,'3.ข้อมูลงบทดลองปัจจุบัน'!$A$5:$CL$846,79,0),2)</f>
        <v>275200</v>
      </c>
      <c r="CC73" s="32">
        <f>ROUND(VLOOKUP($B73,'3.ข้อมูลงบทดลองปัจจุบัน'!$A$5:$CL$846,80,0),2)</f>
        <v>166972.9</v>
      </c>
      <c r="CD73" s="32">
        <f>ROUND(VLOOKUP($B73,'3.ข้อมูลงบทดลองปัจจุบัน'!$A$5:$CL$846,81,0),2)</f>
        <v>710000</v>
      </c>
      <c r="CE73" s="32">
        <f>ROUND(VLOOKUP($B73,'3.ข้อมูลงบทดลองปัจจุบัน'!$A$5:$CL$846,82,0),2)</f>
        <v>232900</v>
      </c>
      <c r="CF73" s="32">
        <f>ROUND(VLOOKUP($B73,'3.ข้อมูลงบทดลองปัจจุบัน'!$A$5:$CL$846,83,0),2)</f>
        <v>355500</v>
      </c>
      <c r="CG73" s="32">
        <f>ROUND(VLOOKUP($B73,'3.ข้อมูลงบทดลองปัจจุบัน'!$A$5:$CL$846,84,0),2)</f>
        <v>529500</v>
      </c>
      <c r="CH73" s="32">
        <f>ROUND(VLOOKUP($B73,'3.ข้อมูลงบทดลองปัจจุบัน'!$A$5:$CL$846,85,0),2)</f>
        <v>443130</v>
      </c>
      <c r="CI73" s="32">
        <f>ROUND(VLOOKUP($B73,'3.ข้อมูลงบทดลองปัจจุบัน'!$A$5:$CL$846,86,0),2)</f>
        <v>188640</v>
      </c>
      <c r="CJ73" s="32">
        <f>ROUND(VLOOKUP($B73,'3.ข้อมูลงบทดลองปัจจุบัน'!$A$5:$CL$846,87,0),2)</f>
        <v>717858.07</v>
      </c>
      <c r="CK73" s="32">
        <f>ROUND(VLOOKUP($B73,'3.ข้อมูลงบทดลองปัจจุบัน'!$A$5:$CL$846,88,0),2)</f>
        <v>629247.81000000006</v>
      </c>
      <c r="CL73" s="32">
        <f>ROUND(VLOOKUP($B73,'3.ข้อมูลงบทดลองปัจจุบัน'!$A$5:$CL$846,89,0),2)</f>
        <v>584550</v>
      </c>
      <c r="CM73" s="32">
        <f>ROUND(VLOOKUP($B73,'3.ข้อมูลงบทดลองปัจจุบัน'!$A$5:$CL$846,90,0),2)</f>
        <v>401400</v>
      </c>
      <c r="CO73" s="75"/>
    </row>
    <row r="74" spans="1:93" x14ac:dyDescent="0.7">
      <c r="A74" s="101" t="s">
        <v>1471</v>
      </c>
      <c r="B74" s="101" t="s">
        <v>1986</v>
      </c>
      <c r="C74" s="100" t="s">
        <v>661</v>
      </c>
      <c r="D74" s="32">
        <f>ROUND(VLOOKUP($B74,'3.ข้อมูลงบทดลองปัจจุบัน'!$A$5:$CL$846,3,0),2)</f>
        <v>22980</v>
      </c>
      <c r="E74" s="32">
        <f>ROUND(VLOOKUP($B74,'3.ข้อมูลงบทดลองปัจจุบัน'!$A$5:$CL$846,4,0),2)</f>
        <v>0</v>
      </c>
      <c r="F74" s="32">
        <f>ROUND(VLOOKUP($B74,'3.ข้อมูลงบทดลองปัจจุบัน'!$A$5:$CL$846,5,0),2)</f>
        <v>1890</v>
      </c>
      <c r="G74" s="32">
        <f>ROUND(VLOOKUP($B74,'3.ข้อมูลงบทดลองปัจจุบัน'!$A$5:$CL$846,6,0),2)</f>
        <v>0</v>
      </c>
      <c r="H74" s="32">
        <f>ROUND(VLOOKUP($B74,'3.ข้อมูลงบทดลองปัจจุบัน'!$A$5:$CL$846,7,0),2)</f>
        <v>5430</v>
      </c>
      <c r="I74" s="32">
        <f>ROUND(VLOOKUP($B74,'3.ข้อมูลงบทดลองปัจจุบัน'!$A$5:$CL$846,8,0),2)</f>
        <v>10080</v>
      </c>
      <c r="J74" s="32">
        <f>ROUND(VLOOKUP($B74,'3.ข้อมูลงบทดลองปัจจุบัน'!$A$5:$CL$846,9,0),2)</f>
        <v>28590</v>
      </c>
      <c r="K74" s="32">
        <f>ROUND(VLOOKUP($B74,'3.ข้อมูลงบทดลองปัจจุบัน'!$A$5:$CL$846,10,0),2)</f>
        <v>0</v>
      </c>
      <c r="L74" s="32">
        <f>ROUND(VLOOKUP($B74,'3.ข้อมูลงบทดลองปัจจุบัน'!$A$5:$CL$846,11,0),2)</f>
        <v>1710</v>
      </c>
      <c r="M74" s="32">
        <f>ROUND(VLOOKUP($B74,'3.ข้อมูลงบทดลองปัจจุบัน'!$A$5:$CL$846,12,0),2)</f>
        <v>2380</v>
      </c>
      <c r="N74" s="32">
        <f>ROUND(VLOOKUP($B74,'3.ข้อมูลงบทดลองปัจจุบัน'!$A$5:$CL$846,13,0),2)</f>
        <v>7080.65</v>
      </c>
      <c r="O74" s="32">
        <f>ROUND(VLOOKUP($B74,'3.ข้อมูลงบทดลองปัจจุบัน'!$A$5:$CL$846,14,0),2)</f>
        <v>0</v>
      </c>
      <c r="P74" s="32">
        <f>ROUND(VLOOKUP($B74,'3.ข้อมูลงบทดลองปัจจุบัน'!$A$5:$CL$846,15,0),2)</f>
        <v>7680</v>
      </c>
      <c r="Q74" s="32">
        <f>ROUND(VLOOKUP($B74,'3.ข้อมูลงบทดลองปัจจุบัน'!$A$5:$CL$846,16,0),2)</f>
        <v>13125</v>
      </c>
      <c r="R74" s="32">
        <f>ROUND(VLOOKUP($B74,'3.ข้อมูลงบทดลองปัจจุบัน'!$A$5:$CL$846,17,0),2)</f>
        <v>4265</v>
      </c>
      <c r="S74" s="32">
        <f>ROUND(VLOOKUP($B74,'3.ข้อมูลงบทดลองปัจจุบัน'!$A$5:$CL$846,18,0),2)</f>
        <v>7540</v>
      </c>
      <c r="T74" s="32">
        <f>ROUND(VLOOKUP($B74,'3.ข้อมูลงบทดลองปัจจุบัน'!$A$5:$CL$846,19,0),2)</f>
        <v>12130.34</v>
      </c>
      <c r="U74" s="32">
        <f>ROUND(VLOOKUP($B74,'3.ข้อมูลงบทดลองปัจจุบัน'!$A$5:$CL$846,20,0),2)</f>
        <v>16398.830000000002</v>
      </c>
      <c r="V74" s="32">
        <f>ROUND(VLOOKUP($B74,'3.ข้อมูลงบทดลองปัจจุบัน'!$A$5:$CL$846,21,0),2)</f>
        <v>9395</v>
      </c>
      <c r="W74" s="32">
        <f>ROUND(VLOOKUP($B74,'3.ข้อมูลงบทดลองปัจจุบัน'!$A$5:$CL$846,22,0),2)</f>
        <v>11030</v>
      </c>
      <c r="X74" s="32">
        <f>ROUND(VLOOKUP($B74,'3.ข้อมูลงบทดลองปัจจุบัน'!$A$5:$CL$846,23,0),2)</f>
        <v>30259.68</v>
      </c>
      <c r="Y74" s="32">
        <f>ROUND(VLOOKUP($B74,'3.ข้อมูลงบทดลองปัจจุบัน'!$A$5:$CL$846,24,0),2)</f>
        <v>0</v>
      </c>
      <c r="Z74" s="32">
        <f>ROUND(VLOOKUP($B74,'3.ข้อมูลงบทดลองปัจจุบัน'!$A$5:$CL$846,25,0),2)</f>
        <v>0</v>
      </c>
      <c r="AA74" s="32">
        <f>ROUND(VLOOKUP($B74,'3.ข้อมูลงบทดลองปัจจุบัน'!$A$5:$CL$846,26,0),2)</f>
        <v>0</v>
      </c>
      <c r="AB74" s="32">
        <f>ROUND(VLOOKUP($B74,'3.ข้อมูลงบทดลองปัจจุบัน'!$A$5:$CL$846,27,0),2)</f>
        <v>0</v>
      </c>
      <c r="AC74" s="32">
        <f>ROUND(VLOOKUP($B74,'3.ข้อมูลงบทดลองปัจจุบัน'!$A$5:$CL$846,28,0),2)</f>
        <v>0</v>
      </c>
      <c r="AD74" s="32">
        <f>ROUND(VLOOKUP($B74,'3.ข้อมูลงบทดลองปัจจุบัน'!$A$5:$CL$846,29,0),2)</f>
        <v>930</v>
      </c>
      <c r="AE74" s="32">
        <f>ROUND(VLOOKUP($B74,'3.ข้อมูลงบทดลองปัจจุบัน'!$A$5:$CL$846,30,0),2)</f>
        <v>3530</v>
      </c>
      <c r="AF74" s="32">
        <f>ROUND(VLOOKUP($B74,'3.ข้อมูลงบทดลองปัจจุบัน'!$A$5:$CL$846,31,0),2)</f>
        <v>9330</v>
      </c>
      <c r="AG74" s="32">
        <f>ROUND(VLOOKUP($B74,'3.ข้อมูลงบทดลองปัจจุบัน'!$A$5:$CL$846,32,0),2)</f>
        <v>0</v>
      </c>
      <c r="AH74" s="32">
        <f>ROUND(VLOOKUP($B74,'3.ข้อมูลงบทดลองปัจจุบัน'!$A$5:$CL$846,33,0),2)</f>
        <v>0</v>
      </c>
      <c r="AI74" s="32">
        <f>ROUND(VLOOKUP($B74,'3.ข้อมูลงบทดลองปัจจุบัน'!$A$5:$CL$846,34,0),2)</f>
        <v>0</v>
      </c>
      <c r="AJ74" s="32">
        <f>ROUND(VLOOKUP($B74,'3.ข้อมูลงบทดลองปัจจุบัน'!$A$5:$CL$846,35,0),2)</f>
        <v>8490</v>
      </c>
      <c r="AK74" s="32">
        <f>ROUND(VLOOKUP($B74,'3.ข้อมูลงบทดลองปัจจุบัน'!$A$5:$CL$846,36,0),2)</f>
        <v>0</v>
      </c>
      <c r="AL74" s="32">
        <f>ROUND(VLOOKUP($B74,'3.ข้อมูลงบทดลองปัจจุบัน'!$A$5:$CL$846,37,0),2)</f>
        <v>31409.52</v>
      </c>
      <c r="AM74" s="32">
        <f>ROUND(VLOOKUP($B74,'3.ข้อมูลงบทดลองปัจจุบัน'!$A$5:$CL$846,38,0),2)</f>
        <v>4167.32</v>
      </c>
      <c r="AN74" s="32">
        <f>ROUND(VLOOKUP($B74,'3.ข้อมูลงบทดลองปัจจุบัน'!$A$5:$CL$846,39,0),2)</f>
        <v>0</v>
      </c>
      <c r="AO74" s="32">
        <f>ROUND(VLOOKUP($B74,'3.ข้อมูลงบทดลองปัจจุบัน'!$A$5:$CL$846,40,0),2)</f>
        <v>31810.84</v>
      </c>
      <c r="AP74" s="32">
        <f>ROUND(VLOOKUP($B74,'3.ข้อมูลงบทดลองปัจจุบัน'!$A$5:$CL$846,41,0),2)</f>
        <v>13100</v>
      </c>
      <c r="AQ74" s="32">
        <f>ROUND(VLOOKUP($B74,'3.ข้อมูลงบทดลองปัจจุบัน'!$A$5:$CL$846,42,0),2)</f>
        <v>2460</v>
      </c>
      <c r="AR74" s="32">
        <f>ROUND(VLOOKUP($B74,'3.ข้อมูลงบทดลองปัจจุบัน'!$A$5:$CL$846,43,0),2)</f>
        <v>2370</v>
      </c>
      <c r="AS74" s="32">
        <f>ROUND(VLOOKUP($B74,'3.ข้อมูลงบทดลองปัจจุบัน'!$A$5:$CL$846,44,0),2)</f>
        <v>7860</v>
      </c>
      <c r="AT74" s="32">
        <f>ROUND(VLOOKUP($B74,'3.ข้อมูลงบทดลองปัจจุบัน'!$A$5:$CL$846,45,0),2)</f>
        <v>5875.97</v>
      </c>
      <c r="AU74" s="32">
        <f>ROUND(VLOOKUP($B74,'3.ข้อมูลงบทดลองปัจจุบัน'!$A$5:$CL$846,46,0),2)</f>
        <v>8550</v>
      </c>
      <c r="AV74" s="32">
        <f>ROUND(VLOOKUP($B74,'3.ข้อมูลงบทดลองปัจจุบัน'!$A$5:$CL$846,47,0),2)</f>
        <v>17010</v>
      </c>
      <c r="AW74" s="32">
        <f>ROUND(VLOOKUP($B74,'3.ข้อมูลงบทดลองปัจจุบัน'!$A$5:$CL$846,48,0),2)</f>
        <v>12064.78</v>
      </c>
      <c r="AX74" s="32">
        <f>ROUND(VLOOKUP($B74,'3.ข้อมูลงบทดลองปัจจุบัน'!$A$5:$CL$846,49,0),2)</f>
        <v>7100</v>
      </c>
      <c r="AY74" s="32">
        <f>ROUND(VLOOKUP($B74,'3.ข้อมูลงบทดลองปัจจุบัน'!$A$5:$CL$846,50,0),2)</f>
        <v>1230</v>
      </c>
      <c r="AZ74" s="32">
        <f>ROUND(VLOOKUP($B74,'3.ข้อมูลงบทดลองปัจจุบัน'!$A$5:$CL$846,51,0),2)</f>
        <v>8400</v>
      </c>
      <c r="BA74" s="32">
        <f>ROUND(VLOOKUP($B74,'3.ข้อมูลงบทดลองปัจจุบัน'!$A$5:$CL$846,52,0),2)</f>
        <v>1230</v>
      </c>
      <c r="BB74" s="32">
        <f>ROUND(VLOOKUP($B74,'3.ข้อมูลงบทดลองปัจจุบัน'!$A$5:$CL$846,53,0),2)</f>
        <v>41910</v>
      </c>
      <c r="BC74" s="32">
        <f>ROUND(VLOOKUP($B74,'3.ข้อมูลงบทดลองปัจจุบัน'!$A$5:$CL$846,54,0),2)</f>
        <v>0</v>
      </c>
      <c r="BD74" s="32">
        <f>ROUND(VLOOKUP($B74,'3.ข้อมูลงบทดลองปัจจุบัน'!$A$5:$CL$846,55,0),2)</f>
        <v>54272.33</v>
      </c>
      <c r="BE74" s="32">
        <f>ROUND(VLOOKUP($B74,'3.ข้อมูลงบทดลองปัจจุบัน'!$A$5:$CL$846,56,0),2)</f>
        <v>9319.7999999999993</v>
      </c>
      <c r="BF74" s="32">
        <f>ROUND(VLOOKUP($B74,'3.ข้อมูลงบทดลองปัจจุบัน'!$A$5:$CL$846,57,0),2)</f>
        <v>7370</v>
      </c>
      <c r="BG74" s="32">
        <f>ROUND(VLOOKUP($B74,'3.ข้อมูลงบทดลองปัจจุบัน'!$A$5:$CL$846,58,0),2)</f>
        <v>3200</v>
      </c>
      <c r="BH74" s="32">
        <f>ROUND(VLOOKUP($B74,'3.ข้อมูลงบทดลองปัจจุบัน'!$A$5:$CL$846,59,0),2)</f>
        <v>4290</v>
      </c>
      <c r="BI74" s="32">
        <f>ROUND(VLOOKUP($B74,'3.ข้อมูลงบทดลองปัจจุบัน'!$A$5:$CL$846,60,0),2)</f>
        <v>0</v>
      </c>
      <c r="BJ74" s="32">
        <f>ROUND(VLOOKUP($B74,'3.ข้อมูลงบทดลองปัจจุบัน'!$A$5:$CL$846,61,0),2)</f>
        <v>0</v>
      </c>
      <c r="BK74" s="32">
        <f>ROUND(VLOOKUP($B74,'3.ข้อมูลงบทดลองปัจจุบัน'!$A$5:$CL$846,62,0),2)</f>
        <v>5935.48</v>
      </c>
      <c r="BL74" s="32">
        <f>ROUND(VLOOKUP($B74,'3.ข้อมูลงบทดลองปัจจุบัน'!$A$5:$CL$846,63,0),2)</f>
        <v>6590</v>
      </c>
      <c r="BM74" s="32">
        <f>ROUND(VLOOKUP($B74,'3.ข้อมูลงบทดลองปัจจุบัน'!$A$5:$CL$846,64,0),2)</f>
        <v>15750</v>
      </c>
      <c r="BN74" s="32">
        <f>ROUND(VLOOKUP($B74,'3.ข้อมูลงบทดลองปัจจุบัน'!$A$5:$CL$846,65,0),2)</f>
        <v>0</v>
      </c>
      <c r="BO74" s="32">
        <f>ROUND(VLOOKUP($B74,'3.ข้อมูลงบทดลองปัจจุบัน'!$A$5:$CL$846,66,0),2)</f>
        <v>19780</v>
      </c>
      <c r="BP74" s="32">
        <f>ROUND(VLOOKUP($B74,'3.ข้อมูลงบทดลองปัจจุบัน'!$A$5:$CL$846,67,0),2)</f>
        <v>20460</v>
      </c>
      <c r="BQ74" s="32">
        <f>ROUND(VLOOKUP($B74,'3.ข้อมูลงบทดลองปัจจุบัน'!$A$5:$CL$846,68,0),2)</f>
        <v>0</v>
      </c>
      <c r="BR74" s="32">
        <f>ROUND(VLOOKUP($B74,'3.ข้อมูลงบทดลองปัจจุบัน'!$A$5:$CL$846,69,0),2)</f>
        <v>21673.67</v>
      </c>
      <c r="BS74" s="32">
        <f>ROUND(VLOOKUP($B74,'3.ข้อมูลงบทดลองปัจจุบัน'!$A$5:$CL$846,70,0),2)</f>
        <v>4255</v>
      </c>
      <c r="BT74" s="32">
        <f>ROUND(VLOOKUP($B74,'3.ข้อมูลงบทดลองปัจจุบัน'!$A$5:$CL$846,71,0),2)</f>
        <v>15128.3</v>
      </c>
      <c r="BU74" s="32">
        <f>ROUND(VLOOKUP($B74,'3.ข้อมูลงบทดลองปัจจุบัน'!$A$5:$CL$846,72,0),2)</f>
        <v>0</v>
      </c>
      <c r="BV74" s="32">
        <f>ROUND(VLOOKUP($B74,'3.ข้อมูลงบทดลองปัจจุบัน'!$A$5:$CL$846,73,0),2)</f>
        <v>38960</v>
      </c>
      <c r="BW74" s="32">
        <f>ROUND(VLOOKUP($B74,'3.ข้อมูลงบทดลองปัจจุบัน'!$A$5:$CL$846,74,0),2)</f>
        <v>0</v>
      </c>
      <c r="BX74" s="32">
        <f>ROUND(VLOOKUP($B74,'3.ข้อมูลงบทดลองปัจจุบัน'!$A$5:$CL$846,75,0),2)</f>
        <v>0</v>
      </c>
      <c r="BY74" s="32">
        <f>ROUND(VLOOKUP($B74,'3.ข้อมูลงบทดลองปัจจุบัน'!$A$5:$CL$846,76,0),2)</f>
        <v>23770</v>
      </c>
      <c r="BZ74" s="32">
        <f>ROUND(VLOOKUP($B74,'3.ข้อมูลงบทดลองปัจจุบัน'!$A$5:$CL$846,77,0),2)</f>
        <v>0</v>
      </c>
      <c r="CA74" s="32">
        <f>ROUND(VLOOKUP($B74,'3.ข้อมูลงบทดลองปัจจุบัน'!$A$5:$CL$846,78,0),2)</f>
        <v>12600</v>
      </c>
      <c r="CB74" s="32">
        <f>ROUND(VLOOKUP($B74,'3.ข้อมูลงบทดลองปัจจุบัน'!$A$5:$CL$846,79,0),2)</f>
        <v>0</v>
      </c>
      <c r="CC74" s="32">
        <f>ROUND(VLOOKUP($B74,'3.ข้อมูลงบทดลองปัจจุบัน'!$A$5:$CL$846,80,0),2)</f>
        <v>19660</v>
      </c>
      <c r="CD74" s="32">
        <f>ROUND(VLOOKUP($B74,'3.ข้อมูลงบทดลองปัจจุบัน'!$A$5:$CL$846,81,0),2)</f>
        <v>9720</v>
      </c>
      <c r="CE74" s="32">
        <f>ROUND(VLOOKUP($B74,'3.ข้อมูลงบทดลองปัจจุบัน'!$A$5:$CL$846,82,0),2)</f>
        <v>5500</v>
      </c>
      <c r="CF74" s="32">
        <f>ROUND(VLOOKUP($B74,'3.ข้อมูลงบทดลองปัจจุบัน'!$A$5:$CL$846,83,0),2)</f>
        <v>14020</v>
      </c>
      <c r="CG74" s="32">
        <f>ROUND(VLOOKUP($B74,'3.ข้อมูลงบทดลองปัจจุบัน'!$A$5:$CL$846,84,0),2)</f>
        <v>0</v>
      </c>
      <c r="CH74" s="32">
        <f>ROUND(VLOOKUP($B74,'3.ข้อมูลงบทดลองปัจจุบัน'!$A$5:$CL$846,85,0),2)</f>
        <v>6005</v>
      </c>
      <c r="CI74" s="32">
        <f>ROUND(VLOOKUP($B74,'3.ข้อมูลงบทดลองปัจจุบัน'!$A$5:$CL$846,86,0),2)</f>
        <v>3250</v>
      </c>
      <c r="CJ74" s="32">
        <f>ROUND(VLOOKUP($B74,'3.ข้อมูลงบทดลองปัจจุบัน'!$A$5:$CL$846,87,0),2)</f>
        <v>2475</v>
      </c>
      <c r="CK74" s="32">
        <f>ROUND(VLOOKUP($B74,'3.ข้อมูลงบทดลองปัจจุบัน'!$A$5:$CL$846,88,0),2)</f>
        <v>18145</v>
      </c>
      <c r="CL74" s="32">
        <f>ROUND(VLOOKUP($B74,'3.ข้อมูลงบทดลองปัจจุบัน'!$A$5:$CL$846,89,0),2)</f>
        <v>6510</v>
      </c>
      <c r="CM74" s="32">
        <f>ROUND(VLOOKUP($B74,'3.ข้อมูลงบทดลองปัจจุบัน'!$A$5:$CL$846,90,0),2)</f>
        <v>0</v>
      </c>
      <c r="CO74" s="75"/>
    </row>
    <row r="75" spans="1:93" x14ac:dyDescent="0.7">
      <c r="A75" s="101" t="s">
        <v>1471</v>
      </c>
      <c r="B75" s="101" t="s">
        <v>1987</v>
      </c>
      <c r="C75" s="100" t="s">
        <v>662</v>
      </c>
      <c r="D75" s="32">
        <f>ROUND(VLOOKUP($B75,'3.ข้อมูลงบทดลองปัจจุบัน'!$A$5:$CL$846,3,0),2)</f>
        <v>0</v>
      </c>
      <c r="E75" s="32">
        <f>ROUND(VLOOKUP($B75,'3.ข้อมูลงบทดลองปัจจุบัน'!$A$5:$CL$846,4,0),2)</f>
        <v>0</v>
      </c>
      <c r="F75" s="32">
        <f>ROUND(VLOOKUP($B75,'3.ข้อมูลงบทดลองปัจจุบัน'!$A$5:$CL$846,5,0),2)</f>
        <v>0</v>
      </c>
      <c r="G75" s="32">
        <f>ROUND(VLOOKUP($B75,'3.ข้อมูลงบทดลองปัจจุบัน'!$A$5:$CL$846,6,0),2)</f>
        <v>0</v>
      </c>
      <c r="H75" s="32">
        <f>ROUND(VLOOKUP($B75,'3.ข้อมูลงบทดลองปัจจุบัน'!$A$5:$CL$846,7,0),2)</f>
        <v>0</v>
      </c>
      <c r="I75" s="32">
        <f>ROUND(VLOOKUP($B75,'3.ข้อมูลงบทดลองปัจจุบัน'!$A$5:$CL$846,8,0),2)</f>
        <v>0</v>
      </c>
      <c r="J75" s="32">
        <f>ROUND(VLOOKUP($B75,'3.ข้อมูลงบทดลองปัจจุบัน'!$A$5:$CL$846,9,0),2)</f>
        <v>0</v>
      </c>
      <c r="K75" s="32">
        <f>ROUND(VLOOKUP($B75,'3.ข้อมูลงบทดลองปัจจุบัน'!$A$5:$CL$846,10,0),2)</f>
        <v>0</v>
      </c>
      <c r="L75" s="32">
        <f>ROUND(VLOOKUP($B75,'3.ข้อมูลงบทดลองปัจจุบัน'!$A$5:$CL$846,11,0),2)</f>
        <v>0</v>
      </c>
      <c r="M75" s="32">
        <f>ROUND(VLOOKUP($B75,'3.ข้อมูลงบทดลองปัจจุบัน'!$A$5:$CL$846,12,0),2)</f>
        <v>0</v>
      </c>
      <c r="N75" s="32">
        <f>ROUND(VLOOKUP($B75,'3.ข้อมูลงบทดลองปัจจุบัน'!$A$5:$CL$846,13,0),2)</f>
        <v>0</v>
      </c>
      <c r="O75" s="32">
        <f>ROUND(VLOOKUP($B75,'3.ข้อมูลงบทดลองปัจจุบัน'!$A$5:$CL$846,14,0),2)</f>
        <v>10886.25</v>
      </c>
      <c r="P75" s="32">
        <f>ROUND(VLOOKUP($B75,'3.ข้อมูลงบทดลองปัจจุบัน'!$A$5:$CL$846,15,0),2)</f>
        <v>0</v>
      </c>
      <c r="Q75" s="32">
        <f>ROUND(VLOOKUP($B75,'3.ข้อมูลงบทดลองปัจจุบัน'!$A$5:$CL$846,16,0),2)</f>
        <v>0</v>
      </c>
      <c r="R75" s="32">
        <f>ROUND(VLOOKUP($B75,'3.ข้อมูลงบทดลองปัจจุบัน'!$A$5:$CL$846,17,0),2)</f>
        <v>0</v>
      </c>
      <c r="S75" s="32">
        <f>ROUND(VLOOKUP($B75,'3.ข้อมูลงบทดลองปัจจุบัน'!$A$5:$CL$846,18,0),2)</f>
        <v>0</v>
      </c>
      <c r="T75" s="32">
        <f>ROUND(VLOOKUP($B75,'3.ข้อมูลงบทดลองปัจจุบัน'!$A$5:$CL$846,19,0),2)</f>
        <v>0</v>
      </c>
      <c r="U75" s="32">
        <f>ROUND(VLOOKUP($B75,'3.ข้อมูลงบทดลองปัจจุบัน'!$A$5:$CL$846,20,0),2)</f>
        <v>0</v>
      </c>
      <c r="V75" s="32">
        <f>ROUND(VLOOKUP($B75,'3.ข้อมูลงบทดลองปัจจุบัน'!$A$5:$CL$846,21,0),2)</f>
        <v>0</v>
      </c>
      <c r="W75" s="32">
        <f>ROUND(VLOOKUP($B75,'3.ข้อมูลงบทดลองปัจจุบัน'!$A$5:$CL$846,22,0),2)</f>
        <v>0</v>
      </c>
      <c r="X75" s="32">
        <f>ROUND(VLOOKUP($B75,'3.ข้อมูลงบทดลองปัจจุบัน'!$A$5:$CL$846,23,0),2)</f>
        <v>0</v>
      </c>
      <c r="Y75" s="32">
        <f>ROUND(VLOOKUP($B75,'3.ข้อมูลงบทดลองปัจจุบัน'!$A$5:$CL$846,24,0),2)</f>
        <v>0</v>
      </c>
      <c r="Z75" s="32">
        <f>ROUND(VLOOKUP($B75,'3.ข้อมูลงบทดลองปัจจุบัน'!$A$5:$CL$846,25,0),2)</f>
        <v>0</v>
      </c>
      <c r="AA75" s="32">
        <f>ROUND(VLOOKUP($B75,'3.ข้อมูลงบทดลองปัจจุบัน'!$A$5:$CL$846,26,0),2)</f>
        <v>0</v>
      </c>
      <c r="AB75" s="32">
        <f>ROUND(VLOOKUP($B75,'3.ข้อมูลงบทดลองปัจจุบัน'!$A$5:$CL$846,27,0),2)</f>
        <v>0</v>
      </c>
      <c r="AC75" s="32">
        <f>ROUND(VLOOKUP($B75,'3.ข้อมูลงบทดลองปัจจุบัน'!$A$5:$CL$846,28,0),2)</f>
        <v>0</v>
      </c>
      <c r="AD75" s="32">
        <f>ROUND(VLOOKUP($B75,'3.ข้อมูลงบทดลองปัจจุบัน'!$A$5:$CL$846,29,0),2)</f>
        <v>0</v>
      </c>
      <c r="AE75" s="32">
        <f>ROUND(VLOOKUP($B75,'3.ข้อมูลงบทดลองปัจจุบัน'!$A$5:$CL$846,30,0),2)</f>
        <v>0</v>
      </c>
      <c r="AF75" s="32">
        <f>ROUND(VLOOKUP($B75,'3.ข้อมูลงบทดลองปัจจุบัน'!$A$5:$CL$846,31,0),2)</f>
        <v>0</v>
      </c>
      <c r="AG75" s="32">
        <f>ROUND(VLOOKUP($B75,'3.ข้อมูลงบทดลองปัจจุบัน'!$A$5:$CL$846,32,0),2)</f>
        <v>0</v>
      </c>
      <c r="AH75" s="32">
        <f>ROUND(VLOOKUP($B75,'3.ข้อมูลงบทดลองปัจจุบัน'!$A$5:$CL$846,33,0),2)</f>
        <v>0</v>
      </c>
      <c r="AI75" s="32">
        <f>ROUND(VLOOKUP($B75,'3.ข้อมูลงบทดลองปัจจุบัน'!$A$5:$CL$846,34,0),2)</f>
        <v>12770</v>
      </c>
      <c r="AJ75" s="32">
        <f>ROUND(VLOOKUP($B75,'3.ข้อมูลงบทดลองปัจจุบัน'!$A$5:$CL$846,35,0),2)</f>
        <v>0</v>
      </c>
      <c r="AK75" s="32">
        <f>ROUND(VLOOKUP($B75,'3.ข้อมูลงบทดลองปัจจุบัน'!$A$5:$CL$846,36,0),2)</f>
        <v>0</v>
      </c>
      <c r="AL75" s="32">
        <f>ROUND(VLOOKUP($B75,'3.ข้อมูลงบทดลองปัจจุบัน'!$A$5:$CL$846,37,0),2)</f>
        <v>0</v>
      </c>
      <c r="AM75" s="32">
        <f>ROUND(VLOOKUP($B75,'3.ข้อมูลงบทดลองปัจจุบัน'!$A$5:$CL$846,38,0),2)</f>
        <v>0</v>
      </c>
      <c r="AN75" s="32">
        <f>ROUND(VLOOKUP($B75,'3.ข้อมูลงบทดลองปัจจุบัน'!$A$5:$CL$846,39,0),2)</f>
        <v>0</v>
      </c>
      <c r="AO75" s="32">
        <f>ROUND(VLOOKUP($B75,'3.ข้อมูลงบทดลองปัจจุบัน'!$A$5:$CL$846,40,0),2)</f>
        <v>0</v>
      </c>
      <c r="AP75" s="32">
        <f>ROUND(VLOOKUP($B75,'3.ข้อมูลงบทดลองปัจจุบัน'!$A$5:$CL$846,41,0),2)</f>
        <v>0</v>
      </c>
      <c r="AQ75" s="32">
        <f>ROUND(VLOOKUP($B75,'3.ข้อมูลงบทดลองปัจจุบัน'!$A$5:$CL$846,42,0),2)</f>
        <v>0</v>
      </c>
      <c r="AR75" s="32">
        <f>ROUND(VLOOKUP($B75,'3.ข้อมูลงบทดลองปัจจุบัน'!$A$5:$CL$846,43,0),2)</f>
        <v>0</v>
      </c>
      <c r="AS75" s="32">
        <f>ROUND(VLOOKUP($B75,'3.ข้อมูลงบทดลองปัจจุบัน'!$A$5:$CL$846,44,0),2)</f>
        <v>0</v>
      </c>
      <c r="AT75" s="32">
        <f>ROUND(VLOOKUP($B75,'3.ข้อมูลงบทดลองปัจจุบัน'!$A$5:$CL$846,45,0),2)</f>
        <v>0</v>
      </c>
      <c r="AU75" s="32">
        <f>ROUND(VLOOKUP($B75,'3.ข้อมูลงบทดลองปัจจุบัน'!$A$5:$CL$846,46,0),2)</f>
        <v>0</v>
      </c>
      <c r="AV75" s="32">
        <f>ROUND(VLOOKUP($B75,'3.ข้อมูลงบทดลองปัจจุบัน'!$A$5:$CL$846,47,0),2)</f>
        <v>0</v>
      </c>
      <c r="AW75" s="32">
        <f>ROUND(VLOOKUP($B75,'3.ข้อมูลงบทดลองปัจจุบัน'!$A$5:$CL$846,48,0),2)</f>
        <v>0</v>
      </c>
      <c r="AX75" s="32">
        <f>ROUND(VLOOKUP($B75,'3.ข้อมูลงบทดลองปัจจุบัน'!$A$5:$CL$846,49,0),2)</f>
        <v>0</v>
      </c>
      <c r="AY75" s="32">
        <f>ROUND(VLOOKUP($B75,'3.ข้อมูลงบทดลองปัจจุบัน'!$A$5:$CL$846,50,0),2)</f>
        <v>0</v>
      </c>
      <c r="AZ75" s="32">
        <f>ROUND(VLOOKUP($B75,'3.ข้อมูลงบทดลองปัจจุบัน'!$A$5:$CL$846,51,0),2)</f>
        <v>0</v>
      </c>
      <c r="BA75" s="32">
        <f>ROUND(VLOOKUP($B75,'3.ข้อมูลงบทดลองปัจจุบัน'!$A$5:$CL$846,52,0),2)</f>
        <v>0</v>
      </c>
      <c r="BB75" s="32">
        <f>ROUND(VLOOKUP($B75,'3.ข้อมูลงบทดลองปัจจุบัน'!$A$5:$CL$846,53,0),2)</f>
        <v>0</v>
      </c>
      <c r="BC75" s="32">
        <f>ROUND(VLOOKUP($B75,'3.ข้อมูลงบทดลองปัจจุบัน'!$A$5:$CL$846,54,0),2)</f>
        <v>0</v>
      </c>
      <c r="BD75" s="32">
        <f>ROUND(VLOOKUP($B75,'3.ข้อมูลงบทดลองปัจจุบัน'!$A$5:$CL$846,55,0),2)</f>
        <v>7580</v>
      </c>
      <c r="BE75" s="32">
        <f>ROUND(VLOOKUP($B75,'3.ข้อมูลงบทดลองปัจจุบัน'!$A$5:$CL$846,56,0),2)</f>
        <v>1249.2</v>
      </c>
      <c r="BF75" s="32">
        <f>ROUND(VLOOKUP($B75,'3.ข้อมูลงบทดลองปัจจุบัน'!$A$5:$CL$846,57,0),2)</f>
        <v>0</v>
      </c>
      <c r="BG75" s="32">
        <f>ROUND(VLOOKUP($B75,'3.ข้อมูลงบทดลองปัจจุบัน'!$A$5:$CL$846,58,0),2)</f>
        <v>0</v>
      </c>
      <c r="BH75" s="32">
        <f>ROUND(VLOOKUP($B75,'3.ข้อมูลงบทดลองปัจจุบัน'!$A$5:$CL$846,59,0),2)</f>
        <v>0</v>
      </c>
      <c r="BI75" s="32">
        <f>ROUND(VLOOKUP($B75,'3.ข้อมูลงบทดลองปัจจุบัน'!$A$5:$CL$846,60,0),2)</f>
        <v>0</v>
      </c>
      <c r="BJ75" s="32">
        <f>ROUND(VLOOKUP($B75,'3.ข้อมูลงบทดลองปัจจุบัน'!$A$5:$CL$846,61,0),2)</f>
        <v>0</v>
      </c>
      <c r="BK75" s="32">
        <f>ROUND(VLOOKUP($B75,'3.ข้อมูลงบทดลองปัจจุบัน'!$A$5:$CL$846,62,0),2)</f>
        <v>0</v>
      </c>
      <c r="BL75" s="32">
        <f>ROUND(VLOOKUP($B75,'3.ข้อมูลงบทดลองปัจจุบัน'!$A$5:$CL$846,63,0),2)</f>
        <v>0</v>
      </c>
      <c r="BM75" s="32">
        <f>ROUND(VLOOKUP($B75,'3.ข้อมูลงบทดลองปัจจุบัน'!$A$5:$CL$846,64,0),2)</f>
        <v>0</v>
      </c>
      <c r="BN75" s="32">
        <f>ROUND(VLOOKUP($B75,'3.ข้อมูลงบทดลองปัจจุบัน'!$A$5:$CL$846,65,0),2)</f>
        <v>11691.77</v>
      </c>
      <c r="BO75" s="32">
        <f>ROUND(VLOOKUP($B75,'3.ข้อมูลงบทดลองปัจจุบัน'!$A$5:$CL$846,66,0),2)</f>
        <v>9881.25</v>
      </c>
      <c r="BP75" s="32">
        <f>ROUND(VLOOKUP($B75,'3.ข้อมูลงบทดลองปัจจุบัน'!$A$5:$CL$846,67,0),2)</f>
        <v>0</v>
      </c>
      <c r="BQ75" s="32">
        <f>ROUND(VLOOKUP($B75,'3.ข้อมูลงบทดลองปัจจุบัน'!$A$5:$CL$846,68,0),2)</f>
        <v>0</v>
      </c>
      <c r="BR75" s="32">
        <f>ROUND(VLOOKUP($B75,'3.ข้อมูลงบทดลองปัจจุบัน'!$A$5:$CL$846,69,0),2)</f>
        <v>7140</v>
      </c>
      <c r="BS75" s="32">
        <f>ROUND(VLOOKUP($B75,'3.ข้อมูลงบทดลองปัจจุบัน'!$A$5:$CL$846,70,0),2)</f>
        <v>30708.02</v>
      </c>
      <c r="BT75" s="32">
        <f>ROUND(VLOOKUP($B75,'3.ข้อมูลงบทดลองปัจจุบัน'!$A$5:$CL$846,71,0),2)</f>
        <v>0</v>
      </c>
      <c r="BU75" s="32">
        <f>ROUND(VLOOKUP($B75,'3.ข้อมูลงบทดลองปัจจุบัน'!$A$5:$CL$846,72,0),2)</f>
        <v>0</v>
      </c>
      <c r="BV75" s="32">
        <f>ROUND(VLOOKUP($B75,'3.ข้อมูลงบทดลองปัจจุบัน'!$A$5:$CL$846,73,0),2)</f>
        <v>0</v>
      </c>
      <c r="BW75" s="32">
        <f>ROUND(VLOOKUP($B75,'3.ข้อมูลงบทดลองปัจจุบัน'!$A$5:$CL$846,74,0),2)</f>
        <v>0</v>
      </c>
      <c r="BX75" s="32">
        <f>ROUND(VLOOKUP($B75,'3.ข้อมูลงบทดลองปัจจุบัน'!$A$5:$CL$846,75,0),2)</f>
        <v>0</v>
      </c>
      <c r="BY75" s="32">
        <f>ROUND(VLOOKUP($B75,'3.ข้อมูลงบทดลองปัจจุบัน'!$A$5:$CL$846,76,0),2)</f>
        <v>0</v>
      </c>
      <c r="BZ75" s="32">
        <f>ROUND(VLOOKUP($B75,'3.ข้อมูลงบทดลองปัจจุบัน'!$A$5:$CL$846,77,0),2)</f>
        <v>0</v>
      </c>
      <c r="CA75" s="32">
        <f>ROUND(VLOOKUP($B75,'3.ข้อมูลงบทดลองปัจจุบัน'!$A$5:$CL$846,78,0),2)</f>
        <v>0</v>
      </c>
      <c r="CB75" s="32">
        <f>ROUND(VLOOKUP($B75,'3.ข้อมูลงบทดลองปัจจุบัน'!$A$5:$CL$846,79,0),2)</f>
        <v>0</v>
      </c>
      <c r="CC75" s="32">
        <f>ROUND(VLOOKUP($B75,'3.ข้อมูลงบทดลองปัจจุบัน'!$A$5:$CL$846,80,0),2)</f>
        <v>0</v>
      </c>
      <c r="CD75" s="32">
        <f>ROUND(VLOOKUP($B75,'3.ข้อมูลงบทดลองปัจจุบัน'!$A$5:$CL$846,81,0),2)</f>
        <v>0</v>
      </c>
      <c r="CE75" s="32">
        <f>ROUND(VLOOKUP($B75,'3.ข้อมูลงบทดลองปัจจุบัน'!$A$5:$CL$846,82,0),2)</f>
        <v>0</v>
      </c>
      <c r="CF75" s="32">
        <f>ROUND(VLOOKUP($B75,'3.ข้อมูลงบทดลองปัจจุบัน'!$A$5:$CL$846,83,0),2)</f>
        <v>0</v>
      </c>
      <c r="CG75" s="32">
        <f>ROUND(VLOOKUP($B75,'3.ข้อมูลงบทดลองปัจจุบัน'!$A$5:$CL$846,84,0),2)</f>
        <v>0</v>
      </c>
      <c r="CH75" s="32">
        <f>ROUND(VLOOKUP($B75,'3.ข้อมูลงบทดลองปัจจุบัน'!$A$5:$CL$846,85,0),2)</f>
        <v>0</v>
      </c>
      <c r="CI75" s="32">
        <f>ROUND(VLOOKUP($B75,'3.ข้อมูลงบทดลองปัจจุบัน'!$A$5:$CL$846,86,0),2)</f>
        <v>0</v>
      </c>
      <c r="CJ75" s="32">
        <f>ROUND(VLOOKUP($B75,'3.ข้อมูลงบทดลองปัจจุบัน'!$A$5:$CL$846,87,0),2)</f>
        <v>150</v>
      </c>
      <c r="CK75" s="32">
        <f>ROUND(VLOOKUP($B75,'3.ข้อมูลงบทดลองปัจจุบัน'!$A$5:$CL$846,88,0),2)</f>
        <v>0</v>
      </c>
      <c r="CL75" s="32">
        <f>ROUND(VLOOKUP($B75,'3.ข้อมูลงบทดลองปัจจุบัน'!$A$5:$CL$846,89,0),2)</f>
        <v>0</v>
      </c>
      <c r="CM75" s="32">
        <f>ROUND(VLOOKUP($B75,'3.ข้อมูลงบทดลองปัจจุบัน'!$A$5:$CL$846,90,0),2)</f>
        <v>0</v>
      </c>
      <c r="CO75" s="75"/>
    </row>
    <row r="76" spans="1:93" x14ac:dyDescent="0.7">
      <c r="A76" s="101" t="s">
        <v>1471</v>
      </c>
      <c r="B76" s="101" t="s">
        <v>1988</v>
      </c>
      <c r="C76" s="100" t="s">
        <v>663</v>
      </c>
      <c r="D76" s="32">
        <f>ROUND(VLOOKUP($B76,'3.ข้อมูลงบทดลองปัจจุบัน'!$A$5:$CL$846,3,0),2)</f>
        <v>0</v>
      </c>
      <c r="E76" s="32">
        <f>ROUND(VLOOKUP($B76,'3.ข้อมูลงบทดลองปัจจุบัน'!$A$5:$CL$846,4,0),2)</f>
        <v>0</v>
      </c>
      <c r="F76" s="32">
        <f>ROUND(VLOOKUP($B76,'3.ข้อมูลงบทดลองปัจจุบัน'!$A$5:$CL$846,5,0),2)</f>
        <v>0</v>
      </c>
      <c r="G76" s="32">
        <f>ROUND(VLOOKUP($B76,'3.ข้อมูลงบทดลองปัจจุบัน'!$A$5:$CL$846,6,0),2)</f>
        <v>0</v>
      </c>
      <c r="H76" s="32">
        <f>ROUND(VLOOKUP($B76,'3.ข้อมูลงบทดลองปัจจุบัน'!$A$5:$CL$846,7,0),2)</f>
        <v>0</v>
      </c>
      <c r="I76" s="32">
        <f>ROUND(VLOOKUP($B76,'3.ข้อมูลงบทดลองปัจจุบัน'!$A$5:$CL$846,8,0),2)</f>
        <v>0</v>
      </c>
      <c r="J76" s="32">
        <f>ROUND(VLOOKUP($B76,'3.ข้อมูลงบทดลองปัจจุบัน'!$A$5:$CL$846,9,0),2)</f>
        <v>0</v>
      </c>
      <c r="K76" s="32">
        <f>ROUND(VLOOKUP($B76,'3.ข้อมูลงบทดลองปัจจุบัน'!$A$5:$CL$846,10,0),2)</f>
        <v>0</v>
      </c>
      <c r="L76" s="32">
        <f>ROUND(VLOOKUP($B76,'3.ข้อมูลงบทดลองปัจจุบัน'!$A$5:$CL$846,11,0),2)</f>
        <v>0</v>
      </c>
      <c r="M76" s="32">
        <f>ROUND(VLOOKUP($B76,'3.ข้อมูลงบทดลองปัจจุบัน'!$A$5:$CL$846,12,0),2)</f>
        <v>0</v>
      </c>
      <c r="N76" s="32">
        <f>ROUND(VLOOKUP($B76,'3.ข้อมูลงบทดลองปัจจุบัน'!$A$5:$CL$846,13,0),2)</f>
        <v>0</v>
      </c>
      <c r="O76" s="32">
        <f>ROUND(VLOOKUP($B76,'3.ข้อมูลงบทดลองปัจจุบัน'!$A$5:$CL$846,14,0),2)</f>
        <v>0</v>
      </c>
      <c r="P76" s="32">
        <f>ROUND(VLOOKUP($B76,'3.ข้อมูลงบทดลองปัจจุบัน'!$A$5:$CL$846,15,0),2)</f>
        <v>0</v>
      </c>
      <c r="Q76" s="32">
        <f>ROUND(VLOOKUP($B76,'3.ข้อมูลงบทดลองปัจจุบัน'!$A$5:$CL$846,16,0),2)</f>
        <v>0</v>
      </c>
      <c r="R76" s="32">
        <f>ROUND(VLOOKUP($B76,'3.ข้อมูลงบทดลองปัจจุบัน'!$A$5:$CL$846,17,0),2)</f>
        <v>0</v>
      </c>
      <c r="S76" s="32">
        <f>ROUND(VLOOKUP($B76,'3.ข้อมูลงบทดลองปัจจุบัน'!$A$5:$CL$846,18,0),2)</f>
        <v>0</v>
      </c>
      <c r="T76" s="32">
        <f>ROUND(VLOOKUP($B76,'3.ข้อมูลงบทดลองปัจจุบัน'!$A$5:$CL$846,19,0),2)</f>
        <v>0</v>
      </c>
      <c r="U76" s="32">
        <f>ROUND(VLOOKUP($B76,'3.ข้อมูลงบทดลองปัจจุบัน'!$A$5:$CL$846,20,0),2)</f>
        <v>0</v>
      </c>
      <c r="V76" s="32">
        <f>ROUND(VLOOKUP($B76,'3.ข้อมูลงบทดลองปัจจุบัน'!$A$5:$CL$846,21,0),2)</f>
        <v>0</v>
      </c>
      <c r="W76" s="32">
        <f>ROUND(VLOOKUP($B76,'3.ข้อมูลงบทดลองปัจจุบัน'!$A$5:$CL$846,22,0),2)</f>
        <v>0</v>
      </c>
      <c r="X76" s="32">
        <f>ROUND(VLOOKUP($B76,'3.ข้อมูลงบทดลองปัจจุบัน'!$A$5:$CL$846,23,0),2)</f>
        <v>0</v>
      </c>
      <c r="Y76" s="32">
        <f>ROUND(VLOOKUP($B76,'3.ข้อมูลงบทดลองปัจจุบัน'!$A$5:$CL$846,24,0),2)</f>
        <v>0</v>
      </c>
      <c r="Z76" s="32">
        <f>ROUND(VLOOKUP($B76,'3.ข้อมูลงบทดลองปัจจุบัน'!$A$5:$CL$846,25,0),2)</f>
        <v>0</v>
      </c>
      <c r="AA76" s="32">
        <f>ROUND(VLOOKUP($B76,'3.ข้อมูลงบทดลองปัจจุบัน'!$A$5:$CL$846,26,0),2)</f>
        <v>0</v>
      </c>
      <c r="AB76" s="32">
        <f>ROUND(VLOOKUP($B76,'3.ข้อมูลงบทดลองปัจจุบัน'!$A$5:$CL$846,27,0),2)</f>
        <v>0</v>
      </c>
      <c r="AC76" s="32">
        <f>ROUND(VLOOKUP($B76,'3.ข้อมูลงบทดลองปัจจุบัน'!$A$5:$CL$846,28,0),2)</f>
        <v>0</v>
      </c>
      <c r="AD76" s="32">
        <f>ROUND(VLOOKUP($B76,'3.ข้อมูลงบทดลองปัจจุบัน'!$A$5:$CL$846,29,0),2)</f>
        <v>0</v>
      </c>
      <c r="AE76" s="32">
        <f>ROUND(VLOOKUP($B76,'3.ข้อมูลงบทดลองปัจจุบัน'!$A$5:$CL$846,30,0),2)</f>
        <v>0</v>
      </c>
      <c r="AF76" s="32">
        <f>ROUND(VLOOKUP($B76,'3.ข้อมูลงบทดลองปัจจุบัน'!$A$5:$CL$846,31,0),2)</f>
        <v>0</v>
      </c>
      <c r="AG76" s="32">
        <f>ROUND(VLOOKUP($B76,'3.ข้อมูลงบทดลองปัจจุบัน'!$A$5:$CL$846,32,0),2)</f>
        <v>0</v>
      </c>
      <c r="AH76" s="32">
        <f>ROUND(VLOOKUP($B76,'3.ข้อมูลงบทดลองปัจจุบัน'!$A$5:$CL$846,33,0),2)</f>
        <v>0</v>
      </c>
      <c r="AI76" s="32">
        <f>ROUND(VLOOKUP($B76,'3.ข้อมูลงบทดลองปัจจุบัน'!$A$5:$CL$846,34,0),2)</f>
        <v>0</v>
      </c>
      <c r="AJ76" s="32">
        <f>ROUND(VLOOKUP($B76,'3.ข้อมูลงบทดลองปัจจุบัน'!$A$5:$CL$846,35,0),2)</f>
        <v>0</v>
      </c>
      <c r="AK76" s="32">
        <f>ROUND(VLOOKUP($B76,'3.ข้อมูลงบทดลองปัจจุบัน'!$A$5:$CL$846,36,0),2)</f>
        <v>0</v>
      </c>
      <c r="AL76" s="32">
        <f>ROUND(VLOOKUP($B76,'3.ข้อมูลงบทดลองปัจจุบัน'!$A$5:$CL$846,37,0),2)</f>
        <v>0</v>
      </c>
      <c r="AM76" s="32">
        <f>ROUND(VLOOKUP($B76,'3.ข้อมูลงบทดลองปัจจุบัน'!$A$5:$CL$846,38,0),2)</f>
        <v>0</v>
      </c>
      <c r="AN76" s="32">
        <f>ROUND(VLOOKUP($B76,'3.ข้อมูลงบทดลองปัจจุบัน'!$A$5:$CL$846,39,0),2)</f>
        <v>17648.400000000001</v>
      </c>
      <c r="AO76" s="32">
        <f>ROUND(VLOOKUP($B76,'3.ข้อมูลงบทดลองปัจจุบัน'!$A$5:$CL$846,40,0),2)</f>
        <v>0</v>
      </c>
      <c r="AP76" s="32">
        <f>ROUND(VLOOKUP($B76,'3.ข้อมูลงบทดลองปัจจุบัน'!$A$5:$CL$846,41,0),2)</f>
        <v>0</v>
      </c>
      <c r="AQ76" s="32">
        <f>ROUND(VLOOKUP($B76,'3.ข้อมูลงบทดลองปัจจุบัน'!$A$5:$CL$846,42,0),2)</f>
        <v>0</v>
      </c>
      <c r="AR76" s="32">
        <f>ROUND(VLOOKUP($B76,'3.ข้อมูลงบทดลองปัจจุบัน'!$A$5:$CL$846,43,0),2)</f>
        <v>0</v>
      </c>
      <c r="AS76" s="32">
        <f>ROUND(VLOOKUP($B76,'3.ข้อมูลงบทดลองปัจจุบัน'!$A$5:$CL$846,44,0),2)</f>
        <v>0</v>
      </c>
      <c r="AT76" s="32">
        <f>ROUND(VLOOKUP($B76,'3.ข้อมูลงบทดลองปัจจุบัน'!$A$5:$CL$846,45,0),2)</f>
        <v>0</v>
      </c>
      <c r="AU76" s="32">
        <f>ROUND(VLOOKUP($B76,'3.ข้อมูลงบทดลองปัจจุบัน'!$A$5:$CL$846,46,0),2)</f>
        <v>0</v>
      </c>
      <c r="AV76" s="32">
        <f>ROUND(VLOOKUP($B76,'3.ข้อมูลงบทดลองปัจจุบัน'!$A$5:$CL$846,47,0),2)</f>
        <v>0</v>
      </c>
      <c r="AW76" s="32">
        <f>ROUND(VLOOKUP($B76,'3.ข้อมูลงบทดลองปัจจุบัน'!$A$5:$CL$846,48,0),2)</f>
        <v>0</v>
      </c>
      <c r="AX76" s="32">
        <f>ROUND(VLOOKUP($B76,'3.ข้อมูลงบทดลองปัจจุบัน'!$A$5:$CL$846,49,0),2)</f>
        <v>0</v>
      </c>
      <c r="AY76" s="32">
        <f>ROUND(VLOOKUP($B76,'3.ข้อมูลงบทดลองปัจจุบัน'!$A$5:$CL$846,50,0),2)</f>
        <v>0</v>
      </c>
      <c r="AZ76" s="32">
        <f>ROUND(VLOOKUP($B76,'3.ข้อมูลงบทดลองปัจจุบัน'!$A$5:$CL$846,51,0),2)</f>
        <v>0</v>
      </c>
      <c r="BA76" s="32">
        <f>ROUND(VLOOKUP($B76,'3.ข้อมูลงบทดลองปัจจุบัน'!$A$5:$CL$846,52,0),2)</f>
        <v>0</v>
      </c>
      <c r="BB76" s="32">
        <f>ROUND(VLOOKUP($B76,'3.ข้อมูลงบทดลองปัจจุบัน'!$A$5:$CL$846,53,0),2)</f>
        <v>0</v>
      </c>
      <c r="BC76" s="32">
        <f>ROUND(VLOOKUP($B76,'3.ข้อมูลงบทดลองปัจจุบัน'!$A$5:$CL$846,54,0),2)</f>
        <v>0</v>
      </c>
      <c r="BD76" s="32">
        <f>ROUND(VLOOKUP($B76,'3.ข้อมูลงบทดลองปัจจุบัน'!$A$5:$CL$846,55,0),2)</f>
        <v>0</v>
      </c>
      <c r="BE76" s="32">
        <f>ROUND(VLOOKUP($B76,'3.ข้อมูลงบทดลองปัจจุบัน'!$A$5:$CL$846,56,0),2)</f>
        <v>2053.6</v>
      </c>
      <c r="BF76" s="32">
        <f>ROUND(VLOOKUP($B76,'3.ข้อมูลงบทดลองปัจจุบัน'!$A$5:$CL$846,57,0),2)</f>
        <v>0</v>
      </c>
      <c r="BG76" s="32">
        <f>ROUND(VLOOKUP($B76,'3.ข้อมูลงบทดลองปัจจุบัน'!$A$5:$CL$846,58,0),2)</f>
        <v>0</v>
      </c>
      <c r="BH76" s="32">
        <f>ROUND(VLOOKUP($B76,'3.ข้อมูลงบทดลองปัจจุบัน'!$A$5:$CL$846,59,0),2)</f>
        <v>0</v>
      </c>
      <c r="BI76" s="32">
        <f>ROUND(VLOOKUP($B76,'3.ข้อมูลงบทดลองปัจจุบัน'!$A$5:$CL$846,60,0),2)</f>
        <v>0</v>
      </c>
      <c r="BJ76" s="32">
        <f>ROUND(VLOOKUP($B76,'3.ข้อมูลงบทดลองปัจจุบัน'!$A$5:$CL$846,61,0),2)</f>
        <v>0</v>
      </c>
      <c r="BK76" s="32">
        <f>ROUND(VLOOKUP($B76,'3.ข้อมูลงบทดลองปัจจุบัน'!$A$5:$CL$846,62,0),2)</f>
        <v>0</v>
      </c>
      <c r="BL76" s="32">
        <f>ROUND(VLOOKUP($B76,'3.ข้อมูลงบทดลองปัจจุบัน'!$A$5:$CL$846,63,0),2)</f>
        <v>0</v>
      </c>
      <c r="BM76" s="32">
        <f>ROUND(VLOOKUP($B76,'3.ข้อมูลงบทดลองปัจจุบัน'!$A$5:$CL$846,64,0),2)</f>
        <v>0</v>
      </c>
      <c r="BN76" s="32">
        <f>ROUND(VLOOKUP($B76,'3.ข้อมูลงบทดลองปัจจุบัน'!$A$5:$CL$846,65,0),2)</f>
        <v>0</v>
      </c>
      <c r="BO76" s="32">
        <f>ROUND(VLOOKUP($B76,'3.ข้อมูลงบทดลองปัจจุบัน'!$A$5:$CL$846,66,0),2)</f>
        <v>0</v>
      </c>
      <c r="BP76" s="32">
        <f>ROUND(VLOOKUP($B76,'3.ข้อมูลงบทดลองปัจจุบัน'!$A$5:$CL$846,67,0),2)</f>
        <v>0</v>
      </c>
      <c r="BQ76" s="32">
        <f>ROUND(VLOOKUP($B76,'3.ข้อมูลงบทดลองปัจจุบัน'!$A$5:$CL$846,68,0),2)</f>
        <v>0</v>
      </c>
      <c r="BR76" s="32">
        <f>ROUND(VLOOKUP($B76,'3.ข้อมูลงบทดลองปัจจุบัน'!$A$5:$CL$846,69,0),2)</f>
        <v>0</v>
      </c>
      <c r="BS76" s="32">
        <f>ROUND(VLOOKUP($B76,'3.ข้อมูลงบทดลองปัจจุบัน'!$A$5:$CL$846,70,0),2)</f>
        <v>0</v>
      </c>
      <c r="BT76" s="32">
        <f>ROUND(VLOOKUP($B76,'3.ข้อมูลงบทดลองปัจจุบัน'!$A$5:$CL$846,71,0),2)</f>
        <v>0</v>
      </c>
      <c r="BU76" s="32">
        <f>ROUND(VLOOKUP($B76,'3.ข้อมูลงบทดลองปัจจุบัน'!$A$5:$CL$846,72,0),2)</f>
        <v>0</v>
      </c>
      <c r="BV76" s="32">
        <f>ROUND(VLOOKUP($B76,'3.ข้อมูลงบทดลองปัจจุบัน'!$A$5:$CL$846,73,0),2)</f>
        <v>0</v>
      </c>
      <c r="BW76" s="32">
        <f>ROUND(VLOOKUP($B76,'3.ข้อมูลงบทดลองปัจจุบัน'!$A$5:$CL$846,74,0),2)</f>
        <v>0</v>
      </c>
      <c r="BX76" s="32">
        <f>ROUND(VLOOKUP($B76,'3.ข้อมูลงบทดลองปัจจุบัน'!$A$5:$CL$846,75,0),2)</f>
        <v>0</v>
      </c>
      <c r="BY76" s="32">
        <f>ROUND(VLOOKUP($B76,'3.ข้อมูลงบทดลองปัจจุบัน'!$A$5:$CL$846,76,0),2)</f>
        <v>0</v>
      </c>
      <c r="BZ76" s="32">
        <f>ROUND(VLOOKUP($B76,'3.ข้อมูลงบทดลองปัจจุบัน'!$A$5:$CL$846,77,0),2)</f>
        <v>0</v>
      </c>
      <c r="CA76" s="32">
        <f>ROUND(VLOOKUP($B76,'3.ข้อมูลงบทดลองปัจจุบัน'!$A$5:$CL$846,78,0),2)</f>
        <v>0</v>
      </c>
      <c r="CB76" s="32">
        <f>ROUND(VLOOKUP($B76,'3.ข้อมูลงบทดลองปัจจุบัน'!$A$5:$CL$846,79,0),2)</f>
        <v>0</v>
      </c>
      <c r="CC76" s="32">
        <f>ROUND(VLOOKUP($B76,'3.ข้อมูลงบทดลองปัจจุบัน'!$A$5:$CL$846,80,0),2)</f>
        <v>0</v>
      </c>
      <c r="CD76" s="32">
        <f>ROUND(VLOOKUP($B76,'3.ข้อมูลงบทดลองปัจจุบัน'!$A$5:$CL$846,81,0),2)</f>
        <v>0</v>
      </c>
      <c r="CE76" s="32">
        <f>ROUND(VLOOKUP($B76,'3.ข้อมูลงบทดลองปัจจุบัน'!$A$5:$CL$846,82,0),2)</f>
        <v>0</v>
      </c>
      <c r="CF76" s="32">
        <f>ROUND(VLOOKUP($B76,'3.ข้อมูลงบทดลองปัจจุบัน'!$A$5:$CL$846,83,0),2)</f>
        <v>0</v>
      </c>
      <c r="CG76" s="32">
        <f>ROUND(VLOOKUP($B76,'3.ข้อมูลงบทดลองปัจจุบัน'!$A$5:$CL$846,84,0),2)</f>
        <v>0</v>
      </c>
      <c r="CH76" s="32">
        <f>ROUND(VLOOKUP($B76,'3.ข้อมูลงบทดลองปัจจุบัน'!$A$5:$CL$846,85,0),2)</f>
        <v>0</v>
      </c>
      <c r="CI76" s="32">
        <f>ROUND(VLOOKUP($B76,'3.ข้อมูลงบทดลองปัจจุบัน'!$A$5:$CL$846,86,0),2)</f>
        <v>0</v>
      </c>
      <c r="CJ76" s="32">
        <f>ROUND(VLOOKUP($B76,'3.ข้อมูลงบทดลองปัจจุบัน'!$A$5:$CL$846,87,0),2)</f>
        <v>0</v>
      </c>
      <c r="CK76" s="32">
        <f>ROUND(VLOOKUP($B76,'3.ข้อมูลงบทดลองปัจจุบัน'!$A$5:$CL$846,88,0),2)</f>
        <v>0</v>
      </c>
      <c r="CL76" s="32">
        <f>ROUND(VLOOKUP($B76,'3.ข้อมูลงบทดลองปัจจุบัน'!$A$5:$CL$846,89,0),2)</f>
        <v>0</v>
      </c>
      <c r="CM76" s="32">
        <f>ROUND(VLOOKUP($B76,'3.ข้อมูลงบทดลองปัจจุบัน'!$A$5:$CL$846,90,0),2)</f>
        <v>0</v>
      </c>
      <c r="CO76" s="75"/>
    </row>
    <row r="77" spans="1:93" x14ac:dyDescent="0.7">
      <c r="A77" s="101" t="s">
        <v>1471</v>
      </c>
      <c r="B77" s="101" t="s">
        <v>1989</v>
      </c>
      <c r="C77" s="100" t="s">
        <v>664</v>
      </c>
      <c r="D77" s="32">
        <f>ROUND(VLOOKUP($B77,'3.ข้อมูลงบทดลองปัจจุบัน'!$A$5:$CL$846,3,0),2)</f>
        <v>0</v>
      </c>
      <c r="E77" s="32">
        <f>ROUND(VLOOKUP($B77,'3.ข้อมูลงบทดลองปัจจุบัน'!$A$5:$CL$846,4,0),2)</f>
        <v>0</v>
      </c>
      <c r="F77" s="32">
        <f>ROUND(VLOOKUP($B77,'3.ข้อมูลงบทดลองปัจจุบัน'!$A$5:$CL$846,5,0),2)</f>
        <v>0</v>
      </c>
      <c r="G77" s="32">
        <f>ROUND(VLOOKUP($B77,'3.ข้อมูลงบทดลองปัจจุบัน'!$A$5:$CL$846,6,0),2)</f>
        <v>0</v>
      </c>
      <c r="H77" s="32">
        <f>ROUND(VLOOKUP($B77,'3.ข้อมูลงบทดลองปัจจุบัน'!$A$5:$CL$846,7,0),2)</f>
        <v>0</v>
      </c>
      <c r="I77" s="32">
        <f>ROUND(VLOOKUP($B77,'3.ข้อมูลงบทดลองปัจจุบัน'!$A$5:$CL$846,8,0),2)</f>
        <v>0</v>
      </c>
      <c r="J77" s="32">
        <f>ROUND(VLOOKUP($B77,'3.ข้อมูลงบทดลองปัจจุบัน'!$A$5:$CL$846,9,0),2)</f>
        <v>0</v>
      </c>
      <c r="K77" s="32">
        <f>ROUND(VLOOKUP($B77,'3.ข้อมูลงบทดลองปัจจุบัน'!$A$5:$CL$846,10,0),2)</f>
        <v>0</v>
      </c>
      <c r="L77" s="32">
        <f>ROUND(VLOOKUP($B77,'3.ข้อมูลงบทดลองปัจจุบัน'!$A$5:$CL$846,11,0),2)</f>
        <v>0</v>
      </c>
      <c r="M77" s="32">
        <f>ROUND(VLOOKUP($B77,'3.ข้อมูลงบทดลองปัจจุบัน'!$A$5:$CL$846,12,0),2)</f>
        <v>0</v>
      </c>
      <c r="N77" s="32">
        <f>ROUND(VLOOKUP($B77,'3.ข้อมูลงบทดลองปัจจุบัน'!$A$5:$CL$846,13,0),2)</f>
        <v>0</v>
      </c>
      <c r="O77" s="32">
        <f>ROUND(VLOOKUP($B77,'3.ข้อมูลงบทดลองปัจจุบัน'!$A$5:$CL$846,14,0),2)</f>
        <v>0</v>
      </c>
      <c r="P77" s="32">
        <f>ROUND(VLOOKUP($B77,'3.ข้อมูลงบทดลองปัจจุบัน'!$A$5:$CL$846,15,0),2)</f>
        <v>0</v>
      </c>
      <c r="Q77" s="32">
        <f>ROUND(VLOOKUP($B77,'3.ข้อมูลงบทดลองปัจจุบัน'!$A$5:$CL$846,16,0),2)</f>
        <v>0</v>
      </c>
      <c r="R77" s="32">
        <f>ROUND(VLOOKUP($B77,'3.ข้อมูลงบทดลองปัจจุบัน'!$A$5:$CL$846,17,0),2)</f>
        <v>0</v>
      </c>
      <c r="S77" s="32">
        <f>ROUND(VLOOKUP($B77,'3.ข้อมูลงบทดลองปัจจุบัน'!$A$5:$CL$846,18,0),2)</f>
        <v>0</v>
      </c>
      <c r="T77" s="32">
        <f>ROUND(VLOOKUP($B77,'3.ข้อมูลงบทดลองปัจจุบัน'!$A$5:$CL$846,19,0),2)</f>
        <v>0</v>
      </c>
      <c r="U77" s="32">
        <f>ROUND(VLOOKUP($B77,'3.ข้อมูลงบทดลองปัจจุบัน'!$A$5:$CL$846,20,0),2)</f>
        <v>0</v>
      </c>
      <c r="V77" s="32">
        <f>ROUND(VLOOKUP($B77,'3.ข้อมูลงบทดลองปัจจุบัน'!$A$5:$CL$846,21,0),2)</f>
        <v>0</v>
      </c>
      <c r="W77" s="32">
        <f>ROUND(VLOOKUP($B77,'3.ข้อมูลงบทดลองปัจจุบัน'!$A$5:$CL$846,22,0),2)</f>
        <v>0</v>
      </c>
      <c r="X77" s="32">
        <f>ROUND(VLOOKUP($B77,'3.ข้อมูลงบทดลองปัจจุบัน'!$A$5:$CL$846,23,0),2)</f>
        <v>0</v>
      </c>
      <c r="Y77" s="32">
        <f>ROUND(VLOOKUP($B77,'3.ข้อมูลงบทดลองปัจจุบัน'!$A$5:$CL$846,24,0),2)</f>
        <v>0</v>
      </c>
      <c r="Z77" s="32">
        <f>ROUND(VLOOKUP($B77,'3.ข้อมูลงบทดลองปัจจุบัน'!$A$5:$CL$846,25,0),2)</f>
        <v>0</v>
      </c>
      <c r="AA77" s="32">
        <f>ROUND(VLOOKUP($B77,'3.ข้อมูลงบทดลองปัจจุบัน'!$A$5:$CL$846,26,0),2)</f>
        <v>0</v>
      </c>
      <c r="AB77" s="32">
        <f>ROUND(VLOOKUP($B77,'3.ข้อมูลงบทดลองปัจจุบัน'!$A$5:$CL$846,27,0),2)</f>
        <v>0</v>
      </c>
      <c r="AC77" s="32">
        <f>ROUND(VLOOKUP($B77,'3.ข้อมูลงบทดลองปัจจุบัน'!$A$5:$CL$846,28,0),2)</f>
        <v>0</v>
      </c>
      <c r="AD77" s="32">
        <f>ROUND(VLOOKUP($B77,'3.ข้อมูลงบทดลองปัจจุบัน'!$A$5:$CL$846,29,0),2)</f>
        <v>0</v>
      </c>
      <c r="AE77" s="32">
        <f>ROUND(VLOOKUP($B77,'3.ข้อมูลงบทดลองปัจจุบัน'!$A$5:$CL$846,30,0),2)</f>
        <v>0</v>
      </c>
      <c r="AF77" s="32">
        <f>ROUND(VLOOKUP($B77,'3.ข้อมูลงบทดลองปัจจุบัน'!$A$5:$CL$846,31,0),2)</f>
        <v>0</v>
      </c>
      <c r="AG77" s="32">
        <f>ROUND(VLOOKUP($B77,'3.ข้อมูลงบทดลองปัจจุบัน'!$A$5:$CL$846,32,0),2)</f>
        <v>0</v>
      </c>
      <c r="AH77" s="32">
        <f>ROUND(VLOOKUP($B77,'3.ข้อมูลงบทดลองปัจจุบัน'!$A$5:$CL$846,33,0),2)</f>
        <v>0</v>
      </c>
      <c r="AI77" s="32">
        <f>ROUND(VLOOKUP($B77,'3.ข้อมูลงบทดลองปัจจุบัน'!$A$5:$CL$846,34,0),2)</f>
        <v>0</v>
      </c>
      <c r="AJ77" s="32">
        <f>ROUND(VLOOKUP($B77,'3.ข้อมูลงบทดลองปัจจุบัน'!$A$5:$CL$846,35,0),2)</f>
        <v>0</v>
      </c>
      <c r="AK77" s="32">
        <f>ROUND(VLOOKUP($B77,'3.ข้อมูลงบทดลองปัจจุบัน'!$A$5:$CL$846,36,0),2)</f>
        <v>0</v>
      </c>
      <c r="AL77" s="32">
        <f>ROUND(VLOOKUP($B77,'3.ข้อมูลงบทดลองปัจจุบัน'!$A$5:$CL$846,37,0),2)</f>
        <v>0</v>
      </c>
      <c r="AM77" s="32">
        <f>ROUND(VLOOKUP($B77,'3.ข้อมูลงบทดลองปัจจุบัน'!$A$5:$CL$846,38,0),2)</f>
        <v>0</v>
      </c>
      <c r="AN77" s="32">
        <f>ROUND(VLOOKUP($B77,'3.ข้อมูลงบทดลองปัจจุบัน'!$A$5:$CL$846,39,0),2)</f>
        <v>0</v>
      </c>
      <c r="AO77" s="32">
        <f>ROUND(VLOOKUP($B77,'3.ข้อมูลงบทดลองปัจจุบัน'!$A$5:$CL$846,40,0),2)</f>
        <v>0</v>
      </c>
      <c r="AP77" s="32">
        <f>ROUND(VLOOKUP($B77,'3.ข้อมูลงบทดลองปัจจุบัน'!$A$5:$CL$846,41,0),2)</f>
        <v>0</v>
      </c>
      <c r="AQ77" s="32">
        <f>ROUND(VLOOKUP($B77,'3.ข้อมูลงบทดลองปัจจุบัน'!$A$5:$CL$846,42,0),2)</f>
        <v>0</v>
      </c>
      <c r="AR77" s="32">
        <f>ROUND(VLOOKUP($B77,'3.ข้อมูลงบทดลองปัจจุบัน'!$A$5:$CL$846,43,0),2)</f>
        <v>0</v>
      </c>
      <c r="AS77" s="32">
        <f>ROUND(VLOOKUP($B77,'3.ข้อมูลงบทดลองปัจจุบัน'!$A$5:$CL$846,44,0),2)</f>
        <v>0</v>
      </c>
      <c r="AT77" s="32">
        <f>ROUND(VLOOKUP($B77,'3.ข้อมูลงบทดลองปัจจุบัน'!$A$5:$CL$846,45,0),2)</f>
        <v>0</v>
      </c>
      <c r="AU77" s="32">
        <f>ROUND(VLOOKUP($B77,'3.ข้อมูลงบทดลองปัจจุบัน'!$A$5:$CL$846,46,0),2)</f>
        <v>0</v>
      </c>
      <c r="AV77" s="32">
        <f>ROUND(VLOOKUP($B77,'3.ข้อมูลงบทดลองปัจจุบัน'!$A$5:$CL$846,47,0),2)</f>
        <v>0</v>
      </c>
      <c r="AW77" s="32">
        <f>ROUND(VLOOKUP($B77,'3.ข้อมูลงบทดลองปัจจุบัน'!$A$5:$CL$846,48,0),2)</f>
        <v>0</v>
      </c>
      <c r="AX77" s="32">
        <f>ROUND(VLOOKUP($B77,'3.ข้อมูลงบทดลองปัจจุบัน'!$A$5:$CL$846,49,0),2)</f>
        <v>0</v>
      </c>
      <c r="AY77" s="32">
        <f>ROUND(VLOOKUP($B77,'3.ข้อมูลงบทดลองปัจจุบัน'!$A$5:$CL$846,50,0),2)</f>
        <v>0</v>
      </c>
      <c r="AZ77" s="32">
        <f>ROUND(VLOOKUP($B77,'3.ข้อมูลงบทดลองปัจจุบัน'!$A$5:$CL$846,51,0),2)</f>
        <v>0</v>
      </c>
      <c r="BA77" s="32">
        <f>ROUND(VLOOKUP($B77,'3.ข้อมูลงบทดลองปัจจุบัน'!$A$5:$CL$846,52,0),2)</f>
        <v>0</v>
      </c>
      <c r="BB77" s="32">
        <f>ROUND(VLOOKUP($B77,'3.ข้อมูลงบทดลองปัจจุบัน'!$A$5:$CL$846,53,0),2)</f>
        <v>0</v>
      </c>
      <c r="BC77" s="32">
        <f>ROUND(VLOOKUP($B77,'3.ข้อมูลงบทดลองปัจจุบัน'!$A$5:$CL$846,54,0),2)</f>
        <v>0</v>
      </c>
      <c r="BD77" s="32">
        <f>ROUND(VLOOKUP($B77,'3.ข้อมูลงบทดลองปัจจุบัน'!$A$5:$CL$846,55,0),2)</f>
        <v>0</v>
      </c>
      <c r="BE77" s="32">
        <f>ROUND(VLOOKUP($B77,'3.ข้อมูลงบทดลองปัจจุบัน'!$A$5:$CL$846,56,0),2)</f>
        <v>0</v>
      </c>
      <c r="BF77" s="32">
        <f>ROUND(VLOOKUP($B77,'3.ข้อมูลงบทดลองปัจจุบัน'!$A$5:$CL$846,57,0),2)</f>
        <v>0</v>
      </c>
      <c r="BG77" s="32">
        <f>ROUND(VLOOKUP($B77,'3.ข้อมูลงบทดลองปัจจุบัน'!$A$5:$CL$846,58,0),2)</f>
        <v>0</v>
      </c>
      <c r="BH77" s="32">
        <f>ROUND(VLOOKUP($B77,'3.ข้อมูลงบทดลองปัจจุบัน'!$A$5:$CL$846,59,0),2)</f>
        <v>0</v>
      </c>
      <c r="BI77" s="32">
        <f>ROUND(VLOOKUP($B77,'3.ข้อมูลงบทดลองปัจจุบัน'!$A$5:$CL$846,60,0),2)</f>
        <v>0</v>
      </c>
      <c r="BJ77" s="32">
        <f>ROUND(VLOOKUP($B77,'3.ข้อมูลงบทดลองปัจจุบัน'!$A$5:$CL$846,61,0),2)</f>
        <v>0</v>
      </c>
      <c r="BK77" s="32">
        <f>ROUND(VLOOKUP($B77,'3.ข้อมูลงบทดลองปัจจุบัน'!$A$5:$CL$846,62,0),2)</f>
        <v>0</v>
      </c>
      <c r="BL77" s="32">
        <f>ROUND(VLOOKUP($B77,'3.ข้อมูลงบทดลองปัจจุบัน'!$A$5:$CL$846,63,0),2)</f>
        <v>0</v>
      </c>
      <c r="BM77" s="32">
        <f>ROUND(VLOOKUP($B77,'3.ข้อมูลงบทดลองปัจจุบัน'!$A$5:$CL$846,64,0),2)</f>
        <v>0</v>
      </c>
      <c r="BN77" s="32">
        <f>ROUND(VLOOKUP($B77,'3.ข้อมูลงบทดลองปัจจุบัน'!$A$5:$CL$846,65,0),2)</f>
        <v>0</v>
      </c>
      <c r="BO77" s="32">
        <f>ROUND(VLOOKUP($B77,'3.ข้อมูลงบทดลองปัจจุบัน'!$A$5:$CL$846,66,0),2)</f>
        <v>0</v>
      </c>
      <c r="BP77" s="32">
        <f>ROUND(VLOOKUP($B77,'3.ข้อมูลงบทดลองปัจจุบัน'!$A$5:$CL$846,67,0),2)</f>
        <v>0</v>
      </c>
      <c r="BQ77" s="32">
        <f>ROUND(VLOOKUP($B77,'3.ข้อมูลงบทดลองปัจจุบัน'!$A$5:$CL$846,68,0),2)</f>
        <v>0</v>
      </c>
      <c r="BR77" s="32">
        <f>ROUND(VLOOKUP($B77,'3.ข้อมูลงบทดลองปัจจุบัน'!$A$5:$CL$846,69,0),2)</f>
        <v>0</v>
      </c>
      <c r="BS77" s="32">
        <f>ROUND(VLOOKUP($B77,'3.ข้อมูลงบทดลองปัจจุบัน'!$A$5:$CL$846,70,0),2)</f>
        <v>0</v>
      </c>
      <c r="BT77" s="32">
        <f>ROUND(VLOOKUP($B77,'3.ข้อมูลงบทดลองปัจจุบัน'!$A$5:$CL$846,71,0),2)</f>
        <v>0</v>
      </c>
      <c r="BU77" s="32">
        <f>ROUND(VLOOKUP($B77,'3.ข้อมูลงบทดลองปัจจุบัน'!$A$5:$CL$846,72,0),2)</f>
        <v>0</v>
      </c>
      <c r="BV77" s="32">
        <f>ROUND(VLOOKUP($B77,'3.ข้อมูลงบทดลองปัจจุบัน'!$A$5:$CL$846,73,0),2)</f>
        <v>0</v>
      </c>
      <c r="BW77" s="32">
        <f>ROUND(VLOOKUP($B77,'3.ข้อมูลงบทดลองปัจจุบัน'!$A$5:$CL$846,74,0),2)</f>
        <v>0</v>
      </c>
      <c r="BX77" s="32">
        <f>ROUND(VLOOKUP($B77,'3.ข้อมูลงบทดลองปัจจุบัน'!$A$5:$CL$846,75,0),2)</f>
        <v>0</v>
      </c>
      <c r="BY77" s="32">
        <f>ROUND(VLOOKUP($B77,'3.ข้อมูลงบทดลองปัจจุบัน'!$A$5:$CL$846,76,0),2)</f>
        <v>0</v>
      </c>
      <c r="BZ77" s="32">
        <f>ROUND(VLOOKUP($B77,'3.ข้อมูลงบทดลองปัจจุบัน'!$A$5:$CL$846,77,0),2)</f>
        <v>0</v>
      </c>
      <c r="CA77" s="32">
        <f>ROUND(VLOOKUP($B77,'3.ข้อมูลงบทดลองปัจจุบัน'!$A$5:$CL$846,78,0),2)</f>
        <v>0</v>
      </c>
      <c r="CB77" s="32">
        <f>ROUND(VLOOKUP($B77,'3.ข้อมูลงบทดลองปัจจุบัน'!$A$5:$CL$846,79,0),2)</f>
        <v>0</v>
      </c>
      <c r="CC77" s="32">
        <f>ROUND(VLOOKUP($B77,'3.ข้อมูลงบทดลองปัจจุบัน'!$A$5:$CL$846,80,0),2)</f>
        <v>0</v>
      </c>
      <c r="CD77" s="32">
        <f>ROUND(VLOOKUP($B77,'3.ข้อมูลงบทดลองปัจจุบัน'!$A$5:$CL$846,81,0),2)</f>
        <v>0</v>
      </c>
      <c r="CE77" s="32">
        <f>ROUND(VLOOKUP($B77,'3.ข้อมูลงบทดลองปัจจุบัน'!$A$5:$CL$846,82,0),2)</f>
        <v>0</v>
      </c>
      <c r="CF77" s="32">
        <f>ROUND(VLOOKUP($B77,'3.ข้อมูลงบทดลองปัจจุบัน'!$A$5:$CL$846,83,0),2)</f>
        <v>0</v>
      </c>
      <c r="CG77" s="32">
        <f>ROUND(VLOOKUP($B77,'3.ข้อมูลงบทดลองปัจจุบัน'!$A$5:$CL$846,84,0),2)</f>
        <v>0</v>
      </c>
      <c r="CH77" s="32">
        <f>ROUND(VLOOKUP($B77,'3.ข้อมูลงบทดลองปัจจุบัน'!$A$5:$CL$846,85,0),2)</f>
        <v>0</v>
      </c>
      <c r="CI77" s="32">
        <f>ROUND(VLOOKUP($B77,'3.ข้อมูลงบทดลองปัจจุบัน'!$A$5:$CL$846,86,0),2)</f>
        <v>0</v>
      </c>
      <c r="CJ77" s="32">
        <f>ROUND(VLOOKUP($B77,'3.ข้อมูลงบทดลองปัจจุบัน'!$A$5:$CL$846,87,0),2)</f>
        <v>0</v>
      </c>
      <c r="CK77" s="32">
        <f>ROUND(VLOOKUP($B77,'3.ข้อมูลงบทดลองปัจจุบัน'!$A$5:$CL$846,88,0),2)</f>
        <v>0</v>
      </c>
      <c r="CL77" s="32">
        <f>ROUND(VLOOKUP($B77,'3.ข้อมูลงบทดลองปัจจุบัน'!$A$5:$CL$846,89,0),2)</f>
        <v>0</v>
      </c>
      <c r="CM77" s="32">
        <f>ROUND(VLOOKUP($B77,'3.ข้อมูลงบทดลองปัจจุบัน'!$A$5:$CL$846,90,0),2)</f>
        <v>0</v>
      </c>
      <c r="CO77" s="75"/>
    </row>
    <row r="78" spans="1:93" x14ac:dyDescent="0.7">
      <c r="A78" s="101" t="s">
        <v>1471</v>
      </c>
      <c r="B78" s="101" t="s">
        <v>1990</v>
      </c>
      <c r="C78" s="100" t="s">
        <v>665</v>
      </c>
      <c r="D78" s="32">
        <f>ROUND(VLOOKUP($B78,'3.ข้อมูลงบทดลองปัจจุบัน'!$A$5:$CL$846,3,0),2)</f>
        <v>168315</v>
      </c>
      <c r="E78" s="32">
        <f>ROUND(VLOOKUP($B78,'3.ข้อมูลงบทดลองปัจจุบัน'!$A$5:$CL$846,4,0),2)</f>
        <v>0</v>
      </c>
      <c r="F78" s="32">
        <f>ROUND(VLOOKUP($B78,'3.ข้อมูลงบทดลองปัจจุบัน'!$A$5:$CL$846,5,0),2)</f>
        <v>0</v>
      </c>
      <c r="G78" s="32">
        <f>ROUND(VLOOKUP($B78,'3.ข้อมูลงบทดลองปัจจุบัน'!$A$5:$CL$846,6,0),2)</f>
        <v>0</v>
      </c>
      <c r="H78" s="32">
        <f>ROUND(VLOOKUP($B78,'3.ข้อมูลงบทดลองปัจจุบัน'!$A$5:$CL$846,7,0),2)</f>
        <v>0</v>
      </c>
      <c r="I78" s="32">
        <f>ROUND(VLOOKUP($B78,'3.ข้อมูลงบทดลองปัจจุบัน'!$A$5:$CL$846,8,0),2)</f>
        <v>0</v>
      </c>
      <c r="J78" s="32">
        <f>ROUND(VLOOKUP($B78,'3.ข้อมูลงบทดลองปัจจุบัน'!$A$5:$CL$846,9,0),2)</f>
        <v>0</v>
      </c>
      <c r="K78" s="32">
        <f>ROUND(VLOOKUP($B78,'3.ข้อมูลงบทดลองปัจจุบัน'!$A$5:$CL$846,10,0),2)</f>
        <v>0</v>
      </c>
      <c r="L78" s="32">
        <f>ROUND(VLOOKUP($B78,'3.ข้อมูลงบทดลองปัจจุบัน'!$A$5:$CL$846,11,0),2)</f>
        <v>0</v>
      </c>
      <c r="M78" s="32">
        <f>ROUND(VLOOKUP($B78,'3.ข้อมูลงบทดลองปัจจุบัน'!$A$5:$CL$846,12,0),2)</f>
        <v>0</v>
      </c>
      <c r="N78" s="32">
        <f>ROUND(VLOOKUP($B78,'3.ข้อมูลงบทดลองปัจจุบัน'!$A$5:$CL$846,13,0),2)</f>
        <v>0</v>
      </c>
      <c r="O78" s="32">
        <f>ROUND(VLOOKUP($B78,'3.ข้อมูลงบทดลองปัจจุบัน'!$A$5:$CL$846,14,0),2)</f>
        <v>12940</v>
      </c>
      <c r="P78" s="32">
        <f>ROUND(VLOOKUP($B78,'3.ข้อมูลงบทดลองปัจจุบัน'!$A$5:$CL$846,15,0),2)</f>
        <v>0</v>
      </c>
      <c r="Q78" s="32">
        <f>ROUND(VLOOKUP($B78,'3.ข้อมูลงบทดลองปัจจุบัน'!$A$5:$CL$846,16,0),2)</f>
        <v>0</v>
      </c>
      <c r="R78" s="32">
        <f>ROUND(VLOOKUP($B78,'3.ข้อมูลงบทดลองปัจจุบัน'!$A$5:$CL$846,17,0),2)</f>
        <v>0</v>
      </c>
      <c r="S78" s="32">
        <f>ROUND(VLOOKUP($B78,'3.ข้อมูลงบทดลองปัจจุบัน'!$A$5:$CL$846,18,0),2)</f>
        <v>0</v>
      </c>
      <c r="T78" s="32">
        <f>ROUND(VLOOKUP($B78,'3.ข้อมูลงบทดลองปัจจุบัน'!$A$5:$CL$846,19,0),2)</f>
        <v>0</v>
      </c>
      <c r="U78" s="32">
        <f>ROUND(VLOOKUP($B78,'3.ข้อมูลงบทดลองปัจจุบัน'!$A$5:$CL$846,20,0),2)</f>
        <v>0</v>
      </c>
      <c r="V78" s="32">
        <f>ROUND(VLOOKUP($B78,'3.ข้อมูลงบทดลองปัจจุบัน'!$A$5:$CL$846,21,0),2)</f>
        <v>0</v>
      </c>
      <c r="W78" s="32">
        <f>ROUND(VLOOKUP($B78,'3.ข้อมูลงบทดลองปัจจุบัน'!$A$5:$CL$846,22,0),2)</f>
        <v>0</v>
      </c>
      <c r="X78" s="32">
        <f>ROUND(VLOOKUP($B78,'3.ข้อมูลงบทดลองปัจจุบัน'!$A$5:$CL$846,23,0),2)</f>
        <v>0</v>
      </c>
      <c r="Y78" s="32">
        <f>ROUND(VLOOKUP($B78,'3.ข้อมูลงบทดลองปัจจุบัน'!$A$5:$CL$846,24,0),2)</f>
        <v>0</v>
      </c>
      <c r="Z78" s="32">
        <f>ROUND(VLOOKUP($B78,'3.ข้อมูลงบทดลองปัจจุบัน'!$A$5:$CL$846,25,0),2)</f>
        <v>0</v>
      </c>
      <c r="AA78" s="32">
        <f>ROUND(VLOOKUP($B78,'3.ข้อมูลงบทดลองปัจจุบัน'!$A$5:$CL$846,26,0),2)</f>
        <v>4500</v>
      </c>
      <c r="AB78" s="32">
        <f>ROUND(VLOOKUP($B78,'3.ข้อมูลงบทดลองปัจจุบัน'!$A$5:$CL$846,27,0),2)</f>
        <v>0</v>
      </c>
      <c r="AC78" s="32">
        <f>ROUND(VLOOKUP($B78,'3.ข้อมูลงบทดลองปัจจุบัน'!$A$5:$CL$846,28,0),2)</f>
        <v>0</v>
      </c>
      <c r="AD78" s="32">
        <f>ROUND(VLOOKUP($B78,'3.ข้อมูลงบทดลองปัจจุบัน'!$A$5:$CL$846,29,0),2)</f>
        <v>0</v>
      </c>
      <c r="AE78" s="32">
        <f>ROUND(VLOOKUP($B78,'3.ข้อมูลงบทดลองปัจจุบัน'!$A$5:$CL$846,30,0),2)</f>
        <v>0</v>
      </c>
      <c r="AF78" s="32">
        <f>ROUND(VLOOKUP($B78,'3.ข้อมูลงบทดลองปัจจุบัน'!$A$5:$CL$846,31,0),2)</f>
        <v>0</v>
      </c>
      <c r="AG78" s="32">
        <f>ROUND(VLOOKUP($B78,'3.ข้อมูลงบทดลองปัจจุบัน'!$A$5:$CL$846,32,0),2)</f>
        <v>0</v>
      </c>
      <c r="AH78" s="32">
        <f>ROUND(VLOOKUP($B78,'3.ข้อมูลงบทดลองปัจจุบัน'!$A$5:$CL$846,33,0),2)</f>
        <v>0</v>
      </c>
      <c r="AI78" s="32">
        <f>ROUND(VLOOKUP($B78,'3.ข้อมูลงบทดลองปัจจุบัน'!$A$5:$CL$846,34,0),2)</f>
        <v>0</v>
      </c>
      <c r="AJ78" s="32">
        <f>ROUND(VLOOKUP($B78,'3.ข้อมูลงบทดลองปัจจุบัน'!$A$5:$CL$846,35,0),2)</f>
        <v>0</v>
      </c>
      <c r="AK78" s="32">
        <f>ROUND(VLOOKUP($B78,'3.ข้อมูลงบทดลองปัจจุบัน'!$A$5:$CL$846,36,0),2)</f>
        <v>0</v>
      </c>
      <c r="AL78" s="32">
        <f>ROUND(VLOOKUP($B78,'3.ข้อมูลงบทดลองปัจจุบัน'!$A$5:$CL$846,37,0),2)</f>
        <v>0</v>
      </c>
      <c r="AM78" s="32">
        <f>ROUND(VLOOKUP($B78,'3.ข้อมูลงบทดลองปัจจุบัน'!$A$5:$CL$846,38,0),2)</f>
        <v>0</v>
      </c>
      <c r="AN78" s="32">
        <f>ROUND(VLOOKUP($B78,'3.ข้อมูลงบทดลองปัจจุบัน'!$A$5:$CL$846,39,0),2)</f>
        <v>0</v>
      </c>
      <c r="AO78" s="32">
        <f>ROUND(VLOOKUP($B78,'3.ข้อมูลงบทดลองปัจจุบัน'!$A$5:$CL$846,40,0),2)</f>
        <v>0</v>
      </c>
      <c r="AP78" s="32">
        <f>ROUND(VLOOKUP($B78,'3.ข้อมูลงบทดลองปัจจุบัน'!$A$5:$CL$846,41,0),2)</f>
        <v>0</v>
      </c>
      <c r="AQ78" s="32">
        <f>ROUND(VLOOKUP($B78,'3.ข้อมูลงบทดลองปัจจุบัน'!$A$5:$CL$846,42,0),2)</f>
        <v>0</v>
      </c>
      <c r="AR78" s="32">
        <f>ROUND(VLOOKUP($B78,'3.ข้อมูลงบทดลองปัจจุบัน'!$A$5:$CL$846,43,0),2)</f>
        <v>0</v>
      </c>
      <c r="AS78" s="32">
        <f>ROUND(VLOOKUP($B78,'3.ข้อมูลงบทดลองปัจจุบัน'!$A$5:$CL$846,44,0),2)</f>
        <v>0</v>
      </c>
      <c r="AT78" s="32">
        <f>ROUND(VLOOKUP($B78,'3.ข้อมูลงบทดลองปัจจุบัน'!$A$5:$CL$846,45,0),2)</f>
        <v>0</v>
      </c>
      <c r="AU78" s="32">
        <f>ROUND(VLOOKUP($B78,'3.ข้อมูลงบทดลองปัจจุบัน'!$A$5:$CL$846,46,0),2)</f>
        <v>0</v>
      </c>
      <c r="AV78" s="32">
        <f>ROUND(VLOOKUP($B78,'3.ข้อมูลงบทดลองปัจจุบัน'!$A$5:$CL$846,47,0),2)</f>
        <v>0</v>
      </c>
      <c r="AW78" s="32">
        <f>ROUND(VLOOKUP($B78,'3.ข้อมูลงบทดลองปัจจุบัน'!$A$5:$CL$846,48,0),2)</f>
        <v>0</v>
      </c>
      <c r="AX78" s="32">
        <f>ROUND(VLOOKUP($B78,'3.ข้อมูลงบทดลองปัจจุบัน'!$A$5:$CL$846,49,0),2)</f>
        <v>0</v>
      </c>
      <c r="AY78" s="32">
        <f>ROUND(VLOOKUP($B78,'3.ข้อมูลงบทดลองปัจจุบัน'!$A$5:$CL$846,50,0),2)</f>
        <v>0</v>
      </c>
      <c r="AZ78" s="32">
        <f>ROUND(VLOOKUP($B78,'3.ข้อมูลงบทดลองปัจจุบัน'!$A$5:$CL$846,51,0),2)</f>
        <v>0</v>
      </c>
      <c r="BA78" s="32">
        <f>ROUND(VLOOKUP($B78,'3.ข้อมูลงบทดลองปัจจุบัน'!$A$5:$CL$846,52,0),2)</f>
        <v>0</v>
      </c>
      <c r="BB78" s="32">
        <f>ROUND(VLOOKUP($B78,'3.ข้อมูลงบทดลองปัจจุบัน'!$A$5:$CL$846,53,0),2)</f>
        <v>0</v>
      </c>
      <c r="BC78" s="32">
        <f>ROUND(VLOOKUP($B78,'3.ข้อมูลงบทดลองปัจจุบัน'!$A$5:$CL$846,54,0),2)</f>
        <v>0</v>
      </c>
      <c r="BD78" s="32">
        <f>ROUND(VLOOKUP($B78,'3.ข้อมูลงบทดลองปัจจุบัน'!$A$5:$CL$846,55,0),2)</f>
        <v>0</v>
      </c>
      <c r="BE78" s="32">
        <f>ROUND(VLOOKUP($B78,'3.ข้อมูลงบทดลองปัจจุบัน'!$A$5:$CL$846,56,0),2)</f>
        <v>64000</v>
      </c>
      <c r="BF78" s="32">
        <f>ROUND(VLOOKUP($B78,'3.ข้อมูลงบทดลองปัจจุบัน'!$A$5:$CL$846,57,0),2)</f>
        <v>0</v>
      </c>
      <c r="BG78" s="32">
        <f>ROUND(VLOOKUP($B78,'3.ข้อมูลงบทดลองปัจจุบัน'!$A$5:$CL$846,58,0),2)</f>
        <v>0</v>
      </c>
      <c r="BH78" s="32">
        <f>ROUND(VLOOKUP($B78,'3.ข้อมูลงบทดลองปัจจุบัน'!$A$5:$CL$846,59,0),2)</f>
        <v>0</v>
      </c>
      <c r="BI78" s="32">
        <f>ROUND(VLOOKUP($B78,'3.ข้อมูลงบทดลองปัจจุบัน'!$A$5:$CL$846,60,0),2)</f>
        <v>0</v>
      </c>
      <c r="BJ78" s="32">
        <f>ROUND(VLOOKUP($B78,'3.ข้อมูลงบทดลองปัจจุบัน'!$A$5:$CL$846,61,0),2)</f>
        <v>0</v>
      </c>
      <c r="BK78" s="32">
        <f>ROUND(VLOOKUP($B78,'3.ข้อมูลงบทดลองปัจจุบัน'!$A$5:$CL$846,62,0),2)</f>
        <v>0</v>
      </c>
      <c r="BL78" s="32">
        <f>ROUND(VLOOKUP($B78,'3.ข้อมูลงบทดลองปัจจุบัน'!$A$5:$CL$846,63,0),2)</f>
        <v>0</v>
      </c>
      <c r="BM78" s="32">
        <f>ROUND(VLOOKUP($B78,'3.ข้อมูลงบทดลองปัจจุบัน'!$A$5:$CL$846,64,0),2)</f>
        <v>0</v>
      </c>
      <c r="BN78" s="32">
        <f>ROUND(VLOOKUP($B78,'3.ข้อมูลงบทดลองปัจจุบัน'!$A$5:$CL$846,65,0),2)</f>
        <v>0</v>
      </c>
      <c r="BO78" s="32">
        <f>ROUND(VLOOKUP($B78,'3.ข้อมูลงบทดลองปัจจุบัน'!$A$5:$CL$846,66,0),2)</f>
        <v>0</v>
      </c>
      <c r="BP78" s="32">
        <f>ROUND(VLOOKUP($B78,'3.ข้อมูลงบทดลองปัจจุบัน'!$A$5:$CL$846,67,0),2)</f>
        <v>0</v>
      </c>
      <c r="BQ78" s="32">
        <f>ROUND(VLOOKUP($B78,'3.ข้อมูลงบทดลองปัจจุบัน'!$A$5:$CL$846,68,0),2)</f>
        <v>0</v>
      </c>
      <c r="BR78" s="32">
        <f>ROUND(VLOOKUP($B78,'3.ข้อมูลงบทดลองปัจจุบัน'!$A$5:$CL$846,69,0),2)</f>
        <v>13500</v>
      </c>
      <c r="BS78" s="32">
        <f>ROUND(VLOOKUP($B78,'3.ข้อมูลงบทดลองปัจจุบัน'!$A$5:$CL$846,70,0),2)</f>
        <v>0</v>
      </c>
      <c r="BT78" s="32">
        <f>ROUND(VLOOKUP($B78,'3.ข้อมูลงบทดลองปัจจุบัน'!$A$5:$CL$846,71,0),2)</f>
        <v>0</v>
      </c>
      <c r="BU78" s="32">
        <f>ROUND(VLOOKUP($B78,'3.ข้อมูลงบทดลองปัจจุบัน'!$A$5:$CL$846,72,0),2)</f>
        <v>0</v>
      </c>
      <c r="BV78" s="32">
        <f>ROUND(VLOOKUP($B78,'3.ข้อมูลงบทดลองปัจจุบัน'!$A$5:$CL$846,73,0),2)</f>
        <v>0</v>
      </c>
      <c r="BW78" s="32">
        <f>ROUND(VLOOKUP($B78,'3.ข้อมูลงบทดลองปัจจุบัน'!$A$5:$CL$846,74,0),2)</f>
        <v>0</v>
      </c>
      <c r="BX78" s="32">
        <f>ROUND(VLOOKUP($B78,'3.ข้อมูลงบทดลองปัจจุบัน'!$A$5:$CL$846,75,0),2)</f>
        <v>0</v>
      </c>
      <c r="BY78" s="32">
        <f>ROUND(VLOOKUP($B78,'3.ข้อมูลงบทดลองปัจจุบัน'!$A$5:$CL$846,76,0),2)</f>
        <v>0</v>
      </c>
      <c r="BZ78" s="32">
        <f>ROUND(VLOOKUP($B78,'3.ข้อมูลงบทดลองปัจจุบัน'!$A$5:$CL$846,77,0),2)</f>
        <v>0</v>
      </c>
      <c r="CA78" s="32">
        <f>ROUND(VLOOKUP($B78,'3.ข้อมูลงบทดลองปัจจุบัน'!$A$5:$CL$846,78,0),2)</f>
        <v>0</v>
      </c>
      <c r="CB78" s="32">
        <f>ROUND(VLOOKUP($B78,'3.ข้อมูลงบทดลองปัจจุบัน'!$A$5:$CL$846,79,0),2)</f>
        <v>0</v>
      </c>
      <c r="CC78" s="32">
        <f>ROUND(VLOOKUP($B78,'3.ข้อมูลงบทดลองปัจจุบัน'!$A$5:$CL$846,80,0),2)</f>
        <v>0</v>
      </c>
      <c r="CD78" s="32">
        <f>ROUND(VLOOKUP($B78,'3.ข้อมูลงบทดลองปัจจุบัน'!$A$5:$CL$846,81,0),2)</f>
        <v>0</v>
      </c>
      <c r="CE78" s="32">
        <f>ROUND(VLOOKUP($B78,'3.ข้อมูลงบทดลองปัจจุบัน'!$A$5:$CL$846,82,0),2)</f>
        <v>0</v>
      </c>
      <c r="CF78" s="32">
        <f>ROUND(VLOOKUP($B78,'3.ข้อมูลงบทดลองปัจจุบัน'!$A$5:$CL$846,83,0),2)</f>
        <v>0</v>
      </c>
      <c r="CG78" s="32">
        <f>ROUND(VLOOKUP($B78,'3.ข้อมูลงบทดลองปัจจุบัน'!$A$5:$CL$846,84,0),2)</f>
        <v>0</v>
      </c>
      <c r="CH78" s="32">
        <f>ROUND(VLOOKUP($B78,'3.ข้อมูลงบทดลองปัจจุบัน'!$A$5:$CL$846,85,0),2)</f>
        <v>0</v>
      </c>
      <c r="CI78" s="32">
        <f>ROUND(VLOOKUP($B78,'3.ข้อมูลงบทดลองปัจจุบัน'!$A$5:$CL$846,86,0),2)</f>
        <v>0</v>
      </c>
      <c r="CJ78" s="32">
        <f>ROUND(VLOOKUP($B78,'3.ข้อมูลงบทดลองปัจจุบัน'!$A$5:$CL$846,87,0),2)</f>
        <v>0</v>
      </c>
      <c r="CK78" s="32">
        <f>ROUND(VLOOKUP($B78,'3.ข้อมูลงบทดลองปัจจุบัน'!$A$5:$CL$846,88,0),2)</f>
        <v>0</v>
      </c>
      <c r="CL78" s="32">
        <f>ROUND(VLOOKUP($B78,'3.ข้อมูลงบทดลองปัจจุบัน'!$A$5:$CL$846,89,0),2)</f>
        <v>0</v>
      </c>
      <c r="CM78" s="32">
        <f>ROUND(VLOOKUP($B78,'3.ข้อมูลงบทดลองปัจจุบัน'!$A$5:$CL$846,90,0),2)</f>
        <v>0</v>
      </c>
      <c r="CO78" s="75"/>
    </row>
    <row r="79" spans="1:93" x14ac:dyDescent="0.7">
      <c r="A79" s="101" t="s">
        <v>1471</v>
      </c>
      <c r="B79" s="101" t="s">
        <v>1991</v>
      </c>
      <c r="C79" s="100" t="s">
        <v>666</v>
      </c>
      <c r="D79" s="32">
        <f>ROUND(VLOOKUP($B79,'3.ข้อมูลงบทดลองปัจจุบัน'!$A$5:$CL$846,3,0),2)</f>
        <v>0</v>
      </c>
      <c r="E79" s="32">
        <f>ROUND(VLOOKUP($B79,'3.ข้อมูลงบทดลองปัจจุบัน'!$A$5:$CL$846,4,0),2)</f>
        <v>0</v>
      </c>
      <c r="F79" s="32">
        <f>ROUND(VLOOKUP($B79,'3.ข้อมูลงบทดลองปัจจุบัน'!$A$5:$CL$846,5,0),2)</f>
        <v>0</v>
      </c>
      <c r="G79" s="32">
        <f>ROUND(VLOOKUP($B79,'3.ข้อมูลงบทดลองปัจจุบัน'!$A$5:$CL$846,6,0),2)</f>
        <v>0</v>
      </c>
      <c r="H79" s="32">
        <f>ROUND(VLOOKUP($B79,'3.ข้อมูลงบทดลองปัจจุบัน'!$A$5:$CL$846,7,0),2)</f>
        <v>0</v>
      </c>
      <c r="I79" s="32">
        <f>ROUND(VLOOKUP($B79,'3.ข้อมูลงบทดลองปัจจุบัน'!$A$5:$CL$846,8,0),2)</f>
        <v>0</v>
      </c>
      <c r="J79" s="32">
        <f>ROUND(VLOOKUP($B79,'3.ข้อมูลงบทดลองปัจจุบัน'!$A$5:$CL$846,9,0),2)</f>
        <v>0</v>
      </c>
      <c r="K79" s="32">
        <f>ROUND(VLOOKUP($B79,'3.ข้อมูลงบทดลองปัจจุบัน'!$A$5:$CL$846,10,0),2)</f>
        <v>0</v>
      </c>
      <c r="L79" s="32">
        <f>ROUND(VLOOKUP($B79,'3.ข้อมูลงบทดลองปัจจุบัน'!$A$5:$CL$846,11,0),2)</f>
        <v>0</v>
      </c>
      <c r="M79" s="32">
        <f>ROUND(VLOOKUP($B79,'3.ข้อมูลงบทดลองปัจจุบัน'!$A$5:$CL$846,12,0),2)</f>
        <v>0</v>
      </c>
      <c r="N79" s="32">
        <f>ROUND(VLOOKUP($B79,'3.ข้อมูลงบทดลองปัจจุบัน'!$A$5:$CL$846,13,0),2)</f>
        <v>0</v>
      </c>
      <c r="O79" s="32">
        <f>ROUND(VLOOKUP($B79,'3.ข้อมูลงบทดลองปัจจุบัน'!$A$5:$CL$846,14,0),2)</f>
        <v>16770</v>
      </c>
      <c r="P79" s="32">
        <f>ROUND(VLOOKUP($B79,'3.ข้อมูลงบทดลองปัจจุบัน'!$A$5:$CL$846,15,0),2)</f>
        <v>0</v>
      </c>
      <c r="Q79" s="32">
        <f>ROUND(VLOOKUP($B79,'3.ข้อมูลงบทดลองปัจจุบัน'!$A$5:$CL$846,16,0),2)</f>
        <v>0</v>
      </c>
      <c r="R79" s="32">
        <f>ROUND(VLOOKUP($B79,'3.ข้อมูลงบทดลองปัจจุบัน'!$A$5:$CL$846,17,0),2)</f>
        <v>0</v>
      </c>
      <c r="S79" s="32">
        <f>ROUND(VLOOKUP($B79,'3.ข้อมูลงบทดลองปัจจุบัน'!$A$5:$CL$846,18,0),2)</f>
        <v>0</v>
      </c>
      <c r="T79" s="32">
        <f>ROUND(VLOOKUP($B79,'3.ข้อมูลงบทดลองปัจจุบัน'!$A$5:$CL$846,19,0),2)</f>
        <v>0</v>
      </c>
      <c r="U79" s="32">
        <f>ROUND(VLOOKUP($B79,'3.ข้อมูลงบทดลองปัจจุบัน'!$A$5:$CL$846,20,0),2)</f>
        <v>0</v>
      </c>
      <c r="V79" s="32">
        <f>ROUND(VLOOKUP($B79,'3.ข้อมูลงบทดลองปัจจุบัน'!$A$5:$CL$846,21,0),2)</f>
        <v>0</v>
      </c>
      <c r="W79" s="32">
        <f>ROUND(VLOOKUP($B79,'3.ข้อมูลงบทดลองปัจจุบัน'!$A$5:$CL$846,22,0),2)</f>
        <v>0</v>
      </c>
      <c r="X79" s="32">
        <f>ROUND(VLOOKUP($B79,'3.ข้อมูลงบทดลองปัจจุบัน'!$A$5:$CL$846,23,0),2)</f>
        <v>20000</v>
      </c>
      <c r="Y79" s="32">
        <f>ROUND(VLOOKUP($B79,'3.ข้อมูลงบทดลองปัจจุบัน'!$A$5:$CL$846,24,0),2)</f>
        <v>0</v>
      </c>
      <c r="Z79" s="32">
        <f>ROUND(VLOOKUP($B79,'3.ข้อมูลงบทดลองปัจจุบัน'!$A$5:$CL$846,25,0),2)</f>
        <v>0</v>
      </c>
      <c r="AA79" s="32">
        <f>ROUND(VLOOKUP($B79,'3.ข้อมูลงบทดลองปัจจุบัน'!$A$5:$CL$846,26,0),2)</f>
        <v>0</v>
      </c>
      <c r="AB79" s="32">
        <f>ROUND(VLOOKUP($B79,'3.ข้อมูลงบทดลองปัจจุบัน'!$A$5:$CL$846,27,0),2)</f>
        <v>0</v>
      </c>
      <c r="AC79" s="32">
        <f>ROUND(VLOOKUP($B79,'3.ข้อมูลงบทดลองปัจจุบัน'!$A$5:$CL$846,28,0),2)</f>
        <v>0</v>
      </c>
      <c r="AD79" s="32">
        <f>ROUND(VLOOKUP($B79,'3.ข้อมูลงบทดลองปัจจุบัน'!$A$5:$CL$846,29,0),2)</f>
        <v>0</v>
      </c>
      <c r="AE79" s="32">
        <f>ROUND(VLOOKUP($B79,'3.ข้อมูลงบทดลองปัจจุบัน'!$A$5:$CL$846,30,0),2)</f>
        <v>0</v>
      </c>
      <c r="AF79" s="32">
        <f>ROUND(VLOOKUP($B79,'3.ข้อมูลงบทดลองปัจจุบัน'!$A$5:$CL$846,31,0),2)</f>
        <v>0</v>
      </c>
      <c r="AG79" s="32">
        <f>ROUND(VLOOKUP($B79,'3.ข้อมูลงบทดลองปัจจุบัน'!$A$5:$CL$846,32,0),2)</f>
        <v>0</v>
      </c>
      <c r="AH79" s="32">
        <f>ROUND(VLOOKUP($B79,'3.ข้อมูลงบทดลองปัจจุบัน'!$A$5:$CL$846,33,0),2)</f>
        <v>0</v>
      </c>
      <c r="AI79" s="32">
        <f>ROUND(VLOOKUP($B79,'3.ข้อมูลงบทดลองปัจจุบัน'!$A$5:$CL$846,34,0),2)</f>
        <v>0</v>
      </c>
      <c r="AJ79" s="32">
        <f>ROUND(VLOOKUP($B79,'3.ข้อมูลงบทดลองปัจจุบัน'!$A$5:$CL$846,35,0),2)</f>
        <v>0</v>
      </c>
      <c r="AK79" s="32">
        <f>ROUND(VLOOKUP($B79,'3.ข้อมูลงบทดลองปัจจุบัน'!$A$5:$CL$846,36,0),2)</f>
        <v>0</v>
      </c>
      <c r="AL79" s="32">
        <f>ROUND(VLOOKUP($B79,'3.ข้อมูลงบทดลองปัจจุบัน'!$A$5:$CL$846,37,0),2)</f>
        <v>0</v>
      </c>
      <c r="AM79" s="32">
        <f>ROUND(VLOOKUP($B79,'3.ข้อมูลงบทดลองปัจจุบัน'!$A$5:$CL$846,38,0),2)</f>
        <v>0</v>
      </c>
      <c r="AN79" s="32">
        <f>ROUND(VLOOKUP($B79,'3.ข้อมูลงบทดลองปัจจุบัน'!$A$5:$CL$846,39,0),2)</f>
        <v>0</v>
      </c>
      <c r="AO79" s="32">
        <f>ROUND(VLOOKUP($B79,'3.ข้อมูลงบทดลองปัจจุบัน'!$A$5:$CL$846,40,0),2)</f>
        <v>0</v>
      </c>
      <c r="AP79" s="32">
        <f>ROUND(VLOOKUP($B79,'3.ข้อมูลงบทดลองปัจจุบัน'!$A$5:$CL$846,41,0),2)</f>
        <v>0</v>
      </c>
      <c r="AQ79" s="32">
        <f>ROUND(VLOOKUP($B79,'3.ข้อมูลงบทดลองปัจจุบัน'!$A$5:$CL$846,42,0),2)</f>
        <v>0</v>
      </c>
      <c r="AR79" s="32">
        <f>ROUND(VLOOKUP($B79,'3.ข้อมูลงบทดลองปัจจุบัน'!$A$5:$CL$846,43,0),2)</f>
        <v>0</v>
      </c>
      <c r="AS79" s="32">
        <f>ROUND(VLOOKUP($B79,'3.ข้อมูลงบทดลองปัจจุบัน'!$A$5:$CL$846,44,0),2)</f>
        <v>0</v>
      </c>
      <c r="AT79" s="32">
        <f>ROUND(VLOOKUP($B79,'3.ข้อมูลงบทดลองปัจจุบัน'!$A$5:$CL$846,45,0),2)</f>
        <v>0</v>
      </c>
      <c r="AU79" s="32">
        <f>ROUND(VLOOKUP($B79,'3.ข้อมูลงบทดลองปัจจุบัน'!$A$5:$CL$846,46,0),2)</f>
        <v>0</v>
      </c>
      <c r="AV79" s="32">
        <f>ROUND(VLOOKUP($B79,'3.ข้อมูลงบทดลองปัจจุบัน'!$A$5:$CL$846,47,0),2)</f>
        <v>0</v>
      </c>
      <c r="AW79" s="32">
        <f>ROUND(VLOOKUP($B79,'3.ข้อมูลงบทดลองปัจจุบัน'!$A$5:$CL$846,48,0),2)</f>
        <v>0</v>
      </c>
      <c r="AX79" s="32">
        <f>ROUND(VLOOKUP($B79,'3.ข้อมูลงบทดลองปัจจุบัน'!$A$5:$CL$846,49,0),2)</f>
        <v>0</v>
      </c>
      <c r="AY79" s="32">
        <f>ROUND(VLOOKUP($B79,'3.ข้อมูลงบทดลองปัจจุบัน'!$A$5:$CL$846,50,0),2)</f>
        <v>0</v>
      </c>
      <c r="AZ79" s="32">
        <f>ROUND(VLOOKUP($B79,'3.ข้อมูลงบทดลองปัจจุบัน'!$A$5:$CL$846,51,0),2)</f>
        <v>0</v>
      </c>
      <c r="BA79" s="32">
        <f>ROUND(VLOOKUP($B79,'3.ข้อมูลงบทดลองปัจจุบัน'!$A$5:$CL$846,52,0),2)</f>
        <v>0</v>
      </c>
      <c r="BB79" s="32">
        <f>ROUND(VLOOKUP($B79,'3.ข้อมูลงบทดลองปัจจุบัน'!$A$5:$CL$846,53,0),2)</f>
        <v>0</v>
      </c>
      <c r="BC79" s="32">
        <f>ROUND(VLOOKUP($B79,'3.ข้อมูลงบทดลองปัจจุบัน'!$A$5:$CL$846,54,0),2)</f>
        <v>0</v>
      </c>
      <c r="BD79" s="32">
        <f>ROUND(VLOOKUP($B79,'3.ข้อมูลงบทดลองปัจจุบัน'!$A$5:$CL$846,55,0),2)</f>
        <v>0</v>
      </c>
      <c r="BE79" s="32">
        <f>ROUND(VLOOKUP($B79,'3.ข้อมูลงบทดลองปัจจุบัน'!$A$5:$CL$846,56,0),2)</f>
        <v>0</v>
      </c>
      <c r="BF79" s="32">
        <f>ROUND(VLOOKUP($B79,'3.ข้อมูลงบทดลองปัจจุบัน'!$A$5:$CL$846,57,0),2)</f>
        <v>0</v>
      </c>
      <c r="BG79" s="32">
        <f>ROUND(VLOOKUP($B79,'3.ข้อมูลงบทดลองปัจจุบัน'!$A$5:$CL$846,58,0),2)</f>
        <v>0</v>
      </c>
      <c r="BH79" s="32">
        <f>ROUND(VLOOKUP($B79,'3.ข้อมูลงบทดลองปัจจุบัน'!$A$5:$CL$846,59,0),2)</f>
        <v>0</v>
      </c>
      <c r="BI79" s="32">
        <f>ROUND(VLOOKUP($B79,'3.ข้อมูลงบทดลองปัจจุบัน'!$A$5:$CL$846,60,0),2)</f>
        <v>0</v>
      </c>
      <c r="BJ79" s="32">
        <f>ROUND(VLOOKUP($B79,'3.ข้อมูลงบทดลองปัจจุบัน'!$A$5:$CL$846,61,0),2)</f>
        <v>0</v>
      </c>
      <c r="BK79" s="32">
        <f>ROUND(VLOOKUP($B79,'3.ข้อมูลงบทดลองปัจจุบัน'!$A$5:$CL$846,62,0),2)</f>
        <v>0</v>
      </c>
      <c r="BL79" s="32">
        <f>ROUND(VLOOKUP($B79,'3.ข้อมูลงบทดลองปัจจุบัน'!$A$5:$CL$846,63,0),2)</f>
        <v>0</v>
      </c>
      <c r="BM79" s="32">
        <f>ROUND(VLOOKUP($B79,'3.ข้อมูลงบทดลองปัจจุบัน'!$A$5:$CL$846,64,0),2)</f>
        <v>0</v>
      </c>
      <c r="BN79" s="32">
        <f>ROUND(VLOOKUP($B79,'3.ข้อมูลงบทดลองปัจจุบัน'!$A$5:$CL$846,65,0),2)</f>
        <v>0</v>
      </c>
      <c r="BO79" s="32">
        <f>ROUND(VLOOKUP($B79,'3.ข้อมูลงบทดลองปัจจุบัน'!$A$5:$CL$846,66,0),2)</f>
        <v>0</v>
      </c>
      <c r="BP79" s="32">
        <f>ROUND(VLOOKUP($B79,'3.ข้อมูลงบทดลองปัจจุบัน'!$A$5:$CL$846,67,0),2)</f>
        <v>0</v>
      </c>
      <c r="BQ79" s="32">
        <f>ROUND(VLOOKUP($B79,'3.ข้อมูลงบทดลองปัจจุบัน'!$A$5:$CL$846,68,0),2)</f>
        <v>0</v>
      </c>
      <c r="BR79" s="32">
        <f>ROUND(VLOOKUP($B79,'3.ข้อมูลงบทดลองปัจจุบัน'!$A$5:$CL$846,69,0),2)</f>
        <v>0</v>
      </c>
      <c r="BS79" s="32">
        <f>ROUND(VLOOKUP($B79,'3.ข้อมูลงบทดลองปัจจุบัน'!$A$5:$CL$846,70,0),2)</f>
        <v>0</v>
      </c>
      <c r="BT79" s="32">
        <f>ROUND(VLOOKUP($B79,'3.ข้อมูลงบทดลองปัจจุบัน'!$A$5:$CL$846,71,0),2)</f>
        <v>0</v>
      </c>
      <c r="BU79" s="32">
        <f>ROUND(VLOOKUP($B79,'3.ข้อมูลงบทดลองปัจจุบัน'!$A$5:$CL$846,72,0),2)</f>
        <v>0</v>
      </c>
      <c r="BV79" s="32">
        <f>ROUND(VLOOKUP($B79,'3.ข้อมูลงบทดลองปัจจุบัน'!$A$5:$CL$846,73,0),2)</f>
        <v>0</v>
      </c>
      <c r="BW79" s="32">
        <f>ROUND(VLOOKUP($B79,'3.ข้อมูลงบทดลองปัจจุบัน'!$A$5:$CL$846,74,0),2)</f>
        <v>0</v>
      </c>
      <c r="BX79" s="32">
        <f>ROUND(VLOOKUP($B79,'3.ข้อมูลงบทดลองปัจจุบัน'!$A$5:$CL$846,75,0),2)</f>
        <v>0</v>
      </c>
      <c r="BY79" s="32">
        <f>ROUND(VLOOKUP($B79,'3.ข้อมูลงบทดลองปัจจุบัน'!$A$5:$CL$846,76,0),2)</f>
        <v>0</v>
      </c>
      <c r="BZ79" s="32">
        <f>ROUND(VLOOKUP($B79,'3.ข้อมูลงบทดลองปัจจุบัน'!$A$5:$CL$846,77,0),2)</f>
        <v>0</v>
      </c>
      <c r="CA79" s="32">
        <f>ROUND(VLOOKUP($B79,'3.ข้อมูลงบทดลองปัจจุบัน'!$A$5:$CL$846,78,0),2)</f>
        <v>0</v>
      </c>
      <c r="CB79" s="32">
        <f>ROUND(VLOOKUP($B79,'3.ข้อมูลงบทดลองปัจจุบัน'!$A$5:$CL$846,79,0),2)</f>
        <v>0</v>
      </c>
      <c r="CC79" s="32">
        <f>ROUND(VLOOKUP($B79,'3.ข้อมูลงบทดลองปัจจุบัน'!$A$5:$CL$846,80,0),2)</f>
        <v>0</v>
      </c>
      <c r="CD79" s="32">
        <f>ROUND(VLOOKUP($B79,'3.ข้อมูลงบทดลองปัจจุบัน'!$A$5:$CL$846,81,0),2)</f>
        <v>0</v>
      </c>
      <c r="CE79" s="32">
        <f>ROUND(VLOOKUP($B79,'3.ข้อมูลงบทดลองปัจจุบัน'!$A$5:$CL$846,82,0),2)</f>
        <v>0</v>
      </c>
      <c r="CF79" s="32">
        <f>ROUND(VLOOKUP($B79,'3.ข้อมูลงบทดลองปัจจุบัน'!$A$5:$CL$846,83,0),2)</f>
        <v>0</v>
      </c>
      <c r="CG79" s="32">
        <f>ROUND(VLOOKUP($B79,'3.ข้อมูลงบทดลองปัจจุบัน'!$A$5:$CL$846,84,0),2)</f>
        <v>0</v>
      </c>
      <c r="CH79" s="32">
        <f>ROUND(VLOOKUP($B79,'3.ข้อมูลงบทดลองปัจจุบัน'!$A$5:$CL$846,85,0),2)</f>
        <v>0</v>
      </c>
      <c r="CI79" s="32">
        <f>ROUND(VLOOKUP($B79,'3.ข้อมูลงบทดลองปัจจุบัน'!$A$5:$CL$846,86,0),2)</f>
        <v>0</v>
      </c>
      <c r="CJ79" s="32">
        <f>ROUND(VLOOKUP($B79,'3.ข้อมูลงบทดลองปัจจุบัน'!$A$5:$CL$846,87,0),2)</f>
        <v>0</v>
      </c>
      <c r="CK79" s="32">
        <f>ROUND(VLOOKUP($B79,'3.ข้อมูลงบทดลองปัจจุบัน'!$A$5:$CL$846,88,0),2)</f>
        <v>0</v>
      </c>
      <c r="CL79" s="32">
        <f>ROUND(VLOOKUP($B79,'3.ข้อมูลงบทดลองปัจจุบัน'!$A$5:$CL$846,89,0),2)</f>
        <v>0</v>
      </c>
      <c r="CM79" s="32">
        <f>ROUND(VLOOKUP($B79,'3.ข้อมูลงบทดลองปัจจุบัน'!$A$5:$CL$846,90,0),2)</f>
        <v>0</v>
      </c>
      <c r="CO79" s="75"/>
    </row>
    <row r="80" spans="1:93" x14ac:dyDescent="0.7">
      <c r="A80" s="101" t="s">
        <v>1471</v>
      </c>
      <c r="B80" s="101" t="s">
        <v>1992</v>
      </c>
      <c r="C80" s="100" t="s">
        <v>667</v>
      </c>
      <c r="D80" s="32">
        <f>ROUND(VLOOKUP($B80,'3.ข้อมูลงบทดลองปัจจุบัน'!$A$5:$CL$846,3,0),2)</f>
        <v>2901056.64</v>
      </c>
      <c r="E80" s="32">
        <f>ROUND(VLOOKUP($B80,'3.ข้อมูลงบทดลองปัจจุบัน'!$A$5:$CL$846,4,0),2)</f>
        <v>272956.64</v>
      </c>
      <c r="F80" s="32">
        <f>ROUND(VLOOKUP($B80,'3.ข้อมูลงบทดลองปัจจุบัน'!$A$5:$CL$846,5,0),2)</f>
        <v>342973.33</v>
      </c>
      <c r="G80" s="32">
        <f>ROUND(VLOOKUP($B80,'3.ข้อมูลงบทดลองปัจจุบัน'!$A$5:$CL$846,6,0),2)</f>
        <v>323000</v>
      </c>
      <c r="H80" s="32">
        <f>ROUND(VLOOKUP($B80,'3.ข้อมูลงบทดลองปัจจุบัน'!$A$5:$CL$846,7,0),2)</f>
        <v>56000</v>
      </c>
      <c r="I80" s="32">
        <f>ROUND(VLOOKUP($B80,'3.ข้อมูลงบทดลองปัจจุบัน'!$A$5:$CL$846,8,0),2)</f>
        <v>0</v>
      </c>
      <c r="J80" s="32">
        <f>ROUND(VLOOKUP($B80,'3.ข้อมูลงบทดลองปัจจุบัน'!$A$5:$CL$846,9,0),2)</f>
        <v>240873.33</v>
      </c>
      <c r="K80" s="32">
        <f>ROUND(VLOOKUP($B80,'3.ข้อมูลงบทดลองปัจจุบัน'!$A$5:$CL$846,10,0),2)</f>
        <v>267000</v>
      </c>
      <c r="L80" s="32">
        <f>ROUND(VLOOKUP($B80,'3.ข้อมูลงบทดลองปัจจุบัน'!$A$5:$CL$846,11,0),2)</f>
        <v>232958.06</v>
      </c>
      <c r="M80" s="32">
        <f>ROUND(VLOOKUP($B80,'3.ข้อมูลงบทดลองปัจจุบัน'!$A$5:$CL$846,12,0),2)</f>
        <v>168000</v>
      </c>
      <c r="N80" s="32">
        <f>ROUND(VLOOKUP($B80,'3.ข้อมูลงบทดลองปัจจุบัน'!$A$5:$CL$846,13,0),2)</f>
        <v>607173.32999999996</v>
      </c>
      <c r="O80" s="32">
        <f>ROUND(VLOOKUP($B80,'3.ข้อมูลงบทดลองปัจจุบัน'!$A$5:$CL$846,14,0),2)</f>
        <v>0</v>
      </c>
      <c r="P80" s="32">
        <f>ROUND(VLOOKUP($B80,'3.ข้อมูลงบทดลองปัจจุบัน'!$A$5:$CL$846,15,0),2)</f>
        <v>1207000</v>
      </c>
      <c r="Q80" s="32">
        <f>ROUND(VLOOKUP($B80,'3.ข้อมูลงบทดลองปัจจุบัน'!$A$5:$CL$846,16,0),2)</f>
        <v>207200</v>
      </c>
      <c r="R80" s="32">
        <f>ROUND(VLOOKUP($B80,'3.ข้อมูลงบทดลองปัจจุบัน'!$A$5:$CL$846,17,0),2)</f>
        <v>56000</v>
      </c>
      <c r="S80" s="32">
        <f>ROUND(VLOOKUP($B80,'3.ข้อมูลงบทดลองปัจจุบัน'!$A$5:$CL$846,18,0),2)</f>
        <v>311000</v>
      </c>
      <c r="T80" s="32">
        <f>ROUND(VLOOKUP($B80,'3.ข้อมูลงบทดลองปัจจุบัน'!$A$5:$CL$846,19,0),2)</f>
        <v>310000</v>
      </c>
      <c r="U80" s="32">
        <f>ROUND(VLOOKUP($B80,'3.ข้อมูลงบทดลองปัจจุบัน'!$A$5:$CL$846,20,0),2)</f>
        <v>56000</v>
      </c>
      <c r="V80" s="32">
        <f>ROUND(VLOOKUP($B80,'3.ข้อมูลงบทดลองปัจจุบัน'!$A$5:$CL$846,21,0),2)</f>
        <v>112000</v>
      </c>
      <c r="W80" s="32">
        <f>ROUND(VLOOKUP($B80,'3.ข้อมูลงบทดลองปัจจุบัน'!$A$5:$CL$846,22,0),2)</f>
        <v>168000</v>
      </c>
      <c r="X80" s="32">
        <f>ROUND(VLOOKUP($B80,'3.ข้อมูลงบทดลองปัจจุบัน'!$A$5:$CL$846,23,0),2)</f>
        <v>2758489.24</v>
      </c>
      <c r="Y80" s="32">
        <f>ROUND(VLOOKUP($B80,'3.ข้อมูลงบทดลองปัจจุบัน'!$A$5:$CL$846,24,0),2)</f>
        <v>100800</v>
      </c>
      <c r="Z80" s="32">
        <f>ROUND(VLOOKUP($B80,'3.ข้อมูลงบทดลองปัจจุบัน'!$A$5:$CL$846,25,0),2)</f>
        <v>168000</v>
      </c>
      <c r="AA80" s="32">
        <f>ROUND(VLOOKUP($B80,'3.ข้อมูลงบทดลองปัจจุบัน'!$A$5:$CL$846,26,0),2)</f>
        <v>56000</v>
      </c>
      <c r="AB80" s="32">
        <f>ROUND(VLOOKUP($B80,'3.ข้อมูลงบทดลองปัจจุบัน'!$A$5:$CL$846,27,0),2)</f>
        <v>56000</v>
      </c>
      <c r="AC80" s="32">
        <f>ROUND(VLOOKUP($B80,'3.ข้อมูลงบทดลองปัจจุบัน'!$A$5:$CL$846,28,0),2)</f>
        <v>254000</v>
      </c>
      <c r="AD80" s="32">
        <f>ROUND(VLOOKUP($B80,'3.ข้อมูลงบทดลองปัจจุบัน'!$A$5:$CL$846,29,0),2)</f>
        <v>224000</v>
      </c>
      <c r="AE80" s="32">
        <f>ROUND(VLOOKUP($B80,'3.ข้อมูลงบทดลองปัจจุบัน'!$A$5:$CL$846,30,0),2)</f>
        <v>427600</v>
      </c>
      <c r="AF80" s="32">
        <f>ROUND(VLOOKUP($B80,'3.ข้อมูลงบทดลองปัจจุบัน'!$A$5:$CL$846,31,0),2)</f>
        <v>211000</v>
      </c>
      <c r="AG80" s="32">
        <f>ROUND(VLOOKUP($B80,'3.ข้อมูลงบทดลองปัจจุบัน'!$A$5:$CL$846,32,0),2)</f>
        <v>61600</v>
      </c>
      <c r="AH80" s="32">
        <f>ROUND(VLOOKUP($B80,'3.ข้อมูลงบทดลองปัจจุบัน'!$A$5:$CL$846,33,0),2)</f>
        <v>56000</v>
      </c>
      <c r="AI80" s="32">
        <f>ROUND(VLOOKUP($B80,'3.ข้อมูลงบทดลองปัจจุบัน'!$A$5:$CL$846,34,0),2)</f>
        <v>379000</v>
      </c>
      <c r="AJ80" s="32">
        <f>ROUND(VLOOKUP($B80,'3.ข้อมูลงบทดลองปัจจุบัน'!$A$5:$CL$846,35,0),2)</f>
        <v>0</v>
      </c>
      <c r="AK80" s="32">
        <f>ROUND(VLOOKUP($B80,'3.ข้อมูลงบทดลองปัจจุบัน'!$A$5:$CL$846,36,0),2)</f>
        <v>56000</v>
      </c>
      <c r="AL80" s="32">
        <f>ROUND(VLOOKUP($B80,'3.ข้อมูลงบทดลองปัจจุบัน'!$A$5:$CL$846,37,0),2)</f>
        <v>6097054.3899999997</v>
      </c>
      <c r="AM80" s="32">
        <f>ROUND(VLOOKUP($B80,'3.ข้อมูลงบทดลองปัจจุบัน'!$A$5:$CL$846,38,0),2)</f>
        <v>243600</v>
      </c>
      <c r="AN80" s="32">
        <f>ROUND(VLOOKUP($B80,'3.ข้อมูลงบทดลองปัจจุบัน'!$A$5:$CL$846,39,0),2)</f>
        <v>212800</v>
      </c>
      <c r="AO80" s="32">
        <f>ROUND(VLOOKUP($B80,'3.ข้อมูลงบทดลองปัจจุบัน'!$A$5:$CL$846,40,0),2)</f>
        <v>580300</v>
      </c>
      <c r="AP80" s="32">
        <f>ROUND(VLOOKUP($B80,'3.ข้อมูลงบทดลองปัจจุบัน'!$A$5:$CL$846,41,0),2)</f>
        <v>241522.58</v>
      </c>
      <c r="AQ80" s="32">
        <f>ROUND(VLOOKUP($B80,'3.ข้อมูลงบทดลองปัจจุบัน'!$A$5:$CL$846,42,0),2)</f>
        <v>267000</v>
      </c>
      <c r="AR80" s="32">
        <f>ROUND(VLOOKUP($B80,'3.ข้อมูลงบทดลองปัจจุบัน'!$A$5:$CL$846,43,0),2)</f>
        <v>106400</v>
      </c>
      <c r="AS80" s="32">
        <f>ROUND(VLOOKUP($B80,'3.ข้อมูลงบทดลองปัจจุบัน'!$A$5:$CL$846,44,0),2)</f>
        <v>666920</v>
      </c>
      <c r="AT80" s="32">
        <f>ROUND(VLOOKUP($B80,'3.ข้อมูลงบทดลองปัจจุบัน'!$A$5:$CL$846,45,0),2)</f>
        <v>151561.29</v>
      </c>
      <c r="AU80" s="32">
        <f>ROUND(VLOOKUP($B80,'3.ข้อมูลงบทดลองปัจจุบัน'!$A$5:$CL$846,46,0),2)</f>
        <v>247851.61</v>
      </c>
      <c r="AV80" s="32">
        <f>ROUND(VLOOKUP($B80,'3.ข้อมูลงบทดลองปัจจุบัน'!$A$5:$CL$846,47,0),2)</f>
        <v>366000</v>
      </c>
      <c r="AW80" s="32">
        <f>ROUND(VLOOKUP($B80,'3.ข้อมูลงบทดลองปัจจุบัน'!$A$5:$CL$846,48,0),2)</f>
        <v>892500</v>
      </c>
      <c r="AX80" s="32">
        <f>ROUND(VLOOKUP($B80,'3.ข้อมูลงบทดลองปัจจุบัน'!$A$5:$CL$846,49,0),2)</f>
        <v>5600</v>
      </c>
      <c r="AY80" s="32">
        <f>ROUND(VLOOKUP($B80,'3.ข้อมูลงบทดลองปัจจุบัน'!$A$5:$CL$846,50,0),2)</f>
        <v>0</v>
      </c>
      <c r="AZ80" s="32">
        <f>ROUND(VLOOKUP($B80,'3.ข้อมูลงบทดลองปัจจุบัน'!$A$5:$CL$846,51,0),2)</f>
        <v>117600</v>
      </c>
      <c r="BA80" s="32">
        <f>ROUND(VLOOKUP($B80,'3.ข้อมูลงบทดลองปัจจุบัน'!$A$5:$CL$846,52,0),2)</f>
        <v>157920</v>
      </c>
      <c r="BB80" s="32">
        <f>ROUND(VLOOKUP($B80,'3.ข้อมูลงบทดลองปัจจุบัน'!$A$5:$CL$846,53,0),2)</f>
        <v>1499857.2</v>
      </c>
      <c r="BC80" s="32">
        <f>ROUND(VLOOKUP($B80,'3.ข้อมูลงบทดลองปัจจุบัน'!$A$5:$CL$846,54,0),2)</f>
        <v>112000</v>
      </c>
      <c r="BD80" s="32">
        <f>ROUND(VLOOKUP($B80,'3.ข้อมูลงบทดลองปัจจุบัน'!$A$5:$CL$846,55,0),2)</f>
        <v>3240480</v>
      </c>
      <c r="BE80" s="32">
        <f>ROUND(VLOOKUP($B80,'3.ข้อมูลงบทดลองปัจจุบัน'!$A$5:$CL$846,56,0),2)</f>
        <v>303200</v>
      </c>
      <c r="BF80" s="32">
        <f>ROUND(VLOOKUP($B80,'3.ข้อมูลงบทดลองปัจจุบัน'!$A$5:$CL$846,57,0),2)</f>
        <v>211000</v>
      </c>
      <c r="BG80" s="32">
        <f>ROUND(VLOOKUP($B80,'3.ข้อมูลงบทดลองปัจจุบัน'!$A$5:$CL$846,58,0),2)</f>
        <v>155000</v>
      </c>
      <c r="BH80" s="32">
        <f>ROUND(VLOOKUP($B80,'3.ข้อมูลงบทดลองปัจจุบัน'!$A$5:$CL$846,59,0),2)</f>
        <v>1197338.71</v>
      </c>
      <c r="BI80" s="32">
        <f>ROUND(VLOOKUP($B80,'3.ข้อมูลงบทดลองปัจจุบัน'!$A$5:$CL$846,60,0),2)</f>
        <v>168000</v>
      </c>
      <c r="BJ80" s="32">
        <f>ROUND(VLOOKUP($B80,'3.ข้อมูลงบทดลองปัจจุบัน'!$A$5:$CL$846,61,0),2)</f>
        <v>56000</v>
      </c>
      <c r="BK80" s="32">
        <f>ROUND(VLOOKUP($B80,'3.ข้อมูลงบทดลองปัจจุบัน'!$A$5:$CL$846,62,0),2)</f>
        <v>0</v>
      </c>
      <c r="BL80" s="32">
        <f>ROUND(VLOOKUP($B80,'3.ข้อมูลงบทดลองปัจจุบัน'!$A$5:$CL$846,63,0),2)</f>
        <v>211000</v>
      </c>
      <c r="BM80" s="32">
        <f>ROUND(VLOOKUP($B80,'3.ข้อมูลงบทดลองปัจจุบัน'!$A$5:$CL$846,64,0),2)</f>
        <v>2519429.71</v>
      </c>
      <c r="BN80" s="32">
        <f>ROUND(VLOOKUP($B80,'3.ข้อมูลงบทดลองปัจจุบัน'!$A$5:$CL$846,65,0),2)</f>
        <v>323000</v>
      </c>
      <c r="BO80" s="32">
        <f>ROUND(VLOOKUP($B80,'3.ข้อมูลงบทดลองปัจจุบัน'!$A$5:$CL$846,66,0),2)</f>
        <v>112000</v>
      </c>
      <c r="BP80" s="32">
        <f>ROUND(VLOOKUP($B80,'3.ข้อมูลงบทดลองปัจจุบัน'!$A$5:$CL$846,67,0),2)</f>
        <v>267000</v>
      </c>
      <c r="BQ80" s="32">
        <f>ROUND(VLOOKUP($B80,'3.ข้อมูลงบทดลองปัจจุบัน'!$A$5:$CL$846,68,0),2)</f>
        <v>155000</v>
      </c>
      <c r="BR80" s="32">
        <f>ROUND(VLOOKUP($B80,'3.ข้อมูลงบทดลองปัจจุบัน'!$A$5:$CL$846,69,0),2)</f>
        <v>59000</v>
      </c>
      <c r="BS80" s="32">
        <f>ROUND(VLOOKUP($B80,'3.ข้อมูลงบทดลองปัจจุบัน'!$A$5:$CL$846,70,0),2)</f>
        <v>9017281.0899999999</v>
      </c>
      <c r="BT80" s="32">
        <f>ROUND(VLOOKUP($B80,'3.ข้อมูลงบทดลองปัจจุบัน'!$A$5:$CL$846,71,0),2)</f>
        <v>323000</v>
      </c>
      <c r="BU80" s="32">
        <f>ROUND(VLOOKUP($B80,'3.ข้อมูลงบทดลองปัจจุบัน'!$A$5:$CL$846,72,0),2)</f>
        <v>267000</v>
      </c>
      <c r="BV80" s="32">
        <f>ROUND(VLOOKUP($B80,'3.ข้อมูลงบทดลองปัจจุบัน'!$A$5:$CL$846,73,0),2)</f>
        <v>1775677.42</v>
      </c>
      <c r="BW80" s="32">
        <f>ROUND(VLOOKUP($B80,'3.ข้อมูลงบทดลองปัจจุบัน'!$A$5:$CL$846,74,0),2)</f>
        <v>112000</v>
      </c>
      <c r="BX80" s="32">
        <f>ROUND(VLOOKUP($B80,'3.ข้อมูลงบทดลองปัจจุบัน'!$A$5:$CL$846,75,0),2)</f>
        <v>211000</v>
      </c>
      <c r="BY80" s="32">
        <f>ROUND(VLOOKUP($B80,'3.ข้อมูลงบทดลองปัจจุบัน'!$A$5:$CL$846,76,0),2)</f>
        <v>799607.25</v>
      </c>
      <c r="BZ80" s="32">
        <f>ROUND(VLOOKUP($B80,'3.ข้อมูลงบทดลองปัจจุบัน'!$A$5:$CL$846,77,0),2)</f>
        <v>0</v>
      </c>
      <c r="CA80" s="32">
        <f>ROUND(VLOOKUP($B80,'3.ข้อมูลงบทดลองปัจจุบัน'!$A$5:$CL$846,78,0),2)</f>
        <v>188200</v>
      </c>
      <c r="CB80" s="32">
        <f>ROUND(VLOOKUP($B80,'3.ข้อมูลงบทดลองปัจจุบัน'!$A$5:$CL$846,79,0),2)</f>
        <v>112000</v>
      </c>
      <c r="CC80" s="32">
        <f>ROUND(VLOOKUP($B80,'3.ข้อมูลงบทดลองปัจจุบัน'!$A$5:$CL$846,80,0),2)</f>
        <v>324237.34999999998</v>
      </c>
      <c r="CD80" s="32">
        <f>ROUND(VLOOKUP($B80,'3.ข้อมูลงบทดลองปัจจุบัน'!$A$5:$CL$846,81,0),2)</f>
        <v>626309.68000000005</v>
      </c>
      <c r="CE80" s="32">
        <f>ROUND(VLOOKUP($B80,'3.ข้อมูลงบทดลองปัจจุบัน'!$A$5:$CL$846,82,0),2)</f>
        <v>274026.67</v>
      </c>
      <c r="CF80" s="32">
        <f>ROUND(VLOOKUP($B80,'3.ข้อมูลงบทดลองปัจจุบัน'!$A$5:$CL$846,83,0),2)</f>
        <v>310000</v>
      </c>
      <c r="CG80" s="32">
        <f>ROUND(VLOOKUP($B80,'3.ข้อมูลงบทดลองปัจจุบัน'!$A$5:$CL$846,84,0),2)</f>
        <v>0</v>
      </c>
      <c r="CH80" s="32">
        <f>ROUND(VLOOKUP($B80,'3.ข้อมูลงบทดลองปัจจุบัน'!$A$5:$CL$846,85,0),2)</f>
        <v>155000</v>
      </c>
      <c r="CI80" s="32">
        <f>ROUND(VLOOKUP($B80,'3.ข้อมูลงบทดลองปัจจุบัน'!$A$5:$CL$846,86,0),2)</f>
        <v>168000</v>
      </c>
      <c r="CJ80" s="32">
        <f>ROUND(VLOOKUP($B80,'3.ข้อมูลงบทดลองปัจจุบัน'!$A$5:$CL$846,87,0),2)</f>
        <v>194012.9</v>
      </c>
      <c r="CK80" s="32">
        <f>ROUND(VLOOKUP($B80,'3.ข้อมูลงบทดลองปัจจุบัน'!$A$5:$CL$846,88,0),2)</f>
        <v>513750.63</v>
      </c>
      <c r="CL80" s="32">
        <f>ROUND(VLOOKUP($B80,'3.ข้อมูลงบทดลองปัจจุบัน'!$A$5:$CL$846,89,0),2)</f>
        <v>112000</v>
      </c>
      <c r="CM80" s="32">
        <f>ROUND(VLOOKUP($B80,'3.ข้อมูลงบทดลองปัจจุบัน'!$A$5:$CL$846,90,0),2)</f>
        <v>61600</v>
      </c>
      <c r="CO80" s="75"/>
    </row>
    <row r="81" spans="1:93" x14ac:dyDescent="0.7">
      <c r="A81" s="101" t="s">
        <v>1471</v>
      </c>
      <c r="B81" s="101" t="s">
        <v>1993</v>
      </c>
      <c r="C81" s="100" t="s">
        <v>668</v>
      </c>
      <c r="D81" s="32">
        <f>ROUND(VLOOKUP($B81,'3.ข้อมูลงบทดลองปัจจุบัน'!$A$5:$CL$846,3,0),2)</f>
        <v>154000</v>
      </c>
      <c r="E81" s="32">
        <f>ROUND(VLOOKUP($B81,'3.ข้อมูลงบทดลองปัจจุบัน'!$A$5:$CL$846,4,0),2)</f>
        <v>0</v>
      </c>
      <c r="F81" s="32">
        <f>ROUND(VLOOKUP($B81,'3.ข้อมูลงบทดลองปัจจุบัน'!$A$5:$CL$846,5,0),2)</f>
        <v>0</v>
      </c>
      <c r="G81" s="32">
        <f>ROUND(VLOOKUP($B81,'3.ข้อมูลงบทดลองปัจจุบัน'!$A$5:$CL$846,6,0),2)</f>
        <v>0</v>
      </c>
      <c r="H81" s="32">
        <f>ROUND(VLOOKUP($B81,'3.ข้อมูลงบทดลองปัจจุบัน'!$A$5:$CL$846,7,0),2)</f>
        <v>0</v>
      </c>
      <c r="I81" s="32">
        <f>ROUND(VLOOKUP($B81,'3.ข้อมูลงบทดลองปัจจุบัน'!$A$5:$CL$846,8,0),2)</f>
        <v>0</v>
      </c>
      <c r="J81" s="32">
        <f>ROUND(VLOOKUP($B81,'3.ข้อมูลงบทดลองปัจจุบัน'!$A$5:$CL$846,9,0),2)</f>
        <v>0</v>
      </c>
      <c r="K81" s="32">
        <f>ROUND(VLOOKUP($B81,'3.ข้อมูลงบทดลองปัจจุบัน'!$A$5:$CL$846,10,0),2)</f>
        <v>0</v>
      </c>
      <c r="L81" s="32">
        <f>ROUND(VLOOKUP($B81,'3.ข้อมูลงบทดลองปัจจุบัน'!$A$5:$CL$846,11,0),2)</f>
        <v>3500</v>
      </c>
      <c r="M81" s="32">
        <f>ROUND(VLOOKUP($B81,'3.ข้อมูลงบทดลองปัจจุบัน'!$A$5:$CL$846,12,0),2)</f>
        <v>0</v>
      </c>
      <c r="N81" s="32">
        <f>ROUND(VLOOKUP($B81,'3.ข้อมูลงบทดลองปัจจุบัน'!$A$5:$CL$846,13,0),2)</f>
        <v>0</v>
      </c>
      <c r="O81" s="32">
        <f>ROUND(VLOOKUP($B81,'3.ข้อมูลงบทดลองปัจจุบัน'!$A$5:$CL$846,14,0),2)</f>
        <v>0</v>
      </c>
      <c r="P81" s="32">
        <f>ROUND(VLOOKUP($B81,'3.ข้อมูลงบทดลองปัจจุบัน'!$A$5:$CL$846,15,0),2)</f>
        <v>35000</v>
      </c>
      <c r="Q81" s="32">
        <f>ROUND(VLOOKUP($B81,'3.ข้อมูลงบทดลองปัจจุบัน'!$A$5:$CL$846,16,0),2)</f>
        <v>0</v>
      </c>
      <c r="R81" s="32">
        <f>ROUND(VLOOKUP($B81,'3.ข้อมูลงบทดลองปัจจุบัน'!$A$5:$CL$846,17,0),2)</f>
        <v>0</v>
      </c>
      <c r="S81" s="32">
        <f>ROUND(VLOOKUP($B81,'3.ข้อมูลงบทดลองปัจจุบัน'!$A$5:$CL$846,18,0),2)</f>
        <v>0</v>
      </c>
      <c r="T81" s="32">
        <f>ROUND(VLOOKUP($B81,'3.ข้อมูลงบทดลองปัจจุบัน'!$A$5:$CL$846,19,0),2)</f>
        <v>28933.33</v>
      </c>
      <c r="U81" s="32">
        <f>ROUND(VLOOKUP($B81,'3.ข้อมูลงบทดลองปัจจุบัน'!$A$5:$CL$846,20,0),2)</f>
        <v>0</v>
      </c>
      <c r="V81" s="32">
        <f>ROUND(VLOOKUP($B81,'3.ข้อมูลงบทดลองปัจจุบัน'!$A$5:$CL$846,21,0),2)</f>
        <v>0</v>
      </c>
      <c r="W81" s="32">
        <f>ROUND(VLOOKUP($B81,'3.ข้อมูลงบทดลองปัจจุบัน'!$A$5:$CL$846,22,0),2)</f>
        <v>0</v>
      </c>
      <c r="X81" s="32">
        <f>ROUND(VLOOKUP($B81,'3.ข้อมูลงบทดลองปัจจุบัน'!$A$5:$CL$846,23,0),2)</f>
        <v>38500</v>
      </c>
      <c r="Y81" s="32">
        <f>ROUND(VLOOKUP($B81,'3.ข้อมูลงบทดลองปัจจุบัน'!$A$5:$CL$846,24,0),2)</f>
        <v>0</v>
      </c>
      <c r="Z81" s="32">
        <f>ROUND(VLOOKUP($B81,'3.ข้อมูลงบทดลองปัจจุบัน'!$A$5:$CL$846,25,0),2)</f>
        <v>0</v>
      </c>
      <c r="AA81" s="32">
        <f>ROUND(VLOOKUP($B81,'3.ข้อมูลงบทดลองปัจจุบัน'!$A$5:$CL$846,26,0),2)</f>
        <v>0</v>
      </c>
      <c r="AB81" s="32">
        <f>ROUND(VLOOKUP($B81,'3.ข้อมูลงบทดลองปัจจุบัน'!$A$5:$CL$846,27,0),2)</f>
        <v>0</v>
      </c>
      <c r="AC81" s="32">
        <f>ROUND(VLOOKUP($B81,'3.ข้อมูลงบทดลองปัจจุบัน'!$A$5:$CL$846,28,0),2)</f>
        <v>0</v>
      </c>
      <c r="AD81" s="32">
        <f>ROUND(VLOOKUP($B81,'3.ข้อมูลงบทดลองปัจจุบัน'!$A$5:$CL$846,29,0),2)</f>
        <v>0</v>
      </c>
      <c r="AE81" s="32">
        <f>ROUND(VLOOKUP($B81,'3.ข้อมูลงบทดลองปัจจุบัน'!$A$5:$CL$846,30,0),2)</f>
        <v>0</v>
      </c>
      <c r="AF81" s="32">
        <f>ROUND(VLOOKUP($B81,'3.ข้อมูลงบทดลองปัจจุบัน'!$A$5:$CL$846,31,0),2)</f>
        <v>0</v>
      </c>
      <c r="AG81" s="32">
        <f>ROUND(VLOOKUP($B81,'3.ข้อมูลงบทดลองปัจจุบัน'!$A$5:$CL$846,32,0),2)</f>
        <v>0</v>
      </c>
      <c r="AH81" s="32">
        <f>ROUND(VLOOKUP($B81,'3.ข้อมูลงบทดลองปัจจุบัน'!$A$5:$CL$846,33,0),2)</f>
        <v>0</v>
      </c>
      <c r="AI81" s="32">
        <f>ROUND(VLOOKUP($B81,'3.ข้อมูลงบทดลองปัจจุบัน'!$A$5:$CL$846,34,0),2)</f>
        <v>0</v>
      </c>
      <c r="AJ81" s="32">
        <f>ROUND(VLOOKUP($B81,'3.ข้อมูลงบทดลองปัจจุบัน'!$A$5:$CL$846,35,0),2)</f>
        <v>0</v>
      </c>
      <c r="AK81" s="32">
        <f>ROUND(VLOOKUP($B81,'3.ข้อมูลงบทดลองปัจจุบัน'!$A$5:$CL$846,36,0),2)</f>
        <v>0</v>
      </c>
      <c r="AL81" s="32">
        <f>ROUND(VLOOKUP($B81,'3.ข้อมูลงบทดลองปัจจุบัน'!$A$5:$CL$846,37,0),2)</f>
        <v>175000</v>
      </c>
      <c r="AM81" s="32">
        <f>ROUND(VLOOKUP($B81,'3.ข้อมูลงบทดลองปัจจุบัน'!$A$5:$CL$846,38,0),2)</f>
        <v>0</v>
      </c>
      <c r="AN81" s="32">
        <f>ROUND(VLOOKUP($B81,'3.ข้อมูลงบทดลองปัจจุบัน'!$A$5:$CL$846,39,0),2)</f>
        <v>0</v>
      </c>
      <c r="AO81" s="32">
        <f>ROUND(VLOOKUP($B81,'3.ข้อมูลงบทดลองปัจจุบัน'!$A$5:$CL$846,40,0),2)</f>
        <v>0</v>
      </c>
      <c r="AP81" s="32">
        <f>ROUND(VLOOKUP($B81,'3.ข้อมูลงบทดลองปัจจุบัน'!$A$5:$CL$846,41,0),2)</f>
        <v>0</v>
      </c>
      <c r="AQ81" s="32">
        <f>ROUND(VLOOKUP($B81,'3.ข้อมูลงบทดลองปัจจุบัน'!$A$5:$CL$846,42,0),2)</f>
        <v>0</v>
      </c>
      <c r="AR81" s="32">
        <f>ROUND(VLOOKUP($B81,'3.ข้อมูลงบทดลองปัจจุบัน'!$A$5:$CL$846,43,0),2)</f>
        <v>0</v>
      </c>
      <c r="AS81" s="32">
        <f>ROUND(VLOOKUP($B81,'3.ข้อมูลงบทดลองปัจจุบัน'!$A$5:$CL$846,44,0),2)</f>
        <v>0</v>
      </c>
      <c r="AT81" s="32">
        <f>ROUND(VLOOKUP($B81,'3.ข้อมูลงบทดลองปัจจุบัน'!$A$5:$CL$846,45,0),2)</f>
        <v>0</v>
      </c>
      <c r="AU81" s="32">
        <f>ROUND(VLOOKUP($B81,'3.ข้อมูลงบทดลองปัจจุบัน'!$A$5:$CL$846,46,0),2)</f>
        <v>0</v>
      </c>
      <c r="AV81" s="32">
        <f>ROUND(VLOOKUP($B81,'3.ข้อมูลงบทดลองปัจจุบัน'!$A$5:$CL$846,47,0),2)</f>
        <v>0</v>
      </c>
      <c r="AW81" s="32">
        <f>ROUND(VLOOKUP($B81,'3.ข้อมูลงบทดลองปัจจุบัน'!$A$5:$CL$846,48,0),2)</f>
        <v>0</v>
      </c>
      <c r="AX81" s="32">
        <f>ROUND(VLOOKUP($B81,'3.ข้อมูลงบทดลองปัจจุบัน'!$A$5:$CL$846,49,0),2)</f>
        <v>0</v>
      </c>
      <c r="AY81" s="32">
        <f>ROUND(VLOOKUP($B81,'3.ข้อมูลงบทดลองปัจจุบัน'!$A$5:$CL$846,50,0),2)</f>
        <v>0</v>
      </c>
      <c r="AZ81" s="32">
        <f>ROUND(VLOOKUP($B81,'3.ข้อมูลงบทดลองปัจจุบัน'!$A$5:$CL$846,51,0),2)</f>
        <v>50400</v>
      </c>
      <c r="BA81" s="32">
        <f>ROUND(VLOOKUP($B81,'3.ข้อมูลงบทดลองปัจจุบัน'!$A$5:$CL$846,52,0),2)</f>
        <v>0</v>
      </c>
      <c r="BB81" s="32">
        <f>ROUND(VLOOKUP($B81,'3.ข้อมูลงบทดลองปัจจุบัน'!$A$5:$CL$846,53,0),2)</f>
        <v>35000</v>
      </c>
      <c r="BC81" s="32">
        <f>ROUND(VLOOKUP($B81,'3.ข้อมูลงบทดลองปัจจุบัน'!$A$5:$CL$846,54,0),2)</f>
        <v>0</v>
      </c>
      <c r="BD81" s="32">
        <f>ROUND(VLOOKUP($B81,'3.ข้อมูลงบทดลองปัจจุบัน'!$A$5:$CL$846,55,0),2)</f>
        <v>136818.68</v>
      </c>
      <c r="BE81" s="32">
        <f>ROUND(VLOOKUP($B81,'3.ข้อมูลงบทดลองปัจจุบัน'!$A$5:$CL$846,56,0),2)</f>
        <v>0</v>
      </c>
      <c r="BF81" s="32">
        <f>ROUND(VLOOKUP($B81,'3.ข้อมูลงบทดลองปัจจุบัน'!$A$5:$CL$846,57,0),2)</f>
        <v>0</v>
      </c>
      <c r="BG81" s="32">
        <f>ROUND(VLOOKUP($B81,'3.ข้อมูลงบทดลองปัจจุบัน'!$A$5:$CL$846,58,0),2)</f>
        <v>0</v>
      </c>
      <c r="BH81" s="32">
        <f>ROUND(VLOOKUP($B81,'3.ข้อมูลงบทดลองปัจจุบัน'!$A$5:$CL$846,59,0),2)</f>
        <v>0</v>
      </c>
      <c r="BI81" s="32">
        <f>ROUND(VLOOKUP($B81,'3.ข้อมูลงบทดลองปัจจุบัน'!$A$5:$CL$846,60,0),2)</f>
        <v>0</v>
      </c>
      <c r="BJ81" s="32">
        <f>ROUND(VLOOKUP($B81,'3.ข้อมูลงบทดลองปัจจุบัน'!$A$5:$CL$846,61,0),2)</f>
        <v>0</v>
      </c>
      <c r="BK81" s="32">
        <f>ROUND(VLOOKUP($B81,'3.ข้อมูลงบทดลองปัจจุบัน'!$A$5:$CL$846,62,0),2)</f>
        <v>0</v>
      </c>
      <c r="BL81" s="32">
        <f>ROUND(VLOOKUP($B81,'3.ข้อมูลงบทดลองปัจจุบัน'!$A$5:$CL$846,63,0),2)</f>
        <v>0</v>
      </c>
      <c r="BM81" s="32">
        <f>ROUND(VLOOKUP($B81,'3.ข้อมูลงบทดลองปัจจุบัน'!$A$5:$CL$846,64,0),2)</f>
        <v>49338.71</v>
      </c>
      <c r="BN81" s="32">
        <f>ROUND(VLOOKUP($B81,'3.ข้อมูลงบทดลองปัจจุบัน'!$A$5:$CL$846,65,0),2)</f>
        <v>0</v>
      </c>
      <c r="BO81" s="32">
        <f>ROUND(VLOOKUP($B81,'3.ข้อมูลงบทดลองปัจจุบัน'!$A$5:$CL$846,66,0),2)</f>
        <v>0</v>
      </c>
      <c r="BP81" s="32">
        <f>ROUND(VLOOKUP($B81,'3.ข้อมูลงบทดลองปัจจุบัน'!$A$5:$CL$846,67,0),2)</f>
        <v>0</v>
      </c>
      <c r="BQ81" s="32">
        <f>ROUND(VLOOKUP($B81,'3.ข้อมูลงบทดลองปัจจุบัน'!$A$5:$CL$846,68,0),2)</f>
        <v>0</v>
      </c>
      <c r="BR81" s="32">
        <f>ROUND(VLOOKUP($B81,'3.ข้อมูลงบทดลองปัจจุบัน'!$A$5:$CL$846,69,0),2)</f>
        <v>0</v>
      </c>
      <c r="BS81" s="32">
        <f>ROUND(VLOOKUP($B81,'3.ข้อมูลงบทดลองปัจจุบัน'!$A$5:$CL$846,70,0),2)</f>
        <v>175338.71</v>
      </c>
      <c r="BT81" s="32">
        <f>ROUND(VLOOKUP($B81,'3.ข้อมูลงบทดลองปัจจุบัน'!$A$5:$CL$846,71,0),2)</f>
        <v>0</v>
      </c>
      <c r="BU81" s="32">
        <f>ROUND(VLOOKUP($B81,'3.ข้อมูลงบทดลองปัจจุบัน'!$A$5:$CL$846,72,0),2)</f>
        <v>0</v>
      </c>
      <c r="BV81" s="32">
        <f>ROUND(VLOOKUP($B81,'3.ข้อมูลงบทดลองปัจจุบัน'!$A$5:$CL$846,73,0),2)</f>
        <v>0</v>
      </c>
      <c r="BW81" s="32">
        <f>ROUND(VLOOKUP($B81,'3.ข้อมูลงบทดลองปัจจุบัน'!$A$5:$CL$846,74,0),2)</f>
        <v>0</v>
      </c>
      <c r="BX81" s="32">
        <f>ROUND(VLOOKUP($B81,'3.ข้อมูลงบทดลองปัจจุบัน'!$A$5:$CL$846,75,0),2)</f>
        <v>0</v>
      </c>
      <c r="BY81" s="32">
        <f>ROUND(VLOOKUP($B81,'3.ข้อมูลงบทดลองปัจจุบัน'!$A$5:$CL$846,76,0),2)</f>
        <v>0</v>
      </c>
      <c r="BZ81" s="32">
        <f>ROUND(VLOOKUP($B81,'3.ข้อมูลงบทดลองปัจจุบัน'!$A$5:$CL$846,77,0),2)</f>
        <v>0</v>
      </c>
      <c r="CA81" s="32">
        <f>ROUND(VLOOKUP($B81,'3.ข้อมูลงบทดลองปัจจุบัน'!$A$5:$CL$846,78,0),2)</f>
        <v>0</v>
      </c>
      <c r="CB81" s="32">
        <f>ROUND(VLOOKUP($B81,'3.ข้อมูลงบทดลองปัจจุบัน'!$A$5:$CL$846,79,0),2)</f>
        <v>0</v>
      </c>
      <c r="CC81" s="32">
        <f>ROUND(VLOOKUP($B81,'3.ข้อมูลงบทดลองปัจจุบัน'!$A$5:$CL$846,80,0),2)</f>
        <v>0</v>
      </c>
      <c r="CD81" s="32">
        <f>ROUND(VLOOKUP($B81,'3.ข้อมูลงบทดลองปัจจุบัน'!$A$5:$CL$846,81,0),2)</f>
        <v>0</v>
      </c>
      <c r="CE81" s="32">
        <f>ROUND(VLOOKUP($B81,'3.ข้อมูลงบทดลองปัจจุบัน'!$A$5:$CL$846,82,0),2)</f>
        <v>0</v>
      </c>
      <c r="CF81" s="32">
        <f>ROUND(VLOOKUP($B81,'3.ข้อมูลงบทดลองปัจจุบัน'!$A$5:$CL$846,83,0),2)</f>
        <v>0</v>
      </c>
      <c r="CG81" s="32">
        <f>ROUND(VLOOKUP($B81,'3.ข้อมูลงบทดลองปัจจุบัน'!$A$5:$CL$846,84,0),2)</f>
        <v>0</v>
      </c>
      <c r="CH81" s="32">
        <f>ROUND(VLOOKUP($B81,'3.ข้อมูลงบทดลองปัจจุบัน'!$A$5:$CL$846,85,0),2)</f>
        <v>0</v>
      </c>
      <c r="CI81" s="32">
        <f>ROUND(VLOOKUP($B81,'3.ข้อมูลงบทดลองปัจจุบัน'!$A$5:$CL$846,86,0),2)</f>
        <v>0</v>
      </c>
      <c r="CJ81" s="32">
        <f>ROUND(VLOOKUP($B81,'3.ข้อมูลงบทดลองปัจจุบัน'!$A$5:$CL$846,87,0),2)</f>
        <v>0</v>
      </c>
      <c r="CK81" s="32">
        <f>ROUND(VLOOKUP($B81,'3.ข้อมูลงบทดลองปัจจุบัน'!$A$5:$CL$846,88,0),2)</f>
        <v>0</v>
      </c>
      <c r="CL81" s="32">
        <f>ROUND(VLOOKUP($B81,'3.ข้อมูลงบทดลองปัจจุบัน'!$A$5:$CL$846,89,0),2)</f>
        <v>0</v>
      </c>
      <c r="CM81" s="32">
        <f>ROUND(VLOOKUP($B81,'3.ข้อมูลงบทดลองปัจจุบัน'!$A$5:$CL$846,90,0),2)</f>
        <v>0</v>
      </c>
      <c r="CO81" s="75"/>
    </row>
    <row r="82" spans="1:93" x14ac:dyDescent="0.7">
      <c r="A82" s="101" t="s">
        <v>1471</v>
      </c>
      <c r="B82" s="101" t="s">
        <v>1994</v>
      </c>
      <c r="C82" s="100" t="s">
        <v>669</v>
      </c>
      <c r="D82" s="32">
        <f>ROUND(VLOOKUP($B82,'3.ข้อมูลงบทดลองปัจจุบัน'!$A$5:$CL$846,3,0),2)</f>
        <v>11566141.5</v>
      </c>
      <c r="E82" s="32">
        <f>ROUND(VLOOKUP($B82,'3.ข้อมูลงบทดลองปัจจุบัน'!$A$5:$CL$846,4,0),2)</f>
        <v>242580</v>
      </c>
      <c r="F82" s="32">
        <f>ROUND(VLOOKUP($B82,'3.ข้อมูลงบทดลองปัจจุบัน'!$A$5:$CL$846,5,0),2)</f>
        <v>845700</v>
      </c>
      <c r="G82" s="32">
        <f>ROUND(VLOOKUP($B82,'3.ข้อมูลงบทดลองปัจจุบัน'!$A$5:$CL$846,6,0),2)</f>
        <v>739900</v>
      </c>
      <c r="H82" s="32">
        <f>ROUND(VLOOKUP($B82,'3.ข้อมูลงบทดลองปัจจุบัน'!$A$5:$CL$846,7,0),2)</f>
        <v>945350</v>
      </c>
      <c r="I82" s="32">
        <f>ROUND(VLOOKUP($B82,'3.ข้อมูลงบทดลองปัจจุบัน'!$A$5:$CL$846,8,0),2)</f>
        <v>0</v>
      </c>
      <c r="J82" s="32">
        <f>ROUND(VLOOKUP($B82,'3.ข้อมูลงบทดลองปัจจุบัน'!$A$5:$CL$846,9,0),2)</f>
        <v>819440</v>
      </c>
      <c r="K82" s="32">
        <f>ROUND(VLOOKUP($B82,'3.ข้อมูลงบทดลองปัจจุบัน'!$A$5:$CL$846,10,0),2)</f>
        <v>1459120</v>
      </c>
      <c r="L82" s="32">
        <f>ROUND(VLOOKUP($B82,'3.ข้อมูลงบทดลองปัจจุบัน'!$A$5:$CL$846,11,0),2)</f>
        <v>0</v>
      </c>
      <c r="M82" s="32">
        <f>ROUND(VLOOKUP($B82,'3.ข้อมูลงบทดลองปัจจุบัน'!$A$5:$CL$846,12,0),2)</f>
        <v>378410</v>
      </c>
      <c r="N82" s="32">
        <f>ROUND(VLOOKUP($B82,'3.ข้อมูลงบทดลองปัจจุบัน'!$A$5:$CL$846,13,0),2)</f>
        <v>1561980</v>
      </c>
      <c r="O82" s="32">
        <f>ROUND(VLOOKUP($B82,'3.ข้อมูลงบทดลองปัจจุบัน'!$A$5:$CL$846,14,0),2)</f>
        <v>352560</v>
      </c>
      <c r="P82" s="32">
        <f>ROUND(VLOOKUP($B82,'3.ข้อมูลงบทดลองปัจจุบัน'!$A$5:$CL$846,15,0),2)</f>
        <v>3257915</v>
      </c>
      <c r="Q82" s="32">
        <f>ROUND(VLOOKUP($B82,'3.ข้อมูลงบทดลองปัจจุบัน'!$A$5:$CL$846,16,0),2)</f>
        <v>644750</v>
      </c>
      <c r="R82" s="32">
        <f>ROUND(VLOOKUP($B82,'3.ข้อมูลงบทดลองปัจจุบัน'!$A$5:$CL$846,17,0),2)</f>
        <v>555780</v>
      </c>
      <c r="S82" s="32">
        <f>ROUND(VLOOKUP($B82,'3.ข้อมูลงบทดลองปัจจุบัน'!$A$5:$CL$846,18,0),2)</f>
        <v>0</v>
      </c>
      <c r="T82" s="32">
        <f>ROUND(VLOOKUP($B82,'3.ข้อมูลงบทดลองปัจจุบัน'!$A$5:$CL$846,19,0),2)</f>
        <v>682080</v>
      </c>
      <c r="U82" s="32">
        <f>ROUND(VLOOKUP($B82,'3.ข้อมูลงบทดลองปัจจุบัน'!$A$5:$CL$846,20,0),2)</f>
        <v>775515.75</v>
      </c>
      <c r="V82" s="32">
        <f>ROUND(VLOOKUP($B82,'3.ข้อมูลงบทดลองปัจจุบัน'!$A$5:$CL$846,21,0),2)</f>
        <v>580680</v>
      </c>
      <c r="W82" s="32">
        <f>ROUND(VLOOKUP($B82,'3.ข้อมูลงบทดลองปัจจุบัน'!$A$5:$CL$846,22,0),2)</f>
        <v>535000</v>
      </c>
      <c r="X82" s="32">
        <f>ROUND(VLOOKUP($B82,'3.ข้อมูลงบทดลองปัจจุบัน'!$A$5:$CL$846,23,0),2)</f>
        <v>8701330.3800000008</v>
      </c>
      <c r="Y82" s="32">
        <f>ROUND(VLOOKUP($B82,'3.ข้อมูลงบทดลองปัจจุบัน'!$A$5:$CL$846,24,0),2)</f>
        <v>372492</v>
      </c>
      <c r="Z82" s="32">
        <f>ROUND(VLOOKUP($B82,'3.ข้อมูลงบทดลองปัจจุบัน'!$A$5:$CL$846,25,0),2)</f>
        <v>53280</v>
      </c>
      <c r="AA82" s="32">
        <f>ROUND(VLOOKUP($B82,'3.ข้อมูลงบทดลองปัจจุบัน'!$A$5:$CL$846,26,0),2)</f>
        <v>479200</v>
      </c>
      <c r="AB82" s="32">
        <f>ROUND(VLOOKUP($B82,'3.ข้อมูลงบทดลองปัจจุบัน'!$A$5:$CL$846,27,0),2)</f>
        <v>378300</v>
      </c>
      <c r="AC82" s="32">
        <f>ROUND(VLOOKUP($B82,'3.ข้อมูลงบทดลองปัจจุบัน'!$A$5:$CL$846,28,0),2)</f>
        <v>453540</v>
      </c>
      <c r="AD82" s="32">
        <f>ROUND(VLOOKUP($B82,'3.ข้อมูลงบทดลองปัจจุบัน'!$A$5:$CL$846,29,0),2)</f>
        <v>554440</v>
      </c>
      <c r="AE82" s="32">
        <f>ROUND(VLOOKUP($B82,'3.ข้อมูลงบทดลองปัจจุบัน'!$A$5:$CL$846,30,0),2)</f>
        <v>1810860</v>
      </c>
      <c r="AF82" s="32">
        <f>ROUND(VLOOKUP($B82,'3.ข้อมูลงบทดลองปัจจุบัน'!$A$5:$CL$846,31,0),2)</f>
        <v>452700</v>
      </c>
      <c r="AG82" s="32">
        <f>ROUND(VLOOKUP($B82,'3.ข้อมูลงบทดลองปัจจุบัน'!$A$5:$CL$846,32,0),2)</f>
        <v>810420</v>
      </c>
      <c r="AH82" s="32">
        <f>ROUND(VLOOKUP($B82,'3.ข้อมูลงบทดลองปัจจุบัน'!$A$5:$CL$846,33,0),2)</f>
        <v>827340</v>
      </c>
      <c r="AI82" s="32">
        <f>ROUND(VLOOKUP($B82,'3.ข้อมูลงบทดลองปัจจุบัน'!$A$5:$CL$846,34,0),2)</f>
        <v>1122900</v>
      </c>
      <c r="AJ82" s="32">
        <f>ROUND(VLOOKUP($B82,'3.ข้อมูลงบทดลองปัจจุบัน'!$A$5:$CL$846,35,0),2)</f>
        <v>403020</v>
      </c>
      <c r="AK82" s="32">
        <f>ROUND(VLOOKUP($B82,'3.ข้อมูลงบทดลองปัจจุบัน'!$A$5:$CL$846,36,0),2)</f>
        <v>468060</v>
      </c>
      <c r="AL82" s="32">
        <f>ROUND(VLOOKUP($B82,'3.ข้อมูลงบทดลองปัจจุบัน'!$A$5:$CL$846,37,0),2)</f>
        <v>19152500</v>
      </c>
      <c r="AM82" s="32">
        <f>ROUND(VLOOKUP($B82,'3.ข้อมูลงบทดลองปัจจุบัน'!$A$5:$CL$846,38,0),2)</f>
        <v>409980</v>
      </c>
      <c r="AN82" s="32">
        <f>ROUND(VLOOKUP($B82,'3.ข้อมูลงบทดลองปัจจุบัน'!$A$5:$CL$846,39,0),2)</f>
        <v>510120</v>
      </c>
      <c r="AO82" s="32">
        <f>ROUND(VLOOKUP($B82,'3.ข้อมูลงบทดลองปัจจุบัน'!$A$5:$CL$846,40,0),2)</f>
        <v>0</v>
      </c>
      <c r="AP82" s="32">
        <f>ROUND(VLOOKUP($B82,'3.ข้อมูลงบทดลองปัจจุบัน'!$A$5:$CL$846,41,0),2)</f>
        <v>1422560</v>
      </c>
      <c r="AQ82" s="32">
        <f>ROUND(VLOOKUP($B82,'3.ข้อมูลงบทดลองปัจจุบัน'!$A$5:$CL$846,42,0),2)</f>
        <v>494700</v>
      </c>
      <c r="AR82" s="32">
        <f>ROUND(VLOOKUP($B82,'3.ข้อมูลงบทดลองปัจจุบัน'!$A$5:$CL$846,43,0),2)</f>
        <v>286440</v>
      </c>
      <c r="AS82" s="32">
        <f>ROUND(VLOOKUP($B82,'3.ข้อมูลงบทดลองปัจจุบัน'!$A$5:$CL$846,44,0),2)</f>
        <v>3243980</v>
      </c>
      <c r="AT82" s="32">
        <f>ROUND(VLOOKUP($B82,'3.ข้อมูลงบทดลองปัจจุบัน'!$A$5:$CL$846,45,0),2)</f>
        <v>497100</v>
      </c>
      <c r="AU82" s="32">
        <f>ROUND(VLOOKUP($B82,'3.ข้อมูลงบทดลองปัจจุบัน'!$A$5:$CL$846,46,0),2)</f>
        <v>0</v>
      </c>
      <c r="AV82" s="32">
        <f>ROUND(VLOOKUP($B82,'3.ข้อมูลงบทดลองปัจจุบัน'!$A$5:$CL$846,47,0),2)</f>
        <v>1238880</v>
      </c>
      <c r="AW82" s="32">
        <f>ROUND(VLOOKUP($B82,'3.ข้อมูลงบทดลองปัจจุบัน'!$A$5:$CL$846,48,0),2)</f>
        <v>632980</v>
      </c>
      <c r="AX82" s="32">
        <f>ROUND(VLOOKUP($B82,'3.ข้อมูลงบทดลองปัจจุบัน'!$A$5:$CL$846,49,0),2)</f>
        <v>561810</v>
      </c>
      <c r="AY82" s="32">
        <f>ROUND(VLOOKUP($B82,'3.ข้อมูลงบทดลองปัจจุบัน'!$A$5:$CL$846,50,0),2)</f>
        <v>729660</v>
      </c>
      <c r="AZ82" s="32">
        <f>ROUND(VLOOKUP($B82,'3.ข้อมูลงบทดลองปัจจุบัน'!$A$5:$CL$846,51,0),2)</f>
        <v>283200</v>
      </c>
      <c r="BA82" s="32">
        <f>ROUND(VLOOKUP($B82,'3.ข้อมูลงบทดลองปัจจุบัน'!$A$5:$CL$846,52,0),2)</f>
        <v>314640</v>
      </c>
      <c r="BB82" s="32">
        <f>ROUND(VLOOKUP($B82,'3.ข้อมูลงบทดลองปัจจุบัน'!$A$5:$CL$846,53,0),2)</f>
        <v>4881120</v>
      </c>
      <c r="BC82" s="32">
        <f>ROUND(VLOOKUP($B82,'3.ข้อมูลงบทดลองปัจจุบัน'!$A$5:$CL$846,54,0),2)</f>
        <v>486105</v>
      </c>
      <c r="BD82" s="32">
        <f>ROUND(VLOOKUP($B82,'3.ข้อมูลงบทดลองปัจจุบัน'!$A$5:$CL$846,55,0),2)</f>
        <v>0</v>
      </c>
      <c r="BE82" s="32">
        <f>ROUND(VLOOKUP($B82,'3.ข้อมูลงบทดลองปัจจุบัน'!$A$5:$CL$846,56,0),2)</f>
        <v>2054260</v>
      </c>
      <c r="BF82" s="32">
        <f>ROUND(VLOOKUP($B82,'3.ข้อมูลงบทดลองปัจจุบัน'!$A$5:$CL$846,57,0),2)</f>
        <v>365000</v>
      </c>
      <c r="BG82" s="32">
        <f>ROUND(VLOOKUP($B82,'3.ข้อมูลงบทดลองปัจจุบัน'!$A$5:$CL$846,58,0),2)</f>
        <v>537920</v>
      </c>
      <c r="BH82" s="32">
        <f>ROUND(VLOOKUP($B82,'3.ข้อมูลงบทดลองปัจจุบัน'!$A$5:$CL$846,59,0),2)</f>
        <v>4225240</v>
      </c>
      <c r="BI82" s="32">
        <f>ROUND(VLOOKUP($B82,'3.ข้อมูลงบทดลองปัจจุบัน'!$A$5:$CL$846,60,0),2)</f>
        <v>0</v>
      </c>
      <c r="BJ82" s="32">
        <f>ROUND(VLOOKUP($B82,'3.ข้อมูลงบทดลองปัจจุบัน'!$A$5:$CL$846,61,0),2)</f>
        <v>0</v>
      </c>
      <c r="BK82" s="32">
        <f>ROUND(VLOOKUP($B82,'3.ข้อมูลงบทดลองปัจจุบัน'!$A$5:$CL$846,62,0),2)</f>
        <v>501600</v>
      </c>
      <c r="BL82" s="32">
        <f>ROUND(VLOOKUP($B82,'3.ข้อมูลงบทดลองปัจจุบัน'!$A$5:$CL$846,63,0),2)</f>
        <v>433440</v>
      </c>
      <c r="BM82" s="32">
        <f>ROUND(VLOOKUP($B82,'3.ข้อมูลงบทดลองปัจจุบัน'!$A$5:$CL$846,64,0),2)</f>
        <v>5313440</v>
      </c>
      <c r="BN82" s="32">
        <f>ROUND(VLOOKUP($B82,'3.ข้อมูลงบทดลองปัจจุบัน'!$A$5:$CL$846,65,0),2)</f>
        <v>864300</v>
      </c>
      <c r="BO82" s="32">
        <f>ROUND(VLOOKUP($B82,'3.ข้อมูลงบทดลองปัจจุบัน'!$A$5:$CL$846,66,0),2)</f>
        <v>359280</v>
      </c>
      <c r="BP82" s="32">
        <f>ROUND(VLOOKUP($B82,'3.ข้อมูลงบทดลองปัจจุบัน'!$A$5:$CL$846,67,0),2)</f>
        <v>1414060</v>
      </c>
      <c r="BQ82" s="32">
        <f>ROUND(VLOOKUP($B82,'3.ข้อมูลงบทดลองปัจจุบัน'!$A$5:$CL$846,68,0),2)</f>
        <v>591840</v>
      </c>
      <c r="BR82" s="32">
        <f>ROUND(VLOOKUP($B82,'3.ข้อมูลงบทดลองปัจจุบัน'!$A$5:$CL$846,69,0),2)</f>
        <v>538320</v>
      </c>
      <c r="BS82" s="32">
        <f>ROUND(VLOOKUP($B82,'3.ข้อมูลงบทดลองปัจจุบัน'!$A$5:$CL$846,70,0),2)</f>
        <v>30000000</v>
      </c>
      <c r="BT82" s="32">
        <f>ROUND(VLOOKUP($B82,'3.ข้อมูลงบทดลองปัจจุบัน'!$A$5:$CL$846,71,0),2)</f>
        <v>722360</v>
      </c>
      <c r="BU82" s="32">
        <f>ROUND(VLOOKUP($B82,'3.ข้อมูลงบทดลองปัจจุบัน'!$A$5:$CL$846,72,0),2)</f>
        <v>1198660</v>
      </c>
      <c r="BV82" s="32">
        <f>ROUND(VLOOKUP($B82,'3.ข้อมูลงบทดลองปัจจุบัน'!$A$5:$CL$846,73,0),2)</f>
        <v>4333080</v>
      </c>
      <c r="BW82" s="32">
        <f>ROUND(VLOOKUP($B82,'3.ข้อมูลงบทดลองปัจจุบัน'!$A$5:$CL$846,74,0),2)</f>
        <v>0</v>
      </c>
      <c r="BX82" s="32">
        <f>ROUND(VLOOKUP($B82,'3.ข้อมูลงบทดลองปัจจุบัน'!$A$5:$CL$846,75,0),2)</f>
        <v>476340</v>
      </c>
      <c r="BY82" s="32">
        <f>ROUND(VLOOKUP($B82,'3.ข้อมูลงบทดลองปัจจุบัน'!$A$5:$CL$846,76,0),2)</f>
        <v>1700000</v>
      </c>
      <c r="BZ82" s="32">
        <f>ROUND(VLOOKUP($B82,'3.ข้อมูลงบทดลองปัจจุบัน'!$A$5:$CL$846,77,0),2)</f>
        <v>333900</v>
      </c>
      <c r="CA82" s="32">
        <f>ROUND(VLOOKUP($B82,'3.ข้อมูลงบทดลองปัจจุบัน'!$A$5:$CL$846,78,0),2)</f>
        <v>415560</v>
      </c>
      <c r="CB82" s="32">
        <f>ROUND(VLOOKUP($B82,'3.ข้อมูลงบทดลองปัจจุบัน'!$A$5:$CL$846,79,0),2)</f>
        <v>345360</v>
      </c>
      <c r="CC82" s="32">
        <f>ROUND(VLOOKUP($B82,'3.ข้อมูลงบทดลองปัจจุบัน'!$A$5:$CL$846,80,0),2)</f>
        <v>868800</v>
      </c>
      <c r="CD82" s="32">
        <f>ROUND(VLOOKUP($B82,'3.ข้อมูลงบทดลองปัจจุบัน'!$A$5:$CL$846,81,0),2)</f>
        <v>2666640</v>
      </c>
      <c r="CE82" s="32">
        <f>ROUND(VLOOKUP($B82,'3.ข้อมูลงบทดลองปัจจุบัน'!$A$5:$CL$846,82,0),2)</f>
        <v>884760</v>
      </c>
      <c r="CF82" s="32">
        <f>ROUND(VLOOKUP($B82,'3.ข้อมูลงบทดลองปัจจุบัน'!$A$5:$CL$846,83,0),2)</f>
        <v>1739020</v>
      </c>
      <c r="CG82" s="32">
        <f>ROUND(VLOOKUP($B82,'3.ข้อมูลงบทดลองปัจจุบัน'!$A$5:$CL$846,84,0),2)</f>
        <v>388020</v>
      </c>
      <c r="CH82" s="32">
        <f>ROUND(VLOOKUP($B82,'3.ข้อมูลงบทดลองปัจจุบัน'!$A$5:$CL$846,85,0),2)</f>
        <v>273480</v>
      </c>
      <c r="CI82" s="32">
        <f>ROUND(VLOOKUP($B82,'3.ข้อมูลงบทดลองปัจจุบัน'!$A$5:$CL$846,86,0),2)</f>
        <v>170760</v>
      </c>
      <c r="CJ82" s="32">
        <f>ROUND(VLOOKUP($B82,'3.ข้อมูลงบทดลองปัจจุบัน'!$A$5:$CL$846,87,0),2)</f>
        <v>361440</v>
      </c>
      <c r="CK82" s="32">
        <f>ROUND(VLOOKUP($B82,'3.ข้อมูลงบทดลองปัจจุบัน'!$A$5:$CL$846,88,0),2)</f>
        <v>2744450</v>
      </c>
      <c r="CL82" s="32">
        <f>ROUND(VLOOKUP($B82,'3.ข้อมูลงบทดลองปัจจุบัน'!$A$5:$CL$846,89,0),2)</f>
        <v>102180</v>
      </c>
      <c r="CM82" s="32">
        <f>ROUND(VLOOKUP($B82,'3.ข้อมูลงบทดลองปัจจุบัน'!$A$5:$CL$846,90,0),2)</f>
        <v>239220</v>
      </c>
      <c r="CO82" s="75"/>
    </row>
    <row r="83" spans="1:93" x14ac:dyDescent="0.7">
      <c r="A83" s="101" t="s">
        <v>1471</v>
      </c>
      <c r="B83" s="101" t="s">
        <v>1995</v>
      </c>
      <c r="C83" s="100" t="s">
        <v>1368</v>
      </c>
      <c r="D83" s="32">
        <f>ROUND(VLOOKUP($B83,'3.ข้อมูลงบทดลองปัจจุบัน'!$A$5:$CL$846,3,0),2)</f>
        <v>0</v>
      </c>
      <c r="E83" s="32">
        <f>ROUND(VLOOKUP($B83,'3.ข้อมูลงบทดลองปัจจุบัน'!$A$5:$CL$846,4,0),2)</f>
        <v>0</v>
      </c>
      <c r="F83" s="32">
        <f>ROUND(VLOOKUP($B83,'3.ข้อมูลงบทดลองปัจจุบัน'!$A$5:$CL$846,5,0),2)</f>
        <v>0</v>
      </c>
      <c r="G83" s="32">
        <f>ROUND(VLOOKUP($B83,'3.ข้อมูลงบทดลองปัจจุบัน'!$A$5:$CL$846,6,0),2)</f>
        <v>0</v>
      </c>
      <c r="H83" s="32">
        <f>ROUND(VLOOKUP($B83,'3.ข้อมูลงบทดลองปัจจุบัน'!$A$5:$CL$846,7,0),2)</f>
        <v>0</v>
      </c>
      <c r="I83" s="32">
        <f>ROUND(VLOOKUP($B83,'3.ข้อมูลงบทดลองปัจจุบัน'!$A$5:$CL$846,8,0),2)</f>
        <v>0</v>
      </c>
      <c r="J83" s="32">
        <f>ROUND(VLOOKUP($B83,'3.ข้อมูลงบทดลองปัจจุบัน'!$A$5:$CL$846,9,0),2)</f>
        <v>0</v>
      </c>
      <c r="K83" s="32">
        <f>ROUND(VLOOKUP($B83,'3.ข้อมูลงบทดลองปัจจุบัน'!$A$5:$CL$846,10,0),2)</f>
        <v>0</v>
      </c>
      <c r="L83" s="32">
        <f>ROUND(VLOOKUP($B83,'3.ข้อมูลงบทดลองปัจจุบัน'!$A$5:$CL$846,11,0),2)</f>
        <v>0</v>
      </c>
      <c r="M83" s="32">
        <f>ROUND(VLOOKUP($B83,'3.ข้อมูลงบทดลองปัจจุบัน'!$A$5:$CL$846,12,0),2)</f>
        <v>0</v>
      </c>
      <c r="N83" s="32">
        <f>ROUND(VLOOKUP($B83,'3.ข้อมูลงบทดลองปัจจุบัน'!$A$5:$CL$846,13,0),2)</f>
        <v>0</v>
      </c>
      <c r="O83" s="32">
        <f>ROUND(VLOOKUP($B83,'3.ข้อมูลงบทดลองปัจจุบัน'!$A$5:$CL$846,14,0),2)</f>
        <v>0</v>
      </c>
      <c r="P83" s="32">
        <f>ROUND(VLOOKUP($B83,'3.ข้อมูลงบทดลองปัจจุบัน'!$A$5:$CL$846,15,0),2)</f>
        <v>0</v>
      </c>
      <c r="Q83" s="32">
        <f>ROUND(VLOOKUP($B83,'3.ข้อมูลงบทดลองปัจจุบัน'!$A$5:$CL$846,16,0),2)</f>
        <v>0</v>
      </c>
      <c r="R83" s="32">
        <f>ROUND(VLOOKUP($B83,'3.ข้อมูลงบทดลองปัจจุบัน'!$A$5:$CL$846,17,0),2)</f>
        <v>0</v>
      </c>
      <c r="S83" s="32">
        <f>ROUND(VLOOKUP($B83,'3.ข้อมูลงบทดลองปัจจุบัน'!$A$5:$CL$846,18,0),2)</f>
        <v>0</v>
      </c>
      <c r="T83" s="32">
        <f>ROUND(VLOOKUP($B83,'3.ข้อมูลงบทดลองปัจจุบัน'!$A$5:$CL$846,19,0),2)</f>
        <v>0</v>
      </c>
      <c r="U83" s="32">
        <f>ROUND(VLOOKUP($B83,'3.ข้อมูลงบทดลองปัจจุบัน'!$A$5:$CL$846,20,0),2)</f>
        <v>0</v>
      </c>
      <c r="V83" s="32">
        <f>ROUND(VLOOKUP($B83,'3.ข้อมูลงบทดลองปัจจุบัน'!$A$5:$CL$846,21,0),2)</f>
        <v>0</v>
      </c>
      <c r="W83" s="32">
        <f>ROUND(VLOOKUP($B83,'3.ข้อมูลงบทดลองปัจจุบัน'!$A$5:$CL$846,22,0),2)</f>
        <v>0</v>
      </c>
      <c r="X83" s="32">
        <f>ROUND(VLOOKUP($B83,'3.ข้อมูลงบทดลองปัจจุบัน'!$A$5:$CL$846,23,0),2)</f>
        <v>0</v>
      </c>
      <c r="Y83" s="32">
        <f>ROUND(VLOOKUP($B83,'3.ข้อมูลงบทดลองปัจจุบัน'!$A$5:$CL$846,24,0),2)</f>
        <v>0</v>
      </c>
      <c r="Z83" s="32">
        <f>ROUND(VLOOKUP($B83,'3.ข้อมูลงบทดลองปัจจุบัน'!$A$5:$CL$846,25,0),2)</f>
        <v>0</v>
      </c>
      <c r="AA83" s="32">
        <f>ROUND(VLOOKUP($B83,'3.ข้อมูลงบทดลองปัจจุบัน'!$A$5:$CL$846,26,0),2)</f>
        <v>0</v>
      </c>
      <c r="AB83" s="32">
        <f>ROUND(VLOOKUP($B83,'3.ข้อมูลงบทดลองปัจจุบัน'!$A$5:$CL$846,27,0),2)</f>
        <v>0</v>
      </c>
      <c r="AC83" s="32">
        <f>ROUND(VLOOKUP($B83,'3.ข้อมูลงบทดลองปัจจุบัน'!$A$5:$CL$846,28,0),2)</f>
        <v>0</v>
      </c>
      <c r="AD83" s="32">
        <f>ROUND(VLOOKUP($B83,'3.ข้อมูลงบทดลองปัจจุบัน'!$A$5:$CL$846,29,0),2)</f>
        <v>0</v>
      </c>
      <c r="AE83" s="32">
        <f>ROUND(VLOOKUP($B83,'3.ข้อมูลงบทดลองปัจจุบัน'!$A$5:$CL$846,30,0),2)</f>
        <v>0</v>
      </c>
      <c r="AF83" s="32">
        <f>ROUND(VLOOKUP($B83,'3.ข้อมูลงบทดลองปัจจุบัน'!$A$5:$CL$846,31,0),2)</f>
        <v>0</v>
      </c>
      <c r="AG83" s="32">
        <f>ROUND(VLOOKUP($B83,'3.ข้อมูลงบทดลองปัจจุบัน'!$A$5:$CL$846,32,0),2)</f>
        <v>0</v>
      </c>
      <c r="AH83" s="32">
        <f>ROUND(VLOOKUP($B83,'3.ข้อมูลงบทดลองปัจจุบัน'!$A$5:$CL$846,33,0),2)</f>
        <v>0</v>
      </c>
      <c r="AI83" s="32">
        <f>ROUND(VLOOKUP($B83,'3.ข้อมูลงบทดลองปัจจุบัน'!$A$5:$CL$846,34,0),2)</f>
        <v>0</v>
      </c>
      <c r="AJ83" s="32">
        <f>ROUND(VLOOKUP($B83,'3.ข้อมูลงบทดลองปัจจุบัน'!$A$5:$CL$846,35,0),2)</f>
        <v>0</v>
      </c>
      <c r="AK83" s="32">
        <f>ROUND(VLOOKUP($B83,'3.ข้อมูลงบทดลองปัจจุบัน'!$A$5:$CL$846,36,0),2)</f>
        <v>0</v>
      </c>
      <c r="AL83" s="32">
        <f>ROUND(VLOOKUP($B83,'3.ข้อมูลงบทดลองปัจจุบัน'!$A$5:$CL$846,37,0),2)</f>
        <v>88046</v>
      </c>
      <c r="AM83" s="32">
        <f>ROUND(VLOOKUP($B83,'3.ข้อมูลงบทดลองปัจจุบัน'!$A$5:$CL$846,38,0),2)</f>
        <v>0</v>
      </c>
      <c r="AN83" s="32">
        <f>ROUND(VLOOKUP($B83,'3.ข้อมูลงบทดลองปัจจุบัน'!$A$5:$CL$846,39,0),2)</f>
        <v>0</v>
      </c>
      <c r="AO83" s="32">
        <f>ROUND(VLOOKUP($B83,'3.ข้อมูลงบทดลองปัจจุบัน'!$A$5:$CL$846,40,0),2)</f>
        <v>0</v>
      </c>
      <c r="AP83" s="32">
        <f>ROUND(VLOOKUP($B83,'3.ข้อมูลงบทดลองปัจจุบัน'!$A$5:$CL$846,41,0),2)</f>
        <v>0</v>
      </c>
      <c r="AQ83" s="32">
        <f>ROUND(VLOOKUP($B83,'3.ข้อมูลงบทดลองปัจจุบัน'!$A$5:$CL$846,42,0),2)</f>
        <v>0</v>
      </c>
      <c r="AR83" s="32">
        <f>ROUND(VLOOKUP($B83,'3.ข้อมูลงบทดลองปัจจุบัน'!$A$5:$CL$846,43,0),2)</f>
        <v>0</v>
      </c>
      <c r="AS83" s="32">
        <f>ROUND(VLOOKUP($B83,'3.ข้อมูลงบทดลองปัจจุบัน'!$A$5:$CL$846,44,0),2)</f>
        <v>0</v>
      </c>
      <c r="AT83" s="32">
        <f>ROUND(VLOOKUP($B83,'3.ข้อมูลงบทดลองปัจจุบัน'!$A$5:$CL$846,45,0),2)</f>
        <v>0</v>
      </c>
      <c r="AU83" s="32">
        <f>ROUND(VLOOKUP($B83,'3.ข้อมูลงบทดลองปัจจุบัน'!$A$5:$CL$846,46,0),2)</f>
        <v>0</v>
      </c>
      <c r="AV83" s="32">
        <f>ROUND(VLOOKUP($B83,'3.ข้อมูลงบทดลองปัจจุบัน'!$A$5:$CL$846,47,0),2)</f>
        <v>0</v>
      </c>
      <c r="AW83" s="32">
        <f>ROUND(VLOOKUP($B83,'3.ข้อมูลงบทดลองปัจจุบัน'!$A$5:$CL$846,48,0),2)</f>
        <v>0</v>
      </c>
      <c r="AX83" s="32">
        <f>ROUND(VLOOKUP($B83,'3.ข้อมูลงบทดลองปัจจุบัน'!$A$5:$CL$846,49,0),2)</f>
        <v>0</v>
      </c>
      <c r="AY83" s="32">
        <f>ROUND(VLOOKUP($B83,'3.ข้อมูลงบทดลองปัจจุบัน'!$A$5:$CL$846,50,0),2)</f>
        <v>0</v>
      </c>
      <c r="AZ83" s="32">
        <f>ROUND(VLOOKUP($B83,'3.ข้อมูลงบทดลองปัจจุบัน'!$A$5:$CL$846,51,0),2)</f>
        <v>0</v>
      </c>
      <c r="BA83" s="32">
        <f>ROUND(VLOOKUP($B83,'3.ข้อมูลงบทดลองปัจจุบัน'!$A$5:$CL$846,52,0),2)</f>
        <v>0</v>
      </c>
      <c r="BB83" s="32">
        <f>ROUND(VLOOKUP($B83,'3.ข้อมูลงบทดลองปัจจุบัน'!$A$5:$CL$846,53,0),2)</f>
        <v>0</v>
      </c>
      <c r="BC83" s="32">
        <f>ROUND(VLOOKUP($B83,'3.ข้อมูลงบทดลองปัจจุบัน'!$A$5:$CL$846,54,0),2)</f>
        <v>0</v>
      </c>
      <c r="BD83" s="32">
        <f>ROUND(VLOOKUP($B83,'3.ข้อมูลงบทดลองปัจจุบัน'!$A$5:$CL$846,55,0),2)</f>
        <v>0</v>
      </c>
      <c r="BE83" s="32">
        <f>ROUND(VLOOKUP($B83,'3.ข้อมูลงบทดลองปัจจุบัน'!$A$5:$CL$846,56,0),2)</f>
        <v>0</v>
      </c>
      <c r="BF83" s="32">
        <f>ROUND(VLOOKUP($B83,'3.ข้อมูลงบทดลองปัจจุบัน'!$A$5:$CL$846,57,0),2)</f>
        <v>0</v>
      </c>
      <c r="BG83" s="32">
        <f>ROUND(VLOOKUP($B83,'3.ข้อมูลงบทดลองปัจจุบัน'!$A$5:$CL$846,58,0),2)</f>
        <v>0</v>
      </c>
      <c r="BH83" s="32">
        <f>ROUND(VLOOKUP($B83,'3.ข้อมูลงบทดลองปัจจุบัน'!$A$5:$CL$846,59,0),2)</f>
        <v>0</v>
      </c>
      <c r="BI83" s="32">
        <f>ROUND(VLOOKUP($B83,'3.ข้อมูลงบทดลองปัจจุบัน'!$A$5:$CL$846,60,0),2)</f>
        <v>0</v>
      </c>
      <c r="BJ83" s="32">
        <f>ROUND(VLOOKUP($B83,'3.ข้อมูลงบทดลองปัจจุบัน'!$A$5:$CL$846,61,0),2)</f>
        <v>0</v>
      </c>
      <c r="BK83" s="32">
        <f>ROUND(VLOOKUP($B83,'3.ข้อมูลงบทดลองปัจจุบัน'!$A$5:$CL$846,62,0),2)</f>
        <v>0</v>
      </c>
      <c r="BL83" s="32">
        <f>ROUND(VLOOKUP($B83,'3.ข้อมูลงบทดลองปัจจุบัน'!$A$5:$CL$846,63,0),2)</f>
        <v>0</v>
      </c>
      <c r="BM83" s="32">
        <f>ROUND(VLOOKUP($B83,'3.ข้อมูลงบทดลองปัจจุบัน'!$A$5:$CL$846,64,0),2)</f>
        <v>0</v>
      </c>
      <c r="BN83" s="32">
        <f>ROUND(VLOOKUP($B83,'3.ข้อมูลงบทดลองปัจจุบัน'!$A$5:$CL$846,65,0),2)</f>
        <v>0</v>
      </c>
      <c r="BO83" s="32">
        <f>ROUND(VLOOKUP($B83,'3.ข้อมูลงบทดลองปัจจุบัน'!$A$5:$CL$846,66,0),2)</f>
        <v>0</v>
      </c>
      <c r="BP83" s="32">
        <f>ROUND(VLOOKUP($B83,'3.ข้อมูลงบทดลองปัจจุบัน'!$A$5:$CL$846,67,0),2)</f>
        <v>0</v>
      </c>
      <c r="BQ83" s="32">
        <f>ROUND(VLOOKUP($B83,'3.ข้อมูลงบทดลองปัจจุบัน'!$A$5:$CL$846,68,0),2)</f>
        <v>0</v>
      </c>
      <c r="BR83" s="32">
        <f>ROUND(VLOOKUP($B83,'3.ข้อมูลงบทดลองปัจจุบัน'!$A$5:$CL$846,69,0),2)</f>
        <v>0</v>
      </c>
      <c r="BS83" s="32">
        <f>ROUND(VLOOKUP($B83,'3.ข้อมูลงบทดลองปัจจุบัน'!$A$5:$CL$846,70,0),2)</f>
        <v>335820</v>
      </c>
      <c r="BT83" s="32">
        <f>ROUND(VLOOKUP($B83,'3.ข้อมูลงบทดลองปัจจุบัน'!$A$5:$CL$846,71,0),2)</f>
        <v>0</v>
      </c>
      <c r="BU83" s="32">
        <f>ROUND(VLOOKUP($B83,'3.ข้อมูลงบทดลองปัจจุบัน'!$A$5:$CL$846,72,0),2)</f>
        <v>0</v>
      </c>
      <c r="BV83" s="32">
        <f>ROUND(VLOOKUP($B83,'3.ข้อมูลงบทดลองปัจจุบัน'!$A$5:$CL$846,73,0),2)</f>
        <v>0</v>
      </c>
      <c r="BW83" s="32">
        <f>ROUND(VLOOKUP($B83,'3.ข้อมูลงบทดลองปัจจุบัน'!$A$5:$CL$846,74,0),2)</f>
        <v>0</v>
      </c>
      <c r="BX83" s="32">
        <f>ROUND(VLOOKUP($B83,'3.ข้อมูลงบทดลองปัจจุบัน'!$A$5:$CL$846,75,0),2)</f>
        <v>0</v>
      </c>
      <c r="BY83" s="32">
        <f>ROUND(VLOOKUP($B83,'3.ข้อมูลงบทดลองปัจจุบัน'!$A$5:$CL$846,76,0),2)</f>
        <v>0</v>
      </c>
      <c r="BZ83" s="32">
        <f>ROUND(VLOOKUP($B83,'3.ข้อมูลงบทดลองปัจจุบัน'!$A$5:$CL$846,77,0),2)</f>
        <v>0</v>
      </c>
      <c r="CA83" s="32">
        <f>ROUND(VLOOKUP($B83,'3.ข้อมูลงบทดลองปัจจุบัน'!$A$5:$CL$846,78,0),2)</f>
        <v>0</v>
      </c>
      <c r="CB83" s="32">
        <f>ROUND(VLOOKUP($B83,'3.ข้อมูลงบทดลองปัจจุบัน'!$A$5:$CL$846,79,0),2)</f>
        <v>0</v>
      </c>
      <c r="CC83" s="32">
        <f>ROUND(VLOOKUP($B83,'3.ข้อมูลงบทดลองปัจจุบัน'!$A$5:$CL$846,80,0),2)</f>
        <v>0</v>
      </c>
      <c r="CD83" s="32">
        <f>ROUND(VLOOKUP($B83,'3.ข้อมูลงบทดลองปัจจุบัน'!$A$5:$CL$846,81,0),2)</f>
        <v>0</v>
      </c>
      <c r="CE83" s="32">
        <f>ROUND(VLOOKUP($B83,'3.ข้อมูลงบทดลองปัจจุบัน'!$A$5:$CL$846,82,0),2)</f>
        <v>0</v>
      </c>
      <c r="CF83" s="32">
        <f>ROUND(VLOOKUP($B83,'3.ข้อมูลงบทดลองปัจจุบัน'!$A$5:$CL$846,83,0),2)</f>
        <v>0</v>
      </c>
      <c r="CG83" s="32">
        <f>ROUND(VLOOKUP($B83,'3.ข้อมูลงบทดลองปัจจุบัน'!$A$5:$CL$846,84,0),2)</f>
        <v>0</v>
      </c>
      <c r="CH83" s="32">
        <f>ROUND(VLOOKUP($B83,'3.ข้อมูลงบทดลองปัจจุบัน'!$A$5:$CL$846,85,0),2)</f>
        <v>0</v>
      </c>
      <c r="CI83" s="32">
        <f>ROUND(VLOOKUP($B83,'3.ข้อมูลงบทดลองปัจจุบัน'!$A$5:$CL$846,86,0),2)</f>
        <v>0</v>
      </c>
      <c r="CJ83" s="32">
        <f>ROUND(VLOOKUP($B83,'3.ข้อมูลงบทดลองปัจจุบัน'!$A$5:$CL$846,87,0),2)</f>
        <v>0</v>
      </c>
      <c r="CK83" s="32">
        <f>ROUND(VLOOKUP($B83,'3.ข้อมูลงบทดลองปัจจุบัน'!$A$5:$CL$846,88,0),2)</f>
        <v>0</v>
      </c>
      <c r="CL83" s="32">
        <f>ROUND(VLOOKUP($B83,'3.ข้อมูลงบทดลองปัจจุบัน'!$A$5:$CL$846,89,0),2)</f>
        <v>0</v>
      </c>
      <c r="CM83" s="32">
        <f>ROUND(VLOOKUP($B83,'3.ข้อมูลงบทดลองปัจจุบัน'!$A$5:$CL$846,90,0),2)</f>
        <v>0</v>
      </c>
      <c r="CO83" s="75"/>
    </row>
    <row r="84" spans="1:93" x14ac:dyDescent="0.7">
      <c r="A84" s="101" t="s">
        <v>1471</v>
      </c>
      <c r="B84" s="101" t="s">
        <v>1996</v>
      </c>
      <c r="C84" s="100" t="s">
        <v>1369</v>
      </c>
      <c r="D84" s="32">
        <f>ROUND(VLOOKUP($B84,'3.ข้อมูลงบทดลองปัจจุบัน'!$A$5:$CL$846,3,0),2)</f>
        <v>23820</v>
      </c>
      <c r="E84" s="32">
        <f>ROUND(VLOOKUP($B84,'3.ข้อมูลงบทดลองปัจจุบัน'!$A$5:$CL$846,4,0),2)</f>
        <v>0</v>
      </c>
      <c r="F84" s="32">
        <f>ROUND(VLOOKUP($B84,'3.ข้อมูลงบทดลองปัจจุบัน'!$A$5:$CL$846,5,0),2)</f>
        <v>0</v>
      </c>
      <c r="G84" s="32">
        <f>ROUND(VLOOKUP($B84,'3.ข้อมูลงบทดลองปัจจุบัน'!$A$5:$CL$846,6,0),2)</f>
        <v>0</v>
      </c>
      <c r="H84" s="32">
        <f>ROUND(VLOOKUP($B84,'3.ข้อมูลงบทดลองปัจจุบัน'!$A$5:$CL$846,7,0),2)</f>
        <v>0</v>
      </c>
      <c r="I84" s="32">
        <f>ROUND(VLOOKUP($B84,'3.ข้อมูลงบทดลองปัจจุบัน'!$A$5:$CL$846,8,0),2)</f>
        <v>0</v>
      </c>
      <c r="J84" s="32">
        <f>ROUND(VLOOKUP($B84,'3.ข้อมูลงบทดลองปัจจุบัน'!$A$5:$CL$846,9,0),2)</f>
        <v>0</v>
      </c>
      <c r="K84" s="32">
        <f>ROUND(VLOOKUP($B84,'3.ข้อมูลงบทดลองปัจจุบัน'!$A$5:$CL$846,10,0),2)</f>
        <v>0</v>
      </c>
      <c r="L84" s="32">
        <f>ROUND(VLOOKUP($B84,'3.ข้อมูลงบทดลองปัจจุบัน'!$A$5:$CL$846,11,0),2)</f>
        <v>0</v>
      </c>
      <c r="M84" s="32">
        <f>ROUND(VLOOKUP($B84,'3.ข้อมูลงบทดลองปัจจุบัน'!$A$5:$CL$846,12,0),2)</f>
        <v>0</v>
      </c>
      <c r="N84" s="32">
        <f>ROUND(VLOOKUP($B84,'3.ข้อมูลงบทดลองปัจจุบัน'!$A$5:$CL$846,13,0),2)</f>
        <v>32790</v>
      </c>
      <c r="O84" s="32">
        <f>ROUND(VLOOKUP($B84,'3.ข้อมูลงบทดลองปัจจุบัน'!$A$5:$CL$846,14,0),2)</f>
        <v>0</v>
      </c>
      <c r="P84" s="32">
        <f>ROUND(VLOOKUP($B84,'3.ข้อมูลงบทดลองปัจจุบัน'!$A$5:$CL$846,15,0),2)</f>
        <v>0</v>
      </c>
      <c r="Q84" s="32">
        <f>ROUND(VLOOKUP($B84,'3.ข้อมูลงบทดลองปัจจุบัน'!$A$5:$CL$846,16,0),2)</f>
        <v>0</v>
      </c>
      <c r="R84" s="32">
        <f>ROUND(VLOOKUP($B84,'3.ข้อมูลงบทดลองปัจจุบัน'!$A$5:$CL$846,17,0),2)</f>
        <v>0</v>
      </c>
      <c r="S84" s="32">
        <f>ROUND(VLOOKUP($B84,'3.ข้อมูลงบทดลองปัจจุบัน'!$A$5:$CL$846,18,0),2)</f>
        <v>0</v>
      </c>
      <c r="T84" s="32">
        <f>ROUND(VLOOKUP($B84,'3.ข้อมูลงบทดลองปัจจุบัน'!$A$5:$CL$846,19,0),2)</f>
        <v>0</v>
      </c>
      <c r="U84" s="32">
        <f>ROUND(VLOOKUP($B84,'3.ข้อมูลงบทดลองปัจจุบัน'!$A$5:$CL$846,20,0),2)</f>
        <v>0</v>
      </c>
      <c r="V84" s="32">
        <f>ROUND(VLOOKUP($B84,'3.ข้อมูลงบทดลองปัจจุบัน'!$A$5:$CL$846,21,0),2)</f>
        <v>0</v>
      </c>
      <c r="W84" s="32">
        <f>ROUND(VLOOKUP($B84,'3.ข้อมูลงบทดลองปัจจุบัน'!$A$5:$CL$846,22,0),2)</f>
        <v>0</v>
      </c>
      <c r="X84" s="32">
        <f>ROUND(VLOOKUP($B84,'3.ข้อมูลงบทดลองปัจจุบัน'!$A$5:$CL$846,23,0),2)</f>
        <v>31380</v>
      </c>
      <c r="Y84" s="32">
        <f>ROUND(VLOOKUP($B84,'3.ข้อมูลงบทดลองปัจจุบัน'!$A$5:$CL$846,24,0),2)</f>
        <v>0</v>
      </c>
      <c r="Z84" s="32">
        <f>ROUND(VLOOKUP($B84,'3.ข้อมูลงบทดลองปัจจุบัน'!$A$5:$CL$846,25,0),2)</f>
        <v>0</v>
      </c>
      <c r="AA84" s="32">
        <f>ROUND(VLOOKUP($B84,'3.ข้อมูลงบทดลองปัจจุบัน'!$A$5:$CL$846,26,0),2)</f>
        <v>0</v>
      </c>
      <c r="AB84" s="32">
        <f>ROUND(VLOOKUP($B84,'3.ข้อมูลงบทดลองปัจจุบัน'!$A$5:$CL$846,27,0),2)</f>
        <v>0</v>
      </c>
      <c r="AC84" s="32">
        <f>ROUND(VLOOKUP($B84,'3.ข้อมูลงบทดลองปัจจุบัน'!$A$5:$CL$846,28,0),2)</f>
        <v>0</v>
      </c>
      <c r="AD84" s="32">
        <f>ROUND(VLOOKUP($B84,'3.ข้อมูลงบทดลองปัจจุบัน'!$A$5:$CL$846,29,0),2)</f>
        <v>0</v>
      </c>
      <c r="AE84" s="32">
        <f>ROUND(VLOOKUP($B84,'3.ข้อมูลงบทดลองปัจจุบัน'!$A$5:$CL$846,30,0),2)</f>
        <v>0</v>
      </c>
      <c r="AF84" s="32">
        <f>ROUND(VLOOKUP($B84,'3.ข้อมูลงบทดลองปัจจุบัน'!$A$5:$CL$846,31,0),2)</f>
        <v>0</v>
      </c>
      <c r="AG84" s="32">
        <f>ROUND(VLOOKUP($B84,'3.ข้อมูลงบทดลองปัจจุบัน'!$A$5:$CL$846,32,0),2)</f>
        <v>0</v>
      </c>
      <c r="AH84" s="32">
        <f>ROUND(VLOOKUP($B84,'3.ข้อมูลงบทดลองปัจจุบัน'!$A$5:$CL$846,33,0),2)</f>
        <v>0</v>
      </c>
      <c r="AI84" s="32">
        <f>ROUND(VLOOKUP($B84,'3.ข้อมูลงบทดลองปัจจุบัน'!$A$5:$CL$846,34,0),2)</f>
        <v>0</v>
      </c>
      <c r="AJ84" s="32">
        <f>ROUND(VLOOKUP($B84,'3.ข้อมูลงบทดลองปัจจุบัน'!$A$5:$CL$846,35,0),2)</f>
        <v>0</v>
      </c>
      <c r="AK84" s="32">
        <f>ROUND(VLOOKUP($B84,'3.ข้อมูลงบทดลองปัจจุบัน'!$A$5:$CL$846,36,0),2)</f>
        <v>0</v>
      </c>
      <c r="AL84" s="32">
        <f>ROUND(VLOOKUP($B84,'3.ข้อมูลงบทดลองปัจจุบัน'!$A$5:$CL$846,37,0),2)</f>
        <v>179965.8</v>
      </c>
      <c r="AM84" s="32">
        <f>ROUND(VLOOKUP($B84,'3.ข้อมูลงบทดลองปัจจุบัน'!$A$5:$CL$846,38,0),2)</f>
        <v>0</v>
      </c>
      <c r="AN84" s="32">
        <f>ROUND(VLOOKUP($B84,'3.ข้อมูลงบทดลองปัจจุบัน'!$A$5:$CL$846,39,0),2)</f>
        <v>0</v>
      </c>
      <c r="AO84" s="32">
        <f>ROUND(VLOOKUP($B84,'3.ข้อมูลงบทดลองปัจจุบัน'!$A$5:$CL$846,40,0),2)</f>
        <v>0</v>
      </c>
      <c r="AP84" s="32">
        <f>ROUND(VLOOKUP($B84,'3.ข้อมูลงบทดลองปัจจุบัน'!$A$5:$CL$846,41,0),2)</f>
        <v>27900</v>
      </c>
      <c r="AQ84" s="32">
        <f>ROUND(VLOOKUP($B84,'3.ข้อมูลงบทดลองปัจจุบัน'!$A$5:$CL$846,42,0),2)</f>
        <v>0</v>
      </c>
      <c r="AR84" s="32">
        <f>ROUND(VLOOKUP($B84,'3.ข้อมูลงบทดลองปัจจุบัน'!$A$5:$CL$846,43,0),2)</f>
        <v>0</v>
      </c>
      <c r="AS84" s="32">
        <f>ROUND(VLOOKUP($B84,'3.ข้อมูลงบทดลองปัจจุบัน'!$A$5:$CL$846,44,0),2)</f>
        <v>0</v>
      </c>
      <c r="AT84" s="32">
        <f>ROUND(VLOOKUP($B84,'3.ข้อมูลงบทดลองปัจจุบัน'!$A$5:$CL$846,45,0),2)</f>
        <v>0</v>
      </c>
      <c r="AU84" s="32">
        <f>ROUND(VLOOKUP($B84,'3.ข้อมูลงบทดลองปัจจุบัน'!$A$5:$CL$846,46,0),2)</f>
        <v>0</v>
      </c>
      <c r="AV84" s="32">
        <f>ROUND(VLOOKUP($B84,'3.ข้อมูลงบทดลองปัจจุบัน'!$A$5:$CL$846,47,0),2)</f>
        <v>0</v>
      </c>
      <c r="AW84" s="32">
        <f>ROUND(VLOOKUP($B84,'3.ข้อมูลงบทดลองปัจจุบัน'!$A$5:$CL$846,48,0),2)</f>
        <v>0</v>
      </c>
      <c r="AX84" s="32">
        <f>ROUND(VLOOKUP($B84,'3.ข้อมูลงบทดลองปัจจุบัน'!$A$5:$CL$846,49,0),2)</f>
        <v>0</v>
      </c>
      <c r="AY84" s="32">
        <f>ROUND(VLOOKUP($B84,'3.ข้อมูลงบทดลองปัจจุบัน'!$A$5:$CL$846,50,0),2)</f>
        <v>0</v>
      </c>
      <c r="AZ84" s="32">
        <f>ROUND(VLOOKUP($B84,'3.ข้อมูลงบทดลองปัจจุบัน'!$A$5:$CL$846,51,0),2)</f>
        <v>0</v>
      </c>
      <c r="BA84" s="32">
        <f>ROUND(VLOOKUP($B84,'3.ข้อมูลงบทดลองปัจจุบัน'!$A$5:$CL$846,52,0),2)</f>
        <v>0</v>
      </c>
      <c r="BB84" s="32">
        <f>ROUND(VLOOKUP($B84,'3.ข้อมูลงบทดลองปัจจุบัน'!$A$5:$CL$846,53,0),2)</f>
        <v>0</v>
      </c>
      <c r="BC84" s="32">
        <f>ROUND(VLOOKUP($B84,'3.ข้อมูลงบทดลองปัจจุบัน'!$A$5:$CL$846,54,0),2)</f>
        <v>0</v>
      </c>
      <c r="BD84" s="32">
        <f>ROUND(VLOOKUP($B84,'3.ข้อมูลงบทดลองปัจจุบัน'!$A$5:$CL$846,55,0),2)</f>
        <v>105270</v>
      </c>
      <c r="BE84" s="32">
        <f>ROUND(VLOOKUP($B84,'3.ข้อมูลงบทดลองปัจจุบัน'!$A$5:$CL$846,56,0),2)</f>
        <v>0</v>
      </c>
      <c r="BF84" s="32">
        <f>ROUND(VLOOKUP($B84,'3.ข้อมูลงบทดลองปัจจุบัน'!$A$5:$CL$846,57,0),2)</f>
        <v>0</v>
      </c>
      <c r="BG84" s="32">
        <f>ROUND(VLOOKUP($B84,'3.ข้อมูลงบทดลองปัจจุบัน'!$A$5:$CL$846,58,0),2)</f>
        <v>0</v>
      </c>
      <c r="BH84" s="32">
        <f>ROUND(VLOOKUP($B84,'3.ข้อมูลงบทดลองปัจจุบัน'!$A$5:$CL$846,59,0),2)</f>
        <v>44550</v>
      </c>
      <c r="BI84" s="32">
        <f>ROUND(VLOOKUP($B84,'3.ข้อมูลงบทดลองปัจจุบัน'!$A$5:$CL$846,60,0),2)</f>
        <v>0</v>
      </c>
      <c r="BJ84" s="32">
        <f>ROUND(VLOOKUP($B84,'3.ข้อมูลงบทดลองปัจจุบัน'!$A$5:$CL$846,61,0),2)</f>
        <v>0</v>
      </c>
      <c r="BK84" s="32">
        <f>ROUND(VLOOKUP($B84,'3.ข้อมูลงบทดลองปัจจุบัน'!$A$5:$CL$846,62,0),2)</f>
        <v>0</v>
      </c>
      <c r="BL84" s="32">
        <f>ROUND(VLOOKUP($B84,'3.ข้อมูลงบทดลองปัจจุบัน'!$A$5:$CL$846,63,0),2)</f>
        <v>0</v>
      </c>
      <c r="BM84" s="32">
        <f>ROUND(VLOOKUP($B84,'3.ข้อมูลงบทดลองปัจจุบัน'!$A$5:$CL$846,64,0),2)</f>
        <v>0</v>
      </c>
      <c r="BN84" s="32">
        <f>ROUND(VLOOKUP($B84,'3.ข้อมูลงบทดลองปัจจุบัน'!$A$5:$CL$846,65,0),2)</f>
        <v>0</v>
      </c>
      <c r="BO84" s="32">
        <f>ROUND(VLOOKUP($B84,'3.ข้อมูลงบทดลองปัจจุบัน'!$A$5:$CL$846,66,0),2)</f>
        <v>0</v>
      </c>
      <c r="BP84" s="32">
        <f>ROUND(VLOOKUP($B84,'3.ข้อมูลงบทดลองปัจจุบัน'!$A$5:$CL$846,67,0),2)</f>
        <v>0</v>
      </c>
      <c r="BQ84" s="32">
        <f>ROUND(VLOOKUP($B84,'3.ข้อมูลงบทดลองปัจจุบัน'!$A$5:$CL$846,68,0),2)</f>
        <v>0</v>
      </c>
      <c r="BR84" s="32">
        <f>ROUND(VLOOKUP($B84,'3.ข้อมูลงบทดลองปัจจุบัน'!$A$5:$CL$846,69,0),2)</f>
        <v>0</v>
      </c>
      <c r="BS84" s="32">
        <f>ROUND(VLOOKUP($B84,'3.ข้อมูลงบทดลองปัจจุบัน'!$A$5:$CL$846,70,0),2)</f>
        <v>77100</v>
      </c>
      <c r="BT84" s="32">
        <f>ROUND(VLOOKUP($B84,'3.ข้อมูลงบทดลองปัจจุบัน'!$A$5:$CL$846,71,0),2)</f>
        <v>0</v>
      </c>
      <c r="BU84" s="32">
        <f>ROUND(VLOOKUP($B84,'3.ข้อมูลงบทดลองปัจจุบัน'!$A$5:$CL$846,72,0),2)</f>
        <v>0</v>
      </c>
      <c r="BV84" s="32">
        <f>ROUND(VLOOKUP($B84,'3.ข้อมูลงบทดลองปัจจุบัน'!$A$5:$CL$846,73,0),2)</f>
        <v>0</v>
      </c>
      <c r="BW84" s="32">
        <f>ROUND(VLOOKUP($B84,'3.ข้อมูลงบทดลองปัจจุบัน'!$A$5:$CL$846,74,0),2)</f>
        <v>0</v>
      </c>
      <c r="BX84" s="32">
        <f>ROUND(VLOOKUP($B84,'3.ข้อมูลงบทดลองปัจจุบัน'!$A$5:$CL$846,75,0),2)</f>
        <v>0</v>
      </c>
      <c r="BY84" s="32">
        <f>ROUND(VLOOKUP($B84,'3.ข้อมูลงบทดลองปัจจุบัน'!$A$5:$CL$846,76,0),2)</f>
        <v>28530</v>
      </c>
      <c r="BZ84" s="32">
        <f>ROUND(VLOOKUP($B84,'3.ข้อมูลงบทดลองปัจจุบัน'!$A$5:$CL$846,77,0),2)</f>
        <v>0</v>
      </c>
      <c r="CA84" s="32">
        <f>ROUND(VLOOKUP($B84,'3.ข้อมูลงบทดลองปัจจุบัน'!$A$5:$CL$846,78,0),2)</f>
        <v>0</v>
      </c>
      <c r="CB84" s="32">
        <f>ROUND(VLOOKUP($B84,'3.ข้อมูลงบทดลองปัจจุบัน'!$A$5:$CL$846,79,0),2)</f>
        <v>0</v>
      </c>
      <c r="CC84" s="32">
        <f>ROUND(VLOOKUP($B84,'3.ข้อมูลงบทดลองปัจจุบัน'!$A$5:$CL$846,80,0),2)</f>
        <v>0</v>
      </c>
      <c r="CD84" s="32">
        <f>ROUND(VLOOKUP($B84,'3.ข้อมูลงบทดลองปัจจุบัน'!$A$5:$CL$846,81,0),2)</f>
        <v>0</v>
      </c>
      <c r="CE84" s="32">
        <f>ROUND(VLOOKUP($B84,'3.ข้อมูลงบทดลองปัจจุบัน'!$A$5:$CL$846,82,0),2)</f>
        <v>0</v>
      </c>
      <c r="CF84" s="32">
        <f>ROUND(VLOOKUP($B84,'3.ข้อมูลงบทดลองปัจจุบัน'!$A$5:$CL$846,83,0),2)</f>
        <v>0</v>
      </c>
      <c r="CG84" s="32">
        <f>ROUND(VLOOKUP($B84,'3.ข้อมูลงบทดลองปัจจุบัน'!$A$5:$CL$846,84,0),2)</f>
        <v>0</v>
      </c>
      <c r="CH84" s="32">
        <f>ROUND(VLOOKUP($B84,'3.ข้อมูลงบทดลองปัจจุบัน'!$A$5:$CL$846,85,0),2)</f>
        <v>0</v>
      </c>
      <c r="CI84" s="32">
        <f>ROUND(VLOOKUP($B84,'3.ข้อมูลงบทดลองปัจจุบัน'!$A$5:$CL$846,86,0),2)</f>
        <v>0</v>
      </c>
      <c r="CJ84" s="32">
        <f>ROUND(VLOOKUP($B84,'3.ข้อมูลงบทดลองปัจจุบัน'!$A$5:$CL$846,87,0),2)</f>
        <v>0</v>
      </c>
      <c r="CK84" s="32">
        <f>ROUND(VLOOKUP($B84,'3.ข้อมูลงบทดลองปัจจุบัน'!$A$5:$CL$846,88,0),2)</f>
        <v>27990</v>
      </c>
      <c r="CL84" s="32">
        <f>ROUND(VLOOKUP($B84,'3.ข้อมูลงบทดลองปัจจุบัน'!$A$5:$CL$846,89,0),2)</f>
        <v>0</v>
      </c>
      <c r="CM84" s="32">
        <f>ROUND(VLOOKUP($B84,'3.ข้อมูลงบทดลองปัจจุบัน'!$A$5:$CL$846,90,0),2)</f>
        <v>0</v>
      </c>
      <c r="CO84" s="75"/>
    </row>
    <row r="85" spans="1:93" x14ac:dyDescent="0.7">
      <c r="A85" s="101" t="s">
        <v>1471</v>
      </c>
      <c r="B85" s="101" t="s">
        <v>1997</v>
      </c>
      <c r="C85" s="100" t="s">
        <v>1157</v>
      </c>
      <c r="D85" s="32">
        <f>ROUND(VLOOKUP($B85,'3.ข้อมูลงบทดลองปัจจุบัน'!$A$5:$CL$846,3,0),2)</f>
        <v>0</v>
      </c>
      <c r="E85" s="32">
        <f>ROUND(VLOOKUP($B85,'3.ข้อมูลงบทดลองปัจจุบัน'!$A$5:$CL$846,4,0),2)</f>
        <v>0</v>
      </c>
      <c r="F85" s="32">
        <f>ROUND(VLOOKUP($B85,'3.ข้อมูลงบทดลองปัจจุบัน'!$A$5:$CL$846,5,0),2)</f>
        <v>0</v>
      </c>
      <c r="G85" s="32">
        <f>ROUND(VLOOKUP($B85,'3.ข้อมูลงบทดลองปัจจุบัน'!$A$5:$CL$846,6,0),2)</f>
        <v>0</v>
      </c>
      <c r="H85" s="32">
        <f>ROUND(VLOOKUP($B85,'3.ข้อมูลงบทดลองปัจจุบัน'!$A$5:$CL$846,7,0),2)</f>
        <v>0</v>
      </c>
      <c r="I85" s="32">
        <f>ROUND(VLOOKUP($B85,'3.ข้อมูลงบทดลองปัจจุบัน'!$A$5:$CL$846,8,0),2)</f>
        <v>0</v>
      </c>
      <c r="J85" s="32">
        <f>ROUND(VLOOKUP($B85,'3.ข้อมูลงบทดลองปัจจุบัน'!$A$5:$CL$846,9,0),2)</f>
        <v>0</v>
      </c>
      <c r="K85" s="32">
        <f>ROUND(VLOOKUP($B85,'3.ข้อมูลงบทดลองปัจจุบัน'!$A$5:$CL$846,10,0),2)</f>
        <v>0</v>
      </c>
      <c r="L85" s="32">
        <f>ROUND(VLOOKUP($B85,'3.ข้อมูลงบทดลองปัจจุบัน'!$A$5:$CL$846,11,0),2)</f>
        <v>0</v>
      </c>
      <c r="M85" s="32">
        <f>ROUND(VLOOKUP($B85,'3.ข้อมูลงบทดลองปัจจุบัน'!$A$5:$CL$846,12,0),2)</f>
        <v>0</v>
      </c>
      <c r="N85" s="32">
        <f>ROUND(VLOOKUP($B85,'3.ข้อมูลงบทดลองปัจจุบัน'!$A$5:$CL$846,13,0),2)</f>
        <v>0</v>
      </c>
      <c r="O85" s="32">
        <f>ROUND(VLOOKUP($B85,'3.ข้อมูลงบทดลองปัจจุบัน'!$A$5:$CL$846,14,0),2)</f>
        <v>0</v>
      </c>
      <c r="P85" s="32">
        <f>ROUND(VLOOKUP($B85,'3.ข้อมูลงบทดลองปัจจุบัน'!$A$5:$CL$846,15,0),2)</f>
        <v>0</v>
      </c>
      <c r="Q85" s="32">
        <f>ROUND(VLOOKUP($B85,'3.ข้อมูลงบทดลองปัจจุบัน'!$A$5:$CL$846,16,0),2)</f>
        <v>0</v>
      </c>
      <c r="R85" s="32">
        <f>ROUND(VLOOKUP($B85,'3.ข้อมูลงบทดลองปัจจุบัน'!$A$5:$CL$846,17,0),2)</f>
        <v>0</v>
      </c>
      <c r="S85" s="32">
        <f>ROUND(VLOOKUP($B85,'3.ข้อมูลงบทดลองปัจจุบัน'!$A$5:$CL$846,18,0),2)</f>
        <v>0</v>
      </c>
      <c r="T85" s="32">
        <f>ROUND(VLOOKUP($B85,'3.ข้อมูลงบทดลองปัจจุบัน'!$A$5:$CL$846,19,0),2)</f>
        <v>0</v>
      </c>
      <c r="U85" s="32">
        <f>ROUND(VLOOKUP($B85,'3.ข้อมูลงบทดลองปัจจุบัน'!$A$5:$CL$846,20,0),2)</f>
        <v>0</v>
      </c>
      <c r="V85" s="32">
        <f>ROUND(VLOOKUP($B85,'3.ข้อมูลงบทดลองปัจจุบัน'!$A$5:$CL$846,21,0),2)</f>
        <v>0</v>
      </c>
      <c r="W85" s="32">
        <f>ROUND(VLOOKUP($B85,'3.ข้อมูลงบทดลองปัจจุบัน'!$A$5:$CL$846,22,0),2)</f>
        <v>0</v>
      </c>
      <c r="X85" s="32">
        <f>ROUND(VLOOKUP($B85,'3.ข้อมูลงบทดลองปัจจุบัน'!$A$5:$CL$846,23,0),2)</f>
        <v>0</v>
      </c>
      <c r="Y85" s="32">
        <f>ROUND(VLOOKUP($B85,'3.ข้อมูลงบทดลองปัจจุบัน'!$A$5:$CL$846,24,0),2)</f>
        <v>0</v>
      </c>
      <c r="Z85" s="32">
        <f>ROUND(VLOOKUP($B85,'3.ข้อมูลงบทดลองปัจจุบัน'!$A$5:$CL$846,25,0),2)</f>
        <v>0</v>
      </c>
      <c r="AA85" s="32">
        <f>ROUND(VLOOKUP($B85,'3.ข้อมูลงบทดลองปัจจุบัน'!$A$5:$CL$846,26,0),2)</f>
        <v>0</v>
      </c>
      <c r="AB85" s="32">
        <f>ROUND(VLOOKUP($B85,'3.ข้อมูลงบทดลองปัจจุบัน'!$A$5:$CL$846,27,0),2)</f>
        <v>0</v>
      </c>
      <c r="AC85" s="32">
        <f>ROUND(VLOOKUP($B85,'3.ข้อมูลงบทดลองปัจจุบัน'!$A$5:$CL$846,28,0),2)</f>
        <v>0</v>
      </c>
      <c r="AD85" s="32">
        <f>ROUND(VLOOKUP($B85,'3.ข้อมูลงบทดลองปัจจุบัน'!$A$5:$CL$846,29,0),2)</f>
        <v>0</v>
      </c>
      <c r="AE85" s="32">
        <f>ROUND(VLOOKUP($B85,'3.ข้อมูลงบทดลองปัจจุบัน'!$A$5:$CL$846,30,0),2)</f>
        <v>0</v>
      </c>
      <c r="AF85" s="32">
        <f>ROUND(VLOOKUP($B85,'3.ข้อมูลงบทดลองปัจจุบัน'!$A$5:$CL$846,31,0),2)</f>
        <v>0</v>
      </c>
      <c r="AG85" s="32">
        <f>ROUND(VLOOKUP($B85,'3.ข้อมูลงบทดลองปัจจุบัน'!$A$5:$CL$846,32,0),2)</f>
        <v>0</v>
      </c>
      <c r="AH85" s="32">
        <f>ROUND(VLOOKUP($B85,'3.ข้อมูลงบทดลองปัจจุบัน'!$A$5:$CL$846,33,0),2)</f>
        <v>0</v>
      </c>
      <c r="AI85" s="32">
        <f>ROUND(VLOOKUP($B85,'3.ข้อมูลงบทดลองปัจจุบัน'!$A$5:$CL$846,34,0),2)</f>
        <v>0</v>
      </c>
      <c r="AJ85" s="32">
        <f>ROUND(VLOOKUP($B85,'3.ข้อมูลงบทดลองปัจจุบัน'!$A$5:$CL$846,35,0),2)</f>
        <v>0</v>
      </c>
      <c r="AK85" s="32">
        <f>ROUND(VLOOKUP($B85,'3.ข้อมูลงบทดลองปัจจุบัน'!$A$5:$CL$846,36,0),2)</f>
        <v>0</v>
      </c>
      <c r="AL85" s="32">
        <f>ROUND(VLOOKUP($B85,'3.ข้อมูลงบทดลองปัจจุบัน'!$A$5:$CL$846,37,0),2)</f>
        <v>0</v>
      </c>
      <c r="AM85" s="32">
        <f>ROUND(VLOOKUP($B85,'3.ข้อมูลงบทดลองปัจจุบัน'!$A$5:$CL$846,38,0),2)</f>
        <v>0</v>
      </c>
      <c r="AN85" s="32">
        <f>ROUND(VLOOKUP($B85,'3.ข้อมูลงบทดลองปัจจุบัน'!$A$5:$CL$846,39,0),2)</f>
        <v>0</v>
      </c>
      <c r="AO85" s="32">
        <f>ROUND(VLOOKUP($B85,'3.ข้อมูลงบทดลองปัจจุบัน'!$A$5:$CL$846,40,0),2)</f>
        <v>0</v>
      </c>
      <c r="AP85" s="32">
        <f>ROUND(VLOOKUP($B85,'3.ข้อมูลงบทดลองปัจจุบัน'!$A$5:$CL$846,41,0),2)</f>
        <v>0</v>
      </c>
      <c r="AQ85" s="32">
        <f>ROUND(VLOOKUP($B85,'3.ข้อมูลงบทดลองปัจจุบัน'!$A$5:$CL$846,42,0),2)</f>
        <v>0</v>
      </c>
      <c r="AR85" s="32">
        <f>ROUND(VLOOKUP($B85,'3.ข้อมูลงบทดลองปัจจุบัน'!$A$5:$CL$846,43,0),2)</f>
        <v>0</v>
      </c>
      <c r="AS85" s="32">
        <f>ROUND(VLOOKUP($B85,'3.ข้อมูลงบทดลองปัจจุบัน'!$A$5:$CL$846,44,0),2)</f>
        <v>0</v>
      </c>
      <c r="AT85" s="32">
        <f>ROUND(VLOOKUP($B85,'3.ข้อมูลงบทดลองปัจจุบัน'!$A$5:$CL$846,45,0),2)</f>
        <v>0</v>
      </c>
      <c r="AU85" s="32">
        <f>ROUND(VLOOKUP($B85,'3.ข้อมูลงบทดลองปัจจุบัน'!$A$5:$CL$846,46,0),2)</f>
        <v>0</v>
      </c>
      <c r="AV85" s="32">
        <f>ROUND(VLOOKUP($B85,'3.ข้อมูลงบทดลองปัจจุบัน'!$A$5:$CL$846,47,0),2)</f>
        <v>0</v>
      </c>
      <c r="AW85" s="32">
        <f>ROUND(VLOOKUP($B85,'3.ข้อมูลงบทดลองปัจจุบัน'!$A$5:$CL$846,48,0),2)</f>
        <v>0</v>
      </c>
      <c r="AX85" s="32">
        <f>ROUND(VLOOKUP($B85,'3.ข้อมูลงบทดลองปัจจุบัน'!$A$5:$CL$846,49,0),2)</f>
        <v>0</v>
      </c>
      <c r="AY85" s="32">
        <f>ROUND(VLOOKUP($B85,'3.ข้อมูลงบทดลองปัจจุบัน'!$A$5:$CL$846,50,0),2)</f>
        <v>0</v>
      </c>
      <c r="AZ85" s="32">
        <f>ROUND(VLOOKUP($B85,'3.ข้อมูลงบทดลองปัจจุบัน'!$A$5:$CL$846,51,0),2)</f>
        <v>0</v>
      </c>
      <c r="BA85" s="32">
        <f>ROUND(VLOOKUP($B85,'3.ข้อมูลงบทดลองปัจจุบัน'!$A$5:$CL$846,52,0),2)</f>
        <v>0</v>
      </c>
      <c r="BB85" s="32">
        <f>ROUND(VLOOKUP($B85,'3.ข้อมูลงบทดลองปัจจุบัน'!$A$5:$CL$846,53,0),2)</f>
        <v>0</v>
      </c>
      <c r="BC85" s="32">
        <f>ROUND(VLOOKUP($B85,'3.ข้อมูลงบทดลองปัจจุบัน'!$A$5:$CL$846,54,0),2)</f>
        <v>0</v>
      </c>
      <c r="BD85" s="32">
        <f>ROUND(VLOOKUP($B85,'3.ข้อมูลงบทดลองปัจจุบัน'!$A$5:$CL$846,55,0),2)</f>
        <v>0</v>
      </c>
      <c r="BE85" s="32">
        <f>ROUND(VLOOKUP($B85,'3.ข้อมูลงบทดลองปัจจุบัน'!$A$5:$CL$846,56,0),2)</f>
        <v>0</v>
      </c>
      <c r="BF85" s="32">
        <f>ROUND(VLOOKUP($B85,'3.ข้อมูลงบทดลองปัจจุบัน'!$A$5:$CL$846,57,0),2)</f>
        <v>0</v>
      </c>
      <c r="BG85" s="32">
        <f>ROUND(VLOOKUP($B85,'3.ข้อมูลงบทดลองปัจจุบัน'!$A$5:$CL$846,58,0),2)</f>
        <v>0</v>
      </c>
      <c r="BH85" s="32">
        <f>ROUND(VLOOKUP($B85,'3.ข้อมูลงบทดลองปัจจุบัน'!$A$5:$CL$846,59,0),2)</f>
        <v>0</v>
      </c>
      <c r="BI85" s="32">
        <f>ROUND(VLOOKUP($B85,'3.ข้อมูลงบทดลองปัจจุบัน'!$A$5:$CL$846,60,0),2)</f>
        <v>0</v>
      </c>
      <c r="BJ85" s="32">
        <f>ROUND(VLOOKUP($B85,'3.ข้อมูลงบทดลองปัจจุบัน'!$A$5:$CL$846,61,0),2)</f>
        <v>0</v>
      </c>
      <c r="BK85" s="32">
        <f>ROUND(VLOOKUP($B85,'3.ข้อมูลงบทดลองปัจจุบัน'!$A$5:$CL$846,62,0),2)</f>
        <v>0</v>
      </c>
      <c r="BL85" s="32">
        <f>ROUND(VLOOKUP($B85,'3.ข้อมูลงบทดลองปัจจุบัน'!$A$5:$CL$846,63,0),2)</f>
        <v>0</v>
      </c>
      <c r="BM85" s="32">
        <f>ROUND(VLOOKUP($B85,'3.ข้อมูลงบทดลองปัจจุบัน'!$A$5:$CL$846,64,0),2)</f>
        <v>0</v>
      </c>
      <c r="BN85" s="32">
        <f>ROUND(VLOOKUP($B85,'3.ข้อมูลงบทดลองปัจจุบัน'!$A$5:$CL$846,65,0),2)</f>
        <v>0</v>
      </c>
      <c r="BO85" s="32">
        <f>ROUND(VLOOKUP($B85,'3.ข้อมูลงบทดลองปัจจุบัน'!$A$5:$CL$846,66,0),2)</f>
        <v>0</v>
      </c>
      <c r="BP85" s="32">
        <f>ROUND(VLOOKUP($B85,'3.ข้อมูลงบทดลองปัจจุบัน'!$A$5:$CL$846,67,0),2)</f>
        <v>0</v>
      </c>
      <c r="BQ85" s="32">
        <f>ROUND(VLOOKUP($B85,'3.ข้อมูลงบทดลองปัจจุบัน'!$A$5:$CL$846,68,0),2)</f>
        <v>0</v>
      </c>
      <c r="BR85" s="32">
        <f>ROUND(VLOOKUP($B85,'3.ข้อมูลงบทดลองปัจจุบัน'!$A$5:$CL$846,69,0),2)</f>
        <v>0</v>
      </c>
      <c r="BS85" s="32">
        <f>ROUND(VLOOKUP($B85,'3.ข้อมูลงบทดลองปัจจุบัน'!$A$5:$CL$846,70,0),2)</f>
        <v>0</v>
      </c>
      <c r="BT85" s="32">
        <f>ROUND(VLOOKUP($B85,'3.ข้อมูลงบทดลองปัจจุบัน'!$A$5:$CL$846,71,0),2)</f>
        <v>0</v>
      </c>
      <c r="BU85" s="32">
        <f>ROUND(VLOOKUP($B85,'3.ข้อมูลงบทดลองปัจจุบัน'!$A$5:$CL$846,72,0),2)</f>
        <v>0</v>
      </c>
      <c r="BV85" s="32">
        <f>ROUND(VLOOKUP($B85,'3.ข้อมูลงบทดลองปัจจุบัน'!$A$5:$CL$846,73,0),2)</f>
        <v>0</v>
      </c>
      <c r="BW85" s="32">
        <f>ROUND(VLOOKUP($B85,'3.ข้อมูลงบทดลองปัจจุบัน'!$A$5:$CL$846,74,0),2)</f>
        <v>0</v>
      </c>
      <c r="BX85" s="32">
        <f>ROUND(VLOOKUP($B85,'3.ข้อมูลงบทดลองปัจจุบัน'!$A$5:$CL$846,75,0),2)</f>
        <v>0</v>
      </c>
      <c r="BY85" s="32">
        <f>ROUND(VLOOKUP($B85,'3.ข้อมูลงบทดลองปัจจุบัน'!$A$5:$CL$846,76,0),2)</f>
        <v>0</v>
      </c>
      <c r="BZ85" s="32">
        <f>ROUND(VLOOKUP($B85,'3.ข้อมูลงบทดลองปัจจุบัน'!$A$5:$CL$846,77,0),2)</f>
        <v>0</v>
      </c>
      <c r="CA85" s="32">
        <f>ROUND(VLOOKUP($B85,'3.ข้อมูลงบทดลองปัจจุบัน'!$A$5:$CL$846,78,0),2)</f>
        <v>0</v>
      </c>
      <c r="CB85" s="32">
        <f>ROUND(VLOOKUP($B85,'3.ข้อมูลงบทดลองปัจจุบัน'!$A$5:$CL$846,79,0),2)</f>
        <v>0</v>
      </c>
      <c r="CC85" s="32">
        <f>ROUND(VLOOKUP($B85,'3.ข้อมูลงบทดลองปัจจุบัน'!$A$5:$CL$846,80,0),2)</f>
        <v>0</v>
      </c>
      <c r="CD85" s="32">
        <f>ROUND(VLOOKUP($B85,'3.ข้อมูลงบทดลองปัจจุบัน'!$A$5:$CL$846,81,0),2)</f>
        <v>0</v>
      </c>
      <c r="CE85" s="32">
        <f>ROUND(VLOOKUP($B85,'3.ข้อมูลงบทดลองปัจจุบัน'!$A$5:$CL$846,82,0),2)</f>
        <v>0</v>
      </c>
      <c r="CF85" s="32">
        <f>ROUND(VLOOKUP($B85,'3.ข้อมูลงบทดลองปัจจุบัน'!$A$5:$CL$846,83,0),2)</f>
        <v>0</v>
      </c>
      <c r="CG85" s="32">
        <f>ROUND(VLOOKUP($B85,'3.ข้อมูลงบทดลองปัจจุบัน'!$A$5:$CL$846,84,0),2)</f>
        <v>0</v>
      </c>
      <c r="CH85" s="32">
        <f>ROUND(VLOOKUP($B85,'3.ข้อมูลงบทดลองปัจจุบัน'!$A$5:$CL$846,85,0),2)</f>
        <v>0</v>
      </c>
      <c r="CI85" s="32">
        <f>ROUND(VLOOKUP($B85,'3.ข้อมูลงบทดลองปัจจุบัน'!$A$5:$CL$846,86,0),2)</f>
        <v>0</v>
      </c>
      <c r="CJ85" s="32">
        <f>ROUND(VLOOKUP($B85,'3.ข้อมูลงบทดลองปัจจุบัน'!$A$5:$CL$846,87,0),2)</f>
        <v>0</v>
      </c>
      <c r="CK85" s="32">
        <f>ROUND(VLOOKUP($B85,'3.ข้อมูลงบทดลองปัจจุบัน'!$A$5:$CL$846,88,0),2)</f>
        <v>0</v>
      </c>
      <c r="CL85" s="32">
        <f>ROUND(VLOOKUP($B85,'3.ข้อมูลงบทดลองปัจจุบัน'!$A$5:$CL$846,89,0),2)</f>
        <v>0</v>
      </c>
      <c r="CM85" s="32">
        <f>ROUND(VLOOKUP($B85,'3.ข้อมูลงบทดลองปัจจุบัน'!$A$5:$CL$846,90,0),2)</f>
        <v>0</v>
      </c>
      <c r="CO85" s="75"/>
    </row>
    <row r="86" spans="1:93" x14ac:dyDescent="0.7">
      <c r="A86" s="101" t="s">
        <v>1471</v>
      </c>
      <c r="B86" s="101" t="s">
        <v>1998</v>
      </c>
      <c r="C86" s="100" t="s">
        <v>670</v>
      </c>
      <c r="D86" s="32">
        <f>ROUND(VLOOKUP($B86,'3.ข้อมูลงบทดลองปัจจุบัน'!$A$5:$CL$846,3,0),2)</f>
        <v>3826143.88</v>
      </c>
      <c r="E86" s="32">
        <f>ROUND(VLOOKUP($B86,'3.ข้อมูลงบทดลองปัจจุบัน'!$A$5:$CL$846,4,0),2)</f>
        <v>474078.56</v>
      </c>
      <c r="F86" s="32">
        <f>ROUND(VLOOKUP($B86,'3.ข้อมูลงบทดลองปัจจุบัน'!$A$5:$CL$846,5,0),2)</f>
        <v>539629.26</v>
      </c>
      <c r="G86" s="32">
        <f>ROUND(VLOOKUP($B86,'3.ข้อมูลงบทดลองปัจจุบัน'!$A$5:$CL$846,6,0),2)</f>
        <v>594186.18999999994</v>
      </c>
      <c r="H86" s="32">
        <f>ROUND(VLOOKUP($B86,'3.ข้อมูลงบทดลองปัจจุบัน'!$A$5:$CL$846,7,0),2)</f>
        <v>365031.72</v>
      </c>
      <c r="I86" s="32">
        <f>ROUND(VLOOKUP($B86,'3.ข้อมูลงบทดลองปัจจุบัน'!$A$5:$CL$846,8,0),2)</f>
        <v>571143.85</v>
      </c>
      <c r="J86" s="32">
        <f>ROUND(VLOOKUP($B86,'3.ข้อมูลงบทดลองปัจจุบัน'!$A$5:$CL$846,9,0),2)</f>
        <v>795378.04</v>
      </c>
      <c r="K86" s="32">
        <f>ROUND(VLOOKUP($B86,'3.ข้อมูลงบทดลองปัจจุบัน'!$A$5:$CL$846,10,0),2)</f>
        <v>812239.69</v>
      </c>
      <c r="L86" s="32">
        <f>ROUND(VLOOKUP($B86,'3.ข้อมูลงบทดลองปัจจุบัน'!$A$5:$CL$846,11,0),2)</f>
        <v>467189.25</v>
      </c>
      <c r="M86" s="32">
        <f>ROUND(VLOOKUP($B86,'3.ข้อมูลงบทดลองปัจจุบัน'!$A$5:$CL$846,12,0),2)</f>
        <v>472185.13</v>
      </c>
      <c r="N86" s="32">
        <f>ROUND(VLOOKUP($B86,'3.ข้อมูลงบทดลองปัจจุบัน'!$A$5:$CL$846,13,0),2)</f>
        <v>1098970.6399999999</v>
      </c>
      <c r="O86" s="32">
        <f>ROUND(VLOOKUP($B86,'3.ข้อมูลงบทดลองปัจจุบัน'!$A$5:$CL$846,14,0),2)</f>
        <v>114989.46</v>
      </c>
      <c r="P86" s="32">
        <f>ROUND(VLOOKUP($B86,'3.ข้อมูลงบทดลองปัจจุบัน'!$A$5:$CL$846,15,0),2)</f>
        <v>1678803.39</v>
      </c>
      <c r="Q86" s="32">
        <f>ROUND(VLOOKUP($B86,'3.ข้อมูลงบทดลองปัจจุบัน'!$A$5:$CL$846,16,0),2)</f>
        <v>414940.8</v>
      </c>
      <c r="R86" s="32">
        <f>ROUND(VLOOKUP($B86,'3.ข้อมูลงบทดลองปัจจุบัน'!$A$5:$CL$846,17,0),2)</f>
        <v>470068</v>
      </c>
      <c r="S86" s="32">
        <f>ROUND(VLOOKUP($B86,'3.ข้อมูลงบทดลองปัจจุบัน'!$A$5:$CL$846,18,0),2)</f>
        <v>914435.2</v>
      </c>
      <c r="T86" s="32">
        <f>ROUND(VLOOKUP($B86,'3.ข้อมูลงบทดลองปัจจุบัน'!$A$5:$CL$846,19,0),2)</f>
        <v>525223.52</v>
      </c>
      <c r="U86" s="32">
        <f>ROUND(VLOOKUP($B86,'3.ข้อมูลงบทดลองปัจจุบัน'!$A$5:$CL$846,20,0),2)</f>
        <v>376517.68</v>
      </c>
      <c r="V86" s="32">
        <f>ROUND(VLOOKUP($B86,'3.ข้อมูลงบทดลองปัจจุบัน'!$A$5:$CL$846,21,0),2)</f>
        <v>425395.8</v>
      </c>
      <c r="W86" s="32">
        <f>ROUND(VLOOKUP($B86,'3.ข้อมูลงบทดลองปัจจุบัน'!$A$5:$CL$846,22,0),2)</f>
        <v>234643.20000000001</v>
      </c>
      <c r="X86" s="32">
        <f>ROUND(VLOOKUP($B86,'3.ข้อมูลงบทดลองปัจจุบัน'!$A$5:$CL$846,23,0),2)</f>
        <v>4087466.41</v>
      </c>
      <c r="Y86" s="32">
        <f>ROUND(VLOOKUP($B86,'3.ข้อมูลงบทดลองปัจจุบัน'!$A$5:$CL$846,24,0),2)</f>
        <v>363189.2</v>
      </c>
      <c r="Z86" s="32">
        <f>ROUND(VLOOKUP($B86,'3.ข้อมูลงบทดลองปัจจุบัน'!$A$5:$CL$846,25,0),2)</f>
        <v>526571.74</v>
      </c>
      <c r="AA86" s="32">
        <f>ROUND(VLOOKUP($B86,'3.ข้อมูลงบทดลองปัจจุบัน'!$A$5:$CL$846,26,0),2)</f>
        <v>383273</v>
      </c>
      <c r="AB86" s="32">
        <f>ROUND(VLOOKUP($B86,'3.ข้อมูลงบทดลองปัจจุบัน'!$A$5:$CL$846,27,0),2)</f>
        <v>223149.8</v>
      </c>
      <c r="AC86" s="32">
        <f>ROUND(VLOOKUP($B86,'3.ข้อมูลงบทดลองปัจจุบัน'!$A$5:$CL$846,28,0),2)</f>
        <v>262219</v>
      </c>
      <c r="AD86" s="32">
        <f>ROUND(VLOOKUP($B86,'3.ข้อมูลงบทดลองปัจจุบัน'!$A$5:$CL$846,29,0),2)</f>
        <v>265826</v>
      </c>
      <c r="AE86" s="32">
        <f>ROUND(VLOOKUP($B86,'3.ข้อมูลงบทดลองปัจจุบัน'!$A$5:$CL$846,30,0),2)</f>
        <v>1010774.5</v>
      </c>
      <c r="AF86" s="32">
        <f>ROUND(VLOOKUP($B86,'3.ข้อมูลงบทดลองปัจจุบัน'!$A$5:$CL$846,31,0),2)</f>
        <v>363021.6</v>
      </c>
      <c r="AG86" s="32">
        <f>ROUND(VLOOKUP($B86,'3.ข้อมูลงบทดลองปัจจุบัน'!$A$5:$CL$846,32,0),2)</f>
        <v>370070.6</v>
      </c>
      <c r="AH86" s="32">
        <f>ROUND(VLOOKUP($B86,'3.ข้อมูลงบทดลองปัจจุบัน'!$A$5:$CL$846,33,0),2)</f>
        <v>444134.99</v>
      </c>
      <c r="AI86" s="32">
        <f>ROUND(VLOOKUP($B86,'3.ข้อมูลงบทดลองปัจจุบัน'!$A$5:$CL$846,34,0),2)</f>
        <v>693292.9</v>
      </c>
      <c r="AJ86" s="32">
        <f>ROUND(VLOOKUP($B86,'3.ข้อมูลงบทดลองปัจจุบัน'!$A$5:$CL$846,35,0),2)</f>
        <v>360963.1</v>
      </c>
      <c r="AK86" s="32">
        <f>ROUND(VLOOKUP($B86,'3.ข้อมูลงบทดลองปัจจุบัน'!$A$5:$CL$846,36,0),2)</f>
        <v>213453.2</v>
      </c>
      <c r="AL86" s="32">
        <f>ROUND(VLOOKUP($B86,'3.ข้อมูลงบทดลองปัจจุบัน'!$A$5:$CL$846,37,0),2)</f>
        <v>6849524.29</v>
      </c>
      <c r="AM86" s="32">
        <f>ROUND(VLOOKUP($B86,'3.ข้อมูลงบทดลองปัจจุบัน'!$A$5:$CL$846,38,0),2)</f>
        <v>509497.27</v>
      </c>
      <c r="AN86" s="32">
        <f>ROUND(VLOOKUP($B86,'3.ข้อมูลงบทดลองปัจจุบัน'!$A$5:$CL$846,39,0),2)</f>
        <v>407763.8</v>
      </c>
      <c r="AO86" s="32">
        <f>ROUND(VLOOKUP($B86,'3.ข้อมูลงบทดลองปัจจุบัน'!$A$5:$CL$846,40,0),2)</f>
        <v>811393.6</v>
      </c>
      <c r="AP86" s="32">
        <f>ROUND(VLOOKUP($B86,'3.ข้อมูลงบทดลองปัจจุบัน'!$A$5:$CL$846,41,0),2)</f>
        <v>744892.94</v>
      </c>
      <c r="AQ86" s="32">
        <f>ROUND(VLOOKUP($B86,'3.ข้อมูลงบทดลองปัจจุบัน'!$A$5:$CL$846,42,0),2)</f>
        <v>455545.1</v>
      </c>
      <c r="AR86" s="32">
        <f>ROUND(VLOOKUP($B86,'3.ข้อมูลงบทดลองปัจจุบัน'!$A$5:$CL$846,43,0),2)</f>
        <v>249522</v>
      </c>
      <c r="AS86" s="32">
        <f>ROUND(VLOOKUP($B86,'3.ข้อมูลงบทดลองปัจจุบัน'!$A$5:$CL$846,44,0),2)</f>
        <v>1382130.17</v>
      </c>
      <c r="AT86" s="32">
        <f>ROUND(VLOOKUP($B86,'3.ข้อมูลงบทดลองปัจจุบัน'!$A$5:$CL$846,45,0),2)</f>
        <v>421675.09</v>
      </c>
      <c r="AU86" s="32">
        <f>ROUND(VLOOKUP($B86,'3.ข้อมูลงบทดลองปัจจุบัน'!$A$5:$CL$846,46,0),2)</f>
        <v>669237.62</v>
      </c>
      <c r="AV86" s="32">
        <f>ROUND(VLOOKUP($B86,'3.ข้อมูลงบทดลองปัจจุบัน'!$A$5:$CL$846,47,0),2)</f>
        <v>922189</v>
      </c>
      <c r="AW86" s="32">
        <f>ROUND(VLOOKUP($B86,'3.ข้อมูลงบทดลองปัจจุบัน'!$A$5:$CL$846,48,0),2)</f>
        <v>362456.77</v>
      </c>
      <c r="AX86" s="32">
        <f>ROUND(VLOOKUP($B86,'3.ข้อมูลงบทดลองปัจจุบัน'!$A$5:$CL$846,49,0),2)</f>
        <v>314042.40000000002</v>
      </c>
      <c r="AY86" s="32">
        <f>ROUND(VLOOKUP($B86,'3.ข้อมูลงบทดลองปัจจุบัน'!$A$5:$CL$846,50,0),2)</f>
        <v>580271.87</v>
      </c>
      <c r="AZ86" s="32">
        <f>ROUND(VLOOKUP($B86,'3.ข้อมูลงบทดลองปัจจุบัน'!$A$5:$CL$846,51,0),2)</f>
        <v>348440.1</v>
      </c>
      <c r="BA86" s="32">
        <f>ROUND(VLOOKUP($B86,'3.ข้อมูลงบทดลองปัจจุบัน'!$A$5:$CL$846,52,0),2)</f>
        <v>419267.45</v>
      </c>
      <c r="BB86" s="32">
        <f>ROUND(VLOOKUP($B86,'3.ข้อมูลงบทดลองปัจจุบัน'!$A$5:$CL$846,53,0),2)</f>
        <v>1905457.26</v>
      </c>
      <c r="BC86" s="32">
        <f>ROUND(VLOOKUP($B86,'3.ข้อมูลงบทดลองปัจจุบัน'!$A$5:$CL$846,54,0),2)</f>
        <v>433955.4</v>
      </c>
      <c r="BD86" s="32">
        <f>ROUND(VLOOKUP($B86,'3.ข้อมูลงบทดลองปัจจุบัน'!$A$5:$CL$846,55,0),2)</f>
        <v>3999275</v>
      </c>
      <c r="BE86" s="32">
        <f>ROUND(VLOOKUP($B86,'3.ข้อมูลงบทดลองปัจจุบัน'!$A$5:$CL$846,56,0),2)</f>
        <v>959437.39</v>
      </c>
      <c r="BF86" s="32">
        <f>ROUND(VLOOKUP($B86,'3.ข้อมูลงบทดลองปัจจุบัน'!$A$5:$CL$846,57,0),2)</f>
        <v>430465.97</v>
      </c>
      <c r="BG86" s="32">
        <f>ROUND(VLOOKUP($B86,'3.ข้อมูลงบทดลองปัจจุบัน'!$A$5:$CL$846,58,0),2)</f>
        <v>364180.45</v>
      </c>
      <c r="BH86" s="32">
        <f>ROUND(VLOOKUP($B86,'3.ข้อมูลงบทดลองปัจจุบัน'!$A$5:$CL$846,59,0),2)</f>
        <v>2148648.2999999998</v>
      </c>
      <c r="BI86" s="32">
        <f>ROUND(VLOOKUP($B86,'3.ข้อมูลงบทดลองปัจจุบัน'!$A$5:$CL$846,60,0),2)</f>
        <v>305922</v>
      </c>
      <c r="BJ86" s="32">
        <f>ROUND(VLOOKUP($B86,'3.ข้อมูลงบทดลองปัจจุบัน'!$A$5:$CL$846,61,0),2)</f>
        <v>199988.1</v>
      </c>
      <c r="BK86" s="32">
        <f>ROUND(VLOOKUP($B86,'3.ข้อมูลงบทดลองปัจจุบัน'!$A$5:$CL$846,62,0),2)</f>
        <v>265076.09999999998</v>
      </c>
      <c r="BL86" s="32">
        <f>ROUND(VLOOKUP($B86,'3.ข้อมูลงบทดลองปัจจุบัน'!$A$5:$CL$846,63,0),2)</f>
        <v>234397.44</v>
      </c>
      <c r="BM86" s="32">
        <f>ROUND(VLOOKUP($B86,'3.ข้อมูลงบทดลองปัจจุบัน'!$A$5:$CL$846,64,0),2)</f>
        <v>2985954.91</v>
      </c>
      <c r="BN86" s="32">
        <f>ROUND(VLOOKUP($B86,'3.ข้อมูลงบทดลองปัจจุบัน'!$A$5:$CL$846,65,0),2)</f>
        <v>734543.61</v>
      </c>
      <c r="BO86" s="32">
        <f>ROUND(VLOOKUP($B86,'3.ข้อมูลงบทดลองปัจจุบัน'!$A$5:$CL$846,66,0),2)</f>
        <v>581843.51</v>
      </c>
      <c r="BP86" s="32">
        <f>ROUND(VLOOKUP($B86,'3.ข้อมูลงบทดลองปัจจุบัน'!$A$5:$CL$846,67,0),2)</f>
        <v>942074.29</v>
      </c>
      <c r="BQ86" s="32">
        <f>ROUND(VLOOKUP($B86,'3.ข้อมูลงบทดลองปัจจุบัน'!$A$5:$CL$846,68,0),2)</f>
        <v>557900</v>
      </c>
      <c r="BR86" s="32">
        <f>ROUND(VLOOKUP($B86,'3.ข้อมูลงบทดลองปัจจุบัน'!$A$5:$CL$846,69,0),2)</f>
        <v>361197.54</v>
      </c>
      <c r="BS86" s="32">
        <f>ROUND(VLOOKUP($B86,'3.ข้อมูลงบทดลองปัจจุบัน'!$A$5:$CL$846,70,0),2)</f>
        <v>10035142.23</v>
      </c>
      <c r="BT86" s="32">
        <f>ROUND(VLOOKUP($B86,'3.ข้อมูลงบทดลองปัจจุบัน'!$A$5:$CL$846,71,0),2)</f>
        <v>658916.76</v>
      </c>
      <c r="BU86" s="32">
        <f>ROUND(VLOOKUP($B86,'3.ข้อมูลงบทดลองปัจจุบัน'!$A$5:$CL$846,72,0),2)</f>
        <v>622722.57999999996</v>
      </c>
      <c r="BV86" s="32">
        <f>ROUND(VLOOKUP($B86,'3.ข้อมูลงบทดลองปัจจุบัน'!$A$5:$CL$846,73,0),2)</f>
        <v>1927074.02</v>
      </c>
      <c r="BW86" s="32">
        <f>ROUND(VLOOKUP($B86,'3.ข้อมูลงบทดลองปัจจุบัน'!$A$5:$CL$846,74,0),2)</f>
        <v>204442.6</v>
      </c>
      <c r="BX86" s="32">
        <f>ROUND(VLOOKUP($B86,'3.ข้อมูลงบทดลองปัจจุบัน'!$A$5:$CL$846,75,0),2)</f>
        <v>511338.03</v>
      </c>
      <c r="BY86" s="32">
        <f>ROUND(VLOOKUP($B86,'3.ข้อมูลงบทดลองปัจจุบัน'!$A$5:$CL$846,76,0),2)</f>
        <v>1196183.6499999999</v>
      </c>
      <c r="BZ86" s="32">
        <f>ROUND(VLOOKUP($B86,'3.ข้อมูลงบทดลองปัจจุบัน'!$A$5:$CL$846,77,0),2)</f>
        <v>416393.81</v>
      </c>
      <c r="CA86" s="32">
        <f>ROUND(VLOOKUP($B86,'3.ข้อมูลงบทดลองปัจจุบัน'!$A$5:$CL$846,78,0),2)</f>
        <v>365405.4</v>
      </c>
      <c r="CB86" s="32">
        <f>ROUND(VLOOKUP($B86,'3.ข้อมูลงบทดลองปัจจุบัน'!$A$5:$CL$846,79,0),2)</f>
        <v>516507.64</v>
      </c>
      <c r="CC86" s="32">
        <f>ROUND(VLOOKUP($B86,'3.ข้อมูลงบทดลองปัจจุบัน'!$A$5:$CL$846,80,0),2)</f>
        <v>687143.8</v>
      </c>
      <c r="CD86" s="32">
        <f>ROUND(VLOOKUP($B86,'3.ข้อมูลงบทดลองปัจจุบัน'!$A$5:$CL$846,81,0),2)</f>
        <v>1067837.81</v>
      </c>
      <c r="CE86" s="32">
        <f>ROUND(VLOOKUP($B86,'3.ข้อมูลงบทดลองปัจจุบัน'!$A$5:$CL$846,82,0),2)</f>
        <v>706709.8</v>
      </c>
      <c r="CF86" s="32">
        <f>ROUND(VLOOKUP($B86,'3.ข้อมูลงบทดลองปัจจุบัน'!$A$5:$CL$846,83,0),2)</f>
        <v>881033.76</v>
      </c>
      <c r="CG86" s="32">
        <f>ROUND(VLOOKUP($B86,'3.ข้อมูลงบทดลองปัจจุบัน'!$A$5:$CL$846,84,0),2)</f>
        <v>315096.99</v>
      </c>
      <c r="CH86" s="32">
        <f>ROUND(VLOOKUP($B86,'3.ข้อมูลงบทดลองปัจจุบัน'!$A$5:$CL$846,85,0),2)</f>
        <v>364382.12</v>
      </c>
      <c r="CI86" s="32">
        <f>ROUND(VLOOKUP($B86,'3.ข้อมูลงบทดลองปัจจุบัน'!$A$5:$CL$846,86,0),2)</f>
        <v>257587.20000000001</v>
      </c>
      <c r="CJ86" s="32">
        <f>ROUND(VLOOKUP($B86,'3.ข้อมูลงบทดลองปัจจุบัน'!$A$5:$CL$846,87,0),2)</f>
        <v>363464.07</v>
      </c>
      <c r="CK86" s="32">
        <f>ROUND(VLOOKUP($B86,'3.ข้อมูลงบทดลองปัจจุบัน'!$A$5:$CL$846,88,0),2)</f>
        <v>1153830.67</v>
      </c>
      <c r="CL86" s="32">
        <f>ROUND(VLOOKUP($B86,'3.ข้อมูลงบทดลองปัจจุบัน'!$A$5:$CL$846,89,0),2)</f>
        <v>174270.6</v>
      </c>
      <c r="CM86" s="32">
        <f>ROUND(VLOOKUP($B86,'3.ข้อมูลงบทดลองปัจจุบัน'!$A$5:$CL$846,90,0),2)</f>
        <v>185515.5</v>
      </c>
      <c r="CO86" s="75"/>
    </row>
    <row r="87" spans="1:93" x14ac:dyDescent="0.7">
      <c r="A87" s="101" t="s">
        <v>1471</v>
      </c>
      <c r="B87" s="101" t="s">
        <v>1999</v>
      </c>
      <c r="C87" s="100" t="s">
        <v>671</v>
      </c>
      <c r="D87" s="32">
        <f>ROUND(VLOOKUP($B87,'3.ข้อมูลงบทดลองปัจจุบัน'!$A$5:$CL$846,3,0),2)</f>
        <v>5739215.7999999998</v>
      </c>
      <c r="E87" s="32">
        <f>ROUND(VLOOKUP($B87,'3.ข้อมูลงบทดลองปัจจุบัน'!$A$5:$CL$846,4,0),2)</f>
        <v>711117.84</v>
      </c>
      <c r="F87" s="32">
        <f>ROUND(VLOOKUP($B87,'3.ข้อมูลงบทดลองปัจจุบัน'!$A$5:$CL$846,5,0),2)</f>
        <v>809443.91</v>
      </c>
      <c r="G87" s="32">
        <f>ROUND(VLOOKUP($B87,'3.ข้อมูลงบทดลองปัจจุบัน'!$A$5:$CL$846,6,0),2)</f>
        <v>891279.28</v>
      </c>
      <c r="H87" s="32">
        <f>ROUND(VLOOKUP($B87,'3.ข้อมูลงบทดลองปัจจุบัน'!$A$5:$CL$846,7,0),2)</f>
        <v>547547.57999999996</v>
      </c>
      <c r="I87" s="32">
        <f>ROUND(VLOOKUP($B87,'3.ข้อมูลงบทดลองปัจจุบัน'!$A$5:$CL$846,8,0),2)</f>
        <v>856715.78</v>
      </c>
      <c r="J87" s="32">
        <f>ROUND(VLOOKUP($B87,'3.ข้อมูลงบทดลองปัจจุบัน'!$A$5:$CL$846,9,0),2)</f>
        <v>1193067.06</v>
      </c>
      <c r="K87" s="32">
        <f>ROUND(VLOOKUP($B87,'3.ข้อมูลงบทดลองปัจจุบัน'!$A$5:$CL$846,10,0),2)</f>
        <v>1218359.55</v>
      </c>
      <c r="L87" s="32">
        <f>ROUND(VLOOKUP($B87,'3.ข้อมูลงบทดลองปัจจุบัน'!$A$5:$CL$846,11,0),2)</f>
        <v>700783.89</v>
      </c>
      <c r="M87" s="32">
        <f>ROUND(VLOOKUP($B87,'3.ข้อมูลงบทดลองปัจจุบัน'!$A$5:$CL$846,12,0),2)</f>
        <v>717277.7</v>
      </c>
      <c r="N87" s="32">
        <f>ROUND(VLOOKUP($B87,'3.ข้อมูลงบทดลองปัจจุบัน'!$A$5:$CL$846,13,0),2)</f>
        <v>1648455.96</v>
      </c>
      <c r="O87" s="32">
        <f>ROUND(VLOOKUP($B87,'3.ข้อมูลงบทดลองปัจจุบัน'!$A$5:$CL$846,14,0),2)</f>
        <v>169484.2</v>
      </c>
      <c r="P87" s="32">
        <f>ROUND(VLOOKUP($B87,'3.ข้อมูลงบทดลองปัจจุบัน'!$A$5:$CL$846,15,0),2)</f>
        <v>2518205.06</v>
      </c>
      <c r="Q87" s="32">
        <f>ROUND(VLOOKUP($B87,'3.ข้อมูลงบทดลองปัจจุบัน'!$A$5:$CL$846,16,0),2)</f>
        <v>622412.69999999995</v>
      </c>
      <c r="R87" s="32">
        <f>ROUND(VLOOKUP($B87,'3.ข้อมูลงบทดลองปัจจุบัน'!$A$5:$CL$846,17,0),2)</f>
        <v>705113.7</v>
      </c>
      <c r="S87" s="32">
        <f>ROUND(VLOOKUP($B87,'3.ข้อมูลงบทดลองปัจจุบัน'!$A$5:$CL$846,18,0),2)</f>
        <v>1162120.3</v>
      </c>
      <c r="T87" s="32">
        <f>ROUND(VLOOKUP($B87,'3.ข้อมูลงบทดลองปัจจุบัน'!$A$5:$CL$846,19,0),2)</f>
        <v>787835.28</v>
      </c>
      <c r="U87" s="32">
        <f>ROUND(VLOOKUP($B87,'3.ข้อมูลงบทดลองปัจจุบัน'!$A$5:$CL$846,20,0),2)</f>
        <v>564776.52</v>
      </c>
      <c r="V87" s="32">
        <f>ROUND(VLOOKUP($B87,'3.ข้อมูลงบทดลองปัจจุบัน'!$A$5:$CL$846,21,0),2)</f>
        <v>638094</v>
      </c>
      <c r="W87" s="32">
        <f>ROUND(VLOOKUP($B87,'3.ข้อมูลงบทดลองปัจจุบัน'!$A$5:$CL$846,22,0),2)</f>
        <v>351964.8</v>
      </c>
      <c r="X87" s="32">
        <f>ROUND(VLOOKUP($B87,'3.ข้อมูลงบทดลองปัจจุบัน'!$A$5:$CL$846,23,0),2)</f>
        <v>6131199.5800000001</v>
      </c>
      <c r="Y87" s="32">
        <f>ROUND(VLOOKUP($B87,'3.ข้อมูลงบทดลองปัจจุบัน'!$A$5:$CL$846,24,0),2)</f>
        <v>426103.8</v>
      </c>
      <c r="Z87" s="32">
        <f>ROUND(VLOOKUP($B87,'3.ข้อมูลงบทดลองปัจจุบัน'!$A$5:$CL$846,25,0),2)</f>
        <v>788390.6</v>
      </c>
      <c r="AA87" s="32">
        <f>ROUND(VLOOKUP($B87,'3.ข้อมูลงบทดลองปัจจุบัน'!$A$5:$CL$846,26,0),2)</f>
        <v>574910.1</v>
      </c>
      <c r="AB87" s="32">
        <f>ROUND(VLOOKUP($B87,'3.ข้อมูลงบทดลองปัจจุบัน'!$A$5:$CL$846,27,0),2)</f>
        <v>334724.7</v>
      </c>
      <c r="AC87" s="32">
        <f>ROUND(VLOOKUP($B87,'3.ข้อมูลงบทดลองปัจจุบัน'!$A$5:$CL$846,28,0),2)</f>
        <v>393328.5</v>
      </c>
      <c r="AD87" s="32">
        <f>ROUND(VLOOKUP($B87,'3.ข้อมูลงบทดลองปัจจุบัน'!$A$5:$CL$846,29,0),2)</f>
        <v>398739</v>
      </c>
      <c r="AE87" s="32">
        <f>ROUND(VLOOKUP($B87,'3.ข้อมูลงบทดลองปัจจุบัน'!$A$5:$CL$846,30,0),2)</f>
        <v>1516161.73</v>
      </c>
      <c r="AF87" s="32">
        <f>ROUND(VLOOKUP($B87,'3.ข้อมูลงบทดลองปัจจุบัน'!$A$5:$CL$846,31,0),2)</f>
        <v>544532.4</v>
      </c>
      <c r="AG87" s="32">
        <f>ROUND(VLOOKUP($B87,'3.ข้อมูลงบทดลองปัจจุบัน'!$A$5:$CL$846,32,0),2)</f>
        <v>555106.80000000005</v>
      </c>
      <c r="AH87" s="32">
        <f>ROUND(VLOOKUP($B87,'3.ข้อมูลงบทดลองปัจจุบัน'!$A$5:$CL$846,33,0),2)</f>
        <v>666202.48</v>
      </c>
      <c r="AI87" s="32">
        <f>ROUND(VLOOKUP($B87,'3.ข้อมูลงบทดลองปัจจุบัน'!$A$5:$CL$846,34,0),2)</f>
        <v>1039939.35</v>
      </c>
      <c r="AJ87" s="32">
        <f>ROUND(VLOOKUP($B87,'3.ข้อมูลงบทดลองปัจจุบัน'!$A$5:$CL$846,35,0),2)</f>
        <v>499458.15</v>
      </c>
      <c r="AK87" s="32">
        <f>ROUND(VLOOKUP($B87,'3.ข้อมูลงบทดลองปัจจุบัน'!$A$5:$CL$846,36,0),2)</f>
        <v>320179.8</v>
      </c>
      <c r="AL87" s="32">
        <f>ROUND(VLOOKUP($B87,'3.ข้อมูลงบทดลองปัจจุบัน'!$A$5:$CL$846,37,0),2)</f>
        <v>10274186.26</v>
      </c>
      <c r="AM87" s="32">
        <f>ROUND(VLOOKUP($B87,'3.ข้อมูลงบทดลองปัจจุบัน'!$A$5:$CL$846,38,0),2)</f>
        <v>764245.9</v>
      </c>
      <c r="AN87" s="32">
        <f>ROUND(VLOOKUP($B87,'3.ข้อมูลงบทดลองปัจจุบัน'!$A$5:$CL$846,39,0),2)</f>
        <v>611675.69999999995</v>
      </c>
      <c r="AO87" s="32">
        <f>ROUND(VLOOKUP($B87,'3.ข้อมูลงบทดลองปัจจุบัน'!$A$5:$CL$846,40,0),2)</f>
        <v>1210719.75</v>
      </c>
      <c r="AP87" s="32">
        <f>ROUND(VLOOKUP($B87,'3.ข้อมูลงบทดลองปัจจุบัน'!$A$5:$CL$846,41,0),2)</f>
        <v>1117229.9099999999</v>
      </c>
      <c r="AQ87" s="32">
        <f>ROUND(VLOOKUP($B87,'3.ข้อมูลงบทดลองปัจจุบัน'!$A$5:$CL$846,42,0),2)</f>
        <v>683317.64</v>
      </c>
      <c r="AR87" s="32">
        <f>ROUND(VLOOKUP($B87,'3.ข้อมูลงบทดลองปัจจุบัน'!$A$5:$CL$846,43,0),2)</f>
        <v>374283</v>
      </c>
      <c r="AS87" s="32">
        <f>ROUND(VLOOKUP($B87,'3.ข้อมูลงบทดลองปัจจุบัน'!$A$5:$CL$846,44,0),2)</f>
        <v>2073195.26</v>
      </c>
      <c r="AT87" s="32">
        <f>ROUND(VLOOKUP($B87,'3.ข้อมูลงบทดลองปัจจุบัน'!$A$5:$CL$846,45,0),2)</f>
        <v>632512.63</v>
      </c>
      <c r="AU87" s="32">
        <f>ROUND(VLOOKUP($B87,'3.ข้อมูลงบทดลองปัจจุบัน'!$A$5:$CL$846,46,0),2)</f>
        <v>1003856.6</v>
      </c>
      <c r="AV87" s="32">
        <f>ROUND(VLOOKUP($B87,'3.ข้อมูลงบทดลองปัจจุบัน'!$A$5:$CL$846,47,0),2)</f>
        <v>1383283.5</v>
      </c>
      <c r="AW87" s="32">
        <f>ROUND(VLOOKUP($B87,'3.ข้อมูลงบทดลองปัจจุบัน'!$A$5:$CL$846,48,0),2)</f>
        <v>543685.15</v>
      </c>
      <c r="AX87" s="32">
        <f>ROUND(VLOOKUP($B87,'3.ข้อมูลงบทดลองปัจจุบัน'!$A$5:$CL$846,49,0),2)</f>
        <v>471063.6</v>
      </c>
      <c r="AY87" s="32">
        <f>ROUND(VLOOKUP($B87,'3.ข้อมูลงบทดลองปัจจุบัน'!$A$5:$CL$846,50,0),2)</f>
        <v>870407.8</v>
      </c>
      <c r="AZ87" s="32">
        <f>ROUND(VLOOKUP($B87,'3.ข้อมูลงบทดลองปัจจุบัน'!$A$5:$CL$846,51,0),2)</f>
        <v>522660.15</v>
      </c>
      <c r="BA87" s="32">
        <f>ROUND(VLOOKUP($B87,'3.ข้อมูลงบทดลองปัจจุบัน'!$A$5:$CL$846,52,0),2)</f>
        <v>628901.18000000005</v>
      </c>
      <c r="BB87" s="32">
        <f>ROUND(VLOOKUP($B87,'3.ข้อมูลงบทดลองปัจจุบัน'!$A$5:$CL$846,53,0),2)</f>
        <v>2858185.88</v>
      </c>
      <c r="BC87" s="32">
        <f>ROUND(VLOOKUP($B87,'3.ข้อมูลงบทดลองปัจจุบัน'!$A$5:$CL$846,54,0),2)</f>
        <v>650933.1</v>
      </c>
      <c r="BD87" s="32">
        <f>ROUND(VLOOKUP($B87,'3.ข้อมูลงบทดลองปัจจุบัน'!$A$5:$CL$846,55,0),2)</f>
        <v>5998912.46</v>
      </c>
      <c r="BE87" s="32">
        <f>ROUND(VLOOKUP($B87,'3.ข้อมูลงบทดลองปัจจุบัน'!$A$5:$CL$846,56,0),2)</f>
        <v>1575249.26</v>
      </c>
      <c r="BF87" s="32">
        <f>ROUND(VLOOKUP($B87,'3.ข้อมูลงบทดลองปัจจุบัน'!$A$5:$CL$846,57,0),2)</f>
        <v>592183.77</v>
      </c>
      <c r="BG87" s="32">
        <f>ROUND(VLOOKUP($B87,'3.ข้อมูลงบทดลองปัจจุบัน'!$A$5:$CL$846,58,0),2)</f>
        <v>546270.67000000004</v>
      </c>
      <c r="BH87" s="32">
        <f>ROUND(VLOOKUP($B87,'3.ข้อมูลงบทดลองปัจจุบัน'!$A$5:$CL$846,59,0),2)</f>
        <v>3222972.42</v>
      </c>
      <c r="BI87" s="32">
        <f>ROUND(VLOOKUP($B87,'3.ข้อมูลงบทดลองปัจจุบัน'!$A$5:$CL$846,60,0),2)</f>
        <v>458882.99</v>
      </c>
      <c r="BJ87" s="32">
        <f>ROUND(VLOOKUP($B87,'3.ข้อมูลงบทดลองปัจจุบัน'!$A$5:$CL$846,61,0),2)</f>
        <v>299982.15000000002</v>
      </c>
      <c r="BK87" s="32">
        <f>ROUND(VLOOKUP($B87,'3.ข้อมูลงบทดลองปัจจุบัน'!$A$5:$CL$846,62,0),2)</f>
        <v>397344.15</v>
      </c>
      <c r="BL87" s="32">
        <f>ROUND(VLOOKUP($B87,'3.ข้อมูลงบทดลองปัจจุบัน'!$A$5:$CL$846,63,0),2)</f>
        <v>351596.17</v>
      </c>
      <c r="BM87" s="32">
        <f>ROUND(VLOOKUP($B87,'3.ข้อมูลงบทดลองปัจจุบัน'!$A$5:$CL$846,64,0),2)</f>
        <v>4128531.49</v>
      </c>
      <c r="BN87" s="32">
        <f>ROUND(VLOOKUP($B87,'3.ข้อมูลงบทดลองปัจจุบัน'!$A$5:$CL$846,65,0),2)</f>
        <v>1101815.4099999999</v>
      </c>
      <c r="BO87" s="32">
        <f>ROUND(VLOOKUP($B87,'3.ข้อมูลงบทดลองปัจจุบัน'!$A$5:$CL$846,66,0),2)</f>
        <v>872765.26</v>
      </c>
      <c r="BP87" s="32">
        <f>ROUND(VLOOKUP($B87,'3.ข้อมูลงบทดลองปัจจุบัน'!$A$5:$CL$846,67,0),2)</f>
        <v>1287643.24</v>
      </c>
      <c r="BQ87" s="32">
        <f>ROUND(VLOOKUP($B87,'3.ข้อมูลงบทดลองปัจจุบัน'!$A$5:$CL$846,68,0),2)</f>
        <v>839850.01</v>
      </c>
      <c r="BR87" s="32">
        <f>ROUND(VLOOKUP($B87,'3.ข้อมูลงบทดลองปัจจุบัน'!$A$5:$CL$846,69,0),2)</f>
        <v>541796.31999999995</v>
      </c>
      <c r="BS87" s="32">
        <f>ROUND(VLOOKUP($B87,'3.ข้อมูลงบทดลองปัจจุบัน'!$A$5:$CL$846,70,0),2)</f>
        <v>15052713.289999999</v>
      </c>
      <c r="BT87" s="32">
        <f>ROUND(VLOOKUP($B87,'3.ข้อมูลงบทดลองปัจจุบัน'!$A$5:$CL$846,71,0),2)</f>
        <v>989057.64</v>
      </c>
      <c r="BU87" s="32">
        <f>ROUND(VLOOKUP($B87,'3.ข้อมูลงบทดลองปัจจุบัน'!$A$5:$CL$846,72,0),2)</f>
        <v>934083.57</v>
      </c>
      <c r="BV87" s="32">
        <f>ROUND(VLOOKUP($B87,'3.ข้อมูลงบทดลองปัจจุบัน'!$A$5:$CL$846,73,0),2)</f>
        <v>2889446.83</v>
      </c>
      <c r="BW87" s="32">
        <f>ROUND(VLOOKUP($B87,'3.ข้อมูลงบทดลองปัจจุบัน'!$A$5:$CL$846,74,0),2)</f>
        <v>282521.90000000002</v>
      </c>
      <c r="BX87" s="32">
        <f>ROUND(VLOOKUP($B87,'3.ข้อมูลงบทดลองปัจจุบัน'!$A$5:$CL$846,75,0),2)</f>
        <v>762507.05</v>
      </c>
      <c r="BY87" s="32">
        <f>ROUND(VLOOKUP($B87,'3.ข้อมูลงบทดลองปัจจุบัน'!$A$5:$CL$846,76,0),2)</f>
        <v>1794275.48</v>
      </c>
      <c r="BZ87" s="32">
        <f>ROUND(VLOOKUP($B87,'3.ข้อมูลงบทดลองปัจจุบัน'!$A$5:$CL$846,77,0),2)</f>
        <v>624590.71</v>
      </c>
      <c r="CA87" s="32">
        <f>ROUND(VLOOKUP($B87,'3.ข้อมูลงบทดลองปัจจุบัน'!$A$5:$CL$846,78,0),2)</f>
        <v>548108.1</v>
      </c>
      <c r="CB87" s="32">
        <f>ROUND(VLOOKUP($B87,'3.ข้อมูลงบทดลองปัจจุบัน'!$A$5:$CL$846,79,0),2)</f>
        <v>774747.06</v>
      </c>
      <c r="CC87" s="32">
        <f>ROUND(VLOOKUP($B87,'3.ข้อมูลงบทดลองปัจจุบัน'!$A$5:$CL$846,80,0),2)</f>
        <v>1030814.4</v>
      </c>
      <c r="CD87" s="32">
        <f>ROUND(VLOOKUP($B87,'3.ข้อมูลงบทดลองปัจจุบัน'!$A$5:$CL$846,81,0),2)</f>
        <v>1601756.69</v>
      </c>
      <c r="CE87" s="32">
        <f>ROUND(VLOOKUP($B87,'3.ข้อมูลงบทดลองปัจจุบัน'!$A$5:$CL$846,82,0),2)</f>
        <v>1060064.7</v>
      </c>
      <c r="CF87" s="32">
        <f>ROUND(VLOOKUP($B87,'3.ข้อมูลงบทดลองปัจจุบัน'!$A$5:$CL$846,83,0),2)</f>
        <v>1321550.6200000001</v>
      </c>
      <c r="CG87" s="32">
        <f>ROUND(VLOOKUP($B87,'3.ข้อมูลงบทดลองปัจจุบัน'!$A$5:$CL$846,84,0),2)</f>
        <v>472645.48</v>
      </c>
      <c r="CH87" s="32">
        <f>ROUND(VLOOKUP($B87,'3.ข้อมูลงบทดลองปัจจุบัน'!$A$5:$CL$846,85,0),2)</f>
        <v>454402.22</v>
      </c>
      <c r="CI87" s="32">
        <f>ROUND(VLOOKUP($B87,'3.ข้อมูลงบทดลองปัจจุบัน'!$A$5:$CL$846,86,0),2)</f>
        <v>386380.79999999999</v>
      </c>
      <c r="CJ87" s="32">
        <f>ROUND(VLOOKUP($B87,'3.ข้อมูลงบทดลองปัจจุบัน'!$A$5:$CL$846,87,0),2)</f>
        <v>545196.11</v>
      </c>
      <c r="CK87" s="32">
        <f>ROUND(VLOOKUP($B87,'3.ข้อมูลงบทดลองปัจจุบัน'!$A$5:$CL$846,88,0),2)</f>
        <v>1729807.3</v>
      </c>
      <c r="CL87" s="32">
        <f>ROUND(VLOOKUP($B87,'3.ข้อมูลงบทดลองปัจจุบัน'!$A$5:$CL$846,89,0),2)</f>
        <v>261405.9</v>
      </c>
      <c r="CM87" s="32">
        <f>ROUND(VLOOKUP($B87,'3.ข้อมูลงบทดลองปัจจุบัน'!$A$5:$CL$846,90,0),2)</f>
        <v>278273.25</v>
      </c>
      <c r="CO87" s="75"/>
    </row>
    <row r="88" spans="1:93" x14ac:dyDescent="0.7">
      <c r="A88" s="101" t="s">
        <v>1471</v>
      </c>
      <c r="B88" s="101" t="s">
        <v>2000</v>
      </c>
      <c r="C88" s="100" t="s">
        <v>672</v>
      </c>
      <c r="D88" s="32">
        <f>ROUND(VLOOKUP($B88,'3.ข้อมูลงบทดลองปัจจุบัน'!$A$5:$CL$846,3,0),2)</f>
        <v>175634.24</v>
      </c>
      <c r="E88" s="32">
        <f>ROUND(VLOOKUP($B88,'3.ข้อมูลงบทดลองปัจจุบัน'!$A$5:$CL$846,4,0),2)</f>
        <v>33597</v>
      </c>
      <c r="F88" s="32">
        <f>ROUND(VLOOKUP($B88,'3.ข้อมูลงบทดลองปัจจุบัน'!$A$5:$CL$846,5,0),2)</f>
        <v>79163.39</v>
      </c>
      <c r="G88" s="32">
        <f>ROUND(VLOOKUP($B88,'3.ข้อมูลงบทดลองปัจจุบัน'!$A$5:$CL$846,6,0),2)</f>
        <v>57429</v>
      </c>
      <c r="H88" s="32">
        <f>ROUND(VLOOKUP($B88,'3.ข้อมูลงบทดลองปัจจุบัน'!$A$5:$CL$846,7,0),2)</f>
        <v>113770</v>
      </c>
      <c r="I88" s="32">
        <f>ROUND(VLOOKUP($B88,'3.ข้อมูลงบทดลองปัจจุบัน'!$A$5:$CL$846,8,0),2)</f>
        <v>40370.400000000001</v>
      </c>
      <c r="J88" s="32">
        <f>ROUND(VLOOKUP($B88,'3.ข้อมูลงบทดลองปัจจุบัน'!$A$5:$CL$846,9,0),2)</f>
        <v>79639.8</v>
      </c>
      <c r="K88" s="32">
        <f>ROUND(VLOOKUP($B88,'3.ข้อมูลงบทดลองปัจจุบัน'!$A$5:$CL$846,10,0),2)</f>
        <v>94721.2</v>
      </c>
      <c r="L88" s="32">
        <f>ROUND(VLOOKUP($B88,'3.ข้อมูลงบทดลองปัจจุบัน'!$A$5:$CL$846,11,0),2)</f>
        <v>76192.800000000003</v>
      </c>
      <c r="M88" s="32">
        <f>ROUND(VLOOKUP($B88,'3.ข้อมูลงบทดลองปัจจุบัน'!$A$5:$CL$846,12,0),2)</f>
        <v>73822.8</v>
      </c>
      <c r="N88" s="32">
        <f>ROUND(VLOOKUP($B88,'3.ข้อมูลงบทดลองปัจจุบัน'!$A$5:$CL$846,13,0),2)</f>
        <v>61387.199999999997</v>
      </c>
      <c r="O88" s="32">
        <f>ROUND(VLOOKUP($B88,'3.ข้อมูลงบทดลองปัจจุบัน'!$A$5:$CL$846,14,0),2)</f>
        <v>0</v>
      </c>
      <c r="P88" s="32">
        <f>ROUND(VLOOKUP($B88,'3.ข้อมูลงบทดลองปัจจุบัน'!$A$5:$CL$846,15,0),2)</f>
        <v>100097.4</v>
      </c>
      <c r="Q88" s="32">
        <f>ROUND(VLOOKUP($B88,'3.ข้อมูลงบทดลองปัจจุบัน'!$A$5:$CL$846,16,0),2)</f>
        <v>58299.3</v>
      </c>
      <c r="R88" s="32">
        <f>ROUND(VLOOKUP($B88,'3.ข้อมูลงบทดลองปัจจุบัน'!$A$5:$CL$846,17,0),2)</f>
        <v>37991.599999999999</v>
      </c>
      <c r="S88" s="32">
        <f>ROUND(VLOOKUP($B88,'3.ข้อมูลงบทดลองปัจจุบัน'!$A$5:$CL$846,18,0),2)</f>
        <v>39805.800000000003</v>
      </c>
      <c r="T88" s="32">
        <f>ROUND(VLOOKUP($B88,'3.ข้อมูลงบทดลองปัจจุบัน'!$A$5:$CL$846,19,0),2)</f>
        <v>56248.98</v>
      </c>
      <c r="U88" s="32">
        <f>ROUND(VLOOKUP($B88,'3.ข้อมูลงบทดลองปัจจุบัน'!$A$5:$CL$846,20,0),2)</f>
        <v>65959.399999999994</v>
      </c>
      <c r="V88" s="32">
        <f>ROUND(VLOOKUP($B88,'3.ข้อมูลงบทดลองปัจจุบัน'!$A$5:$CL$846,21,0),2)</f>
        <v>87785.4</v>
      </c>
      <c r="W88" s="32">
        <f>ROUND(VLOOKUP($B88,'3.ข้อมูลงบทดลองปัจจุบัน'!$A$5:$CL$846,22,0),2)</f>
        <v>55622.400000000001</v>
      </c>
      <c r="X88" s="32">
        <f>ROUND(VLOOKUP($B88,'3.ข้อมูลงบทดลองปัจจุบัน'!$A$5:$CL$846,23,0),2)</f>
        <v>235624.39</v>
      </c>
      <c r="Y88" s="32">
        <f>ROUND(VLOOKUP($B88,'3.ข้อมูลงบทดลองปัจจุบัน'!$A$5:$CL$846,24,0),2)</f>
        <v>35112</v>
      </c>
      <c r="Z88" s="32">
        <f>ROUND(VLOOKUP($B88,'3.ข้อมูลงบทดลองปัจจุบัน'!$A$5:$CL$846,25,0),2)</f>
        <v>25347</v>
      </c>
      <c r="AA88" s="32">
        <f>ROUND(VLOOKUP($B88,'3.ข้อมูลงบทดลองปัจจุบัน'!$A$5:$CL$846,26,0),2)</f>
        <v>61543.199999999997</v>
      </c>
      <c r="AB88" s="32">
        <f>ROUND(VLOOKUP($B88,'3.ข้อมูลงบทดลองปัจจุบัน'!$A$5:$CL$846,27,0),2)</f>
        <v>16619.2</v>
      </c>
      <c r="AC88" s="32">
        <f>ROUND(VLOOKUP($B88,'3.ข้อมูลงบทดลองปัจจุบัน'!$A$5:$CL$846,28,0),2)</f>
        <v>59549.4</v>
      </c>
      <c r="AD88" s="32">
        <f>ROUND(VLOOKUP($B88,'3.ข้อมูลงบทดลองปัจจุบัน'!$A$5:$CL$846,29,0),2)</f>
        <v>51861</v>
      </c>
      <c r="AE88" s="32">
        <f>ROUND(VLOOKUP($B88,'3.ข้อมูลงบทดลองปัจจุบัน'!$A$5:$CL$846,30,0),2)</f>
        <v>149981.4</v>
      </c>
      <c r="AF88" s="32">
        <f>ROUND(VLOOKUP($B88,'3.ข้อมูลงบทดลองปัจจุบัน'!$A$5:$CL$846,31,0),2)</f>
        <v>24370.23</v>
      </c>
      <c r="AG88" s="32">
        <f>ROUND(VLOOKUP($B88,'3.ข้อมูลงบทดลองปัจจุบัน'!$A$5:$CL$846,32,0),2)</f>
        <v>43706.400000000001</v>
      </c>
      <c r="AH88" s="32">
        <f>ROUND(VLOOKUP($B88,'3.ข้อมูลงบทดลองปัจจุบัน'!$A$5:$CL$846,33,0),2)</f>
        <v>51501.9</v>
      </c>
      <c r="AI88" s="32">
        <f>ROUND(VLOOKUP($B88,'3.ข้อมูลงบทดลองปัจจุบัน'!$A$5:$CL$846,34,0),2)</f>
        <v>39198</v>
      </c>
      <c r="AJ88" s="32">
        <f>ROUND(VLOOKUP($B88,'3.ข้อมูลงบทดลองปัจจุบัน'!$A$5:$CL$846,35,0),2)</f>
        <v>54386.400000000001</v>
      </c>
      <c r="AK88" s="32">
        <f>ROUND(VLOOKUP($B88,'3.ข้อมูลงบทดลองปัจจุบัน'!$A$5:$CL$846,36,0),2)</f>
        <v>0</v>
      </c>
      <c r="AL88" s="32">
        <f>ROUND(VLOOKUP($B88,'3.ข้อมูลงบทดลองปัจจุบัน'!$A$5:$CL$846,37,0),2)</f>
        <v>219195.5</v>
      </c>
      <c r="AM88" s="32">
        <f>ROUND(VLOOKUP($B88,'3.ข้อมูลงบทดลองปัจจุบัน'!$A$5:$CL$846,38,0),2)</f>
        <v>48554.400000000001</v>
      </c>
      <c r="AN88" s="32">
        <f>ROUND(VLOOKUP($B88,'3.ข้อมูลงบทดลองปัจจุบัน'!$A$5:$CL$846,39,0),2)</f>
        <v>61152.6</v>
      </c>
      <c r="AO88" s="32">
        <f>ROUND(VLOOKUP($B88,'3.ข้อมูลงบทดลองปัจจุบัน'!$A$5:$CL$846,40,0),2)</f>
        <v>45644.4</v>
      </c>
      <c r="AP88" s="32">
        <f>ROUND(VLOOKUP($B88,'3.ข้อมูลงบทดลองปัจจุบัน'!$A$5:$CL$846,41,0),2)</f>
        <v>64089.599999999999</v>
      </c>
      <c r="AQ88" s="32">
        <f>ROUND(VLOOKUP($B88,'3.ข้อมูลงบทดลองปัจจุบัน'!$A$5:$CL$846,42,0),2)</f>
        <v>62546.400000000001</v>
      </c>
      <c r="AR88" s="32">
        <f>ROUND(VLOOKUP($B88,'3.ข้อมูลงบทดลองปัจจุบัน'!$A$5:$CL$846,43,0),2)</f>
        <v>94235.08</v>
      </c>
      <c r="AS88" s="32">
        <f>ROUND(VLOOKUP($B88,'3.ข้อมูลงบทดลองปัจจุบัน'!$A$5:$CL$846,44,0),2)</f>
        <v>35473.5</v>
      </c>
      <c r="AT88" s="32">
        <f>ROUND(VLOOKUP($B88,'3.ข้อมูลงบทดลองปัจจุบัน'!$A$5:$CL$846,45,0),2)</f>
        <v>84663.3</v>
      </c>
      <c r="AU88" s="32">
        <f>ROUND(VLOOKUP($B88,'3.ข้อมูลงบทดลองปัจจุบัน'!$A$5:$CL$846,46,0),2)</f>
        <v>24546</v>
      </c>
      <c r="AV88" s="32">
        <f>ROUND(VLOOKUP($B88,'3.ข้อมูลงบทดลองปัจจุบัน'!$A$5:$CL$846,47,0),2)</f>
        <v>57162.6</v>
      </c>
      <c r="AW88" s="32">
        <f>ROUND(VLOOKUP($B88,'3.ข้อมูลงบทดลองปัจจุบัน'!$A$5:$CL$846,48,0),2)</f>
        <v>56424.6</v>
      </c>
      <c r="AX88" s="32">
        <f>ROUND(VLOOKUP($B88,'3.ข้อมูลงบทดลองปัจจุบัน'!$A$5:$CL$846,49,0),2)</f>
        <v>50699.4</v>
      </c>
      <c r="AY88" s="32">
        <f>ROUND(VLOOKUP($B88,'3.ข้อมูลงบทดลองปัจจุบัน'!$A$5:$CL$846,50,0),2)</f>
        <v>84737.4</v>
      </c>
      <c r="AZ88" s="32">
        <f>ROUND(VLOOKUP($B88,'3.ข้อมูลงบทดลองปัจจุบัน'!$A$5:$CL$846,51,0),2)</f>
        <v>66904.600000000006</v>
      </c>
      <c r="BA88" s="32">
        <f>ROUND(VLOOKUP($B88,'3.ข้อมูลงบทดลองปัจจุบัน'!$A$5:$CL$846,52,0),2)</f>
        <v>23793.599999999999</v>
      </c>
      <c r="BB88" s="32">
        <f>ROUND(VLOOKUP($B88,'3.ข้อมูลงบทดลองปัจจุบัน'!$A$5:$CL$846,53,0),2)</f>
        <v>108633.60000000001</v>
      </c>
      <c r="BC88" s="32">
        <f>ROUND(VLOOKUP($B88,'3.ข้อมูลงบทดลองปัจจุบัน'!$A$5:$CL$846,54,0),2)</f>
        <v>0</v>
      </c>
      <c r="BD88" s="32">
        <f>ROUND(VLOOKUP($B88,'3.ข้อมูลงบทดลองปัจจุบัน'!$A$5:$CL$846,55,0),2)</f>
        <v>297831.3</v>
      </c>
      <c r="BE88" s="32">
        <f>ROUND(VLOOKUP($B88,'3.ข้อมูลงบทดลองปัจจุบัน'!$A$5:$CL$846,56,0),2)</f>
        <v>88963.199999999997</v>
      </c>
      <c r="BF88" s="32">
        <f>ROUND(VLOOKUP($B88,'3.ข้อมูลงบทดลองปัจจุบัน'!$A$5:$CL$846,57,0),2)</f>
        <v>68104.34</v>
      </c>
      <c r="BG88" s="32">
        <f>ROUND(VLOOKUP($B88,'3.ข้อมูลงบทดลองปัจจุบัน'!$A$5:$CL$846,58,0),2)</f>
        <v>39978.6</v>
      </c>
      <c r="BH88" s="32">
        <f>ROUND(VLOOKUP($B88,'3.ข้อมูลงบทดลองปัจจุบัน'!$A$5:$CL$846,59,0),2)</f>
        <v>123319.2</v>
      </c>
      <c r="BI88" s="32">
        <f>ROUND(VLOOKUP($B88,'3.ข้อมูลงบทดลองปัจจุบัน'!$A$5:$CL$846,60,0),2)</f>
        <v>0</v>
      </c>
      <c r="BJ88" s="32">
        <f>ROUND(VLOOKUP($B88,'3.ข้อมูลงบทดลองปัจจุบัน'!$A$5:$CL$846,61,0),2)</f>
        <v>0</v>
      </c>
      <c r="BK88" s="32">
        <f>ROUND(VLOOKUP($B88,'3.ข้อมูลงบทดลองปัจจุบัน'!$A$5:$CL$846,62,0),2)</f>
        <v>0</v>
      </c>
      <c r="BL88" s="32">
        <f>ROUND(VLOOKUP($B88,'3.ข้อมูลงบทดลองปัจจุบัน'!$A$5:$CL$846,63,0),2)</f>
        <v>0</v>
      </c>
      <c r="BM88" s="32">
        <f>ROUND(VLOOKUP($B88,'3.ข้อมูลงบทดลองปัจจุบัน'!$A$5:$CL$846,64,0),2)</f>
        <v>175138.71</v>
      </c>
      <c r="BN88" s="32">
        <f>ROUND(VLOOKUP($B88,'3.ข้อมูลงบทดลองปัจจุบัน'!$A$5:$CL$846,65,0),2)</f>
        <v>55405.2</v>
      </c>
      <c r="BO88" s="32">
        <f>ROUND(VLOOKUP($B88,'3.ข้อมูลงบทดลองปัจจุบัน'!$A$5:$CL$846,66,0),2)</f>
        <v>61430.400000000001</v>
      </c>
      <c r="BP88" s="32">
        <f>ROUND(VLOOKUP($B88,'3.ข้อมูลงบทดลองปัจจุบัน'!$A$5:$CL$846,67,0),2)</f>
        <v>54474.2</v>
      </c>
      <c r="BQ88" s="32">
        <f>ROUND(VLOOKUP($B88,'3.ข้อมูลงบทดลองปัจจุบัน'!$A$5:$CL$846,68,0),2)</f>
        <v>39225</v>
      </c>
      <c r="BR88" s="32">
        <f>ROUND(VLOOKUP($B88,'3.ข้อมูลงบทดลองปัจจุบัน'!$A$5:$CL$846,69,0),2)</f>
        <v>0</v>
      </c>
      <c r="BS88" s="32">
        <f>ROUND(VLOOKUP($B88,'3.ข้อมูลงบทดลองปัจจุบัน'!$A$5:$CL$846,70,0),2)</f>
        <v>413412.86</v>
      </c>
      <c r="BT88" s="32">
        <f>ROUND(VLOOKUP($B88,'3.ข้อมูลงบทดลองปัจจุบัน'!$A$5:$CL$846,71,0),2)</f>
        <v>34291.800000000003</v>
      </c>
      <c r="BU88" s="32">
        <f>ROUND(VLOOKUP($B88,'3.ข้อมูลงบทดลองปัจจุบัน'!$A$5:$CL$846,72,0),2)</f>
        <v>55725</v>
      </c>
      <c r="BV88" s="32">
        <f>ROUND(VLOOKUP($B88,'3.ข้อมูลงบทดลองปัจจุบัน'!$A$5:$CL$846,73,0),2)</f>
        <v>99554.39</v>
      </c>
      <c r="BW88" s="32">
        <f>ROUND(VLOOKUP($B88,'3.ข้อมูลงบทดลองปัจจุบัน'!$A$5:$CL$846,74,0),2)</f>
        <v>0</v>
      </c>
      <c r="BX88" s="32">
        <f>ROUND(VLOOKUP($B88,'3.ข้อมูลงบทดลองปัจจุบัน'!$A$5:$CL$846,75,0),2)</f>
        <v>47514</v>
      </c>
      <c r="BY88" s="32">
        <f>ROUND(VLOOKUP($B88,'3.ข้อมูลงบทดลองปัจจุบัน'!$A$5:$CL$846,76,0),2)</f>
        <v>54684.6</v>
      </c>
      <c r="BZ88" s="32">
        <f>ROUND(VLOOKUP($B88,'3.ข้อมูลงบทดลองปัจจุบัน'!$A$5:$CL$846,77,0),2)</f>
        <v>57990</v>
      </c>
      <c r="CA88" s="32">
        <f>ROUND(VLOOKUP($B88,'3.ข้อมูลงบทดลองปัจจุบัน'!$A$5:$CL$846,78,0),2)</f>
        <v>13613.2</v>
      </c>
      <c r="CB88" s="32">
        <f>ROUND(VLOOKUP($B88,'3.ข้อมูลงบทดลองปัจจุบัน'!$A$5:$CL$846,79,0),2)</f>
        <v>47029.2</v>
      </c>
      <c r="CC88" s="32">
        <f>ROUND(VLOOKUP($B88,'3.ข้อมูลงบทดลองปัจจุบัน'!$A$5:$CL$846,80,0),2)</f>
        <v>42829.8</v>
      </c>
      <c r="CD88" s="32">
        <f>ROUND(VLOOKUP($B88,'3.ข้อมูลงบทดลองปัจจุบัน'!$A$5:$CL$846,81,0),2)</f>
        <v>20005.8</v>
      </c>
      <c r="CE88" s="32">
        <f>ROUND(VLOOKUP($B88,'3.ข้อมูลงบทดลองปัจจุบัน'!$A$5:$CL$846,82,0),2)</f>
        <v>75082.8</v>
      </c>
      <c r="CF88" s="32">
        <f>ROUND(VLOOKUP($B88,'3.ข้อมูลงบทดลองปัจจุบัน'!$A$5:$CL$846,83,0),2)</f>
        <v>20210.39</v>
      </c>
      <c r="CG88" s="32">
        <f>ROUND(VLOOKUP($B88,'3.ข้อมูลงบทดลองปัจจุบัน'!$A$5:$CL$846,84,0),2)</f>
        <v>24335.4</v>
      </c>
      <c r="CH88" s="32">
        <f>ROUND(VLOOKUP($B88,'3.ข้อมูลงบทดลองปัจจุบัน'!$A$5:$CL$846,85,0),2)</f>
        <v>46895.7</v>
      </c>
      <c r="CI88" s="32">
        <f>ROUND(VLOOKUP($B88,'3.ข้อมูลงบทดลองปัจจุบัน'!$A$5:$CL$846,86,0),2)</f>
        <v>19892.400000000001</v>
      </c>
      <c r="CJ88" s="32">
        <f>ROUND(VLOOKUP($B88,'3.ข้อมูลงบทดลองปัจจุบัน'!$A$5:$CL$846,87,0),2)</f>
        <v>6827.6</v>
      </c>
      <c r="CK88" s="32">
        <f>ROUND(VLOOKUP($B88,'3.ข้อมูลงบทดลองปัจจุบัน'!$A$5:$CL$846,88,0),2)</f>
        <v>153540.70000000001</v>
      </c>
      <c r="CL88" s="32">
        <f>ROUND(VLOOKUP($B88,'3.ข้อมูลงบทดลองปัจจุบัน'!$A$5:$CL$846,89,0),2)</f>
        <v>0</v>
      </c>
      <c r="CM88" s="32">
        <f>ROUND(VLOOKUP($B88,'3.ข้อมูลงบทดลองปัจจุบัน'!$A$5:$CL$846,90,0),2)</f>
        <v>0</v>
      </c>
      <c r="CO88" s="75"/>
    </row>
    <row r="89" spans="1:93" x14ac:dyDescent="0.7">
      <c r="A89" s="101" t="s">
        <v>1471</v>
      </c>
      <c r="B89" s="101" t="s">
        <v>2001</v>
      </c>
      <c r="C89" s="100" t="s">
        <v>1271</v>
      </c>
      <c r="D89" s="32">
        <f>ROUND(VLOOKUP($B89,'3.ข้อมูลงบทดลองปัจจุบัน'!$A$5:$CL$846,3,0),2)</f>
        <v>248531</v>
      </c>
      <c r="E89" s="32">
        <f>ROUND(VLOOKUP($B89,'3.ข้อมูลงบทดลองปัจจุบัน'!$A$5:$CL$846,4,0),2)</f>
        <v>9900</v>
      </c>
      <c r="F89" s="32">
        <f>ROUND(VLOOKUP($B89,'3.ข้อมูลงบทดลองปัจจุบัน'!$A$5:$CL$846,5,0),2)</f>
        <v>19404</v>
      </c>
      <c r="G89" s="32">
        <f>ROUND(VLOOKUP($B89,'3.ข้อมูลงบทดลองปัจจุบัน'!$A$5:$CL$846,6,0),2)</f>
        <v>16644</v>
      </c>
      <c r="H89" s="32">
        <f>ROUND(VLOOKUP($B89,'3.ข้อมูลงบทดลองปัจจุบัน'!$A$5:$CL$846,7,0),2)</f>
        <v>14664</v>
      </c>
      <c r="I89" s="32">
        <f>ROUND(VLOOKUP($B89,'3.ข้อมูลงบทดลองปัจจุบัน'!$A$5:$CL$846,8,0),2)</f>
        <v>7752</v>
      </c>
      <c r="J89" s="32">
        <f>ROUND(VLOOKUP($B89,'3.ข้อมูลงบทดลองปัจจุบัน'!$A$5:$CL$846,9,0),2)</f>
        <v>19800</v>
      </c>
      <c r="K89" s="32">
        <f>ROUND(VLOOKUP($B89,'3.ข้อมูลงบทดลองปัจจุบัน'!$A$5:$CL$846,10,0),2)</f>
        <v>18615</v>
      </c>
      <c r="L89" s="32">
        <f>ROUND(VLOOKUP($B89,'3.ข้อมูลงบทดลองปัจจุบัน'!$A$5:$CL$846,11,0),2)</f>
        <v>19800</v>
      </c>
      <c r="M89" s="32">
        <f>ROUND(VLOOKUP($B89,'3.ข้อมูลงบทดลองปัจจุบัน'!$A$5:$CL$846,12,0),2)</f>
        <v>4575</v>
      </c>
      <c r="N89" s="32">
        <f>ROUND(VLOOKUP($B89,'3.ข้อมูลงบทดลองปัจจุบัน'!$A$5:$CL$846,13,0),2)</f>
        <v>18888</v>
      </c>
      <c r="O89" s="32">
        <f>ROUND(VLOOKUP($B89,'3.ข้อมูลงบทดลองปัจจุบัน'!$A$5:$CL$846,14,0),2)</f>
        <v>27286</v>
      </c>
      <c r="P89" s="32">
        <f>ROUND(VLOOKUP($B89,'3.ข้อมูลงบทดลองปัจจุบัน'!$A$5:$CL$846,15,0),2)</f>
        <v>81178</v>
      </c>
      <c r="Q89" s="32">
        <f>ROUND(VLOOKUP($B89,'3.ข้อมูลงบทดลองปัจจุบัน'!$A$5:$CL$846,16,0),2)</f>
        <v>20625</v>
      </c>
      <c r="R89" s="32">
        <f>ROUND(VLOOKUP($B89,'3.ข้อมูลงบทดลองปัจจุบัน'!$A$5:$CL$846,17,0),2)</f>
        <v>25026</v>
      </c>
      <c r="S89" s="32">
        <f>ROUND(VLOOKUP($B89,'3.ข้อมูลงบทดลองปัจจุบัน'!$A$5:$CL$846,18,0),2)</f>
        <v>19800</v>
      </c>
      <c r="T89" s="32">
        <f>ROUND(VLOOKUP($B89,'3.ข้อมูลงบทดลองปัจจุบัน'!$A$5:$CL$846,19,0),2)</f>
        <v>19950</v>
      </c>
      <c r="U89" s="32">
        <f>ROUND(VLOOKUP($B89,'3.ข้อมูลงบทดลองปัจจุบัน'!$A$5:$CL$846,20,0),2)</f>
        <v>28800</v>
      </c>
      <c r="V89" s="32">
        <f>ROUND(VLOOKUP($B89,'3.ข้อมูลงบทดลองปัจจุบัน'!$A$5:$CL$846,21,0),2)</f>
        <v>44859</v>
      </c>
      <c r="W89" s="32">
        <f>ROUND(VLOOKUP($B89,'3.ข้อมูลงบทดลองปัจจุบัน'!$A$5:$CL$846,22,0),2)</f>
        <v>14850</v>
      </c>
      <c r="X89" s="32">
        <f>ROUND(VLOOKUP($B89,'3.ข้อมูลงบทดลองปัจจุบัน'!$A$5:$CL$846,23,0),2)</f>
        <v>194997</v>
      </c>
      <c r="Y89" s="32">
        <f>ROUND(VLOOKUP($B89,'3.ข้อมูลงบทดลองปัจจุบัน'!$A$5:$CL$846,24,0),2)</f>
        <v>14850</v>
      </c>
      <c r="Z89" s="32">
        <f>ROUND(VLOOKUP($B89,'3.ข้อมูลงบทดลองปัจจุบัน'!$A$5:$CL$846,25,0),2)</f>
        <v>4950</v>
      </c>
      <c r="AA89" s="32">
        <f>ROUND(VLOOKUP($B89,'3.ข้อมูลงบทดลองปัจจุบัน'!$A$5:$CL$846,26,0),2)</f>
        <v>9900</v>
      </c>
      <c r="AB89" s="32">
        <f>ROUND(VLOOKUP($B89,'3.ข้อมูลงบทดลองปัจจุบัน'!$A$5:$CL$846,27,0),2)</f>
        <v>19800</v>
      </c>
      <c r="AC89" s="32">
        <f>ROUND(VLOOKUP($B89,'3.ข้อมูลงบทดลองปัจจุบัน'!$A$5:$CL$846,28,0),2)</f>
        <v>14850</v>
      </c>
      <c r="AD89" s="32">
        <f>ROUND(VLOOKUP($B89,'3.ข้อมูลงบทดลองปัจจุบัน'!$A$5:$CL$846,29,0),2)</f>
        <v>6600</v>
      </c>
      <c r="AE89" s="32">
        <f>ROUND(VLOOKUP($B89,'3.ข้อมูลงบทดลองปัจจุบัน'!$A$5:$CL$846,30,0),2)</f>
        <v>18054</v>
      </c>
      <c r="AF89" s="32">
        <f>ROUND(VLOOKUP($B89,'3.ข้อมูลงบทดลองปัจจุบัน'!$A$5:$CL$846,31,0),2)</f>
        <v>19800</v>
      </c>
      <c r="AG89" s="32">
        <f>ROUND(VLOOKUP($B89,'3.ข้อมูลงบทดลองปัจจุบัน'!$A$5:$CL$846,32,0),2)</f>
        <v>15000</v>
      </c>
      <c r="AH89" s="32">
        <f>ROUND(VLOOKUP($B89,'3.ข้อมูลงบทดลองปัจจุบัน'!$A$5:$CL$846,33,0),2)</f>
        <v>19800</v>
      </c>
      <c r="AI89" s="32">
        <f>ROUND(VLOOKUP($B89,'3.ข้อมูลงบทดลองปัจจุบัน'!$A$5:$CL$846,34,0),2)</f>
        <v>14850</v>
      </c>
      <c r="AJ89" s="32">
        <f>ROUND(VLOOKUP($B89,'3.ข้อมูลงบทดลองปัจจุบัน'!$A$5:$CL$846,35,0),2)</f>
        <v>24300</v>
      </c>
      <c r="AK89" s="32">
        <f>ROUND(VLOOKUP($B89,'3.ข้อมูลงบทดลองปัจจุบัน'!$A$5:$CL$846,36,0),2)</f>
        <v>4950</v>
      </c>
      <c r="AL89" s="32">
        <f>ROUND(VLOOKUP($B89,'3.ข้อมูลงบทดลองปัจจุบัน'!$A$5:$CL$846,37,0),2)</f>
        <v>167889</v>
      </c>
      <c r="AM89" s="32">
        <f>ROUND(VLOOKUP($B89,'3.ข้อมูลงบทดลองปัจจุบัน'!$A$5:$CL$846,38,0),2)</f>
        <v>0</v>
      </c>
      <c r="AN89" s="32">
        <f>ROUND(VLOOKUP($B89,'3.ข้อมูลงบทดลองปัจจุบัน'!$A$5:$CL$846,39,0),2)</f>
        <v>0</v>
      </c>
      <c r="AO89" s="32">
        <f>ROUND(VLOOKUP($B89,'3.ข้อมูลงบทดลองปัจจุบัน'!$A$5:$CL$846,40,0),2)</f>
        <v>0</v>
      </c>
      <c r="AP89" s="32">
        <f>ROUND(VLOOKUP($B89,'3.ข้อมูลงบทดลองปัจจุบัน'!$A$5:$CL$846,41,0),2)</f>
        <v>0</v>
      </c>
      <c r="AQ89" s="32">
        <f>ROUND(VLOOKUP($B89,'3.ข้อมูลงบทดลองปัจจุบัน'!$A$5:$CL$846,42,0),2)</f>
        <v>0</v>
      </c>
      <c r="AR89" s="32">
        <f>ROUND(VLOOKUP($B89,'3.ข้อมูลงบทดลองปัจจุบัน'!$A$5:$CL$846,43,0),2)</f>
        <v>0</v>
      </c>
      <c r="AS89" s="32">
        <f>ROUND(VLOOKUP($B89,'3.ข้อมูลงบทดลองปัจจุบัน'!$A$5:$CL$846,44,0),2)</f>
        <v>34350</v>
      </c>
      <c r="AT89" s="32">
        <f>ROUND(VLOOKUP($B89,'3.ข้อมูลงบทดลองปัจจุบัน'!$A$5:$CL$846,45,0),2)</f>
        <v>0</v>
      </c>
      <c r="AU89" s="32">
        <f>ROUND(VLOOKUP($B89,'3.ข้อมูลงบทดลองปัจจุบัน'!$A$5:$CL$846,46,0),2)</f>
        <v>0</v>
      </c>
      <c r="AV89" s="32">
        <f>ROUND(VLOOKUP($B89,'3.ข้อมูลงบทดลองปัจจุบัน'!$A$5:$CL$846,47,0),2)</f>
        <v>0</v>
      </c>
      <c r="AW89" s="32">
        <f>ROUND(VLOOKUP($B89,'3.ข้อมูลงบทดลองปัจจุบัน'!$A$5:$CL$846,48,0),2)</f>
        <v>0</v>
      </c>
      <c r="AX89" s="32">
        <f>ROUND(VLOOKUP($B89,'3.ข้อมูลงบทดลองปัจจุบัน'!$A$5:$CL$846,49,0),2)</f>
        <v>0</v>
      </c>
      <c r="AY89" s="32">
        <f>ROUND(VLOOKUP($B89,'3.ข้อมูลงบทดลองปัจจุบัน'!$A$5:$CL$846,50,0),2)</f>
        <v>0</v>
      </c>
      <c r="AZ89" s="32">
        <f>ROUND(VLOOKUP($B89,'3.ข้อมูลงบทดลองปัจจุบัน'!$A$5:$CL$846,51,0),2)</f>
        <v>0</v>
      </c>
      <c r="BA89" s="32">
        <f>ROUND(VLOOKUP($B89,'3.ข้อมูลงบทดลองปัจจุบัน'!$A$5:$CL$846,52,0),2)</f>
        <v>0</v>
      </c>
      <c r="BB89" s="32">
        <f>ROUND(VLOOKUP($B89,'3.ข้อมูลงบทดลองปัจจุบัน'!$A$5:$CL$846,53,0),2)</f>
        <v>73725</v>
      </c>
      <c r="BC89" s="32">
        <f>ROUND(VLOOKUP($B89,'3.ข้อมูลงบทดลองปัจจุบัน'!$A$5:$CL$846,54,0),2)</f>
        <v>0</v>
      </c>
      <c r="BD89" s="32">
        <f>ROUND(VLOOKUP($B89,'3.ข้อมูลงบทดลองปัจจุบัน'!$A$5:$CL$846,55,0),2)</f>
        <v>154858</v>
      </c>
      <c r="BE89" s="32">
        <f>ROUND(VLOOKUP($B89,'3.ข้อมูลงบทดลองปัจจุบัน'!$A$5:$CL$846,56,0),2)</f>
        <v>56250</v>
      </c>
      <c r="BF89" s="32">
        <f>ROUND(VLOOKUP($B89,'3.ข้อมูลงบทดลองปัจจุบัน'!$A$5:$CL$846,57,0),2)</f>
        <v>14850</v>
      </c>
      <c r="BG89" s="32">
        <f>ROUND(VLOOKUP($B89,'3.ข้อมูลงบทดลองปัจจุบัน'!$A$5:$CL$846,58,0),2)</f>
        <v>34650</v>
      </c>
      <c r="BH89" s="32">
        <f>ROUND(VLOOKUP($B89,'3.ข้อมูลงบทดลองปัจจุบัน'!$A$5:$CL$846,59,0),2)</f>
        <v>16644</v>
      </c>
      <c r="BI89" s="32">
        <f>ROUND(VLOOKUP($B89,'3.ข้อมูลงบทดลองปัจจุบัน'!$A$5:$CL$846,60,0),2)</f>
        <v>15118</v>
      </c>
      <c r="BJ89" s="32">
        <f>ROUND(VLOOKUP($B89,'3.ข้อมูลงบทดลองปัจจุบัน'!$A$5:$CL$846,61,0),2)</f>
        <v>4950</v>
      </c>
      <c r="BK89" s="32">
        <f>ROUND(VLOOKUP($B89,'3.ข้อมูลงบทดลองปัจจุบัน'!$A$5:$CL$846,62,0),2)</f>
        <v>4950</v>
      </c>
      <c r="BL89" s="32">
        <f>ROUND(VLOOKUP($B89,'3.ข้อมูลงบทดลองปัจจุบัน'!$A$5:$CL$846,63,0),2)</f>
        <v>4950</v>
      </c>
      <c r="BM89" s="32">
        <f>ROUND(VLOOKUP($B89,'3.ข้อมูลงบทดลองปัจจุบัน'!$A$5:$CL$846,64,0),2)</f>
        <v>143348</v>
      </c>
      <c r="BN89" s="32">
        <f>ROUND(VLOOKUP($B89,'3.ข้อมูลงบทดลองปัจจุบัน'!$A$5:$CL$846,65,0),2)</f>
        <v>31800</v>
      </c>
      <c r="BO89" s="32">
        <f>ROUND(VLOOKUP($B89,'3.ข้อมูลงบทดลองปัจจุบัน'!$A$5:$CL$846,66,0),2)</f>
        <v>14850</v>
      </c>
      <c r="BP89" s="32">
        <f>ROUND(VLOOKUP($B89,'3.ข้อมูลงบทดลองปัจจุบัน'!$A$5:$CL$846,67,0),2)</f>
        <v>14625</v>
      </c>
      <c r="BQ89" s="32">
        <f>ROUND(VLOOKUP($B89,'3.ข้อมูลงบทดลองปัจจุบัน'!$A$5:$CL$846,68,0),2)</f>
        <v>19500</v>
      </c>
      <c r="BR89" s="32">
        <f>ROUND(VLOOKUP($B89,'3.ข้อมูลงบทดลองปัจจุบัน'!$A$5:$CL$846,69,0),2)</f>
        <v>29850</v>
      </c>
      <c r="BS89" s="32">
        <f>ROUND(VLOOKUP($B89,'3.ข้อมูลงบทดลองปัจจุบัน'!$A$5:$CL$846,70,0),2)</f>
        <v>344316</v>
      </c>
      <c r="BT89" s="32">
        <f>ROUND(VLOOKUP($B89,'3.ข้อมูลงบทดลองปัจจุบัน'!$A$5:$CL$846,71,0),2)</f>
        <v>5850</v>
      </c>
      <c r="BU89" s="32">
        <f>ROUND(VLOOKUP($B89,'3.ข้อมูลงบทดลองปัจจุบัน'!$A$5:$CL$846,72,0),2)</f>
        <v>9900</v>
      </c>
      <c r="BV89" s="32">
        <f>ROUND(VLOOKUP($B89,'3.ข้อมูลงบทดลองปัจจุบัน'!$A$5:$CL$846,73,0),2)</f>
        <v>70259</v>
      </c>
      <c r="BW89" s="32">
        <f>ROUND(VLOOKUP($B89,'3.ข้อมูลงบทดลองปัจจุบัน'!$A$5:$CL$846,74,0),2)</f>
        <v>16800</v>
      </c>
      <c r="BX89" s="32">
        <f>ROUND(VLOOKUP($B89,'3.ข้อมูลงบทดลองปัจจุบัน'!$A$5:$CL$846,75,0),2)</f>
        <v>0</v>
      </c>
      <c r="BY89" s="32">
        <f>ROUND(VLOOKUP($B89,'3.ข้อมูลงบทดลองปัจจุบัน'!$A$5:$CL$846,76,0),2)</f>
        <v>33900</v>
      </c>
      <c r="BZ89" s="32">
        <f>ROUND(VLOOKUP($B89,'3.ข้อมูลงบทดลองปัจจุบัน'!$A$5:$CL$846,77,0),2)</f>
        <v>9600</v>
      </c>
      <c r="CA89" s="32">
        <f>ROUND(VLOOKUP($B89,'3.ข้อมูลงบทดลองปัจจุบัน'!$A$5:$CL$846,78,0),2)</f>
        <v>13275</v>
      </c>
      <c r="CB89" s="32">
        <f>ROUND(VLOOKUP($B89,'3.ข้อมูลงบทดลองปัจจุบัน'!$A$5:$CL$846,79,0),2)</f>
        <v>4950</v>
      </c>
      <c r="CC89" s="32">
        <f>ROUND(VLOOKUP($B89,'3.ข้อมูลงบทดลองปัจจุบัน'!$A$5:$CL$846,80,0),2)</f>
        <v>4187</v>
      </c>
      <c r="CD89" s="32">
        <f>ROUND(VLOOKUP($B89,'3.ข้อมูลงบทดลองปัจจุบัน'!$A$5:$CL$846,81,0),2)</f>
        <v>21225</v>
      </c>
      <c r="CE89" s="32">
        <f>ROUND(VLOOKUP($B89,'3.ข้อมูลงบทดลองปัจจุบัน'!$A$5:$CL$846,82,0),2)</f>
        <v>15000</v>
      </c>
      <c r="CF89" s="32">
        <f>ROUND(VLOOKUP($B89,'3.ข้อมูลงบทดลองปัจจุบัน'!$A$5:$CL$846,83,0),2)</f>
        <v>16650</v>
      </c>
      <c r="CG89" s="32">
        <f>ROUND(VLOOKUP($B89,'3.ข้อมูลงบทดลองปัจจุบัน'!$A$5:$CL$846,84,0),2)</f>
        <v>9900</v>
      </c>
      <c r="CH89" s="32">
        <f>ROUND(VLOOKUP($B89,'3.ข้อมูลงบทดลองปัจจุบัน'!$A$5:$CL$846,85,0),2)</f>
        <v>14850</v>
      </c>
      <c r="CI89" s="32">
        <f>ROUND(VLOOKUP($B89,'3.ข้อมูลงบทดลองปัจจุบัน'!$A$5:$CL$846,86,0),2)</f>
        <v>11666</v>
      </c>
      <c r="CJ89" s="32">
        <f>ROUND(VLOOKUP($B89,'3.ข้อมูลงบทดลองปัจจุบัน'!$A$5:$CL$846,87,0),2)</f>
        <v>18300</v>
      </c>
      <c r="CK89" s="32">
        <f>ROUND(VLOOKUP($B89,'3.ข้อมูลงบทดลองปัจจุบัน'!$A$5:$CL$846,88,0),2)</f>
        <v>17783</v>
      </c>
      <c r="CL89" s="32">
        <f>ROUND(VLOOKUP($B89,'3.ข้อมูลงบทดลองปัจจุบัน'!$A$5:$CL$846,89,0),2)</f>
        <v>0</v>
      </c>
      <c r="CM89" s="32">
        <f>ROUND(VLOOKUP($B89,'3.ข้อมูลงบทดลองปัจจุบัน'!$A$5:$CL$846,90,0),2)</f>
        <v>0</v>
      </c>
      <c r="CO89" s="75"/>
    </row>
    <row r="90" spans="1:93" x14ac:dyDescent="0.7">
      <c r="A90" s="101" t="s">
        <v>1471</v>
      </c>
      <c r="B90" s="101" t="s">
        <v>2002</v>
      </c>
      <c r="C90" s="100" t="s">
        <v>1242</v>
      </c>
      <c r="D90" s="32">
        <f>ROUND(VLOOKUP($B90,'3.ข้อมูลงบทดลองปัจจุบัน'!$A$5:$CL$846,3,0),2)</f>
        <v>2016596</v>
      </c>
      <c r="E90" s="32">
        <f>ROUND(VLOOKUP($B90,'3.ข้อมูลงบทดลองปัจจุบัน'!$A$5:$CL$846,4,0),2)</f>
        <v>291118</v>
      </c>
      <c r="F90" s="32">
        <f>ROUND(VLOOKUP($B90,'3.ข้อมูลงบทดลองปัจจุบัน'!$A$5:$CL$846,5,0),2)</f>
        <v>199508</v>
      </c>
      <c r="G90" s="32">
        <f>ROUND(VLOOKUP($B90,'3.ข้อมูลงบทดลองปัจจุบัน'!$A$5:$CL$846,6,0),2)</f>
        <v>174941</v>
      </c>
      <c r="H90" s="32">
        <f>ROUND(VLOOKUP($B90,'3.ข้อมูลงบทดลองปัจจุบัน'!$A$5:$CL$846,7,0),2)</f>
        <v>177482</v>
      </c>
      <c r="I90" s="32">
        <f>ROUND(VLOOKUP($B90,'3.ข้อมูลงบทดลองปัจจุบัน'!$A$5:$CL$846,8,0),2)</f>
        <v>313347</v>
      </c>
      <c r="J90" s="32">
        <f>ROUND(VLOOKUP($B90,'3.ข้อมูลงบทดลองปัจจุบัน'!$A$5:$CL$846,9,0),2)</f>
        <v>215784</v>
      </c>
      <c r="K90" s="32">
        <f>ROUND(VLOOKUP($B90,'3.ข้อมูลงบทดลองปัจจุบัน'!$A$5:$CL$846,10,0),2)</f>
        <v>433187</v>
      </c>
      <c r="L90" s="32">
        <f>ROUND(VLOOKUP($B90,'3.ข้อมูลงบทดลองปัจจุบัน'!$A$5:$CL$846,11,0),2)</f>
        <v>242315</v>
      </c>
      <c r="M90" s="32">
        <f>ROUND(VLOOKUP($B90,'3.ข้อมูลงบทดลองปัจจุบัน'!$A$5:$CL$846,12,0),2)</f>
        <v>293551</v>
      </c>
      <c r="N90" s="32">
        <f>ROUND(VLOOKUP($B90,'3.ข้อมูลงบทดลองปัจจุบัน'!$A$5:$CL$846,13,0),2)</f>
        <v>513219</v>
      </c>
      <c r="O90" s="32">
        <f>ROUND(VLOOKUP($B90,'3.ข้อมูลงบทดลองปัจจุบัน'!$A$5:$CL$846,14,0),2)</f>
        <v>77602</v>
      </c>
      <c r="P90" s="32">
        <f>ROUND(VLOOKUP($B90,'3.ข้อมูลงบทดลองปัจจุบัน'!$A$5:$CL$846,15,0),2)</f>
        <v>1159930</v>
      </c>
      <c r="Q90" s="32">
        <f>ROUND(VLOOKUP($B90,'3.ข้อมูลงบทดลองปัจจุบัน'!$A$5:$CL$846,16,0),2)</f>
        <v>277815</v>
      </c>
      <c r="R90" s="32">
        <f>ROUND(VLOOKUP($B90,'3.ข้อมูลงบทดลองปัจจุบัน'!$A$5:$CL$846,17,0),2)</f>
        <v>322120</v>
      </c>
      <c r="S90" s="32">
        <f>ROUND(VLOOKUP($B90,'3.ข้อมูลงบทดลองปัจจุบัน'!$A$5:$CL$846,18,0),2)</f>
        <v>391733</v>
      </c>
      <c r="T90" s="32">
        <f>ROUND(VLOOKUP($B90,'3.ข้อมูลงบทดลองปัจจุบัน'!$A$5:$CL$846,19,0),2)</f>
        <v>290867</v>
      </c>
      <c r="U90" s="32">
        <f>ROUND(VLOOKUP($B90,'3.ข้อมูลงบทดลองปัจจุบัน'!$A$5:$CL$846,20,0),2)</f>
        <v>203708</v>
      </c>
      <c r="V90" s="32">
        <f>ROUND(VLOOKUP($B90,'3.ข้อมูลงบทดลองปัจจุบัน'!$A$5:$CL$846,21,0),2)</f>
        <v>214993</v>
      </c>
      <c r="W90" s="32">
        <f>ROUND(VLOOKUP($B90,'3.ข้อมูลงบทดลองปัจจุบัน'!$A$5:$CL$846,22,0),2)</f>
        <v>142984</v>
      </c>
      <c r="X90" s="32">
        <f>ROUND(VLOOKUP($B90,'3.ข้อมูลงบทดลองปัจจุบัน'!$A$5:$CL$846,23,0),2)</f>
        <v>2045134</v>
      </c>
      <c r="Y90" s="32">
        <f>ROUND(VLOOKUP($B90,'3.ข้อมูลงบทดลองปัจจุบัน'!$A$5:$CL$846,24,0),2)</f>
        <v>219347</v>
      </c>
      <c r="Z90" s="32">
        <f>ROUND(VLOOKUP($B90,'3.ข้อมูลงบทดลองปัจจุบัน'!$A$5:$CL$846,25,0),2)</f>
        <v>406165</v>
      </c>
      <c r="AA90" s="32">
        <f>ROUND(VLOOKUP($B90,'3.ข้อมูลงบทดลองปัจจุบัน'!$A$5:$CL$846,26,0),2)</f>
        <v>316323</v>
      </c>
      <c r="AB90" s="32">
        <f>ROUND(VLOOKUP($B90,'3.ข้อมูลงบทดลองปัจจุบัน'!$A$5:$CL$846,27,0),2)</f>
        <v>175829</v>
      </c>
      <c r="AC90" s="32">
        <f>ROUND(VLOOKUP($B90,'3.ข้อมูลงบทดลองปัจจุบัน'!$A$5:$CL$846,28,0),2)</f>
        <v>194081</v>
      </c>
      <c r="AD90" s="32">
        <f>ROUND(VLOOKUP($B90,'3.ข้อมูลงบทดลองปัจจุบัน'!$A$5:$CL$846,29,0),2)</f>
        <v>254968</v>
      </c>
      <c r="AE90" s="32">
        <f>ROUND(VLOOKUP($B90,'3.ข้อมูลงบทดลองปัจจุบัน'!$A$5:$CL$846,30,0),2)</f>
        <v>583182</v>
      </c>
      <c r="AF90" s="32">
        <f>ROUND(VLOOKUP($B90,'3.ข้อมูลงบทดลองปัจจุบัน'!$A$5:$CL$846,31,0),2)</f>
        <v>146930</v>
      </c>
      <c r="AG90" s="32">
        <f>ROUND(VLOOKUP($B90,'3.ข้อมูลงบทดลองปัจจุบัน'!$A$5:$CL$846,32,0),2)</f>
        <v>206659</v>
      </c>
      <c r="AH90" s="32">
        <f>ROUND(VLOOKUP($B90,'3.ข้อมูลงบทดลองปัจจุบัน'!$A$5:$CL$846,33,0),2)</f>
        <v>262466</v>
      </c>
      <c r="AI90" s="32">
        <f>ROUND(VLOOKUP($B90,'3.ข้อมูลงบทดลองปัจจุบัน'!$A$5:$CL$846,34,0),2)</f>
        <v>428859</v>
      </c>
      <c r="AJ90" s="32">
        <f>ROUND(VLOOKUP($B90,'3.ข้อมูลงบทดลองปัจจุบัน'!$A$5:$CL$846,35,0),2)</f>
        <v>221431</v>
      </c>
      <c r="AK90" s="32">
        <f>ROUND(VLOOKUP($B90,'3.ข้อมูลงบทดลองปัจจุบัน'!$A$5:$CL$846,36,0),2)</f>
        <v>161576</v>
      </c>
      <c r="AL90" s="32">
        <f>ROUND(VLOOKUP($B90,'3.ข้อมูลงบทดลองปัจจุบัน'!$A$5:$CL$846,37,0),2)</f>
        <v>4553418</v>
      </c>
      <c r="AM90" s="32">
        <f>ROUND(VLOOKUP($B90,'3.ข้อมูลงบทดลองปัจจุบัน'!$A$5:$CL$846,38,0),2)</f>
        <v>188637</v>
      </c>
      <c r="AN90" s="32">
        <f>ROUND(VLOOKUP($B90,'3.ข้อมูลงบทดลองปัจจุบัน'!$A$5:$CL$846,39,0),2)</f>
        <v>219151</v>
      </c>
      <c r="AO90" s="32">
        <f>ROUND(VLOOKUP($B90,'3.ข้อมูลงบทดลองปัจจุบัน'!$A$5:$CL$846,40,0),2)</f>
        <v>471355</v>
      </c>
      <c r="AP90" s="32">
        <f>ROUND(VLOOKUP($B90,'3.ข้อมูลงบทดลองปัจจุบัน'!$A$5:$CL$846,41,0),2)</f>
        <v>447424</v>
      </c>
      <c r="AQ90" s="32">
        <f>ROUND(VLOOKUP($B90,'3.ข้อมูลงบทดลองปัจจุบัน'!$A$5:$CL$846,42,0),2)</f>
        <v>321137</v>
      </c>
      <c r="AR90" s="32">
        <f>ROUND(VLOOKUP($B90,'3.ข้อมูลงบทดลองปัจจุบัน'!$A$5:$CL$846,43,0),2)</f>
        <v>167113</v>
      </c>
      <c r="AS90" s="32">
        <f>ROUND(VLOOKUP($B90,'3.ข้อมูลงบทดลองปัจจุบัน'!$A$5:$CL$846,44,0),2)</f>
        <v>1196594</v>
      </c>
      <c r="AT90" s="32">
        <f>ROUND(VLOOKUP($B90,'3.ข้อมูลงบทดลองปัจจุบัน'!$A$5:$CL$846,45,0),2)</f>
        <v>394832</v>
      </c>
      <c r="AU90" s="32">
        <f>ROUND(VLOOKUP($B90,'3.ข้อมูลงบทดลองปัจจุบัน'!$A$5:$CL$846,46,0),2)</f>
        <v>687637</v>
      </c>
      <c r="AV90" s="32">
        <f>ROUND(VLOOKUP($B90,'3.ข้อมูลงบทดลองปัจจุบัน'!$A$5:$CL$846,47,0),2)</f>
        <v>503954</v>
      </c>
      <c r="AW90" s="32">
        <f>ROUND(VLOOKUP($B90,'3.ข้อมูลงบทดลองปัจจุบัน'!$A$5:$CL$846,48,0),2)</f>
        <v>290222</v>
      </c>
      <c r="AX90" s="32">
        <f>ROUND(VLOOKUP($B90,'3.ข้อมูลงบทดลองปัจจุบัน'!$A$5:$CL$846,49,0),2)</f>
        <v>168820</v>
      </c>
      <c r="AY90" s="32">
        <f>ROUND(VLOOKUP($B90,'3.ข้อมูลงบทดลองปัจจุบัน'!$A$5:$CL$846,50,0),2)</f>
        <v>311911</v>
      </c>
      <c r="AZ90" s="32">
        <f>ROUND(VLOOKUP($B90,'3.ข้อมูลงบทดลองปัจจุบัน'!$A$5:$CL$846,51,0),2)</f>
        <v>237605</v>
      </c>
      <c r="BA90" s="32">
        <f>ROUND(VLOOKUP($B90,'3.ข้อมูลงบทดลองปัจจุบัน'!$A$5:$CL$846,52,0),2)</f>
        <v>282261</v>
      </c>
      <c r="BB90" s="32">
        <f>ROUND(VLOOKUP($B90,'3.ข้อมูลงบทดลองปัจจุบัน'!$A$5:$CL$846,53,0),2)</f>
        <v>1039523</v>
      </c>
      <c r="BC90" s="32">
        <f>ROUND(VLOOKUP($B90,'3.ข้อมูลงบทดลองปัจจุบัน'!$A$5:$CL$846,54,0),2)</f>
        <v>240568</v>
      </c>
      <c r="BD90" s="32">
        <f>ROUND(VLOOKUP($B90,'3.ข้อมูลงบทดลองปัจจุบัน'!$A$5:$CL$846,55,0),2)</f>
        <v>1711808.5</v>
      </c>
      <c r="BE90" s="32">
        <f>ROUND(VLOOKUP($B90,'3.ข้อมูลงบทดลองปัจจุบัน'!$A$5:$CL$846,56,0),2)</f>
        <v>466024</v>
      </c>
      <c r="BF90" s="32">
        <f>ROUND(VLOOKUP($B90,'3.ข้อมูลงบทดลองปัจจุบัน'!$A$5:$CL$846,57,0),2)</f>
        <v>160922</v>
      </c>
      <c r="BG90" s="32">
        <f>ROUND(VLOOKUP($B90,'3.ข้อมูลงบทดลองปัจจุบัน'!$A$5:$CL$846,58,0),2)</f>
        <v>326621</v>
      </c>
      <c r="BH90" s="32">
        <f>ROUND(VLOOKUP($B90,'3.ข้อมูลงบทดลองปัจจุบัน'!$A$5:$CL$846,59,0),2)</f>
        <v>1508994</v>
      </c>
      <c r="BI90" s="32">
        <f>ROUND(VLOOKUP($B90,'3.ข้อมูลงบทดลองปัจจุบัน'!$A$5:$CL$846,60,0),2)</f>
        <v>162329</v>
      </c>
      <c r="BJ90" s="32">
        <f>ROUND(VLOOKUP($B90,'3.ข้อมูลงบทดลองปัจจุบัน'!$A$5:$CL$846,61,0),2)</f>
        <v>146991</v>
      </c>
      <c r="BK90" s="32">
        <f>ROUND(VLOOKUP($B90,'3.ข้อมูลงบทดลองปัจจุบัน'!$A$5:$CL$846,62,0),2)</f>
        <v>254994</v>
      </c>
      <c r="BL90" s="32">
        <f>ROUND(VLOOKUP($B90,'3.ข้อมูลงบทดลองปัจจุบัน'!$A$5:$CL$846,63,0),2)</f>
        <v>246889</v>
      </c>
      <c r="BM90" s="32">
        <f>ROUND(VLOOKUP($B90,'3.ข้อมูลงบทดลองปัจจุบัน'!$A$5:$CL$846,64,0),2)</f>
        <v>1122966</v>
      </c>
      <c r="BN90" s="32">
        <f>ROUND(VLOOKUP($B90,'3.ข้อมูลงบทดลองปัจจุบัน'!$A$5:$CL$846,65,0),2)</f>
        <v>382115</v>
      </c>
      <c r="BO90" s="32">
        <f>ROUND(VLOOKUP($B90,'3.ข้อมูลงบทดลองปัจจุบัน'!$A$5:$CL$846,66,0),2)</f>
        <v>261865</v>
      </c>
      <c r="BP90" s="32">
        <f>ROUND(VLOOKUP($B90,'3.ข้อมูลงบทดลองปัจจุบัน'!$A$5:$CL$846,67,0),2)</f>
        <v>477747.21</v>
      </c>
      <c r="BQ90" s="32">
        <f>ROUND(VLOOKUP($B90,'3.ข้อมูลงบทดลองปัจจุบัน'!$A$5:$CL$846,68,0),2)</f>
        <v>254772</v>
      </c>
      <c r="BR90" s="32">
        <f>ROUND(VLOOKUP($B90,'3.ข้อมูลงบทดลองปัจจุบัน'!$A$5:$CL$846,69,0),2)</f>
        <v>274945</v>
      </c>
      <c r="BS90" s="32">
        <f>ROUND(VLOOKUP($B90,'3.ข้อมูลงบทดลองปัจจุบัน'!$A$5:$CL$846,70,0),2)</f>
        <v>5352518</v>
      </c>
      <c r="BT90" s="32">
        <f>ROUND(VLOOKUP($B90,'3.ข้อมูลงบทดลองปัจจุบัน'!$A$5:$CL$846,71,0),2)</f>
        <v>343920</v>
      </c>
      <c r="BU90" s="32">
        <f>ROUND(VLOOKUP($B90,'3.ข้อมูลงบทดลองปัจจุบัน'!$A$5:$CL$846,72,0),2)</f>
        <v>441008</v>
      </c>
      <c r="BV90" s="32">
        <f>ROUND(VLOOKUP($B90,'3.ข้อมูลงบทดลองปัจจุบัน'!$A$5:$CL$846,73,0),2)</f>
        <v>1312673.57</v>
      </c>
      <c r="BW90" s="32">
        <f>ROUND(VLOOKUP($B90,'3.ข้อมูลงบทดลองปัจจุบัน'!$A$5:$CL$846,74,0),2)</f>
        <v>103347</v>
      </c>
      <c r="BX90" s="32">
        <f>ROUND(VLOOKUP($B90,'3.ข้อมูลงบทดลองปัจจุบัน'!$A$5:$CL$846,75,0),2)</f>
        <v>246538.84</v>
      </c>
      <c r="BY90" s="32">
        <f>ROUND(VLOOKUP($B90,'3.ข้อมูลงบทดลองปัจจุบัน'!$A$5:$CL$846,76,0),2)</f>
        <v>637797</v>
      </c>
      <c r="BZ90" s="32">
        <f>ROUND(VLOOKUP($B90,'3.ข้อมูลงบทดลองปัจจุบัน'!$A$5:$CL$846,77,0),2)</f>
        <v>224538.89</v>
      </c>
      <c r="CA90" s="32">
        <f>ROUND(VLOOKUP($B90,'3.ข้อมูลงบทดลองปัจจุบัน'!$A$5:$CL$846,78,0),2)</f>
        <v>269890</v>
      </c>
      <c r="CB90" s="32">
        <f>ROUND(VLOOKUP($B90,'3.ข้อมูลงบทดลองปัจจุบัน'!$A$5:$CL$846,79,0),2)</f>
        <v>207782</v>
      </c>
      <c r="CC90" s="32">
        <f>ROUND(VLOOKUP($B90,'3.ข้อมูลงบทดลองปัจจุบัน'!$A$5:$CL$846,80,0),2)</f>
        <v>141056</v>
      </c>
      <c r="CD90" s="32">
        <f>ROUND(VLOOKUP($B90,'3.ข้อมูลงบทดลองปัจจุบัน'!$A$5:$CL$846,81,0),2)</f>
        <v>546677</v>
      </c>
      <c r="CE90" s="32">
        <f>ROUND(VLOOKUP($B90,'3.ข้อมูลงบทดลองปัจจุบัน'!$A$5:$CL$846,82,0),2)</f>
        <v>343207</v>
      </c>
      <c r="CF90" s="32">
        <f>ROUND(VLOOKUP($B90,'3.ข้อมูลงบทดลองปัจจุบัน'!$A$5:$CL$846,83,0),2)</f>
        <v>726965</v>
      </c>
      <c r="CG90" s="32">
        <f>ROUND(VLOOKUP($B90,'3.ข้อมูลงบทดลองปัจจุบัน'!$A$5:$CL$846,84,0),2)</f>
        <v>231719</v>
      </c>
      <c r="CH90" s="32">
        <f>ROUND(VLOOKUP($B90,'3.ข้อมูลงบทดลองปัจจุบัน'!$A$5:$CL$846,85,0),2)</f>
        <v>224493.14</v>
      </c>
      <c r="CI90" s="32">
        <f>ROUND(VLOOKUP($B90,'3.ข้อมูลงบทดลองปัจจุบัน'!$A$5:$CL$846,86,0),2)</f>
        <v>251047</v>
      </c>
      <c r="CJ90" s="32">
        <f>ROUND(VLOOKUP($B90,'3.ข้อมูลงบทดลองปัจจุบัน'!$A$5:$CL$846,87,0),2)</f>
        <v>164549</v>
      </c>
      <c r="CK90" s="32">
        <f>ROUND(VLOOKUP($B90,'3.ข้อมูลงบทดลองปัจจุบัน'!$A$5:$CL$846,88,0),2)</f>
        <v>828183</v>
      </c>
      <c r="CL90" s="32">
        <f>ROUND(VLOOKUP($B90,'3.ข้อมูลงบทดลองปัจจุบัน'!$A$5:$CL$846,89,0),2)</f>
        <v>187221</v>
      </c>
      <c r="CM90" s="32">
        <f>ROUND(VLOOKUP($B90,'3.ข้อมูลงบทดลองปัจจุบัน'!$A$5:$CL$846,90,0),2)</f>
        <v>194694</v>
      </c>
      <c r="CO90" s="75"/>
    </row>
    <row r="91" spans="1:93" x14ac:dyDescent="0.7">
      <c r="A91" s="101" t="s">
        <v>1471</v>
      </c>
      <c r="B91" s="101" t="s">
        <v>2003</v>
      </c>
      <c r="C91" s="100" t="s">
        <v>673</v>
      </c>
      <c r="D91" s="32">
        <f>ROUND(VLOOKUP($B91,'3.ข้อมูลงบทดลองปัจจุบัน'!$A$5:$CL$846,3,0),2)</f>
        <v>0</v>
      </c>
      <c r="E91" s="32">
        <f>ROUND(VLOOKUP($B91,'3.ข้อมูลงบทดลองปัจจุบัน'!$A$5:$CL$846,4,0),2)</f>
        <v>0</v>
      </c>
      <c r="F91" s="32">
        <f>ROUND(VLOOKUP($B91,'3.ข้อมูลงบทดลองปัจจุบัน'!$A$5:$CL$846,5,0),2)</f>
        <v>0</v>
      </c>
      <c r="G91" s="32">
        <f>ROUND(VLOOKUP($B91,'3.ข้อมูลงบทดลองปัจจุบัน'!$A$5:$CL$846,6,0),2)</f>
        <v>0</v>
      </c>
      <c r="H91" s="32">
        <f>ROUND(VLOOKUP($B91,'3.ข้อมูลงบทดลองปัจจุบัน'!$A$5:$CL$846,7,0),2)</f>
        <v>0</v>
      </c>
      <c r="I91" s="32">
        <f>ROUND(VLOOKUP($B91,'3.ข้อมูลงบทดลองปัจจุบัน'!$A$5:$CL$846,8,0),2)</f>
        <v>0</v>
      </c>
      <c r="J91" s="32">
        <f>ROUND(VLOOKUP($B91,'3.ข้อมูลงบทดลองปัจจุบัน'!$A$5:$CL$846,9,0),2)</f>
        <v>0</v>
      </c>
      <c r="K91" s="32">
        <f>ROUND(VLOOKUP($B91,'3.ข้อมูลงบทดลองปัจจุบัน'!$A$5:$CL$846,10,0),2)</f>
        <v>0</v>
      </c>
      <c r="L91" s="32">
        <f>ROUND(VLOOKUP($B91,'3.ข้อมูลงบทดลองปัจจุบัน'!$A$5:$CL$846,11,0),2)</f>
        <v>0</v>
      </c>
      <c r="M91" s="32">
        <f>ROUND(VLOOKUP($B91,'3.ข้อมูลงบทดลองปัจจุบัน'!$A$5:$CL$846,12,0),2)</f>
        <v>0</v>
      </c>
      <c r="N91" s="32">
        <f>ROUND(VLOOKUP($B91,'3.ข้อมูลงบทดลองปัจจุบัน'!$A$5:$CL$846,13,0),2)</f>
        <v>0</v>
      </c>
      <c r="O91" s="32">
        <f>ROUND(VLOOKUP($B91,'3.ข้อมูลงบทดลองปัจจุบัน'!$A$5:$CL$846,14,0),2)</f>
        <v>0</v>
      </c>
      <c r="P91" s="32">
        <f>ROUND(VLOOKUP($B91,'3.ข้อมูลงบทดลองปัจจุบัน'!$A$5:$CL$846,15,0),2)</f>
        <v>0</v>
      </c>
      <c r="Q91" s="32">
        <f>ROUND(VLOOKUP($B91,'3.ข้อมูลงบทดลองปัจจุบัน'!$A$5:$CL$846,16,0),2)</f>
        <v>0</v>
      </c>
      <c r="R91" s="32">
        <f>ROUND(VLOOKUP($B91,'3.ข้อมูลงบทดลองปัจจุบัน'!$A$5:$CL$846,17,0),2)</f>
        <v>0</v>
      </c>
      <c r="S91" s="32">
        <f>ROUND(VLOOKUP($B91,'3.ข้อมูลงบทดลองปัจจุบัน'!$A$5:$CL$846,18,0),2)</f>
        <v>0</v>
      </c>
      <c r="T91" s="32">
        <f>ROUND(VLOOKUP($B91,'3.ข้อมูลงบทดลองปัจจุบัน'!$A$5:$CL$846,19,0),2)</f>
        <v>0</v>
      </c>
      <c r="U91" s="32">
        <f>ROUND(VLOOKUP($B91,'3.ข้อมูลงบทดลองปัจจุบัน'!$A$5:$CL$846,20,0),2)</f>
        <v>0</v>
      </c>
      <c r="V91" s="32">
        <f>ROUND(VLOOKUP($B91,'3.ข้อมูลงบทดลองปัจจุบัน'!$A$5:$CL$846,21,0),2)</f>
        <v>0</v>
      </c>
      <c r="W91" s="32">
        <f>ROUND(VLOOKUP($B91,'3.ข้อมูลงบทดลองปัจจุบัน'!$A$5:$CL$846,22,0),2)</f>
        <v>0</v>
      </c>
      <c r="X91" s="32">
        <f>ROUND(VLOOKUP($B91,'3.ข้อมูลงบทดลองปัจจุบัน'!$A$5:$CL$846,23,0),2)</f>
        <v>36000</v>
      </c>
      <c r="Y91" s="32">
        <f>ROUND(VLOOKUP($B91,'3.ข้อมูลงบทดลองปัจจุบัน'!$A$5:$CL$846,24,0),2)</f>
        <v>0</v>
      </c>
      <c r="Z91" s="32">
        <f>ROUND(VLOOKUP($B91,'3.ข้อมูลงบทดลองปัจจุบัน'!$A$5:$CL$846,25,0),2)</f>
        <v>0</v>
      </c>
      <c r="AA91" s="32">
        <f>ROUND(VLOOKUP($B91,'3.ข้อมูลงบทดลองปัจจุบัน'!$A$5:$CL$846,26,0),2)</f>
        <v>0</v>
      </c>
      <c r="AB91" s="32">
        <f>ROUND(VLOOKUP($B91,'3.ข้อมูลงบทดลองปัจจุบัน'!$A$5:$CL$846,27,0),2)</f>
        <v>0</v>
      </c>
      <c r="AC91" s="32">
        <f>ROUND(VLOOKUP($B91,'3.ข้อมูลงบทดลองปัจจุบัน'!$A$5:$CL$846,28,0),2)</f>
        <v>0</v>
      </c>
      <c r="AD91" s="32">
        <f>ROUND(VLOOKUP($B91,'3.ข้อมูลงบทดลองปัจจุบัน'!$A$5:$CL$846,29,0),2)</f>
        <v>0</v>
      </c>
      <c r="AE91" s="32">
        <f>ROUND(VLOOKUP($B91,'3.ข้อมูลงบทดลองปัจจุบัน'!$A$5:$CL$846,30,0),2)</f>
        <v>0</v>
      </c>
      <c r="AF91" s="32">
        <f>ROUND(VLOOKUP($B91,'3.ข้อมูลงบทดลองปัจจุบัน'!$A$5:$CL$846,31,0),2)</f>
        <v>0</v>
      </c>
      <c r="AG91" s="32">
        <f>ROUND(VLOOKUP($B91,'3.ข้อมูลงบทดลองปัจจุบัน'!$A$5:$CL$846,32,0),2)</f>
        <v>0</v>
      </c>
      <c r="AH91" s="32">
        <f>ROUND(VLOOKUP($B91,'3.ข้อมูลงบทดลองปัจจุบัน'!$A$5:$CL$846,33,0),2)</f>
        <v>0</v>
      </c>
      <c r="AI91" s="32">
        <f>ROUND(VLOOKUP($B91,'3.ข้อมูลงบทดลองปัจจุบัน'!$A$5:$CL$846,34,0),2)</f>
        <v>0</v>
      </c>
      <c r="AJ91" s="32">
        <f>ROUND(VLOOKUP($B91,'3.ข้อมูลงบทดลองปัจจุบัน'!$A$5:$CL$846,35,0),2)</f>
        <v>0</v>
      </c>
      <c r="AK91" s="32">
        <f>ROUND(VLOOKUP($B91,'3.ข้อมูลงบทดลองปัจจุบัน'!$A$5:$CL$846,36,0),2)</f>
        <v>0</v>
      </c>
      <c r="AL91" s="32">
        <f>ROUND(VLOOKUP($B91,'3.ข้อมูลงบทดลองปัจจุบัน'!$A$5:$CL$846,37,0),2)</f>
        <v>0</v>
      </c>
      <c r="AM91" s="32">
        <f>ROUND(VLOOKUP($B91,'3.ข้อมูลงบทดลองปัจจุบัน'!$A$5:$CL$846,38,0),2)</f>
        <v>0</v>
      </c>
      <c r="AN91" s="32">
        <f>ROUND(VLOOKUP($B91,'3.ข้อมูลงบทดลองปัจจุบัน'!$A$5:$CL$846,39,0),2)</f>
        <v>0</v>
      </c>
      <c r="AO91" s="32">
        <f>ROUND(VLOOKUP($B91,'3.ข้อมูลงบทดลองปัจจุบัน'!$A$5:$CL$846,40,0),2)</f>
        <v>0</v>
      </c>
      <c r="AP91" s="32">
        <f>ROUND(VLOOKUP($B91,'3.ข้อมูลงบทดลองปัจจุบัน'!$A$5:$CL$846,41,0),2)</f>
        <v>0</v>
      </c>
      <c r="AQ91" s="32">
        <f>ROUND(VLOOKUP($B91,'3.ข้อมูลงบทดลองปัจจุบัน'!$A$5:$CL$846,42,0),2)</f>
        <v>0</v>
      </c>
      <c r="AR91" s="32">
        <f>ROUND(VLOOKUP($B91,'3.ข้อมูลงบทดลองปัจจุบัน'!$A$5:$CL$846,43,0),2)</f>
        <v>0</v>
      </c>
      <c r="AS91" s="32">
        <f>ROUND(VLOOKUP($B91,'3.ข้อมูลงบทดลองปัจจุบัน'!$A$5:$CL$846,44,0),2)</f>
        <v>0</v>
      </c>
      <c r="AT91" s="32">
        <f>ROUND(VLOOKUP($B91,'3.ข้อมูลงบทดลองปัจจุบัน'!$A$5:$CL$846,45,0),2)</f>
        <v>0</v>
      </c>
      <c r="AU91" s="32">
        <f>ROUND(VLOOKUP($B91,'3.ข้อมูลงบทดลองปัจจุบัน'!$A$5:$CL$846,46,0),2)</f>
        <v>0</v>
      </c>
      <c r="AV91" s="32">
        <f>ROUND(VLOOKUP($B91,'3.ข้อมูลงบทดลองปัจจุบัน'!$A$5:$CL$846,47,0),2)</f>
        <v>0</v>
      </c>
      <c r="AW91" s="32">
        <f>ROUND(VLOOKUP($B91,'3.ข้อมูลงบทดลองปัจจุบัน'!$A$5:$CL$846,48,0),2)</f>
        <v>0</v>
      </c>
      <c r="AX91" s="32">
        <f>ROUND(VLOOKUP($B91,'3.ข้อมูลงบทดลองปัจจุบัน'!$A$5:$CL$846,49,0),2)</f>
        <v>0</v>
      </c>
      <c r="AY91" s="32">
        <f>ROUND(VLOOKUP($B91,'3.ข้อมูลงบทดลองปัจจุบัน'!$A$5:$CL$846,50,0),2)</f>
        <v>0</v>
      </c>
      <c r="AZ91" s="32">
        <f>ROUND(VLOOKUP($B91,'3.ข้อมูลงบทดลองปัจจุบัน'!$A$5:$CL$846,51,0),2)</f>
        <v>0</v>
      </c>
      <c r="BA91" s="32">
        <f>ROUND(VLOOKUP($B91,'3.ข้อมูลงบทดลองปัจจุบัน'!$A$5:$CL$846,52,0),2)</f>
        <v>0</v>
      </c>
      <c r="BB91" s="32">
        <f>ROUND(VLOOKUP($B91,'3.ข้อมูลงบทดลองปัจจุบัน'!$A$5:$CL$846,53,0),2)</f>
        <v>0</v>
      </c>
      <c r="BC91" s="32">
        <f>ROUND(VLOOKUP($B91,'3.ข้อมูลงบทดลองปัจจุบัน'!$A$5:$CL$846,54,0),2)</f>
        <v>0</v>
      </c>
      <c r="BD91" s="32">
        <f>ROUND(VLOOKUP($B91,'3.ข้อมูลงบทดลองปัจจุบัน'!$A$5:$CL$846,55,0),2)</f>
        <v>36000</v>
      </c>
      <c r="BE91" s="32">
        <f>ROUND(VLOOKUP($B91,'3.ข้อมูลงบทดลองปัจจุบัน'!$A$5:$CL$846,56,0),2)</f>
        <v>0</v>
      </c>
      <c r="BF91" s="32">
        <f>ROUND(VLOOKUP($B91,'3.ข้อมูลงบทดลองปัจจุบัน'!$A$5:$CL$846,57,0),2)</f>
        <v>0</v>
      </c>
      <c r="BG91" s="32">
        <f>ROUND(VLOOKUP($B91,'3.ข้อมูลงบทดลองปัจจุบัน'!$A$5:$CL$846,58,0),2)</f>
        <v>0</v>
      </c>
      <c r="BH91" s="32">
        <f>ROUND(VLOOKUP($B91,'3.ข้อมูลงบทดลองปัจจุบัน'!$A$5:$CL$846,59,0),2)</f>
        <v>0</v>
      </c>
      <c r="BI91" s="32">
        <f>ROUND(VLOOKUP($B91,'3.ข้อมูลงบทดลองปัจจุบัน'!$A$5:$CL$846,60,0),2)</f>
        <v>0</v>
      </c>
      <c r="BJ91" s="32">
        <f>ROUND(VLOOKUP($B91,'3.ข้อมูลงบทดลองปัจจุบัน'!$A$5:$CL$846,61,0),2)</f>
        <v>0</v>
      </c>
      <c r="BK91" s="32">
        <f>ROUND(VLOOKUP($B91,'3.ข้อมูลงบทดลองปัจจุบัน'!$A$5:$CL$846,62,0),2)</f>
        <v>0</v>
      </c>
      <c r="BL91" s="32">
        <f>ROUND(VLOOKUP($B91,'3.ข้อมูลงบทดลองปัจจุบัน'!$A$5:$CL$846,63,0),2)</f>
        <v>0</v>
      </c>
      <c r="BM91" s="32">
        <f>ROUND(VLOOKUP($B91,'3.ข้อมูลงบทดลองปัจจุบัน'!$A$5:$CL$846,64,0),2)</f>
        <v>0</v>
      </c>
      <c r="BN91" s="32">
        <f>ROUND(VLOOKUP($B91,'3.ข้อมูลงบทดลองปัจจุบัน'!$A$5:$CL$846,65,0),2)</f>
        <v>0</v>
      </c>
      <c r="BO91" s="32">
        <f>ROUND(VLOOKUP($B91,'3.ข้อมูลงบทดลองปัจจุบัน'!$A$5:$CL$846,66,0),2)</f>
        <v>0</v>
      </c>
      <c r="BP91" s="32">
        <f>ROUND(VLOOKUP($B91,'3.ข้อมูลงบทดลองปัจจุบัน'!$A$5:$CL$846,67,0),2)</f>
        <v>0</v>
      </c>
      <c r="BQ91" s="32">
        <f>ROUND(VLOOKUP($B91,'3.ข้อมูลงบทดลองปัจจุบัน'!$A$5:$CL$846,68,0),2)</f>
        <v>0</v>
      </c>
      <c r="BR91" s="32">
        <f>ROUND(VLOOKUP($B91,'3.ข้อมูลงบทดลองปัจจุบัน'!$A$5:$CL$846,69,0),2)</f>
        <v>0</v>
      </c>
      <c r="BS91" s="32">
        <f>ROUND(VLOOKUP($B91,'3.ข้อมูลงบทดลองปัจจุบัน'!$A$5:$CL$846,70,0),2)</f>
        <v>102000</v>
      </c>
      <c r="BT91" s="32">
        <f>ROUND(VLOOKUP($B91,'3.ข้อมูลงบทดลองปัจจุบัน'!$A$5:$CL$846,71,0),2)</f>
        <v>0</v>
      </c>
      <c r="BU91" s="32">
        <f>ROUND(VLOOKUP($B91,'3.ข้อมูลงบทดลองปัจจุบัน'!$A$5:$CL$846,72,0),2)</f>
        <v>0</v>
      </c>
      <c r="BV91" s="32">
        <f>ROUND(VLOOKUP($B91,'3.ข้อมูลงบทดลองปัจจุบัน'!$A$5:$CL$846,73,0),2)</f>
        <v>0</v>
      </c>
      <c r="BW91" s="32">
        <f>ROUND(VLOOKUP($B91,'3.ข้อมูลงบทดลองปัจจุบัน'!$A$5:$CL$846,74,0),2)</f>
        <v>0</v>
      </c>
      <c r="BX91" s="32">
        <f>ROUND(VLOOKUP($B91,'3.ข้อมูลงบทดลองปัจจุบัน'!$A$5:$CL$846,75,0),2)</f>
        <v>0</v>
      </c>
      <c r="BY91" s="32">
        <f>ROUND(VLOOKUP($B91,'3.ข้อมูลงบทดลองปัจจุบัน'!$A$5:$CL$846,76,0),2)</f>
        <v>0</v>
      </c>
      <c r="BZ91" s="32">
        <f>ROUND(VLOOKUP($B91,'3.ข้อมูลงบทดลองปัจจุบัน'!$A$5:$CL$846,77,0),2)</f>
        <v>0</v>
      </c>
      <c r="CA91" s="32">
        <f>ROUND(VLOOKUP($B91,'3.ข้อมูลงบทดลองปัจจุบัน'!$A$5:$CL$846,78,0),2)</f>
        <v>0</v>
      </c>
      <c r="CB91" s="32">
        <f>ROUND(VLOOKUP($B91,'3.ข้อมูลงบทดลองปัจจุบัน'!$A$5:$CL$846,79,0),2)</f>
        <v>0</v>
      </c>
      <c r="CC91" s="32">
        <f>ROUND(VLOOKUP($B91,'3.ข้อมูลงบทดลองปัจจุบัน'!$A$5:$CL$846,80,0),2)</f>
        <v>0</v>
      </c>
      <c r="CD91" s="32">
        <f>ROUND(VLOOKUP($B91,'3.ข้อมูลงบทดลองปัจจุบัน'!$A$5:$CL$846,81,0),2)</f>
        <v>0</v>
      </c>
      <c r="CE91" s="32">
        <f>ROUND(VLOOKUP($B91,'3.ข้อมูลงบทดลองปัจจุบัน'!$A$5:$CL$846,82,0),2)</f>
        <v>0</v>
      </c>
      <c r="CF91" s="32">
        <f>ROUND(VLOOKUP($B91,'3.ข้อมูลงบทดลองปัจจุบัน'!$A$5:$CL$846,83,0),2)</f>
        <v>0</v>
      </c>
      <c r="CG91" s="32">
        <f>ROUND(VLOOKUP($B91,'3.ข้อมูลงบทดลองปัจจุบัน'!$A$5:$CL$846,84,0),2)</f>
        <v>0</v>
      </c>
      <c r="CH91" s="32">
        <f>ROUND(VLOOKUP($B91,'3.ข้อมูลงบทดลองปัจจุบัน'!$A$5:$CL$846,85,0),2)</f>
        <v>0</v>
      </c>
      <c r="CI91" s="32">
        <f>ROUND(VLOOKUP($B91,'3.ข้อมูลงบทดลองปัจจุบัน'!$A$5:$CL$846,86,0),2)</f>
        <v>0</v>
      </c>
      <c r="CJ91" s="32">
        <f>ROUND(VLOOKUP($B91,'3.ข้อมูลงบทดลองปัจจุบัน'!$A$5:$CL$846,87,0),2)</f>
        <v>0</v>
      </c>
      <c r="CK91" s="32">
        <f>ROUND(VLOOKUP($B91,'3.ข้อมูลงบทดลองปัจจุบัน'!$A$5:$CL$846,88,0),2)</f>
        <v>0</v>
      </c>
      <c r="CL91" s="32">
        <f>ROUND(VLOOKUP($B91,'3.ข้อมูลงบทดลองปัจจุบัน'!$A$5:$CL$846,89,0),2)</f>
        <v>0</v>
      </c>
      <c r="CM91" s="32">
        <f>ROUND(VLOOKUP($B91,'3.ข้อมูลงบทดลองปัจจุบัน'!$A$5:$CL$846,90,0),2)</f>
        <v>0</v>
      </c>
      <c r="CO91" s="75"/>
    </row>
    <row r="92" spans="1:93" x14ac:dyDescent="0.7">
      <c r="A92" s="101" t="s">
        <v>1471</v>
      </c>
      <c r="B92" s="101" t="s">
        <v>2004</v>
      </c>
      <c r="C92" s="100" t="s">
        <v>1485</v>
      </c>
      <c r="D92" s="32">
        <f>ROUND(VLOOKUP($B92,'3.ข้อมูลงบทดลองปัจจุบัน'!$A$5:$CL$846,3,0),2)</f>
        <v>528967.80000000005</v>
      </c>
      <c r="E92" s="32">
        <f>ROUND(VLOOKUP($B92,'3.ข้อมูลงบทดลองปัจจุบัน'!$A$5:$CL$846,4,0),2)</f>
        <v>0</v>
      </c>
      <c r="F92" s="32">
        <f>ROUND(VLOOKUP($B92,'3.ข้อมูลงบทดลองปัจจุบัน'!$A$5:$CL$846,5,0),2)</f>
        <v>55128</v>
      </c>
      <c r="G92" s="32">
        <f>ROUND(VLOOKUP($B92,'3.ข้อมูลงบทดลองปัจจุบัน'!$A$5:$CL$846,6,0),2)</f>
        <v>21915.8</v>
      </c>
      <c r="H92" s="32">
        <f>ROUND(VLOOKUP($B92,'3.ข้อมูลงบทดลองปัจจุบัน'!$A$5:$CL$846,7,0),2)</f>
        <v>0</v>
      </c>
      <c r="I92" s="32">
        <f>ROUND(VLOOKUP($B92,'3.ข้อมูลงบทดลองปัจจุบัน'!$A$5:$CL$846,8,0),2)</f>
        <v>105277.2</v>
      </c>
      <c r="J92" s="32">
        <f>ROUND(VLOOKUP($B92,'3.ข้อมูลงบทดลองปัจจุบัน'!$A$5:$CL$846,9,0),2)</f>
        <v>37079.4</v>
      </c>
      <c r="K92" s="32">
        <f>ROUND(VLOOKUP($B92,'3.ข้อมูลงบทดลองปัจจุบัน'!$A$5:$CL$846,10,0),2)</f>
        <v>78094.2</v>
      </c>
      <c r="L92" s="32">
        <f>ROUND(VLOOKUP($B92,'3.ข้อมูลงบทดลองปัจจุบัน'!$A$5:$CL$846,11,0),2)</f>
        <v>78324.2</v>
      </c>
      <c r="M92" s="32">
        <f>ROUND(VLOOKUP($B92,'3.ข้อมูลงบทดลองปัจจุบัน'!$A$5:$CL$846,12,0),2)</f>
        <v>53912.65</v>
      </c>
      <c r="N92" s="32">
        <f>ROUND(VLOOKUP($B92,'3.ข้อมูลงบทดลองปัจจุบัน'!$A$5:$CL$846,13,0),2)</f>
        <v>41091.4</v>
      </c>
      <c r="O92" s="32">
        <f>ROUND(VLOOKUP($B92,'3.ข้อมูลงบทดลองปัจจุบัน'!$A$5:$CL$846,14,0),2)</f>
        <v>0</v>
      </c>
      <c r="P92" s="32">
        <f>ROUND(VLOOKUP($B92,'3.ข้อมูลงบทดลองปัจจุบัน'!$A$5:$CL$846,15,0),2)</f>
        <v>105106.52</v>
      </c>
      <c r="Q92" s="32">
        <f>ROUND(VLOOKUP($B92,'3.ข้อมูลงบทดลองปัจจุบัน'!$A$5:$CL$846,16,0),2)</f>
        <v>0</v>
      </c>
      <c r="R92" s="32">
        <f>ROUND(VLOOKUP($B92,'3.ข้อมูลงบทดลองปัจจุบัน'!$A$5:$CL$846,17,0),2)</f>
        <v>25191.599999999999</v>
      </c>
      <c r="S92" s="32">
        <f>ROUND(VLOOKUP($B92,'3.ข้อมูลงบทดลองปัจจุบัน'!$A$5:$CL$846,18,0),2)</f>
        <v>60486.7</v>
      </c>
      <c r="T92" s="32">
        <f>ROUND(VLOOKUP($B92,'3.ข้อมูลงบทดลองปัจจุบัน'!$A$5:$CL$846,19,0),2)</f>
        <v>0</v>
      </c>
      <c r="U92" s="32">
        <f>ROUND(VLOOKUP($B92,'3.ข้อมูลงบทดลองปัจจุบัน'!$A$5:$CL$846,20,0),2)</f>
        <v>0</v>
      </c>
      <c r="V92" s="32">
        <f>ROUND(VLOOKUP($B92,'3.ข้อมูลงบทดลองปัจจุบัน'!$A$5:$CL$846,21,0),2)</f>
        <v>0</v>
      </c>
      <c r="W92" s="32">
        <f>ROUND(VLOOKUP($B92,'3.ข้อมูลงบทดลองปัจจุบัน'!$A$5:$CL$846,22,0),2)</f>
        <v>0</v>
      </c>
      <c r="X92" s="32">
        <f>ROUND(VLOOKUP($B92,'3.ข้อมูลงบทดลองปัจจุบัน'!$A$5:$CL$846,23,0),2)</f>
        <v>220225.4</v>
      </c>
      <c r="Y92" s="32">
        <f>ROUND(VLOOKUP($B92,'3.ข้อมูลงบทดลองปัจจุบัน'!$A$5:$CL$846,24,0),2)</f>
        <v>0</v>
      </c>
      <c r="Z92" s="32">
        <f>ROUND(VLOOKUP($B92,'3.ข้อมูลงบทดลองปัจจุบัน'!$A$5:$CL$846,25,0),2)</f>
        <v>0</v>
      </c>
      <c r="AA92" s="32">
        <f>ROUND(VLOOKUP($B92,'3.ข้อมูลงบทดลองปัจจุบัน'!$A$5:$CL$846,26,0),2)</f>
        <v>0</v>
      </c>
      <c r="AB92" s="32">
        <f>ROUND(VLOOKUP($B92,'3.ข้อมูลงบทดลองปัจจุบัน'!$A$5:$CL$846,27,0),2)</f>
        <v>20494.599999999999</v>
      </c>
      <c r="AC92" s="32">
        <f>ROUND(VLOOKUP($B92,'3.ข้อมูลงบทดลองปัจจุบัน'!$A$5:$CL$846,28,0),2)</f>
        <v>27519.599999999999</v>
      </c>
      <c r="AD92" s="32">
        <f>ROUND(VLOOKUP($B92,'3.ข้อมูลงบทดลองปัจจุบัน'!$A$5:$CL$846,29,0),2)</f>
        <v>0</v>
      </c>
      <c r="AE92" s="32">
        <f>ROUND(VLOOKUP($B92,'3.ข้อมูลงบทดลองปัจจุบัน'!$A$5:$CL$846,30,0),2)</f>
        <v>66376.399999999994</v>
      </c>
      <c r="AF92" s="32">
        <f>ROUND(VLOOKUP($B92,'3.ข้อมูลงบทดลองปัจจุบัน'!$A$5:$CL$846,31,0),2)</f>
        <v>0</v>
      </c>
      <c r="AG92" s="32">
        <f>ROUND(VLOOKUP($B92,'3.ข้อมูลงบทดลองปัจจุบัน'!$A$5:$CL$846,32,0),2)</f>
        <v>0</v>
      </c>
      <c r="AH92" s="32">
        <f>ROUND(VLOOKUP($B92,'3.ข้อมูลงบทดลองปัจจุบัน'!$A$5:$CL$846,33,0),2)</f>
        <v>0</v>
      </c>
      <c r="AI92" s="32">
        <f>ROUND(VLOOKUP($B92,'3.ข้อมูลงบทดลองปัจจุบัน'!$A$5:$CL$846,34,0),2)</f>
        <v>12439.4</v>
      </c>
      <c r="AJ92" s="32">
        <f>ROUND(VLOOKUP($B92,'3.ข้อมูลงบทดลองปัจจุบัน'!$A$5:$CL$846,35,0),2)</f>
        <v>0</v>
      </c>
      <c r="AK92" s="32">
        <f>ROUND(VLOOKUP($B92,'3.ข้อมูลงบทดลองปัจจุบัน'!$A$5:$CL$846,36,0),2)</f>
        <v>2740.8</v>
      </c>
      <c r="AL92" s="32">
        <f>ROUND(VLOOKUP($B92,'3.ข้อมูลงบทดลองปัจจุบัน'!$A$5:$CL$846,37,0),2)</f>
        <v>555551.55000000005</v>
      </c>
      <c r="AM92" s="32">
        <f>ROUND(VLOOKUP($B92,'3.ข้อมูลงบทดลองปัจจุบัน'!$A$5:$CL$846,38,0),2)</f>
        <v>0</v>
      </c>
      <c r="AN92" s="32">
        <f>ROUND(VLOOKUP($B92,'3.ข้อมูลงบทดลองปัจจุบัน'!$A$5:$CL$846,39,0),2)</f>
        <v>0</v>
      </c>
      <c r="AO92" s="32">
        <f>ROUND(VLOOKUP($B92,'3.ข้อมูลงบทดลองปัจจุบัน'!$A$5:$CL$846,40,0),2)</f>
        <v>41814.199999999997</v>
      </c>
      <c r="AP92" s="32">
        <f>ROUND(VLOOKUP($B92,'3.ข้อมูลงบทดลองปัจจุบัน'!$A$5:$CL$846,41,0),2)</f>
        <v>88449.600000000006</v>
      </c>
      <c r="AQ92" s="32">
        <f>ROUND(VLOOKUP($B92,'3.ข้อมูลงบทดลองปัจจุบัน'!$A$5:$CL$846,42,0),2)</f>
        <v>71770.8</v>
      </c>
      <c r="AR92" s="32">
        <f>ROUND(VLOOKUP($B92,'3.ข้อมูลงบทดลองปัจจุบัน'!$A$5:$CL$846,43,0),2)</f>
        <v>0</v>
      </c>
      <c r="AS92" s="32">
        <f>ROUND(VLOOKUP($B92,'3.ข้อมูลงบทดลองปัจจุบัน'!$A$5:$CL$846,44,0),2)</f>
        <v>62902.2</v>
      </c>
      <c r="AT92" s="32">
        <f>ROUND(VLOOKUP($B92,'3.ข้อมูลงบทดลองปัจจุบัน'!$A$5:$CL$846,45,0),2)</f>
        <v>10330.4</v>
      </c>
      <c r="AU92" s="32">
        <f>ROUND(VLOOKUP($B92,'3.ข้อมูลงบทดลองปัจจุบัน'!$A$5:$CL$846,46,0),2)</f>
        <v>0</v>
      </c>
      <c r="AV92" s="32">
        <f>ROUND(VLOOKUP($B92,'3.ข้อมูลงบทดลองปัจจุบัน'!$A$5:$CL$846,47,0),2)</f>
        <v>0</v>
      </c>
      <c r="AW92" s="32">
        <f>ROUND(VLOOKUP($B92,'3.ข้อมูลงบทดลองปัจจุบัน'!$A$5:$CL$846,48,0),2)</f>
        <v>0</v>
      </c>
      <c r="AX92" s="32">
        <f>ROUND(VLOOKUP($B92,'3.ข้อมูลงบทดลองปัจจุบัน'!$A$5:$CL$846,49,0),2)</f>
        <v>0</v>
      </c>
      <c r="AY92" s="32">
        <f>ROUND(VLOOKUP($B92,'3.ข้อมูลงบทดลองปัจจุบัน'!$A$5:$CL$846,50,0),2)</f>
        <v>36574</v>
      </c>
      <c r="AZ92" s="32">
        <f>ROUND(VLOOKUP($B92,'3.ข้อมูลงบทดลองปัจจุบัน'!$A$5:$CL$846,51,0),2)</f>
        <v>70023.3</v>
      </c>
      <c r="BA92" s="32">
        <f>ROUND(VLOOKUP($B92,'3.ข้อมูลงบทดลองปัจจุบัน'!$A$5:$CL$846,52,0),2)</f>
        <v>74926.600000000006</v>
      </c>
      <c r="BB92" s="32">
        <f>ROUND(VLOOKUP($B92,'3.ข้อมูลงบทดลองปัจจุบัน'!$A$5:$CL$846,53,0),2)</f>
        <v>0</v>
      </c>
      <c r="BC92" s="32">
        <f>ROUND(VLOOKUP($B92,'3.ข้อมูลงบทดลองปัจจุบัน'!$A$5:$CL$846,54,0),2)</f>
        <v>0</v>
      </c>
      <c r="BD92" s="32">
        <f>ROUND(VLOOKUP($B92,'3.ข้อมูลงบทดลองปัจจุบัน'!$A$5:$CL$846,55,0),2)</f>
        <v>348418.85</v>
      </c>
      <c r="BE92" s="32">
        <f>ROUND(VLOOKUP($B92,'3.ข้อมูลงบทดลองปัจจุบัน'!$A$5:$CL$846,56,0),2)</f>
        <v>149360.76</v>
      </c>
      <c r="BF92" s="32">
        <f>ROUND(VLOOKUP($B92,'3.ข้อมูลงบทดลองปัจจุบัน'!$A$5:$CL$846,57,0),2)</f>
        <v>0</v>
      </c>
      <c r="BG92" s="32">
        <f>ROUND(VLOOKUP($B92,'3.ข้อมูลงบทดลองปัจจุบัน'!$A$5:$CL$846,58,0),2)</f>
        <v>43822</v>
      </c>
      <c r="BH92" s="32">
        <f>ROUND(VLOOKUP($B92,'3.ข้อมูลงบทดลองปัจจุบัน'!$A$5:$CL$846,59,0),2)</f>
        <v>151380.20000000001</v>
      </c>
      <c r="BI92" s="32">
        <f>ROUND(VLOOKUP($B92,'3.ข้อมูลงบทดลองปัจจุบัน'!$A$5:$CL$846,60,0),2)</f>
        <v>0</v>
      </c>
      <c r="BJ92" s="32">
        <f>ROUND(VLOOKUP($B92,'3.ข้อมูลงบทดลองปัจจุบัน'!$A$5:$CL$846,61,0),2)</f>
        <v>0</v>
      </c>
      <c r="BK92" s="32">
        <f>ROUND(VLOOKUP($B92,'3.ข้อมูลงบทดลองปัจจุบัน'!$A$5:$CL$846,62,0),2)</f>
        <v>13301.8</v>
      </c>
      <c r="BL92" s="32">
        <f>ROUND(VLOOKUP($B92,'3.ข้อมูลงบทดลองปัจจุบัน'!$A$5:$CL$846,63,0),2)</f>
        <v>23515.72</v>
      </c>
      <c r="BM92" s="32">
        <f>ROUND(VLOOKUP($B92,'3.ข้อมูลงบทดลองปัจจุบัน'!$A$5:$CL$846,64,0),2)</f>
        <v>246752.8</v>
      </c>
      <c r="BN92" s="32">
        <f>ROUND(VLOOKUP($B92,'3.ข้อมูลงบทดลองปัจจุบัน'!$A$5:$CL$846,65,0),2)</f>
        <v>66306</v>
      </c>
      <c r="BO92" s="32">
        <f>ROUND(VLOOKUP($B92,'3.ข้อมูลงบทดลองปัจจุบัน'!$A$5:$CL$846,66,0),2)</f>
        <v>18048.599999999999</v>
      </c>
      <c r="BP92" s="32">
        <f>ROUND(VLOOKUP($B92,'3.ข้อมูลงบทดลองปัจจุบัน'!$A$5:$CL$846,67,0),2)</f>
        <v>0</v>
      </c>
      <c r="BQ92" s="32">
        <f>ROUND(VLOOKUP($B92,'3.ข้อมูลงบทดลองปัจจุบัน'!$A$5:$CL$846,68,0),2)</f>
        <v>0</v>
      </c>
      <c r="BR92" s="32">
        <f>ROUND(VLOOKUP($B92,'3.ข้อมูลงบทดลองปัจจุบัน'!$A$5:$CL$846,69,0),2)</f>
        <v>71492.600000000006</v>
      </c>
      <c r="BS92" s="32">
        <f>ROUND(VLOOKUP($B92,'3.ข้อมูลงบทดลองปัจจุบัน'!$A$5:$CL$846,70,0),2)</f>
        <v>769140.28</v>
      </c>
      <c r="BT92" s="32">
        <f>ROUND(VLOOKUP($B92,'3.ข้อมูลงบทดลองปัจจุบัน'!$A$5:$CL$846,71,0),2)</f>
        <v>0</v>
      </c>
      <c r="BU92" s="32">
        <f>ROUND(VLOOKUP($B92,'3.ข้อมูลงบทดลองปัจจุบัน'!$A$5:$CL$846,72,0),2)</f>
        <v>0</v>
      </c>
      <c r="BV92" s="32">
        <f>ROUND(VLOOKUP($B92,'3.ข้อมูลงบทดลองปัจจุบัน'!$A$5:$CL$846,73,0),2)</f>
        <v>197624.2</v>
      </c>
      <c r="BW92" s="32">
        <f>ROUND(VLOOKUP($B92,'3.ข้อมูลงบทดลองปัจจุบัน'!$A$5:$CL$846,74,0),2)</f>
        <v>0</v>
      </c>
      <c r="BX92" s="32">
        <f>ROUND(VLOOKUP($B92,'3.ข้อมูลงบทดลองปัจจุบัน'!$A$5:$CL$846,75,0),2)</f>
        <v>0</v>
      </c>
      <c r="BY92" s="32">
        <f>ROUND(VLOOKUP($B92,'3.ข้อมูลงบทดลองปัจจุบัน'!$A$5:$CL$846,76,0),2)</f>
        <v>106353.3</v>
      </c>
      <c r="BZ92" s="32">
        <f>ROUND(VLOOKUP($B92,'3.ข้อมูลงบทดลองปัจจุบัน'!$A$5:$CL$846,77,0),2)</f>
        <v>0</v>
      </c>
      <c r="CA92" s="32">
        <f>ROUND(VLOOKUP($B92,'3.ข้อมูลงบทดลองปัจจุบัน'!$A$5:$CL$846,78,0),2)</f>
        <v>0</v>
      </c>
      <c r="CB92" s="32">
        <f>ROUND(VLOOKUP($B92,'3.ข้อมูลงบทดลองปัจจุบัน'!$A$5:$CL$846,79,0),2)</f>
        <v>63705.84</v>
      </c>
      <c r="CC92" s="32">
        <f>ROUND(VLOOKUP($B92,'3.ข้อมูลงบทดลองปัจจุบัน'!$A$5:$CL$846,80,0),2)</f>
        <v>0</v>
      </c>
      <c r="CD92" s="32">
        <f>ROUND(VLOOKUP($B92,'3.ข้อมูลงบทดลองปัจจุบัน'!$A$5:$CL$846,81,0),2)</f>
        <v>0</v>
      </c>
      <c r="CE92" s="32">
        <f>ROUND(VLOOKUP($B92,'3.ข้อมูลงบทดลองปัจจุบัน'!$A$5:$CL$846,82,0),2)</f>
        <v>0</v>
      </c>
      <c r="CF92" s="32">
        <f>ROUND(VLOOKUP($B92,'3.ข้อมูลงบทดลองปัจจุบัน'!$A$5:$CL$846,83,0),2)</f>
        <v>0</v>
      </c>
      <c r="CG92" s="32">
        <f>ROUND(VLOOKUP($B92,'3.ข้อมูลงบทดลองปัจจุบัน'!$A$5:$CL$846,84,0),2)</f>
        <v>0</v>
      </c>
      <c r="CH92" s="32">
        <f>ROUND(VLOOKUP($B92,'3.ข้อมูลงบทดลองปัจจุบัน'!$A$5:$CL$846,85,0),2)</f>
        <v>0</v>
      </c>
      <c r="CI92" s="32">
        <f>ROUND(VLOOKUP($B92,'3.ข้อมูลงบทดลองปัจจุบัน'!$A$5:$CL$846,86,0),2)</f>
        <v>0</v>
      </c>
      <c r="CJ92" s="32">
        <f>ROUND(VLOOKUP($B92,'3.ข้อมูลงบทดลองปัจจุบัน'!$A$5:$CL$846,87,0),2)</f>
        <v>0</v>
      </c>
      <c r="CK92" s="32">
        <f>ROUND(VLOOKUP($B92,'3.ข้อมูลงบทดลองปัจจุบัน'!$A$5:$CL$846,88,0),2)</f>
        <v>122659.2</v>
      </c>
      <c r="CL92" s="32">
        <f>ROUND(VLOOKUP($B92,'3.ข้อมูลงบทดลองปัจจุบัน'!$A$5:$CL$846,89,0),2)</f>
        <v>0</v>
      </c>
      <c r="CM92" s="32">
        <f>ROUND(VLOOKUP($B92,'3.ข้อมูลงบทดลองปัจจุบัน'!$A$5:$CL$846,90,0),2)</f>
        <v>9776.4</v>
      </c>
      <c r="CO92" s="75"/>
    </row>
    <row r="93" spans="1:93" x14ac:dyDescent="0.7">
      <c r="A93" s="101" t="s">
        <v>1471</v>
      </c>
      <c r="B93" s="101" t="s">
        <v>2005</v>
      </c>
      <c r="C93" s="100" t="s">
        <v>1486</v>
      </c>
      <c r="D93" s="32">
        <f>ROUND(VLOOKUP($B93,'3.ข้อมูลงบทดลองปัจจุบัน'!$A$5:$CL$846,3,0),2)</f>
        <v>12517912</v>
      </c>
      <c r="E93" s="32">
        <f>ROUND(VLOOKUP($B93,'3.ข้อมูลงบทดลองปัจจุบัน'!$A$5:$CL$846,4,0),2)</f>
        <v>112000</v>
      </c>
      <c r="F93" s="32">
        <f>ROUND(VLOOKUP($B93,'3.ข้อมูลงบทดลองปัจจุบัน'!$A$5:$CL$846,5,0),2)</f>
        <v>717000</v>
      </c>
      <c r="G93" s="32">
        <f>ROUND(VLOOKUP($B93,'3.ข้อมูลงบทดลองปัจจุบัน'!$A$5:$CL$846,6,0),2)</f>
        <v>976000</v>
      </c>
      <c r="H93" s="32">
        <f>ROUND(VLOOKUP($B93,'3.ข้อมูลงบทดลองปัจจุบัน'!$A$5:$CL$846,7,0),2)</f>
        <v>81000</v>
      </c>
      <c r="I93" s="32">
        <f>ROUND(VLOOKUP($B93,'3.ข้อมูลงบทดลองปัจจุบัน'!$A$5:$CL$846,8,0),2)</f>
        <v>170500</v>
      </c>
      <c r="J93" s="32">
        <f>ROUND(VLOOKUP($B93,'3.ข้อมูลงบทดลองปัจจุบัน'!$A$5:$CL$846,9,0),2)</f>
        <v>1623000</v>
      </c>
      <c r="K93" s="32">
        <f>ROUND(VLOOKUP($B93,'3.ข้อมูลงบทดลองปัจจุบัน'!$A$5:$CL$846,10,0),2)</f>
        <v>2235000</v>
      </c>
      <c r="L93" s="32">
        <f>ROUND(VLOOKUP($B93,'3.ข้อมูลงบทดลองปัจจุบัน'!$A$5:$CL$846,11,0),2)</f>
        <v>914000</v>
      </c>
      <c r="M93" s="32">
        <f>ROUND(VLOOKUP($B93,'3.ข้อมูลงบทดลองปัจจุบัน'!$A$5:$CL$846,12,0),2)</f>
        <v>1232000</v>
      </c>
      <c r="N93" s="32">
        <f>ROUND(VLOOKUP($B93,'3.ข้อมูลงบทดลองปัจจุบัน'!$A$5:$CL$846,13,0),2)</f>
        <v>2690500</v>
      </c>
      <c r="O93" s="32">
        <f>ROUND(VLOOKUP($B93,'3.ข้อมูลงบทดลองปัจจุบัน'!$A$5:$CL$846,14,0),2)</f>
        <v>564000</v>
      </c>
      <c r="P93" s="32">
        <f>ROUND(VLOOKUP($B93,'3.ข้อมูลงบทดลองปัจจุบัน'!$A$5:$CL$846,15,0),2)</f>
        <v>6979625.1299999999</v>
      </c>
      <c r="Q93" s="32">
        <f>ROUND(VLOOKUP($B93,'3.ข้อมูลงบทดลองปัจจุบัน'!$A$5:$CL$846,16,0),2)</f>
        <v>1075432</v>
      </c>
      <c r="R93" s="32">
        <f>ROUND(VLOOKUP($B93,'3.ข้อมูลงบทดลองปัจจุบัน'!$A$5:$CL$846,17,0),2)</f>
        <v>1518500</v>
      </c>
      <c r="S93" s="32">
        <f>ROUND(VLOOKUP($B93,'3.ข้อมูลงบทดลองปัจจุบัน'!$A$5:$CL$846,18,0),2)</f>
        <v>2130984</v>
      </c>
      <c r="T93" s="32">
        <f>ROUND(VLOOKUP($B93,'3.ข้อมูลงบทดลองปัจจุบัน'!$A$5:$CL$846,19,0),2)</f>
        <v>1058000</v>
      </c>
      <c r="U93" s="32">
        <f>ROUND(VLOOKUP($B93,'3.ข้อมูลงบทดลองปัจจุบัน'!$A$5:$CL$846,20,0),2)</f>
        <v>948000</v>
      </c>
      <c r="V93" s="32">
        <f>ROUND(VLOOKUP($B93,'3.ข้อมูลงบทดลองปัจจุบัน'!$A$5:$CL$846,21,0),2)</f>
        <v>937500</v>
      </c>
      <c r="W93" s="32">
        <f>ROUND(VLOOKUP($B93,'3.ข้อมูลงบทดลองปัจจุบัน'!$A$5:$CL$846,22,0),2)</f>
        <v>631500</v>
      </c>
      <c r="X93" s="32">
        <f>ROUND(VLOOKUP($B93,'3.ข้อมูลงบทดลองปัจจุบัน'!$A$5:$CL$846,23,0),2)</f>
        <v>15613382.98</v>
      </c>
      <c r="Y93" s="32">
        <f>ROUND(VLOOKUP($B93,'3.ข้อมูลงบทดลองปัจจุบัน'!$A$5:$CL$846,24,0),2)</f>
        <v>453500</v>
      </c>
      <c r="Z93" s="32">
        <f>ROUND(VLOOKUP($B93,'3.ข้อมูลงบทดลองปัจจุบัน'!$A$5:$CL$846,25,0),2)</f>
        <v>1446146</v>
      </c>
      <c r="AA93" s="32">
        <f>ROUND(VLOOKUP($B93,'3.ข้อมูลงบทดลองปัจจุบัน'!$A$5:$CL$846,26,0),2)</f>
        <v>0</v>
      </c>
      <c r="AB93" s="32">
        <f>ROUND(VLOOKUP($B93,'3.ข้อมูลงบทดลองปัจจุบัน'!$A$5:$CL$846,27,0),2)</f>
        <v>398000</v>
      </c>
      <c r="AC93" s="32">
        <f>ROUND(VLOOKUP($B93,'3.ข้อมูลงบทดลองปัจจุบัน'!$A$5:$CL$846,28,0),2)</f>
        <v>246500</v>
      </c>
      <c r="AD93" s="32">
        <f>ROUND(VLOOKUP($B93,'3.ข้อมูลงบทดลองปัจจุบัน'!$A$5:$CL$846,29,0),2)</f>
        <v>1105000</v>
      </c>
      <c r="AE93" s="32">
        <f>ROUND(VLOOKUP($B93,'3.ข้อมูลงบทดลองปัจจุบัน'!$A$5:$CL$846,30,0),2)</f>
        <v>2407500</v>
      </c>
      <c r="AF93" s="32">
        <f>ROUND(VLOOKUP($B93,'3.ข้อมูลงบทดลองปัจจุบัน'!$A$5:$CL$846,31,0),2)</f>
        <v>134350</v>
      </c>
      <c r="AG93" s="32">
        <f>ROUND(VLOOKUP($B93,'3.ข้อมูลงบทดลองปัจจุบัน'!$A$5:$CL$846,32,0),2)</f>
        <v>309500</v>
      </c>
      <c r="AH93" s="32">
        <f>ROUND(VLOOKUP($B93,'3.ข้อมูลงบทดลองปัจจุบัน'!$A$5:$CL$846,33,0),2)</f>
        <v>915500</v>
      </c>
      <c r="AI93" s="32">
        <f>ROUND(VLOOKUP($B93,'3.ข้อมูลงบทดลองปัจจุบัน'!$A$5:$CL$846,34,0),2)</f>
        <v>1880000</v>
      </c>
      <c r="AJ93" s="32">
        <f>ROUND(VLOOKUP($B93,'3.ข้อมูลงบทดลองปัจจุบัน'!$A$5:$CL$846,35,0),2)</f>
        <v>892000</v>
      </c>
      <c r="AK93" s="32">
        <f>ROUND(VLOOKUP($B93,'3.ข้อมูลงบทดลองปัจจุบัน'!$A$5:$CL$846,36,0),2)</f>
        <v>773500</v>
      </c>
      <c r="AL93" s="32">
        <f>ROUND(VLOOKUP($B93,'3.ข้อมูลงบทดลองปัจจุบัน'!$A$5:$CL$846,37,0),2)</f>
        <v>22939427</v>
      </c>
      <c r="AM93" s="32">
        <f>ROUND(VLOOKUP($B93,'3.ข้อมูลงบทดลองปัจจุบัน'!$A$5:$CL$846,38,0),2)</f>
        <v>1201000</v>
      </c>
      <c r="AN93" s="32">
        <f>ROUND(VLOOKUP($B93,'3.ข้อมูลงบทดลองปัจจุบัน'!$A$5:$CL$846,39,0),2)</f>
        <v>1017500</v>
      </c>
      <c r="AO93" s="32">
        <f>ROUND(VLOOKUP($B93,'3.ข้อมูลงบทดลองปัจจุบัน'!$A$5:$CL$846,40,0),2)</f>
        <v>2317741</v>
      </c>
      <c r="AP93" s="32">
        <f>ROUND(VLOOKUP($B93,'3.ข้อมูลงบทดลองปัจจุบัน'!$A$5:$CL$846,41,0),2)</f>
        <v>2498000</v>
      </c>
      <c r="AQ93" s="32">
        <f>ROUND(VLOOKUP($B93,'3.ข้อมูลงบทดลองปัจจุบัน'!$A$5:$CL$846,42,0),2)</f>
        <v>1417500</v>
      </c>
      <c r="AR93" s="32">
        <f>ROUND(VLOOKUP($B93,'3.ข้อมูลงบทดลองปัจจุบัน'!$A$5:$CL$846,43,0),2)</f>
        <v>599416</v>
      </c>
      <c r="AS93" s="32">
        <f>ROUND(VLOOKUP($B93,'3.ข้อมูลงบทดลองปัจจุบัน'!$A$5:$CL$846,44,0),2)</f>
        <v>4627575.33</v>
      </c>
      <c r="AT93" s="32">
        <f>ROUND(VLOOKUP($B93,'3.ข้อมูลงบทดลองปัจจุบัน'!$A$5:$CL$846,45,0),2)</f>
        <v>1387016</v>
      </c>
      <c r="AU93" s="32">
        <f>ROUND(VLOOKUP($B93,'3.ข้อมูลงบทดลองปัจจุบัน'!$A$5:$CL$846,46,0),2)</f>
        <v>2113000</v>
      </c>
      <c r="AV93" s="32">
        <f>ROUND(VLOOKUP($B93,'3.ข้อมูลงบทดลองปัจจุบัน'!$A$5:$CL$846,47,0),2)</f>
        <v>2617769.67</v>
      </c>
      <c r="AW93" s="32">
        <f>ROUND(VLOOKUP($B93,'3.ข้อมูลงบทดลองปัจจุบัน'!$A$5:$CL$846,48,0),2)</f>
        <v>1275870</v>
      </c>
      <c r="AX93" s="32">
        <f>ROUND(VLOOKUP($B93,'3.ข้อมูลงบทดลองปัจจุบัน'!$A$5:$CL$846,49,0),2)</f>
        <v>1208500</v>
      </c>
      <c r="AY93" s="32">
        <f>ROUND(VLOOKUP($B93,'3.ข้อมูลงบทดลองปัจจุบัน'!$A$5:$CL$846,50,0),2)</f>
        <v>1527273</v>
      </c>
      <c r="AZ93" s="32">
        <f>ROUND(VLOOKUP($B93,'3.ข้อมูลงบทดลองปัจจุบัน'!$A$5:$CL$846,51,0),2)</f>
        <v>1180919</v>
      </c>
      <c r="BA93" s="32">
        <f>ROUND(VLOOKUP($B93,'3.ข้อมูลงบทดลองปัจจุบัน'!$A$5:$CL$846,52,0),2)</f>
        <v>852000</v>
      </c>
      <c r="BB93" s="32">
        <f>ROUND(VLOOKUP($B93,'3.ข้อมูลงบทดลองปัจจุบัน'!$A$5:$CL$846,53,0),2)</f>
        <v>6775075</v>
      </c>
      <c r="BC93" s="32">
        <f>ROUND(VLOOKUP($B93,'3.ข้อมูลงบทดลองปัจจุบัน'!$A$5:$CL$846,54,0),2)</f>
        <v>1119950</v>
      </c>
      <c r="BD93" s="32">
        <f>ROUND(VLOOKUP($B93,'3.ข้อมูลงบทดลองปัจจุบัน'!$A$5:$CL$846,55,0),2)</f>
        <v>13236070.220000001</v>
      </c>
      <c r="BE93" s="32">
        <f>ROUND(VLOOKUP($B93,'3.ข้อมูลงบทดลองปัจจุบัน'!$A$5:$CL$846,56,0),2)</f>
        <v>3657800</v>
      </c>
      <c r="BF93" s="32">
        <f>ROUND(VLOOKUP($B93,'3.ข้อมูลงบทดลองปัจจุบัน'!$A$5:$CL$846,57,0),2)</f>
        <v>888428.57</v>
      </c>
      <c r="BG93" s="32">
        <f>ROUND(VLOOKUP($B93,'3.ข้อมูลงบทดลองปัจจุบัน'!$A$5:$CL$846,58,0),2)</f>
        <v>913000</v>
      </c>
      <c r="BH93" s="32">
        <f>ROUND(VLOOKUP($B93,'3.ข้อมูลงบทดลองปัจจุบัน'!$A$5:$CL$846,59,0),2)</f>
        <v>8911942.4900000002</v>
      </c>
      <c r="BI93" s="32">
        <f>ROUND(VLOOKUP($B93,'3.ข้อมูลงบทดลองปัจจุบัน'!$A$5:$CL$846,60,0),2)</f>
        <v>893451.61</v>
      </c>
      <c r="BJ93" s="32">
        <f>ROUND(VLOOKUP($B93,'3.ข้อมูลงบทดลองปัจจุบัน'!$A$5:$CL$846,61,0),2)</f>
        <v>891000</v>
      </c>
      <c r="BK93" s="32">
        <f>ROUND(VLOOKUP($B93,'3.ข้อมูลงบทดลองปัจจุบัน'!$A$5:$CL$846,62,0),2)</f>
        <v>818000</v>
      </c>
      <c r="BL93" s="32">
        <f>ROUND(VLOOKUP($B93,'3.ข้อมูลงบทดลองปัจจุบัน'!$A$5:$CL$846,63,0),2)</f>
        <v>931919.35</v>
      </c>
      <c r="BM93" s="32">
        <f>ROUND(VLOOKUP($B93,'3.ข้อมูลงบทดลองปัจจุบัน'!$A$5:$CL$846,64,0),2)</f>
        <v>10262758.07</v>
      </c>
      <c r="BN93" s="32">
        <f>ROUND(VLOOKUP($B93,'3.ข้อมูลงบทดลองปัจจุบัน'!$A$5:$CL$846,65,0),2)</f>
        <v>1876000</v>
      </c>
      <c r="BO93" s="32">
        <f>ROUND(VLOOKUP($B93,'3.ข้อมูลงบทดลองปัจจุบัน'!$A$5:$CL$846,66,0),2)</f>
        <v>1241507.1399999999</v>
      </c>
      <c r="BP93" s="32">
        <f>ROUND(VLOOKUP($B93,'3.ข้อมูลงบทดลองปัจจุบัน'!$A$5:$CL$846,67,0),2)</f>
        <v>1755246.23</v>
      </c>
      <c r="BQ93" s="32">
        <f>ROUND(VLOOKUP($B93,'3.ข้อมูลงบทดลองปัจจุบัน'!$A$5:$CL$846,68,0),2)</f>
        <v>1196000</v>
      </c>
      <c r="BR93" s="32">
        <f>ROUND(VLOOKUP($B93,'3.ข้อมูลงบทดลองปัจจุบัน'!$A$5:$CL$846,69,0),2)</f>
        <v>1099150.3500000001</v>
      </c>
      <c r="BS93" s="32">
        <f>ROUND(VLOOKUP($B93,'3.ข้อมูลงบทดลองปัจจุบัน'!$A$5:$CL$846,70,0),2)</f>
        <v>43405529.079999998</v>
      </c>
      <c r="BT93" s="32">
        <f>ROUND(VLOOKUP($B93,'3.ข้อมูลงบทดลองปัจจุบัน'!$A$5:$CL$846,71,0),2)</f>
        <v>1447403</v>
      </c>
      <c r="BU93" s="32">
        <f>ROUND(VLOOKUP($B93,'3.ข้อมูลงบทดลองปัจจุบัน'!$A$5:$CL$846,72,0),2)</f>
        <v>1560400</v>
      </c>
      <c r="BV93" s="32">
        <f>ROUND(VLOOKUP($B93,'3.ข้อมูลงบทดลองปัจจุบัน'!$A$5:$CL$846,73,0),2)</f>
        <v>6709031.7999999998</v>
      </c>
      <c r="BW93" s="32">
        <f>ROUND(VLOOKUP($B93,'3.ข้อมูลงบทดลองปัจจุบัน'!$A$5:$CL$846,74,0),2)</f>
        <v>402000</v>
      </c>
      <c r="BX93" s="32">
        <f>ROUND(VLOOKUP($B93,'3.ข้อมูลงบทดลองปัจจุบัน'!$A$5:$CL$846,75,0),2)</f>
        <v>1410000</v>
      </c>
      <c r="BY93" s="32">
        <f>ROUND(VLOOKUP($B93,'3.ข้อมูลงบทดลองปัจจุบัน'!$A$5:$CL$846,76,0),2)</f>
        <v>4236983</v>
      </c>
      <c r="BZ93" s="32">
        <f>ROUND(VLOOKUP($B93,'3.ข้อมูลงบทดลองปัจจุบัน'!$A$5:$CL$846,77,0),2)</f>
        <v>714000</v>
      </c>
      <c r="CA93" s="32">
        <f>ROUND(VLOOKUP($B93,'3.ข้อมูลงบทดลองปัจจุบัน'!$A$5:$CL$846,78,0),2)</f>
        <v>1057000</v>
      </c>
      <c r="CB93" s="32">
        <f>ROUND(VLOOKUP($B93,'3.ข้อมูลงบทดลองปัจจุบัน'!$A$5:$CL$846,79,0),2)</f>
        <v>1225500</v>
      </c>
      <c r="CC93" s="32">
        <f>ROUND(VLOOKUP($B93,'3.ข้อมูลงบทดลองปัจจุบัน'!$A$5:$CL$846,80,0),2)</f>
        <v>1555500</v>
      </c>
      <c r="CD93" s="32">
        <f>ROUND(VLOOKUP($B93,'3.ข้อมูลงบทดลองปัจจุบัน'!$A$5:$CL$846,81,0),2)</f>
        <v>3561951.61</v>
      </c>
      <c r="CE93" s="32">
        <f>ROUND(VLOOKUP($B93,'3.ข้อมูลงบทดลองปัจจุบัน'!$A$5:$CL$846,82,0),2)</f>
        <v>1611500</v>
      </c>
      <c r="CF93" s="32">
        <f>ROUND(VLOOKUP($B93,'3.ข้อมูลงบทดลองปัจจุบัน'!$A$5:$CL$846,83,0),2)</f>
        <v>2912427.38</v>
      </c>
      <c r="CG93" s="32">
        <f>ROUND(VLOOKUP($B93,'3.ข้อมูลงบทดลองปัจจุบัน'!$A$5:$CL$846,84,0),2)</f>
        <v>1108350</v>
      </c>
      <c r="CH93" s="32">
        <f>ROUND(VLOOKUP($B93,'3.ข้อมูลงบทดลองปัจจุบัน'!$A$5:$CL$846,85,0),2)</f>
        <v>939000</v>
      </c>
      <c r="CI93" s="32">
        <f>ROUND(VLOOKUP($B93,'3.ข้อมูลงบทดลองปัจจุบัน'!$A$5:$CL$846,86,0),2)</f>
        <v>668000</v>
      </c>
      <c r="CJ93" s="32">
        <f>ROUND(VLOOKUP($B93,'3.ข้อมูลงบทดลองปัจจุบัน'!$A$5:$CL$846,87,0),2)</f>
        <v>1068000</v>
      </c>
      <c r="CK93" s="32">
        <f>ROUND(VLOOKUP($B93,'3.ข้อมูลงบทดลองปัจจุบัน'!$A$5:$CL$846,88,0),2)</f>
        <v>3767484.61</v>
      </c>
      <c r="CL93" s="32">
        <f>ROUND(VLOOKUP($B93,'3.ข้อมูลงบทดลองปัจจุบัน'!$A$5:$CL$846,89,0),2)</f>
        <v>759000</v>
      </c>
      <c r="CM93" s="32">
        <f>ROUND(VLOOKUP($B93,'3.ข้อมูลงบทดลองปัจจุบัน'!$A$5:$CL$846,90,0),2)</f>
        <v>716333</v>
      </c>
      <c r="CO93" s="75"/>
    </row>
    <row r="94" spans="1:93" x14ac:dyDescent="0.7">
      <c r="A94" s="101" t="s">
        <v>1471</v>
      </c>
      <c r="B94" s="101" t="s">
        <v>2006</v>
      </c>
      <c r="C94" s="100" t="s">
        <v>2289</v>
      </c>
      <c r="D94" s="32">
        <f>ROUND(VLOOKUP($B94,'3.ข้อมูลงบทดลองปัจจุบัน'!$A$5:$CL$846,3,0),2)</f>
        <v>62048</v>
      </c>
      <c r="E94" s="32">
        <f>ROUND(VLOOKUP($B94,'3.ข้อมูลงบทดลองปัจจุบัน'!$A$5:$CL$846,4,0),2)</f>
        <v>45000</v>
      </c>
      <c r="F94" s="32">
        <f>ROUND(VLOOKUP($B94,'3.ข้อมูลงบทดลองปัจจุบัน'!$A$5:$CL$846,5,0),2)</f>
        <v>0</v>
      </c>
      <c r="G94" s="32">
        <f>ROUND(VLOOKUP($B94,'3.ข้อมูลงบทดลองปัจจุบัน'!$A$5:$CL$846,6,0),2)</f>
        <v>0</v>
      </c>
      <c r="H94" s="32">
        <f>ROUND(VLOOKUP($B94,'3.ข้อมูลงบทดลองปัจจุบัน'!$A$5:$CL$846,7,0),2)</f>
        <v>54000</v>
      </c>
      <c r="I94" s="32">
        <f>ROUND(VLOOKUP($B94,'3.ข้อมูลงบทดลองปัจจุบัน'!$A$5:$CL$846,8,0),2)</f>
        <v>97000</v>
      </c>
      <c r="J94" s="32">
        <f>ROUND(VLOOKUP($B94,'3.ข้อมูลงบทดลองปัจจุบัน'!$A$5:$CL$846,9,0),2)</f>
        <v>139500</v>
      </c>
      <c r="K94" s="32">
        <f>ROUND(VLOOKUP($B94,'3.ข้อมูลงบทดลองปัจจุบัน'!$A$5:$CL$846,10,0),2)</f>
        <v>400000</v>
      </c>
      <c r="L94" s="32">
        <f>ROUND(VLOOKUP($B94,'3.ข้อมูลงบทดลองปัจจุบัน'!$A$5:$CL$846,11,0),2)</f>
        <v>102500</v>
      </c>
      <c r="M94" s="32">
        <f>ROUND(VLOOKUP($B94,'3.ข้อมูลงบทดลองปัจจุบัน'!$A$5:$CL$846,12,0),2)</f>
        <v>189000</v>
      </c>
      <c r="N94" s="32">
        <f>ROUND(VLOOKUP($B94,'3.ข้อมูลงบทดลองปัจจุบัน'!$A$5:$CL$846,13,0),2)</f>
        <v>18000</v>
      </c>
      <c r="O94" s="32">
        <f>ROUND(VLOOKUP($B94,'3.ข้อมูลงบทดลองปัจจุบัน'!$A$5:$CL$846,14,0),2)</f>
        <v>0</v>
      </c>
      <c r="P94" s="32">
        <f>ROUND(VLOOKUP($B94,'3.ข้อมูลงบทดลองปัจจุบัน'!$A$5:$CL$846,15,0),2)</f>
        <v>294387.08</v>
      </c>
      <c r="Q94" s="32">
        <f>ROUND(VLOOKUP($B94,'3.ข้อมูลงบทดลองปัจจุบัน'!$A$5:$CL$846,16,0),2)</f>
        <v>10500</v>
      </c>
      <c r="R94" s="32">
        <f>ROUND(VLOOKUP($B94,'3.ข้อมูลงบทดลองปัจจุบัน'!$A$5:$CL$846,17,0),2)</f>
        <v>50500</v>
      </c>
      <c r="S94" s="32">
        <f>ROUND(VLOOKUP($B94,'3.ข้อมูลงบทดลองปัจจุบัน'!$A$5:$CL$846,18,0),2)</f>
        <v>62500</v>
      </c>
      <c r="T94" s="32">
        <f>ROUND(VLOOKUP($B94,'3.ข้อมูลงบทดลองปัจจุบัน'!$A$5:$CL$846,19,0),2)</f>
        <v>57000</v>
      </c>
      <c r="U94" s="32">
        <f>ROUND(VLOOKUP($B94,'3.ข้อมูลงบทดลองปัจจุบัน'!$A$5:$CL$846,20,0),2)</f>
        <v>45000</v>
      </c>
      <c r="V94" s="32">
        <f>ROUND(VLOOKUP($B94,'3.ข้อมูลงบทดลองปัจจุบัน'!$A$5:$CL$846,21,0),2)</f>
        <v>9000</v>
      </c>
      <c r="W94" s="32">
        <f>ROUND(VLOOKUP($B94,'3.ข้อมูลงบทดลองปัจจุบัน'!$A$5:$CL$846,22,0),2)</f>
        <v>26000</v>
      </c>
      <c r="X94" s="32">
        <f>ROUND(VLOOKUP($B94,'3.ข้อมูลงบทดลองปัจจุบัน'!$A$5:$CL$846,23,0),2)</f>
        <v>690640.59</v>
      </c>
      <c r="Y94" s="32">
        <f>ROUND(VLOOKUP($B94,'3.ข้อมูลงบทดลองปัจจุบัน'!$A$5:$CL$846,24,0),2)</f>
        <v>161500</v>
      </c>
      <c r="Z94" s="32">
        <f>ROUND(VLOOKUP($B94,'3.ข้อมูลงบทดลองปัจจุบัน'!$A$5:$CL$846,25,0),2)</f>
        <v>405000</v>
      </c>
      <c r="AA94" s="32">
        <f>ROUND(VLOOKUP($B94,'3.ข้อมูลงบทดลองปัจจุบัน'!$A$5:$CL$846,26,0),2)</f>
        <v>199500</v>
      </c>
      <c r="AB94" s="32">
        <f>ROUND(VLOOKUP($B94,'3.ข้อมูลงบทดลองปัจจุบัน'!$A$5:$CL$846,27,0),2)</f>
        <v>99000</v>
      </c>
      <c r="AC94" s="32">
        <f>ROUND(VLOOKUP($B94,'3.ข้อมูลงบทดลองปัจจุบัน'!$A$5:$CL$846,28,0),2)</f>
        <v>138000</v>
      </c>
      <c r="AD94" s="32">
        <f>ROUND(VLOOKUP($B94,'3.ข้อมูลงบทดลองปัจจุบัน'!$A$5:$CL$846,29,0),2)</f>
        <v>45000</v>
      </c>
      <c r="AE94" s="32">
        <f>ROUND(VLOOKUP($B94,'3.ข้อมูลงบทดลองปัจจุบัน'!$A$5:$CL$846,30,0),2)</f>
        <v>248823.05</v>
      </c>
      <c r="AF94" s="32">
        <f>ROUND(VLOOKUP($B94,'3.ข้อมูลงบทดลองปัจจุบัน'!$A$5:$CL$846,31,0),2)</f>
        <v>39000</v>
      </c>
      <c r="AG94" s="32">
        <f>ROUND(VLOOKUP($B94,'3.ข้อมูลงบทดลองปัจจุบัน'!$A$5:$CL$846,32,0),2)</f>
        <v>93000</v>
      </c>
      <c r="AH94" s="32">
        <f>ROUND(VLOOKUP($B94,'3.ข้อมูลงบทดลองปัจจุบัน'!$A$5:$CL$846,33,0),2)</f>
        <v>145000</v>
      </c>
      <c r="AI94" s="32">
        <f>ROUND(VLOOKUP($B94,'3.ข้อมูลงบทดลองปัจจุบัน'!$A$5:$CL$846,34,0),2)</f>
        <v>115000</v>
      </c>
      <c r="AJ94" s="32">
        <f>ROUND(VLOOKUP($B94,'3.ข้อมูลงบทดลองปัจจุบัน'!$A$5:$CL$846,35,0),2)</f>
        <v>86500</v>
      </c>
      <c r="AK94" s="32">
        <f>ROUND(VLOOKUP($B94,'3.ข้อมูลงบทดลองปัจจุบัน'!$A$5:$CL$846,36,0),2)</f>
        <v>94500</v>
      </c>
      <c r="AL94" s="32">
        <f>ROUND(VLOOKUP($B94,'3.ข้อมูลงบทดลองปัจจุบัน'!$A$5:$CL$846,37,0),2)</f>
        <v>290143</v>
      </c>
      <c r="AM94" s="32">
        <f>ROUND(VLOOKUP($B94,'3.ข้อมูลงบทดลองปัจจุบัน'!$A$5:$CL$846,38,0),2)</f>
        <v>59500</v>
      </c>
      <c r="AN94" s="32">
        <f>ROUND(VLOOKUP($B94,'3.ข้อมูลงบทดลองปัจจุบัน'!$A$5:$CL$846,39,0),2)</f>
        <v>40677</v>
      </c>
      <c r="AO94" s="32">
        <f>ROUND(VLOOKUP($B94,'3.ข้อมูลงบทดลองปัจจุบัน'!$A$5:$CL$846,40,0),2)</f>
        <v>70788</v>
      </c>
      <c r="AP94" s="32">
        <f>ROUND(VLOOKUP($B94,'3.ข้อมูลงบทดลองปัจจุบัน'!$A$5:$CL$846,41,0),2)</f>
        <v>119710</v>
      </c>
      <c r="AQ94" s="32">
        <f>ROUND(VLOOKUP($B94,'3.ข้อมูลงบทดลองปัจจุบัน'!$A$5:$CL$846,42,0),2)</f>
        <v>137500</v>
      </c>
      <c r="AR94" s="32">
        <f>ROUND(VLOOKUP($B94,'3.ข้อมูลงบทดลองปัจจุบัน'!$A$5:$CL$846,43,0),2)</f>
        <v>40000</v>
      </c>
      <c r="AS94" s="32">
        <f>ROUND(VLOOKUP($B94,'3.ข้อมูลงบทดลองปัจจุบัน'!$A$5:$CL$846,44,0),2)</f>
        <v>871500</v>
      </c>
      <c r="AT94" s="32">
        <f>ROUND(VLOOKUP($B94,'3.ข้อมูลงบทดลองปัจจุบัน'!$A$5:$CL$846,45,0),2)</f>
        <v>78000</v>
      </c>
      <c r="AU94" s="32">
        <f>ROUND(VLOOKUP($B94,'3.ข้อมูลงบทดลองปัจจุบัน'!$A$5:$CL$846,46,0),2)</f>
        <v>165502</v>
      </c>
      <c r="AV94" s="32">
        <f>ROUND(VLOOKUP($B94,'3.ข้อมูลงบทดลองปัจจุบัน'!$A$5:$CL$846,47,0),2)</f>
        <v>123500</v>
      </c>
      <c r="AW94" s="32">
        <f>ROUND(VLOOKUP($B94,'3.ข้อมูลงบทดลองปัจจุบัน'!$A$5:$CL$846,48,0),2)</f>
        <v>60000</v>
      </c>
      <c r="AX94" s="32">
        <f>ROUND(VLOOKUP($B94,'3.ข้อมูลงบทดลองปัจจุบัน'!$A$5:$CL$846,49,0),2)</f>
        <v>25500</v>
      </c>
      <c r="AY94" s="32">
        <f>ROUND(VLOOKUP($B94,'3.ข้อมูลงบทดลองปัจจุบัน'!$A$5:$CL$846,50,0),2)</f>
        <v>51000</v>
      </c>
      <c r="AZ94" s="32">
        <f>ROUND(VLOOKUP($B94,'3.ข้อมูลงบทดลองปัจจุบัน'!$A$5:$CL$846,51,0),2)</f>
        <v>68000</v>
      </c>
      <c r="BA94" s="32">
        <f>ROUND(VLOOKUP($B94,'3.ข้อมูลงบทดลองปัจจุบัน'!$A$5:$CL$846,52,0),2)</f>
        <v>71300</v>
      </c>
      <c r="BB94" s="32">
        <f>ROUND(VLOOKUP($B94,'3.ข้อมูลงบทดลองปัจจุบัน'!$A$5:$CL$846,53,0),2)</f>
        <v>310036</v>
      </c>
      <c r="BC94" s="32">
        <f>ROUND(VLOOKUP($B94,'3.ข้อมูลงบทดลองปัจจุบัน'!$A$5:$CL$846,54,0),2)</f>
        <v>0</v>
      </c>
      <c r="BD94" s="32">
        <f>ROUND(VLOOKUP($B94,'3.ข้อมูลงบทดลองปัจจุบัน'!$A$5:$CL$846,55,0),2)</f>
        <v>918496.94</v>
      </c>
      <c r="BE94" s="32">
        <f>ROUND(VLOOKUP($B94,'3.ข้อมูลงบทดลองปัจจุบัน'!$A$5:$CL$846,56,0),2)</f>
        <v>122950</v>
      </c>
      <c r="BF94" s="32">
        <f>ROUND(VLOOKUP($B94,'3.ข้อมูลงบทดลองปัจจุบัน'!$A$5:$CL$846,57,0),2)</f>
        <v>63355</v>
      </c>
      <c r="BG94" s="32">
        <f>ROUND(VLOOKUP($B94,'3.ข้อมูลงบทดลองปัจจุบัน'!$A$5:$CL$846,58,0),2)</f>
        <v>155500</v>
      </c>
      <c r="BH94" s="32">
        <f>ROUND(VLOOKUP($B94,'3.ข้อมูลงบทดลองปัจจุบัน'!$A$5:$CL$846,59,0),2)</f>
        <v>24046</v>
      </c>
      <c r="BI94" s="32">
        <f>ROUND(VLOOKUP($B94,'3.ข้อมูลงบทดลองปัจจุบัน'!$A$5:$CL$846,60,0),2)</f>
        <v>48150</v>
      </c>
      <c r="BJ94" s="32">
        <f>ROUND(VLOOKUP($B94,'3.ข้อมูลงบทดลองปัจจุบัน'!$A$5:$CL$846,61,0),2)</f>
        <v>108500</v>
      </c>
      <c r="BK94" s="32">
        <f>ROUND(VLOOKUP($B94,'3.ข้อมูลงบทดลองปัจจุบัน'!$A$5:$CL$846,62,0),2)</f>
        <v>88000</v>
      </c>
      <c r="BL94" s="32">
        <f>ROUND(VLOOKUP($B94,'3.ข้อมูลงบทดลองปัจจุบัน'!$A$5:$CL$846,63,0),2)</f>
        <v>179096.76</v>
      </c>
      <c r="BM94" s="32">
        <f>ROUND(VLOOKUP($B94,'3.ข้อมูลงบทดลองปัจจุบัน'!$A$5:$CL$846,64,0),2)</f>
        <v>141350</v>
      </c>
      <c r="BN94" s="32">
        <f>ROUND(VLOOKUP($B94,'3.ข้อมูลงบทดลองปัจจุบัน'!$A$5:$CL$846,65,0),2)</f>
        <v>28500</v>
      </c>
      <c r="BO94" s="32">
        <f>ROUND(VLOOKUP($B94,'3.ข้อมูลงบทดลองปัจจุบัน'!$A$5:$CL$846,66,0),2)</f>
        <v>92400</v>
      </c>
      <c r="BP94" s="32">
        <f>ROUND(VLOOKUP($B94,'3.ข้อมูลงบทดลองปัจจุบัน'!$A$5:$CL$846,67,0),2)</f>
        <v>37349.78</v>
      </c>
      <c r="BQ94" s="32">
        <f>ROUND(VLOOKUP($B94,'3.ข้อมูลงบทดลองปัจจุบัน'!$A$5:$CL$846,68,0),2)</f>
        <v>12000</v>
      </c>
      <c r="BR94" s="32">
        <f>ROUND(VLOOKUP($B94,'3.ข้อมูลงบทดลองปัจจุบัน'!$A$5:$CL$846,69,0),2)</f>
        <v>48435</v>
      </c>
      <c r="BS94" s="32">
        <f>ROUND(VLOOKUP($B94,'3.ข้อมูลงบทดลองปัจจุบัน'!$A$5:$CL$846,70,0),2)</f>
        <v>1542213</v>
      </c>
      <c r="BT94" s="32">
        <f>ROUND(VLOOKUP($B94,'3.ข้อมูลงบทดลองปัจจุบัน'!$A$5:$CL$846,71,0),2)</f>
        <v>125557</v>
      </c>
      <c r="BU94" s="32">
        <f>ROUND(VLOOKUP($B94,'3.ข้อมูลงบทดลองปัจจุบัน'!$A$5:$CL$846,72,0),2)</f>
        <v>121000</v>
      </c>
      <c r="BV94" s="32">
        <f>ROUND(VLOOKUP($B94,'3.ข้อมูลงบทดลองปัจจุบัน'!$A$5:$CL$846,73,0),2)</f>
        <v>681950</v>
      </c>
      <c r="BW94" s="32">
        <f>ROUND(VLOOKUP($B94,'3.ข้อมูลงบทดลองปัจจุบัน'!$A$5:$CL$846,74,0),2)</f>
        <v>0</v>
      </c>
      <c r="BX94" s="32">
        <f>ROUND(VLOOKUP($B94,'3.ข้อมูลงบทดลองปัจจุบัน'!$A$5:$CL$846,75,0),2)</f>
        <v>36000</v>
      </c>
      <c r="BY94" s="32">
        <f>ROUND(VLOOKUP($B94,'3.ข้อมูลงบทดลองปัจจุบัน'!$A$5:$CL$846,76,0),2)</f>
        <v>296447.71999999997</v>
      </c>
      <c r="BZ94" s="32">
        <f>ROUND(VLOOKUP($B94,'3.ข้อมูลงบทดลองปัจจุบัน'!$A$5:$CL$846,77,0),2)</f>
        <v>60000</v>
      </c>
      <c r="CA94" s="32">
        <f>ROUND(VLOOKUP($B94,'3.ข้อมูลงบทดลองปัจจุบัน'!$A$5:$CL$846,78,0),2)</f>
        <v>68500</v>
      </c>
      <c r="CB94" s="32">
        <f>ROUND(VLOOKUP($B94,'3.ข้อมูลงบทดลองปัจจุบัน'!$A$5:$CL$846,79,0),2)</f>
        <v>56000</v>
      </c>
      <c r="CC94" s="32">
        <f>ROUND(VLOOKUP($B94,'3.ข้อมูลงบทดลองปัจจุบัน'!$A$5:$CL$846,80,0),2)</f>
        <v>320000</v>
      </c>
      <c r="CD94" s="32">
        <f>ROUND(VLOOKUP($B94,'3.ข้อมูลงบทดลองปัจจุบัน'!$A$5:$CL$846,81,0),2)</f>
        <v>458500</v>
      </c>
      <c r="CE94" s="32">
        <f>ROUND(VLOOKUP($B94,'3.ข้อมูลงบทดลองปัจจุบัน'!$A$5:$CL$846,82,0),2)</f>
        <v>83500</v>
      </c>
      <c r="CF94" s="32">
        <f>ROUND(VLOOKUP($B94,'3.ข้อมูลงบทดลองปัจจุบัน'!$A$5:$CL$846,83,0),2)</f>
        <v>307274.19</v>
      </c>
      <c r="CG94" s="32">
        <f>ROUND(VLOOKUP($B94,'3.ข้อมูลงบทดลองปัจจุบัน'!$A$5:$CL$846,84,0),2)</f>
        <v>144000</v>
      </c>
      <c r="CH94" s="32">
        <f>ROUND(VLOOKUP($B94,'3.ข้อมูลงบทดลองปัจจุบัน'!$A$5:$CL$846,85,0),2)</f>
        <v>73500</v>
      </c>
      <c r="CI94" s="32">
        <f>ROUND(VLOOKUP($B94,'3.ข้อมูลงบทดลองปัจจุบัน'!$A$5:$CL$846,86,0),2)</f>
        <v>54500</v>
      </c>
      <c r="CJ94" s="32">
        <f>ROUND(VLOOKUP($B94,'3.ข้อมูลงบทดลองปัจจุบัน'!$A$5:$CL$846,87,0),2)</f>
        <v>71451.61</v>
      </c>
      <c r="CK94" s="32">
        <f>ROUND(VLOOKUP($B94,'3.ข้อมูลงบทดลองปัจจุบัน'!$A$5:$CL$846,88,0),2)</f>
        <v>255273</v>
      </c>
      <c r="CL94" s="32">
        <f>ROUND(VLOOKUP($B94,'3.ข้อมูลงบทดลองปัจจุบัน'!$A$5:$CL$846,89,0),2)</f>
        <v>69500</v>
      </c>
      <c r="CM94" s="32">
        <f>ROUND(VLOOKUP($B94,'3.ข้อมูลงบทดลองปัจจุบัน'!$A$5:$CL$846,90,0),2)</f>
        <v>97500</v>
      </c>
      <c r="CO94" s="75"/>
    </row>
    <row r="95" spans="1:93" x14ac:dyDescent="0.7">
      <c r="A95" s="101" t="s">
        <v>1471</v>
      </c>
      <c r="B95" s="101" t="s">
        <v>2007</v>
      </c>
      <c r="C95" s="100" t="s">
        <v>675</v>
      </c>
      <c r="D95" s="32">
        <f>ROUND(VLOOKUP($B95,'3.ข้อมูลงบทดลองปัจจุบัน'!$A$5:$CL$846,3,0),2)</f>
        <v>3558820</v>
      </c>
      <c r="E95" s="32">
        <f>ROUND(VLOOKUP($B95,'3.ข้อมูลงบทดลองปัจจุบัน'!$A$5:$CL$846,4,0),2)</f>
        <v>0</v>
      </c>
      <c r="F95" s="32">
        <f>ROUND(VLOOKUP($B95,'3.ข้อมูลงบทดลองปัจจุบัน'!$A$5:$CL$846,5,0),2)</f>
        <v>0</v>
      </c>
      <c r="G95" s="32">
        <f>ROUND(VLOOKUP($B95,'3.ข้อมูลงบทดลองปัจจุบัน'!$A$5:$CL$846,6,0),2)</f>
        <v>0</v>
      </c>
      <c r="H95" s="32">
        <f>ROUND(VLOOKUP($B95,'3.ข้อมูลงบทดลองปัจจุบัน'!$A$5:$CL$846,7,0),2)</f>
        <v>15000</v>
      </c>
      <c r="I95" s="32">
        <f>ROUND(VLOOKUP($B95,'3.ข้อมูลงบทดลองปัจจุบัน'!$A$5:$CL$846,8,0),2)</f>
        <v>0</v>
      </c>
      <c r="J95" s="32">
        <f>ROUND(VLOOKUP($B95,'3.ข้อมูลงบทดลองปัจจุบัน'!$A$5:$CL$846,9,0),2)</f>
        <v>0</v>
      </c>
      <c r="K95" s="32">
        <f>ROUND(VLOOKUP($B95,'3.ข้อมูลงบทดลองปัจจุบัน'!$A$5:$CL$846,10,0),2)</f>
        <v>0</v>
      </c>
      <c r="L95" s="32">
        <f>ROUND(VLOOKUP($B95,'3.ข้อมูลงบทดลองปัจจุบัน'!$A$5:$CL$846,11,0),2)</f>
        <v>0</v>
      </c>
      <c r="M95" s="32">
        <f>ROUND(VLOOKUP($B95,'3.ข้อมูลงบทดลองปัจจุบัน'!$A$5:$CL$846,12,0),2)</f>
        <v>0</v>
      </c>
      <c r="N95" s="32">
        <f>ROUND(VLOOKUP($B95,'3.ข้อมูลงบทดลองปัจจุบัน'!$A$5:$CL$846,13,0),2)</f>
        <v>0</v>
      </c>
      <c r="O95" s="32">
        <f>ROUND(VLOOKUP($B95,'3.ข้อมูลงบทดลองปัจจุบัน'!$A$5:$CL$846,14,0),2)</f>
        <v>0</v>
      </c>
      <c r="P95" s="32">
        <f>ROUND(VLOOKUP($B95,'3.ข้อมูลงบทดลองปัจจุบัน'!$A$5:$CL$846,15,0),2)</f>
        <v>2163070</v>
      </c>
      <c r="Q95" s="32">
        <f>ROUND(VLOOKUP($B95,'3.ข้อมูลงบทดลองปัจจุบัน'!$A$5:$CL$846,16,0),2)</f>
        <v>718500</v>
      </c>
      <c r="R95" s="32">
        <f>ROUND(VLOOKUP($B95,'3.ข้อมูลงบทดลองปัจจุบัน'!$A$5:$CL$846,17,0),2)</f>
        <v>532000</v>
      </c>
      <c r="S95" s="32">
        <f>ROUND(VLOOKUP($B95,'3.ข้อมูลงบทดลองปัจจุบัน'!$A$5:$CL$846,18,0),2)</f>
        <v>0</v>
      </c>
      <c r="T95" s="32">
        <f>ROUND(VLOOKUP($B95,'3.ข้อมูลงบทดลองปัจจุบัน'!$A$5:$CL$846,19,0),2)</f>
        <v>466500</v>
      </c>
      <c r="U95" s="32">
        <f>ROUND(VLOOKUP($B95,'3.ข้อมูลงบทดลองปัจจุบัน'!$A$5:$CL$846,20,0),2)</f>
        <v>454500</v>
      </c>
      <c r="V95" s="32">
        <f>ROUND(VLOOKUP($B95,'3.ข้อมูลงบทดลองปัจจุบัน'!$A$5:$CL$846,21,0),2)</f>
        <v>30000</v>
      </c>
      <c r="W95" s="32">
        <f>ROUND(VLOOKUP($B95,'3.ข้อมูลงบทดลองปัจจุบัน'!$A$5:$CL$846,22,0),2)</f>
        <v>198500</v>
      </c>
      <c r="X95" s="32">
        <f>ROUND(VLOOKUP($B95,'3.ข้อมูลงบทดลองปัจจุบัน'!$A$5:$CL$846,23,0),2)</f>
        <v>914000</v>
      </c>
      <c r="Y95" s="32">
        <f>ROUND(VLOOKUP($B95,'3.ข้อมูลงบทดลองปัจจุบัน'!$A$5:$CL$846,24,0),2)</f>
        <v>422500</v>
      </c>
      <c r="Z95" s="32">
        <f>ROUND(VLOOKUP($B95,'3.ข้อมูลงบทดลองปัจจุบัน'!$A$5:$CL$846,25,0),2)</f>
        <v>0</v>
      </c>
      <c r="AA95" s="32">
        <f>ROUND(VLOOKUP($B95,'3.ข้อมูลงบทดลองปัจจุบัน'!$A$5:$CL$846,26,0),2)</f>
        <v>0</v>
      </c>
      <c r="AB95" s="32">
        <f>ROUND(VLOOKUP($B95,'3.ข้อมูลงบทดลองปัจจุบัน'!$A$5:$CL$846,27,0),2)</f>
        <v>0</v>
      </c>
      <c r="AC95" s="32">
        <f>ROUND(VLOOKUP($B95,'3.ข้อมูลงบทดลองปัจจุบัน'!$A$5:$CL$846,28,0),2)</f>
        <v>0</v>
      </c>
      <c r="AD95" s="32">
        <f>ROUND(VLOOKUP($B95,'3.ข้อมูลงบทดลองปัจจุบัน'!$A$5:$CL$846,29,0),2)</f>
        <v>0</v>
      </c>
      <c r="AE95" s="32">
        <f>ROUND(VLOOKUP($B95,'3.ข้อมูลงบทดลองปัจจุบัน'!$A$5:$CL$846,30,0),2)</f>
        <v>0</v>
      </c>
      <c r="AF95" s="32">
        <f>ROUND(VLOOKUP($B95,'3.ข้อมูลงบทดลองปัจจุบัน'!$A$5:$CL$846,31,0),2)</f>
        <v>0</v>
      </c>
      <c r="AG95" s="32">
        <f>ROUND(VLOOKUP($B95,'3.ข้อมูลงบทดลองปัจจุบัน'!$A$5:$CL$846,32,0),2)</f>
        <v>0</v>
      </c>
      <c r="AH95" s="32">
        <f>ROUND(VLOOKUP($B95,'3.ข้อมูลงบทดลองปัจจุบัน'!$A$5:$CL$846,33,0),2)</f>
        <v>0</v>
      </c>
      <c r="AI95" s="32">
        <f>ROUND(VLOOKUP($B95,'3.ข้อมูลงบทดลองปัจจุบัน'!$A$5:$CL$846,34,0),2)</f>
        <v>0</v>
      </c>
      <c r="AJ95" s="32">
        <f>ROUND(VLOOKUP($B95,'3.ข้อมูลงบทดลองปัจจุบัน'!$A$5:$CL$846,35,0),2)</f>
        <v>0</v>
      </c>
      <c r="AK95" s="32">
        <f>ROUND(VLOOKUP($B95,'3.ข้อมูลงบทดลองปัจจุบัน'!$A$5:$CL$846,36,0),2)</f>
        <v>396000</v>
      </c>
      <c r="AL95" s="32">
        <f>ROUND(VLOOKUP($B95,'3.ข้อมูลงบทดลองปัจจุบัน'!$A$5:$CL$846,37,0),2)</f>
        <v>1423500</v>
      </c>
      <c r="AM95" s="32">
        <f>ROUND(VLOOKUP($B95,'3.ข้อมูลงบทดลองปัจจุบัน'!$A$5:$CL$846,38,0),2)</f>
        <v>181500</v>
      </c>
      <c r="AN95" s="32">
        <f>ROUND(VLOOKUP($B95,'3.ข้อมูลงบทดลองปัจจุบัน'!$A$5:$CL$846,39,0),2)</f>
        <v>320500</v>
      </c>
      <c r="AO95" s="32">
        <f>ROUND(VLOOKUP($B95,'3.ข้อมูลงบทดลองปัจจุบัน'!$A$5:$CL$846,40,0),2)</f>
        <v>0</v>
      </c>
      <c r="AP95" s="32">
        <f>ROUND(VLOOKUP($B95,'3.ข้อมูลงบทดลองปัจจุบัน'!$A$5:$CL$846,41,0),2)</f>
        <v>0</v>
      </c>
      <c r="AQ95" s="32">
        <f>ROUND(VLOOKUP($B95,'3.ข้อมูลงบทดลองปัจจุบัน'!$A$5:$CL$846,42,0),2)</f>
        <v>487000</v>
      </c>
      <c r="AR95" s="32">
        <f>ROUND(VLOOKUP($B95,'3.ข้อมูลงบทดลองปัจจุบัน'!$A$5:$CL$846,43,0),2)</f>
        <v>219000</v>
      </c>
      <c r="AS95" s="32">
        <f>ROUND(VLOOKUP($B95,'3.ข้อมูลงบทดลองปัจจุบัน'!$A$5:$CL$846,44,0),2)</f>
        <v>0</v>
      </c>
      <c r="AT95" s="32">
        <f>ROUND(VLOOKUP($B95,'3.ข้อมูลงบทดลองปัจจุบัน'!$A$5:$CL$846,45,0),2)</f>
        <v>0</v>
      </c>
      <c r="AU95" s="32">
        <f>ROUND(VLOOKUP($B95,'3.ข้อมูลงบทดลองปัจจุบัน'!$A$5:$CL$846,46,0),2)</f>
        <v>1400000</v>
      </c>
      <c r="AV95" s="32">
        <f>ROUND(VLOOKUP($B95,'3.ข้อมูลงบทดลองปัจจุบัน'!$A$5:$CL$846,47,0),2)</f>
        <v>393000</v>
      </c>
      <c r="AW95" s="32">
        <f>ROUND(VLOOKUP($B95,'3.ข้อมูลงบทดลองปัจจุบัน'!$A$5:$CL$846,48,0),2)</f>
        <v>286500</v>
      </c>
      <c r="AX95" s="32">
        <f>ROUND(VLOOKUP($B95,'3.ข้อมูลงบทดลองปัจจุบัน'!$A$5:$CL$846,49,0),2)</f>
        <v>0</v>
      </c>
      <c r="AY95" s="32">
        <f>ROUND(VLOOKUP($B95,'3.ข้อมูลงบทดลองปัจจุบัน'!$A$5:$CL$846,50,0),2)</f>
        <v>328000</v>
      </c>
      <c r="AZ95" s="32">
        <f>ROUND(VLOOKUP($B95,'3.ข้อมูลงบทดลองปัจจุบัน'!$A$5:$CL$846,51,0),2)</f>
        <v>301000</v>
      </c>
      <c r="BA95" s="32">
        <f>ROUND(VLOOKUP($B95,'3.ข้อมูลงบทดลองปัจจุบัน'!$A$5:$CL$846,52,0),2)</f>
        <v>0</v>
      </c>
      <c r="BB95" s="32">
        <f>ROUND(VLOOKUP($B95,'3.ข้อมูลงบทดลองปัจจุบัน'!$A$5:$CL$846,53,0),2)</f>
        <v>3055500</v>
      </c>
      <c r="BC95" s="32">
        <f>ROUND(VLOOKUP($B95,'3.ข้อมูลงบทดลองปัจจุบัน'!$A$5:$CL$846,54,0),2)</f>
        <v>252000</v>
      </c>
      <c r="BD95" s="32">
        <f>ROUND(VLOOKUP($B95,'3.ข้อมูลงบทดลองปัจจุบัน'!$A$5:$CL$846,55,0),2)</f>
        <v>3919500</v>
      </c>
      <c r="BE95" s="32">
        <f>ROUND(VLOOKUP($B95,'3.ข้อมูลงบทดลองปัจจุบัน'!$A$5:$CL$846,56,0),2)</f>
        <v>0</v>
      </c>
      <c r="BF95" s="32">
        <f>ROUND(VLOOKUP($B95,'3.ข้อมูลงบทดลองปัจจุบัน'!$A$5:$CL$846,57,0),2)</f>
        <v>364000</v>
      </c>
      <c r="BG95" s="32">
        <f>ROUND(VLOOKUP($B95,'3.ข้อมูลงบทดลองปัจจุบัน'!$A$5:$CL$846,58,0),2)</f>
        <v>0</v>
      </c>
      <c r="BH95" s="32">
        <f>ROUND(VLOOKUP($B95,'3.ข้อมูลงบทดลองปัจจุบัน'!$A$5:$CL$846,59,0),2)</f>
        <v>2716700</v>
      </c>
      <c r="BI95" s="32">
        <f>ROUND(VLOOKUP($B95,'3.ข้อมูลงบทดลองปัจจุบัน'!$A$5:$CL$846,60,0),2)</f>
        <v>0</v>
      </c>
      <c r="BJ95" s="32">
        <f>ROUND(VLOOKUP($B95,'3.ข้อมูลงบทดลองปัจจุบัน'!$A$5:$CL$846,61,0),2)</f>
        <v>0</v>
      </c>
      <c r="BK95" s="32">
        <f>ROUND(VLOOKUP($B95,'3.ข้อมูลงบทดลองปัจจุบัน'!$A$5:$CL$846,62,0),2)</f>
        <v>284500</v>
      </c>
      <c r="BL95" s="32">
        <f>ROUND(VLOOKUP($B95,'3.ข้อมูลงบทดลองปัจจุบัน'!$A$5:$CL$846,63,0),2)</f>
        <v>320000</v>
      </c>
      <c r="BM95" s="32">
        <f>ROUND(VLOOKUP($B95,'3.ข้อมูลงบทดลองปัจจุบัน'!$A$5:$CL$846,64,0),2)</f>
        <v>1000</v>
      </c>
      <c r="BN95" s="32">
        <f>ROUND(VLOOKUP($B95,'3.ข้อมูลงบทดลองปัจจุบัน'!$A$5:$CL$846,65,0),2)</f>
        <v>1208500</v>
      </c>
      <c r="BO95" s="32">
        <f>ROUND(VLOOKUP($B95,'3.ข้อมูลงบทดลองปัจจุบัน'!$A$5:$CL$846,66,0),2)</f>
        <v>783500</v>
      </c>
      <c r="BP95" s="32">
        <f>ROUND(VLOOKUP($B95,'3.ข้อมูลงบทดลองปัจจุบัน'!$A$5:$CL$846,67,0),2)</f>
        <v>0</v>
      </c>
      <c r="BQ95" s="32">
        <f>ROUND(VLOOKUP($B95,'3.ข้อมูลงบทดลองปัจจุบัน'!$A$5:$CL$846,68,0),2)</f>
        <v>0</v>
      </c>
      <c r="BR95" s="32">
        <f>ROUND(VLOOKUP($B95,'3.ข้อมูลงบทดลองปัจจุบัน'!$A$5:$CL$846,69,0),2)</f>
        <v>0</v>
      </c>
      <c r="BS95" s="32">
        <f>ROUND(VLOOKUP($B95,'3.ข้อมูลงบทดลองปัจจุบัน'!$A$5:$CL$846,70,0),2)</f>
        <v>4194000</v>
      </c>
      <c r="BT95" s="32">
        <f>ROUND(VLOOKUP($B95,'3.ข้อมูลงบทดลองปัจจุบัน'!$A$5:$CL$846,71,0),2)</f>
        <v>759500</v>
      </c>
      <c r="BU95" s="32">
        <f>ROUND(VLOOKUP($B95,'3.ข้อมูลงบทดลองปัจจุบัน'!$A$5:$CL$846,72,0),2)</f>
        <v>805500</v>
      </c>
      <c r="BV95" s="32">
        <f>ROUND(VLOOKUP($B95,'3.ข้อมูลงบทดลองปัจจุบัน'!$A$5:$CL$846,73,0),2)</f>
        <v>2294000</v>
      </c>
      <c r="BW95" s="32">
        <f>ROUND(VLOOKUP($B95,'3.ข้อมูลงบทดลองปัจจุบัน'!$A$5:$CL$846,74,0),2)</f>
        <v>0</v>
      </c>
      <c r="BX95" s="32">
        <f>ROUND(VLOOKUP($B95,'3.ข้อมูลงบทดลองปัจจุบัน'!$A$5:$CL$846,75,0),2)</f>
        <v>722000</v>
      </c>
      <c r="BY95" s="32">
        <f>ROUND(VLOOKUP($B95,'3.ข้อมูลงบทดลองปัจจุบัน'!$A$5:$CL$846,76,0),2)</f>
        <v>0</v>
      </c>
      <c r="BZ95" s="32">
        <f>ROUND(VLOOKUP($B95,'3.ข้อมูลงบทดลองปัจจุบัน'!$A$5:$CL$846,77,0),2)</f>
        <v>0</v>
      </c>
      <c r="CA95" s="32">
        <f>ROUND(VLOOKUP($B95,'3.ข้อมูลงบทดลองปัจจุบัน'!$A$5:$CL$846,78,0),2)</f>
        <v>580500</v>
      </c>
      <c r="CB95" s="32">
        <f>ROUND(VLOOKUP($B95,'3.ข้อมูลงบทดลองปัจจุบัน'!$A$5:$CL$846,79,0),2)</f>
        <v>651000</v>
      </c>
      <c r="CC95" s="32">
        <f>ROUND(VLOOKUP($B95,'3.ข้อมูลงบทดลองปัจจุบัน'!$A$5:$CL$846,80,0),2)</f>
        <v>835500</v>
      </c>
      <c r="CD95" s="32">
        <f>ROUND(VLOOKUP($B95,'3.ข้อมูลงบทดลองปัจจุบัน'!$A$5:$CL$846,81,0),2)</f>
        <v>1684500</v>
      </c>
      <c r="CE95" s="32">
        <f>ROUND(VLOOKUP($B95,'3.ข้อมูลงบทดลองปัจจุบัน'!$A$5:$CL$846,82,0),2)</f>
        <v>979000</v>
      </c>
      <c r="CF95" s="32">
        <f>ROUND(VLOOKUP($B95,'3.ข้อมูลงบทดลองปัจจุบัน'!$A$5:$CL$846,83,0),2)</f>
        <v>1251500</v>
      </c>
      <c r="CG95" s="32">
        <f>ROUND(VLOOKUP($B95,'3.ข้อมูลงบทดลองปัจจุบัน'!$A$5:$CL$846,84,0),2)</f>
        <v>480000</v>
      </c>
      <c r="CH95" s="32">
        <f>ROUND(VLOOKUP($B95,'3.ข้อมูลงบทดลองปัจจุบัน'!$A$5:$CL$846,85,0),2)</f>
        <v>491900</v>
      </c>
      <c r="CI95" s="32">
        <f>ROUND(VLOOKUP($B95,'3.ข้อมูลงบทดลองปัจจุบัน'!$A$5:$CL$846,86,0),2)</f>
        <v>431500</v>
      </c>
      <c r="CJ95" s="32">
        <f>ROUND(VLOOKUP($B95,'3.ข้อมูลงบทดลองปัจจุบัน'!$A$5:$CL$846,87,0),2)</f>
        <v>0</v>
      </c>
      <c r="CK95" s="32">
        <f>ROUND(VLOOKUP($B95,'3.ข้อมูลงบทดลองปัจจุบัน'!$A$5:$CL$846,88,0),2)</f>
        <v>1164500</v>
      </c>
      <c r="CL95" s="32">
        <f>ROUND(VLOOKUP($B95,'3.ข้อมูลงบทดลองปัจจุบัน'!$A$5:$CL$846,89,0),2)</f>
        <v>337500</v>
      </c>
      <c r="CM95" s="32">
        <f>ROUND(VLOOKUP($B95,'3.ข้อมูลงบทดลองปัจจุบัน'!$A$5:$CL$846,90,0),2)</f>
        <v>324000</v>
      </c>
      <c r="CO95" s="75"/>
    </row>
    <row r="96" spans="1:93" x14ac:dyDescent="0.7">
      <c r="A96" s="101" t="s">
        <v>1471</v>
      </c>
      <c r="B96" s="101" t="s">
        <v>2008</v>
      </c>
      <c r="C96" s="100" t="s">
        <v>676</v>
      </c>
      <c r="D96" s="32">
        <f>ROUND(VLOOKUP($B96,'3.ข้อมูลงบทดลองปัจจุบัน'!$A$5:$CL$846,3,0),2)</f>
        <v>27900</v>
      </c>
      <c r="E96" s="32">
        <f>ROUND(VLOOKUP($B96,'3.ข้อมูลงบทดลองปัจจุบัน'!$A$5:$CL$846,4,0),2)</f>
        <v>0</v>
      </c>
      <c r="F96" s="32">
        <f>ROUND(VLOOKUP($B96,'3.ข้อมูลงบทดลองปัจจุบัน'!$A$5:$CL$846,5,0),2)</f>
        <v>0</v>
      </c>
      <c r="G96" s="32">
        <f>ROUND(VLOOKUP($B96,'3.ข้อมูลงบทดลองปัจจุบัน'!$A$5:$CL$846,6,0),2)</f>
        <v>0</v>
      </c>
      <c r="H96" s="32">
        <f>ROUND(VLOOKUP($B96,'3.ข้อมูลงบทดลองปัจจุบัน'!$A$5:$CL$846,7,0),2)</f>
        <v>0</v>
      </c>
      <c r="I96" s="32">
        <f>ROUND(VLOOKUP($B96,'3.ข้อมูลงบทดลองปัจจุบัน'!$A$5:$CL$846,8,0),2)</f>
        <v>0</v>
      </c>
      <c r="J96" s="32">
        <f>ROUND(VLOOKUP($B96,'3.ข้อมูลงบทดลองปัจจุบัน'!$A$5:$CL$846,9,0),2)</f>
        <v>0</v>
      </c>
      <c r="K96" s="32">
        <f>ROUND(VLOOKUP($B96,'3.ข้อมูลงบทดลองปัจจุบัน'!$A$5:$CL$846,10,0),2)</f>
        <v>0</v>
      </c>
      <c r="L96" s="32">
        <f>ROUND(VLOOKUP($B96,'3.ข้อมูลงบทดลองปัจจุบัน'!$A$5:$CL$846,11,0),2)</f>
        <v>0</v>
      </c>
      <c r="M96" s="32">
        <f>ROUND(VLOOKUP($B96,'3.ข้อมูลงบทดลองปัจจุบัน'!$A$5:$CL$846,12,0),2)</f>
        <v>0</v>
      </c>
      <c r="N96" s="32">
        <f>ROUND(VLOOKUP($B96,'3.ข้อมูลงบทดลองปัจจุบัน'!$A$5:$CL$846,13,0),2)</f>
        <v>0</v>
      </c>
      <c r="O96" s="32">
        <f>ROUND(VLOOKUP($B96,'3.ข้อมูลงบทดลองปัจจุบัน'!$A$5:$CL$846,14,0),2)</f>
        <v>0</v>
      </c>
      <c r="P96" s="32">
        <f>ROUND(VLOOKUP($B96,'3.ข้อมูลงบทดลองปัจจุบัน'!$A$5:$CL$846,15,0),2)</f>
        <v>213930</v>
      </c>
      <c r="Q96" s="32">
        <f>ROUND(VLOOKUP($B96,'3.ข้อมูลงบทดลองปัจจุบัน'!$A$5:$CL$846,16,0),2)</f>
        <v>326000</v>
      </c>
      <c r="R96" s="32">
        <f>ROUND(VLOOKUP($B96,'3.ข้อมูลงบทดลองปัจจุบัน'!$A$5:$CL$846,17,0),2)</f>
        <v>30000</v>
      </c>
      <c r="S96" s="32">
        <f>ROUND(VLOOKUP($B96,'3.ข้อมูลงบทดลองปัจจุบัน'!$A$5:$CL$846,18,0),2)</f>
        <v>0</v>
      </c>
      <c r="T96" s="32">
        <f>ROUND(VLOOKUP($B96,'3.ข้อมูลงบทดลองปัจจุบัน'!$A$5:$CL$846,19,0),2)</f>
        <v>127000</v>
      </c>
      <c r="U96" s="32">
        <f>ROUND(VLOOKUP($B96,'3.ข้อมูลงบทดลองปัจจุบัน'!$A$5:$CL$846,20,0),2)</f>
        <v>40000</v>
      </c>
      <c r="V96" s="32">
        <f>ROUND(VLOOKUP($B96,'3.ข้อมูลงบทดลองปัจจุบัน'!$A$5:$CL$846,21,0),2)</f>
        <v>333500</v>
      </c>
      <c r="W96" s="32">
        <f>ROUND(VLOOKUP($B96,'3.ข้อมูลงบทดลองปัจจุบัน'!$A$5:$CL$846,22,0),2)</f>
        <v>55000</v>
      </c>
      <c r="X96" s="32">
        <f>ROUND(VLOOKUP($B96,'3.ข้อมูลงบทดลองปัจจุบัน'!$A$5:$CL$846,23,0),2)</f>
        <v>0</v>
      </c>
      <c r="Y96" s="32">
        <f>ROUND(VLOOKUP($B96,'3.ข้อมูลงบทดลองปัจจุบัน'!$A$5:$CL$846,24,0),2)</f>
        <v>104000</v>
      </c>
      <c r="Z96" s="32">
        <f>ROUND(VLOOKUP($B96,'3.ข้อมูลงบทดลองปัจจุบัน'!$A$5:$CL$846,25,0),2)</f>
        <v>0</v>
      </c>
      <c r="AA96" s="32">
        <f>ROUND(VLOOKUP($B96,'3.ข้อมูลงบทดลองปัจจุบัน'!$A$5:$CL$846,26,0),2)</f>
        <v>0</v>
      </c>
      <c r="AB96" s="32">
        <f>ROUND(VLOOKUP($B96,'3.ข้อมูลงบทดลองปัจจุบัน'!$A$5:$CL$846,27,0),2)</f>
        <v>0</v>
      </c>
      <c r="AC96" s="32">
        <f>ROUND(VLOOKUP($B96,'3.ข้อมูลงบทดลองปัจจุบัน'!$A$5:$CL$846,28,0),2)</f>
        <v>0</v>
      </c>
      <c r="AD96" s="32">
        <f>ROUND(VLOOKUP($B96,'3.ข้อมูลงบทดลองปัจจุบัน'!$A$5:$CL$846,29,0),2)</f>
        <v>0</v>
      </c>
      <c r="AE96" s="32">
        <f>ROUND(VLOOKUP($B96,'3.ข้อมูลงบทดลองปัจจุบัน'!$A$5:$CL$846,30,0),2)</f>
        <v>0</v>
      </c>
      <c r="AF96" s="32">
        <f>ROUND(VLOOKUP($B96,'3.ข้อมูลงบทดลองปัจจุบัน'!$A$5:$CL$846,31,0),2)</f>
        <v>0</v>
      </c>
      <c r="AG96" s="32">
        <f>ROUND(VLOOKUP($B96,'3.ข้อมูลงบทดลองปัจจุบัน'!$A$5:$CL$846,32,0),2)</f>
        <v>0</v>
      </c>
      <c r="AH96" s="32">
        <f>ROUND(VLOOKUP($B96,'3.ข้อมูลงบทดลองปัจจุบัน'!$A$5:$CL$846,33,0),2)</f>
        <v>0</v>
      </c>
      <c r="AI96" s="32">
        <f>ROUND(VLOOKUP($B96,'3.ข้อมูลงบทดลองปัจจุบัน'!$A$5:$CL$846,34,0),2)</f>
        <v>0</v>
      </c>
      <c r="AJ96" s="32">
        <f>ROUND(VLOOKUP($B96,'3.ข้อมูลงบทดลองปัจจุบัน'!$A$5:$CL$846,35,0),2)</f>
        <v>0</v>
      </c>
      <c r="AK96" s="32">
        <f>ROUND(VLOOKUP($B96,'3.ข้อมูลงบทดลองปัจจุบัน'!$A$5:$CL$846,36,0),2)</f>
        <v>24000</v>
      </c>
      <c r="AL96" s="32">
        <f>ROUND(VLOOKUP($B96,'3.ข้อมูลงบทดลองปัจจุบัน'!$A$5:$CL$846,37,0),2)</f>
        <v>299000</v>
      </c>
      <c r="AM96" s="32">
        <f>ROUND(VLOOKUP($B96,'3.ข้อมูลงบทดลองปัจจุบัน'!$A$5:$CL$846,38,0),2)</f>
        <v>149000</v>
      </c>
      <c r="AN96" s="32">
        <f>ROUND(VLOOKUP($B96,'3.ข้อมูลงบทดลองปัจจุบัน'!$A$5:$CL$846,39,0),2)</f>
        <v>0</v>
      </c>
      <c r="AO96" s="32">
        <f>ROUND(VLOOKUP($B96,'3.ข้อมูลงบทดลองปัจจุบัน'!$A$5:$CL$846,40,0),2)</f>
        <v>0</v>
      </c>
      <c r="AP96" s="32">
        <f>ROUND(VLOOKUP($B96,'3.ข้อมูลงบทดลองปัจจุบัน'!$A$5:$CL$846,41,0),2)</f>
        <v>0</v>
      </c>
      <c r="AQ96" s="32">
        <f>ROUND(VLOOKUP($B96,'3.ข้อมูลงบทดลองปัจจุบัน'!$A$5:$CL$846,42,0),2)</f>
        <v>0</v>
      </c>
      <c r="AR96" s="32">
        <f>ROUND(VLOOKUP($B96,'3.ข้อมูลงบทดลองปัจจุบัน'!$A$5:$CL$846,43,0),2)</f>
        <v>0</v>
      </c>
      <c r="AS96" s="32">
        <f>ROUND(VLOOKUP($B96,'3.ข้อมูลงบทดลองปัจจุบัน'!$A$5:$CL$846,44,0),2)</f>
        <v>0</v>
      </c>
      <c r="AT96" s="32">
        <f>ROUND(VLOOKUP($B96,'3.ข้อมูลงบทดลองปัจจุบัน'!$A$5:$CL$846,45,0),2)</f>
        <v>0</v>
      </c>
      <c r="AU96" s="32">
        <f>ROUND(VLOOKUP($B96,'3.ข้อมูลงบทดลองปัจจุบัน'!$A$5:$CL$846,46,0),2)</f>
        <v>0</v>
      </c>
      <c r="AV96" s="32">
        <f>ROUND(VLOOKUP($B96,'3.ข้อมูลงบทดลองปัจจุบัน'!$A$5:$CL$846,47,0),2)</f>
        <v>117000</v>
      </c>
      <c r="AW96" s="32">
        <f>ROUND(VLOOKUP($B96,'3.ข้อมูลงบทดลองปัจจุบัน'!$A$5:$CL$846,48,0),2)</f>
        <v>64000</v>
      </c>
      <c r="AX96" s="32">
        <f>ROUND(VLOOKUP($B96,'3.ข้อมูลงบทดลองปัจจุบัน'!$A$5:$CL$846,49,0),2)</f>
        <v>0</v>
      </c>
      <c r="AY96" s="32">
        <f>ROUND(VLOOKUP($B96,'3.ข้อมูลงบทดลองปัจจุบัน'!$A$5:$CL$846,50,0),2)</f>
        <v>0</v>
      </c>
      <c r="AZ96" s="32">
        <f>ROUND(VLOOKUP($B96,'3.ข้อมูลงบทดลองปัจจุบัน'!$A$5:$CL$846,51,0),2)</f>
        <v>45000</v>
      </c>
      <c r="BA96" s="32">
        <f>ROUND(VLOOKUP($B96,'3.ข้อมูลงบทดลองปัจจุบัน'!$A$5:$CL$846,52,0),2)</f>
        <v>0</v>
      </c>
      <c r="BB96" s="32">
        <f>ROUND(VLOOKUP($B96,'3.ข้อมูลงบทดลองปัจจุบัน'!$A$5:$CL$846,53,0),2)</f>
        <v>165500</v>
      </c>
      <c r="BC96" s="32">
        <f>ROUND(VLOOKUP($B96,'3.ข้อมูลงบทดลองปัจจุบัน'!$A$5:$CL$846,54,0),2)</f>
        <v>55000</v>
      </c>
      <c r="BD96" s="32">
        <f>ROUND(VLOOKUP($B96,'3.ข้อมูลงบทดลองปัจจุบัน'!$A$5:$CL$846,55,0),2)</f>
        <v>1296000</v>
      </c>
      <c r="BE96" s="32">
        <f>ROUND(VLOOKUP($B96,'3.ข้อมูลงบทดลองปัจจุบัน'!$A$5:$CL$846,56,0),2)</f>
        <v>0</v>
      </c>
      <c r="BF96" s="32">
        <f>ROUND(VLOOKUP($B96,'3.ข้อมูลงบทดลองปัจจุบัน'!$A$5:$CL$846,57,0),2)</f>
        <v>187000</v>
      </c>
      <c r="BG96" s="32">
        <f>ROUND(VLOOKUP($B96,'3.ข้อมูลงบทดลองปัจจุบัน'!$A$5:$CL$846,58,0),2)</f>
        <v>20000</v>
      </c>
      <c r="BH96" s="32">
        <f>ROUND(VLOOKUP($B96,'3.ข้อมูลงบทดลองปัจจุบัน'!$A$5:$CL$846,59,0),2)</f>
        <v>0</v>
      </c>
      <c r="BI96" s="32">
        <f>ROUND(VLOOKUP($B96,'3.ข้อมูลงบทดลองปัจจุบัน'!$A$5:$CL$846,60,0),2)</f>
        <v>0</v>
      </c>
      <c r="BJ96" s="32">
        <f>ROUND(VLOOKUP($B96,'3.ข้อมูลงบทดลองปัจจุบัน'!$A$5:$CL$846,61,0),2)</f>
        <v>0</v>
      </c>
      <c r="BK96" s="32">
        <f>ROUND(VLOOKUP($B96,'3.ข้อมูลงบทดลองปัจจุบัน'!$A$5:$CL$846,62,0),2)</f>
        <v>27000</v>
      </c>
      <c r="BL96" s="32">
        <f>ROUND(VLOOKUP($B96,'3.ข้อมูลงบทดลองปัจจุบัน'!$A$5:$CL$846,63,0),2)</f>
        <v>0</v>
      </c>
      <c r="BM96" s="32">
        <f>ROUND(VLOOKUP($B96,'3.ข้อมูลงบทดลองปัจจุบัน'!$A$5:$CL$846,64,0),2)</f>
        <v>0</v>
      </c>
      <c r="BN96" s="32">
        <f>ROUND(VLOOKUP($B96,'3.ข้อมูลงบทดลองปัจจุบัน'!$A$5:$CL$846,65,0),2)</f>
        <v>29000</v>
      </c>
      <c r="BO96" s="32">
        <f>ROUND(VLOOKUP($B96,'3.ข้อมูลงบทดลองปัจจุบัน'!$A$5:$CL$846,66,0),2)</f>
        <v>35000</v>
      </c>
      <c r="BP96" s="32">
        <f>ROUND(VLOOKUP($B96,'3.ข้อมูลงบทดลองปัจจุบัน'!$A$5:$CL$846,67,0),2)</f>
        <v>0</v>
      </c>
      <c r="BQ96" s="32">
        <f>ROUND(VLOOKUP($B96,'3.ข้อมูลงบทดลองปัจจุบัน'!$A$5:$CL$846,68,0),2)</f>
        <v>0</v>
      </c>
      <c r="BR96" s="32">
        <f>ROUND(VLOOKUP($B96,'3.ข้อมูลงบทดลองปัจจุบัน'!$A$5:$CL$846,69,0),2)</f>
        <v>0</v>
      </c>
      <c r="BS96" s="32">
        <f>ROUND(VLOOKUP($B96,'3.ข้อมูลงบทดลองปัจจุบัน'!$A$5:$CL$846,70,0),2)</f>
        <v>719500</v>
      </c>
      <c r="BT96" s="32">
        <f>ROUND(VLOOKUP($B96,'3.ข้อมูลงบทดลองปัจจุบัน'!$A$5:$CL$846,71,0),2)</f>
        <v>30000</v>
      </c>
      <c r="BU96" s="32">
        <f>ROUND(VLOOKUP($B96,'3.ข้อมูลงบทดลองปัจจุบัน'!$A$5:$CL$846,72,0),2)</f>
        <v>42000</v>
      </c>
      <c r="BV96" s="32">
        <f>ROUND(VLOOKUP($B96,'3.ข้อมูลงบทดลองปัจจุบัน'!$A$5:$CL$846,73,0),2)</f>
        <v>119000</v>
      </c>
      <c r="BW96" s="32">
        <f>ROUND(VLOOKUP($B96,'3.ข้อมูลงบทดลองปัจจุบัน'!$A$5:$CL$846,74,0),2)</f>
        <v>0</v>
      </c>
      <c r="BX96" s="32">
        <f>ROUND(VLOOKUP($B96,'3.ข้อมูลงบทดลองปัจจุบัน'!$A$5:$CL$846,75,0),2)</f>
        <v>107000</v>
      </c>
      <c r="BY96" s="32">
        <f>ROUND(VLOOKUP($B96,'3.ข้อมูลงบทดลองปัจจุบัน'!$A$5:$CL$846,76,0),2)</f>
        <v>0</v>
      </c>
      <c r="BZ96" s="32">
        <f>ROUND(VLOOKUP($B96,'3.ข้อมูลงบทดลองปัจจุบัน'!$A$5:$CL$846,77,0),2)</f>
        <v>0</v>
      </c>
      <c r="CA96" s="32">
        <f>ROUND(VLOOKUP($B96,'3.ข้อมูลงบทดลองปัจจุบัน'!$A$5:$CL$846,78,0),2)</f>
        <v>35000</v>
      </c>
      <c r="CB96" s="32">
        <f>ROUND(VLOOKUP($B96,'3.ข้อมูลงบทดลองปัจจุบัน'!$A$5:$CL$846,79,0),2)</f>
        <v>57500</v>
      </c>
      <c r="CC96" s="32">
        <f>ROUND(VLOOKUP($B96,'3.ข้อมูลงบทดลองปัจจุบัน'!$A$5:$CL$846,80,0),2)</f>
        <v>42000</v>
      </c>
      <c r="CD96" s="32">
        <f>ROUND(VLOOKUP($B96,'3.ข้อมูลงบทดลองปัจจุบัน'!$A$5:$CL$846,81,0),2)</f>
        <v>131000</v>
      </c>
      <c r="CE96" s="32">
        <f>ROUND(VLOOKUP($B96,'3.ข้อมูลงบทดลองปัจจุบัน'!$A$5:$CL$846,82,0),2)</f>
        <v>39000</v>
      </c>
      <c r="CF96" s="32">
        <f>ROUND(VLOOKUP($B96,'3.ข้อมูลงบทดลองปัจจุบัน'!$A$5:$CL$846,83,0),2)</f>
        <v>24500</v>
      </c>
      <c r="CG96" s="32">
        <f>ROUND(VLOOKUP($B96,'3.ข้อมูลงบทดลองปัจจุบัน'!$A$5:$CL$846,84,0),2)</f>
        <v>21000</v>
      </c>
      <c r="CH96" s="32">
        <f>ROUND(VLOOKUP($B96,'3.ข้อมูลงบทดลองปัจจุบัน'!$A$5:$CL$846,85,0),2)</f>
        <v>88100</v>
      </c>
      <c r="CI96" s="32">
        <f>ROUND(VLOOKUP($B96,'3.ข้อมูลงบทดลองปัจจุบัน'!$A$5:$CL$846,86,0),2)</f>
        <v>23000</v>
      </c>
      <c r="CJ96" s="32">
        <f>ROUND(VLOOKUP($B96,'3.ข้อมูลงบทดลองปัจจุบัน'!$A$5:$CL$846,87,0),2)</f>
        <v>0</v>
      </c>
      <c r="CK96" s="32">
        <f>ROUND(VLOOKUP($B96,'3.ข้อมูลงบทดลองปัจจุบัน'!$A$5:$CL$846,88,0),2)</f>
        <v>402000</v>
      </c>
      <c r="CL96" s="32">
        <f>ROUND(VLOOKUP($B96,'3.ข้อมูลงบทดลองปัจจุบัน'!$A$5:$CL$846,89,0),2)</f>
        <v>0</v>
      </c>
      <c r="CM96" s="32">
        <f>ROUND(VLOOKUP($B96,'3.ข้อมูลงบทดลองปัจจุบัน'!$A$5:$CL$846,90,0),2)</f>
        <v>19000</v>
      </c>
      <c r="CO96" s="75"/>
    </row>
    <row r="97" spans="1:93" x14ac:dyDescent="0.7">
      <c r="A97" s="101" t="s">
        <v>1471</v>
      </c>
      <c r="B97" s="101" t="s">
        <v>2011</v>
      </c>
      <c r="C97" s="100" t="s">
        <v>674</v>
      </c>
      <c r="D97" s="32">
        <f>ROUND(VLOOKUP($B97,'3.ข้อมูลงบทดลองปัจจุบัน'!$A$5:$CL$846,3,0),2)</f>
        <v>0</v>
      </c>
      <c r="E97" s="32">
        <f>ROUND(VLOOKUP($B97,'3.ข้อมูลงบทดลองปัจจุบัน'!$A$5:$CL$846,4,0),2)</f>
        <v>0</v>
      </c>
      <c r="F97" s="32">
        <f>ROUND(VLOOKUP($B97,'3.ข้อมูลงบทดลองปัจจุบัน'!$A$5:$CL$846,5,0),2)</f>
        <v>0</v>
      </c>
      <c r="G97" s="32">
        <f>ROUND(VLOOKUP($B97,'3.ข้อมูลงบทดลองปัจจุบัน'!$A$5:$CL$846,6,0),2)</f>
        <v>0</v>
      </c>
      <c r="H97" s="32">
        <f>ROUND(VLOOKUP($B97,'3.ข้อมูลงบทดลองปัจจุบัน'!$A$5:$CL$846,7,0),2)</f>
        <v>0</v>
      </c>
      <c r="I97" s="32">
        <f>ROUND(VLOOKUP($B97,'3.ข้อมูลงบทดลองปัจจุบัน'!$A$5:$CL$846,8,0),2)</f>
        <v>0</v>
      </c>
      <c r="J97" s="32">
        <f>ROUND(VLOOKUP($B97,'3.ข้อมูลงบทดลองปัจจุบัน'!$A$5:$CL$846,9,0),2)</f>
        <v>0</v>
      </c>
      <c r="K97" s="32">
        <f>ROUND(VLOOKUP($B97,'3.ข้อมูลงบทดลองปัจจุบัน'!$A$5:$CL$846,10,0),2)</f>
        <v>0</v>
      </c>
      <c r="L97" s="32">
        <f>ROUND(VLOOKUP($B97,'3.ข้อมูลงบทดลองปัจจุบัน'!$A$5:$CL$846,11,0),2)</f>
        <v>0</v>
      </c>
      <c r="M97" s="32">
        <f>ROUND(VLOOKUP($B97,'3.ข้อมูลงบทดลองปัจจุบัน'!$A$5:$CL$846,12,0),2)</f>
        <v>0</v>
      </c>
      <c r="N97" s="32">
        <f>ROUND(VLOOKUP($B97,'3.ข้อมูลงบทดลองปัจจุบัน'!$A$5:$CL$846,13,0),2)</f>
        <v>0</v>
      </c>
      <c r="O97" s="32">
        <f>ROUND(VLOOKUP($B97,'3.ข้อมูลงบทดลองปัจจุบัน'!$A$5:$CL$846,14,0),2)</f>
        <v>0</v>
      </c>
      <c r="P97" s="32">
        <f>ROUND(VLOOKUP($B97,'3.ข้อมูลงบทดลองปัจจุบัน'!$A$5:$CL$846,15,0),2)</f>
        <v>0</v>
      </c>
      <c r="Q97" s="32">
        <f>ROUND(VLOOKUP($B97,'3.ข้อมูลงบทดลองปัจจุบัน'!$A$5:$CL$846,16,0),2)</f>
        <v>0</v>
      </c>
      <c r="R97" s="32">
        <f>ROUND(VLOOKUP($B97,'3.ข้อมูลงบทดลองปัจจุบัน'!$A$5:$CL$846,17,0),2)</f>
        <v>0</v>
      </c>
      <c r="S97" s="32">
        <f>ROUND(VLOOKUP($B97,'3.ข้อมูลงบทดลองปัจจุบัน'!$A$5:$CL$846,18,0),2)</f>
        <v>0</v>
      </c>
      <c r="T97" s="32">
        <f>ROUND(VLOOKUP($B97,'3.ข้อมูลงบทดลองปัจจุบัน'!$A$5:$CL$846,19,0),2)</f>
        <v>0</v>
      </c>
      <c r="U97" s="32">
        <f>ROUND(VLOOKUP($B97,'3.ข้อมูลงบทดลองปัจจุบัน'!$A$5:$CL$846,20,0),2)</f>
        <v>0</v>
      </c>
      <c r="V97" s="32">
        <f>ROUND(VLOOKUP($B97,'3.ข้อมูลงบทดลองปัจจุบัน'!$A$5:$CL$846,21,0),2)</f>
        <v>0</v>
      </c>
      <c r="W97" s="32">
        <f>ROUND(VLOOKUP($B97,'3.ข้อมูลงบทดลองปัจจุบัน'!$A$5:$CL$846,22,0),2)</f>
        <v>0</v>
      </c>
      <c r="X97" s="32">
        <f>ROUND(VLOOKUP($B97,'3.ข้อมูลงบทดลองปัจจุบัน'!$A$5:$CL$846,23,0),2)</f>
        <v>3400</v>
      </c>
      <c r="Y97" s="32">
        <f>ROUND(VLOOKUP($B97,'3.ข้อมูลงบทดลองปัจจุบัน'!$A$5:$CL$846,24,0),2)</f>
        <v>0</v>
      </c>
      <c r="Z97" s="32">
        <f>ROUND(VLOOKUP($B97,'3.ข้อมูลงบทดลองปัจจุบัน'!$A$5:$CL$846,25,0),2)</f>
        <v>0</v>
      </c>
      <c r="AA97" s="32">
        <f>ROUND(VLOOKUP($B97,'3.ข้อมูลงบทดลองปัจจุบัน'!$A$5:$CL$846,26,0),2)</f>
        <v>0</v>
      </c>
      <c r="AB97" s="32">
        <f>ROUND(VLOOKUP($B97,'3.ข้อมูลงบทดลองปัจจุบัน'!$A$5:$CL$846,27,0),2)</f>
        <v>0</v>
      </c>
      <c r="AC97" s="32">
        <f>ROUND(VLOOKUP($B97,'3.ข้อมูลงบทดลองปัจจุบัน'!$A$5:$CL$846,28,0),2)</f>
        <v>0</v>
      </c>
      <c r="AD97" s="32">
        <f>ROUND(VLOOKUP($B97,'3.ข้อมูลงบทดลองปัจจุบัน'!$A$5:$CL$846,29,0),2)</f>
        <v>0</v>
      </c>
      <c r="AE97" s="32">
        <f>ROUND(VLOOKUP($B97,'3.ข้อมูลงบทดลองปัจจุบัน'!$A$5:$CL$846,30,0),2)</f>
        <v>16070</v>
      </c>
      <c r="AF97" s="32">
        <f>ROUND(VLOOKUP($B97,'3.ข้อมูลงบทดลองปัจจุบัน'!$A$5:$CL$846,31,0),2)</f>
        <v>0</v>
      </c>
      <c r="AG97" s="32">
        <f>ROUND(VLOOKUP($B97,'3.ข้อมูลงบทดลองปัจจุบัน'!$A$5:$CL$846,32,0),2)</f>
        <v>0</v>
      </c>
      <c r="AH97" s="32">
        <f>ROUND(VLOOKUP($B97,'3.ข้อมูลงบทดลองปัจจุบัน'!$A$5:$CL$846,33,0),2)</f>
        <v>0</v>
      </c>
      <c r="AI97" s="32">
        <f>ROUND(VLOOKUP($B97,'3.ข้อมูลงบทดลองปัจจุบัน'!$A$5:$CL$846,34,0),2)</f>
        <v>0</v>
      </c>
      <c r="AJ97" s="32">
        <f>ROUND(VLOOKUP($B97,'3.ข้อมูลงบทดลองปัจจุบัน'!$A$5:$CL$846,35,0),2)</f>
        <v>0</v>
      </c>
      <c r="AK97" s="32">
        <f>ROUND(VLOOKUP($B97,'3.ข้อมูลงบทดลองปัจจุบัน'!$A$5:$CL$846,36,0),2)</f>
        <v>0</v>
      </c>
      <c r="AL97" s="32">
        <f>ROUND(VLOOKUP($B97,'3.ข้อมูลงบทดลองปัจจุบัน'!$A$5:$CL$846,37,0),2)</f>
        <v>0</v>
      </c>
      <c r="AM97" s="32">
        <f>ROUND(VLOOKUP($B97,'3.ข้อมูลงบทดลองปัจจุบัน'!$A$5:$CL$846,38,0),2)</f>
        <v>0</v>
      </c>
      <c r="AN97" s="32">
        <f>ROUND(VLOOKUP($B97,'3.ข้อมูลงบทดลองปัจจุบัน'!$A$5:$CL$846,39,0),2)</f>
        <v>0</v>
      </c>
      <c r="AO97" s="32">
        <f>ROUND(VLOOKUP($B97,'3.ข้อมูลงบทดลองปัจจุบัน'!$A$5:$CL$846,40,0),2)</f>
        <v>0</v>
      </c>
      <c r="AP97" s="32">
        <f>ROUND(VLOOKUP($B97,'3.ข้อมูลงบทดลองปัจจุบัน'!$A$5:$CL$846,41,0),2)</f>
        <v>0</v>
      </c>
      <c r="AQ97" s="32">
        <f>ROUND(VLOOKUP($B97,'3.ข้อมูลงบทดลองปัจจุบัน'!$A$5:$CL$846,42,0),2)</f>
        <v>0</v>
      </c>
      <c r="AR97" s="32">
        <f>ROUND(VLOOKUP($B97,'3.ข้อมูลงบทดลองปัจจุบัน'!$A$5:$CL$846,43,0),2)</f>
        <v>0</v>
      </c>
      <c r="AS97" s="32">
        <f>ROUND(VLOOKUP($B97,'3.ข้อมูลงบทดลองปัจจุบัน'!$A$5:$CL$846,44,0),2)</f>
        <v>0</v>
      </c>
      <c r="AT97" s="32">
        <f>ROUND(VLOOKUP($B97,'3.ข้อมูลงบทดลองปัจจุบัน'!$A$5:$CL$846,45,0),2)</f>
        <v>0</v>
      </c>
      <c r="AU97" s="32">
        <f>ROUND(VLOOKUP($B97,'3.ข้อมูลงบทดลองปัจจุบัน'!$A$5:$CL$846,46,0),2)</f>
        <v>0</v>
      </c>
      <c r="AV97" s="32">
        <f>ROUND(VLOOKUP($B97,'3.ข้อมูลงบทดลองปัจจุบัน'!$A$5:$CL$846,47,0),2)</f>
        <v>0</v>
      </c>
      <c r="AW97" s="32">
        <f>ROUND(VLOOKUP($B97,'3.ข้อมูลงบทดลองปัจจุบัน'!$A$5:$CL$846,48,0),2)</f>
        <v>0</v>
      </c>
      <c r="AX97" s="32">
        <f>ROUND(VLOOKUP($B97,'3.ข้อมูลงบทดลองปัจจุบัน'!$A$5:$CL$846,49,0),2)</f>
        <v>0</v>
      </c>
      <c r="AY97" s="32">
        <f>ROUND(VLOOKUP($B97,'3.ข้อมูลงบทดลองปัจจุบัน'!$A$5:$CL$846,50,0),2)</f>
        <v>0</v>
      </c>
      <c r="AZ97" s="32">
        <f>ROUND(VLOOKUP($B97,'3.ข้อมูลงบทดลองปัจจุบัน'!$A$5:$CL$846,51,0),2)</f>
        <v>0</v>
      </c>
      <c r="BA97" s="32">
        <f>ROUND(VLOOKUP($B97,'3.ข้อมูลงบทดลองปัจจุบัน'!$A$5:$CL$846,52,0),2)</f>
        <v>0</v>
      </c>
      <c r="BB97" s="32">
        <f>ROUND(VLOOKUP($B97,'3.ข้อมูลงบทดลองปัจจุบัน'!$A$5:$CL$846,53,0),2)</f>
        <v>0</v>
      </c>
      <c r="BC97" s="32">
        <f>ROUND(VLOOKUP($B97,'3.ข้อมูลงบทดลองปัจจุบัน'!$A$5:$CL$846,54,0),2)</f>
        <v>0</v>
      </c>
      <c r="BD97" s="32">
        <f>ROUND(VLOOKUP($B97,'3.ข้อมูลงบทดลองปัจจุบัน'!$A$5:$CL$846,55,0),2)</f>
        <v>0</v>
      </c>
      <c r="BE97" s="32">
        <f>ROUND(VLOOKUP($B97,'3.ข้อมูลงบทดลองปัจจุบัน'!$A$5:$CL$846,56,0),2)</f>
        <v>0</v>
      </c>
      <c r="BF97" s="32">
        <f>ROUND(VLOOKUP($B97,'3.ข้อมูลงบทดลองปัจจุบัน'!$A$5:$CL$846,57,0),2)</f>
        <v>0</v>
      </c>
      <c r="BG97" s="32">
        <f>ROUND(VLOOKUP($B97,'3.ข้อมูลงบทดลองปัจจุบัน'!$A$5:$CL$846,58,0),2)</f>
        <v>0</v>
      </c>
      <c r="BH97" s="32">
        <f>ROUND(VLOOKUP($B97,'3.ข้อมูลงบทดลองปัจจุบัน'!$A$5:$CL$846,59,0),2)</f>
        <v>0</v>
      </c>
      <c r="BI97" s="32">
        <f>ROUND(VLOOKUP($B97,'3.ข้อมูลงบทดลองปัจจุบัน'!$A$5:$CL$846,60,0),2)</f>
        <v>0</v>
      </c>
      <c r="BJ97" s="32">
        <f>ROUND(VLOOKUP($B97,'3.ข้อมูลงบทดลองปัจจุบัน'!$A$5:$CL$846,61,0),2)</f>
        <v>0</v>
      </c>
      <c r="BK97" s="32">
        <f>ROUND(VLOOKUP($B97,'3.ข้อมูลงบทดลองปัจจุบัน'!$A$5:$CL$846,62,0),2)</f>
        <v>0</v>
      </c>
      <c r="BL97" s="32">
        <f>ROUND(VLOOKUP($B97,'3.ข้อมูลงบทดลองปัจจุบัน'!$A$5:$CL$846,63,0),2)</f>
        <v>0</v>
      </c>
      <c r="BM97" s="32">
        <f>ROUND(VLOOKUP($B97,'3.ข้อมูลงบทดลองปัจจุบัน'!$A$5:$CL$846,64,0),2)</f>
        <v>0</v>
      </c>
      <c r="BN97" s="32">
        <f>ROUND(VLOOKUP($B97,'3.ข้อมูลงบทดลองปัจจุบัน'!$A$5:$CL$846,65,0),2)</f>
        <v>0</v>
      </c>
      <c r="BO97" s="32">
        <f>ROUND(VLOOKUP($B97,'3.ข้อมูลงบทดลองปัจจุบัน'!$A$5:$CL$846,66,0),2)</f>
        <v>0</v>
      </c>
      <c r="BP97" s="32">
        <f>ROUND(VLOOKUP($B97,'3.ข้อมูลงบทดลองปัจจุบัน'!$A$5:$CL$846,67,0),2)</f>
        <v>0</v>
      </c>
      <c r="BQ97" s="32">
        <f>ROUND(VLOOKUP($B97,'3.ข้อมูลงบทดลองปัจจุบัน'!$A$5:$CL$846,68,0),2)</f>
        <v>0</v>
      </c>
      <c r="BR97" s="32">
        <f>ROUND(VLOOKUP($B97,'3.ข้อมูลงบทดลองปัจจุบัน'!$A$5:$CL$846,69,0),2)</f>
        <v>0</v>
      </c>
      <c r="BS97" s="32">
        <f>ROUND(VLOOKUP($B97,'3.ข้อมูลงบทดลองปัจจุบัน'!$A$5:$CL$846,70,0),2)</f>
        <v>0</v>
      </c>
      <c r="BT97" s="32">
        <f>ROUND(VLOOKUP($B97,'3.ข้อมูลงบทดลองปัจจุบัน'!$A$5:$CL$846,71,0),2)</f>
        <v>0</v>
      </c>
      <c r="BU97" s="32">
        <f>ROUND(VLOOKUP($B97,'3.ข้อมูลงบทดลองปัจจุบัน'!$A$5:$CL$846,72,0),2)</f>
        <v>0</v>
      </c>
      <c r="BV97" s="32">
        <f>ROUND(VLOOKUP($B97,'3.ข้อมูลงบทดลองปัจจุบัน'!$A$5:$CL$846,73,0),2)</f>
        <v>0</v>
      </c>
      <c r="BW97" s="32">
        <f>ROUND(VLOOKUP($B97,'3.ข้อมูลงบทดลองปัจจุบัน'!$A$5:$CL$846,74,0),2)</f>
        <v>0</v>
      </c>
      <c r="BX97" s="32">
        <f>ROUND(VLOOKUP($B97,'3.ข้อมูลงบทดลองปัจจุบัน'!$A$5:$CL$846,75,0),2)</f>
        <v>0</v>
      </c>
      <c r="BY97" s="32">
        <f>ROUND(VLOOKUP($B97,'3.ข้อมูลงบทดลองปัจจุบัน'!$A$5:$CL$846,76,0),2)</f>
        <v>0</v>
      </c>
      <c r="BZ97" s="32">
        <f>ROUND(VLOOKUP($B97,'3.ข้อมูลงบทดลองปัจจุบัน'!$A$5:$CL$846,77,0),2)</f>
        <v>0</v>
      </c>
      <c r="CA97" s="32">
        <f>ROUND(VLOOKUP($B97,'3.ข้อมูลงบทดลองปัจจุบัน'!$A$5:$CL$846,78,0),2)</f>
        <v>0</v>
      </c>
      <c r="CB97" s="32">
        <f>ROUND(VLOOKUP($B97,'3.ข้อมูลงบทดลองปัจจุบัน'!$A$5:$CL$846,79,0),2)</f>
        <v>0</v>
      </c>
      <c r="CC97" s="32">
        <f>ROUND(VLOOKUP($B97,'3.ข้อมูลงบทดลองปัจจุบัน'!$A$5:$CL$846,80,0),2)</f>
        <v>0</v>
      </c>
      <c r="CD97" s="32">
        <f>ROUND(VLOOKUP($B97,'3.ข้อมูลงบทดลองปัจจุบัน'!$A$5:$CL$846,81,0),2)</f>
        <v>0</v>
      </c>
      <c r="CE97" s="32">
        <f>ROUND(VLOOKUP($B97,'3.ข้อมูลงบทดลองปัจจุบัน'!$A$5:$CL$846,82,0),2)</f>
        <v>0</v>
      </c>
      <c r="CF97" s="32">
        <f>ROUND(VLOOKUP($B97,'3.ข้อมูลงบทดลองปัจจุบัน'!$A$5:$CL$846,83,0),2)</f>
        <v>0</v>
      </c>
      <c r="CG97" s="32">
        <f>ROUND(VLOOKUP($B97,'3.ข้อมูลงบทดลองปัจจุบัน'!$A$5:$CL$846,84,0),2)</f>
        <v>0</v>
      </c>
      <c r="CH97" s="32">
        <f>ROUND(VLOOKUP($B97,'3.ข้อมูลงบทดลองปัจจุบัน'!$A$5:$CL$846,85,0),2)</f>
        <v>0</v>
      </c>
      <c r="CI97" s="32">
        <f>ROUND(VLOOKUP($B97,'3.ข้อมูลงบทดลองปัจจุบัน'!$A$5:$CL$846,86,0),2)</f>
        <v>0</v>
      </c>
      <c r="CJ97" s="32">
        <f>ROUND(VLOOKUP($B97,'3.ข้อมูลงบทดลองปัจจุบัน'!$A$5:$CL$846,87,0),2)</f>
        <v>0</v>
      </c>
      <c r="CK97" s="32">
        <f>ROUND(VLOOKUP($B97,'3.ข้อมูลงบทดลองปัจจุบัน'!$A$5:$CL$846,88,0),2)</f>
        <v>0</v>
      </c>
      <c r="CL97" s="32">
        <f>ROUND(VLOOKUP($B97,'3.ข้อมูลงบทดลองปัจจุบัน'!$A$5:$CL$846,89,0),2)</f>
        <v>0</v>
      </c>
      <c r="CM97" s="32">
        <f>ROUND(VLOOKUP($B97,'3.ข้อมูลงบทดลองปัจจุบัน'!$A$5:$CL$846,90,0),2)</f>
        <v>0</v>
      </c>
      <c r="CO97" s="75"/>
    </row>
    <row r="98" spans="1:93" x14ac:dyDescent="0.7">
      <c r="A98" s="101" t="s">
        <v>1471</v>
      </c>
      <c r="B98" s="101" t="s">
        <v>2009</v>
      </c>
      <c r="C98" s="100" t="s">
        <v>1489</v>
      </c>
      <c r="D98" s="32">
        <f>ROUND(VLOOKUP($B98,'3.ข้อมูลงบทดลองปัจจุบัน'!$A$5:$CL$846,3,0),2)</f>
        <v>19344</v>
      </c>
      <c r="E98" s="32">
        <f>ROUND(VLOOKUP($B98,'3.ข้อมูลงบทดลองปัจจุบัน'!$A$5:$CL$846,4,0),2)</f>
        <v>0</v>
      </c>
      <c r="F98" s="32">
        <f>ROUND(VLOOKUP($B98,'3.ข้อมูลงบทดลองปัจจุบัน'!$A$5:$CL$846,5,0),2)</f>
        <v>0</v>
      </c>
      <c r="G98" s="32">
        <f>ROUND(VLOOKUP($B98,'3.ข้อมูลงบทดลองปัจจุบัน'!$A$5:$CL$846,6,0),2)</f>
        <v>0</v>
      </c>
      <c r="H98" s="32">
        <f>ROUND(VLOOKUP($B98,'3.ข้อมูลงบทดลองปัจจุบัน'!$A$5:$CL$846,7,0),2)</f>
        <v>0</v>
      </c>
      <c r="I98" s="32">
        <f>ROUND(VLOOKUP($B98,'3.ข้อมูลงบทดลองปัจจุบัน'!$A$5:$CL$846,8,0),2)</f>
        <v>0</v>
      </c>
      <c r="J98" s="32">
        <f>ROUND(VLOOKUP($B98,'3.ข้อมูลงบทดลองปัจจุบัน'!$A$5:$CL$846,9,0),2)</f>
        <v>0</v>
      </c>
      <c r="K98" s="32">
        <f>ROUND(VLOOKUP($B98,'3.ข้อมูลงบทดลองปัจจุบัน'!$A$5:$CL$846,10,0),2)</f>
        <v>0</v>
      </c>
      <c r="L98" s="32">
        <f>ROUND(VLOOKUP($B98,'3.ข้อมูลงบทดลองปัจจุบัน'!$A$5:$CL$846,11,0),2)</f>
        <v>0</v>
      </c>
      <c r="M98" s="32">
        <f>ROUND(VLOOKUP($B98,'3.ข้อมูลงบทดลองปัจจุบัน'!$A$5:$CL$846,12,0),2)</f>
        <v>0</v>
      </c>
      <c r="N98" s="32">
        <f>ROUND(VLOOKUP($B98,'3.ข้อมูลงบทดลองปัจจุบัน'!$A$5:$CL$846,13,0),2)</f>
        <v>0</v>
      </c>
      <c r="O98" s="32">
        <f>ROUND(VLOOKUP($B98,'3.ข้อมูลงบทดลองปัจจุบัน'!$A$5:$CL$846,14,0),2)</f>
        <v>0</v>
      </c>
      <c r="P98" s="32">
        <f>ROUND(VLOOKUP($B98,'3.ข้อมูลงบทดลองปัจจุบัน'!$A$5:$CL$846,15,0),2)</f>
        <v>7164</v>
      </c>
      <c r="Q98" s="32">
        <f>ROUND(VLOOKUP($B98,'3.ข้อมูลงบทดลองปัจจุบัน'!$A$5:$CL$846,16,0),2)</f>
        <v>0</v>
      </c>
      <c r="R98" s="32">
        <f>ROUND(VLOOKUP($B98,'3.ข้อมูลงบทดลองปัจจุบัน'!$A$5:$CL$846,17,0),2)</f>
        <v>0</v>
      </c>
      <c r="S98" s="32">
        <f>ROUND(VLOOKUP($B98,'3.ข้อมูลงบทดลองปัจจุบัน'!$A$5:$CL$846,18,0),2)</f>
        <v>0</v>
      </c>
      <c r="T98" s="32">
        <f>ROUND(VLOOKUP($B98,'3.ข้อมูลงบทดลองปัจจุบัน'!$A$5:$CL$846,19,0),2)</f>
        <v>0</v>
      </c>
      <c r="U98" s="32">
        <f>ROUND(VLOOKUP($B98,'3.ข้อมูลงบทดลองปัจจุบัน'!$A$5:$CL$846,20,0),2)</f>
        <v>0</v>
      </c>
      <c r="V98" s="32">
        <f>ROUND(VLOOKUP($B98,'3.ข้อมูลงบทดลองปัจจุบัน'!$A$5:$CL$846,21,0),2)</f>
        <v>0</v>
      </c>
      <c r="W98" s="32">
        <f>ROUND(VLOOKUP($B98,'3.ข้อมูลงบทดลองปัจจุบัน'!$A$5:$CL$846,22,0),2)</f>
        <v>0</v>
      </c>
      <c r="X98" s="32">
        <f>ROUND(VLOOKUP($B98,'3.ข้อมูลงบทดลองปัจจุบัน'!$A$5:$CL$846,23,0),2)</f>
        <v>16728</v>
      </c>
      <c r="Y98" s="32">
        <f>ROUND(VLOOKUP($B98,'3.ข้อมูลงบทดลองปัจจุบัน'!$A$5:$CL$846,24,0),2)</f>
        <v>0</v>
      </c>
      <c r="Z98" s="32">
        <f>ROUND(VLOOKUP($B98,'3.ข้อมูลงบทดลองปัจจุบัน'!$A$5:$CL$846,25,0),2)</f>
        <v>0</v>
      </c>
      <c r="AA98" s="32">
        <f>ROUND(VLOOKUP($B98,'3.ข้อมูลงบทดลองปัจจุบัน'!$A$5:$CL$846,26,0),2)</f>
        <v>0</v>
      </c>
      <c r="AB98" s="32">
        <f>ROUND(VLOOKUP($B98,'3.ข้อมูลงบทดลองปัจจุบัน'!$A$5:$CL$846,27,0),2)</f>
        <v>0</v>
      </c>
      <c r="AC98" s="32">
        <f>ROUND(VLOOKUP($B98,'3.ข้อมูลงบทดลองปัจจุบัน'!$A$5:$CL$846,28,0),2)</f>
        <v>0</v>
      </c>
      <c r="AD98" s="32">
        <f>ROUND(VLOOKUP($B98,'3.ข้อมูลงบทดลองปัจจุบัน'!$A$5:$CL$846,29,0),2)</f>
        <v>0</v>
      </c>
      <c r="AE98" s="32">
        <f>ROUND(VLOOKUP($B98,'3.ข้อมูลงบทดลองปัจจุบัน'!$A$5:$CL$846,30,0),2)</f>
        <v>0</v>
      </c>
      <c r="AF98" s="32">
        <f>ROUND(VLOOKUP($B98,'3.ข้อมูลงบทดลองปัจจุบัน'!$A$5:$CL$846,31,0),2)</f>
        <v>0</v>
      </c>
      <c r="AG98" s="32">
        <f>ROUND(VLOOKUP($B98,'3.ข้อมูลงบทดลองปัจจุบัน'!$A$5:$CL$846,32,0),2)</f>
        <v>0</v>
      </c>
      <c r="AH98" s="32">
        <f>ROUND(VLOOKUP($B98,'3.ข้อมูลงบทดลองปัจจุบัน'!$A$5:$CL$846,33,0),2)</f>
        <v>0</v>
      </c>
      <c r="AI98" s="32">
        <f>ROUND(VLOOKUP($B98,'3.ข้อมูลงบทดลองปัจจุบัน'!$A$5:$CL$846,34,0),2)</f>
        <v>0</v>
      </c>
      <c r="AJ98" s="32">
        <f>ROUND(VLOOKUP($B98,'3.ข้อมูลงบทดลองปัจจุบัน'!$A$5:$CL$846,35,0),2)</f>
        <v>0</v>
      </c>
      <c r="AK98" s="32">
        <f>ROUND(VLOOKUP($B98,'3.ข้อมูลงบทดลองปัจจุบัน'!$A$5:$CL$846,36,0),2)</f>
        <v>0</v>
      </c>
      <c r="AL98" s="32">
        <f>ROUND(VLOOKUP($B98,'3.ข้อมูลงบทดลองปัจจุบัน'!$A$5:$CL$846,37,0),2)</f>
        <v>13284</v>
      </c>
      <c r="AM98" s="32">
        <f>ROUND(VLOOKUP($B98,'3.ข้อมูลงบทดลองปัจจุบัน'!$A$5:$CL$846,38,0),2)</f>
        <v>0</v>
      </c>
      <c r="AN98" s="32">
        <f>ROUND(VLOOKUP($B98,'3.ข้อมูลงบทดลองปัจจุบัน'!$A$5:$CL$846,39,0),2)</f>
        <v>0</v>
      </c>
      <c r="AO98" s="32">
        <f>ROUND(VLOOKUP($B98,'3.ข้อมูลงบทดลองปัจจุบัน'!$A$5:$CL$846,40,0),2)</f>
        <v>0</v>
      </c>
      <c r="AP98" s="32">
        <f>ROUND(VLOOKUP($B98,'3.ข้อมูลงบทดลองปัจจุบัน'!$A$5:$CL$846,41,0),2)</f>
        <v>0</v>
      </c>
      <c r="AQ98" s="32">
        <f>ROUND(VLOOKUP($B98,'3.ข้อมูลงบทดลองปัจจุบัน'!$A$5:$CL$846,42,0),2)</f>
        <v>0</v>
      </c>
      <c r="AR98" s="32">
        <f>ROUND(VLOOKUP($B98,'3.ข้อมูลงบทดลองปัจจุบัน'!$A$5:$CL$846,43,0),2)</f>
        <v>0</v>
      </c>
      <c r="AS98" s="32">
        <f>ROUND(VLOOKUP($B98,'3.ข้อมูลงบทดลองปัจจุบัน'!$A$5:$CL$846,44,0),2)</f>
        <v>0</v>
      </c>
      <c r="AT98" s="32">
        <f>ROUND(VLOOKUP($B98,'3.ข้อมูลงบทดลองปัจจุบัน'!$A$5:$CL$846,45,0),2)</f>
        <v>0</v>
      </c>
      <c r="AU98" s="32">
        <f>ROUND(VLOOKUP($B98,'3.ข้อมูลงบทดลองปัจจุบัน'!$A$5:$CL$846,46,0),2)</f>
        <v>0</v>
      </c>
      <c r="AV98" s="32">
        <f>ROUND(VLOOKUP($B98,'3.ข้อมูลงบทดลองปัจจุบัน'!$A$5:$CL$846,47,0),2)</f>
        <v>0</v>
      </c>
      <c r="AW98" s="32">
        <f>ROUND(VLOOKUP($B98,'3.ข้อมูลงบทดลองปัจจุบัน'!$A$5:$CL$846,48,0),2)</f>
        <v>0</v>
      </c>
      <c r="AX98" s="32">
        <f>ROUND(VLOOKUP($B98,'3.ข้อมูลงบทดลองปัจจุบัน'!$A$5:$CL$846,49,0),2)</f>
        <v>0</v>
      </c>
      <c r="AY98" s="32">
        <f>ROUND(VLOOKUP($B98,'3.ข้อมูลงบทดลองปัจจุบัน'!$A$5:$CL$846,50,0),2)</f>
        <v>0</v>
      </c>
      <c r="AZ98" s="32">
        <f>ROUND(VLOOKUP($B98,'3.ข้อมูลงบทดลองปัจจุบัน'!$A$5:$CL$846,51,0),2)</f>
        <v>0</v>
      </c>
      <c r="BA98" s="32">
        <f>ROUND(VLOOKUP($B98,'3.ข้อมูลงบทดลองปัจจุบัน'!$A$5:$CL$846,52,0),2)</f>
        <v>0</v>
      </c>
      <c r="BB98" s="32">
        <f>ROUND(VLOOKUP($B98,'3.ข้อมูลงบทดลองปัจจุบัน'!$A$5:$CL$846,53,0),2)</f>
        <v>6876</v>
      </c>
      <c r="BC98" s="32">
        <f>ROUND(VLOOKUP($B98,'3.ข้อมูลงบทดลองปัจจุบัน'!$A$5:$CL$846,54,0),2)</f>
        <v>0</v>
      </c>
      <c r="BD98" s="32">
        <f>ROUND(VLOOKUP($B98,'3.ข้อมูลงบทดลองปัจจุบัน'!$A$5:$CL$846,55,0),2)</f>
        <v>0</v>
      </c>
      <c r="BE98" s="32">
        <f>ROUND(VLOOKUP($B98,'3.ข้อมูลงบทดลองปัจจุบัน'!$A$5:$CL$846,56,0),2)</f>
        <v>0</v>
      </c>
      <c r="BF98" s="32">
        <f>ROUND(VLOOKUP($B98,'3.ข้อมูลงบทดลองปัจจุบัน'!$A$5:$CL$846,57,0),2)</f>
        <v>0</v>
      </c>
      <c r="BG98" s="32">
        <f>ROUND(VLOOKUP($B98,'3.ข้อมูลงบทดลองปัจจุบัน'!$A$5:$CL$846,58,0),2)</f>
        <v>0</v>
      </c>
      <c r="BH98" s="32">
        <f>ROUND(VLOOKUP($B98,'3.ข้อมูลงบทดลองปัจจุบัน'!$A$5:$CL$846,59,0),2)</f>
        <v>0</v>
      </c>
      <c r="BI98" s="32">
        <f>ROUND(VLOOKUP($B98,'3.ข้อมูลงบทดลองปัจจุบัน'!$A$5:$CL$846,60,0),2)</f>
        <v>0</v>
      </c>
      <c r="BJ98" s="32">
        <f>ROUND(VLOOKUP($B98,'3.ข้อมูลงบทดลองปัจจุบัน'!$A$5:$CL$846,61,0),2)</f>
        <v>0</v>
      </c>
      <c r="BK98" s="32">
        <f>ROUND(VLOOKUP($B98,'3.ข้อมูลงบทดลองปัจจุบัน'!$A$5:$CL$846,62,0),2)</f>
        <v>0</v>
      </c>
      <c r="BL98" s="32">
        <f>ROUND(VLOOKUP($B98,'3.ข้อมูลงบทดลองปัจจุบัน'!$A$5:$CL$846,63,0),2)</f>
        <v>0</v>
      </c>
      <c r="BM98" s="32">
        <f>ROUND(VLOOKUP($B98,'3.ข้อมูลงบทดลองปัจจุบัน'!$A$5:$CL$846,64,0),2)</f>
        <v>13308</v>
      </c>
      <c r="BN98" s="32">
        <f>ROUND(VLOOKUP($B98,'3.ข้อมูลงบทดลองปัจจุบัน'!$A$5:$CL$846,65,0),2)</f>
        <v>0</v>
      </c>
      <c r="BO98" s="32">
        <f>ROUND(VLOOKUP($B98,'3.ข้อมูลงบทดลองปัจจุบัน'!$A$5:$CL$846,66,0),2)</f>
        <v>0</v>
      </c>
      <c r="BP98" s="32">
        <f>ROUND(VLOOKUP($B98,'3.ข้อมูลงบทดลองปัจจุบัน'!$A$5:$CL$846,67,0),2)</f>
        <v>0</v>
      </c>
      <c r="BQ98" s="32">
        <f>ROUND(VLOOKUP($B98,'3.ข้อมูลงบทดลองปัจจุบัน'!$A$5:$CL$846,68,0),2)</f>
        <v>0</v>
      </c>
      <c r="BR98" s="32">
        <f>ROUND(VLOOKUP($B98,'3.ข้อมูลงบทดลองปัจจุบัน'!$A$5:$CL$846,69,0),2)</f>
        <v>0</v>
      </c>
      <c r="BS98" s="32">
        <f>ROUND(VLOOKUP($B98,'3.ข้อมูลงบทดลองปัจจุบัน'!$A$5:$CL$846,70,0),2)</f>
        <v>30480</v>
      </c>
      <c r="BT98" s="32">
        <f>ROUND(VLOOKUP($B98,'3.ข้อมูลงบทดลองปัจจุบัน'!$A$5:$CL$846,71,0),2)</f>
        <v>0</v>
      </c>
      <c r="BU98" s="32">
        <f>ROUND(VLOOKUP($B98,'3.ข้อมูลงบทดลองปัจจุบัน'!$A$5:$CL$846,72,0),2)</f>
        <v>0</v>
      </c>
      <c r="BV98" s="32">
        <f>ROUND(VLOOKUP($B98,'3.ข้อมูลงบทดลองปัจจุบัน'!$A$5:$CL$846,73,0),2)</f>
        <v>5880</v>
      </c>
      <c r="BW98" s="32">
        <f>ROUND(VLOOKUP($B98,'3.ข้อมูลงบทดลองปัจจุบัน'!$A$5:$CL$846,74,0),2)</f>
        <v>0</v>
      </c>
      <c r="BX98" s="32">
        <f>ROUND(VLOOKUP($B98,'3.ข้อมูลงบทดลองปัจจุบัน'!$A$5:$CL$846,75,0),2)</f>
        <v>0</v>
      </c>
      <c r="BY98" s="32">
        <f>ROUND(VLOOKUP($B98,'3.ข้อมูลงบทดลองปัจจุบัน'!$A$5:$CL$846,76,0),2)</f>
        <v>0</v>
      </c>
      <c r="BZ98" s="32">
        <f>ROUND(VLOOKUP($B98,'3.ข้อมูลงบทดลองปัจจุบัน'!$A$5:$CL$846,77,0),2)</f>
        <v>0</v>
      </c>
      <c r="CA98" s="32">
        <f>ROUND(VLOOKUP($B98,'3.ข้อมูลงบทดลองปัจจุบัน'!$A$5:$CL$846,78,0),2)</f>
        <v>0</v>
      </c>
      <c r="CB98" s="32">
        <f>ROUND(VLOOKUP($B98,'3.ข้อมูลงบทดลองปัจจุบัน'!$A$5:$CL$846,79,0),2)</f>
        <v>0</v>
      </c>
      <c r="CC98" s="32">
        <f>ROUND(VLOOKUP($B98,'3.ข้อมูลงบทดลองปัจจุบัน'!$A$5:$CL$846,80,0),2)</f>
        <v>0</v>
      </c>
      <c r="CD98" s="32">
        <f>ROUND(VLOOKUP($B98,'3.ข้อมูลงบทดลองปัจจุบัน'!$A$5:$CL$846,81,0),2)</f>
        <v>0</v>
      </c>
      <c r="CE98" s="32">
        <f>ROUND(VLOOKUP($B98,'3.ข้อมูลงบทดลองปัจจุบัน'!$A$5:$CL$846,82,0),2)</f>
        <v>0</v>
      </c>
      <c r="CF98" s="32">
        <f>ROUND(VLOOKUP($B98,'3.ข้อมูลงบทดลองปัจจุบัน'!$A$5:$CL$846,83,0),2)</f>
        <v>0</v>
      </c>
      <c r="CG98" s="32">
        <f>ROUND(VLOOKUP($B98,'3.ข้อมูลงบทดลองปัจจุบัน'!$A$5:$CL$846,84,0),2)</f>
        <v>0</v>
      </c>
      <c r="CH98" s="32">
        <f>ROUND(VLOOKUP($B98,'3.ข้อมูลงบทดลองปัจจุบัน'!$A$5:$CL$846,85,0),2)</f>
        <v>0</v>
      </c>
      <c r="CI98" s="32">
        <f>ROUND(VLOOKUP($B98,'3.ข้อมูลงบทดลองปัจจุบัน'!$A$5:$CL$846,86,0),2)</f>
        <v>0</v>
      </c>
      <c r="CJ98" s="32">
        <f>ROUND(VLOOKUP($B98,'3.ข้อมูลงบทดลองปัจจุบัน'!$A$5:$CL$846,87,0),2)</f>
        <v>0</v>
      </c>
      <c r="CK98" s="32">
        <f>ROUND(VLOOKUP($B98,'3.ข้อมูลงบทดลองปัจจุบัน'!$A$5:$CL$846,88,0),2)</f>
        <v>0</v>
      </c>
      <c r="CL98" s="32">
        <f>ROUND(VLOOKUP($B98,'3.ข้อมูลงบทดลองปัจจุบัน'!$A$5:$CL$846,89,0),2)</f>
        <v>0</v>
      </c>
      <c r="CM98" s="32">
        <f>ROUND(VLOOKUP($B98,'3.ข้อมูลงบทดลองปัจจุบัน'!$A$5:$CL$846,90,0),2)</f>
        <v>0</v>
      </c>
      <c r="CO98" s="75"/>
    </row>
    <row r="99" spans="1:93" x14ac:dyDescent="0.7">
      <c r="A99" s="101" t="s">
        <v>1471</v>
      </c>
      <c r="B99" s="101" t="s">
        <v>2010</v>
      </c>
      <c r="C99" s="100" t="s">
        <v>1490</v>
      </c>
      <c r="D99" s="32">
        <f>ROUND(VLOOKUP($B99,'3.ข้อมูลงบทดลองปัจจุบัน'!$A$5:$CL$846,3,0),2)</f>
        <v>124656</v>
      </c>
      <c r="E99" s="32">
        <f>ROUND(VLOOKUP($B99,'3.ข้อมูลงบทดลองปัจจุบัน'!$A$5:$CL$846,4,0),2)</f>
        <v>21556.93</v>
      </c>
      <c r="F99" s="32">
        <f>ROUND(VLOOKUP($B99,'3.ข้อมูลงบทดลองปัจจุบัน'!$A$5:$CL$846,5,0),2)</f>
        <v>15000</v>
      </c>
      <c r="G99" s="32">
        <f>ROUND(VLOOKUP($B99,'3.ข้อมูลงบทดลองปัจจุบัน'!$A$5:$CL$846,6,0),2)</f>
        <v>9900</v>
      </c>
      <c r="H99" s="32">
        <f>ROUND(VLOOKUP($B99,'3.ข้อมูลงบทดลองปัจจุบัน'!$A$5:$CL$846,7,0),2)</f>
        <v>12493</v>
      </c>
      <c r="I99" s="32">
        <f>ROUND(VLOOKUP($B99,'3.ข้อมูลงบทดลองปัจจุบัน'!$A$5:$CL$846,8,0),2)</f>
        <v>20600</v>
      </c>
      <c r="J99" s="32">
        <f>ROUND(VLOOKUP($B99,'3.ข้อมูลงบทดลองปัจจุบัน'!$A$5:$CL$846,9,0),2)</f>
        <v>14200</v>
      </c>
      <c r="K99" s="32">
        <f>ROUND(VLOOKUP($B99,'3.ข้อมูลงบทดลองปัจจุบัน'!$A$5:$CL$846,10,0),2)</f>
        <v>30800</v>
      </c>
      <c r="L99" s="32">
        <f>ROUND(VLOOKUP($B99,'3.ข้อมูลงบทดลองปัจจุบัน'!$A$5:$CL$846,11,0),2)</f>
        <v>16520.32</v>
      </c>
      <c r="M99" s="32">
        <f>ROUND(VLOOKUP($B99,'3.ข้อมูลงบทดลองปัจจุบัน'!$A$5:$CL$846,12,0),2)</f>
        <v>18400</v>
      </c>
      <c r="N99" s="32">
        <f>ROUND(VLOOKUP($B99,'3.ข้อมูลงบทดลองปัจจุบัน'!$A$5:$CL$846,13,0),2)</f>
        <v>36200</v>
      </c>
      <c r="O99" s="32">
        <f>ROUND(VLOOKUP($B99,'3.ข้อมูลงบทดลองปัจจุบัน'!$A$5:$CL$846,14,0),2)</f>
        <v>0</v>
      </c>
      <c r="P99" s="32">
        <f>ROUND(VLOOKUP($B99,'3.ข้อมูลงบทดลองปัจจุบัน'!$A$5:$CL$846,15,0),2)</f>
        <v>264887</v>
      </c>
      <c r="Q99" s="32">
        <f>ROUND(VLOOKUP($B99,'3.ข้อมูลงบทดลองปัจจุบัน'!$A$5:$CL$846,16,0),2)</f>
        <v>16964</v>
      </c>
      <c r="R99" s="32">
        <f>ROUND(VLOOKUP($B99,'3.ข้อมูลงบทดลองปัจจุบัน'!$A$5:$CL$846,17,0),2)</f>
        <v>20800</v>
      </c>
      <c r="S99" s="32">
        <f>ROUND(VLOOKUP($B99,'3.ข้อมูลงบทดลองปัจจุบัน'!$A$5:$CL$846,18,0),2)</f>
        <v>24800</v>
      </c>
      <c r="T99" s="32">
        <f>ROUND(VLOOKUP($B99,'3.ข้อมูลงบทดลองปัจจุบัน'!$A$5:$CL$846,19,0),2)</f>
        <v>17400</v>
      </c>
      <c r="U99" s="32">
        <f>ROUND(VLOOKUP($B99,'3.ข้อมูลงบทดลองปัจจุบัน'!$A$5:$CL$846,20,0),2)</f>
        <v>13831</v>
      </c>
      <c r="V99" s="32">
        <f>ROUND(VLOOKUP($B99,'3.ข้อมูลงบทดลองปัจจุบัน'!$A$5:$CL$846,21,0),2)</f>
        <v>13800</v>
      </c>
      <c r="W99" s="32">
        <f>ROUND(VLOOKUP($B99,'3.ข้อมูลงบทดลองปัจจุบัน'!$A$5:$CL$846,22,0),2)</f>
        <v>7097</v>
      </c>
      <c r="X99" s="32">
        <f>ROUND(VLOOKUP($B99,'3.ข้อมูลงบทดลองปัจจุบัน'!$A$5:$CL$846,23,0),2)</f>
        <v>175272</v>
      </c>
      <c r="Y99" s="32">
        <f>ROUND(VLOOKUP($B99,'3.ข้อมูลงบทดลองปัจจุบัน'!$A$5:$CL$846,24,0),2)</f>
        <v>14621</v>
      </c>
      <c r="Z99" s="32">
        <f>ROUND(VLOOKUP($B99,'3.ข้อมูลงบทดลองปัจจุบัน'!$A$5:$CL$846,25,0),2)</f>
        <v>28007</v>
      </c>
      <c r="AA99" s="32">
        <f>ROUND(VLOOKUP($B99,'3.ข้อมูลงบทดลองปัจจุบัน'!$A$5:$CL$846,26,0),2)</f>
        <v>19600</v>
      </c>
      <c r="AB99" s="32">
        <f>ROUND(VLOOKUP($B99,'3.ข้อมูลงบทดลองปัจจุบัน'!$A$5:$CL$846,27,0),2)</f>
        <v>9989</v>
      </c>
      <c r="AC99" s="32">
        <f>ROUND(VLOOKUP($B99,'3.ข้อมูลงบทดลองปัจจุบัน'!$A$5:$CL$846,28,0),2)</f>
        <v>12000</v>
      </c>
      <c r="AD99" s="32">
        <f>ROUND(VLOOKUP($B99,'3.ข้อมูลงบทดลองปัจจุบัน'!$A$5:$CL$846,29,0),2)</f>
        <v>13399</v>
      </c>
      <c r="AE99" s="32">
        <f>ROUND(VLOOKUP($B99,'3.ข้อมูลงบทดลองปัจจุบัน'!$A$5:$CL$846,30,0),2)</f>
        <v>42000</v>
      </c>
      <c r="AF99" s="32">
        <f>ROUND(VLOOKUP($B99,'3.ข้อมูลงบทดลองปัจจุบัน'!$A$5:$CL$846,31,0),2)</f>
        <v>11000</v>
      </c>
      <c r="AG99" s="32">
        <f>ROUND(VLOOKUP($B99,'3.ข้อมูลงบทดลองปัจจุบัน'!$A$5:$CL$846,32,0),2)</f>
        <v>0</v>
      </c>
      <c r="AH99" s="32">
        <f>ROUND(VLOOKUP($B99,'3.ข้อมูลงบทดลองปัจจุบัน'!$A$5:$CL$846,33,0),2)</f>
        <v>15400</v>
      </c>
      <c r="AI99" s="32">
        <f>ROUND(VLOOKUP($B99,'3.ข้อมูลงบทดลองปัจจุบัน'!$A$5:$CL$846,34,0),2)</f>
        <v>30290</v>
      </c>
      <c r="AJ99" s="32">
        <f>ROUND(VLOOKUP($B99,'3.ข้อมูลงบทดลองปัจจุบัน'!$A$5:$CL$846,35,0),2)</f>
        <v>14400</v>
      </c>
      <c r="AK99" s="32">
        <f>ROUND(VLOOKUP($B99,'3.ข้อมูลงบทดลองปัจจุบัน'!$A$5:$CL$846,36,0),2)</f>
        <v>10226</v>
      </c>
      <c r="AL99" s="32">
        <f>ROUND(VLOOKUP($B99,'3.ข้อมูลงบทดลองปัจจุบัน'!$A$5:$CL$846,37,0),2)</f>
        <v>332000</v>
      </c>
      <c r="AM99" s="32">
        <f>ROUND(VLOOKUP($B99,'3.ข้อมูลงบทดลองปัจจุบัน'!$A$5:$CL$846,38,0),2)</f>
        <v>14128</v>
      </c>
      <c r="AN99" s="32">
        <f>ROUND(VLOOKUP($B99,'3.ข้อมูลงบทดลองปัจจุบัน'!$A$5:$CL$846,39,0),2)</f>
        <v>17400</v>
      </c>
      <c r="AO99" s="32">
        <f>ROUND(VLOOKUP($B99,'3.ข้อมูลงบทดลองปัจจุบัน'!$A$5:$CL$846,40,0),2)</f>
        <v>28775</v>
      </c>
      <c r="AP99" s="32">
        <f>ROUND(VLOOKUP($B99,'3.ข้อมูลงบทดลองปัจจุบัน'!$A$5:$CL$846,41,0),2)</f>
        <v>32600</v>
      </c>
      <c r="AQ99" s="32">
        <f>ROUND(VLOOKUP($B99,'3.ข้อมูลงบทดลองปัจจุบัน'!$A$5:$CL$846,42,0),2)</f>
        <v>25600</v>
      </c>
      <c r="AR99" s="32">
        <f>ROUND(VLOOKUP($B99,'3.ข้อมูลงบทดลองปัจจุบัน'!$A$5:$CL$846,43,0),2)</f>
        <v>25041</v>
      </c>
      <c r="AS99" s="32">
        <f>ROUND(VLOOKUP($B99,'3.ข้อมูลงบทดลองปัจจุบัน'!$A$5:$CL$846,44,0),2)</f>
        <v>78000</v>
      </c>
      <c r="AT99" s="32">
        <f>ROUND(VLOOKUP($B99,'3.ข้อมูลงบทดลองปัจจุบัน'!$A$5:$CL$846,45,0),2)</f>
        <v>0</v>
      </c>
      <c r="AU99" s="32">
        <f>ROUND(VLOOKUP($B99,'3.ข้อมูลงบทดลองปัจจุบัน'!$A$5:$CL$846,46,0),2)</f>
        <v>45839</v>
      </c>
      <c r="AV99" s="32">
        <f>ROUND(VLOOKUP($B99,'3.ข้อมูลงบทดลองปัจจุบัน'!$A$5:$CL$846,47,0),2)</f>
        <v>36200</v>
      </c>
      <c r="AW99" s="32">
        <f>ROUND(VLOOKUP($B99,'3.ข้อมูลงบทดลองปัจจุบัน'!$A$5:$CL$846,48,0),2)</f>
        <v>16041</v>
      </c>
      <c r="AX99" s="32">
        <f>ROUND(VLOOKUP($B99,'3.ข้อมูลงบทดลองปัจจุบัน'!$A$5:$CL$846,49,0),2)</f>
        <v>12099</v>
      </c>
      <c r="AY99" s="32">
        <f>ROUND(VLOOKUP($B99,'3.ข้อมูลงบทดลองปัจจุบัน'!$A$5:$CL$846,50,0),2)</f>
        <v>25400</v>
      </c>
      <c r="AZ99" s="32">
        <f>ROUND(VLOOKUP($B99,'3.ข้อมูลงบทดลองปัจจุบัน'!$A$5:$CL$846,51,0),2)</f>
        <v>14686</v>
      </c>
      <c r="BA99" s="32">
        <f>ROUND(VLOOKUP($B99,'3.ข้อมูลงบทดลองปัจจุบัน'!$A$5:$CL$846,52,0),2)</f>
        <v>20600</v>
      </c>
      <c r="BB99" s="32">
        <f>ROUND(VLOOKUP($B99,'3.ข้อมูลงบทดลองปัจจุบัน'!$A$5:$CL$846,53,0),2)</f>
        <v>68264</v>
      </c>
      <c r="BC99" s="32">
        <f>ROUND(VLOOKUP($B99,'3.ข้อมูลงบทดลองปัจจุบัน'!$A$5:$CL$846,54,0),2)</f>
        <v>16983</v>
      </c>
      <c r="BD99" s="32">
        <f>ROUND(VLOOKUP($B99,'3.ข้อมูลงบทดลองปัจจุบัน'!$A$5:$CL$846,55,0),2)</f>
        <v>140000</v>
      </c>
      <c r="BE99" s="32">
        <f>ROUND(VLOOKUP($B99,'3.ข้อมูลงบทดลองปัจจุบัน'!$A$5:$CL$846,56,0),2)</f>
        <v>31800</v>
      </c>
      <c r="BF99" s="32">
        <f>ROUND(VLOOKUP($B99,'3.ข้อมูลงบทดลองปัจจุบัน'!$A$5:$CL$846,57,0),2)</f>
        <v>12400</v>
      </c>
      <c r="BG99" s="32">
        <f>ROUND(VLOOKUP($B99,'3.ข้อมูลงบทดลองปัจจุบัน'!$A$5:$CL$846,58,0),2)</f>
        <v>25000</v>
      </c>
      <c r="BH99" s="32">
        <f>ROUND(VLOOKUP($B99,'3.ข้อมูลงบทดลองปัจจุบัน'!$A$5:$CL$846,59,0),2)</f>
        <v>122000</v>
      </c>
      <c r="BI99" s="32">
        <f>ROUND(VLOOKUP($B99,'3.ข้อมูลงบทดลองปัจจุบัน'!$A$5:$CL$846,60,0),2)</f>
        <v>10400</v>
      </c>
      <c r="BJ99" s="32">
        <f>ROUND(VLOOKUP($B99,'3.ข้อมูลงบทดลองปัจจุบัน'!$A$5:$CL$846,61,0),2)</f>
        <v>9282</v>
      </c>
      <c r="BK99" s="32">
        <f>ROUND(VLOOKUP($B99,'3.ข้อมูลงบทดลองปัจจุบัน'!$A$5:$CL$846,62,0),2)</f>
        <v>16000</v>
      </c>
      <c r="BL99" s="32">
        <f>ROUND(VLOOKUP($B99,'3.ข้อมูลงบทดลองปัจจุบัน'!$A$5:$CL$846,63,0),2)</f>
        <v>18944</v>
      </c>
      <c r="BM99" s="32">
        <f>ROUND(VLOOKUP($B99,'3.ข้อมูลงบทดลองปัจจุบัน'!$A$5:$CL$846,64,0),2)</f>
        <v>63160</v>
      </c>
      <c r="BN99" s="32">
        <f>ROUND(VLOOKUP($B99,'3.ข้อมูลงบทดลองปัจจุบัน'!$A$5:$CL$846,65,0),2)</f>
        <v>26000</v>
      </c>
      <c r="BO99" s="32">
        <f>ROUND(VLOOKUP($B99,'3.ข้อมูลงบทดลองปัจจุบัน'!$A$5:$CL$846,66,0),2)</f>
        <v>18800</v>
      </c>
      <c r="BP99" s="32">
        <f>ROUND(VLOOKUP($B99,'3.ข้อมูลงบทดลองปัจจุบัน'!$A$5:$CL$846,67,0),2)</f>
        <v>28000</v>
      </c>
      <c r="BQ99" s="32">
        <f>ROUND(VLOOKUP($B99,'3.ข้อมูลงบทดลองปัจจุบัน'!$A$5:$CL$846,68,0),2)</f>
        <v>16602</v>
      </c>
      <c r="BR99" s="32">
        <f>ROUND(VLOOKUP($B99,'3.ข้อมูลงบทดลองปัจจุบัน'!$A$5:$CL$846,69,0),2)</f>
        <v>20812</v>
      </c>
      <c r="BS99" s="32">
        <f>ROUND(VLOOKUP($B99,'3.ข้อมูลงบทดลองปัจจุบัน'!$A$5:$CL$846,70,0),2)</f>
        <v>391520</v>
      </c>
      <c r="BT99" s="32">
        <f>ROUND(VLOOKUP($B99,'3.ข้อมูลงบทดลองปัจจุบัน'!$A$5:$CL$846,71,0),2)</f>
        <v>28872</v>
      </c>
      <c r="BU99" s="32">
        <f>ROUND(VLOOKUP($B99,'3.ข้อมูลงบทดลองปัจจุบัน'!$A$5:$CL$846,72,0),2)</f>
        <v>26244.18</v>
      </c>
      <c r="BV99" s="32">
        <f>ROUND(VLOOKUP($B99,'3.ข้อมูลงบทดลองปัจจุบัน'!$A$5:$CL$846,73,0),2)</f>
        <v>0</v>
      </c>
      <c r="BW99" s="32">
        <f>ROUND(VLOOKUP($B99,'3.ข้อมูลงบทดลองปัจจุบัน'!$A$5:$CL$846,74,0),2)</f>
        <v>7200</v>
      </c>
      <c r="BX99" s="32">
        <f>ROUND(VLOOKUP($B99,'3.ข้อมูลงบทดลองปัจจุบัน'!$A$5:$CL$846,75,0),2)</f>
        <v>22000</v>
      </c>
      <c r="BY99" s="32">
        <f>ROUND(VLOOKUP($B99,'3.ข้อมูลงบทดลองปัจจุบัน'!$A$5:$CL$846,76,0),2)</f>
        <v>42014</v>
      </c>
      <c r="BZ99" s="32">
        <f>ROUND(VLOOKUP($B99,'3.ข้อมูลงบทดลองปัจจุบัน'!$A$5:$CL$846,77,0),2)</f>
        <v>17664.54</v>
      </c>
      <c r="CA99" s="32">
        <f>ROUND(VLOOKUP($B99,'3.ข้อมูลงบทดลองปัจจุบัน'!$A$5:$CL$846,78,0),2)</f>
        <v>19131</v>
      </c>
      <c r="CB99" s="32">
        <f>ROUND(VLOOKUP($B99,'3.ข้อมูลงบทดลองปัจจุบัน'!$A$5:$CL$846,79,0),2)</f>
        <v>17600</v>
      </c>
      <c r="CC99" s="32">
        <f>ROUND(VLOOKUP($B99,'3.ข้อมูลงบทดลองปัจจุบัน'!$A$5:$CL$846,80,0),2)</f>
        <v>10400</v>
      </c>
      <c r="CD99" s="32">
        <f>ROUND(VLOOKUP($B99,'3.ข้อมูลงบทดลองปัจจุบัน'!$A$5:$CL$846,81,0),2)</f>
        <v>40358.15</v>
      </c>
      <c r="CE99" s="32">
        <f>ROUND(VLOOKUP($B99,'3.ข้อมูลงบทดลองปัจจุบัน'!$A$5:$CL$846,82,0),2)</f>
        <v>25555</v>
      </c>
      <c r="CF99" s="32">
        <f>ROUND(VLOOKUP($B99,'3.ข้อมูลงบทดลองปัจจุบัน'!$A$5:$CL$846,83,0),2)</f>
        <v>53946</v>
      </c>
      <c r="CG99" s="32">
        <f>ROUND(VLOOKUP($B99,'3.ข้อมูลงบทดลองปัจจุบัน'!$A$5:$CL$846,84,0),2)</f>
        <v>14459</v>
      </c>
      <c r="CH99" s="32">
        <f>ROUND(VLOOKUP($B99,'3.ข้อมูลงบทดลองปัจจุบัน'!$A$5:$CL$846,85,0),2)</f>
        <v>14200</v>
      </c>
      <c r="CI99" s="32">
        <f>ROUND(VLOOKUP($B99,'3.ข้อมูลงบทดลองปัจจุบัน'!$A$5:$CL$846,86,0),2)</f>
        <v>21385</v>
      </c>
      <c r="CJ99" s="32">
        <f>ROUND(VLOOKUP($B99,'3.ข้อมูลงบทดลองปัจจุบัน'!$A$5:$CL$846,87,0),2)</f>
        <v>11400</v>
      </c>
      <c r="CK99" s="32">
        <f>ROUND(VLOOKUP($B99,'3.ข้อมูลงบทดลองปัจจุบัน'!$A$5:$CL$846,88,0),2)</f>
        <v>62911</v>
      </c>
      <c r="CL99" s="32">
        <f>ROUND(VLOOKUP($B99,'3.ข้อมูลงบทดลองปัจจุบัน'!$A$5:$CL$846,89,0),2)</f>
        <v>13400</v>
      </c>
      <c r="CM99" s="32">
        <f>ROUND(VLOOKUP($B99,'3.ข้อมูลงบทดลองปัจจุบัน'!$A$5:$CL$846,90,0),2)</f>
        <v>15322</v>
      </c>
      <c r="CO99" s="75"/>
    </row>
    <row r="100" spans="1:93" x14ac:dyDescent="0.7">
      <c r="A100" s="101" t="s">
        <v>1471</v>
      </c>
      <c r="B100" s="101" t="s">
        <v>2294</v>
      </c>
      <c r="C100" s="100" t="s">
        <v>2295</v>
      </c>
      <c r="D100" s="32">
        <f>ROUND(VLOOKUP($B100,'3.ข้อมูลงบทดลองปัจจุบัน'!$A$5:$CL$846,3,0),2)</f>
        <v>0</v>
      </c>
      <c r="E100" s="32">
        <f>ROUND(VLOOKUP($B100,'3.ข้อมูลงบทดลองปัจจุบัน'!$A$5:$CL$846,4,0),2)</f>
        <v>294000</v>
      </c>
      <c r="F100" s="32">
        <f>ROUND(VLOOKUP($B100,'3.ข้อมูลงบทดลองปัจจุบัน'!$A$5:$CL$846,5,0),2)</f>
        <v>0</v>
      </c>
      <c r="G100" s="32">
        <f>ROUND(VLOOKUP($B100,'3.ข้อมูลงบทดลองปัจจุบัน'!$A$5:$CL$846,6,0),2)</f>
        <v>104000</v>
      </c>
      <c r="H100" s="32">
        <f>ROUND(VLOOKUP($B100,'3.ข้อมูลงบทดลองปัจจุบัน'!$A$5:$CL$846,7,0),2)</f>
        <v>56000</v>
      </c>
      <c r="I100" s="32">
        <f>ROUND(VLOOKUP($B100,'3.ข้อมูลงบทดลองปัจจุบัน'!$A$5:$CL$846,8,0),2)</f>
        <v>180500</v>
      </c>
      <c r="J100" s="32">
        <f>ROUND(VLOOKUP($B100,'3.ข้อมูลงบทดลองปัจจุบัน'!$A$5:$CL$846,9,0),2)</f>
        <v>350000</v>
      </c>
      <c r="K100" s="32">
        <f>ROUND(VLOOKUP($B100,'3.ข้อมูลงบทดลองปัจจุบัน'!$A$5:$CL$846,10,0),2)</f>
        <v>0</v>
      </c>
      <c r="L100" s="32">
        <f>ROUND(VLOOKUP($B100,'3.ข้อมูลงบทดลองปัจจุบัน'!$A$5:$CL$846,11,0),2)</f>
        <v>94000</v>
      </c>
      <c r="M100" s="32">
        <f>ROUND(VLOOKUP($B100,'3.ข้อมูลงบทดลองปัจจุบัน'!$A$5:$CL$846,12,0),2)</f>
        <v>87500</v>
      </c>
      <c r="N100" s="32">
        <f>ROUND(VLOOKUP($B100,'3.ข้อมูลงบทดลองปัจจุบัน'!$A$5:$CL$846,13,0),2)</f>
        <v>389000</v>
      </c>
      <c r="O100" s="32">
        <f>ROUND(VLOOKUP($B100,'3.ข้อมูลงบทดลองปัจจุบัน'!$A$5:$CL$846,14,0),2)</f>
        <v>0</v>
      </c>
      <c r="P100" s="32">
        <f>ROUND(VLOOKUP($B100,'3.ข้อมูลงบทดลองปัจจุบัน'!$A$5:$CL$846,15,0),2)</f>
        <v>2037000</v>
      </c>
      <c r="Q100" s="32">
        <f>ROUND(VLOOKUP($B100,'3.ข้อมูลงบทดลองปัจจุบัน'!$A$5:$CL$846,16,0),2)</f>
        <v>517000</v>
      </c>
      <c r="R100" s="32">
        <f>ROUND(VLOOKUP($B100,'3.ข้อมูลงบทดลองปัจจุบัน'!$A$5:$CL$846,17,0),2)</f>
        <v>592000</v>
      </c>
      <c r="S100" s="32">
        <f>ROUND(VLOOKUP($B100,'3.ข้อมูลงบทดลองปัจจุบัน'!$A$5:$CL$846,18,0),2)</f>
        <v>416500</v>
      </c>
      <c r="T100" s="32">
        <f>ROUND(VLOOKUP($B100,'3.ข้อมูลงบทดลองปัจจุบัน'!$A$5:$CL$846,19,0),2)</f>
        <v>338000</v>
      </c>
      <c r="U100" s="32">
        <f>ROUND(VLOOKUP($B100,'3.ข้อมูลงบทดลองปัจจุบัน'!$A$5:$CL$846,20,0),2)</f>
        <v>602500</v>
      </c>
      <c r="V100" s="32">
        <f>ROUND(VLOOKUP($B100,'3.ข้อมูลงบทดลองปัจจุบัน'!$A$5:$CL$846,21,0),2)</f>
        <v>338000</v>
      </c>
      <c r="W100" s="32">
        <f>ROUND(VLOOKUP($B100,'3.ข้อมูลงบทดลองปัจจุบัน'!$A$5:$CL$846,22,0),2)</f>
        <v>244500</v>
      </c>
      <c r="X100" s="32">
        <f>ROUND(VLOOKUP($B100,'3.ข้อมูลงบทดลองปัจจุบัน'!$A$5:$CL$846,23,0),2)</f>
        <v>890500</v>
      </c>
      <c r="Y100" s="32">
        <f>ROUND(VLOOKUP($B100,'3.ข้อมูลงบทดลองปัจจุบัน'!$A$5:$CL$846,24,0),2)</f>
        <v>372000</v>
      </c>
      <c r="Z100" s="32">
        <f>ROUND(VLOOKUP($B100,'3.ข้อมูลงบทดลองปัจจุบัน'!$A$5:$CL$846,25,0),2)</f>
        <v>610520</v>
      </c>
      <c r="AA100" s="32">
        <f>ROUND(VLOOKUP($B100,'3.ข้อมูลงบทดลองปัจจุบัน'!$A$5:$CL$846,26,0),2)</f>
        <v>655500</v>
      </c>
      <c r="AB100" s="32">
        <f>ROUND(VLOOKUP($B100,'3.ข้อมูลงบทดลองปัจจุบัน'!$A$5:$CL$846,27,0),2)</f>
        <v>236000</v>
      </c>
      <c r="AC100" s="32">
        <f>ROUND(VLOOKUP($B100,'3.ข้อมูลงบทดลองปัจจุบัน'!$A$5:$CL$846,28,0),2)</f>
        <v>328000</v>
      </c>
      <c r="AD100" s="32">
        <f>ROUND(VLOOKUP($B100,'3.ข้อมูลงบทดลองปัจจุบัน'!$A$5:$CL$846,29,0),2)</f>
        <v>1032003</v>
      </c>
      <c r="AE100" s="32">
        <f>ROUND(VLOOKUP($B100,'3.ข้อมูลงบทดลองปัจจุบัน'!$A$5:$CL$846,30,0),2)</f>
        <v>3869000</v>
      </c>
      <c r="AF100" s="32">
        <f>ROUND(VLOOKUP($B100,'3.ข้อมูลงบทดลองปัจจุบัน'!$A$5:$CL$846,31,0),2)</f>
        <v>433000</v>
      </c>
      <c r="AG100" s="32">
        <f>ROUND(VLOOKUP($B100,'3.ข้อมูลงบทดลองปัจจุบัน'!$A$5:$CL$846,32,0),2)</f>
        <v>690050</v>
      </c>
      <c r="AH100" s="32">
        <f>ROUND(VLOOKUP($B100,'3.ข้อมูลงบทดลองปัจจุบัน'!$A$5:$CL$846,33,0),2)</f>
        <v>661460</v>
      </c>
      <c r="AI100" s="32">
        <f>ROUND(VLOOKUP($B100,'3.ข้อมูลงบทดลองปัจจุบัน'!$A$5:$CL$846,34,0),2)</f>
        <v>19000</v>
      </c>
      <c r="AJ100" s="32">
        <f>ROUND(VLOOKUP($B100,'3.ข้อมูลงบทดลองปัจจุบัน'!$A$5:$CL$846,35,0),2)</f>
        <v>997500</v>
      </c>
      <c r="AK100" s="32">
        <f>ROUND(VLOOKUP($B100,'3.ข้อมูลงบทดลองปัจจุบัน'!$A$5:$CL$846,36,0),2)</f>
        <v>471000</v>
      </c>
      <c r="AL100" s="32">
        <f>ROUND(VLOOKUP($B100,'3.ข้อมูลงบทดลองปัจจุบัน'!$A$5:$CL$846,37,0),2)</f>
        <v>1224500</v>
      </c>
      <c r="AM100" s="32">
        <f>ROUND(VLOOKUP($B100,'3.ข้อมูลงบทดลองปัจจุบัน'!$A$5:$CL$846,38,0),2)</f>
        <v>358500</v>
      </c>
      <c r="AN100" s="32">
        <f>ROUND(VLOOKUP($B100,'3.ข้อมูลงบทดลองปัจจุบัน'!$A$5:$CL$846,39,0),2)</f>
        <v>259000</v>
      </c>
      <c r="AO100" s="32">
        <f>ROUND(VLOOKUP($B100,'3.ข้อมูลงบทดลองปัจจุบัน'!$A$5:$CL$846,40,0),2)</f>
        <v>882000</v>
      </c>
      <c r="AP100" s="32">
        <f>ROUND(VLOOKUP($B100,'3.ข้อมูลงบทดลองปัจจุบัน'!$A$5:$CL$846,41,0),2)</f>
        <v>448500</v>
      </c>
      <c r="AQ100" s="32">
        <f>ROUND(VLOOKUP($B100,'3.ข้อมูลงบทดลองปัจจุบัน'!$A$5:$CL$846,42,0),2)</f>
        <v>498000</v>
      </c>
      <c r="AR100" s="32">
        <f>ROUND(VLOOKUP($B100,'3.ข้อมูลงบทดลองปัจจุบัน'!$A$5:$CL$846,43,0),2)</f>
        <v>228000</v>
      </c>
      <c r="AS100" s="32">
        <f>ROUND(VLOOKUP($B100,'3.ข้อมูลงบทดลองปัจจุบัน'!$A$5:$CL$846,44,0),2)</f>
        <v>7542313</v>
      </c>
      <c r="AT100" s="32">
        <f>ROUND(VLOOKUP($B100,'3.ข้อมูลงบทดลองปัจจุบัน'!$A$5:$CL$846,45,0),2)</f>
        <v>0</v>
      </c>
      <c r="AU100" s="32">
        <f>ROUND(VLOOKUP($B100,'3.ข้อมูลงบทดลองปัจจุบัน'!$A$5:$CL$846,46,0),2)</f>
        <v>0</v>
      </c>
      <c r="AV100" s="32">
        <f>ROUND(VLOOKUP($B100,'3.ข้อมูลงบทดลองปัจจุบัน'!$A$5:$CL$846,47,0),2)</f>
        <v>444000</v>
      </c>
      <c r="AW100" s="32">
        <f>ROUND(VLOOKUP($B100,'3.ข้อมูลงบทดลองปัจจุบัน'!$A$5:$CL$846,48,0),2)</f>
        <v>543000</v>
      </c>
      <c r="AX100" s="32">
        <f>ROUND(VLOOKUP($B100,'3.ข้อมูลงบทดลองปัจจุบัน'!$A$5:$CL$846,49,0),2)</f>
        <v>160000</v>
      </c>
      <c r="AY100" s="32">
        <f>ROUND(VLOOKUP($B100,'3.ข้อมูลงบทดลองปัจจุบัน'!$A$5:$CL$846,50,0),2)</f>
        <v>283000</v>
      </c>
      <c r="AZ100" s="32">
        <f>ROUND(VLOOKUP($B100,'3.ข้อมูลงบทดลองปัจจุบัน'!$A$5:$CL$846,51,0),2)</f>
        <v>369000</v>
      </c>
      <c r="BA100" s="32">
        <f>ROUND(VLOOKUP($B100,'3.ข้อมูลงบทดลองปัจจุบัน'!$A$5:$CL$846,52,0),2)</f>
        <v>337000</v>
      </c>
      <c r="BB100" s="32">
        <f>ROUND(VLOOKUP($B100,'3.ข้อมูลงบทดลองปัจจุบัน'!$A$5:$CL$846,53,0),2)</f>
        <v>0</v>
      </c>
      <c r="BC100" s="32">
        <f>ROUND(VLOOKUP($B100,'3.ข้อมูลงบทดลองปัจจุบัน'!$A$5:$CL$846,54,0),2)</f>
        <v>450000</v>
      </c>
      <c r="BD100" s="32">
        <f>ROUND(VLOOKUP($B100,'3.ข้อมูลงบทดลองปัจจุบัน'!$A$5:$CL$846,55,0),2)</f>
        <v>2044000</v>
      </c>
      <c r="BE100" s="32">
        <f>ROUND(VLOOKUP($B100,'3.ข้อมูลงบทดลองปัจจุบัน'!$A$5:$CL$846,56,0),2)</f>
        <v>621500</v>
      </c>
      <c r="BF100" s="32">
        <f>ROUND(VLOOKUP($B100,'3.ข้อมูลงบทดลองปัจจุบัน'!$A$5:$CL$846,57,0),2)</f>
        <v>210000</v>
      </c>
      <c r="BG100" s="32">
        <f>ROUND(VLOOKUP($B100,'3.ข้อมูลงบทดลองปัจจุบัน'!$A$5:$CL$846,58,0),2)</f>
        <v>309500</v>
      </c>
      <c r="BH100" s="32">
        <f>ROUND(VLOOKUP($B100,'3.ข้อมูลงบทดลองปัจจุบัน'!$A$5:$CL$846,59,0),2)</f>
        <v>1290000</v>
      </c>
      <c r="BI100" s="32">
        <f>ROUND(VLOOKUP($B100,'3.ข้อมูลงบทดลองปัจจุบัน'!$A$5:$CL$846,60,0),2)</f>
        <v>201000</v>
      </c>
      <c r="BJ100" s="32">
        <f>ROUND(VLOOKUP($B100,'3.ข้อมูลงบทดลองปัจจุบัน'!$A$5:$CL$846,61,0),2)</f>
        <v>39000</v>
      </c>
      <c r="BK100" s="32">
        <f>ROUND(VLOOKUP($B100,'3.ข้อมูลงบทดลองปัจจุบัน'!$A$5:$CL$846,62,0),2)</f>
        <v>271000</v>
      </c>
      <c r="BL100" s="32">
        <f>ROUND(VLOOKUP($B100,'3.ข้อมูลงบทดลองปัจจุบัน'!$A$5:$CL$846,63,0),2)</f>
        <v>162500</v>
      </c>
      <c r="BM100" s="32">
        <f>ROUND(VLOOKUP($B100,'3.ข้อมูลงบทดลองปัจจุบัน'!$A$5:$CL$846,64,0),2)</f>
        <v>2472000</v>
      </c>
      <c r="BN100" s="32">
        <f>ROUND(VLOOKUP($B100,'3.ข้อมูลงบทดลองปัจจุบัน'!$A$5:$CL$846,65,0),2)</f>
        <v>905500</v>
      </c>
      <c r="BO100" s="32">
        <f>ROUND(VLOOKUP($B100,'3.ข้อมูลงบทดลองปัจจุบัน'!$A$5:$CL$846,66,0),2)</f>
        <v>663250</v>
      </c>
      <c r="BP100" s="32">
        <f>ROUND(VLOOKUP($B100,'3.ข้อมูลงบทดลองปัจจุบัน'!$A$5:$CL$846,67,0),2)</f>
        <v>420000</v>
      </c>
      <c r="BQ100" s="32">
        <f>ROUND(VLOOKUP($B100,'3.ข้อมูลงบทดลองปัจจุบัน'!$A$5:$CL$846,68,0),2)</f>
        <v>470000</v>
      </c>
      <c r="BR100" s="32">
        <f>ROUND(VLOOKUP($B100,'3.ข้อมูลงบทดลองปัจจุบัน'!$A$5:$CL$846,69,0),2)</f>
        <v>693500</v>
      </c>
      <c r="BS100" s="32">
        <f>ROUND(VLOOKUP($B100,'3.ข้อมูลงบทดลองปัจจุบัน'!$A$5:$CL$846,70,0),2)</f>
        <v>4526500</v>
      </c>
      <c r="BT100" s="32">
        <f>ROUND(VLOOKUP($B100,'3.ข้อมูลงบทดลองปัจจุบัน'!$A$5:$CL$846,71,0),2)</f>
        <v>712000</v>
      </c>
      <c r="BU100" s="32">
        <f>ROUND(VLOOKUP($B100,'3.ข้อมูลงบทดลองปัจจุบัน'!$A$5:$CL$846,72,0),2)</f>
        <v>848000</v>
      </c>
      <c r="BV100" s="32">
        <f>ROUND(VLOOKUP($B100,'3.ข้อมูลงบทดลองปัจจุบัน'!$A$5:$CL$846,73,0),2)</f>
        <v>839765.12</v>
      </c>
      <c r="BW100" s="32">
        <f>ROUND(VLOOKUP($B100,'3.ข้อมูลงบทดลองปัจจุบัน'!$A$5:$CL$846,74,0),2)</f>
        <v>198000</v>
      </c>
      <c r="BX100" s="32">
        <f>ROUND(VLOOKUP($B100,'3.ข้อมูลงบทดลองปัจจุบัน'!$A$5:$CL$846,75,0),2)</f>
        <v>767000</v>
      </c>
      <c r="BY100" s="32">
        <f>ROUND(VLOOKUP($B100,'3.ข้อมูลงบทดลองปัจจุบัน'!$A$5:$CL$846,76,0),2)</f>
        <v>7784420</v>
      </c>
      <c r="BZ100" s="32">
        <f>ROUND(VLOOKUP($B100,'3.ข้อมูลงบทดลองปัจจุบัน'!$A$5:$CL$846,77,0),2)</f>
        <v>405800</v>
      </c>
      <c r="CA100" s="32">
        <f>ROUND(VLOOKUP($B100,'3.ข้อมูลงบทดลองปัจจุบัน'!$A$5:$CL$846,78,0),2)</f>
        <v>579500</v>
      </c>
      <c r="CB100" s="32">
        <f>ROUND(VLOOKUP($B100,'3.ข้อมูลงบทดลองปัจจุบัน'!$A$5:$CL$846,79,0),2)</f>
        <v>615500</v>
      </c>
      <c r="CC100" s="32">
        <f>ROUND(VLOOKUP($B100,'3.ข้อมูลงบทดลองปัจจุบัน'!$A$5:$CL$846,80,0),2)</f>
        <v>528000</v>
      </c>
      <c r="CD100" s="32">
        <f>ROUND(VLOOKUP($B100,'3.ข้อมูลงบทดลองปัจจุบัน'!$A$5:$CL$846,81,0),2)</f>
        <v>731000</v>
      </c>
      <c r="CE100" s="32">
        <f>ROUND(VLOOKUP($B100,'3.ข้อมูลงบทดลองปัจจุบัน'!$A$5:$CL$846,82,0),2)</f>
        <v>886500</v>
      </c>
      <c r="CF100" s="32">
        <f>ROUND(VLOOKUP($B100,'3.ข้อมูลงบทดลองปัจจุบัน'!$A$5:$CL$846,83,0),2)</f>
        <v>1318000</v>
      </c>
      <c r="CG100" s="32">
        <f>ROUND(VLOOKUP($B100,'3.ข้อมูลงบทดลองปัจจุบัน'!$A$5:$CL$846,84,0),2)</f>
        <v>536500</v>
      </c>
      <c r="CH100" s="32">
        <f>ROUND(VLOOKUP($B100,'3.ข้อมูลงบทดลองปัจจุบัน'!$A$5:$CL$846,85,0),2)</f>
        <v>397000</v>
      </c>
      <c r="CI100" s="32">
        <f>ROUND(VLOOKUP($B100,'3.ข้อมูลงบทดลองปัจจุบัน'!$A$5:$CL$846,86,0),2)</f>
        <v>547500</v>
      </c>
      <c r="CJ100" s="32">
        <f>ROUND(VLOOKUP($B100,'3.ข้อมูลงบทดลองปัจจุบัน'!$A$5:$CL$846,87,0),2)</f>
        <v>428500</v>
      </c>
      <c r="CK100" s="32">
        <f>ROUND(VLOOKUP($B100,'3.ข้อมูลงบทดลองปัจจุบัน'!$A$5:$CL$846,88,0),2)</f>
        <v>1614500</v>
      </c>
      <c r="CL100" s="32">
        <f>ROUND(VLOOKUP($B100,'3.ข้อมูลงบทดลองปัจจุบัน'!$A$5:$CL$846,89,0),2)</f>
        <v>372500</v>
      </c>
      <c r="CM100" s="32">
        <f>ROUND(VLOOKUP($B100,'3.ข้อมูลงบทดลองปัจจุบัน'!$A$5:$CL$846,90,0),2)</f>
        <v>484500</v>
      </c>
      <c r="CO100" s="75"/>
    </row>
    <row r="101" spans="1:93" x14ac:dyDescent="0.7">
      <c r="A101" s="101" t="s">
        <v>1471</v>
      </c>
      <c r="B101" s="101" t="s">
        <v>2012</v>
      </c>
      <c r="C101" s="100" t="s">
        <v>677</v>
      </c>
      <c r="D101" s="32">
        <f>ROUND(VLOOKUP($B101,'3.ข้อมูลงบทดลองปัจจุบัน'!$A$5:$CL$846,3,0),2)</f>
        <v>1344702</v>
      </c>
      <c r="E101" s="32">
        <f>ROUND(VLOOKUP($B101,'3.ข้อมูลงบทดลองปัจจุบัน'!$A$5:$CL$846,4,0),2)</f>
        <v>79200</v>
      </c>
      <c r="F101" s="32">
        <f>ROUND(VLOOKUP($B101,'3.ข้อมูลงบทดลองปัจจุบัน'!$A$5:$CL$846,5,0),2)</f>
        <v>99180</v>
      </c>
      <c r="G101" s="32">
        <f>ROUND(VLOOKUP($B101,'3.ข้อมูลงบทดลองปัจจุบัน'!$A$5:$CL$846,6,0),2)</f>
        <v>236335</v>
      </c>
      <c r="H101" s="32">
        <f>ROUND(VLOOKUP($B101,'3.ข้อมูลงบทดลองปัจจุบัน'!$A$5:$CL$846,7,0),2)</f>
        <v>70350</v>
      </c>
      <c r="I101" s="32">
        <f>ROUND(VLOOKUP($B101,'3.ข้อมูลงบทดลองปัจจุบัน'!$A$5:$CL$846,8,0),2)</f>
        <v>10500</v>
      </c>
      <c r="J101" s="32">
        <f>ROUND(VLOOKUP($B101,'3.ข้อมูลงบทดลองปัจจุบัน'!$A$5:$CL$846,9,0),2)</f>
        <v>156070</v>
      </c>
      <c r="K101" s="32">
        <f>ROUND(VLOOKUP($B101,'3.ข้อมูลงบทดลองปัจจุบัน'!$A$5:$CL$846,10,0),2)</f>
        <v>144260</v>
      </c>
      <c r="L101" s="32">
        <f>ROUND(VLOOKUP($B101,'3.ข้อมูลงบทดลองปัจจุบัน'!$A$5:$CL$846,11,0),2)</f>
        <v>123210</v>
      </c>
      <c r="M101" s="32">
        <f>ROUND(VLOOKUP($B101,'3.ข้อมูลงบทดลองปัจจุบัน'!$A$5:$CL$846,12,0),2)</f>
        <v>0</v>
      </c>
      <c r="N101" s="32">
        <f>ROUND(VLOOKUP($B101,'3.ข้อมูลงบทดลองปัจจุบัน'!$A$5:$CL$846,13,0),2)</f>
        <v>151321</v>
      </c>
      <c r="O101" s="32">
        <f>ROUND(VLOOKUP($B101,'3.ข้อมูลงบทดลองปัจจุบัน'!$A$5:$CL$846,14,0),2)</f>
        <v>32400</v>
      </c>
      <c r="P101" s="32">
        <f>ROUND(VLOOKUP($B101,'3.ข้อมูลงบทดลองปัจจุบัน'!$A$5:$CL$846,15,0),2)</f>
        <v>704471</v>
      </c>
      <c r="Q101" s="32">
        <f>ROUND(VLOOKUP($B101,'3.ข้อมูลงบทดลองปัจจุบัน'!$A$5:$CL$846,16,0),2)</f>
        <v>147311</v>
      </c>
      <c r="R101" s="32">
        <f>ROUND(VLOOKUP($B101,'3.ข้อมูลงบทดลองปัจจุบัน'!$A$5:$CL$846,17,0),2)</f>
        <v>157370</v>
      </c>
      <c r="S101" s="32">
        <f>ROUND(VLOOKUP($B101,'3.ข้อมูลงบทดลองปัจจุบัน'!$A$5:$CL$846,18,0),2)</f>
        <v>164414</v>
      </c>
      <c r="T101" s="32">
        <f>ROUND(VLOOKUP($B101,'3.ข้อมูลงบทดลองปัจจุบัน'!$A$5:$CL$846,19,0),2)</f>
        <v>56604</v>
      </c>
      <c r="U101" s="32">
        <f>ROUND(VLOOKUP($B101,'3.ข้อมูลงบทดลองปัจจุบัน'!$A$5:$CL$846,20,0),2)</f>
        <v>43000</v>
      </c>
      <c r="V101" s="32">
        <f>ROUND(VLOOKUP($B101,'3.ข้อมูลงบทดลองปัจจุบัน'!$A$5:$CL$846,21,0),2)</f>
        <v>71636.75</v>
      </c>
      <c r="W101" s="32">
        <f>ROUND(VLOOKUP($B101,'3.ข้อมูลงบทดลองปัจจุบัน'!$A$5:$CL$846,22,0),2)</f>
        <v>54016</v>
      </c>
      <c r="X101" s="32">
        <f>ROUND(VLOOKUP($B101,'3.ข้อมูลงบทดลองปัจจุบัน'!$A$5:$CL$846,23,0),2)</f>
        <v>1196360</v>
      </c>
      <c r="Y101" s="32">
        <f>ROUND(VLOOKUP($B101,'3.ข้อมูลงบทดลองปัจจุบัน'!$A$5:$CL$846,24,0),2)</f>
        <v>112200</v>
      </c>
      <c r="Z101" s="32">
        <f>ROUND(VLOOKUP($B101,'3.ข้อมูลงบทดลองปัจจุบัน'!$A$5:$CL$846,25,0),2)</f>
        <v>139300</v>
      </c>
      <c r="AA101" s="32">
        <f>ROUND(VLOOKUP($B101,'3.ข้อมูลงบทดลองปัจจุบัน'!$A$5:$CL$846,26,0),2)</f>
        <v>0</v>
      </c>
      <c r="AB101" s="32">
        <f>ROUND(VLOOKUP($B101,'3.ข้อมูลงบทดลองปัจจุบัน'!$A$5:$CL$846,27,0),2)</f>
        <v>29800</v>
      </c>
      <c r="AC101" s="32">
        <f>ROUND(VLOOKUP($B101,'3.ข้อมูลงบทดลองปัจจุบัน'!$A$5:$CL$846,28,0),2)</f>
        <v>63850</v>
      </c>
      <c r="AD101" s="32">
        <f>ROUND(VLOOKUP($B101,'3.ข้อมูลงบทดลองปัจจุบัน'!$A$5:$CL$846,29,0),2)</f>
        <v>0</v>
      </c>
      <c r="AE101" s="32">
        <f>ROUND(VLOOKUP($B101,'3.ข้อมูลงบทดลองปัจจุบัน'!$A$5:$CL$846,30,0),2)</f>
        <v>257025</v>
      </c>
      <c r="AF101" s="32">
        <f>ROUND(VLOOKUP($B101,'3.ข้อมูลงบทดลองปัจจุบัน'!$A$5:$CL$846,31,0),2)</f>
        <v>20100</v>
      </c>
      <c r="AG101" s="32">
        <f>ROUND(VLOOKUP($B101,'3.ข้อมูลงบทดลองปัจจุบัน'!$A$5:$CL$846,32,0),2)</f>
        <v>53564</v>
      </c>
      <c r="AH101" s="32">
        <f>ROUND(VLOOKUP($B101,'3.ข้อมูลงบทดลองปัจจุบัน'!$A$5:$CL$846,33,0),2)</f>
        <v>32700</v>
      </c>
      <c r="AI101" s="32">
        <f>ROUND(VLOOKUP($B101,'3.ข้อมูลงบทดลองปัจจุบัน'!$A$5:$CL$846,34,0),2)</f>
        <v>166960</v>
      </c>
      <c r="AJ101" s="32">
        <f>ROUND(VLOOKUP($B101,'3.ข้อมูลงบทดลองปัจจุบัน'!$A$5:$CL$846,35,0),2)</f>
        <v>2400</v>
      </c>
      <c r="AK101" s="32">
        <f>ROUND(VLOOKUP($B101,'3.ข้อมูลงบทดลองปัจจุบัน'!$A$5:$CL$846,36,0),2)</f>
        <v>27650</v>
      </c>
      <c r="AL101" s="32">
        <f>ROUND(VLOOKUP($B101,'3.ข้อมูลงบทดลองปัจจุบัน'!$A$5:$CL$846,37,0),2)</f>
        <v>1999529</v>
      </c>
      <c r="AM101" s="32">
        <f>ROUND(VLOOKUP($B101,'3.ข้อมูลงบทดลองปัจจุบัน'!$A$5:$CL$846,38,0),2)</f>
        <v>69600</v>
      </c>
      <c r="AN101" s="32">
        <f>ROUND(VLOOKUP($B101,'3.ข้อมูลงบทดลองปัจจุบัน'!$A$5:$CL$846,39,0),2)</f>
        <v>49400</v>
      </c>
      <c r="AO101" s="32">
        <f>ROUND(VLOOKUP($B101,'3.ข้อมูลงบทดลองปัจจุบัน'!$A$5:$CL$846,40,0),2)</f>
        <v>163700</v>
      </c>
      <c r="AP101" s="32">
        <f>ROUND(VLOOKUP($B101,'3.ข้อมูลงบทดลองปัจจุบัน'!$A$5:$CL$846,41,0),2)</f>
        <v>199750</v>
      </c>
      <c r="AQ101" s="32">
        <f>ROUND(VLOOKUP($B101,'3.ข้อมูลงบทดลองปัจจุบัน'!$A$5:$CL$846,42,0),2)</f>
        <v>240120</v>
      </c>
      <c r="AR101" s="32">
        <f>ROUND(VLOOKUP($B101,'3.ข้อมูลงบทดลองปัจจุบัน'!$A$5:$CL$846,43,0),2)</f>
        <v>33100</v>
      </c>
      <c r="AS101" s="32">
        <f>ROUND(VLOOKUP($B101,'3.ข้อมูลงบทดลองปัจจุบัน'!$A$5:$CL$846,44,0),2)</f>
        <v>328465</v>
      </c>
      <c r="AT101" s="32">
        <f>ROUND(VLOOKUP($B101,'3.ข้อมูลงบทดลองปัจจุบัน'!$A$5:$CL$846,45,0),2)</f>
        <v>118100</v>
      </c>
      <c r="AU101" s="32">
        <f>ROUND(VLOOKUP($B101,'3.ข้อมูลงบทดลองปัจจุบัน'!$A$5:$CL$846,46,0),2)</f>
        <v>226355</v>
      </c>
      <c r="AV101" s="32">
        <f>ROUND(VLOOKUP($B101,'3.ข้อมูลงบทดลองปัจจุบัน'!$A$5:$CL$846,47,0),2)</f>
        <v>217350</v>
      </c>
      <c r="AW101" s="32">
        <f>ROUND(VLOOKUP($B101,'3.ข้อมูลงบทดลองปัจจุบัน'!$A$5:$CL$846,48,0),2)</f>
        <v>80850</v>
      </c>
      <c r="AX101" s="32">
        <f>ROUND(VLOOKUP($B101,'3.ข้อมูลงบทดลองปัจจุบัน'!$A$5:$CL$846,49,0),2)</f>
        <v>76250</v>
      </c>
      <c r="AY101" s="32">
        <f>ROUND(VLOOKUP($B101,'3.ข้อมูลงบทดลองปัจจุบัน'!$A$5:$CL$846,50,0),2)</f>
        <v>150980</v>
      </c>
      <c r="AZ101" s="32">
        <f>ROUND(VLOOKUP($B101,'3.ข้อมูลงบทดลองปัจจุบัน'!$A$5:$CL$846,51,0),2)</f>
        <v>197035</v>
      </c>
      <c r="BA101" s="32">
        <f>ROUND(VLOOKUP($B101,'3.ข้อมูลงบทดลองปัจจุบัน'!$A$5:$CL$846,52,0),2)</f>
        <v>57200</v>
      </c>
      <c r="BB101" s="32">
        <f>ROUND(VLOOKUP($B101,'3.ข้อมูลงบทดลองปัจจุบัน'!$A$5:$CL$846,53,0),2)</f>
        <v>527350</v>
      </c>
      <c r="BC101" s="32">
        <f>ROUND(VLOOKUP($B101,'3.ข้อมูลงบทดลองปัจจุบัน'!$A$5:$CL$846,54,0),2)</f>
        <v>31400</v>
      </c>
      <c r="BD101" s="32">
        <f>ROUND(VLOOKUP($B101,'3.ข้อมูลงบทดลองปัจจุบัน'!$A$5:$CL$846,55,0),2)</f>
        <v>1522867</v>
      </c>
      <c r="BE101" s="32">
        <f>ROUND(VLOOKUP($B101,'3.ข้อมูลงบทดลองปัจจุบัน'!$A$5:$CL$846,56,0),2)</f>
        <v>433830</v>
      </c>
      <c r="BF101" s="32">
        <f>ROUND(VLOOKUP($B101,'3.ข้อมูลงบทดลองปัจจุบัน'!$A$5:$CL$846,57,0),2)</f>
        <v>165500</v>
      </c>
      <c r="BG101" s="32">
        <f>ROUND(VLOOKUP($B101,'3.ข้อมูลงบทดลองปัจจุบัน'!$A$5:$CL$846,58,0),2)</f>
        <v>58100</v>
      </c>
      <c r="BH101" s="32">
        <f>ROUND(VLOOKUP($B101,'3.ข้อมูลงบทดลองปัจจุบัน'!$A$5:$CL$846,59,0),2)</f>
        <v>629924.5</v>
      </c>
      <c r="BI101" s="32">
        <f>ROUND(VLOOKUP($B101,'3.ข้อมูลงบทดลองปัจจุบัน'!$A$5:$CL$846,60,0),2)</f>
        <v>133970</v>
      </c>
      <c r="BJ101" s="32">
        <f>ROUND(VLOOKUP($B101,'3.ข้อมูลงบทดลองปัจจุบัน'!$A$5:$CL$846,61,0),2)</f>
        <v>15800</v>
      </c>
      <c r="BK101" s="32">
        <f>ROUND(VLOOKUP($B101,'3.ข้อมูลงบทดลองปัจจุบัน'!$A$5:$CL$846,62,0),2)</f>
        <v>11556</v>
      </c>
      <c r="BL101" s="32">
        <f>ROUND(VLOOKUP($B101,'3.ข้อมูลงบทดลองปัจจุบัน'!$A$5:$CL$846,63,0),2)</f>
        <v>129398</v>
      </c>
      <c r="BM101" s="32">
        <f>ROUND(VLOOKUP($B101,'3.ข้อมูลงบทดลองปัจจุบัน'!$A$5:$CL$846,64,0),2)</f>
        <v>788084</v>
      </c>
      <c r="BN101" s="32">
        <f>ROUND(VLOOKUP($B101,'3.ข้อมูลงบทดลองปัจจุบัน'!$A$5:$CL$846,65,0),2)</f>
        <v>89882</v>
      </c>
      <c r="BO101" s="32">
        <f>ROUND(VLOOKUP($B101,'3.ข้อมูลงบทดลองปัจจุบัน'!$A$5:$CL$846,66,0),2)</f>
        <v>29300</v>
      </c>
      <c r="BP101" s="32">
        <f>ROUND(VLOOKUP($B101,'3.ข้อมูลงบทดลองปัจจุบัน'!$A$5:$CL$846,67,0),2)</f>
        <v>4200</v>
      </c>
      <c r="BQ101" s="32">
        <f>ROUND(VLOOKUP($B101,'3.ข้อมูลงบทดลองปัจจุบัน'!$A$5:$CL$846,68,0),2)</f>
        <v>32060</v>
      </c>
      <c r="BR101" s="32">
        <f>ROUND(VLOOKUP($B101,'3.ข้อมูลงบทดลองปัจจุบัน'!$A$5:$CL$846,69,0),2)</f>
        <v>2100</v>
      </c>
      <c r="BS101" s="32">
        <f>ROUND(VLOOKUP($B101,'3.ข้อมูลงบทดลองปัจจุบัน'!$A$5:$CL$846,70,0),2)</f>
        <v>4334443.75</v>
      </c>
      <c r="BT101" s="32">
        <f>ROUND(VLOOKUP($B101,'3.ข้อมูลงบทดลองปัจจุบัน'!$A$5:$CL$846,71,0),2)</f>
        <v>0</v>
      </c>
      <c r="BU101" s="32">
        <f>ROUND(VLOOKUP($B101,'3.ข้อมูลงบทดลองปัจจุบัน'!$A$5:$CL$846,72,0),2)</f>
        <v>156888.25</v>
      </c>
      <c r="BV101" s="32">
        <f>ROUND(VLOOKUP($B101,'3.ข้อมูลงบทดลองปัจจุบัน'!$A$5:$CL$846,73,0),2)</f>
        <v>415797.25</v>
      </c>
      <c r="BW101" s="32">
        <f>ROUND(VLOOKUP($B101,'3.ข้อมูลงบทดลองปัจจุบัน'!$A$5:$CL$846,74,0),2)</f>
        <v>60700</v>
      </c>
      <c r="BX101" s="32">
        <f>ROUND(VLOOKUP($B101,'3.ข้อมูลงบทดลองปัจจุบัน'!$A$5:$CL$846,75,0),2)</f>
        <v>130943.25</v>
      </c>
      <c r="BY101" s="32">
        <f>ROUND(VLOOKUP($B101,'3.ข้อมูลงบทดลองปัจจุบัน'!$A$5:$CL$846,76,0),2)</f>
        <v>356071.75</v>
      </c>
      <c r="BZ101" s="32">
        <f>ROUND(VLOOKUP($B101,'3.ข้อมูลงบทดลองปัจจุบัน'!$A$5:$CL$846,77,0),2)</f>
        <v>58270</v>
      </c>
      <c r="CA101" s="32">
        <f>ROUND(VLOOKUP($B101,'3.ข้อมูลงบทดลองปัจจุบัน'!$A$5:$CL$846,78,0),2)</f>
        <v>36382</v>
      </c>
      <c r="CB101" s="32">
        <f>ROUND(VLOOKUP($B101,'3.ข้อมูลงบทดลองปัจจุบัน'!$A$5:$CL$846,79,0),2)</f>
        <v>185052</v>
      </c>
      <c r="CC101" s="32">
        <f>ROUND(VLOOKUP($B101,'3.ข้อมูลงบทดลองปัจจุบัน'!$A$5:$CL$846,80,0),2)</f>
        <v>252205.5</v>
      </c>
      <c r="CD101" s="32">
        <f>ROUND(VLOOKUP($B101,'3.ข้อมูลงบทดลองปัจจุบัน'!$A$5:$CL$846,81,0),2)</f>
        <v>195156.75</v>
      </c>
      <c r="CE101" s="32">
        <f>ROUND(VLOOKUP($B101,'3.ข้อมูลงบทดลองปัจจุบัน'!$A$5:$CL$846,82,0),2)</f>
        <v>189331.25</v>
      </c>
      <c r="CF101" s="32">
        <f>ROUND(VLOOKUP($B101,'3.ข้อมูลงบทดลองปัจจุบัน'!$A$5:$CL$846,83,0),2)</f>
        <v>306580</v>
      </c>
      <c r="CG101" s="32">
        <f>ROUND(VLOOKUP($B101,'3.ข้อมูลงบทดลองปัจจุบัน'!$A$5:$CL$846,84,0),2)</f>
        <v>92836</v>
      </c>
      <c r="CH101" s="32">
        <f>ROUND(VLOOKUP($B101,'3.ข้อมูลงบทดลองปัจจุบัน'!$A$5:$CL$846,85,0),2)</f>
        <v>120650</v>
      </c>
      <c r="CI101" s="32">
        <f>ROUND(VLOOKUP($B101,'3.ข้อมูลงบทดลองปัจจุบัน'!$A$5:$CL$846,86,0),2)</f>
        <v>0</v>
      </c>
      <c r="CJ101" s="32">
        <f>ROUND(VLOOKUP($B101,'3.ข้อมูลงบทดลองปัจจุบัน'!$A$5:$CL$846,87,0),2)</f>
        <v>105209</v>
      </c>
      <c r="CK101" s="32">
        <f>ROUND(VLOOKUP($B101,'3.ข้อมูลงบทดลองปัจจุบัน'!$A$5:$CL$846,88,0),2)</f>
        <v>216298</v>
      </c>
      <c r="CL101" s="32">
        <f>ROUND(VLOOKUP($B101,'3.ข้อมูลงบทดลองปัจจุบัน'!$A$5:$CL$846,89,0),2)</f>
        <v>26800</v>
      </c>
      <c r="CM101" s="32">
        <f>ROUND(VLOOKUP($B101,'3.ข้อมูลงบทดลองปัจจุบัน'!$A$5:$CL$846,90,0),2)</f>
        <v>84550</v>
      </c>
      <c r="CO101" s="75"/>
    </row>
    <row r="102" spans="1:93" x14ac:dyDescent="0.7">
      <c r="A102" s="101" t="s">
        <v>1471</v>
      </c>
      <c r="B102" s="101" t="s">
        <v>2013</v>
      </c>
      <c r="C102" s="100" t="s">
        <v>1491</v>
      </c>
      <c r="D102" s="32">
        <f>ROUND(VLOOKUP($B102,'3.ข้อมูลงบทดลองปัจจุบัน'!$A$5:$CL$846,3,0),2)</f>
        <v>419195</v>
      </c>
      <c r="E102" s="32">
        <f>ROUND(VLOOKUP($B102,'3.ข้อมูลงบทดลองปัจจุบัน'!$A$5:$CL$846,4,0),2)</f>
        <v>0</v>
      </c>
      <c r="F102" s="32">
        <f>ROUND(VLOOKUP($B102,'3.ข้อมูลงบทดลองปัจจุบัน'!$A$5:$CL$846,5,0),2)</f>
        <v>1300</v>
      </c>
      <c r="G102" s="32">
        <f>ROUND(VLOOKUP($B102,'3.ข้อมูลงบทดลองปัจจุบัน'!$A$5:$CL$846,6,0),2)</f>
        <v>0</v>
      </c>
      <c r="H102" s="32">
        <f>ROUND(VLOOKUP($B102,'3.ข้อมูลงบทดลองปัจจุบัน'!$A$5:$CL$846,7,0),2)</f>
        <v>0</v>
      </c>
      <c r="I102" s="32">
        <f>ROUND(VLOOKUP($B102,'3.ข้อมูลงบทดลองปัจจุบัน'!$A$5:$CL$846,8,0),2)</f>
        <v>44340</v>
      </c>
      <c r="J102" s="32">
        <f>ROUND(VLOOKUP($B102,'3.ข้อมูลงบทดลองปัจจุบัน'!$A$5:$CL$846,9,0),2)</f>
        <v>0</v>
      </c>
      <c r="K102" s="32">
        <f>ROUND(VLOOKUP($B102,'3.ข้อมูลงบทดลองปัจจุบัน'!$A$5:$CL$846,10,0),2)</f>
        <v>5245</v>
      </c>
      <c r="L102" s="32">
        <f>ROUND(VLOOKUP($B102,'3.ข้อมูลงบทดลองปัจจุบัน'!$A$5:$CL$846,11,0),2)</f>
        <v>0</v>
      </c>
      <c r="M102" s="32">
        <f>ROUND(VLOOKUP($B102,'3.ข้อมูลงบทดลองปัจจุบัน'!$A$5:$CL$846,12,0),2)</f>
        <v>2770</v>
      </c>
      <c r="N102" s="32">
        <f>ROUND(VLOOKUP($B102,'3.ข้อมูลงบทดลองปัจจุบัน'!$A$5:$CL$846,13,0),2)</f>
        <v>196037</v>
      </c>
      <c r="O102" s="32">
        <f>ROUND(VLOOKUP($B102,'3.ข้อมูลงบทดลองปัจจุบัน'!$A$5:$CL$846,14,0),2)</f>
        <v>0</v>
      </c>
      <c r="P102" s="32">
        <f>ROUND(VLOOKUP($B102,'3.ข้อมูลงบทดลองปัจจุบัน'!$A$5:$CL$846,15,0),2)</f>
        <v>336450.5</v>
      </c>
      <c r="Q102" s="32">
        <f>ROUND(VLOOKUP($B102,'3.ข้อมูลงบทดลองปัจจุบัน'!$A$5:$CL$846,16,0),2)</f>
        <v>38000</v>
      </c>
      <c r="R102" s="32">
        <f>ROUND(VLOOKUP($B102,'3.ข้อมูลงบทดลองปัจจุบัน'!$A$5:$CL$846,17,0),2)</f>
        <v>128000</v>
      </c>
      <c r="S102" s="32">
        <f>ROUND(VLOOKUP($B102,'3.ข้อมูลงบทดลองปัจจุบัน'!$A$5:$CL$846,18,0),2)</f>
        <v>0</v>
      </c>
      <c r="T102" s="32">
        <f>ROUND(VLOOKUP($B102,'3.ข้อมูลงบทดลองปัจจุบัน'!$A$5:$CL$846,19,0),2)</f>
        <v>14090</v>
      </c>
      <c r="U102" s="32">
        <f>ROUND(VLOOKUP($B102,'3.ข้อมูลงบทดลองปัจจุบัน'!$A$5:$CL$846,20,0),2)</f>
        <v>26640</v>
      </c>
      <c r="V102" s="32">
        <f>ROUND(VLOOKUP($B102,'3.ข้อมูลงบทดลองปัจจุบัน'!$A$5:$CL$846,21,0),2)</f>
        <v>3500</v>
      </c>
      <c r="W102" s="32">
        <f>ROUND(VLOOKUP($B102,'3.ข้อมูลงบทดลองปัจจุบัน'!$A$5:$CL$846,22,0),2)</f>
        <v>3750</v>
      </c>
      <c r="X102" s="32">
        <f>ROUND(VLOOKUP($B102,'3.ข้อมูลงบทดลองปัจจุบัน'!$A$5:$CL$846,23,0),2)</f>
        <v>542620.75</v>
      </c>
      <c r="Y102" s="32">
        <f>ROUND(VLOOKUP($B102,'3.ข้อมูลงบทดลองปัจจุบัน'!$A$5:$CL$846,24,0),2)</f>
        <v>0</v>
      </c>
      <c r="Z102" s="32">
        <f>ROUND(VLOOKUP($B102,'3.ข้อมูลงบทดลองปัจจุบัน'!$A$5:$CL$846,25,0),2)</f>
        <v>10450</v>
      </c>
      <c r="AA102" s="32">
        <f>ROUND(VLOOKUP($B102,'3.ข้อมูลงบทดลองปัจจุบัน'!$A$5:$CL$846,26,0),2)</f>
        <v>0</v>
      </c>
      <c r="AB102" s="32">
        <f>ROUND(VLOOKUP($B102,'3.ข้อมูลงบทดลองปัจจุบัน'!$A$5:$CL$846,27,0),2)</f>
        <v>0</v>
      </c>
      <c r="AC102" s="32">
        <f>ROUND(VLOOKUP($B102,'3.ข้อมูลงบทดลองปัจจุบัน'!$A$5:$CL$846,28,0),2)</f>
        <v>0</v>
      </c>
      <c r="AD102" s="32">
        <f>ROUND(VLOOKUP($B102,'3.ข้อมูลงบทดลองปัจจุบัน'!$A$5:$CL$846,29,0),2)</f>
        <v>0</v>
      </c>
      <c r="AE102" s="32">
        <f>ROUND(VLOOKUP($B102,'3.ข้อมูลงบทดลองปัจจุบัน'!$A$5:$CL$846,30,0),2)</f>
        <v>33012</v>
      </c>
      <c r="AF102" s="32">
        <f>ROUND(VLOOKUP($B102,'3.ข้อมูลงบทดลองปัจจุบัน'!$A$5:$CL$846,31,0),2)</f>
        <v>39180</v>
      </c>
      <c r="AG102" s="32">
        <f>ROUND(VLOOKUP($B102,'3.ข้อมูลงบทดลองปัจจุบัน'!$A$5:$CL$846,32,0),2)</f>
        <v>5207</v>
      </c>
      <c r="AH102" s="32">
        <f>ROUND(VLOOKUP($B102,'3.ข้อมูลงบทดลองปัจจุบัน'!$A$5:$CL$846,33,0),2)</f>
        <v>19920</v>
      </c>
      <c r="AI102" s="32">
        <f>ROUND(VLOOKUP($B102,'3.ข้อมูลงบทดลองปัจจุบัน'!$A$5:$CL$846,34,0),2)</f>
        <v>90520</v>
      </c>
      <c r="AJ102" s="32">
        <f>ROUND(VLOOKUP($B102,'3.ข้อมูลงบทดลองปัจจุบัน'!$A$5:$CL$846,35,0),2)</f>
        <v>47552</v>
      </c>
      <c r="AK102" s="32">
        <f>ROUND(VLOOKUP($B102,'3.ข้อมูลงบทดลองปัจจุบัน'!$A$5:$CL$846,36,0),2)</f>
        <v>7464</v>
      </c>
      <c r="AL102" s="32">
        <f>ROUND(VLOOKUP($B102,'3.ข้อมูลงบทดลองปัจจุบัน'!$A$5:$CL$846,37,0),2)</f>
        <v>631357</v>
      </c>
      <c r="AM102" s="32">
        <f>ROUND(VLOOKUP($B102,'3.ข้อมูลงบทดลองปัจจุบัน'!$A$5:$CL$846,38,0),2)</f>
        <v>0</v>
      </c>
      <c r="AN102" s="32">
        <f>ROUND(VLOOKUP($B102,'3.ข้อมูลงบทดลองปัจจุบัน'!$A$5:$CL$846,39,0),2)</f>
        <v>4160</v>
      </c>
      <c r="AO102" s="32">
        <f>ROUND(VLOOKUP($B102,'3.ข้อมูลงบทดลองปัจจุบัน'!$A$5:$CL$846,40,0),2)</f>
        <v>28439</v>
      </c>
      <c r="AP102" s="32">
        <f>ROUND(VLOOKUP($B102,'3.ข้อมูลงบทดลองปัจจุบัน'!$A$5:$CL$846,41,0),2)</f>
        <v>218247.5</v>
      </c>
      <c r="AQ102" s="32">
        <f>ROUND(VLOOKUP($B102,'3.ข้อมูลงบทดลองปัจจุบัน'!$A$5:$CL$846,42,0),2)</f>
        <v>2550</v>
      </c>
      <c r="AR102" s="32">
        <f>ROUND(VLOOKUP($B102,'3.ข้อมูลงบทดลองปัจจุบัน'!$A$5:$CL$846,43,0),2)</f>
        <v>5320</v>
      </c>
      <c r="AS102" s="32">
        <f>ROUND(VLOOKUP($B102,'3.ข้อมูลงบทดลองปัจจุบัน'!$A$5:$CL$846,44,0),2)</f>
        <v>375352</v>
      </c>
      <c r="AT102" s="32">
        <f>ROUND(VLOOKUP($B102,'3.ข้อมูลงบทดลองปัจจุบัน'!$A$5:$CL$846,45,0),2)</f>
        <v>39880</v>
      </c>
      <c r="AU102" s="32">
        <f>ROUND(VLOOKUP($B102,'3.ข้อมูลงบทดลองปัจจุบัน'!$A$5:$CL$846,46,0),2)</f>
        <v>58254</v>
      </c>
      <c r="AV102" s="32">
        <f>ROUND(VLOOKUP($B102,'3.ข้อมูลงบทดลองปัจจุบัน'!$A$5:$CL$846,47,0),2)</f>
        <v>8995</v>
      </c>
      <c r="AW102" s="32">
        <f>ROUND(VLOOKUP($B102,'3.ข้อมูลงบทดลองปัจจุบัน'!$A$5:$CL$846,48,0),2)</f>
        <v>133368</v>
      </c>
      <c r="AX102" s="32">
        <f>ROUND(VLOOKUP($B102,'3.ข้อมูลงบทดลองปัจจุบัน'!$A$5:$CL$846,49,0),2)</f>
        <v>15520</v>
      </c>
      <c r="AY102" s="32">
        <f>ROUND(VLOOKUP($B102,'3.ข้อมูลงบทดลองปัจจุบัน'!$A$5:$CL$846,50,0),2)</f>
        <v>8000</v>
      </c>
      <c r="AZ102" s="32">
        <f>ROUND(VLOOKUP($B102,'3.ข้อมูลงบทดลองปัจจุบัน'!$A$5:$CL$846,51,0),2)</f>
        <v>33471</v>
      </c>
      <c r="BA102" s="32">
        <f>ROUND(VLOOKUP($B102,'3.ข้อมูลงบทดลองปัจจุบัน'!$A$5:$CL$846,52,0),2)</f>
        <v>5050</v>
      </c>
      <c r="BB102" s="32">
        <f>ROUND(VLOOKUP($B102,'3.ข้อมูลงบทดลองปัจจุบัน'!$A$5:$CL$846,53,0),2)</f>
        <v>253962.75</v>
      </c>
      <c r="BC102" s="32">
        <f>ROUND(VLOOKUP($B102,'3.ข้อมูลงบทดลองปัจจุบัน'!$A$5:$CL$846,54,0),2)</f>
        <v>1048</v>
      </c>
      <c r="BD102" s="32">
        <f>ROUND(VLOOKUP($B102,'3.ข้อมูลงบทดลองปัจจุบัน'!$A$5:$CL$846,55,0),2)</f>
        <v>1469861</v>
      </c>
      <c r="BE102" s="32">
        <f>ROUND(VLOOKUP($B102,'3.ข้อมูลงบทดลองปัจจุบัน'!$A$5:$CL$846,56,0),2)</f>
        <v>188330</v>
      </c>
      <c r="BF102" s="32">
        <f>ROUND(VLOOKUP($B102,'3.ข้อมูลงบทดลองปัจจุบัน'!$A$5:$CL$846,57,0),2)</f>
        <v>50165</v>
      </c>
      <c r="BG102" s="32">
        <f>ROUND(VLOOKUP($B102,'3.ข้อมูลงบทดลองปัจจุบัน'!$A$5:$CL$846,58,0),2)</f>
        <v>37120</v>
      </c>
      <c r="BH102" s="32">
        <f>ROUND(VLOOKUP($B102,'3.ข้อมูลงบทดลองปัจจุบัน'!$A$5:$CL$846,59,0),2)</f>
        <v>234401.5</v>
      </c>
      <c r="BI102" s="32">
        <f>ROUND(VLOOKUP($B102,'3.ข้อมูลงบทดลองปัจจุบัน'!$A$5:$CL$846,60,0),2)</f>
        <v>363173</v>
      </c>
      <c r="BJ102" s="32">
        <f>ROUND(VLOOKUP($B102,'3.ข้อมูลงบทดลองปัจจุบัน'!$A$5:$CL$846,61,0),2)</f>
        <v>2037</v>
      </c>
      <c r="BK102" s="32">
        <f>ROUND(VLOOKUP($B102,'3.ข้อมูลงบทดลองปัจจุบัน'!$A$5:$CL$846,62,0),2)</f>
        <v>18112</v>
      </c>
      <c r="BL102" s="32">
        <f>ROUND(VLOOKUP($B102,'3.ข้อมูลงบทดลองปัจจุบัน'!$A$5:$CL$846,63,0),2)</f>
        <v>32400</v>
      </c>
      <c r="BM102" s="32">
        <f>ROUND(VLOOKUP($B102,'3.ข้อมูลงบทดลองปัจจุบัน'!$A$5:$CL$846,64,0),2)</f>
        <v>150456.5</v>
      </c>
      <c r="BN102" s="32">
        <f>ROUND(VLOOKUP($B102,'3.ข้อมูลงบทดลองปัจจุบัน'!$A$5:$CL$846,65,0),2)</f>
        <v>515603</v>
      </c>
      <c r="BO102" s="32">
        <f>ROUND(VLOOKUP($B102,'3.ข้อมูลงบทดลองปัจจุบัน'!$A$5:$CL$846,66,0),2)</f>
        <v>73580</v>
      </c>
      <c r="BP102" s="32">
        <f>ROUND(VLOOKUP($B102,'3.ข้อมูลงบทดลองปัจจุบัน'!$A$5:$CL$846,67,0),2)</f>
        <v>6700</v>
      </c>
      <c r="BQ102" s="32">
        <f>ROUND(VLOOKUP($B102,'3.ข้อมูลงบทดลองปัจจุบัน'!$A$5:$CL$846,68,0),2)</f>
        <v>8000</v>
      </c>
      <c r="BR102" s="32">
        <f>ROUND(VLOOKUP($B102,'3.ข้อมูลงบทดลองปัจจุบัน'!$A$5:$CL$846,69,0),2)</f>
        <v>1120</v>
      </c>
      <c r="BS102" s="32">
        <f>ROUND(VLOOKUP($B102,'3.ข้อมูลงบทดลองปัจจุบัน'!$A$5:$CL$846,70,0),2)</f>
        <v>1020526.75</v>
      </c>
      <c r="BT102" s="32">
        <f>ROUND(VLOOKUP($B102,'3.ข้อมูลงบทดลองปัจจุบัน'!$A$5:$CL$846,71,0),2)</f>
        <v>499</v>
      </c>
      <c r="BU102" s="32">
        <f>ROUND(VLOOKUP($B102,'3.ข้อมูลงบทดลองปัจจุบัน'!$A$5:$CL$846,72,0),2)</f>
        <v>84883</v>
      </c>
      <c r="BV102" s="32">
        <f>ROUND(VLOOKUP($B102,'3.ข้อมูลงบทดลองปัจจุบัน'!$A$5:$CL$846,73,0),2)</f>
        <v>254593</v>
      </c>
      <c r="BW102" s="32">
        <f>ROUND(VLOOKUP($B102,'3.ข้อมูลงบทดลองปัจจุบัน'!$A$5:$CL$846,74,0),2)</f>
        <v>23470</v>
      </c>
      <c r="BX102" s="32">
        <f>ROUND(VLOOKUP($B102,'3.ข้อมูลงบทดลองปัจจุบัน'!$A$5:$CL$846,75,0),2)</f>
        <v>2752</v>
      </c>
      <c r="BY102" s="32">
        <f>ROUND(VLOOKUP($B102,'3.ข้อมูลงบทดลองปัจจุบัน'!$A$5:$CL$846,76,0),2)</f>
        <v>216445.5</v>
      </c>
      <c r="BZ102" s="32">
        <f>ROUND(VLOOKUP($B102,'3.ข้อมูลงบทดลองปัจจุบัน'!$A$5:$CL$846,77,0),2)</f>
        <v>36664</v>
      </c>
      <c r="CA102" s="32">
        <f>ROUND(VLOOKUP($B102,'3.ข้อมูลงบทดลองปัจจุบัน'!$A$5:$CL$846,78,0),2)</f>
        <v>6755</v>
      </c>
      <c r="CB102" s="32">
        <f>ROUND(VLOOKUP($B102,'3.ข้อมูลงบทดลองปัจจุบัน'!$A$5:$CL$846,79,0),2)</f>
        <v>0</v>
      </c>
      <c r="CC102" s="32">
        <f>ROUND(VLOOKUP($B102,'3.ข้อมูลงบทดลองปัจจุบัน'!$A$5:$CL$846,80,0),2)</f>
        <v>0</v>
      </c>
      <c r="CD102" s="32">
        <f>ROUND(VLOOKUP($B102,'3.ข้อมูลงบทดลองปัจจุบัน'!$A$5:$CL$846,81,0),2)</f>
        <v>44931</v>
      </c>
      <c r="CE102" s="32">
        <f>ROUND(VLOOKUP($B102,'3.ข้อมูลงบทดลองปัจจุบัน'!$A$5:$CL$846,82,0),2)</f>
        <v>13270</v>
      </c>
      <c r="CF102" s="32">
        <f>ROUND(VLOOKUP($B102,'3.ข้อมูลงบทดลองปัจจุบัน'!$A$5:$CL$846,83,0),2)</f>
        <v>3490</v>
      </c>
      <c r="CG102" s="32">
        <f>ROUND(VLOOKUP($B102,'3.ข้อมูลงบทดลองปัจจุบัน'!$A$5:$CL$846,84,0),2)</f>
        <v>11867.5</v>
      </c>
      <c r="CH102" s="32">
        <f>ROUND(VLOOKUP($B102,'3.ข้อมูลงบทดลองปัจจุบัน'!$A$5:$CL$846,85,0),2)</f>
        <v>0</v>
      </c>
      <c r="CI102" s="32">
        <f>ROUND(VLOOKUP($B102,'3.ข้อมูลงบทดลองปัจจุบัน'!$A$5:$CL$846,86,0),2)</f>
        <v>5302</v>
      </c>
      <c r="CJ102" s="32">
        <f>ROUND(VLOOKUP($B102,'3.ข้อมูลงบทดลองปัจจุบัน'!$A$5:$CL$846,87,0),2)</f>
        <v>14460</v>
      </c>
      <c r="CK102" s="32">
        <f>ROUND(VLOOKUP($B102,'3.ข้อมูลงบทดลองปัจจุบัน'!$A$5:$CL$846,88,0),2)</f>
        <v>85314.75</v>
      </c>
      <c r="CL102" s="32">
        <f>ROUND(VLOOKUP($B102,'3.ข้อมูลงบทดลองปัจจุบัน'!$A$5:$CL$846,89,0),2)</f>
        <v>31841</v>
      </c>
      <c r="CM102" s="32">
        <f>ROUND(VLOOKUP($B102,'3.ข้อมูลงบทดลองปัจจุบัน'!$A$5:$CL$846,90,0),2)</f>
        <v>0</v>
      </c>
      <c r="CO102" s="75"/>
    </row>
    <row r="103" spans="1:93" x14ac:dyDescent="0.7">
      <c r="A103" s="101" t="s">
        <v>1471</v>
      </c>
      <c r="B103" s="101" t="s">
        <v>2014</v>
      </c>
      <c r="C103" s="100" t="s">
        <v>1492</v>
      </c>
      <c r="D103" s="32">
        <f>ROUND(VLOOKUP($B103,'3.ข้อมูลงบทดลองปัจจุบัน'!$A$5:$CL$846,3,0),2)</f>
        <v>0</v>
      </c>
      <c r="E103" s="32">
        <f>ROUND(VLOOKUP($B103,'3.ข้อมูลงบทดลองปัจจุบัน'!$A$5:$CL$846,4,0),2)</f>
        <v>0</v>
      </c>
      <c r="F103" s="32">
        <f>ROUND(VLOOKUP($B103,'3.ข้อมูลงบทดลองปัจจุบัน'!$A$5:$CL$846,5,0),2)</f>
        <v>0</v>
      </c>
      <c r="G103" s="32">
        <f>ROUND(VLOOKUP($B103,'3.ข้อมูลงบทดลองปัจจุบัน'!$A$5:$CL$846,6,0),2)</f>
        <v>0</v>
      </c>
      <c r="H103" s="32">
        <f>ROUND(VLOOKUP($B103,'3.ข้อมูลงบทดลองปัจจุบัน'!$A$5:$CL$846,7,0),2)</f>
        <v>0</v>
      </c>
      <c r="I103" s="32">
        <f>ROUND(VLOOKUP($B103,'3.ข้อมูลงบทดลองปัจจุบัน'!$A$5:$CL$846,8,0),2)</f>
        <v>0</v>
      </c>
      <c r="J103" s="32">
        <f>ROUND(VLOOKUP($B103,'3.ข้อมูลงบทดลองปัจจุบัน'!$A$5:$CL$846,9,0),2)</f>
        <v>0</v>
      </c>
      <c r="K103" s="32">
        <f>ROUND(VLOOKUP($B103,'3.ข้อมูลงบทดลองปัจจุบัน'!$A$5:$CL$846,10,0),2)</f>
        <v>0</v>
      </c>
      <c r="L103" s="32">
        <f>ROUND(VLOOKUP($B103,'3.ข้อมูลงบทดลองปัจจุบัน'!$A$5:$CL$846,11,0),2)</f>
        <v>0</v>
      </c>
      <c r="M103" s="32">
        <f>ROUND(VLOOKUP($B103,'3.ข้อมูลงบทดลองปัจจุบัน'!$A$5:$CL$846,12,0),2)</f>
        <v>0</v>
      </c>
      <c r="N103" s="32">
        <f>ROUND(VLOOKUP($B103,'3.ข้อมูลงบทดลองปัจจุบัน'!$A$5:$CL$846,13,0),2)</f>
        <v>0</v>
      </c>
      <c r="O103" s="32">
        <f>ROUND(VLOOKUP($B103,'3.ข้อมูลงบทดลองปัจจุบัน'!$A$5:$CL$846,14,0),2)</f>
        <v>0</v>
      </c>
      <c r="P103" s="32">
        <f>ROUND(VLOOKUP($B103,'3.ข้อมูลงบทดลองปัจจุบัน'!$A$5:$CL$846,15,0),2)</f>
        <v>0</v>
      </c>
      <c r="Q103" s="32">
        <f>ROUND(VLOOKUP($B103,'3.ข้อมูลงบทดลองปัจจุบัน'!$A$5:$CL$846,16,0),2)</f>
        <v>0</v>
      </c>
      <c r="R103" s="32">
        <f>ROUND(VLOOKUP($B103,'3.ข้อมูลงบทดลองปัจจุบัน'!$A$5:$CL$846,17,0),2)</f>
        <v>0</v>
      </c>
      <c r="S103" s="32">
        <f>ROUND(VLOOKUP($B103,'3.ข้อมูลงบทดลองปัจจุบัน'!$A$5:$CL$846,18,0),2)</f>
        <v>0</v>
      </c>
      <c r="T103" s="32">
        <f>ROUND(VLOOKUP($B103,'3.ข้อมูลงบทดลองปัจจุบัน'!$A$5:$CL$846,19,0),2)</f>
        <v>0</v>
      </c>
      <c r="U103" s="32">
        <f>ROUND(VLOOKUP($B103,'3.ข้อมูลงบทดลองปัจจุบัน'!$A$5:$CL$846,20,0),2)</f>
        <v>2350</v>
      </c>
      <c r="V103" s="32">
        <f>ROUND(VLOOKUP($B103,'3.ข้อมูลงบทดลองปัจจุบัน'!$A$5:$CL$846,21,0),2)</f>
        <v>0</v>
      </c>
      <c r="W103" s="32">
        <f>ROUND(VLOOKUP($B103,'3.ข้อมูลงบทดลองปัจจุบัน'!$A$5:$CL$846,22,0),2)</f>
        <v>0</v>
      </c>
      <c r="X103" s="32">
        <f>ROUND(VLOOKUP($B103,'3.ข้อมูลงบทดลองปัจจุบัน'!$A$5:$CL$846,23,0),2)</f>
        <v>0</v>
      </c>
      <c r="Y103" s="32">
        <f>ROUND(VLOOKUP($B103,'3.ข้อมูลงบทดลองปัจจุบัน'!$A$5:$CL$846,24,0),2)</f>
        <v>0</v>
      </c>
      <c r="Z103" s="32">
        <f>ROUND(VLOOKUP($B103,'3.ข้อมูลงบทดลองปัจจุบัน'!$A$5:$CL$846,25,0),2)</f>
        <v>0</v>
      </c>
      <c r="AA103" s="32">
        <f>ROUND(VLOOKUP($B103,'3.ข้อมูลงบทดลองปัจจุบัน'!$A$5:$CL$846,26,0),2)</f>
        <v>0</v>
      </c>
      <c r="AB103" s="32">
        <f>ROUND(VLOOKUP($B103,'3.ข้อมูลงบทดลองปัจจุบัน'!$A$5:$CL$846,27,0),2)</f>
        <v>0</v>
      </c>
      <c r="AC103" s="32">
        <f>ROUND(VLOOKUP($B103,'3.ข้อมูลงบทดลองปัจจุบัน'!$A$5:$CL$846,28,0),2)</f>
        <v>0</v>
      </c>
      <c r="AD103" s="32">
        <f>ROUND(VLOOKUP($B103,'3.ข้อมูลงบทดลองปัจจุบัน'!$A$5:$CL$846,29,0),2)</f>
        <v>0</v>
      </c>
      <c r="AE103" s="32">
        <f>ROUND(VLOOKUP($B103,'3.ข้อมูลงบทดลองปัจจุบัน'!$A$5:$CL$846,30,0),2)</f>
        <v>0</v>
      </c>
      <c r="AF103" s="32">
        <f>ROUND(VLOOKUP($B103,'3.ข้อมูลงบทดลองปัจจุบัน'!$A$5:$CL$846,31,0),2)</f>
        <v>0</v>
      </c>
      <c r="AG103" s="32">
        <f>ROUND(VLOOKUP($B103,'3.ข้อมูลงบทดลองปัจจุบัน'!$A$5:$CL$846,32,0),2)</f>
        <v>0</v>
      </c>
      <c r="AH103" s="32">
        <f>ROUND(VLOOKUP($B103,'3.ข้อมูลงบทดลองปัจจุบัน'!$A$5:$CL$846,33,0),2)</f>
        <v>0</v>
      </c>
      <c r="AI103" s="32">
        <f>ROUND(VLOOKUP($B103,'3.ข้อมูลงบทดลองปัจจุบัน'!$A$5:$CL$846,34,0),2)</f>
        <v>0</v>
      </c>
      <c r="AJ103" s="32">
        <f>ROUND(VLOOKUP($B103,'3.ข้อมูลงบทดลองปัจจุบัน'!$A$5:$CL$846,35,0),2)</f>
        <v>0</v>
      </c>
      <c r="AK103" s="32">
        <f>ROUND(VLOOKUP($B103,'3.ข้อมูลงบทดลองปัจจุบัน'!$A$5:$CL$846,36,0),2)</f>
        <v>0</v>
      </c>
      <c r="AL103" s="32">
        <f>ROUND(VLOOKUP($B103,'3.ข้อมูลงบทดลองปัจจุบัน'!$A$5:$CL$846,37,0),2)</f>
        <v>0</v>
      </c>
      <c r="AM103" s="32">
        <f>ROUND(VLOOKUP($B103,'3.ข้อมูลงบทดลองปัจจุบัน'!$A$5:$CL$846,38,0),2)</f>
        <v>0</v>
      </c>
      <c r="AN103" s="32">
        <f>ROUND(VLOOKUP($B103,'3.ข้อมูลงบทดลองปัจจุบัน'!$A$5:$CL$846,39,0),2)</f>
        <v>0</v>
      </c>
      <c r="AO103" s="32">
        <f>ROUND(VLOOKUP($B103,'3.ข้อมูลงบทดลองปัจจุบัน'!$A$5:$CL$846,40,0),2)</f>
        <v>0</v>
      </c>
      <c r="AP103" s="32">
        <f>ROUND(VLOOKUP($B103,'3.ข้อมูลงบทดลองปัจจุบัน'!$A$5:$CL$846,41,0),2)</f>
        <v>0</v>
      </c>
      <c r="AQ103" s="32">
        <f>ROUND(VLOOKUP($B103,'3.ข้อมูลงบทดลองปัจจุบัน'!$A$5:$CL$846,42,0),2)</f>
        <v>0</v>
      </c>
      <c r="AR103" s="32">
        <f>ROUND(VLOOKUP($B103,'3.ข้อมูลงบทดลองปัจจุบัน'!$A$5:$CL$846,43,0),2)</f>
        <v>0</v>
      </c>
      <c r="AS103" s="32">
        <f>ROUND(VLOOKUP($B103,'3.ข้อมูลงบทดลองปัจจุบัน'!$A$5:$CL$846,44,0),2)</f>
        <v>0</v>
      </c>
      <c r="AT103" s="32">
        <f>ROUND(VLOOKUP($B103,'3.ข้อมูลงบทดลองปัจจุบัน'!$A$5:$CL$846,45,0),2)</f>
        <v>0</v>
      </c>
      <c r="AU103" s="32">
        <f>ROUND(VLOOKUP($B103,'3.ข้อมูลงบทดลองปัจจุบัน'!$A$5:$CL$846,46,0),2)</f>
        <v>0</v>
      </c>
      <c r="AV103" s="32">
        <f>ROUND(VLOOKUP($B103,'3.ข้อมูลงบทดลองปัจจุบัน'!$A$5:$CL$846,47,0),2)</f>
        <v>0</v>
      </c>
      <c r="AW103" s="32">
        <f>ROUND(VLOOKUP($B103,'3.ข้อมูลงบทดลองปัจจุบัน'!$A$5:$CL$846,48,0),2)</f>
        <v>0</v>
      </c>
      <c r="AX103" s="32">
        <f>ROUND(VLOOKUP($B103,'3.ข้อมูลงบทดลองปัจจุบัน'!$A$5:$CL$846,49,0),2)</f>
        <v>0</v>
      </c>
      <c r="AY103" s="32">
        <f>ROUND(VLOOKUP($B103,'3.ข้อมูลงบทดลองปัจจุบัน'!$A$5:$CL$846,50,0),2)</f>
        <v>0</v>
      </c>
      <c r="AZ103" s="32">
        <f>ROUND(VLOOKUP($B103,'3.ข้อมูลงบทดลองปัจจุบัน'!$A$5:$CL$846,51,0),2)</f>
        <v>0</v>
      </c>
      <c r="BA103" s="32">
        <f>ROUND(VLOOKUP($B103,'3.ข้อมูลงบทดลองปัจจุบัน'!$A$5:$CL$846,52,0),2)</f>
        <v>0</v>
      </c>
      <c r="BB103" s="32">
        <f>ROUND(VLOOKUP($B103,'3.ข้อมูลงบทดลองปัจจุบัน'!$A$5:$CL$846,53,0),2)</f>
        <v>0</v>
      </c>
      <c r="BC103" s="32">
        <f>ROUND(VLOOKUP($B103,'3.ข้อมูลงบทดลองปัจจุบัน'!$A$5:$CL$846,54,0),2)</f>
        <v>0</v>
      </c>
      <c r="BD103" s="32">
        <f>ROUND(VLOOKUP($B103,'3.ข้อมูลงบทดลองปัจจุบัน'!$A$5:$CL$846,55,0),2)</f>
        <v>0</v>
      </c>
      <c r="BE103" s="32">
        <f>ROUND(VLOOKUP($B103,'3.ข้อมูลงบทดลองปัจจุบัน'!$A$5:$CL$846,56,0),2)</f>
        <v>0</v>
      </c>
      <c r="BF103" s="32">
        <f>ROUND(VLOOKUP($B103,'3.ข้อมูลงบทดลองปัจจุบัน'!$A$5:$CL$846,57,0),2)</f>
        <v>0</v>
      </c>
      <c r="BG103" s="32">
        <f>ROUND(VLOOKUP($B103,'3.ข้อมูลงบทดลองปัจจุบัน'!$A$5:$CL$846,58,0),2)</f>
        <v>0</v>
      </c>
      <c r="BH103" s="32">
        <f>ROUND(VLOOKUP($B103,'3.ข้อมูลงบทดลองปัจจุบัน'!$A$5:$CL$846,59,0),2)</f>
        <v>0</v>
      </c>
      <c r="BI103" s="32">
        <f>ROUND(VLOOKUP($B103,'3.ข้อมูลงบทดลองปัจจุบัน'!$A$5:$CL$846,60,0),2)</f>
        <v>0</v>
      </c>
      <c r="BJ103" s="32">
        <f>ROUND(VLOOKUP($B103,'3.ข้อมูลงบทดลองปัจจุบัน'!$A$5:$CL$846,61,0),2)</f>
        <v>0</v>
      </c>
      <c r="BK103" s="32">
        <f>ROUND(VLOOKUP($B103,'3.ข้อมูลงบทดลองปัจจุบัน'!$A$5:$CL$846,62,0),2)</f>
        <v>0</v>
      </c>
      <c r="BL103" s="32">
        <f>ROUND(VLOOKUP($B103,'3.ข้อมูลงบทดลองปัจจุบัน'!$A$5:$CL$846,63,0),2)</f>
        <v>0</v>
      </c>
      <c r="BM103" s="32">
        <f>ROUND(VLOOKUP($B103,'3.ข้อมูลงบทดลองปัจจุบัน'!$A$5:$CL$846,64,0),2)</f>
        <v>0</v>
      </c>
      <c r="BN103" s="32">
        <f>ROUND(VLOOKUP($B103,'3.ข้อมูลงบทดลองปัจจุบัน'!$A$5:$CL$846,65,0),2)</f>
        <v>0</v>
      </c>
      <c r="BO103" s="32">
        <f>ROUND(VLOOKUP($B103,'3.ข้อมูลงบทดลองปัจจุบัน'!$A$5:$CL$846,66,0),2)</f>
        <v>0</v>
      </c>
      <c r="BP103" s="32">
        <f>ROUND(VLOOKUP($B103,'3.ข้อมูลงบทดลองปัจจุบัน'!$A$5:$CL$846,67,0),2)</f>
        <v>0</v>
      </c>
      <c r="BQ103" s="32">
        <f>ROUND(VLOOKUP($B103,'3.ข้อมูลงบทดลองปัจจุบัน'!$A$5:$CL$846,68,0),2)</f>
        <v>0</v>
      </c>
      <c r="BR103" s="32">
        <f>ROUND(VLOOKUP($B103,'3.ข้อมูลงบทดลองปัจจุบัน'!$A$5:$CL$846,69,0),2)</f>
        <v>0</v>
      </c>
      <c r="BS103" s="32">
        <f>ROUND(VLOOKUP($B103,'3.ข้อมูลงบทดลองปัจจุบัน'!$A$5:$CL$846,70,0),2)</f>
        <v>0</v>
      </c>
      <c r="BT103" s="32">
        <f>ROUND(VLOOKUP($B103,'3.ข้อมูลงบทดลองปัจจุบัน'!$A$5:$CL$846,71,0),2)</f>
        <v>0</v>
      </c>
      <c r="BU103" s="32">
        <f>ROUND(VLOOKUP($B103,'3.ข้อมูลงบทดลองปัจจุบัน'!$A$5:$CL$846,72,0),2)</f>
        <v>0</v>
      </c>
      <c r="BV103" s="32">
        <f>ROUND(VLOOKUP($B103,'3.ข้อมูลงบทดลองปัจจุบัน'!$A$5:$CL$846,73,0),2)</f>
        <v>0</v>
      </c>
      <c r="BW103" s="32">
        <f>ROUND(VLOOKUP($B103,'3.ข้อมูลงบทดลองปัจจุบัน'!$A$5:$CL$846,74,0),2)</f>
        <v>0</v>
      </c>
      <c r="BX103" s="32">
        <f>ROUND(VLOOKUP($B103,'3.ข้อมูลงบทดลองปัจจุบัน'!$A$5:$CL$846,75,0),2)</f>
        <v>0</v>
      </c>
      <c r="BY103" s="32">
        <f>ROUND(VLOOKUP($B103,'3.ข้อมูลงบทดลองปัจจุบัน'!$A$5:$CL$846,76,0),2)</f>
        <v>0</v>
      </c>
      <c r="BZ103" s="32">
        <f>ROUND(VLOOKUP($B103,'3.ข้อมูลงบทดลองปัจจุบัน'!$A$5:$CL$846,77,0),2)</f>
        <v>0</v>
      </c>
      <c r="CA103" s="32">
        <f>ROUND(VLOOKUP($B103,'3.ข้อมูลงบทดลองปัจจุบัน'!$A$5:$CL$846,78,0),2)</f>
        <v>0</v>
      </c>
      <c r="CB103" s="32">
        <f>ROUND(VLOOKUP($B103,'3.ข้อมูลงบทดลองปัจจุบัน'!$A$5:$CL$846,79,0),2)</f>
        <v>0</v>
      </c>
      <c r="CC103" s="32">
        <f>ROUND(VLOOKUP($B103,'3.ข้อมูลงบทดลองปัจจุบัน'!$A$5:$CL$846,80,0),2)</f>
        <v>0</v>
      </c>
      <c r="CD103" s="32">
        <f>ROUND(VLOOKUP($B103,'3.ข้อมูลงบทดลองปัจจุบัน'!$A$5:$CL$846,81,0),2)</f>
        <v>0</v>
      </c>
      <c r="CE103" s="32">
        <f>ROUND(VLOOKUP($B103,'3.ข้อมูลงบทดลองปัจจุบัน'!$A$5:$CL$846,82,0),2)</f>
        <v>0</v>
      </c>
      <c r="CF103" s="32">
        <f>ROUND(VLOOKUP($B103,'3.ข้อมูลงบทดลองปัจจุบัน'!$A$5:$CL$846,83,0),2)</f>
        <v>0</v>
      </c>
      <c r="CG103" s="32">
        <f>ROUND(VLOOKUP($B103,'3.ข้อมูลงบทดลองปัจจุบัน'!$A$5:$CL$846,84,0),2)</f>
        <v>0</v>
      </c>
      <c r="CH103" s="32">
        <f>ROUND(VLOOKUP($B103,'3.ข้อมูลงบทดลองปัจจุบัน'!$A$5:$CL$846,85,0),2)</f>
        <v>0</v>
      </c>
      <c r="CI103" s="32">
        <f>ROUND(VLOOKUP($B103,'3.ข้อมูลงบทดลองปัจจุบัน'!$A$5:$CL$846,86,0),2)</f>
        <v>0</v>
      </c>
      <c r="CJ103" s="32">
        <f>ROUND(VLOOKUP($B103,'3.ข้อมูลงบทดลองปัจจุบัน'!$A$5:$CL$846,87,0),2)</f>
        <v>0</v>
      </c>
      <c r="CK103" s="32">
        <f>ROUND(VLOOKUP($B103,'3.ข้อมูลงบทดลองปัจจุบัน'!$A$5:$CL$846,88,0),2)</f>
        <v>0</v>
      </c>
      <c r="CL103" s="32">
        <f>ROUND(VLOOKUP($B103,'3.ข้อมูลงบทดลองปัจจุบัน'!$A$5:$CL$846,89,0),2)</f>
        <v>0</v>
      </c>
      <c r="CM103" s="32">
        <f>ROUND(VLOOKUP($B103,'3.ข้อมูลงบทดลองปัจจุบัน'!$A$5:$CL$846,90,0),2)</f>
        <v>0</v>
      </c>
      <c r="CO103" s="75"/>
    </row>
    <row r="104" spans="1:93" x14ac:dyDescent="0.7">
      <c r="A104" s="101" t="s">
        <v>1471</v>
      </c>
      <c r="B104" s="101" t="s">
        <v>2015</v>
      </c>
      <c r="C104" s="100" t="s">
        <v>1493</v>
      </c>
      <c r="D104" s="32">
        <f>ROUND(VLOOKUP($B104,'3.ข้อมูลงบทดลองปัจจุบัน'!$A$5:$CL$846,3,0),2)</f>
        <v>0</v>
      </c>
      <c r="E104" s="32">
        <f>ROUND(VLOOKUP($B104,'3.ข้อมูลงบทดลองปัจจุบัน'!$A$5:$CL$846,4,0),2)</f>
        <v>0</v>
      </c>
      <c r="F104" s="32">
        <f>ROUND(VLOOKUP($B104,'3.ข้อมูลงบทดลองปัจจุบัน'!$A$5:$CL$846,5,0),2)</f>
        <v>0</v>
      </c>
      <c r="G104" s="32">
        <f>ROUND(VLOOKUP($B104,'3.ข้อมูลงบทดลองปัจจุบัน'!$A$5:$CL$846,6,0),2)</f>
        <v>0</v>
      </c>
      <c r="H104" s="32">
        <f>ROUND(VLOOKUP($B104,'3.ข้อมูลงบทดลองปัจจุบัน'!$A$5:$CL$846,7,0),2)</f>
        <v>0</v>
      </c>
      <c r="I104" s="32">
        <f>ROUND(VLOOKUP($B104,'3.ข้อมูลงบทดลองปัจจุบัน'!$A$5:$CL$846,8,0),2)</f>
        <v>0</v>
      </c>
      <c r="J104" s="32">
        <f>ROUND(VLOOKUP($B104,'3.ข้อมูลงบทดลองปัจจุบัน'!$A$5:$CL$846,9,0),2)</f>
        <v>0</v>
      </c>
      <c r="K104" s="32">
        <f>ROUND(VLOOKUP($B104,'3.ข้อมูลงบทดลองปัจจุบัน'!$A$5:$CL$846,10,0),2)</f>
        <v>0</v>
      </c>
      <c r="L104" s="32">
        <f>ROUND(VLOOKUP($B104,'3.ข้อมูลงบทดลองปัจจุบัน'!$A$5:$CL$846,11,0),2)</f>
        <v>0</v>
      </c>
      <c r="M104" s="32">
        <f>ROUND(VLOOKUP($B104,'3.ข้อมูลงบทดลองปัจจุบัน'!$A$5:$CL$846,12,0),2)</f>
        <v>0</v>
      </c>
      <c r="N104" s="32">
        <f>ROUND(VLOOKUP($B104,'3.ข้อมูลงบทดลองปัจจุบัน'!$A$5:$CL$846,13,0),2)</f>
        <v>0</v>
      </c>
      <c r="O104" s="32">
        <f>ROUND(VLOOKUP($B104,'3.ข้อมูลงบทดลองปัจจุบัน'!$A$5:$CL$846,14,0),2)</f>
        <v>0</v>
      </c>
      <c r="P104" s="32">
        <f>ROUND(VLOOKUP($B104,'3.ข้อมูลงบทดลองปัจจุบัน'!$A$5:$CL$846,15,0),2)</f>
        <v>0</v>
      </c>
      <c r="Q104" s="32">
        <f>ROUND(VLOOKUP($B104,'3.ข้อมูลงบทดลองปัจจุบัน'!$A$5:$CL$846,16,0),2)</f>
        <v>0</v>
      </c>
      <c r="R104" s="32">
        <f>ROUND(VLOOKUP($B104,'3.ข้อมูลงบทดลองปัจจุบัน'!$A$5:$CL$846,17,0),2)</f>
        <v>0</v>
      </c>
      <c r="S104" s="32">
        <f>ROUND(VLOOKUP($B104,'3.ข้อมูลงบทดลองปัจจุบัน'!$A$5:$CL$846,18,0),2)</f>
        <v>0</v>
      </c>
      <c r="T104" s="32">
        <f>ROUND(VLOOKUP($B104,'3.ข้อมูลงบทดลองปัจจุบัน'!$A$5:$CL$846,19,0),2)</f>
        <v>0</v>
      </c>
      <c r="U104" s="32">
        <f>ROUND(VLOOKUP($B104,'3.ข้อมูลงบทดลองปัจจุบัน'!$A$5:$CL$846,20,0),2)</f>
        <v>0</v>
      </c>
      <c r="V104" s="32">
        <f>ROUND(VLOOKUP($B104,'3.ข้อมูลงบทดลองปัจจุบัน'!$A$5:$CL$846,21,0),2)</f>
        <v>0</v>
      </c>
      <c r="W104" s="32">
        <f>ROUND(VLOOKUP($B104,'3.ข้อมูลงบทดลองปัจจุบัน'!$A$5:$CL$846,22,0),2)</f>
        <v>0</v>
      </c>
      <c r="X104" s="32">
        <f>ROUND(VLOOKUP($B104,'3.ข้อมูลงบทดลองปัจจุบัน'!$A$5:$CL$846,23,0),2)</f>
        <v>0</v>
      </c>
      <c r="Y104" s="32">
        <f>ROUND(VLOOKUP($B104,'3.ข้อมูลงบทดลองปัจจุบัน'!$A$5:$CL$846,24,0),2)</f>
        <v>0</v>
      </c>
      <c r="Z104" s="32">
        <f>ROUND(VLOOKUP($B104,'3.ข้อมูลงบทดลองปัจจุบัน'!$A$5:$CL$846,25,0),2)</f>
        <v>0</v>
      </c>
      <c r="AA104" s="32">
        <f>ROUND(VLOOKUP($B104,'3.ข้อมูลงบทดลองปัจจุบัน'!$A$5:$CL$846,26,0),2)</f>
        <v>0</v>
      </c>
      <c r="AB104" s="32">
        <f>ROUND(VLOOKUP($B104,'3.ข้อมูลงบทดลองปัจจุบัน'!$A$5:$CL$846,27,0),2)</f>
        <v>0</v>
      </c>
      <c r="AC104" s="32">
        <f>ROUND(VLOOKUP($B104,'3.ข้อมูลงบทดลองปัจจุบัน'!$A$5:$CL$846,28,0),2)</f>
        <v>0</v>
      </c>
      <c r="AD104" s="32">
        <f>ROUND(VLOOKUP($B104,'3.ข้อมูลงบทดลองปัจจุบัน'!$A$5:$CL$846,29,0),2)</f>
        <v>0</v>
      </c>
      <c r="AE104" s="32">
        <f>ROUND(VLOOKUP($B104,'3.ข้อมูลงบทดลองปัจจุบัน'!$A$5:$CL$846,30,0),2)</f>
        <v>0</v>
      </c>
      <c r="AF104" s="32">
        <f>ROUND(VLOOKUP($B104,'3.ข้อมูลงบทดลองปัจจุบัน'!$A$5:$CL$846,31,0),2)</f>
        <v>0</v>
      </c>
      <c r="AG104" s="32">
        <f>ROUND(VLOOKUP($B104,'3.ข้อมูลงบทดลองปัจจุบัน'!$A$5:$CL$846,32,0),2)</f>
        <v>0</v>
      </c>
      <c r="AH104" s="32">
        <f>ROUND(VLOOKUP($B104,'3.ข้อมูลงบทดลองปัจจุบัน'!$A$5:$CL$846,33,0),2)</f>
        <v>0</v>
      </c>
      <c r="AI104" s="32">
        <f>ROUND(VLOOKUP($B104,'3.ข้อมูลงบทดลองปัจจุบัน'!$A$5:$CL$846,34,0),2)</f>
        <v>0</v>
      </c>
      <c r="AJ104" s="32">
        <f>ROUND(VLOOKUP($B104,'3.ข้อมูลงบทดลองปัจจุบัน'!$A$5:$CL$846,35,0),2)</f>
        <v>0</v>
      </c>
      <c r="AK104" s="32">
        <f>ROUND(VLOOKUP($B104,'3.ข้อมูลงบทดลองปัจจุบัน'!$A$5:$CL$846,36,0),2)</f>
        <v>0</v>
      </c>
      <c r="AL104" s="32">
        <f>ROUND(VLOOKUP($B104,'3.ข้อมูลงบทดลองปัจจุบัน'!$A$5:$CL$846,37,0),2)</f>
        <v>0</v>
      </c>
      <c r="AM104" s="32">
        <f>ROUND(VLOOKUP($B104,'3.ข้อมูลงบทดลองปัจจุบัน'!$A$5:$CL$846,38,0),2)</f>
        <v>0</v>
      </c>
      <c r="AN104" s="32">
        <f>ROUND(VLOOKUP($B104,'3.ข้อมูลงบทดลองปัจจุบัน'!$A$5:$CL$846,39,0),2)</f>
        <v>0</v>
      </c>
      <c r="AO104" s="32">
        <f>ROUND(VLOOKUP($B104,'3.ข้อมูลงบทดลองปัจจุบัน'!$A$5:$CL$846,40,0),2)</f>
        <v>0</v>
      </c>
      <c r="AP104" s="32">
        <f>ROUND(VLOOKUP($B104,'3.ข้อมูลงบทดลองปัจจุบัน'!$A$5:$CL$846,41,0),2)</f>
        <v>0</v>
      </c>
      <c r="AQ104" s="32">
        <f>ROUND(VLOOKUP($B104,'3.ข้อมูลงบทดลองปัจจุบัน'!$A$5:$CL$846,42,0),2)</f>
        <v>0</v>
      </c>
      <c r="AR104" s="32">
        <f>ROUND(VLOOKUP($B104,'3.ข้อมูลงบทดลองปัจจุบัน'!$A$5:$CL$846,43,0),2)</f>
        <v>0</v>
      </c>
      <c r="AS104" s="32">
        <f>ROUND(VLOOKUP($B104,'3.ข้อมูลงบทดลองปัจจุบัน'!$A$5:$CL$846,44,0),2)</f>
        <v>0</v>
      </c>
      <c r="AT104" s="32">
        <f>ROUND(VLOOKUP($B104,'3.ข้อมูลงบทดลองปัจจุบัน'!$A$5:$CL$846,45,0),2)</f>
        <v>0</v>
      </c>
      <c r="AU104" s="32">
        <f>ROUND(VLOOKUP($B104,'3.ข้อมูลงบทดลองปัจจุบัน'!$A$5:$CL$846,46,0),2)</f>
        <v>0</v>
      </c>
      <c r="AV104" s="32">
        <f>ROUND(VLOOKUP($B104,'3.ข้อมูลงบทดลองปัจจุบัน'!$A$5:$CL$846,47,0),2)</f>
        <v>0</v>
      </c>
      <c r="AW104" s="32">
        <f>ROUND(VLOOKUP($B104,'3.ข้อมูลงบทดลองปัจจุบัน'!$A$5:$CL$846,48,0),2)</f>
        <v>0</v>
      </c>
      <c r="AX104" s="32">
        <f>ROUND(VLOOKUP($B104,'3.ข้อมูลงบทดลองปัจจุบัน'!$A$5:$CL$846,49,0),2)</f>
        <v>0</v>
      </c>
      <c r="AY104" s="32">
        <f>ROUND(VLOOKUP($B104,'3.ข้อมูลงบทดลองปัจจุบัน'!$A$5:$CL$846,50,0),2)</f>
        <v>0</v>
      </c>
      <c r="AZ104" s="32">
        <f>ROUND(VLOOKUP($B104,'3.ข้อมูลงบทดลองปัจจุบัน'!$A$5:$CL$846,51,0),2)</f>
        <v>0</v>
      </c>
      <c r="BA104" s="32">
        <f>ROUND(VLOOKUP($B104,'3.ข้อมูลงบทดลองปัจจุบัน'!$A$5:$CL$846,52,0),2)</f>
        <v>0</v>
      </c>
      <c r="BB104" s="32">
        <f>ROUND(VLOOKUP($B104,'3.ข้อมูลงบทดลองปัจจุบัน'!$A$5:$CL$846,53,0),2)</f>
        <v>0</v>
      </c>
      <c r="BC104" s="32">
        <f>ROUND(VLOOKUP($B104,'3.ข้อมูลงบทดลองปัจจุบัน'!$A$5:$CL$846,54,0),2)</f>
        <v>0</v>
      </c>
      <c r="BD104" s="32">
        <f>ROUND(VLOOKUP($B104,'3.ข้อมูลงบทดลองปัจจุบัน'!$A$5:$CL$846,55,0),2)</f>
        <v>0</v>
      </c>
      <c r="BE104" s="32">
        <f>ROUND(VLOOKUP($B104,'3.ข้อมูลงบทดลองปัจจุบัน'!$A$5:$CL$846,56,0),2)</f>
        <v>0</v>
      </c>
      <c r="BF104" s="32">
        <f>ROUND(VLOOKUP($B104,'3.ข้อมูลงบทดลองปัจจุบัน'!$A$5:$CL$846,57,0),2)</f>
        <v>0</v>
      </c>
      <c r="BG104" s="32">
        <f>ROUND(VLOOKUP($B104,'3.ข้อมูลงบทดลองปัจจุบัน'!$A$5:$CL$846,58,0),2)</f>
        <v>0</v>
      </c>
      <c r="BH104" s="32">
        <f>ROUND(VLOOKUP($B104,'3.ข้อมูลงบทดลองปัจจุบัน'!$A$5:$CL$846,59,0),2)</f>
        <v>0</v>
      </c>
      <c r="BI104" s="32">
        <f>ROUND(VLOOKUP($B104,'3.ข้อมูลงบทดลองปัจจุบัน'!$A$5:$CL$846,60,0),2)</f>
        <v>0</v>
      </c>
      <c r="BJ104" s="32">
        <f>ROUND(VLOOKUP($B104,'3.ข้อมูลงบทดลองปัจจุบัน'!$A$5:$CL$846,61,0),2)</f>
        <v>0</v>
      </c>
      <c r="BK104" s="32">
        <f>ROUND(VLOOKUP($B104,'3.ข้อมูลงบทดลองปัจจุบัน'!$A$5:$CL$846,62,0),2)</f>
        <v>16000</v>
      </c>
      <c r="BL104" s="32">
        <f>ROUND(VLOOKUP($B104,'3.ข้อมูลงบทดลองปัจจุบัน'!$A$5:$CL$846,63,0),2)</f>
        <v>0</v>
      </c>
      <c r="BM104" s="32">
        <f>ROUND(VLOOKUP($B104,'3.ข้อมูลงบทดลองปัจจุบัน'!$A$5:$CL$846,64,0),2)</f>
        <v>0</v>
      </c>
      <c r="BN104" s="32">
        <f>ROUND(VLOOKUP($B104,'3.ข้อมูลงบทดลองปัจจุบัน'!$A$5:$CL$846,65,0),2)</f>
        <v>0</v>
      </c>
      <c r="BO104" s="32">
        <f>ROUND(VLOOKUP($B104,'3.ข้อมูลงบทดลองปัจจุบัน'!$A$5:$CL$846,66,0),2)</f>
        <v>0</v>
      </c>
      <c r="BP104" s="32">
        <f>ROUND(VLOOKUP($B104,'3.ข้อมูลงบทดลองปัจจุบัน'!$A$5:$CL$846,67,0),2)</f>
        <v>0</v>
      </c>
      <c r="BQ104" s="32">
        <f>ROUND(VLOOKUP($B104,'3.ข้อมูลงบทดลองปัจจุบัน'!$A$5:$CL$846,68,0),2)</f>
        <v>0</v>
      </c>
      <c r="BR104" s="32">
        <f>ROUND(VLOOKUP($B104,'3.ข้อมูลงบทดลองปัจจุบัน'!$A$5:$CL$846,69,0),2)</f>
        <v>0</v>
      </c>
      <c r="BS104" s="32">
        <f>ROUND(VLOOKUP($B104,'3.ข้อมูลงบทดลองปัจจุบัน'!$A$5:$CL$846,70,0),2)</f>
        <v>0</v>
      </c>
      <c r="BT104" s="32">
        <f>ROUND(VLOOKUP($B104,'3.ข้อมูลงบทดลองปัจจุบัน'!$A$5:$CL$846,71,0),2)</f>
        <v>0</v>
      </c>
      <c r="BU104" s="32">
        <f>ROUND(VLOOKUP($B104,'3.ข้อมูลงบทดลองปัจจุบัน'!$A$5:$CL$846,72,0),2)</f>
        <v>2000</v>
      </c>
      <c r="BV104" s="32">
        <f>ROUND(VLOOKUP($B104,'3.ข้อมูลงบทดลองปัจจุบัน'!$A$5:$CL$846,73,0),2)</f>
        <v>0</v>
      </c>
      <c r="BW104" s="32">
        <f>ROUND(VLOOKUP($B104,'3.ข้อมูลงบทดลองปัจจุบัน'!$A$5:$CL$846,74,0),2)</f>
        <v>0</v>
      </c>
      <c r="BX104" s="32">
        <f>ROUND(VLOOKUP($B104,'3.ข้อมูลงบทดลองปัจจุบัน'!$A$5:$CL$846,75,0),2)</f>
        <v>0</v>
      </c>
      <c r="BY104" s="32">
        <f>ROUND(VLOOKUP($B104,'3.ข้อมูลงบทดลองปัจจุบัน'!$A$5:$CL$846,76,0),2)</f>
        <v>0</v>
      </c>
      <c r="BZ104" s="32">
        <f>ROUND(VLOOKUP($B104,'3.ข้อมูลงบทดลองปัจจุบัน'!$A$5:$CL$846,77,0),2)</f>
        <v>0</v>
      </c>
      <c r="CA104" s="32">
        <f>ROUND(VLOOKUP($B104,'3.ข้อมูลงบทดลองปัจจุบัน'!$A$5:$CL$846,78,0),2)</f>
        <v>0</v>
      </c>
      <c r="CB104" s="32">
        <f>ROUND(VLOOKUP($B104,'3.ข้อมูลงบทดลองปัจจุบัน'!$A$5:$CL$846,79,0),2)</f>
        <v>0</v>
      </c>
      <c r="CC104" s="32">
        <f>ROUND(VLOOKUP($B104,'3.ข้อมูลงบทดลองปัจจุบัน'!$A$5:$CL$846,80,0),2)</f>
        <v>0</v>
      </c>
      <c r="CD104" s="32">
        <f>ROUND(VLOOKUP($B104,'3.ข้อมูลงบทดลองปัจจุบัน'!$A$5:$CL$846,81,0),2)</f>
        <v>0</v>
      </c>
      <c r="CE104" s="32">
        <f>ROUND(VLOOKUP($B104,'3.ข้อมูลงบทดลองปัจจุบัน'!$A$5:$CL$846,82,0),2)</f>
        <v>0</v>
      </c>
      <c r="CF104" s="32">
        <f>ROUND(VLOOKUP($B104,'3.ข้อมูลงบทดลองปัจจุบัน'!$A$5:$CL$846,83,0),2)</f>
        <v>0</v>
      </c>
      <c r="CG104" s="32">
        <f>ROUND(VLOOKUP($B104,'3.ข้อมูลงบทดลองปัจจุบัน'!$A$5:$CL$846,84,0),2)</f>
        <v>0</v>
      </c>
      <c r="CH104" s="32">
        <f>ROUND(VLOOKUP($B104,'3.ข้อมูลงบทดลองปัจจุบัน'!$A$5:$CL$846,85,0),2)</f>
        <v>0</v>
      </c>
      <c r="CI104" s="32">
        <f>ROUND(VLOOKUP($B104,'3.ข้อมูลงบทดลองปัจจุบัน'!$A$5:$CL$846,86,0),2)</f>
        <v>0</v>
      </c>
      <c r="CJ104" s="32">
        <f>ROUND(VLOOKUP($B104,'3.ข้อมูลงบทดลองปัจจุบัน'!$A$5:$CL$846,87,0),2)</f>
        <v>0</v>
      </c>
      <c r="CK104" s="32">
        <f>ROUND(VLOOKUP($B104,'3.ข้อมูลงบทดลองปัจจุบัน'!$A$5:$CL$846,88,0),2)</f>
        <v>0</v>
      </c>
      <c r="CL104" s="32">
        <f>ROUND(VLOOKUP($B104,'3.ข้อมูลงบทดลองปัจจุบัน'!$A$5:$CL$846,89,0),2)</f>
        <v>0</v>
      </c>
      <c r="CM104" s="32">
        <f>ROUND(VLOOKUP($B104,'3.ข้อมูลงบทดลองปัจจุบัน'!$A$5:$CL$846,90,0),2)</f>
        <v>0</v>
      </c>
      <c r="CO104" s="75"/>
    </row>
    <row r="105" spans="1:93" x14ac:dyDescent="0.7">
      <c r="A105" s="101" t="s">
        <v>1471</v>
      </c>
      <c r="B105" s="101" t="s">
        <v>2016</v>
      </c>
      <c r="C105" s="100" t="s">
        <v>1494</v>
      </c>
      <c r="D105" s="32">
        <f>ROUND(VLOOKUP($B105,'3.ข้อมูลงบทดลองปัจจุบัน'!$A$5:$CL$846,3,0),2)</f>
        <v>0</v>
      </c>
      <c r="E105" s="32">
        <f>ROUND(VLOOKUP($B105,'3.ข้อมูลงบทดลองปัจจุบัน'!$A$5:$CL$846,4,0),2)</f>
        <v>0</v>
      </c>
      <c r="F105" s="32">
        <f>ROUND(VLOOKUP($B105,'3.ข้อมูลงบทดลองปัจจุบัน'!$A$5:$CL$846,5,0),2)</f>
        <v>0</v>
      </c>
      <c r="G105" s="32">
        <f>ROUND(VLOOKUP($B105,'3.ข้อมูลงบทดลองปัจจุบัน'!$A$5:$CL$846,6,0),2)</f>
        <v>0</v>
      </c>
      <c r="H105" s="32">
        <f>ROUND(VLOOKUP($B105,'3.ข้อมูลงบทดลองปัจจุบัน'!$A$5:$CL$846,7,0),2)</f>
        <v>0</v>
      </c>
      <c r="I105" s="32">
        <f>ROUND(VLOOKUP($B105,'3.ข้อมูลงบทดลองปัจจุบัน'!$A$5:$CL$846,8,0),2)</f>
        <v>0</v>
      </c>
      <c r="J105" s="32">
        <f>ROUND(VLOOKUP($B105,'3.ข้อมูลงบทดลองปัจจุบัน'!$A$5:$CL$846,9,0),2)</f>
        <v>0</v>
      </c>
      <c r="K105" s="32">
        <f>ROUND(VLOOKUP($B105,'3.ข้อมูลงบทดลองปัจจุบัน'!$A$5:$CL$846,10,0),2)</f>
        <v>0</v>
      </c>
      <c r="L105" s="32">
        <f>ROUND(VLOOKUP($B105,'3.ข้อมูลงบทดลองปัจจุบัน'!$A$5:$CL$846,11,0),2)</f>
        <v>0</v>
      </c>
      <c r="M105" s="32">
        <f>ROUND(VLOOKUP($B105,'3.ข้อมูลงบทดลองปัจจุบัน'!$A$5:$CL$846,12,0),2)</f>
        <v>0</v>
      </c>
      <c r="N105" s="32">
        <f>ROUND(VLOOKUP($B105,'3.ข้อมูลงบทดลองปัจจุบัน'!$A$5:$CL$846,13,0),2)</f>
        <v>0</v>
      </c>
      <c r="O105" s="32">
        <f>ROUND(VLOOKUP($B105,'3.ข้อมูลงบทดลองปัจจุบัน'!$A$5:$CL$846,14,0),2)</f>
        <v>0</v>
      </c>
      <c r="P105" s="32">
        <f>ROUND(VLOOKUP($B105,'3.ข้อมูลงบทดลองปัจจุบัน'!$A$5:$CL$846,15,0),2)</f>
        <v>0</v>
      </c>
      <c r="Q105" s="32">
        <f>ROUND(VLOOKUP($B105,'3.ข้อมูลงบทดลองปัจจุบัน'!$A$5:$CL$846,16,0),2)</f>
        <v>0</v>
      </c>
      <c r="R105" s="32">
        <f>ROUND(VLOOKUP($B105,'3.ข้อมูลงบทดลองปัจจุบัน'!$A$5:$CL$846,17,0),2)</f>
        <v>0</v>
      </c>
      <c r="S105" s="32">
        <f>ROUND(VLOOKUP($B105,'3.ข้อมูลงบทดลองปัจจุบัน'!$A$5:$CL$846,18,0),2)</f>
        <v>0</v>
      </c>
      <c r="T105" s="32">
        <f>ROUND(VLOOKUP($B105,'3.ข้อมูลงบทดลองปัจจุบัน'!$A$5:$CL$846,19,0),2)</f>
        <v>0</v>
      </c>
      <c r="U105" s="32">
        <f>ROUND(VLOOKUP($B105,'3.ข้อมูลงบทดลองปัจจุบัน'!$A$5:$CL$846,20,0),2)</f>
        <v>0</v>
      </c>
      <c r="V105" s="32">
        <f>ROUND(VLOOKUP($B105,'3.ข้อมูลงบทดลองปัจจุบัน'!$A$5:$CL$846,21,0),2)</f>
        <v>0</v>
      </c>
      <c r="W105" s="32">
        <f>ROUND(VLOOKUP($B105,'3.ข้อมูลงบทดลองปัจจุบัน'!$A$5:$CL$846,22,0),2)</f>
        <v>0</v>
      </c>
      <c r="X105" s="32">
        <f>ROUND(VLOOKUP($B105,'3.ข้อมูลงบทดลองปัจจุบัน'!$A$5:$CL$846,23,0),2)</f>
        <v>0</v>
      </c>
      <c r="Y105" s="32">
        <f>ROUND(VLOOKUP($B105,'3.ข้อมูลงบทดลองปัจจุบัน'!$A$5:$CL$846,24,0),2)</f>
        <v>0</v>
      </c>
      <c r="Z105" s="32">
        <f>ROUND(VLOOKUP($B105,'3.ข้อมูลงบทดลองปัจจุบัน'!$A$5:$CL$846,25,0),2)</f>
        <v>0</v>
      </c>
      <c r="AA105" s="32">
        <f>ROUND(VLOOKUP($B105,'3.ข้อมูลงบทดลองปัจจุบัน'!$A$5:$CL$846,26,0),2)</f>
        <v>0</v>
      </c>
      <c r="AB105" s="32">
        <f>ROUND(VLOOKUP($B105,'3.ข้อมูลงบทดลองปัจจุบัน'!$A$5:$CL$846,27,0),2)</f>
        <v>0</v>
      </c>
      <c r="AC105" s="32">
        <f>ROUND(VLOOKUP($B105,'3.ข้อมูลงบทดลองปัจจุบัน'!$A$5:$CL$846,28,0),2)</f>
        <v>0</v>
      </c>
      <c r="AD105" s="32">
        <f>ROUND(VLOOKUP($B105,'3.ข้อมูลงบทดลองปัจจุบัน'!$A$5:$CL$846,29,0),2)</f>
        <v>0</v>
      </c>
      <c r="AE105" s="32">
        <f>ROUND(VLOOKUP($B105,'3.ข้อมูลงบทดลองปัจจุบัน'!$A$5:$CL$846,30,0),2)</f>
        <v>0</v>
      </c>
      <c r="AF105" s="32">
        <f>ROUND(VLOOKUP($B105,'3.ข้อมูลงบทดลองปัจจุบัน'!$A$5:$CL$846,31,0),2)</f>
        <v>0</v>
      </c>
      <c r="AG105" s="32">
        <f>ROUND(VLOOKUP($B105,'3.ข้อมูลงบทดลองปัจจุบัน'!$A$5:$CL$846,32,0),2)</f>
        <v>0</v>
      </c>
      <c r="AH105" s="32">
        <f>ROUND(VLOOKUP($B105,'3.ข้อมูลงบทดลองปัจจุบัน'!$A$5:$CL$846,33,0),2)</f>
        <v>0</v>
      </c>
      <c r="AI105" s="32">
        <f>ROUND(VLOOKUP($B105,'3.ข้อมูลงบทดลองปัจจุบัน'!$A$5:$CL$846,34,0),2)</f>
        <v>0</v>
      </c>
      <c r="AJ105" s="32">
        <f>ROUND(VLOOKUP($B105,'3.ข้อมูลงบทดลองปัจจุบัน'!$A$5:$CL$846,35,0),2)</f>
        <v>0</v>
      </c>
      <c r="AK105" s="32">
        <f>ROUND(VLOOKUP($B105,'3.ข้อมูลงบทดลองปัจจุบัน'!$A$5:$CL$846,36,0),2)</f>
        <v>0</v>
      </c>
      <c r="AL105" s="32">
        <f>ROUND(VLOOKUP($B105,'3.ข้อมูลงบทดลองปัจจุบัน'!$A$5:$CL$846,37,0),2)</f>
        <v>0</v>
      </c>
      <c r="AM105" s="32">
        <f>ROUND(VLOOKUP($B105,'3.ข้อมูลงบทดลองปัจจุบัน'!$A$5:$CL$846,38,0),2)</f>
        <v>0</v>
      </c>
      <c r="AN105" s="32">
        <f>ROUND(VLOOKUP($B105,'3.ข้อมูลงบทดลองปัจจุบัน'!$A$5:$CL$846,39,0),2)</f>
        <v>0</v>
      </c>
      <c r="AO105" s="32">
        <f>ROUND(VLOOKUP($B105,'3.ข้อมูลงบทดลองปัจจุบัน'!$A$5:$CL$846,40,0),2)</f>
        <v>0</v>
      </c>
      <c r="AP105" s="32">
        <f>ROUND(VLOOKUP($B105,'3.ข้อมูลงบทดลองปัจจุบัน'!$A$5:$CL$846,41,0),2)</f>
        <v>0</v>
      </c>
      <c r="AQ105" s="32">
        <f>ROUND(VLOOKUP($B105,'3.ข้อมูลงบทดลองปัจจุบัน'!$A$5:$CL$846,42,0),2)</f>
        <v>0</v>
      </c>
      <c r="AR105" s="32">
        <f>ROUND(VLOOKUP($B105,'3.ข้อมูลงบทดลองปัจจุบัน'!$A$5:$CL$846,43,0),2)</f>
        <v>9000</v>
      </c>
      <c r="AS105" s="32">
        <f>ROUND(VLOOKUP($B105,'3.ข้อมูลงบทดลองปัจจุบัน'!$A$5:$CL$846,44,0),2)</f>
        <v>0</v>
      </c>
      <c r="AT105" s="32">
        <f>ROUND(VLOOKUP($B105,'3.ข้อมูลงบทดลองปัจจุบัน'!$A$5:$CL$846,45,0),2)</f>
        <v>0</v>
      </c>
      <c r="AU105" s="32">
        <f>ROUND(VLOOKUP($B105,'3.ข้อมูลงบทดลองปัจจุบัน'!$A$5:$CL$846,46,0),2)</f>
        <v>0</v>
      </c>
      <c r="AV105" s="32">
        <f>ROUND(VLOOKUP($B105,'3.ข้อมูลงบทดลองปัจจุบัน'!$A$5:$CL$846,47,0),2)</f>
        <v>0</v>
      </c>
      <c r="AW105" s="32">
        <f>ROUND(VLOOKUP($B105,'3.ข้อมูลงบทดลองปัจจุบัน'!$A$5:$CL$846,48,0),2)</f>
        <v>0</v>
      </c>
      <c r="AX105" s="32">
        <f>ROUND(VLOOKUP($B105,'3.ข้อมูลงบทดลองปัจจุบัน'!$A$5:$CL$846,49,0),2)</f>
        <v>0</v>
      </c>
      <c r="AY105" s="32">
        <f>ROUND(VLOOKUP($B105,'3.ข้อมูลงบทดลองปัจจุบัน'!$A$5:$CL$846,50,0),2)</f>
        <v>0</v>
      </c>
      <c r="AZ105" s="32">
        <f>ROUND(VLOOKUP($B105,'3.ข้อมูลงบทดลองปัจจุบัน'!$A$5:$CL$846,51,0),2)</f>
        <v>0</v>
      </c>
      <c r="BA105" s="32">
        <f>ROUND(VLOOKUP($B105,'3.ข้อมูลงบทดลองปัจจุบัน'!$A$5:$CL$846,52,0),2)</f>
        <v>0</v>
      </c>
      <c r="BB105" s="32">
        <f>ROUND(VLOOKUP($B105,'3.ข้อมูลงบทดลองปัจจุบัน'!$A$5:$CL$846,53,0),2)</f>
        <v>0</v>
      </c>
      <c r="BC105" s="32">
        <f>ROUND(VLOOKUP($B105,'3.ข้อมูลงบทดลองปัจจุบัน'!$A$5:$CL$846,54,0),2)</f>
        <v>0</v>
      </c>
      <c r="BD105" s="32">
        <f>ROUND(VLOOKUP($B105,'3.ข้อมูลงบทดลองปัจจุบัน'!$A$5:$CL$846,55,0),2)</f>
        <v>21000</v>
      </c>
      <c r="BE105" s="32">
        <f>ROUND(VLOOKUP($B105,'3.ข้อมูลงบทดลองปัจจุบัน'!$A$5:$CL$846,56,0),2)</f>
        <v>0</v>
      </c>
      <c r="BF105" s="32">
        <f>ROUND(VLOOKUP($B105,'3.ข้อมูลงบทดลองปัจจุบัน'!$A$5:$CL$846,57,0),2)</f>
        <v>0</v>
      </c>
      <c r="BG105" s="32">
        <f>ROUND(VLOOKUP($B105,'3.ข้อมูลงบทดลองปัจจุบัน'!$A$5:$CL$846,58,0),2)</f>
        <v>0</v>
      </c>
      <c r="BH105" s="32">
        <f>ROUND(VLOOKUP($B105,'3.ข้อมูลงบทดลองปัจจุบัน'!$A$5:$CL$846,59,0),2)</f>
        <v>0</v>
      </c>
      <c r="BI105" s="32">
        <f>ROUND(VLOOKUP($B105,'3.ข้อมูลงบทดลองปัจจุบัน'!$A$5:$CL$846,60,0),2)</f>
        <v>0</v>
      </c>
      <c r="BJ105" s="32">
        <f>ROUND(VLOOKUP($B105,'3.ข้อมูลงบทดลองปัจจุบัน'!$A$5:$CL$846,61,0),2)</f>
        <v>0</v>
      </c>
      <c r="BK105" s="32">
        <f>ROUND(VLOOKUP($B105,'3.ข้อมูลงบทดลองปัจจุบัน'!$A$5:$CL$846,62,0),2)</f>
        <v>0</v>
      </c>
      <c r="BL105" s="32">
        <f>ROUND(VLOOKUP($B105,'3.ข้อมูลงบทดลองปัจจุบัน'!$A$5:$CL$846,63,0),2)</f>
        <v>0</v>
      </c>
      <c r="BM105" s="32">
        <f>ROUND(VLOOKUP($B105,'3.ข้อมูลงบทดลองปัจจุบัน'!$A$5:$CL$846,64,0),2)</f>
        <v>4629</v>
      </c>
      <c r="BN105" s="32">
        <f>ROUND(VLOOKUP($B105,'3.ข้อมูลงบทดลองปัจจุบัน'!$A$5:$CL$846,65,0),2)</f>
        <v>0</v>
      </c>
      <c r="BO105" s="32">
        <f>ROUND(VLOOKUP($B105,'3.ข้อมูลงบทดลองปัจจุบัน'!$A$5:$CL$846,66,0),2)</f>
        <v>0</v>
      </c>
      <c r="BP105" s="32">
        <f>ROUND(VLOOKUP($B105,'3.ข้อมูลงบทดลองปัจจุบัน'!$A$5:$CL$846,67,0),2)</f>
        <v>0</v>
      </c>
      <c r="BQ105" s="32">
        <f>ROUND(VLOOKUP($B105,'3.ข้อมูลงบทดลองปัจจุบัน'!$A$5:$CL$846,68,0),2)</f>
        <v>0</v>
      </c>
      <c r="BR105" s="32">
        <f>ROUND(VLOOKUP($B105,'3.ข้อมูลงบทดลองปัจจุบัน'!$A$5:$CL$846,69,0),2)</f>
        <v>0</v>
      </c>
      <c r="BS105" s="32">
        <f>ROUND(VLOOKUP($B105,'3.ข้อมูลงบทดลองปัจจุบัน'!$A$5:$CL$846,70,0),2)</f>
        <v>16321</v>
      </c>
      <c r="BT105" s="32">
        <f>ROUND(VLOOKUP($B105,'3.ข้อมูลงบทดลองปัจจุบัน'!$A$5:$CL$846,71,0),2)</f>
        <v>0</v>
      </c>
      <c r="BU105" s="32">
        <f>ROUND(VLOOKUP($B105,'3.ข้อมูลงบทดลองปัจจุบัน'!$A$5:$CL$846,72,0),2)</f>
        <v>0</v>
      </c>
      <c r="BV105" s="32">
        <f>ROUND(VLOOKUP($B105,'3.ข้อมูลงบทดลองปัจจุบัน'!$A$5:$CL$846,73,0),2)</f>
        <v>0</v>
      </c>
      <c r="BW105" s="32">
        <f>ROUND(VLOOKUP($B105,'3.ข้อมูลงบทดลองปัจจุบัน'!$A$5:$CL$846,74,0),2)</f>
        <v>0</v>
      </c>
      <c r="BX105" s="32">
        <f>ROUND(VLOOKUP($B105,'3.ข้อมูลงบทดลองปัจจุบัน'!$A$5:$CL$846,75,0),2)</f>
        <v>0</v>
      </c>
      <c r="BY105" s="32">
        <f>ROUND(VLOOKUP($B105,'3.ข้อมูลงบทดลองปัจจุบัน'!$A$5:$CL$846,76,0),2)</f>
        <v>0</v>
      </c>
      <c r="BZ105" s="32">
        <f>ROUND(VLOOKUP($B105,'3.ข้อมูลงบทดลองปัจจุบัน'!$A$5:$CL$846,77,0),2)</f>
        <v>0</v>
      </c>
      <c r="CA105" s="32">
        <f>ROUND(VLOOKUP($B105,'3.ข้อมูลงบทดลองปัจจุบัน'!$A$5:$CL$846,78,0),2)</f>
        <v>437.5</v>
      </c>
      <c r="CB105" s="32">
        <f>ROUND(VLOOKUP($B105,'3.ข้อมูลงบทดลองปัจจุบัน'!$A$5:$CL$846,79,0),2)</f>
        <v>0</v>
      </c>
      <c r="CC105" s="32">
        <f>ROUND(VLOOKUP($B105,'3.ข้อมูลงบทดลองปัจจุบัน'!$A$5:$CL$846,80,0),2)</f>
        <v>0</v>
      </c>
      <c r="CD105" s="32">
        <f>ROUND(VLOOKUP($B105,'3.ข้อมูลงบทดลองปัจจุบัน'!$A$5:$CL$846,81,0),2)</f>
        <v>0</v>
      </c>
      <c r="CE105" s="32">
        <f>ROUND(VLOOKUP($B105,'3.ข้อมูลงบทดลองปัจจุบัน'!$A$5:$CL$846,82,0),2)</f>
        <v>0</v>
      </c>
      <c r="CF105" s="32">
        <f>ROUND(VLOOKUP($B105,'3.ข้อมูลงบทดลองปัจจุบัน'!$A$5:$CL$846,83,0),2)</f>
        <v>0</v>
      </c>
      <c r="CG105" s="32">
        <f>ROUND(VLOOKUP($B105,'3.ข้อมูลงบทดลองปัจจุบัน'!$A$5:$CL$846,84,0),2)</f>
        <v>0</v>
      </c>
      <c r="CH105" s="32">
        <f>ROUND(VLOOKUP($B105,'3.ข้อมูลงบทดลองปัจจุบัน'!$A$5:$CL$846,85,0),2)</f>
        <v>0</v>
      </c>
      <c r="CI105" s="32">
        <f>ROUND(VLOOKUP($B105,'3.ข้อมูลงบทดลองปัจจุบัน'!$A$5:$CL$846,86,0),2)</f>
        <v>0</v>
      </c>
      <c r="CJ105" s="32">
        <f>ROUND(VLOOKUP($B105,'3.ข้อมูลงบทดลองปัจจุบัน'!$A$5:$CL$846,87,0),2)</f>
        <v>0</v>
      </c>
      <c r="CK105" s="32">
        <f>ROUND(VLOOKUP($B105,'3.ข้อมูลงบทดลองปัจจุบัน'!$A$5:$CL$846,88,0),2)</f>
        <v>0</v>
      </c>
      <c r="CL105" s="32">
        <f>ROUND(VLOOKUP($B105,'3.ข้อมูลงบทดลองปัจจุบัน'!$A$5:$CL$846,89,0),2)</f>
        <v>0</v>
      </c>
      <c r="CM105" s="32">
        <f>ROUND(VLOOKUP($B105,'3.ข้อมูลงบทดลองปัจจุบัน'!$A$5:$CL$846,90,0),2)</f>
        <v>0</v>
      </c>
      <c r="CO105" s="75"/>
    </row>
    <row r="106" spans="1:93" x14ac:dyDescent="0.7">
      <c r="A106" s="101" t="s">
        <v>1471</v>
      </c>
      <c r="B106" s="101" t="s">
        <v>2017</v>
      </c>
      <c r="C106" s="100" t="s">
        <v>681</v>
      </c>
      <c r="D106" s="32">
        <f>ROUND(VLOOKUP($B106,'3.ข้อมูลงบทดลองปัจจุบัน'!$A$5:$CL$846,3,0),2)</f>
        <v>0</v>
      </c>
      <c r="E106" s="32">
        <f>ROUND(VLOOKUP($B106,'3.ข้อมูลงบทดลองปัจจุบัน'!$A$5:$CL$846,4,0),2)</f>
        <v>0</v>
      </c>
      <c r="F106" s="32">
        <f>ROUND(VLOOKUP($B106,'3.ข้อมูลงบทดลองปัจจุบัน'!$A$5:$CL$846,5,0),2)</f>
        <v>0</v>
      </c>
      <c r="G106" s="32">
        <f>ROUND(VLOOKUP($B106,'3.ข้อมูลงบทดลองปัจจุบัน'!$A$5:$CL$846,6,0),2)</f>
        <v>0</v>
      </c>
      <c r="H106" s="32">
        <f>ROUND(VLOOKUP($B106,'3.ข้อมูลงบทดลองปัจจุบัน'!$A$5:$CL$846,7,0),2)</f>
        <v>0</v>
      </c>
      <c r="I106" s="32">
        <f>ROUND(VLOOKUP($B106,'3.ข้อมูลงบทดลองปัจจุบัน'!$A$5:$CL$846,8,0),2)</f>
        <v>14800</v>
      </c>
      <c r="J106" s="32">
        <f>ROUND(VLOOKUP($B106,'3.ข้อมูลงบทดลองปัจจุบัน'!$A$5:$CL$846,9,0),2)</f>
        <v>0</v>
      </c>
      <c r="K106" s="32">
        <f>ROUND(VLOOKUP($B106,'3.ข้อมูลงบทดลองปัจจุบัน'!$A$5:$CL$846,10,0),2)</f>
        <v>0</v>
      </c>
      <c r="L106" s="32">
        <f>ROUND(VLOOKUP($B106,'3.ข้อมูลงบทดลองปัจจุบัน'!$A$5:$CL$846,11,0),2)</f>
        <v>20000</v>
      </c>
      <c r="M106" s="32">
        <f>ROUND(VLOOKUP($B106,'3.ข้อมูลงบทดลองปัจจุบัน'!$A$5:$CL$846,12,0),2)</f>
        <v>0</v>
      </c>
      <c r="N106" s="32">
        <f>ROUND(VLOOKUP($B106,'3.ข้อมูลงบทดลองปัจจุบัน'!$A$5:$CL$846,13,0),2)</f>
        <v>0</v>
      </c>
      <c r="O106" s="32">
        <f>ROUND(VLOOKUP($B106,'3.ข้อมูลงบทดลองปัจจุบัน'!$A$5:$CL$846,14,0),2)</f>
        <v>0</v>
      </c>
      <c r="P106" s="32">
        <f>ROUND(VLOOKUP($B106,'3.ข้อมูลงบทดลองปัจจุบัน'!$A$5:$CL$846,15,0),2)</f>
        <v>0</v>
      </c>
      <c r="Q106" s="32">
        <f>ROUND(VLOOKUP($B106,'3.ข้อมูลงบทดลองปัจจุบัน'!$A$5:$CL$846,16,0),2)</f>
        <v>0</v>
      </c>
      <c r="R106" s="32">
        <f>ROUND(VLOOKUP($B106,'3.ข้อมูลงบทดลองปัจจุบัน'!$A$5:$CL$846,17,0),2)</f>
        <v>0</v>
      </c>
      <c r="S106" s="32">
        <f>ROUND(VLOOKUP($B106,'3.ข้อมูลงบทดลองปัจจุบัน'!$A$5:$CL$846,18,0),2)</f>
        <v>0</v>
      </c>
      <c r="T106" s="32">
        <f>ROUND(VLOOKUP($B106,'3.ข้อมูลงบทดลองปัจจุบัน'!$A$5:$CL$846,19,0),2)</f>
        <v>0</v>
      </c>
      <c r="U106" s="32">
        <f>ROUND(VLOOKUP($B106,'3.ข้อมูลงบทดลองปัจจุบัน'!$A$5:$CL$846,20,0),2)</f>
        <v>0</v>
      </c>
      <c r="V106" s="32">
        <f>ROUND(VLOOKUP($B106,'3.ข้อมูลงบทดลองปัจจุบัน'!$A$5:$CL$846,21,0),2)</f>
        <v>0</v>
      </c>
      <c r="W106" s="32">
        <f>ROUND(VLOOKUP($B106,'3.ข้อมูลงบทดลองปัจจุบัน'!$A$5:$CL$846,22,0),2)</f>
        <v>0</v>
      </c>
      <c r="X106" s="32">
        <f>ROUND(VLOOKUP($B106,'3.ข้อมูลงบทดลองปัจจุบัน'!$A$5:$CL$846,23,0),2)</f>
        <v>0</v>
      </c>
      <c r="Y106" s="32">
        <f>ROUND(VLOOKUP($B106,'3.ข้อมูลงบทดลองปัจจุบัน'!$A$5:$CL$846,24,0),2)</f>
        <v>0</v>
      </c>
      <c r="Z106" s="32">
        <f>ROUND(VLOOKUP($B106,'3.ข้อมูลงบทดลองปัจจุบัน'!$A$5:$CL$846,25,0),2)</f>
        <v>0</v>
      </c>
      <c r="AA106" s="32">
        <f>ROUND(VLOOKUP($B106,'3.ข้อมูลงบทดลองปัจจุบัน'!$A$5:$CL$846,26,0),2)</f>
        <v>0</v>
      </c>
      <c r="AB106" s="32">
        <f>ROUND(VLOOKUP($B106,'3.ข้อมูลงบทดลองปัจจุบัน'!$A$5:$CL$846,27,0),2)</f>
        <v>0</v>
      </c>
      <c r="AC106" s="32">
        <f>ROUND(VLOOKUP($B106,'3.ข้อมูลงบทดลองปัจจุบัน'!$A$5:$CL$846,28,0),2)</f>
        <v>0</v>
      </c>
      <c r="AD106" s="32">
        <f>ROUND(VLOOKUP($B106,'3.ข้อมูลงบทดลองปัจจุบัน'!$A$5:$CL$846,29,0),2)</f>
        <v>0</v>
      </c>
      <c r="AE106" s="32">
        <f>ROUND(VLOOKUP($B106,'3.ข้อมูลงบทดลองปัจจุบัน'!$A$5:$CL$846,30,0),2)</f>
        <v>0</v>
      </c>
      <c r="AF106" s="32">
        <f>ROUND(VLOOKUP($B106,'3.ข้อมูลงบทดลองปัจจุบัน'!$A$5:$CL$846,31,0),2)</f>
        <v>0</v>
      </c>
      <c r="AG106" s="32">
        <f>ROUND(VLOOKUP($B106,'3.ข้อมูลงบทดลองปัจจุบัน'!$A$5:$CL$846,32,0),2)</f>
        <v>0</v>
      </c>
      <c r="AH106" s="32">
        <f>ROUND(VLOOKUP($B106,'3.ข้อมูลงบทดลองปัจจุบัน'!$A$5:$CL$846,33,0),2)</f>
        <v>0</v>
      </c>
      <c r="AI106" s="32">
        <f>ROUND(VLOOKUP($B106,'3.ข้อมูลงบทดลองปัจจุบัน'!$A$5:$CL$846,34,0),2)</f>
        <v>0</v>
      </c>
      <c r="AJ106" s="32">
        <f>ROUND(VLOOKUP($B106,'3.ข้อมูลงบทดลองปัจจุบัน'!$A$5:$CL$846,35,0),2)</f>
        <v>0</v>
      </c>
      <c r="AK106" s="32">
        <f>ROUND(VLOOKUP($B106,'3.ข้อมูลงบทดลองปัจจุบัน'!$A$5:$CL$846,36,0),2)</f>
        <v>0</v>
      </c>
      <c r="AL106" s="32">
        <f>ROUND(VLOOKUP($B106,'3.ข้อมูลงบทดลองปัจจุบัน'!$A$5:$CL$846,37,0),2)</f>
        <v>0</v>
      </c>
      <c r="AM106" s="32">
        <f>ROUND(VLOOKUP($B106,'3.ข้อมูลงบทดลองปัจจุบัน'!$A$5:$CL$846,38,0),2)</f>
        <v>0</v>
      </c>
      <c r="AN106" s="32">
        <f>ROUND(VLOOKUP($B106,'3.ข้อมูลงบทดลองปัจจุบัน'!$A$5:$CL$846,39,0),2)</f>
        <v>0</v>
      </c>
      <c r="AO106" s="32">
        <f>ROUND(VLOOKUP($B106,'3.ข้อมูลงบทดลองปัจจุบัน'!$A$5:$CL$846,40,0),2)</f>
        <v>0</v>
      </c>
      <c r="AP106" s="32">
        <f>ROUND(VLOOKUP($B106,'3.ข้อมูลงบทดลองปัจจุบัน'!$A$5:$CL$846,41,0),2)</f>
        <v>0</v>
      </c>
      <c r="AQ106" s="32">
        <f>ROUND(VLOOKUP($B106,'3.ข้อมูลงบทดลองปัจจุบัน'!$A$5:$CL$846,42,0),2)</f>
        <v>0</v>
      </c>
      <c r="AR106" s="32">
        <f>ROUND(VLOOKUP($B106,'3.ข้อมูลงบทดลองปัจจุบัน'!$A$5:$CL$846,43,0),2)</f>
        <v>0</v>
      </c>
      <c r="AS106" s="32">
        <f>ROUND(VLOOKUP($B106,'3.ข้อมูลงบทดลองปัจจุบัน'!$A$5:$CL$846,44,0),2)</f>
        <v>0</v>
      </c>
      <c r="AT106" s="32">
        <f>ROUND(VLOOKUP($B106,'3.ข้อมูลงบทดลองปัจจุบัน'!$A$5:$CL$846,45,0),2)</f>
        <v>0</v>
      </c>
      <c r="AU106" s="32">
        <f>ROUND(VLOOKUP($B106,'3.ข้อมูลงบทดลองปัจจุบัน'!$A$5:$CL$846,46,0),2)</f>
        <v>0</v>
      </c>
      <c r="AV106" s="32">
        <f>ROUND(VLOOKUP($B106,'3.ข้อมูลงบทดลองปัจจุบัน'!$A$5:$CL$846,47,0),2)</f>
        <v>0</v>
      </c>
      <c r="AW106" s="32">
        <f>ROUND(VLOOKUP($B106,'3.ข้อมูลงบทดลองปัจจุบัน'!$A$5:$CL$846,48,0),2)</f>
        <v>0</v>
      </c>
      <c r="AX106" s="32">
        <f>ROUND(VLOOKUP($B106,'3.ข้อมูลงบทดลองปัจจุบัน'!$A$5:$CL$846,49,0),2)</f>
        <v>0</v>
      </c>
      <c r="AY106" s="32">
        <f>ROUND(VLOOKUP($B106,'3.ข้อมูลงบทดลองปัจจุบัน'!$A$5:$CL$846,50,0),2)</f>
        <v>0</v>
      </c>
      <c r="AZ106" s="32">
        <f>ROUND(VLOOKUP($B106,'3.ข้อมูลงบทดลองปัจจุบัน'!$A$5:$CL$846,51,0),2)</f>
        <v>0</v>
      </c>
      <c r="BA106" s="32">
        <f>ROUND(VLOOKUP($B106,'3.ข้อมูลงบทดลองปัจจุบัน'!$A$5:$CL$846,52,0),2)</f>
        <v>0</v>
      </c>
      <c r="BB106" s="32">
        <f>ROUND(VLOOKUP($B106,'3.ข้อมูลงบทดลองปัจจุบัน'!$A$5:$CL$846,53,0),2)</f>
        <v>0</v>
      </c>
      <c r="BC106" s="32">
        <f>ROUND(VLOOKUP($B106,'3.ข้อมูลงบทดลองปัจจุบัน'!$A$5:$CL$846,54,0),2)</f>
        <v>0</v>
      </c>
      <c r="BD106" s="32">
        <f>ROUND(VLOOKUP($B106,'3.ข้อมูลงบทดลองปัจจุบัน'!$A$5:$CL$846,55,0),2)</f>
        <v>0</v>
      </c>
      <c r="BE106" s="32">
        <f>ROUND(VLOOKUP($B106,'3.ข้อมูลงบทดลองปัจจุบัน'!$A$5:$CL$846,56,0),2)</f>
        <v>0</v>
      </c>
      <c r="BF106" s="32">
        <f>ROUND(VLOOKUP($B106,'3.ข้อมูลงบทดลองปัจจุบัน'!$A$5:$CL$846,57,0),2)</f>
        <v>0</v>
      </c>
      <c r="BG106" s="32">
        <f>ROUND(VLOOKUP($B106,'3.ข้อมูลงบทดลองปัจจุบัน'!$A$5:$CL$846,58,0),2)</f>
        <v>0</v>
      </c>
      <c r="BH106" s="32">
        <f>ROUND(VLOOKUP($B106,'3.ข้อมูลงบทดลองปัจจุบัน'!$A$5:$CL$846,59,0),2)</f>
        <v>0</v>
      </c>
      <c r="BI106" s="32">
        <f>ROUND(VLOOKUP($B106,'3.ข้อมูลงบทดลองปัจจุบัน'!$A$5:$CL$846,60,0),2)</f>
        <v>0</v>
      </c>
      <c r="BJ106" s="32">
        <f>ROUND(VLOOKUP($B106,'3.ข้อมูลงบทดลองปัจจุบัน'!$A$5:$CL$846,61,0),2)</f>
        <v>0</v>
      </c>
      <c r="BK106" s="32">
        <f>ROUND(VLOOKUP($B106,'3.ข้อมูลงบทดลองปัจจุบัน'!$A$5:$CL$846,62,0),2)</f>
        <v>0</v>
      </c>
      <c r="BL106" s="32">
        <f>ROUND(VLOOKUP($B106,'3.ข้อมูลงบทดลองปัจจุบัน'!$A$5:$CL$846,63,0),2)</f>
        <v>0</v>
      </c>
      <c r="BM106" s="32">
        <f>ROUND(VLOOKUP($B106,'3.ข้อมูลงบทดลองปัจจุบัน'!$A$5:$CL$846,64,0),2)</f>
        <v>0</v>
      </c>
      <c r="BN106" s="32">
        <f>ROUND(VLOOKUP($B106,'3.ข้อมูลงบทดลองปัจจุบัน'!$A$5:$CL$846,65,0),2)</f>
        <v>0</v>
      </c>
      <c r="BO106" s="32">
        <f>ROUND(VLOOKUP($B106,'3.ข้อมูลงบทดลองปัจจุบัน'!$A$5:$CL$846,66,0),2)</f>
        <v>0</v>
      </c>
      <c r="BP106" s="32">
        <f>ROUND(VLOOKUP($B106,'3.ข้อมูลงบทดลองปัจจุบัน'!$A$5:$CL$846,67,0),2)</f>
        <v>0</v>
      </c>
      <c r="BQ106" s="32">
        <f>ROUND(VLOOKUP($B106,'3.ข้อมูลงบทดลองปัจจุบัน'!$A$5:$CL$846,68,0),2)</f>
        <v>0</v>
      </c>
      <c r="BR106" s="32">
        <f>ROUND(VLOOKUP($B106,'3.ข้อมูลงบทดลองปัจจุบัน'!$A$5:$CL$846,69,0),2)</f>
        <v>0</v>
      </c>
      <c r="BS106" s="32">
        <f>ROUND(VLOOKUP($B106,'3.ข้อมูลงบทดลองปัจจุบัน'!$A$5:$CL$846,70,0),2)</f>
        <v>0</v>
      </c>
      <c r="BT106" s="32">
        <f>ROUND(VLOOKUP($B106,'3.ข้อมูลงบทดลองปัจจุบัน'!$A$5:$CL$846,71,0),2)</f>
        <v>0</v>
      </c>
      <c r="BU106" s="32">
        <f>ROUND(VLOOKUP($B106,'3.ข้อมูลงบทดลองปัจจุบัน'!$A$5:$CL$846,72,0),2)</f>
        <v>0</v>
      </c>
      <c r="BV106" s="32">
        <f>ROUND(VLOOKUP($B106,'3.ข้อมูลงบทดลองปัจจุบัน'!$A$5:$CL$846,73,0),2)</f>
        <v>0</v>
      </c>
      <c r="BW106" s="32">
        <f>ROUND(VLOOKUP($B106,'3.ข้อมูลงบทดลองปัจจุบัน'!$A$5:$CL$846,74,0),2)</f>
        <v>0</v>
      </c>
      <c r="BX106" s="32">
        <f>ROUND(VLOOKUP($B106,'3.ข้อมูลงบทดลองปัจจุบัน'!$A$5:$CL$846,75,0),2)</f>
        <v>0</v>
      </c>
      <c r="BY106" s="32">
        <f>ROUND(VLOOKUP($B106,'3.ข้อมูลงบทดลองปัจจุบัน'!$A$5:$CL$846,76,0),2)</f>
        <v>0</v>
      </c>
      <c r="BZ106" s="32">
        <f>ROUND(VLOOKUP($B106,'3.ข้อมูลงบทดลองปัจจุบัน'!$A$5:$CL$846,77,0),2)</f>
        <v>0</v>
      </c>
      <c r="CA106" s="32">
        <f>ROUND(VLOOKUP($B106,'3.ข้อมูลงบทดลองปัจจุบัน'!$A$5:$CL$846,78,0),2)</f>
        <v>0</v>
      </c>
      <c r="CB106" s="32">
        <f>ROUND(VLOOKUP($B106,'3.ข้อมูลงบทดลองปัจจุบัน'!$A$5:$CL$846,79,0),2)</f>
        <v>0</v>
      </c>
      <c r="CC106" s="32">
        <f>ROUND(VLOOKUP($B106,'3.ข้อมูลงบทดลองปัจจุบัน'!$A$5:$CL$846,80,0),2)</f>
        <v>0</v>
      </c>
      <c r="CD106" s="32">
        <f>ROUND(VLOOKUP($B106,'3.ข้อมูลงบทดลองปัจจุบัน'!$A$5:$CL$846,81,0),2)</f>
        <v>0</v>
      </c>
      <c r="CE106" s="32">
        <f>ROUND(VLOOKUP($B106,'3.ข้อมูลงบทดลองปัจจุบัน'!$A$5:$CL$846,82,0),2)</f>
        <v>0</v>
      </c>
      <c r="CF106" s="32">
        <f>ROUND(VLOOKUP($B106,'3.ข้อมูลงบทดลองปัจจุบัน'!$A$5:$CL$846,83,0),2)</f>
        <v>0</v>
      </c>
      <c r="CG106" s="32">
        <f>ROUND(VLOOKUP($B106,'3.ข้อมูลงบทดลองปัจจุบัน'!$A$5:$CL$846,84,0),2)</f>
        <v>0</v>
      </c>
      <c r="CH106" s="32">
        <f>ROUND(VLOOKUP($B106,'3.ข้อมูลงบทดลองปัจจุบัน'!$A$5:$CL$846,85,0),2)</f>
        <v>0</v>
      </c>
      <c r="CI106" s="32">
        <f>ROUND(VLOOKUP($B106,'3.ข้อมูลงบทดลองปัจจุบัน'!$A$5:$CL$846,86,0),2)</f>
        <v>0</v>
      </c>
      <c r="CJ106" s="32">
        <f>ROUND(VLOOKUP($B106,'3.ข้อมูลงบทดลองปัจจุบัน'!$A$5:$CL$846,87,0),2)</f>
        <v>0</v>
      </c>
      <c r="CK106" s="32">
        <f>ROUND(VLOOKUP($B106,'3.ข้อมูลงบทดลองปัจจุบัน'!$A$5:$CL$846,88,0),2)</f>
        <v>0</v>
      </c>
      <c r="CL106" s="32">
        <f>ROUND(VLOOKUP($B106,'3.ข้อมูลงบทดลองปัจจุบัน'!$A$5:$CL$846,89,0),2)</f>
        <v>0</v>
      </c>
      <c r="CM106" s="32">
        <f>ROUND(VLOOKUP($B106,'3.ข้อมูลงบทดลองปัจจุบัน'!$A$5:$CL$846,90,0),2)</f>
        <v>3750</v>
      </c>
      <c r="CO106" s="75"/>
    </row>
    <row r="107" spans="1:93" x14ac:dyDescent="0.7">
      <c r="A107" s="101" t="s">
        <v>1471</v>
      </c>
      <c r="B107" s="101" t="s">
        <v>2027</v>
      </c>
      <c r="C107" s="100" t="s">
        <v>1495</v>
      </c>
      <c r="D107" s="32">
        <f>ROUND(VLOOKUP($B107,'3.ข้อมูลงบทดลองปัจจุบัน'!$A$5:$CL$846,3,0),2)</f>
        <v>0</v>
      </c>
      <c r="E107" s="32">
        <f>ROUND(VLOOKUP($B107,'3.ข้อมูลงบทดลองปัจจุบัน'!$A$5:$CL$846,4,0),2)</f>
        <v>0</v>
      </c>
      <c r="F107" s="32">
        <f>ROUND(VLOOKUP($B107,'3.ข้อมูลงบทดลองปัจจุบัน'!$A$5:$CL$846,5,0),2)</f>
        <v>480000</v>
      </c>
      <c r="G107" s="32">
        <f>ROUND(VLOOKUP($B107,'3.ข้อมูลงบทดลองปัจจุบัน'!$A$5:$CL$846,6,0),2)</f>
        <v>0</v>
      </c>
      <c r="H107" s="32">
        <f>ROUND(VLOOKUP($B107,'3.ข้อมูลงบทดลองปัจจุบัน'!$A$5:$CL$846,7,0),2)</f>
        <v>0</v>
      </c>
      <c r="I107" s="32">
        <f>ROUND(VLOOKUP($B107,'3.ข้อมูลงบทดลองปัจจุบัน'!$A$5:$CL$846,8,0),2)</f>
        <v>0</v>
      </c>
      <c r="J107" s="32">
        <f>ROUND(VLOOKUP($B107,'3.ข้อมูลงบทดลองปัจจุบัน'!$A$5:$CL$846,9,0),2)</f>
        <v>0</v>
      </c>
      <c r="K107" s="32">
        <f>ROUND(VLOOKUP($B107,'3.ข้อมูลงบทดลองปัจจุบัน'!$A$5:$CL$846,10,0),2)</f>
        <v>0</v>
      </c>
      <c r="L107" s="32">
        <f>ROUND(VLOOKUP($B107,'3.ข้อมูลงบทดลองปัจจุบัน'!$A$5:$CL$846,11,0),2)</f>
        <v>0</v>
      </c>
      <c r="M107" s="32">
        <f>ROUND(VLOOKUP($B107,'3.ข้อมูลงบทดลองปัจจุบัน'!$A$5:$CL$846,12,0),2)</f>
        <v>200000</v>
      </c>
      <c r="N107" s="32">
        <f>ROUND(VLOOKUP($B107,'3.ข้อมูลงบทดลองปัจจุบัน'!$A$5:$CL$846,13,0),2)</f>
        <v>160000</v>
      </c>
      <c r="O107" s="32">
        <f>ROUND(VLOOKUP($B107,'3.ข้อมูลงบทดลองปัจจุบัน'!$A$5:$CL$846,14,0),2)</f>
        <v>0</v>
      </c>
      <c r="P107" s="32">
        <f>ROUND(VLOOKUP($B107,'3.ข้อมูลงบทดลองปัจจุบัน'!$A$5:$CL$846,15,0),2)</f>
        <v>0</v>
      </c>
      <c r="Q107" s="32">
        <f>ROUND(VLOOKUP($B107,'3.ข้อมูลงบทดลองปัจจุบัน'!$A$5:$CL$846,16,0),2)</f>
        <v>0</v>
      </c>
      <c r="R107" s="32">
        <f>ROUND(VLOOKUP($B107,'3.ข้อมูลงบทดลองปัจจุบัน'!$A$5:$CL$846,17,0),2)</f>
        <v>0</v>
      </c>
      <c r="S107" s="32">
        <f>ROUND(VLOOKUP($B107,'3.ข้อมูลงบทดลองปัจจุบัน'!$A$5:$CL$846,18,0),2)</f>
        <v>0</v>
      </c>
      <c r="T107" s="32">
        <f>ROUND(VLOOKUP($B107,'3.ข้อมูลงบทดลองปัจจุบัน'!$A$5:$CL$846,19,0),2)</f>
        <v>0</v>
      </c>
      <c r="U107" s="32">
        <f>ROUND(VLOOKUP($B107,'3.ข้อมูลงบทดลองปัจจุบัน'!$A$5:$CL$846,20,0),2)</f>
        <v>0</v>
      </c>
      <c r="V107" s="32">
        <f>ROUND(VLOOKUP($B107,'3.ข้อมูลงบทดลองปัจจุบัน'!$A$5:$CL$846,21,0),2)</f>
        <v>0</v>
      </c>
      <c r="W107" s="32">
        <f>ROUND(VLOOKUP($B107,'3.ข้อมูลงบทดลองปัจจุบัน'!$A$5:$CL$846,22,0),2)</f>
        <v>0</v>
      </c>
      <c r="X107" s="32">
        <f>ROUND(VLOOKUP($B107,'3.ข้อมูลงบทดลองปัจจุบัน'!$A$5:$CL$846,23,0),2)</f>
        <v>0</v>
      </c>
      <c r="Y107" s="32">
        <f>ROUND(VLOOKUP($B107,'3.ข้อมูลงบทดลองปัจจุบัน'!$A$5:$CL$846,24,0),2)</f>
        <v>0</v>
      </c>
      <c r="Z107" s="32">
        <f>ROUND(VLOOKUP($B107,'3.ข้อมูลงบทดลองปัจจุบัน'!$A$5:$CL$846,25,0),2)</f>
        <v>720000</v>
      </c>
      <c r="AA107" s="32">
        <f>ROUND(VLOOKUP($B107,'3.ข้อมูลงบทดลองปัจจุบัน'!$A$5:$CL$846,26,0),2)</f>
        <v>0</v>
      </c>
      <c r="AB107" s="32">
        <f>ROUND(VLOOKUP($B107,'3.ข้อมูลงบทดลองปัจจุบัน'!$A$5:$CL$846,27,0),2)</f>
        <v>0</v>
      </c>
      <c r="AC107" s="32">
        <f>ROUND(VLOOKUP($B107,'3.ข้อมูลงบทดลองปัจจุบัน'!$A$5:$CL$846,28,0),2)</f>
        <v>0</v>
      </c>
      <c r="AD107" s="32">
        <f>ROUND(VLOOKUP($B107,'3.ข้อมูลงบทดลองปัจจุบัน'!$A$5:$CL$846,29,0),2)</f>
        <v>0</v>
      </c>
      <c r="AE107" s="32">
        <f>ROUND(VLOOKUP($B107,'3.ข้อมูลงบทดลองปัจจุบัน'!$A$5:$CL$846,30,0),2)</f>
        <v>0</v>
      </c>
      <c r="AF107" s="32">
        <f>ROUND(VLOOKUP($B107,'3.ข้อมูลงบทดลองปัจจุบัน'!$A$5:$CL$846,31,0),2)</f>
        <v>0</v>
      </c>
      <c r="AG107" s="32">
        <f>ROUND(VLOOKUP($B107,'3.ข้อมูลงบทดลองปัจจุบัน'!$A$5:$CL$846,32,0),2)</f>
        <v>0</v>
      </c>
      <c r="AH107" s="32">
        <f>ROUND(VLOOKUP($B107,'3.ข้อมูลงบทดลองปัจจุบัน'!$A$5:$CL$846,33,0),2)</f>
        <v>0</v>
      </c>
      <c r="AI107" s="32">
        <f>ROUND(VLOOKUP($B107,'3.ข้อมูลงบทดลองปัจจุบัน'!$A$5:$CL$846,34,0),2)</f>
        <v>0</v>
      </c>
      <c r="AJ107" s="32">
        <f>ROUND(VLOOKUP($B107,'3.ข้อมูลงบทดลองปัจจุบัน'!$A$5:$CL$846,35,0),2)</f>
        <v>0</v>
      </c>
      <c r="AK107" s="32">
        <f>ROUND(VLOOKUP($B107,'3.ข้อมูลงบทดลองปัจจุบัน'!$A$5:$CL$846,36,0),2)</f>
        <v>0</v>
      </c>
      <c r="AL107" s="32">
        <f>ROUND(VLOOKUP($B107,'3.ข้อมูลงบทดลองปัจจุบัน'!$A$5:$CL$846,37,0),2)</f>
        <v>0</v>
      </c>
      <c r="AM107" s="32">
        <f>ROUND(VLOOKUP($B107,'3.ข้อมูลงบทดลองปัจจุบัน'!$A$5:$CL$846,38,0),2)</f>
        <v>0</v>
      </c>
      <c r="AN107" s="32">
        <f>ROUND(VLOOKUP($B107,'3.ข้อมูลงบทดลองปัจจุบัน'!$A$5:$CL$846,39,0),2)</f>
        <v>0</v>
      </c>
      <c r="AO107" s="32">
        <f>ROUND(VLOOKUP($B107,'3.ข้อมูลงบทดลองปัจจุบัน'!$A$5:$CL$846,40,0),2)</f>
        <v>0</v>
      </c>
      <c r="AP107" s="32">
        <f>ROUND(VLOOKUP($B107,'3.ข้อมูลงบทดลองปัจจุบัน'!$A$5:$CL$846,41,0),2)</f>
        <v>0</v>
      </c>
      <c r="AQ107" s="32">
        <f>ROUND(VLOOKUP($B107,'3.ข้อมูลงบทดลองปัจจุบัน'!$A$5:$CL$846,42,0),2)</f>
        <v>0</v>
      </c>
      <c r="AR107" s="32">
        <f>ROUND(VLOOKUP($B107,'3.ข้อมูลงบทดลองปัจจุบัน'!$A$5:$CL$846,43,0),2)</f>
        <v>0</v>
      </c>
      <c r="AS107" s="32">
        <f>ROUND(VLOOKUP($B107,'3.ข้อมูลงบทดลองปัจจุบัน'!$A$5:$CL$846,44,0),2)</f>
        <v>0</v>
      </c>
      <c r="AT107" s="32">
        <f>ROUND(VLOOKUP($B107,'3.ข้อมูลงบทดลองปัจจุบัน'!$A$5:$CL$846,45,0),2)</f>
        <v>0</v>
      </c>
      <c r="AU107" s="32">
        <f>ROUND(VLOOKUP($B107,'3.ข้อมูลงบทดลองปัจจุบัน'!$A$5:$CL$846,46,0),2)</f>
        <v>110000</v>
      </c>
      <c r="AV107" s="32">
        <f>ROUND(VLOOKUP($B107,'3.ข้อมูลงบทดลองปัจจุบัน'!$A$5:$CL$846,47,0),2)</f>
        <v>100000</v>
      </c>
      <c r="AW107" s="32">
        <f>ROUND(VLOOKUP($B107,'3.ข้อมูลงบทดลองปัจจุบัน'!$A$5:$CL$846,48,0),2)</f>
        <v>0</v>
      </c>
      <c r="AX107" s="32">
        <f>ROUND(VLOOKUP($B107,'3.ข้อมูลงบทดลองปัจจุบัน'!$A$5:$CL$846,49,0),2)</f>
        <v>0</v>
      </c>
      <c r="AY107" s="32">
        <f>ROUND(VLOOKUP($B107,'3.ข้อมูลงบทดลองปัจจุบัน'!$A$5:$CL$846,50,0),2)</f>
        <v>0</v>
      </c>
      <c r="AZ107" s="32">
        <f>ROUND(VLOOKUP($B107,'3.ข้อมูลงบทดลองปัจจุบัน'!$A$5:$CL$846,51,0),2)</f>
        <v>0</v>
      </c>
      <c r="BA107" s="32">
        <f>ROUND(VLOOKUP($B107,'3.ข้อมูลงบทดลองปัจจุบัน'!$A$5:$CL$846,52,0),2)</f>
        <v>0</v>
      </c>
      <c r="BB107" s="32">
        <f>ROUND(VLOOKUP($B107,'3.ข้อมูลงบทดลองปัจจุบัน'!$A$5:$CL$846,53,0),2)</f>
        <v>0</v>
      </c>
      <c r="BC107" s="32">
        <f>ROUND(VLOOKUP($B107,'3.ข้อมูลงบทดลองปัจจุบัน'!$A$5:$CL$846,54,0),2)</f>
        <v>0</v>
      </c>
      <c r="BD107" s="32">
        <f>ROUND(VLOOKUP($B107,'3.ข้อมูลงบทดลองปัจจุบัน'!$A$5:$CL$846,55,0),2)</f>
        <v>0</v>
      </c>
      <c r="BE107" s="32">
        <f>ROUND(VLOOKUP($B107,'3.ข้อมูลงบทดลองปัจจุบัน'!$A$5:$CL$846,56,0),2)</f>
        <v>0</v>
      </c>
      <c r="BF107" s="32">
        <f>ROUND(VLOOKUP($B107,'3.ข้อมูลงบทดลองปัจจุบัน'!$A$5:$CL$846,57,0),2)</f>
        <v>0</v>
      </c>
      <c r="BG107" s="32">
        <f>ROUND(VLOOKUP($B107,'3.ข้อมูลงบทดลองปัจจุบัน'!$A$5:$CL$846,58,0),2)</f>
        <v>0</v>
      </c>
      <c r="BH107" s="32">
        <f>ROUND(VLOOKUP($B107,'3.ข้อมูลงบทดลองปัจจุบัน'!$A$5:$CL$846,59,0),2)</f>
        <v>0</v>
      </c>
      <c r="BI107" s="32">
        <f>ROUND(VLOOKUP($B107,'3.ข้อมูลงบทดลองปัจจุบัน'!$A$5:$CL$846,60,0),2)</f>
        <v>0</v>
      </c>
      <c r="BJ107" s="32">
        <f>ROUND(VLOOKUP($B107,'3.ข้อมูลงบทดลองปัจจุบัน'!$A$5:$CL$846,61,0),2)</f>
        <v>0</v>
      </c>
      <c r="BK107" s="32">
        <f>ROUND(VLOOKUP($B107,'3.ข้อมูลงบทดลองปัจจุบัน'!$A$5:$CL$846,62,0),2)</f>
        <v>0</v>
      </c>
      <c r="BL107" s="32">
        <f>ROUND(VLOOKUP($B107,'3.ข้อมูลงบทดลองปัจจุบัน'!$A$5:$CL$846,63,0),2)</f>
        <v>0</v>
      </c>
      <c r="BM107" s="32">
        <f>ROUND(VLOOKUP($B107,'3.ข้อมูลงบทดลองปัจจุบัน'!$A$5:$CL$846,64,0),2)</f>
        <v>0</v>
      </c>
      <c r="BN107" s="32">
        <f>ROUND(VLOOKUP($B107,'3.ข้อมูลงบทดลองปัจจุบัน'!$A$5:$CL$846,65,0),2)</f>
        <v>0</v>
      </c>
      <c r="BO107" s="32">
        <f>ROUND(VLOOKUP($B107,'3.ข้อมูลงบทดลองปัจจุบัน'!$A$5:$CL$846,66,0),2)</f>
        <v>0</v>
      </c>
      <c r="BP107" s="32">
        <f>ROUND(VLOOKUP($B107,'3.ข้อมูลงบทดลองปัจจุบัน'!$A$5:$CL$846,67,0),2)</f>
        <v>0</v>
      </c>
      <c r="BQ107" s="32">
        <f>ROUND(VLOOKUP($B107,'3.ข้อมูลงบทดลองปัจจุบัน'!$A$5:$CL$846,68,0),2)</f>
        <v>0</v>
      </c>
      <c r="BR107" s="32">
        <f>ROUND(VLOOKUP($B107,'3.ข้อมูลงบทดลองปัจจุบัน'!$A$5:$CL$846,69,0),2)</f>
        <v>0</v>
      </c>
      <c r="BS107" s="32">
        <f>ROUND(VLOOKUP($B107,'3.ข้อมูลงบทดลองปัจจุบัน'!$A$5:$CL$846,70,0),2)</f>
        <v>0</v>
      </c>
      <c r="BT107" s="32">
        <f>ROUND(VLOOKUP($B107,'3.ข้อมูลงบทดลองปัจจุบัน'!$A$5:$CL$846,71,0),2)</f>
        <v>0</v>
      </c>
      <c r="BU107" s="32">
        <f>ROUND(VLOOKUP($B107,'3.ข้อมูลงบทดลองปัจจุบัน'!$A$5:$CL$846,72,0),2)</f>
        <v>0</v>
      </c>
      <c r="BV107" s="32">
        <f>ROUND(VLOOKUP($B107,'3.ข้อมูลงบทดลองปัจจุบัน'!$A$5:$CL$846,73,0),2)</f>
        <v>0</v>
      </c>
      <c r="BW107" s="32">
        <f>ROUND(VLOOKUP($B107,'3.ข้อมูลงบทดลองปัจจุบัน'!$A$5:$CL$846,74,0),2)</f>
        <v>0</v>
      </c>
      <c r="BX107" s="32">
        <f>ROUND(VLOOKUP($B107,'3.ข้อมูลงบทดลองปัจจุบัน'!$A$5:$CL$846,75,0),2)</f>
        <v>80000</v>
      </c>
      <c r="BY107" s="32">
        <f>ROUND(VLOOKUP($B107,'3.ข้อมูลงบทดลองปัจจุบัน'!$A$5:$CL$846,76,0),2)</f>
        <v>0</v>
      </c>
      <c r="BZ107" s="32">
        <f>ROUND(VLOOKUP($B107,'3.ข้อมูลงบทดลองปัจจุบัน'!$A$5:$CL$846,77,0),2)</f>
        <v>40000</v>
      </c>
      <c r="CA107" s="32">
        <f>ROUND(VLOOKUP($B107,'3.ข้อมูลงบทดลองปัจจุบัน'!$A$5:$CL$846,78,0),2)</f>
        <v>0</v>
      </c>
      <c r="CB107" s="32">
        <f>ROUND(VLOOKUP($B107,'3.ข้อมูลงบทดลองปัจจุบัน'!$A$5:$CL$846,79,0),2)</f>
        <v>0</v>
      </c>
      <c r="CC107" s="32">
        <f>ROUND(VLOOKUP($B107,'3.ข้อมูลงบทดลองปัจจุบัน'!$A$5:$CL$846,80,0),2)</f>
        <v>0</v>
      </c>
      <c r="CD107" s="32">
        <f>ROUND(VLOOKUP($B107,'3.ข้อมูลงบทดลองปัจจุบัน'!$A$5:$CL$846,81,0),2)</f>
        <v>0</v>
      </c>
      <c r="CE107" s="32">
        <f>ROUND(VLOOKUP($B107,'3.ข้อมูลงบทดลองปัจจุบัน'!$A$5:$CL$846,82,0),2)</f>
        <v>0</v>
      </c>
      <c r="CF107" s="32">
        <f>ROUND(VLOOKUP($B107,'3.ข้อมูลงบทดลองปัจจุบัน'!$A$5:$CL$846,83,0),2)</f>
        <v>0</v>
      </c>
      <c r="CG107" s="32">
        <f>ROUND(VLOOKUP($B107,'3.ข้อมูลงบทดลองปัจจุบัน'!$A$5:$CL$846,84,0),2)</f>
        <v>0</v>
      </c>
      <c r="CH107" s="32">
        <f>ROUND(VLOOKUP($B107,'3.ข้อมูลงบทดลองปัจจุบัน'!$A$5:$CL$846,85,0),2)</f>
        <v>0</v>
      </c>
      <c r="CI107" s="32">
        <f>ROUND(VLOOKUP($B107,'3.ข้อมูลงบทดลองปัจจุบัน'!$A$5:$CL$846,86,0),2)</f>
        <v>0</v>
      </c>
      <c r="CJ107" s="32">
        <f>ROUND(VLOOKUP($B107,'3.ข้อมูลงบทดลองปัจจุบัน'!$A$5:$CL$846,87,0),2)</f>
        <v>0</v>
      </c>
      <c r="CK107" s="32">
        <f>ROUND(VLOOKUP($B107,'3.ข้อมูลงบทดลองปัจจุบัน'!$A$5:$CL$846,88,0),2)</f>
        <v>0</v>
      </c>
      <c r="CL107" s="32">
        <f>ROUND(VLOOKUP($B107,'3.ข้อมูลงบทดลองปัจจุบัน'!$A$5:$CL$846,89,0),2)</f>
        <v>0</v>
      </c>
      <c r="CM107" s="32">
        <f>ROUND(VLOOKUP($B107,'3.ข้อมูลงบทดลองปัจจุบัน'!$A$5:$CL$846,90,0),2)</f>
        <v>0</v>
      </c>
      <c r="CO107" s="75"/>
    </row>
    <row r="108" spans="1:93" x14ac:dyDescent="0.7">
      <c r="A108" s="101" t="s">
        <v>1471</v>
      </c>
      <c r="B108" s="101" t="s">
        <v>2028</v>
      </c>
      <c r="C108" s="100" t="s">
        <v>1249</v>
      </c>
      <c r="D108" s="32">
        <f>ROUND(VLOOKUP($B108,'3.ข้อมูลงบทดลองปัจจุบัน'!$A$5:$CL$846,3,0),2)</f>
        <v>0</v>
      </c>
      <c r="E108" s="32">
        <f>ROUND(VLOOKUP($B108,'3.ข้อมูลงบทดลองปัจจุบัน'!$A$5:$CL$846,4,0),2)</f>
        <v>0</v>
      </c>
      <c r="F108" s="32">
        <f>ROUND(VLOOKUP($B108,'3.ข้อมูลงบทดลองปัจจุบัน'!$A$5:$CL$846,5,0),2)</f>
        <v>0</v>
      </c>
      <c r="G108" s="32">
        <f>ROUND(VLOOKUP($B108,'3.ข้อมูลงบทดลองปัจจุบัน'!$A$5:$CL$846,6,0),2)</f>
        <v>0</v>
      </c>
      <c r="H108" s="32">
        <f>ROUND(VLOOKUP($B108,'3.ข้อมูลงบทดลองปัจจุบัน'!$A$5:$CL$846,7,0),2)</f>
        <v>0</v>
      </c>
      <c r="I108" s="32">
        <f>ROUND(VLOOKUP($B108,'3.ข้อมูลงบทดลองปัจจุบัน'!$A$5:$CL$846,8,0),2)</f>
        <v>0</v>
      </c>
      <c r="J108" s="32">
        <f>ROUND(VLOOKUP($B108,'3.ข้อมูลงบทดลองปัจจุบัน'!$A$5:$CL$846,9,0),2)</f>
        <v>0</v>
      </c>
      <c r="K108" s="32">
        <f>ROUND(VLOOKUP($B108,'3.ข้อมูลงบทดลองปัจจุบัน'!$A$5:$CL$846,10,0),2)</f>
        <v>0</v>
      </c>
      <c r="L108" s="32">
        <f>ROUND(VLOOKUP($B108,'3.ข้อมูลงบทดลองปัจจุบัน'!$A$5:$CL$846,11,0),2)</f>
        <v>0</v>
      </c>
      <c r="M108" s="32">
        <f>ROUND(VLOOKUP($B108,'3.ข้อมูลงบทดลองปัจจุบัน'!$A$5:$CL$846,12,0),2)</f>
        <v>0</v>
      </c>
      <c r="N108" s="32">
        <f>ROUND(VLOOKUP($B108,'3.ข้อมูลงบทดลองปัจจุบัน'!$A$5:$CL$846,13,0),2)</f>
        <v>0</v>
      </c>
      <c r="O108" s="32">
        <f>ROUND(VLOOKUP($B108,'3.ข้อมูลงบทดลองปัจจุบัน'!$A$5:$CL$846,14,0),2)</f>
        <v>0</v>
      </c>
      <c r="P108" s="32">
        <f>ROUND(VLOOKUP($B108,'3.ข้อมูลงบทดลองปัจจุบัน'!$A$5:$CL$846,15,0),2)</f>
        <v>32500</v>
      </c>
      <c r="Q108" s="32">
        <f>ROUND(VLOOKUP($B108,'3.ข้อมูลงบทดลองปัจจุบัน'!$A$5:$CL$846,16,0),2)</f>
        <v>0</v>
      </c>
      <c r="R108" s="32">
        <f>ROUND(VLOOKUP($B108,'3.ข้อมูลงบทดลองปัจจุบัน'!$A$5:$CL$846,17,0),2)</f>
        <v>50000</v>
      </c>
      <c r="S108" s="32">
        <f>ROUND(VLOOKUP($B108,'3.ข้อมูลงบทดลองปัจจุบัน'!$A$5:$CL$846,18,0),2)</f>
        <v>0</v>
      </c>
      <c r="T108" s="32">
        <f>ROUND(VLOOKUP($B108,'3.ข้อมูลงบทดลองปัจจุบัน'!$A$5:$CL$846,19,0),2)</f>
        <v>0</v>
      </c>
      <c r="U108" s="32">
        <f>ROUND(VLOOKUP($B108,'3.ข้อมูลงบทดลองปัจจุบัน'!$A$5:$CL$846,20,0),2)</f>
        <v>0</v>
      </c>
      <c r="V108" s="32">
        <f>ROUND(VLOOKUP($B108,'3.ข้อมูลงบทดลองปัจจุบัน'!$A$5:$CL$846,21,0),2)</f>
        <v>0</v>
      </c>
      <c r="W108" s="32">
        <f>ROUND(VLOOKUP($B108,'3.ข้อมูลงบทดลองปัจจุบัน'!$A$5:$CL$846,22,0),2)</f>
        <v>5500</v>
      </c>
      <c r="X108" s="32">
        <f>ROUND(VLOOKUP($B108,'3.ข้อมูลงบทดลองปัจจุบัน'!$A$5:$CL$846,23,0),2)</f>
        <v>126000</v>
      </c>
      <c r="Y108" s="32">
        <f>ROUND(VLOOKUP($B108,'3.ข้อมูลงบทดลองปัจจุบัน'!$A$5:$CL$846,24,0),2)</f>
        <v>0</v>
      </c>
      <c r="Z108" s="32">
        <f>ROUND(VLOOKUP($B108,'3.ข้อมูลงบทดลองปัจจุบัน'!$A$5:$CL$846,25,0),2)</f>
        <v>0</v>
      </c>
      <c r="AA108" s="32">
        <f>ROUND(VLOOKUP($B108,'3.ข้อมูลงบทดลองปัจจุบัน'!$A$5:$CL$846,26,0),2)</f>
        <v>0</v>
      </c>
      <c r="AB108" s="32">
        <f>ROUND(VLOOKUP($B108,'3.ข้อมูลงบทดลองปัจจุบัน'!$A$5:$CL$846,27,0),2)</f>
        <v>0</v>
      </c>
      <c r="AC108" s="32">
        <f>ROUND(VLOOKUP($B108,'3.ข้อมูลงบทดลองปัจจุบัน'!$A$5:$CL$846,28,0),2)</f>
        <v>0</v>
      </c>
      <c r="AD108" s="32">
        <f>ROUND(VLOOKUP($B108,'3.ข้อมูลงบทดลองปัจจุบัน'!$A$5:$CL$846,29,0),2)</f>
        <v>0</v>
      </c>
      <c r="AE108" s="32">
        <f>ROUND(VLOOKUP($B108,'3.ข้อมูลงบทดลองปัจจุบัน'!$A$5:$CL$846,30,0),2)</f>
        <v>0</v>
      </c>
      <c r="AF108" s="32">
        <f>ROUND(VLOOKUP($B108,'3.ข้อมูลงบทดลองปัจจุบัน'!$A$5:$CL$846,31,0),2)</f>
        <v>0</v>
      </c>
      <c r="AG108" s="32">
        <f>ROUND(VLOOKUP($B108,'3.ข้อมูลงบทดลองปัจจุบัน'!$A$5:$CL$846,32,0),2)</f>
        <v>0</v>
      </c>
      <c r="AH108" s="32">
        <f>ROUND(VLOOKUP($B108,'3.ข้อมูลงบทดลองปัจจุบัน'!$A$5:$CL$846,33,0),2)</f>
        <v>0</v>
      </c>
      <c r="AI108" s="32">
        <f>ROUND(VLOOKUP($B108,'3.ข้อมูลงบทดลองปัจจุบัน'!$A$5:$CL$846,34,0),2)</f>
        <v>0</v>
      </c>
      <c r="AJ108" s="32">
        <f>ROUND(VLOOKUP($B108,'3.ข้อมูลงบทดลองปัจจุบัน'!$A$5:$CL$846,35,0),2)</f>
        <v>0</v>
      </c>
      <c r="AK108" s="32">
        <f>ROUND(VLOOKUP($B108,'3.ข้อมูลงบทดลองปัจจุบัน'!$A$5:$CL$846,36,0),2)</f>
        <v>0</v>
      </c>
      <c r="AL108" s="32">
        <f>ROUND(VLOOKUP($B108,'3.ข้อมูลงบทดลองปัจจุบัน'!$A$5:$CL$846,37,0),2)</f>
        <v>255000</v>
      </c>
      <c r="AM108" s="32">
        <f>ROUND(VLOOKUP($B108,'3.ข้อมูลงบทดลองปัจจุบัน'!$A$5:$CL$846,38,0),2)</f>
        <v>0</v>
      </c>
      <c r="AN108" s="32">
        <f>ROUND(VLOOKUP($B108,'3.ข้อมูลงบทดลองปัจจุบัน'!$A$5:$CL$846,39,0),2)</f>
        <v>0</v>
      </c>
      <c r="AO108" s="32">
        <f>ROUND(VLOOKUP($B108,'3.ข้อมูลงบทดลองปัจจุบัน'!$A$5:$CL$846,40,0),2)</f>
        <v>0</v>
      </c>
      <c r="AP108" s="32">
        <f>ROUND(VLOOKUP($B108,'3.ข้อมูลงบทดลองปัจจุบัน'!$A$5:$CL$846,41,0),2)</f>
        <v>0</v>
      </c>
      <c r="AQ108" s="32">
        <f>ROUND(VLOOKUP($B108,'3.ข้อมูลงบทดลองปัจจุบัน'!$A$5:$CL$846,42,0),2)</f>
        <v>9156</v>
      </c>
      <c r="AR108" s="32">
        <f>ROUND(VLOOKUP($B108,'3.ข้อมูลงบทดลองปัจจุบัน'!$A$5:$CL$846,43,0),2)</f>
        <v>0</v>
      </c>
      <c r="AS108" s="32">
        <f>ROUND(VLOOKUP($B108,'3.ข้อมูลงบทดลองปัจจุบัน'!$A$5:$CL$846,44,0),2)</f>
        <v>0</v>
      </c>
      <c r="AT108" s="32">
        <f>ROUND(VLOOKUP($B108,'3.ข้อมูลงบทดลองปัจจุบัน'!$A$5:$CL$846,45,0),2)</f>
        <v>0</v>
      </c>
      <c r="AU108" s="32">
        <f>ROUND(VLOOKUP($B108,'3.ข้อมูลงบทดลองปัจจุบัน'!$A$5:$CL$846,46,0),2)</f>
        <v>0</v>
      </c>
      <c r="AV108" s="32">
        <f>ROUND(VLOOKUP($B108,'3.ข้อมูลงบทดลองปัจจุบัน'!$A$5:$CL$846,47,0),2)</f>
        <v>0</v>
      </c>
      <c r="AW108" s="32">
        <f>ROUND(VLOOKUP($B108,'3.ข้อมูลงบทดลองปัจจุบัน'!$A$5:$CL$846,48,0),2)</f>
        <v>0</v>
      </c>
      <c r="AX108" s="32">
        <f>ROUND(VLOOKUP($B108,'3.ข้อมูลงบทดลองปัจจุบัน'!$A$5:$CL$846,49,0),2)</f>
        <v>0</v>
      </c>
      <c r="AY108" s="32">
        <f>ROUND(VLOOKUP($B108,'3.ข้อมูลงบทดลองปัจจุบัน'!$A$5:$CL$846,50,0),2)</f>
        <v>0</v>
      </c>
      <c r="AZ108" s="32">
        <f>ROUND(VLOOKUP($B108,'3.ข้อมูลงบทดลองปัจจุบัน'!$A$5:$CL$846,51,0),2)</f>
        <v>0</v>
      </c>
      <c r="BA108" s="32">
        <f>ROUND(VLOOKUP($B108,'3.ข้อมูลงบทดลองปัจจุบัน'!$A$5:$CL$846,52,0),2)</f>
        <v>0</v>
      </c>
      <c r="BB108" s="32">
        <f>ROUND(VLOOKUP($B108,'3.ข้อมูลงบทดลองปัจจุบัน'!$A$5:$CL$846,53,0),2)</f>
        <v>119302.75</v>
      </c>
      <c r="BC108" s="32">
        <f>ROUND(VLOOKUP($B108,'3.ข้อมูลงบทดลองปัจจุบัน'!$A$5:$CL$846,54,0),2)</f>
        <v>1412</v>
      </c>
      <c r="BD108" s="32">
        <f>ROUND(VLOOKUP($B108,'3.ข้อมูลงบทดลองปัจจุบัน'!$A$5:$CL$846,55,0),2)</f>
        <v>84246</v>
      </c>
      <c r="BE108" s="32">
        <f>ROUND(VLOOKUP($B108,'3.ข้อมูลงบทดลองปัจจุบัน'!$A$5:$CL$846,56,0),2)</f>
        <v>0</v>
      </c>
      <c r="BF108" s="32">
        <f>ROUND(VLOOKUP($B108,'3.ข้อมูลงบทดลองปัจจุบัน'!$A$5:$CL$846,57,0),2)</f>
        <v>0</v>
      </c>
      <c r="BG108" s="32">
        <f>ROUND(VLOOKUP($B108,'3.ข้อมูลงบทดลองปัจจุบัน'!$A$5:$CL$846,58,0),2)</f>
        <v>0</v>
      </c>
      <c r="BH108" s="32">
        <f>ROUND(VLOOKUP($B108,'3.ข้อมูลงบทดลองปัจจุบัน'!$A$5:$CL$846,59,0),2)</f>
        <v>0</v>
      </c>
      <c r="BI108" s="32">
        <f>ROUND(VLOOKUP($B108,'3.ข้อมูลงบทดลองปัจจุบัน'!$A$5:$CL$846,60,0),2)</f>
        <v>0</v>
      </c>
      <c r="BJ108" s="32">
        <f>ROUND(VLOOKUP($B108,'3.ข้อมูลงบทดลองปัจจุบัน'!$A$5:$CL$846,61,0),2)</f>
        <v>0</v>
      </c>
      <c r="BK108" s="32">
        <f>ROUND(VLOOKUP($B108,'3.ข้อมูลงบทดลองปัจจุบัน'!$A$5:$CL$846,62,0),2)</f>
        <v>0</v>
      </c>
      <c r="BL108" s="32">
        <f>ROUND(VLOOKUP($B108,'3.ข้อมูลงบทดลองปัจจุบัน'!$A$5:$CL$846,63,0),2)</f>
        <v>0</v>
      </c>
      <c r="BM108" s="32">
        <f>ROUND(VLOOKUP($B108,'3.ข้อมูลงบทดลองปัจจุบัน'!$A$5:$CL$846,64,0),2)</f>
        <v>6208</v>
      </c>
      <c r="BN108" s="32">
        <f>ROUND(VLOOKUP($B108,'3.ข้อมูลงบทดลองปัจจุบัน'!$A$5:$CL$846,65,0),2)</f>
        <v>0</v>
      </c>
      <c r="BO108" s="32">
        <f>ROUND(VLOOKUP($B108,'3.ข้อมูลงบทดลองปัจจุบัน'!$A$5:$CL$846,66,0),2)</f>
        <v>0</v>
      </c>
      <c r="BP108" s="32">
        <f>ROUND(VLOOKUP($B108,'3.ข้อมูลงบทดลองปัจจุบัน'!$A$5:$CL$846,67,0),2)</f>
        <v>0</v>
      </c>
      <c r="BQ108" s="32">
        <f>ROUND(VLOOKUP($B108,'3.ข้อมูลงบทดลองปัจจุบัน'!$A$5:$CL$846,68,0),2)</f>
        <v>0</v>
      </c>
      <c r="BR108" s="32">
        <f>ROUND(VLOOKUP($B108,'3.ข้อมูลงบทดลองปัจจุบัน'!$A$5:$CL$846,69,0),2)</f>
        <v>0</v>
      </c>
      <c r="BS108" s="32">
        <f>ROUND(VLOOKUP($B108,'3.ข้อมูลงบทดลองปัจจุบัน'!$A$5:$CL$846,70,0),2)</f>
        <v>0</v>
      </c>
      <c r="BT108" s="32">
        <f>ROUND(VLOOKUP($B108,'3.ข้อมูลงบทดลองปัจจุบัน'!$A$5:$CL$846,71,0),2)</f>
        <v>0</v>
      </c>
      <c r="BU108" s="32">
        <f>ROUND(VLOOKUP($B108,'3.ข้อมูลงบทดลองปัจจุบัน'!$A$5:$CL$846,72,0),2)</f>
        <v>0</v>
      </c>
      <c r="BV108" s="32">
        <f>ROUND(VLOOKUP($B108,'3.ข้อมูลงบทดลองปัจจุบัน'!$A$5:$CL$846,73,0),2)</f>
        <v>59000</v>
      </c>
      <c r="BW108" s="32">
        <f>ROUND(VLOOKUP($B108,'3.ข้อมูลงบทดลองปัจจุบัน'!$A$5:$CL$846,74,0),2)</f>
        <v>0</v>
      </c>
      <c r="BX108" s="32">
        <f>ROUND(VLOOKUP($B108,'3.ข้อมูลงบทดลองปัจจุบัน'!$A$5:$CL$846,75,0),2)</f>
        <v>0</v>
      </c>
      <c r="BY108" s="32">
        <f>ROUND(VLOOKUP($B108,'3.ข้อมูลงบทดลองปัจจุบัน'!$A$5:$CL$846,76,0),2)</f>
        <v>0</v>
      </c>
      <c r="BZ108" s="32">
        <f>ROUND(VLOOKUP($B108,'3.ข้อมูลงบทดลองปัจจุบัน'!$A$5:$CL$846,77,0),2)</f>
        <v>0</v>
      </c>
      <c r="CA108" s="32">
        <f>ROUND(VLOOKUP($B108,'3.ข้อมูลงบทดลองปัจจุบัน'!$A$5:$CL$846,78,0),2)</f>
        <v>0</v>
      </c>
      <c r="CB108" s="32">
        <f>ROUND(VLOOKUP($B108,'3.ข้อมูลงบทดลองปัจจุบัน'!$A$5:$CL$846,79,0),2)</f>
        <v>9000</v>
      </c>
      <c r="CC108" s="32">
        <f>ROUND(VLOOKUP($B108,'3.ข้อมูลงบทดลองปัจจุบัน'!$A$5:$CL$846,80,0),2)</f>
        <v>9000</v>
      </c>
      <c r="CD108" s="32">
        <f>ROUND(VLOOKUP($B108,'3.ข้อมูลงบทดลองปัจจุบัน'!$A$5:$CL$846,81,0),2)</f>
        <v>0</v>
      </c>
      <c r="CE108" s="32">
        <f>ROUND(VLOOKUP($B108,'3.ข้อมูลงบทดลองปัจจุบัน'!$A$5:$CL$846,82,0),2)</f>
        <v>24840</v>
      </c>
      <c r="CF108" s="32">
        <f>ROUND(VLOOKUP($B108,'3.ข้อมูลงบทดลองปัจจุบัน'!$A$5:$CL$846,83,0),2)</f>
        <v>0</v>
      </c>
      <c r="CG108" s="32">
        <f>ROUND(VLOOKUP($B108,'3.ข้อมูลงบทดลองปัจจุบัน'!$A$5:$CL$846,84,0),2)</f>
        <v>0</v>
      </c>
      <c r="CH108" s="32">
        <f>ROUND(VLOOKUP($B108,'3.ข้อมูลงบทดลองปัจจุบัน'!$A$5:$CL$846,85,0),2)</f>
        <v>9000</v>
      </c>
      <c r="CI108" s="32">
        <f>ROUND(VLOOKUP($B108,'3.ข้อมูลงบทดลองปัจจุบัน'!$A$5:$CL$846,86,0),2)</f>
        <v>0</v>
      </c>
      <c r="CJ108" s="32">
        <f>ROUND(VLOOKUP($B108,'3.ข้อมูลงบทดลองปัจจุบัน'!$A$5:$CL$846,87,0),2)</f>
        <v>0</v>
      </c>
      <c r="CK108" s="32">
        <f>ROUND(VLOOKUP($B108,'3.ข้อมูลงบทดลองปัจจุบัน'!$A$5:$CL$846,88,0),2)</f>
        <v>0</v>
      </c>
      <c r="CL108" s="32">
        <f>ROUND(VLOOKUP($B108,'3.ข้อมูลงบทดลองปัจจุบัน'!$A$5:$CL$846,89,0),2)</f>
        <v>0</v>
      </c>
      <c r="CM108" s="32">
        <f>ROUND(VLOOKUP($B108,'3.ข้อมูลงบทดลองปัจจุบัน'!$A$5:$CL$846,90,0),2)</f>
        <v>0</v>
      </c>
      <c r="CO108" s="75"/>
    </row>
    <row r="109" spans="1:93" x14ac:dyDescent="0.7">
      <c r="A109" s="101" t="s">
        <v>1471</v>
      </c>
      <c r="B109" s="101" t="s">
        <v>2029</v>
      </c>
      <c r="C109" s="100" t="s">
        <v>1496</v>
      </c>
      <c r="D109" s="32">
        <f>ROUND(VLOOKUP($B109,'3.ข้อมูลงบทดลองปัจจุบัน'!$A$5:$CL$846,3,0),2)</f>
        <v>1228108.44</v>
      </c>
      <c r="E109" s="32">
        <f>ROUND(VLOOKUP($B109,'3.ข้อมูลงบทดลองปัจจุบัน'!$A$5:$CL$846,4,0),2)</f>
        <v>2500</v>
      </c>
      <c r="F109" s="32">
        <f>ROUND(VLOOKUP($B109,'3.ข้อมูลงบทดลองปัจจุบัน'!$A$5:$CL$846,5,0),2)</f>
        <v>65021</v>
      </c>
      <c r="G109" s="32">
        <f>ROUND(VLOOKUP($B109,'3.ข้อมูลงบทดลองปัจจุบัน'!$A$5:$CL$846,6,0),2)</f>
        <v>20084</v>
      </c>
      <c r="H109" s="32">
        <f>ROUND(VLOOKUP($B109,'3.ข้อมูลงบทดลองปัจจุบัน'!$A$5:$CL$846,7,0),2)</f>
        <v>32034</v>
      </c>
      <c r="I109" s="32">
        <f>ROUND(VLOOKUP($B109,'3.ข้อมูลงบทดลองปัจจุบัน'!$A$5:$CL$846,8,0),2)</f>
        <v>53907</v>
      </c>
      <c r="J109" s="32">
        <f>ROUND(VLOOKUP($B109,'3.ข้อมูลงบทดลองปัจจุบัน'!$A$5:$CL$846,9,0),2)</f>
        <v>127000</v>
      </c>
      <c r="K109" s="32">
        <f>ROUND(VLOOKUP($B109,'3.ข้อมูลงบทดลองปัจจุบัน'!$A$5:$CL$846,10,0),2)</f>
        <v>311121</v>
      </c>
      <c r="L109" s="32">
        <f>ROUND(VLOOKUP($B109,'3.ข้อมูลงบทดลองปัจจุบัน'!$A$5:$CL$846,11,0),2)</f>
        <v>0</v>
      </c>
      <c r="M109" s="32">
        <f>ROUND(VLOOKUP($B109,'3.ข้อมูลงบทดลองปัจจุบัน'!$A$5:$CL$846,12,0),2)</f>
        <v>0</v>
      </c>
      <c r="N109" s="32">
        <f>ROUND(VLOOKUP($B109,'3.ข้อมูลงบทดลองปัจจุบัน'!$A$5:$CL$846,13,0),2)</f>
        <v>643323.78</v>
      </c>
      <c r="O109" s="32">
        <f>ROUND(VLOOKUP($B109,'3.ข้อมูลงบทดลองปัจจุบัน'!$A$5:$CL$846,14,0),2)</f>
        <v>63000</v>
      </c>
      <c r="P109" s="32">
        <f>ROUND(VLOOKUP($B109,'3.ข้อมูลงบทดลองปัจจุบัน'!$A$5:$CL$846,15,0),2)</f>
        <v>550059</v>
      </c>
      <c r="Q109" s="32">
        <f>ROUND(VLOOKUP($B109,'3.ข้อมูลงบทดลองปัจจุบัน'!$A$5:$CL$846,16,0),2)</f>
        <v>45388</v>
      </c>
      <c r="R109" s="32">
        <f>ROUND(VLOOKUP($B109,'3.ข้อมูลงบทดลองปัจจุบัน'!$A$5:$CL$846,17,0),2)</f>
        <v>186518</v>
      </c>
      <c r="S109" s="32">
        <f>ROUND(VLOOKUP($B109,'3.ข้อมูลงบทดลองปัจจุบัน'!$A$5:$CL$846,18,0),2)</f>
        <v>10530</v>
      </c>
      <c r="T109" s="32">
        <f>ROUND(VLOOKUP($B109,'3.ข้อมูลงบทดลองปัจจุบัน'!$A$5:$CL$846,19,0),2)</f>
        <v>7330</v>
      </c>
      <c r="U109" s="32">
        <f>ROUND(VLOOKUP($B109,'3.ข้อมูลงบทดลองปัจจุบัน'!$A$5:$CL$846,20,0),2)</f>
        <v>185538</v>
      </c>
      <c r="V109" s="32">
        <f>ROUND(VLOOKUP($B109,'3.ข้อมูลงบทดลองปัจจุบัน'!$A$5:$CL$846,21,0),2)</f>
        <v>45784</v>
      </c>
      <c r="W109" s="32">
        <f>ROUND(VLOOKUP($B109,'3.ข้อมูลงบทดลองปัจจุบัน'!$A$5:$CL$846,22,0),2)</f>
        <v>5700</v>
      </c>
      <c r="X109" s="32">
        <f>ROUND(VLOOKUP($B109,'3.ข้อมูลงบทดลองปัจจุบัน'!$A$5:$CL$846,23,0),2)</f>
        <v>1621591</v>
      </c>
      <c r="Y109" s="32">
        <f>ROUND(VLOOKUP($B109,'3.ข้อมูลงบทดลองปัจจุบัน'!$A$5:$CL$846,24,0),2)</f>
        <v>129428</v>
      </c>
      <c r="Z109" s="32">
        <f>ROUND(VLOOKUP($B109,'3.ข้อมูลงบทดลองปัจจุบัน'!$A$5:$CL$846,25,0),2)</f>
        <v>12300</v>
      </c>
      <c r="AA109" s="32">
        <f>ROUND(VLOOKUP($B109,'3.ข้อมูลงบทดลองปัจจุบัน'!$A$5:$CL$846,26,0),2)</f>
        <v>183424</v>
      </c>
      <c r="AB109" s="32">
        <f>ROUND(VLOOKUP($B109,'3.ข้อมูลงบทดลองปัจจุบัน'!$A$5:$CL$846,27,0),2)</f>
        <v>0</v>
      </c>
      <c r="AC109" s="32">
        <f>ROUND(VLOOKUP($B109,'3.ข้อมูลงบทดลองปัจจุบัน'!$A$5:$CL$846,28,0),2)</f>
        <v>48360.77</v>
      </c>
      <c r="AD109" s="32">
        <f>ROUND(VLOOKUP($B109,'3.ข้อมูลงบทดลองปัจจุบัน'!$A$5:$CL$846,29,0),2)</f>
        <v>0</v>
      </c>
      <c r="AE109" s="32">
        <f>ROUND(VLOOKUP($B109,'3.ข้อมูลงบทดลองปัจจุบัน'!$A$5:$CL$846,30,0),2)</f>
        <v>106806.34</v>
      </c>
      <c r="AF109" s="32">
        <f>ROUND(VLOOKUP($B109,'3.ข้อมูลงบทดลองปัจจุบัน'!$A$5:$CL$846,31,0),2)</f>
        <v>0</v>
      </c>
      <c r="AG109" s="32">
        <f>ROUND(VLOOKUP($B109,'3.ข้อมูลงบทดลองปัจจุบัน'!$A$5:$CL$846,32,0),2)</f>
        <v>136780</v>
      </c>
      <c r="AH109" s="32">
        <f>ROUND(VLOOKUP($B109,'3.ข้อมูลงบทดลองปัจจุบัน'!$A$5:$CL$846,33,0),2)</f>
        <v>110290</v>
      </c>
      <c r="AI109" s="32">
        <f>ROUND(VLOOKUP($B109,'3.ข้อมูลงบทดลองปัจจุบัน'!$A$5:$CL$846,34,0),2)</f>
        <v>173437.54</v>
      </c>
      <c r="AJ109" s="32">
        <f>ROUND(VLOOKUP($B109,'3.ข้อมูลงบทดลองปัจจุบัน'!$A$5:$CL$846,35,0),2)</f>
        <v>103555</v>
      </c>
      <c r="AK109" s="32">
        <f>ROUND(VLOOKUP($B109,'3.ข้อมูลงบทดลองปัจจุบัน'!$A$5:$CL$846,36,0),2)</f>
        <v>28095</v>
      </c>
      <c r="AL109" s="32">
        <f>ROUND(VLOOKUP($B109,'3.ข้อมูลงบทดลองปัจจุบัน'!$A$5:$CL$846,37,0),2)</f>
        <v>2601886.52</v>
      </c>
      <c r="AM109" s="32">
        <f>ROUND(VLOOKUP($B109,'3.ข้อมูลงบทดลองปัจจุบัน'!$A$5:$CL$846,38,0),2)</f>
        <v>140690</v>
      </c>
      <c r="AN109" s="32">
        <f>ROUND(VLOOKUP($B109,'3.ข้อมูลงบทดลองปัจจุบัน'!$A$5:$CL$846,39,0),2)</f>
        <v>94650</v>
      </c>
      <c r="AO109" s="32">
        <f>ROUND(VLOOKUP($B109,'3.ข้อมูลงบทดลองปัจจุบัน'!$A$5:$CL$846,40,0),2)</f>
        <v>363889.7</v>
      </c>
      <c r="AP109" s="32">
        <f>ROUND(VLOOKUP($B109,'3.ข้อมูลงบทดลองปัจจุบัน'!$A$5:$CL$846,41,0),2)</f>
        <v>151452.9</v>
      </c>
      <c r="AQ109" s="32">
        <f>ROUND(VLOOKUP($B109,'3.ข้อมูลงบทดลองปัจจุบัน'!$A$5:$CL$846,42,0),2)</f>
        <v>88586.35</v>
      </c>
      <c r="AR109" s="32">
        <f>ROUND(VLOOKUP($B109,'3.ข้อมูลงบทดลองปัจจุบัน'!$A$5:$CL$846,43,0),2)</f>
        <v>40952</v>
      </c>
      <c r="AS109" s="32">
        <f>ROUND(VLOOKUP($B109,'3.ข้อมูลงบทดลองปัจจุบัน'!$A$5:$CL$846,44,0),2)</f>
        <v>561500.4</v>
      </c>
      <c r="AT109" s="32">
        <f>ROUND(VLOOKUP($B109,'3.ข้อมูลงบทดลองปัจจุบัน'!$A$5:$CL$846,45,0),2)</f>
        <v>74500</v>
      </c>
      <c r="AU109" s="32">
        <f>ROUND(VLOOKUP($B109,'3.ข้อมูลงบทดลองปัจจุบัน'!$A$5:$CL$846,46,0),2)</f>
        <v>26060</v>
      </c>
      <c r="AV109" s="32">
        <f>ROUND(VLOOKUP($B109,'3.ข้อมูลงบทดลองปัจจุบัน'!$A$5:$CL$846,47,0),2)</f>
        <v>136901</v>
      </c>
      <c r="AW109" s="32">
        <f>ROUND(VLOOKUP($B109,'3.ข้อมูลงบทดลองปัจจุบัน'!$A$5:$CL$846,48,0),2)</f>
        <v>0</v>
      </c>
      <c r="AX109" s="32">
        <f>ROUND(VLOOKUP($B109,'3.ข้อมูลงบทดลองปัจจุบัน'!$A$5:$CL$846,49,0),2)</f>
        <v>6370</v>
      </c>
      <c r="AY109" s="32">
        <f>ROUND(VLOOKUP($B109,'3.ข้อมูลงบทดลองปัจจุบัน'!$A$5:$CL$846,50,0),2)</f>
        <v>35252</v>
      </c>
      <c r="AZ109" s="32">
        <f>ROUND(VLOOKUP($B109,'3.ข้อมูลงบทดลองปัจจุบัน'!$A$5:$CL$846,51,0),2)</f>
        <v>131333.28</v>
      </c>
      <c r="BA109" s="32">
        <f>ROUND(VLOOKUP($B109,'3.ข้อมูลงบทดลองปัจจุบัน'!$A$5:$CL$846,52,0),2)</f>
        <v>100868</v>
      </c>
      <c r="BB109" s="32">
        <f>ROUND(VLOOKUP($B109,'3.ข้อมูลงบทดลองปัจจุบัน'!$A$5:$CL$846,53,0),2)</f>
        <v>1281665.44</v>
      </c>
      <c r="BC109" s="32">
        <f>ROUND(VLOOKUP($B109,'3.ข้อมูลงบทดลองปัจจุบัน'!$A$5:$CL$846,54,0),2)</f>
        <v>46819.8</v>
      </c>
      <c r="BD109" s="32">
        <f>ROUND(VLOOKUP($B109,'3.ข้อมูลงบทดลองปัจจุบัน'!$A$5:$CL$846,55,0),2)</f>
        <v>1096069.3400000001</v>
      </c>
      <c r="BE109" s="32">
        <f>ROUND(VLOOKUP($B109,'3.ข้อมูลงบทดลองปัจจุบัน'!$A$5:$CL$846,56,0),2)</f>
        <v>147995</v>
      </c>
      <c r="BF109" s="32">
        <f>ROUND(VLOOKUP($B109,'3.ข้อมูลงบทดลองปัจจุบัน'!$A$5:$CL$846,57,0),2)</f>
        <v>52237.11</v>
      </c>
      <c r="BG109" s="32">
        <f>ROUND(VLOOKUP($B109,'3.ข้อมูลงบทดลองปัจจุบัน'!$A$5:$CL$846,58,0),2)</f>
        <v>137051.64000000001</v>
      </c>
      <c r="BH109" s="32">
        <f>ROUND(VLOOKUP($B109,'3.ข้อมูลงบทดลองปัจจุบัน'!$A$5:$CL$846,59,0),2)</f>
        <v>1167906.71</v>
      </c>
      <c r="BI109" s="32">
        <f>ROUND(VLOOKUP($B109,'3.ข้อมูลงบทดลองปัจจุบัน'!$A$5:$CL$846,60,0),2)</f>
        <v>27800</v>
      </c>
      <c r="BJ109" s="32">
        <f>ROUND(VLOOKUP($B109,'3.ข้อมูลงบทดลองปัจจุบัน'!$A$5:$CL$846,61,0),2)</f>
        <v>24760</v>
      </c>
      <c r="BK109" s="32">
        <f>ROUND(VLOOKUP($B109,'3.ข้อมูลงบทดลองปัจจุบัน'!$A$5:$CL$846,62,0),2)</f>
        <v>14500</v>
      </c>
      <c r="BL109" s="32">
        <f>ROUND(VLOOKUP($B109,'3.ข้อมูลงบทดลองปัจจุบัน'!$A$5:$CL$846,63,0),2)</f>
        <v>131344</v>
      </c>
      <c r="BM109" s="32">
        <f>ROUND(VLOOKUP($B109,'3.ข้อมูลงบทดลองปัจจุบัน'!$A$5:$CL$846,64,0),2)</f>
        <v>310428</v>
      </c>
      <c r="BN109" s="32">
        <f>ROUND(VLOOKUP($B109,'3.ข้อมูลงบทดลองปัจจุบัน'!$A$5:$CL$846,65,0),2)</f>
        <v>45612</v>
      </c>
      <c r="BO109" s="32">
        <f>ROUND(VLOOKUP($B109,'3.ข้อมูลงบทดลองปัจจุบัน'!$A$5:$CL$846,66,0),2)</f>
        <v>65776</v>
      </c>
      <c r="BP109" s="32">
        <f>ROUND(VLOOKUP($B109,'3.ข้อมูลงบทดลองปัจจุบัน'!$A$5:$CL$846,67,0),2)</f>
        <v>86476</v>
      </c>
      <c r="BQ109" s="32">
        <f>ROUND(VLOOKUP($B109,'3.ข้อมูลงบทดลองปัจจุบัน'!$A$5:$CL$846,68,0),2)</f>
        <v>104860</v>
      </c>
      <c r="BR109" s="32">
        <f>ROUND(VLOOKUP($B109,'3.ข้อมูลงบทดลองปัจจุบัน'!$A$5:$CL$846,69,0),2)</f>
        <v>78957</v>
      </c>
      <c r="BS109" s="32">
        <f>ROUND(VLOOKUP($B109,'3.ข้อมูลงบทดลองปัจจุบัน'!$A$5:$CL$846,70,0),2)</f>
        <v>2544192.5</v>
      </c>
      <c r="BT109" s="32">
        <f>ROUND(VLOOKUP($B109,'3.ข้อมูลงบทดลองปัจจุบัน'!$A$5:$CL$846,71,0),2)</f>
        <v>59063.4</v>
      </c>
      <c r="BU109" s="32">
        <f>ROUND(VLOOKUP($B109,'3.ข้อมูลงบทดลองปัจจุบัน'!$A$5:$CL$846,72,0),2)</f>
        <v>56414</v>
      </c>
      <c r="BV109" s="32">
        <f>ROUND(VLOOKUP($B109,'3.ข้อมูลงบทดลองปัจจุบัน'!$A$5:$CL$846,73,0),2)</f>
        <v>632373.44999999995</v>
      </c>
      <c r="BW109" s="32">
        <f>ROUND(VLOOKUP($B109,'3.ข้อมูลงบทดลองปัจจุบัน'!$A$5:$CL$846,74,0),2)</f>
        <v>39248.400000000001</v>
      </c>
      <c r="BX109" s="32">
        <f>ROUND(VLOOKUP($B109,'3.ข้อมูลงบทดลองปัจจุบัน'!$A$5:$CL$846,75,0),2)</f>
        <v>68180</v>
      </c>
      <c r="BY109" s="32">
        <f>ROUND(VLOOKUP($B109,'3.ข้อมูลงบทดลองปัจจุบัน'!$A$5:$CL$846,76,0),2)</f>
        <v>221770.78</v>
      </c>
      <c r="BZ109" s="32">
        <f>ROUND(VLOOKUP($B109,'3.ข้อมูลงบทดลองปัจจุบัน'!$A$5:$CL$846,77,0),2)</f>
        <v>65570</v>
      </c>
      <c r="CA109" s="32">
        <f>ROUND(VLOOKUP($B109,'3.ข้อมูลงบทดลองปัจจุบัน'!$A$5:$CL$846,78,0),2)</f>
        <v>68060</v>
      </c>
      <c r="CB109" s="32">
        <f>ROUND(VLOOKUP($B109,'3.ข้อมูลงบทดลองปัจจุบัน'!$A$5:$CL$846,79,0),2)</f>
        <v>166555.10999999999</v>
      </c>
      <c r="CC109" s="32">
        <f>ROUND(VLOOKUP($B109,'3.ข้อมูลงบทดลองปัจจุบัน'!$A$5:$CL$846,80,0),2)</f>
        <v>25156</v>
      </c>
      <c r="CD109" s="32">
        <f>ROUND(VLOOKUP($B109,'3.ข้อมูลงบทดลองปัจจุบัน'!$A$5:$CL$846,81,0),2)</f>
        <v>179966</v>
      </c>
      <c r="CE109" s="32">
        <f>ROUND(VLOOKUP($B109,'3.ข้อมูลงบทดลองปัจจุบัน'!$A$5:$CL$846,82,0),2)</f>
        <v>157366</v>
      </c>
      <c r="CF109" s="32">
        <f>ROUND(VLOOKUP($B109,'3.ข้อมูลงบทดลองปัจจุบัน'!$A$5:$CL$846,83,0),2)</f>
        <v>200625.17</v>
      </c>
      <c r="CG109" s="32">
        <f>ROUND(VLOOKUP($B109,'3.ข้อมูลงบทดลองปัจจุบัน'!$A$5:$CL$846,84,0),2)</f>
        <v>60282</v>
      </c>
      <c r="CH109" s="32">
        <f>ROUND(VLOOKUP($B109,'3.ข้อมูลงบทดลองปัจจุบัน'!$A$5:$CL$846,85,0),2)</f>
        <v>127531</v>
      </c>
      <c r="CI109" s="32">
        <f>ROUND(VLOOKUP($B109,'3.ข้อมูลงบทดลองปัจจุบัน'!$A$5:$CL$846,86,0),2)</f>
        <v>142639</v>
      </c>
      <c r="CJ109" s="32">
        <f>ROUND(VLOOKUP($B109,'3.ข้อมูลงบทดลองปัจจุบัน'!$A$5:$CL$846,87,0),2)</f>
        <v>64012.56</v>
      </c>
      <c r="CK109" s="32">
        <f>ROUND(VLOOKUP($B109,'3.ข้อมูลงบทดลองปัจจุบัน'!$A$5:$CL$846,88,0),2)</f>
        <v>1780150.77</v>
      </c>
      <c r="CL109" s="32">
        <f>ROUND(VLOOKUP($B109,'3.ข้อมูลงบทดลองปัจจุบัน'!$A$5:$CL$846,89,0),2)</f>
        <v>185112.25</v>
      </c>
      <c r="CM109" s="32">
        <f>ROUND(VLOOKUP($B109,'3.ข้อมูลงบทดลองปัจจุบัน'!$A$5:$CL$846,90,0),2)</f>
        <v>69661</v>
      </c>
      <c r="CO109" s="75"/>
    </row>
    <row r="110" spans="1:93" x14ac:dyDescent="0.7">
      <c r="A110" s="101" t="s">
        <v>1471</v>
      </c>
      <c r="B110" s="101" t="s">
        <v>2030</v>
      </c>
      <c r="C110" s="100" t="s">
        <v>1497</v>
      </c>
      <c r="D110" s="32">
        <f>ROUND(VLOOKUP($B110,'3.ข้อมูลงบทดลองปัจจุบัน'!$A$5:$CL$846,3,0),2)</f>
        <v>123271.6</v>
      </c>
      <c r="E110" s="32">
        <f>ROUND(VLOOKUP($B110,'3.ข้อมูลงบทดลองปัจจุบัน'!$A$5:$CL$846,4,0),2)</f>
        <v>0</v>
      </c>
      <c r="F110" s="32">
        <f>ROUND(VLOOKUP($B110,'3.ข้อมูลงบทดลองปัจจุบัน'!$A$5:$CL$846,5,0),2)</f>
        <v>0</v>
      </c>
      <c r="G110" s="32">
        <f>ROUND(VLOOKUP($B110,'3.ข้อมูลงบทดลองปัจจุบัน'!$A$5:$CL$846,6,0),2)</f>
        <v>0</v>
      </c>
      <c r="H110" s="32">
        <f>ROUND(VLOOKUP($B110,'3.ข้อมูลงบทดลองปัจจุบัน'!$A$5:$CL$846,7,0),2)</f>
        <v>0</v>
      </c>
      <c r="I110" s="32">
        <f>ROUND(VLOOKUP($B110,'3.ข้อมูลงบทดลองปัจจุบัน'!$A$5:$CL$846,8,0),2)</f>
        <v>0</v>
      </c>
      <c r="J110" s="32">
        <f>ROUND(VLOOKUP($B110,'3.ข้อมูลงบทดลองปัจจุบัน'!$A$5:$CL$846,9,0),2)</f>
        <v>0</v>
      </c>
      <c r="K110" s="32">
        <f>ROUND(VLOOKUP($B110,'3.ข้อมูลงบทดลองปัจจุบัน'!$A$5:$CL$846,10,0),2)</f>
        <v>0</v>
      </c>
      <c r="L110" s="32">
        <f>ROUND(VLOOKUP($B110,'3.ข้อมูลงบทดลองปัจจุบัน'!$A$5:$CL$846,11,0),2)</f>
        <v>0</v>
      </c>
      <c r="M110" s="32">
        <f>ROUND(VLOOKUP($B110,'3.ข้อมูลงบทดลองปัจจุบัน'!$A$5:$CL$846,12,0),2)</f>
        <v>0</v>
      </c>
      <c r="N110" s="32">
        <f>ROUND(VLOOKUP($B110,'3.ข้อมูลงบทดลองปัจจุบัน'!$A$5:$CL$846,13,0),2)</f>
        <v>0</v>
      </c>
      <c r="O110" s="32">
        <f>ROUND(VLOOKUP($B110,'3.ข้อมูลงบทดลองปัจจุบัน'!$A$5:$CL$846,14,0),2)</f>
        <v>0</v>
      </c>
      <c r="P110" s="32">
        <f>ROUND(VLOOKUP($B110,'3.ข้อมูลงบทดลองปัจจุบัน'!$A$5:$CL$846,15,0),2)</f>
        <v>0</v>
      </c>
      <c r="Q110" s="32">
        <f>ROUND(VLOOKUP($B110,'3.ข้อมูลงบทดลองปัจจุบัน'!$A$5:$CL$846,16,0),2)</f>
        <v>0</v>
      </c>
      <c r="R110" s="32">
        <f>ROUND(VLOOKUP($B110,'3.ข้อมูลงบทดลองปัจจุบัน'!$A$5:$CL$846,17,0),2)</f>
        <v>0</v>
      </c>
      <c r="S110" s="32">
        <f>ROUND(VLOOKUP($B110,'3.ข้อมูลงบทดลองปัจจุบัน'!$A$5:$CL$846,18,0),2)</f>
        <v>170275</v>
      </c>
      <c r="T110" s="32">
        <f>ROUND(VLOOKUP($B110,'3.ข้อมูลงบทดลองปัจจุบัน'!$A$5:$CL$846,19,0),2)</f>
        <v>0</v>
      </c>
      <c r="U110" s="32">
        <f>ROUND(VLOOKUP($B110,'3.ข้อมูลงบทดลองปัจจุบัน'!$A$5:$CL$846,20,0),2)</f>
        <v>0</v>
      </c>
      <c r="V110" s="32">
        <f>ROUND(VLOOKUP($B110,'3.ข้อมูลงบทดลองปัจจุบัน'!$A$5:$CL$846,21,0),2)</f>
        <v>0</v>
      </c>
      <c r="W110" s="32">
        <f>ROUND(VLOOKUP($B110,'3.ข้อมูลงบทดลองปัจจุบัน'!$A$5:$CL$846,22,0),2)</f>
        <v>0</v>
      </c>
      <c r="X110" s="32">
        <f>ROUND(VLOOKUP($B110,'3.ข้อมูลงบทดลองปัจจุบัน'!$A$5:$CL$846,23,0),2)</f>
        <v>0</v>
      </c>
      <c r="Y110" s="32">
        <f>ROUND(VLOOKUP($B110,'3.ข้อมูลงบทดลองปัจจุบัน'!$A$5:$CL$846,24,0),2)</f>
        <v>0</v>
      </c>
      <c r="Z110" s="32">
        <f>ROUND(VLOOKUP($B110,'3.ข้อมูลงบทดลองปัจจุบัน'!$A$5:$CL$846,25,0),2)</f>
        <v>0</v>
      </c>
      <c r="AA110" s="32">
        <f>ROUND(VLOOKUP($B110,'3.ข้อมูลงบทดลองปัจจุบัน'!$A$5:$CL$846,26,0),2)</f>
        <v>0</v>
      </c>
      <c r="AB110" s="32">
        <f>ROUND(VLOOKUP($B110,'3.ข้อมูลงบทดลองปัจจุบัน'!$A$5:$CL$846,27,0),2)</f>
        <v>0</v>
      </c>
      <c r="AC110" s="32">
        <f>ROUND(VLOOKUP($B110,'3.ข้อมูลงบทดลองปัจจุบัน'!$A$5:$CL$846,28,0),2)</f>
        <v>0</v>
      </c>
      <c r="AD110" s="32">
        <f>ROUND(VLOOKUP($B110,'3.ข้อมูลงบทดลองปัจจุบัน'!$A$5:$CL$846,29,0),2)</f>
        <v>0</v>
      </c>
      <c r="AE110" s="32">
        <f>ROUND(VLOOKUP($B110,'3.ข้อมูลงบทดลองปัจจุบัน'!$A$5:$CL$846,30,0),2)</f>
        <v>0</v>
      </c>
      <c r="AF110" s="32">
        <f>ROUND(VLOOKUP($B110,'3.ข้อมูลงบทดลองปัจจุบัน'!$A$5:$CL$846,31,0),2)</f>
        <v>0</v>
      </c>
      <c r="AG110" s="32">
        <f>ROUND(VLOOKUP($B110,'3.ข้อมูลงบทดลองปัจจุบัน'!$A$5:$CL$846,32,0),2)</f>
        <v>0</v>
      </c>
      <c r="AH110" s="32">
        <f>ROUND(VLOOKUP($B110,'3.ข้อมูลงบทดลองปัจจุบัน'!$A$5:$CL$846,33,0),2)</f>
        <v>0</v>
      </c>
      <c r="AI110" s="32">
        <f>ROUND(VLOOKUP($B110,'3.ข้อมูลงบทดลองปัจจุบัน'!$A$5:$CL$846,34,0),2)</f>
        <v>0</v>
      </c>
      <c r="AJ110" s="32">
        <f>ROUND(VLOOKUP($B110,'3.ข้อมูลงบทดลองปัจจุบัน'!$A$5:$CL$846,35,0),2)</f>
        <v>0</v>
      </c>
      <c r="AK110" s="32">
        <f>ROUND(VLOOKUP($B110,'3.ข้อมูลงบทดลองปัจจุบัน'!$A$5:$CL$846,36,0),2)</f>
        <v>0</v>
      </c>
      <c r="AL110" s="32">
        <f>ROUND(VLOOKUP($B110,'3.ข้อมูลงบทดลองปัจจุบัน'!$A$5:$CL$846,37,0),2)</f>
        <v>0</v>
      </c>
      <c r="AM110" s="32">
        <f>ROUND(VLOOKUP($B110,'3.ข้อมูลงบทดลองปัจจุบัน'!$A$5:$CL$846,38,0),2)</f>
        <v>0</v>
      </c>
      <c r="AN110" s="32">
        <f>ROUND(VLOOKUP($B110,'3.ข้อมูลงบทดลองปัจจุบัน'!$A$5:$CL$846,39,0),2)</f>
        <v>0</v>
      </c>
      <c r="AO110" s="32">
        <f>ROUND(VLOOKUP($B110,'3.ข้อมูลงบทดลองปัจจุบัน'!$A$5:$CL$846,40,0),2)</f>
        <v>0</v>
      </c>
      <c r="AP110" s="32">
        <f>ROUND(VLOOKUP($B110,'3.ข้อมูลงบทดลองปัจจุบัน'!$A$5:$CL$846,41,0),2)</f>
        <v>0</v>
      </c>
      <c r="AQ110" s="32">
        <f>ROUND(VLOOKUP($B110,'3.ข้อมูลงบทดลองปัจจุบัน'!$A$5:$CL$846,42,0),2)</f>
        <v>0</v>
      </c>
      <c r="AR110" s="32">
        <f>ROUND(VLOOKUP($B110,'3.ข้อมูลงบทดลองปัจจุบัน'!$A$5:$CL$846,43,0),2)</f>
        <v>0</v>
      </c>
      <c r="AS110" s="32">
        <f>ROUND(VLOOKUP($B110,'3.ข้อมูลงบทดลองปัจจุบัน'!$A$5:$CL$846,44,0),2)</f>
        <v>0</v>
      </c>
      <c r="AT110" s="32">
        <f>ROUND(VLOOKUP($B110,'3.ข้อมูลงบทดลองปัจจุบัน'!$A$5:$CL$846,45,0),2)</f>
        <v>0</v>
      </c>
      <c r="AU110" s="32">
        <f>ROUND(VLOOKUP($B110,'3.ข้อมูลงบทดลองปัจจุบัน'!$A$5:$CL$846,46,0),2)</f>
        <v>0</v>
      </c>
      <c r="AV110" s="32">
        <f>ROUND(VLOOKUP($B110,'3.ข้อมูลงบทดลองปัจจุบัน'!$A$5:$CL$846,47,0),2)</f>
        <v>0</v>
      </c>
      <c r="AW110" s="32">
        <f>ROUND(VLOOKUP($B110,'3.ข้อมูลงบทดลองปัจจุบัน'!$A$5:$CL$846,48,0),2)</f>
        <v>0</v>
      </c>
      <c r="AX110" s="32">
        <f>ROUND(VLOOKUP($B110,'3.ข้อมูลงบทดลองปัจจุบัน'!$A$5:$CL$846,49,0),2)</f>
        <v>0</v>
      </c>
      <c r="AY110" s="32">
        <f>ROUND(VLOOKUP($B110,'3.ข้อมูลงบทดลองปัจจุบัน'!$A$5:$CL$846,50,0),2)</f>
        <v>0</v>
      </c>
      <c r="AZ110" s="32">
        <f>ROUND(VLOOKUP($B110,'3.ข้อมูลงบทดลองปัจจุบัน'!$A$5:$CL$846,51,0),2)</f>
        <v>0</v>
      </c>
      <c r="BA110" s="32">
        <f>ROUND(VLOOKUP($B110,'3.ข้อมูลงบทดลองปัจจุบัน'!$A$5:$CL$846,52,0),2)</f>
        <v>0</v>
      </c>
      <c r="BB110" s="32">
        <f>ROUND(VLOOKUP($B110,'3.ข้อมูลงบทดลองปัจจุบัน'!$A$5:$CL$846,53,0),2)</f>
        <v>75400</v>
      </c>
      <c r="BC110" s="32">
        <f>ROUND(VLOOKUP($B110,'3.ข้อมูลงบทดลองปัจจุบัน'!$A$5:$CL$846,54,0),2)</f>
        <v>0</v>
      </c>
      <c r="BD110" s="32">
        <f>ROUND(VLOOKUP($B110,'3.ข้อมูลงบทดลองปัจจุบัน'!$A$5:$CL$846,55,0),2)</f>
        <v>0</v>
      </c>
      <c r="BE110" s="32">
        <f>ROUND(VLOOKUP($B110,'3.ข้อมูลงบทดลองปัจจุบัน'!$A$5:$CL$846,56,0),2)</f>
        <v>0</v>
      </c>
      <c r="BF110" s="32">
        <f>ROUND(VLOOKUP($B110,'3.ข้อมูลงบทดลองปัจจุบัน'!$A$5:$CL$846,57,0),2)</f>
        <v>0</v>
      </c>
      <c r="BG110" s="32">
        <f>ROUND(VLOOKUP($B110,'3.ข้อมูลงบทดลองปัจจุบัน'!$A$5:$CL$846,58,0),2)</f>
        <v>0</v>
      </c>
      <c r="BH110" s="32">
        <f>ROUND(VLOOKUP($B110,'3.ข้อมูลงบทดลองปัจจุบัน'!$A$5:$CL$846,59,0),2)</f>
        <v>0</v>
      </c>
      <c r="BI110" s="32">
        <f>ROUND(VLOOKUP($B110,'3.ข้อมูลงบทดลองปัจจุบัน'!$A$5:$CL$846,60,0),2)</f>
        <v>0</v>
      </c>
      <c r="BJ110" s="32">
        <f>ROUND(VLOOKUP($B110,'3.ข้อมูลงบทดลองปัจจุบัน'!$A$5:$CL$846,61,0),2)</f>
        <v>0</v>
      </c>
      <c r="BK110" s="32">
        <f>ROUND(VLOOKUP($B110,'3.ข้อมูลงบทดลองปัจจุบัน'!$A$5:$CL$846,62,0),2)</f>
        <v>0</v>
      </c>
      <c r="BL110" s="32">
        <f>ROUND(VLOOKUP($B110,'3.ข้อมูลงบทดลองปัจจุบัน'!$A$5:$CL$846,63,0),2)</f>
        <v>0</v>
      </c>
      <c r="BM110" s="32">
        <f>ROUND(VLOOKUP($B110,'3.ข้อมูลงบทดลองปัจจุบัน'!$A$5:$CL$846,64,0),2)</f>
        <v>0</v>
      </c>
      <c r="BN110" s="32">
        <f>ROUND(VLOOKUP($B110,'3.ข้อมูลงบทดลองปัจจุบัน'!$A$5:$CL$846,65,0),2)</f>
        <v>0</v>
      </c>
      <c r="BO110" s="32">
        <f>ROUND(VLOOKUP($B110,'3.ข้อมูลงบทดลองปัจจุบัน'!$A$5:$CL$846,66,0),2)</f>
        <v>0</v>
      </c>
      <c r="BP110" s="32">
        <f>ROUND(VLOOKUP($B110,'3.ข้อมูลงบทดลองปัจจุบัน'!$A$5:$CL$846,67,0),2)</f>
        <v>0</v>
      </c>
      <c r="BQ110" s="32">
        <f>ROUND(VLOOKUP($B110,'3.ข้อมูลงบทดลองปัจจุบัน'!$A$5:$CL$846,68,0),2)</f>
        <v>0</v>
      </c>
      <c r="BR110" s="32">
        <f>ROUND(VLOOKUP($B110,'3.ข้อมูลงบทดลองปัจจุบัน'!$A$5:$CL$846,69,0),2)</f>
        <v>0</v>
      </c>
      <c r="BS110" s="32">
        <f>ROUND(VLOOKUP($B110,'3.ข้อมูลงบทดลองปัจจุบัน'!$A$5:$CL$846,70,0),2)</f>
        <v>0</v>
      </c>
      <c r="BT110" s="32">
        <f>ROUND(VLOOKUP($B110,'3.ข้อมูลงบทดลองปัจจุบัน'!$A$5:$CL$846,71,0),2)</f>
        <v>0</v>
      </c>
      <c r="BU110" s="32">
        <f>ROUND(VLOOKUP($B110,'3.ข้อมูลงบทดลองปัจจุบัน'!$A$5:$CL$846,72,0),2)</f>
        <v>0</v>
      </c>
      <c r="BV110" s="32">
        <f>ROUND(VLOOKUP($B110,'3.ข้อมูลงบทดลองปัจจุบัน'!$A$5:$CL$846,73,0),2)</f>
        <v>0</v>
      </c>
      <c r="BW110" s="32">
        <f>ROUND(VLOOKUP($B110,'3.ข้อมูลงบทดลองปัจจุบัน'!$A$5:$CL$846,74,0),2)</f>
        <v>0</v>
      </c>
      <c r="BX110" s="32">
        <f>ROUND(VLOOKUP($B110,'3.ข้อมูลงบทดลองปัจจุบัน'!$A$5:$CL$846,75,0),2)</f>
        <v>0</v>
      </c>
      <c r="BY110" s="32">
        <f>ROUND(VLOOKUP($B110,'3.ข้อมูลงบทดลองปัจจุบัน'!$A$5:$CL$846,76,0),2)</f>
        <v>0</v>
      </c>
      <c r="BZ110" s="32">
        <f>ROUND(VLOOKUP($B110,'3.ข้อมูลงบทดลองปัจจุบัน'!$A$5:$CL$846,77,0),2)</f>
        <v>0</v>
      </c>
      <c r="CA110" s="32">
        <f>ROUND(VLOOKUP($B110,'3.ข้อมูลงบทดลองปัจจุบัน'!$A$5:$CL$846,78,0),2)</f>
        <v>0</v>
      </c>
      <c r="CB110" s="32">
        <f>ROUND(VLOOKUP($B110,'3.ข้อมูลงบทดลองปัจจุบัน'!$A$5:$CL$846,79,0),2)</f>
        <v>0</v>
      </c>
      <c r="CC110" s="32">
        <f>ROUND(VLOOKUP($B110,'3.ข้อมูลงบทดลองปัจจุบัน'!$A$5:$CL$846,80,0),2)</f>
        <v>0</v>
      </c>
      <c r="CD110" s="32">
        <f>ROUND(VLOOKUP($B110,'3.ข้อมูลงบทดลองปัจจุบัน'!$A$5:$CL$846,81,0),2)</f>
        <v>0</v>
      </c>
      <c r="CE110" s="32">
        <f>ROUND(VLOOKUP($B110,'3.ข้อมูลงบทดลองปัจจุบัน'!$A$5:$CL$846,82,0),2)</f>
        <v>0</v>
      </c>
      <c r="CF110" s="32">
        <f>ROUND(VLOOKUP($B110,'3.ข้อมูลงบทดลองปัจจุบัน'!$A$5:$CL$846,83,0),2)</f>
        <v>0</v>
      </c>
      <c r="CG110" s="32">
        <f>ROUND(VLOOKUP($B110,'3.ข้อมูลงบทดลองปัจจุบัน'!$A$5:$CL$846,84,0),2)</f>
        <v>0</v>
      </c>
      <c r="CH110" s="32">
        <f>ROUND(VLOOKUP($B110,'3.ข้อมูลงบทดลองปัจจุบัน'!$A$5:$CL$846,85,0),2)</f>
        <v>0</v>
      </c>
      <c r="CI110" s="32">
        <f>ROUND(VLOOKUP($B110,'3.ข้อมูลงบทดลองปัจจุบัน'!$A$5:$CL$846,86,0),2)</f>
        <v>0</v>
      </c>
      <c r="CJ110" s="32">
        <f>ROUND(VLOOKUP($B110,'3.ข้อมูลงบทดลองปัจจุบัน'!$A$5:$CL$846,87,0),2)</f>
        <v>0</v>
      </c>
      <c r="CK110" s="32">
        <f>ROUND(VLOOKUP($B110,'3.ข้อมูลงบทดลองปัจจุบัน'!$A$5:$CL$846,88,0),2)</f>
        <v>0</v>
      </c>
      <c r="CL110" s="32">
        <f>ROUND(VLOOKUP($B110,'3.ข้อมูลงบทดลองปัจจุบัน'!$A$5:$CL$846,89,0),2)</f>
        <v>0</v>
      </c>
      <c r="CM110" s="32">
        <f>ROUND(VLOOKUP($B110,'3.ข้อมูลงบทดลองปัจจุบัน'!$A$5:$CL$846,90,0),2)</f>
        <v>0</v>
      </c>
      <c r="CO110" s="75"/>
    </row>
    <row r="111" spans="1:93" x14ac:dyDescent="0.7">
      <c r="A111" s="101" t="s">
        <v>1471</v>
      </c>
      <c r="B111" s="101" t="s">
        <v>2031</v>
      </c>
      <c r="C111" s="100" t="s">
        <v>1498</v>
      </c>
      <c r="D111" s="32">
        <f>ROUND(VLOOKUP($B111,'3.ข้อมูลงบทดลองปัจจุบัน'!$A$5:$CL$846,3,0),2)</f>
        <v>0</v>
      </c>
      <c r="E111" s="32">
        <f>ROUND(VLOOKUP($B111,'3.ข้อมูลงบทดลองปัจจุบัน'!$A$5:$CL$846,4,0),2)</f>
        <v>0</v>
      </c>
      <c r="F111" s="32">
        <f>ROUND(VLOOKUP($B111,'3.ข้อมูลงบทดลองปัจจุบัน'!$A$5:$CL$846,5,0),2)</f>
        <v>0</v>
      </c>
      <c r="G111" s="32">
        <f>ROUND(VLOOKUP($B111,'3.ข้อมูลงบทดลองปัจจุบัน'!$A$5:$CL$846,6,0),2)</f>
        <v>0</v>
      </c>
      <c r="H111" s="32">
        <f>ROUND(VLOOKUP($B111,'3.ข้อมูลงบทดลองปัจจุบัน'!$A$5:$CL$846,7,0),2)</f>
        <v>0</v>
      </c>
      <c r="I111" s="32">
        <f>ROUND(VLOOKUP($B111,'3.ข้อมูลงบทดลองปัจจุบัน'!$A$5:$CL$846,8,0),2)</f>
        <v>0</v>
      </c>
      <c r="J111" s="32">
        <f>ROUND(VLOOKUP($B111,'3.ข้อมูลงบทดลองปัจจุบัน'!$A$5:$CL$846,9,0),2)</f>
        <v>0</v>
      </c>
      <c r="K111" s="32">
        <f>ROUND(VLOOKUP($B111,'3.ข้อมูลงบทดลองปัจจุบัน'!$A$5:$CL$846,10,0),2)</f>
        <v>0</v>
      </c>
      <c r="L111" s="32">
        <f>ROUND(VLOOKUP($B111,'3.ข้อมูลงบทดลองปัจจุบัน'!$A$5:$CL$846,11,0),2)</f>
        <v>0</v>
      </c>
      <c r="M111" s="32">
        <f>ROUND(VLOOKUP($B111,'3.ข้อมูลงบทดลองปัจจุบัน'!$A$5:$CL$846,12,0),2)</f>
        <v>0</v>
      </c>
      <c r="N111" s="32">
        <f>ROUND(VLOOKUP($B111,'3.ข้อมูลงบทดลองปัจจุบัน'!$A$5:$CL$846,13,0),2)</f>
        <v>0</v>
      </c>
      <c r="O111" s="32">
        <f>ROUND(VLOOKUP($B111,'3.ข้อมูลงบทดลองปัจจุบัน'!$A$5:$CL$846,14,0),2)</f>
        <v>0</v>
      </c>
      <c r="P111" s="32">
        <f>ROUND(VLOOKUP($B111,'3.ข้อมูลงบทดลองปัจจุบัน'!$A$5:$CL$846,15,0),2)</f>
        <v>0</v>
      </c>
      <c r="Q111" s="32">
        <f>ROUND(VLOOKUP($B111,'3.ข้อมูลงบทดลองปัจจุบัน'!$A$5:$CL$846,16,0),2)</f>
        <v>0</v>
      </c>
      <c r="R111" s="32">
        <f>ROUND(VLOOKUP($B111,'3.ข้อมูลงบทดลองปัจจุบัน'!$A$5:$CL$846,17,0),2)</f>
        <v>0</v>
      </c>
      <c r="S111" s="32">
        <f>ROUND(VLOOKUP($B111,'3.ข้อมูลงบทดลองปัจจุบัน'!$A$5:$CL$846,18,0),2)</f>
        <v>4200</v>
      </c>
      <c r="T111" s="32">
        <f>ROUND(VLOOKUP($B111,'3.ข้อมูลงบทดลองปัจจุบัน'!$A$5:$CL$846,19,0),2)</f>
        <v>0</v>
      </c>
      <c r="U111" s="32">
        <f>ROUND(VLOOKUP($B111,'3.ข้อมูลงบทดลองปัจจุบัน'!$A$5:$CL$846,20,0),2)</f>
        <v>0</v>
      </c>
      <c r="V111" s="32">
        <f>ROUND(VLOOKUP($B111,'3.ข้อมูลงบทดลองปัจจุบัน'!$A$5:$CL$846,21,0),2)</f>
        <v>0</v>
      </c>
      <c r="W111" s="32">
        <f>ROUND(VLOOKUP($B111,'3.ข้อมูลงบทดลองปัจจุบัน'!$A$5:$CL$846,22,0),2)</f>
        <v>5600</v>
      </c>
      <c r="X111" s="32">
        <f>ROUND(VLOOKUP($B111,'3.ข้อมูลงบทดลองปัจจุบัน'!$A$5:$CL$846,23,0),2)</f>
        <v>0</v>
      </c>
      <c r="Y111" s="32">
        <f>ROUND(VLOOKUP($B111,'3.ข้อมูลงบทดลองปัจจุบัน'!$A$5:$CL$846,24,0),2)</f>
        <v>0</v>
      </c>
      <c r="Z111" s="32">
        <f>ROUND(VLOOKUP($B111,'3.ข้อมูลงบทดลองปัจจุบัน'!$A$5:$CL$846,25,0),2)</f>
        <v>0</v>
      </c>
      <c r="AA111" s="32">
        <f>ROUND(VLOOKUP($B111,'3.ข้อมูลงบทดลองปัจจุบัน'!$A$5:$CL$846,26,0),2)</f>
        <v>0</v>
      </c>
      <c r="AB111" s="32">
        <f>ROUND(VLOOKUP($B111,'3.ข้อมูลงบทดลองปัจจุบัน'!$A$5:$CL$846,27,0),2)</f>
        <v>0</v>
      </c>
      <c r="AC111" s="32">
        <f>ROUND(VLOOKUP($B111,'3.ข้อมูลงบทดลองปัจจุบัน'!$A$5:$CL$846,28,0),2)</f>
        <v>0</v>
      </c>
      <c r="AD111" s="32">
        <f>ROUND(VLOOKUP($B111,'3.ข้อมูลงบทดลองปัจจุบัน'!$A$5:$CL$846,29,0),2)</f>
        <v>0</v>
      </c>
      <c r="AE111" s="32">
        <f>ROUND(VLOOKUP($B111,'3.ข้อมูลงบทดลองปัจจุบัน'!$A$5:$CL$846,30,0),2)</f>
        <v>0</v>
      </c>
      <c r="AF111" s="32">
        <f>ROUND(VLOOKUP($B111,'3.ข้อมูลงบทดลองปัจจุบัน'!$A$5:$CL$846,31,0),2)</f>
        <v>0</v>
      </c>
      <c r="AG111" s="32">
        <f>ROUND(VLOOKUP($B111,'3.ข้อมูลงบทดลองปัจจุบัน'!$A$5:$CL$846,32,0),2)</f>
        <v>0</v>
      </c>
      <c r="AH111" s="32">
        <f>ROUND(VLOOKUP($B111,'3.ข้อมูลงบทดลองปัจจุบัน'!$A$5:$CL$846,33,0),2)</f>
        <v>0</v>
      </c>
      <c r="AI111" s="32">
        <f>ROUND(VLOOKUP($B111,'3.ข้อมูลงบทดลองปัจจุบัน'!$A$5:$CL$846,34,0),2)</f>
        <v>0</v>
      </c>
      <c r="AJ111" s="32">
        <f>ROUND(VLOOKUP($B111,'3.ข้อมูลงบทดลองปัจจุบัน'!$A$5:$CL$846,35,0),2)</f>
        <v>0</v>
      </c>
      <c r="AK111" s="32">
        <f>ROUND(VLOOKUP($B111,'3.ข้อมูลงบทดลองปัจจุบัน'!$A$5:$CL$846,36,0),2)</f>
        <v>0</v>
      </c>
      <c r="AL111" s="32">
        <f>ROUND(VLOOKUP($B111,'3.ข้อมูลงบทดลองปัจจุบัน'!$A$5:$CL$846,37,0),2)</f>
        <v>0</v>
      </c>
      <c r="AM111" s="32">
        <f>ROUND(VLOOKUP($B111,'3.ข้อมูลงบทดลองปัจจุบัน'!$A$5:$CL$846,38,0),2)</f>
        <v>0</v>
      </c>
      <c r="AN111" s="32">
        <f>ROUND(VLOOKUP($B111,'3.ข้อมูลงบทดลองปัจจุบัน'!$A$5:$CL$846,39,0),2)</f>
        <v>0</v>
      </c>
      <c r="AO111" s="32">
        <f>ROUND(VLOOKUP($B111,'3.ข้อมูลงบทดลองปัจจุบัน'!$A$5:$CL$846,40,0),2)</f>
        <v>0</v>
      </c>
      <c r="AP111" s="32">
        <f>ROUND(VLOOKUP($B111,'3.ข้อมูลงบทดลองปัจจุบัน'!$A$5:$CL$846,41,0),2)</f>
        <v>0</v>
      </c>
      <c r="AQ111" s="32">
        <f>ROUND(VLOOKUP($B111,'3.ข้อมูลงบทดลองปัจจุบัน'!$A$5:$CL$846,42,0),2)</f>
        <v>0</v>
      </c>
      <c r="AR111" s="32">
        <f>ROUND(VLOOKUP($B111,'3.ข้อมูลงบทดลองปัจจุบัน'!$A$5:$CL$846,43,0),2)</f>
        <v>0</v>
      </c>
      <c r="AS111" s="32">
        <f>ROUND(VLOOKUP($B111,'3.ข้อมูลงบทดลองปัจจุบัน'!$A$5:$CL$846,44,0),2)</f>
        <v>65224</v>
      </c>
      <c r="AT111" s="32">
        <f>ROUND(VLOOKUP($B111,'3.ข้อมูลงบทดลองปัจจุบัน'!$A$5:$CL$846,45,0),2)</f>
        <v>137400</v>
      </c>
      <c r="AU111" s="32">
        <f>ROUND(VLOOKUP($B111,'3.ข้อมูลงบทดลองปัจจุบัน'!$A$5:$CL$846,46,0),2)</f>
        <v>0</v>
      </c>
      <c r="AV111" s="32">
        <f>ROUND(VLOOKUP($B111,'3.ข้อมูลงบทดลองปัจจุบัน'!$A$5:$CL$846,47,0),2)</f>
        <v>0</v>
      </c>
      <c r="AW111" s="32">
        <f>ROUND(VLOOKUP($B111,'3.ข้อมูลงบทดลองปัจจุบัน'!$A$5:$CL$846,48,0),2)</f>
        <v>5000</v>
      </c>
      <c r="AX111" s="32">
        <f>ROUND(VLOOKUP($B111,'3.ข้อมูลงบทดลองปัจจุบัน'!$A$5:$CL$846,49,0),2)</f>
        <v>0</v>
      </c>
      <c r="AY111" s="32">
        <f>ROUND(VLOOKUP($B111,'3.ข้อมูลงบทดลองปัจจุบัน'!$A$5:$CL$846,50,0),2)</f>
        <v>0</v>
      </c>
      <c r="AZ111" s="32">
        <f>ROUND(VLOOKUP($B111,'3.ข้อมูลงบทดลองปัจจุบัน'!$A$5:$CL$846,51,0),2)</f>
        <v>0</v>
      </c>
      <c r="BA111" s="32">
        <f>ROUND(VLOOKUP($B111,'3.ข้อมูลงบทดลองปัจจุบัน'!$A$5:$CL$846,52,0),2)</f>
        <v>0</v>
      </c>
      <c r="BB111" s="32">
        <f>ROUND(VLOOKUP($B111,'3.ข้อมูลงบทดลองปัจจุบัน'!$A$5:$CL$846,53,0),2)</f>
        <v>0</v>
      </c>
      <c r="BC111" s="32">
        <f>ROUND(VLOOKUP($B111,'3.ข้อมูลงบทดลองปัจจุบัน'!$A$5:$CL$846,54,0),2)</f>
        <v>0</v>
      </c>
      <c r="BD111" s="32">
        <f>ROUND(VLOOKUP($B111,'3.ข้อมูลงบทดลองปัจจุบัน'!$A$5:$CL$846,55,0),2)</f>
        <v>0</v>
      </c>
      <c r="BE111" s="32">
        <f>ROUND(VLOOKUP($B111,'3.ข้อมูลงบทดลองปัจจุบัน'!$A$5:$CL$846,56,0),2)</f>
        <v>0</v>
      </c>
      <c r="BF111" s="32">
        <f>ROUND(VLOOKUP($B111,'3.ข้อมูลงบทดลองปัจจุบัน'!$A$5:$CL$846,57,0),2)</f>
        <v>0</v>
      </c>
      <c r="BG111" s="32">
        <f>ROUND(VLOOKUP($B111,'3.ข้อมูลงบทดลองปัจจุบัน'!$A$5:$CL$846,58,0),2)</f>
        <v>0</v>
      </c>
      <c r="BH111" s="32">
        <f>ROUND(VLOOKUP($B111,'3.ข้อมูลงบทดลองปัจจุบัน'!$A$5:$CL$846,59,0),2)</f>
        <v>0</v>
      </c>
      <c r="BI111" s="32">
        <f>ROUND(VLOOKUP($B111,'3.ข้อมูลงบทดลองปัจจุบัน'!$A$5:$CL$846,60,0),2)</f>
        <v>0</v>
      </c>
      <c r="BJ111" s="32">
        <f>ROUND(VLOOKUP($B111,'3.ข้อมูลงบทดลองปัจจุบัน'!$A$5:$CL$846,61,0),2)</f>
        <v>0</v>
      </c>
      <c r="BK111" s="32">
        <f>ROUND(VLOOKUP($B111,'3.ข้อมูลงบทดลองปัจจุบัน'!$A$5:$CL$846,62,0),2)</f>
        <v>0</v>
      </c>
      <c r="BL111" s="32">
        <f>ROUND(VLOOKUP($B111,'3.ข้อมูลงบทดลองปัจจุบัน'!$A$5:$CL$846,63,0),2)</f>
        <v>0</v>
      </c>
      <c r="BM111" s="32">
        <f>ROUND(VLOOKUP($B111,'3.ข้อมูลงบทดลองปัจจุบัน'!$A$5:$CL$846,64,0),2)</f>
        <v>54500</v>
      </c>
      <c r="BN111" s="32">
        <f>ROUND(VLOOKUP($B111,'3.ข้อมูลงบทดลองปัจจุบัน'!$A$5:$CL$846,65,0),2)</f>
        <v>0</v>
      </c>
      <c r="BO111" s="32">
        <f>ROUND(VLOOKUP($B111,'3.ข้อมูลงบทดลองปัจจุบัน'!$A$5:$CL$846,66,0),2)</f>
        <v>0</v>
      </c>
      <c r="BP111" s="32">
        <f>ROUND(VLOOKUP($B111,'3.ข้อมูลงบทดลองปัจจุบัน'!$A$5:$CL$846,67,0),2)</f>
        <v>0</v>
      </c>
      <c r="BQ111" s="32">
        <f>ROUND(VLOOKUP($B111,'3.ข้อมูลงบทดลองปัจจุบัน'!$A$5:$CL$846,68,0),2)</f>
        <v>0</v>
      </c>
      <c r="BR111" s="32">
        <f>ROUND(VLOOKUP($B111,'3.ข้อมูลงบทดลองปัจจุบัน'!$A$5:$CL$846,69,0),2)</f>
        <v>0</v>
      </c>
      <c r="BS111" s="32">
        <f>ROUND(VLOOKUP($B111,'3.ข้อมูลงบทดลองปัจจุบัน'!$A$5:$CL$846,70,0),2)</f>
        <v>0</v>
      </c>
      <c r="BT111" s="32">
        <f>ROUND(VLOOKUP($B111,'3.ข้อมูลงบทดลองปัจจุบัน'!$A$5:$CL$846,71,0),2)</f>
        <v>0</v>
      </c>
      <c r="BU111" s="32">
        <f>ROUND(VLOOKUP($B111,'3.ข้อมูลงบทดลองปัจจุบัน'!$A$5:$CL$846,72,0),2)</f>
        <v>3060</v>
      </c>
      <c r="BV111" s="32">
        <f>ROUND(VLOOKUP($B111,'3.ข้อมูลงบทดลองปัจจุบัน'!$A$5:$CL$846,73,0),2)</f>
        <v>0</v>
      </c>
      <c r="BW111" s="32">
        <f>ROUND(VLOOKUP($B111,'3.ข้อมูลงบทดลองปัจจุบัน'!$A$5:$CL$846,74,0),2)</f>
        <v>0</v>
      </c>
      <c r="BX111" s="32">
        <f>ROUND(VLOOKUP($B111,'3.ข้อมูลงบทดลองปัจจุบัน'!$A$5:$CL$846,75,0),2)</f>
        <v>0</v>
      </c>
      <c r="BY111" s="32">
        <f>ROUND(VLOOKUP($B111,'3.ข้อมูลงบทดลองปัจจุบัน'!$A$5:$CL$846,76,0),2)</f>
        <v>0</v>
      </c>
      <c r="BZ111" s="32">
        <f>ROUND(VLOOKUP($B111,'3.ข้อมูลงบทดลองปัจจุบัน'!$A$5:$CL$846,77,0),2)</f>
        <v>0</v>
      </c>
      <c r="CA111" s="32">
        <f>ROUND(VLOOKUP($B111,'3.ข้อมูลงบทดลองปัจจุบัน'!$A$5:$CL$846,78,0),2)</f>
        <v>0</v>
      </c>
      <c r="CB111" s="32">
        <f>ROUND(VLOOKUP($B111,'3.ข้อมูลงบทดลองปัจจุบัน'!$A$5:$CL$846,79,0),2)</f>
        <v>0</v>
      </c>
      <c r="CC111" s="32">
        <f>ROUND(VLOOKUP($B111,'3.ข้อมูลงบทดลองปัจจุบัน'!$A$5:$CL$846,80,0),2)</f>
        <v>0</v>
      </c>
      <c r="CD111" s="32">
        <f>ROUND(VLOOKUP($B111,'3.ข้อมูลงบทดลองปัจจุบัน'!$A$5:$CL$846,81,0),2)</f>
        <v>0</v>
      </c>
      <c r="CE111" s="32">
        <f>ROUND(VLOOKUP($B111,'3.ข้อมูลงบทดลองปัจจุบัน'!$A$5:$CL$846,82,0),2)</f>
        <v>0</v>
      </c>
      <c r="CF111" s="32">
        <f>ROUND(VLOOKUP($B111,'3.ข้อมูลงบทดลองปัจจุบัน'!$A$5:$CL$846,83,0),2)</f>
        <v>0</v>
      </c>
      <c r="CG111" s="32">
        <f>ROUND(VLOOKUP($B111,'3.ข้อมูลงบทดลองปัจจุบัน'!$A$5:$CL$846,84,0),2)</f>
        <v>0</v>
      </c>
      <c r="CH111" s="32">
        <f>ROUND(VLOOKUP($B111,'3.ข้อมูลงบทดลองปัจจุบัน'!$A$5:$CL$846,85,0),2)</f>
        <v>0</v>
      </c>
      <c r="CI111" s="32">
        <f>ROUND(VLOOKUP($B111,'3.ข้อมูลงบทดลองปัจจุบัน'!$A$5:$CL$846,86,0),2)</f>
        <v>0</v>
      </c>
      <c r="CJ111" s="32">
        <f>ROUND(VLOOKUP($B111,'3.ข้อมูลงบทดลองปัจจุบัน'!$A$5:$CL$846,87,0),2)</f>
        <v>0</v>
      </c>
      <c r="CK111" s="32">
        <f>ROUND(VLOOKUP($B111,'3.ข้อมูลงบทดลองปัจจุบัน'!$A$5:$CL$846,88,0),2)</f>
        <v>0</v>
      </c>
      <c r="CL111" s="32">
        <f>ROUND(VLOOKUP($B111,'3.ข้อมูลงบทดลองปัจจุบัน'!$A$5:$CL$846,89,0),2)</f>
        <v>3000</v>
      </c>
      <c r="CM111" s="32">
        <f>ROUND(VLOOKUP($B111,'3.ข้อมูลงบทดลองปัจจุบัน'!$A$5:$CL$846,90,0),2)</f>
        <v>0</v>
      </c>
      <c r="CO111" s="75"/>
    </row>
    <row r="112" spans="1:93" x14ac:dyDescent="0.7">
      <c r="A112" s="101" t="s">
        <v>1471</v>
      </c>
      <c r="B112" s="101" t="s">
        <v>2032</v>
      </c>
      <c r="C112" s="100" t="s">
        <v>1251</v>
      </c>
      <c r="D112" s="32">
        <f>ROUND(VLOOKUP($B112,'3.ข้อมูลงบทดลองปัจจุบัน'!$A$5:$CL$846,3,0),2)</f>
        <v>0</v>
      </c>
      <c r="E112" s="32">
        <f>ROUND(VLOOKUP($B112,'3.ข้อมูลงบทดลองปัจจุบัน'!$A$5:$CL$846,4,0),2)</f>
        <v>0</v>
      </c>
      <c r="F112" s="32">
        <f>ROUND(VLOOKUP($B112,'3.ข้อมูลงบทดลองปัจจุบัน'!$A$5:$CL$846,5,0),2)</f>
        <v>0</v>
      </c>
      <c r="G112" s="32">
        <f>ROUND(VLOOKUP($B112,'3.ข้อมูลงบทดลองปัจจุบัน'!$A$5:$CL$846,6,0),2)</f>
        <v>0</v>
      </c>
      <c r="H112" s="32">
        <f>ROUND(VLOOKUP($B112,'3.ข้อมูลงบทดลองปัจจุบัน'!$A$5:$CL$846,7,0),2)</f>
        <v>0</v>
      </c>
      <c r="I112" s="32">
        <f>ROUND(VLOOKUP($B112,'3.ข้อมูลงบทดลองปัจจุบัน'!$A$5:$CL$846,8,0),2)</f>
        <v>0</v>
      </c>
      <c r="J112" s="32">
        <f>ROUND(VLOOKUP($B112,'3.ข้อมูลงบทดลองปัจจุบัน'!$A$5:$CL$846,9,0),2)</f>
        <v>0</v>
      </c>
      <c r="K112" s="32">
        <f>ROUND(VLOOKUP($B112,'3.ข้อมูลงบทดลองปัจจุบัน'!$A$5:$CL$846,10,0),2)</f>
        <v>0</v>
      </c>
      <c r="L112" s="32">
        <f>ROUND(VLOOKUP($B112,'3.ข้อมูลงบทดลองปัจจุบัน'!$A$5:$CL$846,11,0),2)</f>
        <v>0</v>
      </c>
      <c r="M112" s="32">
        <f>ROUND(VLOOKUP($B112,'3.ข้อมูลงบทดลองปัจจุบัน'!$A$5:$CL$846,12,0),2)</f>
        <v>0</v>
      </c>
      <c r="N112" s="32">
        <f>ROUND(VLOOKUP($B112,'3.ข้อมูลงบทดลองปัจจุบัน'!$A$5:$CL$846,13,0),2)</f>
        <v>0</v>
      </c>
      <c r="O112" s="32">
        <f>ROUND(VLOOKUP($B112,'3.ข้อมูลงบทดลองปัจจุบัน'!$A$5:$CL$846,14,0),2)</f>
        <v>0</v>
      </c>
      <c r="P112" s="32">
        <f>ROUND(VLOOKUP($B112,'3.ข้อมูลงบทดลองปัจจุบัน'!$A$5:$CL$846,15,0),2)</f>
        <v>0</v>
      </c>
      <c r="Q112" s="32">
        <f>ROUND(VLOOKUP($B112,'3.ข้อมูลงบทดลองปัจจุบัน'!$A$5:$CL$846,16,0),2)</f>
        <v>0</v>
      </c>
      <c r="R112" s="32">
        <f>ROUND(VLOOKUP($B112,'3.ข้อมูลงบทดลองปัจจุบัน'!$A$5:$CL$846,17,0),2)</f>
        <v>0</v>
      </c>
      <c r="S112" s="32">
        <f>ROUND(VLOOKUP($B112,'3.ข้อมูลงบทดลองปัจจุบัน'!$A$5:$CL$846,18,0),2)</f>
        <v>46630</v>
      </c>
      <c r="T112" s="32">
        <f>ROUND(VLOOKUP($B112,'3.ข้อมูลงบทดลองปัจจุบัน'!$A$5:$CL$846,19,0),2)</f>
        <v>0</v>
      </c>
      <c r="U112" s="32">
        <f>ROUND(VLOOKUP($B112,'3.ข้อมูลงบทดลองปัจจุบัน'!$A$5:$CL$846,20,0),2)</f>
        <v>0</v>
      </c>
      <c r="V112" s="32">
        <f>ROUND(VLOOKUP($B112,'3.ข้อมูลงบทดลองปัจจุบัน'!$A$5:$CL$846,21,0),2)</f>
        <v>0</v>
      </c>
      <c r="W112" s="32">
        <f>ROUND(VLOOKUP($B112,'3.ข้อมูลงบทดลองปัจจุบัน'!$A$5:$CL$846,22,0),2)</f>
        <v>0</v>
      </c>
      <c r="X112" s="32">
        <f>ROUND(VLOOKUP($B112,'3.ข้อมูลงบทดลองปัจจุบัน'!$A$5:$CL$846,23,0),2)</f>
        <v>0</v>
      </c>
      <c r="Y112" s="32">
        <f>ROUND(VLOOKUP($B112,'3.ข้อมูลงบทดลองปัจจุบัน'!$A$5:$CL$846,24,0),2)</f>
        <v>0</v>
      </c>
      <c r="Z112" s="32">
        <f>ROUND(VLOOKUP($B112,'3.ข้อมูลงบทดลองปัจจุบัน'!$A$5:$CL$846,25,0),2)</f>
        <v>0</v>
      </c>
      <c r="AA112" s="32">
        <f>ROUND(VLOOKUP($B112,'3.ข้อมูลงบทดลองปัจจุบัน'!$A$5:$CL$846,26,0),2)</f>
        <v>0</v>
      </c>
      <c r="AB112" s="32">
        <f>ROUND(VLOOKUP($B112,'3.ข้อมูลงบทดลองปัจจุบัน'!$A$5:$CL$846,27,0),2)</f>
        <v>0</v>
      </c>
      <c r="AC112" s="32">
        <f>ROUND(VLOOKUP($B112,'3.ข้อมูลงบทดลองปัจจุบัน'!$A$5:$CL$846,28,0),2)</f>
        <v>0</v>
      </c>
      <c r="AD112" s="32">
        <f>ROUND(VLOOKUP($B112,'3.ข้อมูลงบทดลองปัจจุบัน'!$A$5:$CL$846,29,0),2)</f>
        <v>0</v>
      </c>
      <c r="AE112" s="32">
        <f>ROUND(VLOOKUP($B112,'3.ข้อมูลงบทดลองปัจจุบัน'!$A$5:$CL$846,30,0),2)</f>
        <v>0</v>
      </c>
      <c r="AF112" s="32">
        <f>ROUND(VLOOKUP($B112,'3.ข้อมูลงบทดลองปัจจุบัน'!$A$5:$CL$846,31,0),2)</f>
        <v>0</v>
      </c>
      <c r="AG112" s="32">
        <f>ROUND(VLOOKUP($B112,'3.ข้อมูลงบทดลองปัจจุบัน'!$A$5:$CL$846,32,0),2)</f>
        <v>0</v>
      </c>
      <c r="AH112" s="32">
        <f>ROUND(VLOOKUP($B112,'3.ข้อมูลงบทดลองปัจจุบัน'!$A$5:$CL$846,33,0),2)</f>
        <v>0</v>
      </c>
      <c r="AI112" s="32">
        <f>ROUND(VLOOKUP($B112,'3.ข้อมูลงบทดลองปัจจุบัน'!$A$5:$CL$846,34,0),2)</f>
        <v>0</v>
      </c>
      <c r="AJ112" s="32">
        <f>ROUND(VLOOKUP($B112,'3.ข้อมูลงบทดลองปัจจุบัน'!$A$5:$CL$846,35,0),2)</f>
        <v>0</v>
      </c>
      <c r="AK112" s="32">
        <f>ROUND(VLOOKUP($B112,'3.ข้อมูลงบทดลองปัจจุบัน'!$A$5:$CL$846,36,0),2)</f>
        <v>0</v>
      </c>
      <c r="AL112" s="32">
        <f>ROUND(VLOOKUP($B112,'3.ข้อมูลงบทดลองปัจจุบัน'!$A$5:$CL$846,37,0),2)</f>
        <v>3744</v>
      </c>
      <c r="AM112" s="32">
        <f>ROUND(VLOOKUP($B112,'3.ข้อมูลงบทดลองปัจจุบัน'!$A$5:$CL$846,38,0),2)</f>
        <v>0</v>
      </c>
      <c r="AN112" s="32">
        <f>ROUND(VLOOKUP($B112,'3.ข้อมูลงบทดลองปัจจุบัน'!$A$5:$CL$846,39,0),2)</f>
        <v>0</v>
      </c>
      <c r="AO112" s="32">
        <f>ROUND(VLOOKUP($B112,'3.ข้อมูลงบทดลองปัจจุบัน'!$A$5:$CL$846,40,0),2)</f>
        <v>0</v>
      </c>
      <c r="AP112" s="32">
        <f>ROUND(VLOOKUP($B112,'3.ข้อมูลงบทดลองปัจจุบัน'!$A$5:$CL$846,41,0),2)</f>
        <v>0</v>
      </c>
      <c r="AQ112" s="32">
        <f>ROUND(VLOOKUP($B112,'3.ข้อมูลงบทดลองปัจจุบัน'!$A$5:$CL$846,42,0),2)</f>
        <v>0</v>
      </c>
      <c r="AR112" s="32">
        <f>ROUND(VLOOKUP($B112,'3.ข้อมูลงบทดลองปัจจุบัน'!$A$5:$CL$846,43,0),2)</f>
        <v>0</v>
      </c>
      <c r="AS112" s="32">
        <f>ROUND(VLOOKUP($B112,'3.ข้อมูลงบทดลองปัจจุบัน'!$A$5:$CL$846,44,0),2)</f>
        <v>0</v>
      </c>
      <c r="AT112" s="32">
        <f>ROUND(VLOOKUP($B112,'3.ข้อมูลงบทดลองปัจจุบัน'!$A$5:$CL$846,45,0),2)</f>
        <v>0</v>
      </c>
      <c r="AU112" s="32">
        <f>ROUND(VLOOKUP($B112,'3.ข้อมูลงบทดลองปัจจุบัน'!$A$5:$CL$846,46,0),2)</f>
        <v>0</v>
      </c>
      <c r="AV112" s="32">
        <f>ROUND(VLOOKUP($B112,'3.ข้อมูลงบทดลองปัจจุบัน'!$A$5:$CL$846,47,0),2)</f>
        <v>0</v>
      </c>
      <c r="AW112" s="32">
        <f>ROUND(VLOOKUP($B112,'3.ข้อมูลงบทดลองปัจจุบัน'!$A$5:$CL$846,48,0),2)</f>
        <v>0</v>
      </c>
      <c r="AX112" s="32">
        <f>ROUND(VLOOKUP($B112,'3.ข้อมูลงบทดลองปัจจุบัน'!$A$5:$CL$846,49,0),2)</f>
        <v>0</v>
      </c>
      <c r="AY112" s="32">
        <f>ROUND(VLOOKUP($B112,'3.ข้อมูลงบทดลองปัจจุบัน'!$A$5:$CL$846,50,0),2)</f>
        <v>0</v>
      </c>
      <c r="AZ112" s="32">
        <f>ROUND(VLOOKUP($B112,'3.ข้อมูลงบทดลองปัจจุบัน'!$A$5:$CL$846,51,0),2)</f>
        <v>0</v>
      </c>
      <c r="BA112" s="32">
        <f>ROUND(VLOOKUP($B112,'3.ข้อมูลงบทดลองปัจจุบัน'!$A$5:$CL$846,52,0),2)</f>
        <v>1412</v>
      </c>
      <c r="BB112" s="32">
        <f>ROUND(VLOOKUP($B112,'3.ข้อมูลงบทดลองปัจจุบัน'!$A$5:$CL$846,53,0),2)</f>
        <v>0</v>
      </c>
      <c r="BC112" s="32">
        <f>ROUND(VLOOKUP($B112,'3.ข้อมูลงบทดลองปัจจุบัน'!$A$5:$CL$846,54,0),2)</f>
        <v>0</v>
      </c>
      <c r="BD112" s="32">
        <f>ROUND(VLOOKUP($B112,'3.ข้อมูลงบทดลองปัจจุบัน'!$A$5:$CL$846,55,0),2)</f>
        <v>0</v>
      </c>
      <c r="BE112" s="32">
        <f>ROUND(VLOOKUP($B112,'3.ข้อมูลงบทดลองปัจจุบัน'!$A$5:$CL$846,56,0),2)</f>
        <v>0</v>
      </c>
      <c r="BF112" s="32">
        <f>ROUND(VLOOKUP($B112,'3.ข้อมูลงบทดลองปัจจุบัน'!$A$5:$CL$846,57,0),2)</f>
        <v>0</v>
      </c>
      <c r="BG112" s="32">
        <f>ROUND(VLOOKUP($B112,'3.ข้อมูลงบทดลองปัจจุบัน'!$A$5:$CL$846,58,0),2)</f>
        <v>0</v>
      </c>
      <c r="BH112" s="32">
        <f>ROUND(VLOOKUP($B112,'3.ข้อมูลงบทดลองปัจจุบัน'!$A$5:$CL$846,59,0),2)</f>
        <v>0</v>
      </c>
      <c r="BI112" s="32">
        <f>ROUND(VLOOKUP($B112,'3.ข้อมูลงบทดลองปัจจุบัน'!$A$5:$CL$846,60,0),2)</f>
        <v>0</v>
      </c>
      <c r="BJ112" s="32">
        <f>ROUND(VLOOKUP($B112,'3.ข้อมูลงบทดลองปัจจุบัน'!$A$5:$CL$846,61,0),2)</f>
        <v>0</v>
      </c>
      <c r="BK112" s="32">
        <f>ROUND(VLOOKUP($B112,'3.ข้อมูลงบทดลองปัจจุบัน'!$A$5:$CL$846,62,0),2)</f>
        <v>0</v>
      </c>
      <c r="BL112" s="32">
        <f>ROUND(VLOOKUP($B112,'3.ข้อมูลงบทดลองปัจจุบัน'!$A$5:$CL$846,63,0),2)</f>
        <v>0</v>
      </c>
      <c r="BM112" s="32">
        <f>ROUND(VLOOKUP($B112,'3.ข้อมูลงบทดลองปัจจุบัน'!$A$5:$CL$846,64,0),2)</f>
        <v>0</v>
      </c>
      <c r="BN112" s="32">
        <f>ROUND(VLOOKUP($B112,'3.ข้อมูลงบทดลองปัจจุบัน'!$A$5:$CL$846,65,0),2)</f>
        <v>0</v>
      </c>
      <c r="BO112" s="32">
        <f>ROUND(VLOOKUP($B112,'3.ข้อมูลงบทดลองปัจจุบัน'!$A$5:$CL$846,66,0),2)</f>
        <v>0</v>
      </c>
      <c r="BP112" s="32">
        <f>ROUND(VLOOKUP($B112,'3.ข้อมูลงบทดลองปัจจุบัน'!$A$5:$CL$846,67,0),2)</f>
        <v>0</v>
      </c>
      <c r="BQ112" s="32">
        <f>ROUND(VLOOKUP($B112,'3.ข้อมูลงบทดลองปัจจุบัน'!$A$5:$CL$846,68,0),2)</f>
        <v>0</v>
      </c>
      <c r="BR112" s="32">
        <f>ROUND(VLOOKUP($B112,'3.ข้อมูลงบทดลองปัจจุบัน'!$A$5:$CL$846,69,0),2)</f>
        <v>0</v>
      </c>
      <c r="BS112" s="32">
        <f>ROUND(VLOOKUP($B112,'3.ข้อมูลงบทดลองปัจจุบัน'!$A$5:$CL$846,70,0),2)</f>
        <v>0</v>
      </c>
      <c r="BT112" s="32">
        <f>ROUND(VLOOKUP($B112,'3.ข้อมูลงบทดลองปัจจุบัน'!$A$5:$CL$846,71,0),2)</f>
        <v>9000</v>
      </c>
      <c r="BU112" s="32">
        <f>ROUND(VLOOKUP($B112,'3.ข้อมูลงบทดลองปัจจุบัน'!$A$5:$CL$846,72,0),2)</f>
        <v>0</v>
      </c>
      <c r="BV112" s="32">
        <f>ROUND(VLOOKUP($B112,'3.ข้อมูลงบทดลองปัจจุบัน'!$A$5:$CL$846,73,0),2)</f>
        <v>0</v>
      </c>
      <c r="BW112" s="32">
        <f>ROUND(VLOOKUP($B112,'3.ข้อมูลงบทดลองปัจจุบัน'!$A$5:$CL$846,74,0),2)</f>
        <v>0</v>
      </c>
      <c r="BX112" s="32">
        <f>ROUND(VLOOKUP($B112,'3.ข้อมูลงบทดลองปัจจุบัน'!$A$5:$CL$846,75,0),2)</f>
        <v>0</v>
      </c>
      <c r="BY112" s="32">
        <f>ROUND(VLOOKUP($B112,'3.ข้อมูลงบทดลองปัจจุบัน'!$A$5:$CL$846,76,0),2)</f>
        <v>18000</v>
      </c>
      <c r="BZ112" s="32">
        <f>ROUND(VLOOKUP($B112,'3.ข้อมูลงบทดลองปัจจุบัน'!$A$5:$CL$846,77,0),2)</f>
        <v>15840</v>
      </c>
      <c r="CA112" s="32">
        <f>ROUND(VLOOKUP($B112,'3.ข้อมูลงบทดลองปัจจุบัน'!$A$5:$CL$846,78,0),2)</f>
        <v>0</v>
      </c>
      <c r="CB112" s="32">
        <f>ROUND(VLOOKUP($B112,'3.ข้อมูลงบทดลองปัจจุบัน'!$A$5:$CL$846,79,0),2)</f>
        <v>0</v>
      </c>
      <c r="CC112" s="32">
        <f>ROUND(VLOOKUP($B112,'3.ข้อมูลงบทดลองปัจจุบัน'!$A$5:$CL$846,80,0),2)</f>
        <v>0</v>
      </c>
      <c r="CD112" s="32">
        <f>ROUND(VLOOKUP($B112,'3.ข้อมูลงบทดลองปัจจุบัน'!$A$5:$CL$846,81,0),2)</f>
        <v>0</v>
      </c>
      <c r="CE112" s="32">
        <f>ROUND(VLOOKUP($B112,'3.ข้อมูลงบทดลองปัจจุบัน'!$A$5:$CL$846,82,0),2)</f>
        <v>0</v>
      </c>
      <c r="CF112" s="32">
        <f>ROUND(VLOOKUP($B112,'3.ข้อมูลงบทดลองปัจจุบัน'!$A$5:$CL$846,83,0),2)</f>
        <v>0</v>
      </c>
      <c r="CG112" s="32">
        <f>ROUND(VLOOKUP($B112,'3.ข้อมูลงบทดลองปัจจุบัน'!$A$5:$CL$846,84,0),2)</f>
        <v>0</v>
      </c>
      <c r="CH112" s="32">
        <f>ROUND(VLOOKUP($B112,'3.ข้อมูลงบทดลองปัจจุบัน'!$A$5:$CL$846,85,0),2)</f>
        <v>0</v>
      </c>
      <c r="CI112" s="32">
        <f>ROUND(VLOOKUP($B112,'3.ข้อมูลงบทดลองปัจจุบัน'!$A$5:$CL$846,86,0),2)</f>
        <v>0</v>
      </c>
      <c r="CJ112" s="32">
        <f>ROUND(VLOOKUP($B112,'3.ข้อมูลงบทดลองปัจจุบัน'!$A$5:$CL$846,87,0),2)</f>
        <v>0</v>
      </c>
      <c r="CK112" s="32">
        <f>ROUND(VLOOKUP($B112,'3.ข้อมูลงบทดลองปัจจุบัน'!$A$5:$CL$846,88,0),2)</f>
        <v>0</v>
      </c>
      <c r="CL112" s="32">
        <f>ROUND(VLOOKUP($B112,'3.ข้อมูลงบทดลองปัจจุบัน'!$A$5:$CL$846,89,0),2)</f>
        <v>7200</v>
      </c>
      <c r="CM112" s="32">
        <f>ROUND(VLOOKUP($B112,'3.ข้อมูลงบทดลองปัจจุบัน'!$A$5:$CL$846,90,0),2)</f>
        <v>0</v>
      </c>
      <c r="CO112" s="75"/>
    </row>
    <row r="113" spans="1:93" x14ac:dyDescent="0.7">
      <c r="A113" s="101" t="s">
        <v>1471</v>
      </c>
      <c r="B113" s="101" t="s">
        <v>2033</v>
      </c>
      <c r="C113" s="100" t="s">
        <v>1252</v>
      </c>
      <c r="D113" s="32">
        <f>ROUND(VLOOKUP($B113,'3.ข้อมูลงบทดลองปัจจุบัน'!$A$5:$CL$846,3,0),2)</f>
        <v>245200</v>
      </c>
      <c r="E113" s="32">
        <f>ROUND(VLOOKUP($B113,'3.ข้อมูลงบทดลองปัจจุบัน'!$A$5:$CL$846,4,0),2)</f>
        <v>15960</v>
      </c>
      <c r="F113" s="32">
        <f>ROUND(VLOOKUP($B113,'3.ข้อมูลงบทดลองปัจจุบัน'!$A$5:$CL$846,5,0),2)</f>
        <v>4560</v>
      </c>
      <c r="G113" s="32">
        <f>ROUND(VLOOKUP($B113,'3.ข้อมูลงบทดลองปัจจุบัน'!$A$5:$CL$846,6,0),2)</f>
        <v>5040</v>
      </c>
      <c r="H113" s="32">
        <f>ROUND(VLOOKUP($B113,'3.ข้อมูลงบทดลองปัจจุบัน'!$A$5:$CL$846,7,0),2)</f>
        <v>240</v>
      </c>
      <c r="I113" s="32">
        <f>ROUND(VLOOKUP($B113,'3.ข้อมูลงบทดลองปัจจุบัน'!$A$5:$CL$846,8,0),2)</f>
        <v>0</v>
      </c>
      <c r="J113" s="32">
        <f>ROUND(VLOOKUP($B113,'3.ข้อมูลงบทดลองปัจจุบัน'!$A$5:$CL$846,9,0),2)</f>
        <v>83280</v>
      </c>
      <c r="K113" s="32">
        <f>ROUND(VLOOKUP($B113,'3.ข้อมูลงบทดลองปัจจุบัน'!$A$5:$CL$846,10,0),2)</f>
        <v>6520</v>
      </c>
      <c r="L113" s="32">
        <f>ROUND(VLOOKUP($B113,'3.ข้อมูลงบทดลองปัจจุบัน'!$A$5:$CL$846,11,0),2)</f>
        <v>6800</v>
      </c>
      <c r="M113" s="32">
        <f>ROUND(VLOOKUP($B113,'3.ข้อมูลงบทดลองปัจจุบัน'!$A$5:$CL$846,12,0),2)</f>
        <v>14000</v>
      </c>
      <c r="N113" s="32">
        <f>ROUND(VLOOKUP($B113,'3.ข้อมูลงบทดลองปัจจุบัน'!$A$5:$CL$846,13,0),2)</f>
        <v>30860</v>
      </c>
      <c r="O113" s="32">
        <f>ROUND(VLOOKUP($B113,'3.ข้อมูลงบทดลองปัจจุบัน'!$A$5:$CL$846,14,0),2)</f>
        <v>52960</v>
      </c>
      <c r="P113" s="32">
        <f>ROUND(VLOOKUP($B113,'3.ข้อมูลงบทดลองปัจจุบัน'!$A$5:$CL$846,15,0),2)</f>
        <v>17720</v>
      </c>
      <c r="Q113" s="32">
        <f>ROUND(VLOOKUP($B113,'3.ข้อมูลงบทดลองปัจจุบัน'!$A$5:$CL$846,16,0),2)</f>
        <v>2880</v>
      </c>
      <c r="R113" s="32">
        <f>ROUND(VLOOKUP($B113,'3.ข้อมูลงบทดลองปัจจุบัน'!$A$5:$CL$846,17,0),2)</f>
        <v>4800</v>
      </c>
      <c r="S113" s="32">
        <f>ROUND(VLOOKUP($B113,'3.ข้อมูลงบทดลองปัจจุบัน'!$A$5:$CL$846,18,0),2)</f>
        <v>47520</v>
      </c>
      <c r="T113" s="32">
        <f>ROUND(VLOOKUP($B113,'3.ข้อมูลงบทดลองปัจจุบัน'!$A$5:$CL$846,19,0),2)</f>
        <v>145914.98000000001</v>
      </c>
      <c r="U113" s="32">
        <f>ROUND(VLOOKUP($B113,'3.ข้อมูลงบทดลองปัจจุบัน'!$A$5:$CL$846,20,0),2)</f>
        <v>2240</v>
      </c>
      <c r="V113" s="32">
        <f>ROUND(VLOOKUP($B113,'3.ข้อมูลงบทดลองปัจจุบัน'!$A$5:$CL$846,21,0),2)</f>
        <v>0</v>
      </c>
      <c r="W113" s="32">
        <f>ROUND(VLOOKUP($B113,'3.ข้อมูลงบทดลองปัจจุบัน'!$A$5:$CL$846,22,0),2)</f>
        <v>14400</v>
      </c>
      <c r="X113" s="32">
        <f>ROUND(VLOOKUP($B113,'3.ข้อมูลงบทดลองปัจจุบัน'!$A$5:$CL$846,23,0),2)</f>
        <v>22730</v>
      </c>
      <c r="Y113" s="32">
        <f>ROUND(VLOOKUP($B113,'3.ข้อมูลงบทดลองปัจจุบัน'!$A$5:$CL$846,24,0),2)</f>
        <v>0</v>
      </c>
      <c r="Z113" s="32">
        <f>ROUND(VLOOKUP($B113,'3.ข้อมูลงบทดลองปัจจุบัน'!$A$5:$CL$846,25,0),2)</f>
        <v>48660</v>
      </c>
      <c r="AA113" s="32">
        <f>ROUND(VLOOKUP($B113,'3.ข้อมูลงบทดลองปัจจุบัน'!$A$5:$CL$846,26,0),2)</f>
        <v>3480</v>
      </c>
      <c r="AB113" s="32">
        <f>ROUND(VLOOKUP($B113,'3.ข้อมูลงบทดลองปัจจุบัน'!$A$5:$CL$846,27,0),2)</f>
        <v>0</v>
      </c>
      <c r="AC113" s="32">
        <f>ROUND(VLOOKUP($B113,'3.ข้อมูลงบทดลองปัจจุบัน'!$A$5:$CL$846,28,0),2)</f>
        <v>0</v>
      </c>
      <c r="AD113" s="32">
        <f>ROUND(VLOOKUP($B113,'3.ข้อมูลงบทดลองปัจจุบัน'!$A$5:$CL$846,29,0),2)</f>
        <v>0</v>
      </c>
      <c r="AE113" s="32">
        <f>ROUND(VLOOKUP($B113,'3.ข้อมูลงบทดลองปัจจุบัน'!$A$5:$CL$846,30,0),2)</f>
        <v>0</v>
      </c>
      <c r="AF113" s="32">
        <f>ROUND(VLOOKUP($B113,'3.ข้อมูลงบทดลองปัจจุบัน'!$A$5:$CL$846,31,0),2)</f>
        <v>1800</v>
      </c>
      <c r="AG113" s="32">
        <f>ROUND(VLOOKUP($B113,'3.ข้อมูลงบทดลองปัจจุบัน'!$A$5:$CL$846,32,0),2)</f>
        <v>0</v>
      </c>
      <c r="AH113" s="32">
        <f>ROUND(VLOOKUP($B113,'3.ข้อมูลงบทดลองปัจจุบัน'!$A$5:$CL$846,33,0),2)</f>
        <v>61640</v>
      </c>
      <c r="AI113" s="32">
        <f>ROUND(VLOOKUP($B113,'3.ข้อมูลงบทดลองปัจจุบัน'!$A$5:$CL$846,34,0),2)</f>
        <v>0</v>
      </c>
      <c r="AJ113" s="32">
        <f>ROUND(VLOOKUP($B113,'3.ข้อมูลงบทดลองปัจจุบัน'!$A$5:$CL$846,35,0),2)</f>
        <v>1500</v>
      </c>
      <c r="AK113" s="32">
        <f>ROUND(VLOOKUP($B113,'3.ข้อมูลงบทดลองปัจจุบัน'!$A$5:$CL$846,36,0),2)</f>
        <v>1040</v>
      </c>
      <c r="AL113" s="32">
        <f>ROUND(VLOOKUP($B113,'3.ข้อมูลงบทดลองปัจจุบัน'!$A$5:$CL$846,37,0),2)</f>
        <v>147470</v>
      </c>
      <c r="AM113" s="32">
        <f>ROUND(VLOOKUP($B113,'3.ข้อมูลงบทดลองปัจจุบัน'!$A$5:$CL$846,38,0),2)</f>
        <v>4000</v>
      </c>
      <c r="AN113" s="32">
        <f>ROUND(VLOOKUP($B113,'3.ข้อมูลงบทดลองปัจจุบัน'!$A$5:$CL$846,39,0),2)</f>
        <v>0</v>
      </c>
      <c r="AO113" s="32">
        <f>ROUND(VLOOKUP($B113,'3.ข้อมูลงบทดลองปัจจุบัน'!$A$5:$CL$846,40,0),2)</f>
        <v>0</v>
      </c>
      <c r="AP113" s="32">
        <f>ROUND(VLOOKUP($B113,'3.ข้อมูลงบทดลองปัจจุบัน'!$A$5:$CL$846,41,0),2)</f>
        <v>0</v>
      </c>
      <c r="AQ113" s="32">
        <f>ROUND(VLOOKUP($B113,'3.ข้อมูลงบทดลองปัจจุบัน'!$A$5:$CL$846,42,0),2)</f>
        <v>0</v>
      </c>
      <c r="AR113" s="32">
        <f>ROUND(VLOOKUP($B113,'3.ข้อมูลงบทดลองปัจจุบัน'!$A$5:$CL$846,43,0),2)</f>
        <v>0</v>
      </c>
      <c r="AS113" s="32">
        <f>ROUND(VLOOKUP($B113,'3.ข้อมูลงบทดลองปัจจุบัน'!$A$5:$CL$846,44,0),2)</f>
        <v>60040</v>
      </c>
      <c r="AT113" s="32">
        <f>ROUND(VLOOKUP($B113,'3.ข้อมูลงบทดลองปัจจุบัน'!$A$5:$CL$846,45,0),2)</f>
        <v>11600</v>
      </c>
      <c r="AU113" s="32">
        <f>ROUND(VLOOKUP($B113,'3.ข้อมูลงบทดลองปัจจุบัน'!$A$5:$CL$846,46,0),2)</f>
        <v>0</v>
      </c>
      <c r="AV113" s="32">
        <f>ROUND(VLOOKUP($B113,'3.ข้อมูลงบทดลองปัจจุบัน'!$A$5:$CL$846,47,0),2)</f>
        <v>2880</v>
      </c>
      <c r="AW113" s="32">
        <f>ROUND(VLOOKUP($B113,'3.ข้อมูลงบทดลองปัจจุบัน'!$A$5:$CL$846,48,0),2)</f>
        <v>240</v>
      </c>
      <c r="AX113" s="32">
        <f>ROUND(VLOOKUP($B113,'3.ข้อมูลงบทดลองปัจจุบัน'!$A$5:$CL$846,49,0),2)</f>
        <v>4080</v>
      </c>
      <c r="AY113" s="32">
        <f>ROUND(VLOOKUP($B113,'3.ข้อมูลงบทดลองปัจจุบัน'!$A$5:$CL$846,50,0),2)</f>
        <v>0</v>
      </c>
      <c r="AZ113" s="32">
        <f>ROUND(VLOOKUP($B113,'3.ข้อมูลงบทดลองปัจจุบัน'!$A$5:$CL$846,51,0),2)</f>
        <v>1680</v>
      </c>
      <c r="BA113" s="32">
        <f>ROUND(VLOOKUP($B113,'3.ข้อมูลงบทดลองปัจจุบัน'!$A$5:$CL$846,52,0),2)</f>
        <v>4240</v>
      </c>
      <c r="BB113" s="32">
        <f>ROUND(VLOOKUP($B113,'3.ข้อมูลงบทดลองปัจจุบัน'!$A$5:$CL$846,53,0),2)</f>
        <v>0</v>
      </c>
      <c r="BC113" s="32">
        <f>ROUND(VLOOKUP($B113,'3.ข้อมูลงบทดลองปัจจุบัน'!$A$5:$CL$846,54,0),2)</f>
        <v>0</v>
      </c>
      <c r="BD113" s="32">
        <f>ROUND(VLOOKUP($B113,'3.ข้อมูลงบทดลองปัจจุบัน'!$A$5:$CL$846,55,0),2)</f>
        <v>48208</v>
      </c>
      <c r="BE113" s="32">
        <f>ROUND(VLOOKUP($B113,'3.ข้อมูลงบทดลองปัจจุบัน'!$A$5:$CL$846,56,0),2)</f>
        <v>0</v>
      </c>
      <c r="BF113" s="32">
        <f>ROUND(VLOOKUP($B113,'3.ข้อมูลงบทดลองปัจจุบัน'!$A$5:$CL$846,57,0),2)</f>
        <v>3920</v>
      </c>
      <c r="BG113" s="32">
        <f>ROUND(VLOOKUP($B113,'3.ข้อมูลงบทดลองปัจจุบัน'!$A$5:$CL$846,58,0),2)</f>
        <v>0</v>
      </c>
      <c r="BH113" s="32">
        <f>ROUND(VLOOKUP($B113,'3.ข้อมูลงบทดลองปัจจุบัน'!$A$5:$CL$846,59,0),2)</f>
        <v>101980</v>
      </c>
      <c r="BI113" s="32">
        <f>ROUND(VLOOKUP($B113,'3.ข้อมูลงบทดลองปัจจุบัน'!$A$5:$CL$846,60,0),2)</f>
        <v>25840</v>
      </c>
      <c r="BJ113" s="32">
        <f>ROUND(VLOOKUP($B113,'3.ข้อมูลงบทดลองปัจจุบัน'!$A$5:$CL$846,61,0),2)</f>
        <v>0</v>
      </c>
      <c r="BK113" s="32">
        <f>ROUND(VLOOKUP($B113,'3.ข้อมูลงบทดลองปัจจุบัน'!$A$5:$CL$846,62,0),2)</f>
        <v>3520</v>
      </c>
      <c r="BL113" s="32">
        <f>ROUND(VLOOKUP($B113,'3.ข้อมูลงบทดลองปัจจุบัน'!$A$5:$CL$846,63,0),2)</f>
        <v>3920</v>
      </c>
      <c r="BM113" s="32">
        <f>ROUND(VLOOKUP($B113,'3.ข้อมูลงบทดลองปัจจุบัน'!$A$5:$CL$846,64,0),2)</f>
        <v>105476</v>
      </c>
      <c r="BN113" s="32">
        <f>ROUND(VLOOKUP($B113,'3.ข้อมูลงบทดลองปัจจุบัน'!$A$5:$CL$846,65,0),2)</f>
        <v>5960</v>
      </c>
      <c r="BO113" s="32">
        <f>ROUND(VLOOKUP($B113,'3.ข้อมูลงบทดลองปัจจุบัน'!$A$5:$CL$846,66,0),2)</f>
        <v>0</v>
      </c>
      <c r="BP113" s="32">
        <f>ROUND(VLOOKUP($B113,'3.ข้อมูลงบทดลองปัจจุบัน'!$A$5:$CL$846,67,0),2)</f>
        <v>48156.639999999999</v>
      </c>
      <c r="BQ113" s="32">
        <f>ROUND(VLOOKUP($B113,'3.ข้อมูลงบทดลองปัจจุบัน'!$A$5:$CL$846,68,0),2)</f>
        <v>0</v>
      </c>
      <c r="BR113" s="32">
        <f>ROUND(VLOOKUP($B113,'3.ข้อมูลงบทดลองปัจจุบัน'!$A$5:$CL$846,69,0),2)</f>
        <v>26015.83</v>
      </c>
      <c r="BS113" s="32">
        <f>ROUND(VLOOKUP($B113,'3.ข้อมูลงบทดลองปัจจุบัน'!$A$5:$CL$846,70,0),2)</f>
        <v>0</v>
      </c>
      <c r="BT113" s="32">
        <f>ROUND(VLOOKUP($B113,'3.ข้อมูลงบทดลองปัจจุบัน'!$A$5:$CL$846,71,0),2)</f>
        <v>5012</v>
      </c>
      <c r="BU113" s="32">
        <f>ROUND(VLOOKUP($B113,'3.ข้อมูลงบทดลองปัจจุบัน'!$A$5:$CL$846,72,0),2)</f>
        <v>12480</v>
      </c>
      <c r="BV113" s="32">
        <f>ROUND(VLOOKUP($B113,'3.ข้อมูลงบทดลองปัจจุบัน'!$A$5:$CL$846,73,0),2)</f>
        <v>14820</v>
      </c>
      <c r="BW113" s="32">
        <f>ROUND(VLOOKUP($B113,'3.ข้อมูลงบทดลองปัจจุบัน'!$A$5:$CL$846,74,0),2)</f>
        <v>1920</v>
      </c>
      <c r="BX113" s="32">
        <f>ROUND(VLOOKUP($B113,'3.ข้อมูลงบทดลองปัจจุบัน'!$A$5:$CL$846,75,0),2)</f>
        <v>0</v>
      </c>
      <c r="BY113" s="32">
        <f>ROUND(VLOOKUP($B113,'3.ข้อมูลงบทดลองปัจจุบัน'!$A$5:$CL$846,76,0),2)</f>
        <v>1440</v>
      </c>
      <c r="BZ113" s="32">
        <f>ROUND(VLOOKUP($B113,'3.ข้อมูลงบทดลองปัจจุบัน'!$A$5:$CL$846,77,0),2)</f>
        <v>0</v>
      </c>
      <c r="CA113" s="32">
        <f>ROUND(VLOOKUP($B113,'3.ข้อมูลงบทดลองปัจจุบัน'!$A$5:$CL$846,78,0),2)</f>
        <v>0</v>
      </c>
      <c r="CB113" s="32">
        <f>ROUND(VLOOKUP($B113,'3.ข้อมูลงบทดลองปัจจุบัน'!$A$5:$CL$846,79,0),2)</f>
        <v>0</v>
      </c>
      <c r="CC113" s="32">
        <f>ROUND(VLOOKUP($B113,'3.ข้อมูลงบทดลองปัจจุบัน'!$A$5:$CL$846,80,0),2)</f>
        <v>0</v>
      </c>
      <c r="CD113" s="32">
        <f>ROUND(VLOOKUP($B113,'3.ข้อมูลงบทดลองปัจจุบัน'!$A$5:$CL$846,81,0),2)</f>
        <v>0</v>
      </c>
      <c r="CE113" s="32">
        <f>ROUND(VLOOKUP($B113,'3.ข้อมูลงบทดลองปัจจุบัน'!$A$5:$CL$846,82,0),2)</f>
        <v>0</v>
      </c>
      <c r="CF113" s="32">
        <f>ROUND(VLOOKUP($B113,'3.ข้อมูลงบทดลองปัจจุบัน'!$A$5:$CL$846,83,0),2)</f>
        <v>0</v>
      </c>
      <c r="CG113" s="32">
        <f>ROUND(VLOOKUP($B113,'3.ข้อมูลงบทดลองปัจจุบัน'!$A$5:$CL$846,84,0),2)</f>
        <v>0</v>
      </c>
      <c r="CH113" s="32">
        <f>ROUND(VLOOKUP($B113,'3.ข้อมูลงบทดลองปัจจุบัน'!$A$5:$CL$846,85,0),2)</f>
        <v>0</v>
      </c>
      <c r="CI113" s="32">
        <f>ROUND(VLOOKUP($B113,'3.ข้อมูลงบทดลองปัจจุบัน'!$A$5:$CL$846,86,0),2)</f>
        <v>0</v>
      </c>
      <c r="CJ113" s="32">
        <f>ROUND(VLOOKUP($B113,'3.ข้อมูลงบทดลองปัจจุบัน'!$A$5:$CL$846,87,0),2)</f>
        <v>0</v>
      </c>
      <c r="CK113" s="32">
        <f>ROUND(VLOOKUP($B113,'3.ข้อมูลงบทดลองปัจจุบัน'!$A$5:$CL$846,88,0),2)</f>
        <v>0</v>
      </c>
      <c r="CL113" s="32">
        <f>ROUND(VLOOKUP($B113,'3.ข้อมูลงบทดลองปัจจุบัน'!$A$5:$CL$846,89,0),2)</f>
        <v>45120</v>
      </c>
      <c r="CM113" s="32">
        <f>ROUND(VLOOKUP($B113,'3.ข้อมูลงบทดลองปัจจุบัน'!$A$5:$CL$846,90,0),2)</f>
        <v>0</v>
      </c>
      <c r="CO113" s="75"/>
    </row>
    <row r="114" spans="1:93" x14ac:dyDescent="0.7">
      <c r="A114" s="101" t="s">
        <v>1471</v>
      </c>
      <c r="B114" s="101" t="s">
        <v>2034</v>
      </c>
      <c r="C114" s="100" t="s">
        <v>1253</v>
      </c>
      <c r="D114" s="32">
        <f>ROUND(VLOOKUP($B114,'3.ข้อมูลงบทดลองปัจจุบัน'!$A$5:$CL$846,3,0),2)</f>
        <v>0</v>
      </c>
      <c r="E114" s="32">
        <f>ROUND(VLOOKUP($B114,'3.ข้อมูลงบทดลองปัจจุบัน'!$A$5:$CL$846,4,0),2)</f>
        <v>0</v>
      </c>
      <c r="F114" s="32">
        <f>ROUND(VLOOKUP($B114,'3.ข้อมูลงบทดลองปัจจุบัน'!$A$5:$CL$846,5,0),2)</f>
        <v>0</v>
      </c>
      <c r="G114" s="32">
        <f>ROUND(VLOOKUP($B114,'3.ข้อมูลงบทดลองปัจจุบัน'!$A$5:$CL$846,6,0),2)</f>
        <v>0</v>
      </c>
      <c r="H114" s="32">
        <f>ROUND(VLOOKUP($B114,'3.ข้อมูลงบทดลองปัจจุบัน'!$A$5:$CL$846,7,0),2)</f>
        <v>0</v>
      </c>
      <c r="I114" s="32">
        <f>ROUND(VLOOKUP($B114,'3.ข้อมูลงบทดลองปัจจุบัน'!$A$5:$CL$846,8,0),2)</f>
        <v>0</v>
      </c>
      <c r="J114" s="32">
        <f>ROUND(VLOOKUP($B114,'3.ข้อมูลงบทดลองปัจจุบัน'!$A$5:$CL$846,9,0),2)</f>
        <v>0</v>
      </c>
      <c r="K114" s="32">
        <f>ROUND(VLOOKUP($B114,'3.ข้อมูลงบทดลองปัจจุบัน'!$A$5:$CL$846,10,0),2)</f>
        <v>0</v>
      </c>
      <c r="L114" s="32">
        <f>ROUND(VLOOKUP($B114,'3.ข้อมูลงบทดลองปัจจุบัน'!$A$5:$CL$846,11,0),2)</f>
        <v>0</v>
      </c>
      <c r="M114" s="32">
        <f>ROUND(VLOOKUP($B114,'3.ข้อมูลงบทดลองปัจจุบัน'!$A$5:$CL$846,12,0),2)</f>
        <v>0</v>
      </c>
      <c r="N114" s="32">
        <f>ROUND(VLOOKUP($B114,'3.ข้อมูลงบทดลองปัจจุบัน'!$A$5:$CL$846,13,0),2)</f>
        <v>0</v>
      </c>
      <c r="O114" s="32">
        <f>ROUND(VLOOKUP($B114,'3.ข้อมูลงบทดลองปัจจุบัน'!$A$5:$CL$846,14,0),2)</f>
        <v>0</v>
      </c>
      <c r="P114" s="32">
        <f>ROUND(VLOOKUP($B114,'3.ข้อมูลงบทดลองปัจจุบัน'!$A$5:$CL$846,15,0),2)</f>
        <v>0</v>
      </c>
      <c r="Q114" s="32">
        <f>ROUND(VLOOKUP($B114,'3.ข้อมูลงบทดลองปัจจุบัน'!$A$5:$CL$846,16,0),2)</f>
        <v>0</v>
      </c>
      <c r="R114" s="32">
        <f>ROUND(VLOOKUP($B114,'3.ข้อมูลงบทดลองปัจจุบัน'!$A$5:$CL$846,17,0),2)</f>
        <v>0</v>
      </c>
      <c r="S114" s="32">
        <f>ROUND(VLOOKUP($B114,'3.ข้อมูลงบทดลองปัจจุบัน'!$A$5:$CL$846,18,0),2)</f>
        <v>0</v>
      </c>
      <c r="T114" s="32">
        <f>ROUND(VLOOKUP($B114,'3.ข้อมูลงบทดลองปัจจุบัน'!$A$5:$CL$846,19,0),2)</f>
        <v>0</v>
      </c>
      <c r="U114" s="32">
        <f>ROUND(VLOOKUP($B114,'3.ข้อมูลงบทดลองปัจจุบัน'!$A$5:$CL$846,20,0),2)</f>
        <v>0</v>
      </c>
      <c r="V114" s="32">
        <f>ROUND(VLOOKUP($B114,'3.ข้อมูลงบทดลองปัจจุบัน'!$A$5:$CL$846,21,0),2)</f>
        <v>0</v>
      </c>
      <c r="W114" s="32">
        <f>ROUND(VLOOKUP($B114,'3.ข้อมูลงบทดลองปัจจุบัน'!$A$5:$CL$846,22,0),2)</f>
        <v>0</v>
      </c>
      <c r="X114" s="32">
        <f>ROUND(VLOOKUP($B114,'3.ข้อมูลงบทดลองปัจจุบัน'!$A$5:$CL$846,23,0),2)</f>
        <v>0</v>
      </c>
      <c r="Y114" s="32">
        <f>ROUND(VLOOKUP($B114,'3.ข้อมูลงบทดลองปัจจุบัน'!$A$5:$CL$846,24,0),2)</f>
        <v>0</v>
      </c>
      <c r="Z114" s="32">
        <f>ROUND(VLOOKUP($B114,'3.ข้อมูลงบทดลองปัจจุบัน'!$A$5:$CL$846,25,0),2)</f>
        <v>0</v>
      </c>
      <c r="AA114" s="32">
        <f>ROUND(VLOOKUP($B114,'3.ข้อมูลงบทดลองปัจจุบัน'!$A$5:$CL$846,26,0),2)</f>
        <v>0</v>
      </c>
      <c r="AB114" s="32">
        <f>ROUND(VLOOKUP($B114,'3.ข้อมูลงบทดลองปัจจุบัน'!$A$5:$CL$846,27,0),2)</f>
        <v>0</v>
      </c>
      <c r="AC114" s="32">
        <f>ROUND(VLOOKUP($B114,'3.ข้อมูลงบทดลองปัจจุบัน'!$A$5:$CL$846,28,0),2)</f>
        <v>0</v>
      </c>
      <c r="AD114" s="32">
        <f>ROUND(VLOOKUP($B114,'3.ข้อมูลงบทดลองปัจจุบัน'!$A$5:$CL$846,29,0),2)</f>
        <v>0</v>
      </c>
      <c r="AE114" s="32">
        <f>ROUND(VLOOKUP($B114,'3.ข้อมูลงบทดลองปัจจุบัน'!$A$5:$CL$846,30,0),2)</f>
        <v>0</v>
      </c>
      <c r="AF114" s="32">
        <f>ROUND(VLOOKUP($B114,'3.ข้อมูลงบทดลองปัจจุบัน'!$A$5:$CL$846,31,0),2)</f>
        <v>0</v>
      </c>
      <c r="AG114" s="32">
        <f>ROUND(VLOOKUP($B114,'3.ข้อมูลงบทดลองปัจจุบัน'!$A$5:$CL$846,32,0),2)</f>
        <v>0</v>
      </c>
      <c r="AH114" s="32">
        <f>ROUND(VLOOKUP($B114,'3.ข้อมูลงบทดลองปัจจุบัน'!$A$5:$CL$846,33,0),2)</f>
        <v>0</v>
      </c>
      <c r="AI114" s="32">
        <f>ROUND(VLOOKUP($B114,'3.ข้อมูลงบทดลองปัจจุบัน'!$A$5:$CL$846,34,0),2)</f>
        <v>0</v>
      </c>
      <c r="AJ114" s="32">
        <f>ROUND(VLOOKUP($B114,'3.ข้อมูลงบทดลองปัจจุบัน'!$A$5:$CL$846,35,0),2)</f>
        <v>0</v>
      </c>
      <c r="AK114" s="32">
        <f>ROUND(VLOOKUP($B114,'3.ข้อมูลงบทดลองปัจจุบัน'!$A$5:$CL$846,36,0),2)</f>
        <v>0</v>
      </c>
      <c r="AL114" s="32">
        <f>ROUND(VLOOKUP($B114,'3.ข้อมูลงบทดลองปัจจุบัน'!$A$5:$CL$846,37,0),2)</f>
        <v>0</v>
      </c>
      <c r="AM114" s="32">
        <f>ROUND(VLOOKUP($B114,'3.ข้อมูลงบทดลองปัจจุบัน'!$A$5:$CL$846,38,0),2)</f>
        <v>0</v>
      </c>
      <c r="AN114" s="32">
        <f>ROUND(VLOOKUP($B114,'3.ข้อมูลงบทดลองปัจจุบัน'!$A$5:$CL$846,39,0),2)</f>
        <v>0</v>
      </c>
      <c r="AO114" s="32">
        <f>ROUND(VLOOKUP($B114,'3.ข้อมูลงบทดลองปัจจุบัน'!$A$5:$CL$846,40,0),2)</f>
        <v>0</v>
      </c>
      <c r="AP114" s="32">
        <f>ROUND(VLOOKUP($B114,'3.ข้อมูลงบทดลองปัจจุบัน'!$A$5:$CL$846,41,0),2)</f>
        <v>0</v>
      </c>
      <c r="AQ114" s="32">
        <f>ROUND(VLOOKUP($B114,'3.ข้อมูลงบทดลองปัจจุบัน'!$A$5:$CL$846,42,0),2)</f>
        <v>0</v>
      </c>
      <c r="AR114" s="32">
        <f>ROUND(VLOOKUP($B114,'3.ข้อมูลงบทดลองปัจจุบัน'!$A$5:$CL$846,43,0),2)</f>
        <v>0</v>
      </c>
      <c r="AS114" s="32">
        <f>ROUND(VLOOKUP($B114,'3.ข้อมูลงบทดลองปัจจุบัน'!$A$5:$CL$846,44,0),2)</f>
        <v>0</v>
      </c>
      <c r="AT114" s="32">
        <f>ROUND(VLOOKUP($B114,'3.ข้อมูลงบทดลองปัจจุบัน'!$A$5:$CL$846,45,0),2)</f>
        <v>0</v>
      </c>
      <c r="AU114" s="32">
        <f>ROUND(VLOOKUP($B114,'3.ข้อมูลงบทดลองปัจจุบัน'!$A$5:$CL$846,46,0),2)</f>
        <v>0</v>
      </c>
      <c r="AV114" s="32">
        <f>ROUND(VLOOKUP($B114,'3.ข้อมูลงบทดลองปัจจุบัน'!$A$5:$CL$846,47,0),2)</f>
        <v>0</v>
      </c>
      <c r="AW114" s="32">
        <f>ROUND(VLOOKUP($B114,'3.ข้อมูลงบทดลองปัจจุบัน'!$A$5:$CL$846,48,0),2)</f>
        <v>0</v>
      </c>
      <c r="AX114" s="32">
        <f>ROUND(VLOOKUP($B114,'3.ข้อมูลงบทดลองปัจจุบัน'!$A$5:$CL$846,49,0),2)</f>
        <v>0</v>
      </c>
      <c r="AY114" s="32">
        <f>ROUND(VLOOKUP($B114,'3.ข้อมูลงบทดลองปัจจุบัน'!$A$5:$CL$846,50,0),2)</f>
        <v>0</v>
      </c>
      <c r="AZ114" s="32">
        <f>ROUND(VLOOKUP($B114,'3.ข้อมูลงบทดลองปัจจุบัน'!$A$5:$CL$846,51,0),2)</f>
        <v>0</v>
      </c>
      <c r="BA114" s="32">
        <f>ROUND(VLOOKUP($B114,'3.ข้อมูลงบทดลองปัจจุบัน'!$A$5:$CL$846,52,0),2)</f>
        <v>0</v>
      </c>
      <c r="BB114" s="32">
        <f>ROUND(VLOOKUP($B114,'3.ข้อมูลงบทดลองปัจจุบัน'!$A$5:$CL$846,53,0),2)</f>
        <v>0</v>
      </c>
      <c r="BC114" s="32">
        <f>ROUND(VLOOKUP($B114,'3.ข้อมูลงบทดลองปัจจุบัน'!$A$5:$CL$846,54,0),2)</f>
        <v>0</v>
      </c>
      <c r="BD114" s="32">
        <f>ROUND(VLOOKUP($B114,'3.ข้อมูลงบทดลองปัจจุบัน'!$A$5:$CL$846,55,0),2)</f>
        <v>0</v>
      </c>
      <c r="BE114" s="32">
        <f>ROUND(VLOOKUP($B114,'3.ข้อมูลงบทดลองปัจจุบัน'!$A$5:$CL$846,56,0),2)</f>
        <v>0</v>
      </c>
      <c r="BF114" s="32">
        <f>ROUND(VLOOKUP($B114,'3.ข้อมูลงบทดลองปัจจุบัน'!$A$5:$CL$846,57,0),2)</f>
        <v>0</v>
      </c>
      <c r="BG114" s="32">
        <f>ROUND(VLOOKUP($B114,'3.ข้อมูลงบทดลองปัจจุบัน'!$A$5:$CL$846,58,0),2)</f>
        <v>0</v>
      </c>
      <c r="BH114" s="32">
        <f>ROUND(VLOOKUP($B114,'3.ข้อมูลงบทดลองปัจจุบัน'!$A$5:$CL$846,59,0),2)</f>
        <v>0</v>
      </c>
      <c r="BI114" s="32">
        <f>ROUND(VLOOKUP($B114,'3.ข้อมูลงบทดลองปัจจุบัน'!$A$5:$CL$846,60,0),2)</f>
        <v>0</v>
      </c>
      <c r="BJ114" s="32">
        <f>ROUND(VLOOKUP($B114,'3.ข้อมูลงบทดลองปัจจุบัน'!$A$5:$CL$846,61,0),2)</f>
        <v>0</v>
      </c>
      <c r="BK114" s="32">
        <f>ROUND(VLOOKUP($B114,'3.ข้อมูลงบทดลองปัจจุบัน'!$A$5:$CL$846,62,0),2)</f>
        <v>0</v>
      </c>
      <c r="BL114" s="32">
        <f>ROUND(VLOOKUP($B114,'3.ข้อมูลงบทดลองปัจจุบัน'!$A$5:$CL$846,63,0),2)</f>
        <v>0</v>
      </c>
      <c r="BM114" s="32">
        <f>ROUND(VLOOKUP($B114,'3.ข้อมูลงบทดลองปัจจุบัน'!$A$5:$CL$846,64,0),2)</f>
        <v>0</v>
      </c>
      <c r="BN114" s="32">
        <f>ROUND(VLOOKUP($B114,'3.ข้อมูลงบทดลองปัจจุบัน'!$A$5:$CL$846,65,0),2)</f>
        <v>0</v>
      </c>
      <c r="BO114" s="32">
        <f>ROUND(VLOOKUP($B114,'3.ข้อมูลงบทดลองปัจจุบัน'!$A$5:$CL$846,66,0),2)</f>
        <v>0</v>
      </c>
      <c r="BP114" s="32">
        <f>ROUND(VLOOKUP($B114,'3.ข้อมูลงบทดลองปัจจุบัน'!$A$5:$CL$846,67,0),2)</f>
        <v>0</v>
      </c>
      <c r="BQ114" s="32">
        <f>ROUND(VLOOKUP($B114,'3.ข้อมูลงบทดลองปัจจุบัน'!$A$5:$CL$846,68,0),2)</f>
        <v>0</v>
      </c>
      <c r="BR114" s="32">
        <f>ROUND(VLOOKUP($B114,'3.ข้อมูลงบทดลองปัจจุบัน'!$A$5:$CL$846,69,0),2)</f>
        <v>0</v>
      </c>
      <c r="BS114" s="32">
        <f>ROUND(VLOOKUP($B114,'3.ข้อมูลงบทดลองปัจจุบัน'!$A$5:$CL$846,70,0),2)</f>
        <v>0</v>
      </c>
      <c r="BT114" s="32">
        <f>ROUND(VLOOKUP($B114,'3.ข้อมูลงบทดลองปัจจุบัน'!$A$5:$CL$846,71,0),2)</f>
        <v>0</v>
      </c>
      <c r="BU114" s="32">
        <f>ROUND(VLOOKUP($B114,'3.ข้อมูลงบทดลองปัจจุบัน'!$A$5:$CL$846,72,0),2)</f>
        <v>0</v>
      </c>
      <c r="BV114" s="32">
        <f>ROUND(VLOOKUP($B114,'3.ข้อมูลงบทดลองปัจจุบัน'!$A$5:$CL$846,73,0),2)</f>
        <v>0</v>
      </c>
      <c r="BW114" s="32">
        <f>ROUND(VLOOKUP($B114,'3.ข้อมูลงบทดลองปัจจุบัน'!$A$5:$CL$846,74,0),2)</f>
        <v>0</v>
      </c>
      <c r="BX114" s="32">
        <f>ROUND(VLOOKUP($B114,'3.ข้อมูลงบทดลองปัจจุบัน'!$A$5:$CL$846,75,0),2)</f>
        <v>0</v>
      </c>
      <c r="BY114" s="32">
        <f>ROUND(VLOOKUP($B114,'3.ข้อมูลงบทดลองปัจจุบัน'!$A$5:$CL$846,76,0),2)</f>
        <v>0</v>
      </c>
      <c r="BZ114" s="32">
        <f>ROUND(VLOOKUP($B114,'3.ข้อมูลงบทดลองปัจจุบัน'!$A$5:$CL$846,77,0),2)</f>
        <v>0</v>
      </c>
      <c r="CA114" s="32">
        <f>ROUND(VLOOKUP($B114,'3.ข้อมูลงบทดลองปัจจุบัน'!$A$5:$CL$846,78,0),2)</f>
        <v>0</v>
      </c>
      <c r="CB114" s="32">
        <f>ROUND(VLOOKUP($B114,'3.ข้อมูลงบทดลองปัจจุบัน'!$A$5:$CL$846,79,0),2)</f>
        <v>0</v>
      </c>
      <c r="CC114" s="32">
        <f>ROUND(VLOOKUP($B114,'3.ข้อมูลงบทดลองปัจจุบัน'!$A$5:$CL$846,80,0),2)</f>
        <v>0</v>
      </c>
      <c r="CD114" s="32">
        <f>ROUND(VLOOKUP($B114,'3.ข้อมูลงบทดลองปัจจุบัน'!$A$5:$CL$846,81,0),2)</f>
        <v>0</v>
      </c>
      <c r="CE114" s="32">
        <f>ROUND(VLOOKUP($B114,'3.ข้อมูลงบทดลองปัจจุบัน'!$A$5:$CL$846,82,0),2)</f>
        <v>0</v>
      </c>
      <c r="CF114" s="32">
        <f>ROUND(VLOOKUP($B114,'3.ข้อมูลงบทดลองปัจจุบัน'!$A$5:$CL$846,83,0),2)</f>
        <v>0</v>
      </c>
      <c r="CG114" s="32">
        <f>ROUND(VLOOKUP($B114,'3.ข้อมูลงบทดลองปัจจุบัน'!$A$5:$CL$846,84,0),2)</f>
        <v>0</v>
      </c>
      <c r="CH114" s="32">
        <f>ROUND(VLOOKUP($B114,'3.ข้อมูลงบทดลองปัจจุบัน'!$A$5:$CL$846,85,0),2)</f>
        <v>0</v>
      </c>
      <c r="CI114" s="32">
        <f>ROUND(VLOOKUP($B114,'3.ข้อมูลงบทดลองปัจจุบัน'!$A$5:$CL$846,86,0),2)</f>
        <v>0</v>
      </c>
      <c r="CJ114" s="32">
        <f>ROUND(VLOOKUP($B114,'3.ข้อมูลงบทดลองปัจจุบัน'!$A$5:$CL$846,87,0),2)</f>
        <v>0</v>
      </c>
      <c r="CK114" s="32">
        <f>ROUND(VLOOKUP($B114,'3.ข้อมูลงบทดลองปัจจุบัน'!$A$5:$CL$846,88,0),2)</f>
        <v>0</v>
      </c>
      <c r="CL114" s="32">
        <f>ROUND(VLOOKUP($B114,'3.ข้อมูลงบทดลองปัจจุบัน'!$A$5:$CL$846,89,0),2)</f>
        <v>0</v>
      </c>
      <c r="CM114" s="32">
        <f>ROUND(VLOOKUP($B114,'3.ข้อมูลงบทดลองปัจจุบัน'!$A$5:$CL$846,90,0),2)</f>
        <v>0</v>
      </c>
      <c r="CO114" s="75"/>
    </row>
    <row r="115" spans="1:93" x14ac:dyDescent="0.7">
      <c r="A115" s="101" t="s">
        <v>1471</v>
      </c>
      <c r="B115" s="101" t="s">
        <v>2035</v>
      </c>
      <c r="C115" s="100" t="s">
        <v>1254</v>
      </c>
      <c r="D115" s="32">
        <f>ROUND(VLOOKUP($B115,'3.ข้อมูลงบทดลองปัจจุบัน'!$A$5:$CL$846,3,0),2)</f>
        <v>326469</v>
      </c>
      <c r="E115" s="32">
        <f>ROUND(VLOOKUP($B115,'3.ข้อมูลงบทดลองปัจจุบัน'!$A$5:$CL$846,4,0),2)</f>
        <v>45100</v>
      </c>
      <c r="F115" s="32">
        <f>ROUND(VLOOKUP($B115,'3.ข้อมูลงบทดลองปัจจุบัน'!$A$5:$CL$846,5,0),2)</f>
        <v>13630</v>
      </c>
      <c r="G115" s="32">
        <f>ROUND(VLOOKUP($B115,'3.ข้อมูลงบทดลองปัจจุบัน'!$A$5:$CL$846,6,0),2)</f>
        <v>25587</v>
      </c>
      <c r="H115" s="32">
        <f>ROUND(VLOOKUP($B115,'3.ข้อมูลงบทดลองปัจจุบัน'!$A$5:$CL$846,7,0),2)</f>
        <v>0</v>
      </c>
      <c r="I115" s="32">
        <f>ROUND(VLOOKUP($B115,'3.ข้อมูลงบทดลองปัจจุบัน'!$A$5:$CL$846,8,0),2)</f>
        <v>0</v>
      </c>
      <c r="J115" s="32">
        <f>ROUND(VLOOKUP($B115,'3.ข้อมูลงบทดลองปัจจุบัน'!$A$5:$CL$846,9,0),2)</f>
        <v>113200</v>
      </c>
      <c r="K115" s="32">
        <f>ROUND(VLOOKUP($B115,'3.ข้อมูลงบทดลองปัจจุบัน'!$A$5:$CL$846,10,0),2)</f>
        <v>32210</v>
      </c>
      <c r="L115" s="32">
        <f>ROUND(VLOOKUP($B115,'3.ข้อมูลงบทดลองปัจจุบัน'!$A$5:$CL$846,11,0),2)</f>
        <v>23420</v>
      </c>
      <c r="M115" s="32">
        <f>ROUND(VLOOKUP($B115,'3.ข้อมูลงบทดลองปัจจุบัน'!$A$5:$CL$846,12,0),2)</f>
        <v>47405.81</v>
      </c>
      <c r="N115" s="32">
        <f>ROUND(VLOOKUP($B115,'3.ข้อมูลงบทดลองปัจจุบัน'!$A$5:$CL$846,13,0),2)</f>
        <v>86300</v>
      </c>
      <c r="O115" s="32">
        <f>ROUND(VLOOKUP($B115,'3.ข้อมูลงบทดลองปัจจุบัน'!$A$5:$CL$846,14,0),2)</f>
        <v>66494.289999999994</v>
      </c>
      <c r="P115" s="32">
        <f>ROUND(VLOOKUP($B115,'3.ข้อมูลงบทดลองปัจจุบัน'!$A$5:$CL$846,15,0),2)</f>
        <v>0</v>
      </c>
      <c r="Q115" s="32">
        <f>ROUND(VLOOKUP($B115,'3.ข้อมูลงบทดลองปัจจุบัน'!$A$5:$CL$846,16,0),2)</f>
        <v>0</v>
      </c>
      <c r="R115" s="32">
        <f>ROUND(VLOOKUP($B115,'3.ข้อมูลงบทดลองปัจจุบัน'!$A$5:$CL$846,17,0),2)</f>
        <v>5500</v>
      </c>
      <c r="S115" s="32">
        <f>ROUND(VLOOKUP($B115,'3.ข้อมูลงบทดลองปัจจุบัน'!$A$5:$CL$846,18,0),2)</f>
        <v>67420</v>
      </c>
      <c r="T115" s="32">
        <f>ROUND(VLOOKUP($B115,'3.ข้อมูลงบทดลองปัจจุบัน'!$A$5:$CL$846,19,0),2)</f>
        <v>0</v>
      </c>
      <c r="U115" s="32">
        <f>ROUND(VLOOKUP($B115,'3.ข้อมูลงบทดลองปัจจุบัน'!$A$5:$CL$846,20,0),2)</f>
        <v>0</v>
      </c>
      <c r="V115" s="32">
        <f>ROUND(VLOOKUP($B115,'3.ข้อมูลงบทดลองปัจจุบัน'!$A$5:$CL$846,21,0),2)</f>
        <v>0</v>
      </c>
      <c r="W115" s="32">
        <f>ROUND(VLOOKUP($B115,'3.ข้อมูลงบทดลองปัจจุบัน'!$A$5:$CL$846,22,0),2)</f>
        <v>19546</v>
      </c>
      <c r="X115" s="32">
        <f>ROUND(VLOOKUP($B115,'3.ข้อมูลงบทดลองปัจจุบัน'!$A$5:$CL$846,23,0),2)</f>
        <v>51695</v>
      </c>
      <c r="Y115" s="32">
        <f>ROUND(VLOOKUP($B115,'3.ข้อมูลงบทดลองปัจจุบัน'!$A$5:$CL$846,24,0),2)</f>
        <v>0</v>
      </c>
      <c r="Z115" s="32">
        <f>ROUND(VLOOKUP($B115,'3.ข้อมูลงบทดลองปัจจุบัน'!$A$5:$CL$846,25,0),2)</f>
        <v>10900</v>
      </c>
      <c r="AA115" s="32">
        <f>ROUND(VLOOKUP($B115,'3.ข้อมูลงบทดลองปัจจุบัน'!$A$5:$CL$846,26,0),2)</f>
        <v>4600</v>
      </c>
      <c r="AB115" s="32">
        <f>ROUND(VLOOKUP($B115,'3.ข้อมูลงบทดลองปัจจุบัน'!$A$5:$CL$846,27,0),2)</f>
        <v>0</v>
      </c>
      <c r="AC115" s="32">
        <f>ROUND(VLOOKUP($B115,'3.ข้อมูลงบทดลองปัจจุบัน'!$A$5:$CL$846,28,0),2)</f>
        <v>0</v>
      </c>
      <c r="AD115" s="32">
        <f>ROUND(VLOOKUP($B115,'3.ข้อมูลงบทดลองปัจจุบัน'!$A$5:$CL$846,29,0),2)</f>
        <v>0</v>
      </c>
      <c r="AE115" s="32">
        <f>ROUND(VLOOKUP($B115,'3.ข้อมูลงบทดลองปัจจุบัน'!$A$5:$CL$846,30,0),2)</f>
        <v>0</v>
      </c>
      <c r="AF115" s="32">
        <f>ROUND(VLOOKUP($B115,'3.ข้อมูลงบทดลองปัจจุบัน'!$A$5:$CL$846,31,0),2)</f>
        <v>6500</v>
      </c>
      <c r="AG115" s="32">
        <f>ROUND(VLOOKUP($B115,'3.ข้อมูลงบทดลองปัจจุบัน'!$A$5:$CL$846,32,0),2)</f>
        <v>0</v>
      </c>
      <c r="AH115" s="32">
        <f>ROUND(VLOOKUP($B115,'3.ข้อมูลงบทดลองปัจจุบัน'!$A$5:$CL$846,33,0),2)</f>
        <v>88410</v>
      </c>
      <c r="AI115" s="32">
        <f>ROUND(VLOOKUP($B115,'3.ข้อมูลงบทดลองปัจจุบัน'!$A$5:$CL$846,34,0),2)</f>
        <v>0</v>
      </c>
      <c r="AJ115" s="32">
        <f>ROUND(VLOOKUP($B115,'3.ข้อมูลงบทดลองปัจจุบัน'!$A$5:$CL$846,35,0),2)</f>
        <v>2400</v>
      </c>
      <c r="AK115" s="32">
        <f>ROUND(VLOOKUP($B115,'3.ข้อมูลงบทดลองปัจจุบัน'!$A$5:$CL$846,36,0),2)</f>
        <v>4000</v>
      </c>
      <c r="AL115" s="32">
        <f>ROUND(VLOOKUP($B115,'3.ข้อมูลงบทดลองปัจจุบัน'!$A$5:$CL$846,37,0),2)</f>
        <v>518300</v>
      </c>
      <c r="AM115" s="32">
        <f>ROUND(VLOOKUP($B115,'3.ข้อมูลงบทดลองปัจจุบัน'!$A$5:$CL$846,38,0),2)</f>
        <v>6019</v>
      </c>
      <c r="AN115" s="32">
        <f>ROUND(VLOOKUP($B115,'3.ข้อมูลงบทดลองปัจจุบัน'!$A$5:$CL$846,39,0),2)</f>
        <v>0</v>
      </c>
      <c r="AO115" s="32">
        <f>ROUND(VLOOKUP($B115,'3.ข้อมูลงบทดลองปัจจุบัน'!$A$5:$CL$846,40,0),2)</f>
        <v>0</v>
      </c>
      <c r="AP115" s="32">
        <f>ROUND(VLOOKUP($B115,'3.ข้อมูลงบทดลองปัจจุบัน'!$A$5:$CL$846,41,0),2)</f>
        <v>0</v>
      </c>
      <c r="AQ115" s="32">
        <f>ROUND(VLOOKUP($B115,'3.ข้อมูลงบทดลองปัจจุบัน'!$A$5:$CL$846,42,0),2)</f>
        <v>0</v>
      </c>
      <c r="AR115" s="32">
        <f>ROUND(VLOOKUP($B115,'3.ข้อมูลงบทดลองปัจจุบัน'!$A$5:$CL$846,43,0),2)</f>
        <v>0</v>
      </c>
      <c r="AS115" s="32">
        <f>ROUND(VLOOKUP($B115,'3.ข้อมูลงบทดลองปัจจุบัน'!$A$5:$CL$846,44,0),2)</f>
        <v>119858</v>
      </c>
      <c r="AT115" s="32">
        <f>ROUND(VLOOKUP($B115,'3.ข้อมูลงบทดลองปัจจุบัน'!$A$5:$CL$846,45,0),2)</f>
        <v>10525</v>
      </c>
      <c r="AU115" s="32">
        <f>ROUND(VLOOKUP($B115,'3.ข้อมูลงบทดลองปัจจุบัน'!$A$5:$CL$846,46,0),2)</f>
        <v>0</v>
      </c>
      <c r="AV115" s="32">
        <f>ROUND(VLOOKUP($B115,'3.ข้อมูลงบทดลองปัจจุบัน'!$A$5:$CL$846,47,0),2)</f>
        <v>6400</v>
      </c>
      <c r="AW115" s="32">
        <f>ROUND(VLOOKUP($B115,'3.ข้อมูลงบทดลองปัจจุบัน'!$A$5:$CL$846,48,0),2)</f>
        <v>0</v>
      </c>
      <c r="AX115" s="32">
        <f>ROUND(VLOOKUP($B115,'3.ข้อมูลงบทดลองปัจจุบัน'!$A$5:$CL$846,49,0),2)</f>
        <v>0</v>
      </c>
      <c r="AY115" s="32">
        <f>ROUND(VLOOKUP($B115,'3.ข้อมูลงบทดลองปัจจุบัน'!$A$5:$CL$846,50,0),2)</f>
        <v>0</v>
      </c>
      <c r="AZ115" s="32">
        <f>ROUND(VLOOKUP($B115,'3.ข้อมูลงบทดลองปัจจุบัน'!$A$5:$CL$846,51,0),2)</f>
        <v>3300</v>
      </c>
      <c r="BA115" s="32">
        <f>ROUND(VLOOKUP($B115,'3.ข้อมูลงบทดลองปัจจุบัน'!$A$5:$CL$846,52,0),2)</f>
        <v>6500</v>
      </c>
      <c r="BB115" s="32">
        <f>ROUND(VLOOKUP($B115,'3.ข้อมูลงบทดลองปัจจุบัน'!$A$5:$CL$846,53,0),2)</f>
        <v>0</v>
      </c>
      <c r="BC115" s="32">
        <f>ROUND(VLOOKUP($B115,'3.ข้อมูลงบทดลองปัจจุบัน'!$A$5:$CL$846,54,0),2)</f>
        <v>0</v>
      </c>
      <c r="BD115" s="32">
        <f>ROUND(VLOOKUP($B115,'3.ข้อมูลงบทดลองปัจจุบัน'!$A$5:$CL$846,55,0),2)</f>
        <v>26994</v>
      </c>
      <c r="BE115" s="32">
        <f>ROUND(VLOOKUP($B115,'3.ข้อมูลงบทดลองปัจจุบัน'!$A$5:$CL$846,56,0),2)</f>
        <v>0</v>
      </c>
      <c r="BF115" s="32">
        <f>ROUND(VLOOKUP($B115,'3.ข้อมูลงบทดลองปัจจุบัน'!$A$5:$CL$846,57,0),2)</f>
        <v>550</v>
      </c>
      <c r="BG115" s="32">
        <f>ROUND(VLOOKUP($B115,'3.ข้อมูลงบทดลองปัจจุบัน'!$A$5:$CL$846,58,0),2)</f>
        <v>0</v>
      </c>
      <c r="BH115" s="32">
        <f>ROUND(VLOOKUP($B115,'3.ข้อมูลงบทดลองปัจจุบัน'!$A$5:$CL$846,59,0),2)</f>
        <v>85965</v>
      </c>
      <c r="BI115" s="32">
        <f>ROUND(VLOOKUP($B115,'3.ข้อมูลงบทดลองปัจจุบัน'!$A$5:$CL$846,60,0),2)</f>
        <v>30980</v>
      </c>
      <c r="BJ115" s="32">
        <f>ROUND(VLOOKUP($B115,'3.ข้อมูลงบทดลองปัจจุบัน'!$A$5:$CL$846,61,0),2)</f>
        <v>0</v>
      </c>
      <c r="BK115" s="32">
        <f>ROUND(VLOOKUP($B115,'3.ข้อมูลงบทดลองปัจจุบัน'!$A$5:$CL$846,62,0),2)</f>
        <v>11900</v>
      </c>
      <c r="BL115" s="32">
        <f>ROUND(VLOOKUP($B115,'3.ข้อมูลงบทดลองปัจจุบัน'!$A$5:$CL$846,63,0),2)</f>
        <v>10300</v>
      </c>
      <c r="BM115" s="32">
        <f>ROUND(VLOOKUP($B115,'3.ข้อมูลงบทดลองปัจจุบัน'!$A$5:$CL$846,64,0),2)</f>
        <v>194479.48</v>
      </c>
      <c r="BN115" s="32">
        <f>ROUND(VLOOKUP($B115,'3.ข้อมูลงบทดลองปัจจุบัน'!$A$5:$CL$846,65,0),2)</f>
        <v>0</v>
      </c>
      <c r="BO115" s="32">
        <f>ROUND(VLOOKUP($B115,'3.ข้อมูลงบทดลองปัจจุบัน'!$A$5:$CL$846,66,0),2)</f>
        <v>0</v>
      </c>
      <c r="BP115" s="32">
        <f>ROUND(VLOOKUP($B115,'3.ข้อมูลงบทดลองปัจจุบัน'!$A$5:$CL$846,67,0),2)</f>
        <v>13440</v>
      </c>
      <c r="BQ115" s="32">
        <f>ROUND(VLOOKUP($B115,'3.ข้อมูลงบทดลองปัจจุบัน'!$A$5:$CL$846,68,0),2)</f>
        <v>0</v>
      </c>
      <c r="BR115" s="32">
        <f>ROUND(VLOOKUP($B115,'3.ข้อมูลงบทดลองปัจจุบัน'!$A$5:$CL$846,69,0),2)</f>
        <v>14330</v>
      </c>
      <c r="BS115" s="32">
        <f>ROUND(VLOOKUP($B115,'3.ข้อมูลงบทดลองปัจจุบัน'!$A$5:$CL$846,70,0),2)</f>
        <v>0</v>
      </c>
      <c r="BT115" s="32">
        <f>ROUND(VLOOKUP($B115,'3.ข้อมูลงบทดลองปัจจุบัน'!$A$5:$CL$846,71,0),2)</f>
        <v>17860</v>
      </c>
      <c r="BU115" s="32">
        <f>ROUND(VLOOKUP($B115,'3.ข้อมูลงบทดลองปัจจุบัน'!$A$5:$CL$846,72,0),2)</f>
        <v>0</v>
      </c>
      <c r="BV115" s="32">
        <f>ROUND(VLOOKUP($B115,'3.ข้อมูลงบทดลองปัจจุบัน'!$A$5:$CL$846,73,0),2)</f>
        <v>46230</v>
      </c>
      <c r="BW115" s="32">
        <f>ROUND(VLOOKUP($B115,'3.ข้อมูลงบทดลองปัจจุบัน'!$A$5:$CL$846,74,0),2)</f>
        <v>0</v>
      </c>
      <c r="BX115" s="32">
        <f>ROUND(VLOOKUP($B115,'3.ข้อมูลงบทดลองปัจจุบัน'!$A$5:$CL$846,75,0),2)</f>
        <v>0</v>
      </c>
      <c r="BY115" s="32">
        <f>ROUND(VLOOKUP($B115,'3.ข้อมูลงบทดลองปัจจุบัน'!$A$5:$CL$846,76,0),2)</f>
        <v>2600</v>
      </c>
      <c r="BZ115" s="32">
        <f>ROUND(VLOOKUP($B115,'3.ข้อมูลงบทดลองปัจจุบัน'!$A$5:$CL$846,77,0),2)</f>
        <v>0</v>
      </c>
      <c r="CA115" s="32">
        <f>ROUND(VLOOKUP($B115,'3.ข้อมูลงบทดลองปัจจุบัน'!$A$5:$CL$846,78,0),2)</f>
        <v>0</v>
      </c>
      <c r="CB115" s="32">
        <f>ROUND(VLOOKUP($B115,'3.ข้อมูลงบทดลองปัจจุบัน'!$A$5:$CL$846,79,0),2)</f>
        <v>0</v>
      </c>
      <c r="CC115" s="32">
        <f>ROUND(VLOOKUP($B115,'3.ข้อมูลงบทดลองปัจจุบัน'!$A$5:$CL$846,80,0),2)</f>
        <v>0</v>
      </c>
      <c r="CD115" s="32">
        <f>ROUND(VLOOKUP($B115,'3.ข้อมูลงบทดลองปัจจุบัน'!$A$5:$CL$846,81,0),2)</f>
        <v>0</v>
      </c>
      <c r="CE115" s="32">
        <f>ROUND(VLOOKUP($B115,'3.ข้อมูลงบทดลองปัจจุบัน'!$A$5:$CL$846,82,0),2)</f>
        <v>0</v>
      </c>
      <c r="CF115" s="32">
        <f>ROUND(VLOOKUP($B115,'3.ข้อมูลงบทดลองปัจจุบัน'!$A$5:$CL$846,83,0),2)</f>
        <v>0</v>
      </c>
      <c r="CG115" s="32">
        <f>ROUND(VLOOKUP($B115,'3.ข้อมูลงบทดลองปัจจุบัน'!$A$5:$CL$846,84,0),2)</f>
        <v>0</v>
      </c>
      <c r="CH115" s="32">
        <f>ROUND(VLOOKUP($B115,'3.ข้อมูลงบทดลองปัจจุบัน'!$A$5:$CL$846,85,0),2)</f>
        <v>0</v>
      </c>
      <c r="CI115" s="32">
        <f>ROUND(VLOOKUP($B115,'3.ข้อมูลงบทดลองปัจจุบัน'!$A$5:$CL$846,86,0),2)</f>
        <v>0</v>
      </c>
      <c r="CJ115" s="32">
        <f>ROUND(VLOOKUP($B115,'3.ข้อมูลงบทดลองปัจจุบัน'!$A$5:$CL$846,87,0),2)</f>
        <v>0</v>
      </c>
      <c r="CK115" s="32">
        <f>ROUND(VLOOKUP($B115,'3.ข้อมูลงบทดลองปัจจุบัน'!$A$5:$CL$846,88,0),2)</f>
        <v>0</v>
      </c>
      <c r="CL115" s="32">
        <f>ROUND(VLOOKUP($B115,'3.ข้อมูลงบทดลองปัจจุบัน'!$A$5:$CL$846,89,0),2)</f>
        <v>0</v>
      </c>
      <c r="CM115" s="32">
        <f>ROUND(VLOOKUP($B115,'3.ข้อมูลงบทดลองปัจจุบัน'!$A$5:$CL$846,90,0),2)</f>
        <v>0</v>
      </c>
      <c r="CO115" s="75"/>
    </row>
    <row r="116" spans="1:93" x14ac:dyDescent="0.7">
      <c r="A116" s="101" t="s">
        <v>1471</v>
      </c>
      <c r="B116" s="101" t="s">
        <v>2036</v>
      </c>
      <c r="C116" s="100" t="s">
        <v>1255</v>
      </c>
      <c r="D116" s="32">
        <f>ROUND(VLOOKUP($B116,'3.ข้อมูลงบทดลองปัจจุบัน'!$A$5:$CL$846,3,0),2)</f>
        <v>0</v>
      </c>
      <c r="E116" s="32">
        <f>ROUND(VLOOKUP($B116,'3.ข้อมูลงบทดลองปัจจุบัน'!$A$5:$CL$846,4,0),2)</f>
        <v>0</v>
      </c>
      <c r="F116" s="32">
        <f>ROUND(VLOOKUP($B116,'3.ข้อมูลงบทดลองปัจจุบัน'!$A$5:$CL$846,5,0),2)</f>
        <v>0</v>
      </c>
      <c r="G116" s="32">
        <f>ROUND(VLOOKUP($B116,'3.ข้อมูลงบทดลองปัจจุบัน'!$A$5:$CL$846,6,0),2)</f>
        <v>0</v>
      </c>
      <c r="H116" s="32">
        <f>ROUND(VLOOKUP($B116,'3.ข้อมูลงบทดลองปัจจุบัน'!$A$5:$CL$846,7,0),2)</f>
        <v>0</v>
      </c>
      <c r="I116" s="32">
        <f>ROUND(VLOOKUP($B116,'3.ข้อมูลงบทดลองปัจจุบัน'!$A$5:$CL$846,8,0),2)</f>
        <v>0</v>
      </c>
      <c r="J116" s="32">
        <f>ROUND(VLOOKUP($B116,'3.ข้อมูลงบทดลองปัจจุบัน'!$A$5:$CL$846,9,0),2)</f>
        <v>0</v>
      </c>
      <c r="K116" s="32">
        <f>ROUND(VLOOKUP($B116,'3.ข้อมูลงบทดลองปัจจุบัน'!$A$5:$CL$846,10,0),2)</f>
        <v>0</v>
      </c>
      <c r="L116" s="32">
        <f>ROUND(VLOOKUP($B116,'3.ข้อมูลงบทดลองปัจจุบัน'!$A$5:$CL$846,11,0),2)</f>
        <v>0</v>
      </c>
      <c r="M116" s="32">
        <f>ROUND(VLOOKUP($B116,'3.ข้อมูลงบทดลองปัจจุบัน'!$A$5:$CL$846,12,0),2)</f>
        <v>0</v>
      </c>
      <c r="N116" s="32">
        <f>ROUND(VLOOKUP($B116,'3.ข้อมูลงบทดลองปัจจุบัน'!$A$5:$CL$846,13,0),2)</f>
        <v>0</v>
      </c>
      <c r="O116" s="32">
        <f>ROUND(VLOOKUP($B116,'3.ข้อมูลงบทดลองปัจจุบัน'!$A$5:$CL$846,14,0),2)</f>
        <v>0</v>
      </c>
      <c r="P116" s="32">
        <f>ROUND(VLOOKUP($B116,'3.ข้อมูลงบทดลองปัจจุบัน'!$A$5:$CL$846,15,0),2)</f>
        <v>0</v>
      </c>
      <c r="Q116" s="32">
        <f>ROUND(VLOOKUP($B116,'3.ข้อมูลงบทดลองปัจจุบัน'!$A$5:$CL$846,16,0),2)</f>
        <v>0</v>
      </c>
      <c r="R116" s="32">
        <f>ROUND(VLOOKUP($B116,'3.ข้อมูลงบทดลองปัจจุบัน'!$A$5:$CL$846,17,0),2)</f>
        <v>0</v>
      </c>
      <c r="S116" s="32">
        <f>ROUND(VLOOKUP($B116,'3.ข้อมูลงบทดลองปัจจุบัน'!$A$5:$CL$846,18,0),2)</f>
        <v>0</v>
      </c>
      <c r="T116" s="32">
        <f>ROUND(VLOOKUP($B116,'3.ข้อมูลงบทดลองปัจจุบัน'!$A$5:$CL$846,19,0),2)</f>
        <v>0</v>
      </c>
      <c r="U116" s="32">
        <f>ROUND(VLOOKUP($B116,'3.ข้อมูลงบทดลองปัจจุบัน'!$A$5:$CL$846,20,0),2)</f>
        <v>0</v>
      </c>
      <c r="V116" s="32">
        <f>ROUND(VLOOKUP($B116,'3.ข้อมูลงบทดลองปัจจุบัน'!$A$5:$CL$846,21,0),2)</f>
        <v>0</v>
      </c>
      <c r="W116" s="32">
        <f>ROUND(VLOOKUP($B116,'3.ข้อมูลงบทดลองปัจจุบัน'!$A$5:$CL$846,22,0),2)</f>
        <v>0</v>
      </c>
      <c r="X116" s="32">
        <f>ROUND(VLOOKUP($B116,'3.ข้อมูลงบทดลองปัจจุบัน'!$A$5:$CL$846,23,0),2)</f>
        <v>0</v>
      </c>
      <c r="Y116" s="32">
        <f>ROUND(VLOOKUP($B116,'3.ข้อมูลงบทดลองปัจจุบัน'!$A$5:$CL$846,24,0),2)</f>
        <v>0</v>
      </c>
      <c r="Z116" s="32">
        <f>ROUND(VLOOKUP($B116,'3.ข้อมูลงบทดลองปัจจุบัน'!$A$5:$CL$846,25,0),2)</f>
        <v>0</v>
      </c>
      <c r="AA116" s="32">
        <f>ROUND(VLOOKUP($B116,'3.ข้อมูลงบทดลองปัจจุบัน'!$A$5:$CL$846,26,0),2)</f>
        <v>0</v>
      </c>
      <c r="AB116" s="32">
        <f>ROUND(VLOOKUP($B116,'3.ข้อมูลงบทดลองปัจจุบัน'!$A$5:$CL$846,27,0),2)</f>
        <v>0</v>
      </c>
      <c r="AC116" s="32">
        <f>ROUND(VLOOKUP($B116,'3.ข้อมูลงบทดลองปัจจุบัน'!$A$5:$CL$846,28,0),2)</f>
        <v>0</v>
      </c>
      <c r="AD116" s="32">
        <f>ROUND(VLOOKUP($B116,'3.ข้อมูลงบทดลองปัจจุบัน'!$A$5:$CL$846,29,0),2)</f>
        <v>0</v>
      </c>
      <c r="AE116" s="32">
        <f>ROUND(VLOOKUP($B116,'3.ข้อมูลงบทดลองปัจจุบัน'!$A$5:$CL$846,30,0),2)</f>
        <v>0</v>
      </c>
      <c r="AF116" s="32">
        <f>ROUND(VLOOKUP($B116,'3.ข้อมูลงบทดลองปัจจุบัน'!$A$5:$CL$846,31,0),2)</f>
        <v>0</v>
      </c>
      <c r="AG116" s="32">
        <f>ROUND(VLOOKUP($B116,'3.ข้อมูลงบทดลองปัจจุบัน'!$A$5:$CL$846,32,0),2)</f>
        <v>0</v>
      </c>
      <c r="AH116" s="32">
        <f>ROUND(VLOOKUP($B116,'3.ข้อมูลงบทดลองปัจจุบัน'!$A$5:$CL$846,33,0),2)</f>
        <v>0</v>
      </c>
      <c r="AI116" s="32">
        <f>ROUND(VLOOKUP($B116,'3.ข้อมูลงบทดลองปัจจุบัน'!$A$5:$CL$846,34,0),2)</f>
        <v>0</v>
      </c>
      <c r="AJ116" s="32">
        <f>ROUND(VLOOKUP($B116,'3.ข้อมูลงบทดลองปัจจุบัน'!$A$5:$CL$846,35,0),2)</f>
        <v>0</v>
      </c>
      <c r="AK116" s="32">
        <f>ROUND(VLOOKUP($B116,'3.ข้อมูลงบทดลองปัจจุบัน'!$A$5:$CL$846,36,0),2)</f>
        <v>0</v>
      </c>
      <c r="AL116" s="32">
        <f>ROUND(VLOOKUP($B116,'3.ข้อมูลงบทดลองปัจจุบัน'!$A$5:$CL$846,37,0),2)</f>
        <v>0</v>
      </c>
      <c r="AM116" s="32">
        <f>ROUND(VLOOKUP($B116,'3.ข้อมูลงบทดลองปัจจุบัน'!$A$5:$CL$846,38,0),2)</f>
        <v>0</v>
      </c>
      <c r="AN116" s="32">
        <f>ROUND(VLOOKUP($B116,'3.ข้อมูลงบทดลองปัจจุบัน'!$A$5:$CL$846,39,0),2)</f>
        <v>0</v>
      </c>
      <c r="AO116" s="32">
        <f>ROUND(VLOOKUP($B116,'3.ข้อมูลงบทดลองปัจจุบัน'!$A$5:$CL$846,40,0),2)</f>
        <v>0</v>
      </c>
      <c r="AP116" s="32">
        <f>ROUND(VLOOKUP($B116,'3.ข้อมูลงบทดลองปัจจุบัน'!$A$5:$CL$846,41,0),2)</f>
        <v>0</v>
      </c>
      <c r="AQ116" s="32">
        <f>ROUND(VLOOKUP($B116,'3.ข้อมูลงบทดลองปัจจุบัน'!$A$5:$CL$846,42,0),2)</f>
        <v>0</v>
      </c>
      <c r="AR116" s="32">
        <f>ROUND(VLOOKUP($B116,'3.ข้อมูลงบทดลองปัจจุบัน'!$A$5:$CL$846,43,0),2)</f>
        <v>0</v>
      </c>
      <c r="AS116" s="32">
        <f>ROUND(VLOOKUP($B116,'3.ข้อมูลงบทดลองปัจจุบัน'!$A$5:$CL$846,44,0),2)</f>
        <v>0</v>
      </c>
      <c r="AT116" s="32">
        <f>ROUND(VLOOKUP($B116,'3.ข้อมูลงบทดลองปัจจุบัน'!$A$5:$CL$846,45,0),2)</f>
        <v>0</v>
      </c>
      <c r="AU116" s="32">
        <f>ROUND(VLOOKUP($B116,'3.ข้อมูลงบทดลองปัจจุบัน'!$A$5:$CL$846,46,0),2)</f>
        <v>0</v>
      </c>
      <c r="AV116" s="32">
        <f>ROUND(VLOOKUP($B116,'3.ข้อมูลงบทดลองปัจจุบัน'!$A$5:$CL$846,47,0),2)</f>
        <v>0</v>
      </c>
      <c r="AW116" s="32">
        <f>ROUND(VLOOKUP($B116,'3.ข้อมูลงบทดลองปัจจุบัน'!$A$5:$CL$846,48,0),2)</f>
        <v>0</v>
      </c>
      <c r="AX116" s="32">
        <f>ROUND(VLOOKUP($B116,'3.ข้อมูลงบทดลองปัจจุบัน'!$A$5:$CL$846,49,0),2)</f>
        <v>0</v>
      </c>
      <c r="AY116" s="32">
        <f>ROUND(VLOOKUP($B116,'3.ข้อมูลงบทดลองปัจจุบัน'!$A$5:$CL$846,50,0),2)</f>
        <v>0</v>
      </c>
      <c r="AZ116" s="32">
        <f>ROUND(VLOOKUP($B116,'3.ข้อมูลงบทดลองปัจจุบัน'!$A$5:$CL$846,51,0),2)</f>
        <v>0</v>
      </c>
      <c r="BA116" s="32">
        <f>ROUND(VLOOKUP($B116,'3.ข้อมูลงบทดลองปัจจุบัน'!$A$5:$CL$846,52,0),2)</f>
        <v>0</v>
      </c>
      <c r="BB116" s="32">
        <f>ROUND(VLOOKUP($B116,'3.ข้อมูลงบทดลองปัจจุบัน'!$A$5:$CL$846,53,0),2)</f>
        <v>0</v>
      </c>
      <c r="BC116" s="32">
        <f>ROUND(VLOOKUP($B116,'3.ข้อมูลงบทดลองปัจจุบัน'!$A$5:$CL$846,54,0),2)</f>
        <v>0</v>
      </c>
      <c r="BD116" s="32">
        <f>ROUND(VLOOKUP($B116,'3.ข้อมูลงบทดลองปัจจุบัน'!$A$5:$CL$846,55,0),2)</f>
        <v>37827</v>
      </c>
      <c r="BE116" s="32">
        <f>ROUND(VLOOKUP($B116,'3.ข้อมูลงบทดลองปัจจุบัน'!$A$5:$CL$846,56,0),2)</f>
        <v>0</v>
      </c>
      <c r="BF116" s="32">
        <f>ROUND(VLOOKUP($B116,'3.ข้อมูลงบทดลองปัจจุบัน'!$A$5:$CL$846,57,0),2)</f>
        <v>0</v>
      </c>
      <c r="BG116" s="32">
        <f>ROUND(VLOOKUP($B116,'3.ข้อมูลงบทดลองปัจจุบัน'!$A$5:$CL$846,58,0),2)</f>
        <v>0</v>
      </c>
      <c r="BH116" s="32">
        <f>ROUND(VLOOKUP($B116,'3.ข้อมูลงบทดลองปัจจุบัน'!$A$5:$CL$846,59,0),2)</f>
        <v>0</v>
      </c>
      <c r="BI116" s="32">
        <f>ROUND(VLOOKUP($B116,'3.ข้อมูลงบทดลองปัจจุบัน'!$A$5:$CL$846,60,0),2)</f>
        <v>0</v>
      </c>
      <c r="BJ116" s="32">
        <f>ROUND(VLOOKUP($B116,'3.ข้อมูลงบทดลองปัจจุบัน'!$A$5:$CL$846,61,0),2)</f>
        <v>0</v>
      </c>
      <c r="BK116" s="32">
        <f>ROUND(VLOOKUP($B116,'3.ข้อมูลงบทดลองปัจจุบัน'!$A$5:$CL$846,62,0),2)</f>
        <v>0</v>
      </c>
      <c r="BL116" s="32">
        <f>ROUND(VLOOKUP($B116,'3.ข้อมูลงบทดลองปัจจุบัน'!$A$5:$CL$846,63,0),2)</f>
        <v>0</v>
      </c>
      <c r="BM116" s="32">
        <f>ROUND(VLOOKUP($B116,'3.ข้อมูลงบทดลองปัจจุบัน'!$A$5:$CL$846,64,0),2)</f>
        <v>3694</v>
      </c>
      <c r="BN116" s="32">
        <f>ROUND(VLOOKUP($B116,'3.ข้อมูลงบทดลองปัจจุบัน'!$A$5:$CL$846,65,0),2)</f>
        <v>0</v>
      </c>
      <c r="BO116" s="32">
        <f>ROUND(VLOOKUP($B116,'3.ข้อมูลงบทดลองปัจจุบัน'!$A$5:$CL$846,66,0),2)</f>
        <v>0</v>
      </c>
      <c r="BP116" s="32">
        <f>ROUND(VLOOKUP($B116,'3.ข้อมูลงบทดลองปัจจุบัน'!$A$5:$CL$846,67,0),2)</f>
        <v>0</v>
      </c>
      <c r="BQ116" s="32">
        <f>ROUND(VLOOKUP($B116,'3.ข้อมูลงบทดลองปัจจุบัน'!$A$5:$CL$846,68,0),2)</f>
        <v>0</v>
      </c>
      <c r="BR116" s="32">
        <f>ROUND(VLOOKUP($B116,'3.ข้อมูลงบทดลองปัจจุบัน'!$A$5:$CL$846,69,0),2)</f>
        <v>0</v>
      </c>
      <c r="BS116" s="32">
        <f>ROUND(VLOOKUP($B116,'3.ข้อมูลงบทดลองปัจจุบัน'!$A$5:$CL$846,70,0),2)</f>
        <v>0</v>
      </c>
      <c r="BT116" s="32">
        <f>ROUND(VLOOKUP($B116,'3.ข้อมูลงบทดลองปัจจุบัน'!$A$5:$CL$846,71,0),2)</f>
        <v>0</v>
      </c>
      <c r="BU116" s="32">
        <f>ROUND(VLOOKUP($B116,'3.ข้อมูลงบทดลองปัจจุบัน'!$A$5:$CL$846,72,0),2)</f>
        <v>0</v>
      </c>
      <c r="BV116" s="32">
        <f>ROUND(VLOOKUP($B116,'3.ข้อมูลงบทดลองปัจจุบัน'!$A$5:$CL$846,73,0),2)</f>
        <v>0</v>
      </c>
      <c r="BW116" s="32">
        <f>ROUND(VLOOKUP($B116,'3.ข้อมูลงบทดลองปัจจุบัน'!$A$5:$CL$846,74,0),2)</f>
        <v>0</v>
      </c>
      <c r="BX116" s="32">
        <f>ROUND(VLOOKUP($B116,'3.ข้อมูลงบทดลองปัจจุบัน'!$A$5:$CL$846,75,0),2)</f>
        <v>0</v>
      </c>
      <c r="BY116" s="32">
        <f>ROUND(VLOOKUP($B116,'3.ข้อมูลงบทดลองปัจจุบัน'!$A$5:$CL$846,76,0),2)</f>
        <v>0</v>
      </c>
      <c r="BZ116" s="32">
        <f>ROUND(VLOOKUP($B116,'3.ข้อมูลงบทดลองปัจจุบัน'!$A$5:$CL$846,77,0),2)</f>
        <v>0</v>
      </c>
      <c r="CA116" s="32">
        <f>ROUND(VLOOKUP($B116,'3.ข้อมูลงบทดลองปัจจุบัน'!$A$5:$CL$846,78,0),2)</f>
        <v>0</v>
      </c>
      <c r="CB116" s="32">
        <f>ROUND(VLOOKUP($B116,'3.ข้อมูลงบทดลองปัจจุบัน'!$A$5:$CL$846,79,0),2)</f>
        <v>0</v>
      </c>
      <c r="CC116" s="32">
        <f>ROUND(VLOOKUP($B116,'3.ข้อมูลงบทดลองปัจจุบัน'!$A$5:$CL$846,80,0),2)</f>
        <v>0</v>
      </c>
      <c r="CD116" s="32">
        <f>ROUND(VLOOKUP($B116,'3.ข้อมูลงบทดลองปัจจุบัน'!$A$5:$CL$846,81,0),2)</f>
        <v>0</v>
      </c>
      <c r="CE116" s="32">
        <f>ROUND(VLOOKUP($B116,'3.ข้อมูลงบทดลองปัจจุบัน'!$A$5:$CL$846,82,0),2)</f>
        <v>0</v>
      </c>
      <c r="CF116" s="32">
        <f>ROUND(VLOOKUP($B116,'3.ข้อมูลงบทดลองปัจจุบัน'!$A$5:$CL$846,83,0),2)</f>
        <v>0</v>
      </c>
      <c r="CG116" s="32">
        <f>ROUND(VLOOKUP($B116,'3.ข้อมูลงบทดลองปัจจุบัน'!$A$5:$CL$846,84,0),2)</f>
        <v>0</v>
      </c>
      <c r="CH116" s="32">
        <f>ROUND(VLOOKUP($B116,'3.ข้อมูลงบทดลองปัจจุบัน'!$A$5:$CL$846,85,0),2)</f>
        <v>0</v>
      </c>
      <c r="CI116" s="32">
        <f>ROUND(VLOOKUP($B116,'3.ข้อมูลงบทดลองปัจจุบัน'!$A$5:$CL$846,86,0),2)</f>
        <v>0</v>
      </c>
      <c r="CJ116" s="32">
        <f>ROUND(VLOOKUP($B116,'3.ข้อมูลงบทดลองปัจจุบัน'!$A$5:$CL$846,87,0),2)</f>
        <v>0</v>
      </c>
      <c r="CK116" s="32">
        <f>ROUND(VLOOKUP($B116,'3.ข้อมูลงบทดลองปัจจุบัน'!$A$5:$CL$846,88,0),2)</f>
        <v>0</v>
      </c>
      <c r="CL116" s="32">
        <f>ROUND(VLOOKUP($B116,'3.ข้อมูลงบทดลองปัจจุบัน'!$A$5:$CL$846,89,0),2)</f>
        <v>0</v>
      </c>
      <c r="CM116" s="32">
        <f>ROUND(VLOOKUP($B116,'3.ข้อมูลงบทดลองปัจจุบัน'!$A$5:$CL$846,90,0),2)</f>
        <v>0</v>
      </c>
      <c r="CO116" s="75"/>
    </row>
    <row r="117" spans="1:93" x14ac:dyDescent="0.7">
      <c r="A117" s="101" t="s">
        <v>1471</v>
      </c>
      <c r="B117" s="101" t="s">
        <v>2037</v>
      </c>
      <c r="C117" s="100" t="s">
        <v>1256</v>
      </c>
      <c r="D117" s="32">
        <f>ROUND(VLOOKUP($B117,'3.ข้อมูลงบทดลองปัจจุบัน'!$A$5:$CL$846,3,0),2)</f>
        <v>250214.46</v>
      </c>
      <c r="E117" s="32">
        <f>ROUND(VLOOKUP($B117,'3.ข้อมูลงบทดลองปัจจุบัน'!$A$5:$CL$846,4,0),2)</f>
        <v>31288</v>
      </c>
      <c r="F117" s="32">
        <f>ROUND(VLOOKUP($B117,'3.ข้อมูลงบทดลองปัจจุบัน'!$A$5:$CL$846,5,0),2)</f>
        <v>25916</v>
      </c>
      <c r="G117" s="32">
        <f>ROUND(VLOOKUP($B117,'3.ข้อมูลงบทดลองปัจจุบัน'!$A$5:$CL$846,6,0),2)</f>
        <v>43063.199999999997</v>
      </c>
      <c r="H117" s="32">
        <f>ROUND(VLOOKUP($B117,'3.ข้อมูลงบทดลองปัจจุบัน'!$A$5:$CL$846,7,0),2)</f>
        <v>0</v>
      </c>
      <c r="I117" s="32">
        <f>ROUND(VLOOKUP($B117,'3.ข้อมูลงบทดลองปัจจุบัน'!$A$5:$CL$846,8,0),2)</f>
        <v>0</v>
      </c>
      <c r="J117" s="32">
        <f>ROUND(VLOOKUP($B117,'3.ข้อมูลงบทดลองปัจจุบัน'!$A$5:$CL$846,9,0),2)</f>
        <v>53731</v>
      </c>
      <c r="K117" s="32">
        <f>ROUND(VLOOKUP($B117,'3.ข้อมูลงบทดลองปัจจุบัน'!$A$5:$CL$846,10,0),2)</f>
        <v>35416</v>
      </c>
      <c r="L117" s="32">
        <f>ROUND(VLOOKUP($B117,'3.ข้อมูลงบทดลองปัจจุบัน'!$A$5:$CL$846,11,0),2)</f>
        <v>39880</v>
      </c>
      <c r="M117" s="32">
        <f>ROUND(VLOOKUP($B117,'3.ข้อมูลงบทดลองปัจจุบัน'!$A$5:$CL$846,12,0),2)</f>
        <v>103481</v>
      </c>
      <c r="N117" s="32">
        <f>ROUND(VLOOKUP($B117,'3.ข้อมูลงบทดลองปัจจุบัน'!$A$5:$CL$846,13,0),2)</f>
        <v>114695.8</v>
      </c>
      <c r="O117" s="32">
        <f>ROUND(VLOOKUP($B117,'3.ข้อมูลงบทดลองปัจจุบัน'!$A$5:$CL$846,14,0),2)</f>
        <v>27955.72</v>
      </c>
      <c r="P117" s="32">
        <f>ROUND(VLOOKUP($B117,'3.ข้อมูลงบทดลองปัจจุบัน'!$A$5:$CL$846,15,0),2)</f>
        <v>0</v>
      </c>
      <c r="Q117" s="32">
        <f>ROUND(VLOOKUP($B117,'3.ข้อมูลงบทดลองปัจจุบัน'!$A$5:$CL$846,16,0),2)</f>
        <v>0</v>
      </c>
      <c r="R117" s="32">
        <f>ROUND(VLOOKUP($B117,'3.ข้อมูลงบทดลองปัจจุบัน'!$A$5:$CL$846,17,0),2)</f>
        <v>11232</v>
      </c>
      <c r="S117" s="32">
        <f>ROUND(VLOOKUP($B117,'3.ข้อมูลงบทดลองปัจจุบัน'!$A$5:$CL$846,18,0),2)</f>
        <v>28632.16</v>
      </c>
      <c r="T117" s="32">
        <f>ROUND(VLOOKUP($B117,'3.ข้อมูลงบทดลองปัจจุบัน'!$A$5:$CL$846,19,0),2)</f>
        <v>0</v>
      </c>
      <c r="U117" s="32">
        <f>ROUND(VLOOKUP($B117,'3.ข้อมูลงบทดลองปัจจุบัน'!$A$5:$CL$846,20,0),2)</f>
        <v>28392</v>
      </c>
      <c r="V117" s="32">
        <f>ROUND(VLOOKUP($B117,'3.ข้อมูลงบทดลองปัจจุบัน'!$A$5:$CL$846,21,0),2)</f>
        <v>6532</v>
      </c>
      <c r="W117" s="32">
        <f>ROUND(VLOOKUP($B117,'3.ข้อมูลงบทดลองปัจจุบัน'!$A$5:$CL$846,22,0),2)</f>
        <v>10953.76</v>
      </c>
      <c r="X117" s="32">
        <f>ROUND(VLOOKUP($B117,'3.ข้อมูลงบทดลองปัจจุบัน'!$A$5:$CL$846,23,0),2)</f>
        <v>39141</v>
      </c>
      <c r="Y117" s="32">
        <f>ROUND(VLOOKUP($B117,'3.ข้อมูลงบทดลองปัจจุบัน'!$A$5:$CL$846,24,0),2)</f>
        <v>7768</v>
      </c>
      <c r="Z117" s="32">
        <f>ROUND(VLOOKUP($B117,'3.ข้อมูลงบทดลองปัจจุบัน'!$A$5:$CL$846,25,0),2)</f>
        <v>22069</v>
      </c>
      <c r="AA117" s="32">
        <f>ROUND(VLOOKUP($B117,'3.ข้อมูลงบทดลองปัจจุบัน'!$A$5:$CL$846,26,0),2)</f>
        <v>6200</v>
      </c>
      <c r="AB117" s="32">
        <f>ROUND(VLOOKUP($B117,'3.ข้อมูลงบทดลองปัจจุบัน'!$A$5:$CL$846,27,0),2)</f>
        <v>331353.5</v>
      </c>
      <c r="AC117" s="32">
        <f>ROUND(VLOOKUP($B117,'3.ข้อมูลงบทดลองปัจจุบัน'!$A$5:$CL$846,28,0),2)</f>
        <v>0</v>
      </c>
      <c r="AD117" s="32">
        <f>ROUND(VLOOKUP($B117,'3.ข้อมูลงบทดลองปัจจุบัน'!$A$5:$CL$846,29,0),2)</f>
        <v>0</v>
      </c>
      <c r="AE117" s="32">
        <f>ROUND(VLOOKUP($B117,'3.ข้อมูลงบทดลองปัจจุบัน'!$A$5:$CL$846,30,0),2)</f>
        <v>0</v>
      </c>
      <c r="AF117" s="32">
        <f>ROUND(VLOOKUP($B117,'3.ข้อมูลงบทดลองปัจจุบัน'!$A$5:$CL$846,31,0),2)</f>
        <v>21011</v>
      </c>
      <c r="AG117" s="32">
        <f>ROUND(VLOOKUP($B117,'3.ข้อมูลงบทดลองปัจจุบัน'!$A$5:$CL$846,32,0),2)</f>
        <v>0</v>
      </c>
      <c r="AH117" s="32">
        <f>ROUND(VLOOKUP($B117,'3.ข้อมูลงบทดลองปัจจุบัน'!$A$5:$CL$846,33,0),2)</f>
        <v>31482.799999999999</v>
      </c>
      <c r="AI117" s="32">
        <f>ROUND(VLOOKUP($B117,'3.ข้อมูลงบทดลองปัจจุบัน'!$A$5:$CL$846,34,0),2)</f>
        <v>0</v>
      </c>
      <c r="AJ117" s="32">
        <f>ROUND(VLOOKUP($B117,'3.ข้อมูลงบทดลองปัจจุบัน'!$A$5:$CL$846,35,0),2)</f>
        <v>7380</v>
      </c>
      <c r="AK117" s="32">
        <f>ROUND(VLOOKUP($B117,'3.ข้อมูลงบทดลองปัจจุบัน'!$A$5:$CL$846,36,0),2)</f>
        <v>5032</v>
      </c>
      <c r="AL117" s="32">
        <f>ROUND(VLOOKUP($B117,'3.ข้อมูลงบทดลองปัจจุบัน'!$A$5:$CL$846,37,0),2)</f>
        <v>362619.65</v>
      </c>
      <c r="AM117" s="32">
        <f>ROUND(VLOOKUP($B117,'3.ข้อมูลงบทดลองปัจจุบัน'!$A$5:$CL$846,38,0),2)</f>
        <v>9665</v>
      </c>
      <c r="AN117" s="32">
        <f>ROUND(VLOOKUP($B117,'3.ข้อมูลงบทดลองปัจจุบัน'!$A$5:$CL$846,39,0),2)</f>
        <v>0</v>
      </c>
      <c r="AO117" s="32">
        <f>ROUND(VLOOKUP($B117,'3.ข้อมูลงบทดลองปัจจุบัน'!$A$5:$CL$846,40,0),2)</f>
        <v>0</v>
      </c>
      <c r="AP117" s="32">
        <f>ROUND(VLOOKUP($B117,'3.ข้อมูลงบทดลองปัจจุบัน'!$A$5:$CL$846,41,0),2)</f>
        <v>0</v>
      </c>
      <c r="AQ117" s="32">
        <f>ROUND(VLOOKUP($B117,'3.ข้อมูลงบทดลองปัจจุบัน'!$A$5:$CL$846,42,0),2)</f>
        <v>0</v>
      </c>
      <c r="AR117" s="32">
        <f>ROUND(VLOOKUP($B117,'3.ข้อมูลงบทดลองปัจจุบัน'!$A$5:$CL$846,43,0),2)</f>
        <v>0</v>
      </c>
      <c r="AS117" s="32">
        <f>ROUND(VLOOKUP($B117,'3.ข้อมูลงบทดลองปัจจุบัน'!$A$5:$CL$846,44,0),2)</f>
        <v>51322.66</v>
      </c>
      <c r="AT117" s="32">
        <f>ROUND(VLOOKUP($B117,'3.ข้อมูลงบทดลองปัจจุบัน'!$A$5:$CL$846,45,0),2)</f>
        <v>80758</v>
      </c>
      <c r="AU117" s="32">
        <f>ROUND(VLOOKUP($B117,'3.ข้อมูลงบทดลองปัจจุบัน'!$A$5:$CL$846,46,0),2)</f>
        <v>21000</v>
      </c>
      <c r="AV117" s="32">
        <f>ROUND(VLOOKUP($B117,'3.ข้อมูลงบทดลองปัจจุบัน'!$A$5:$CL$846,47,0),2)</f>
        <v>1240</v>
      </c>
      <c r="AW117" s="32">
        <f>ROUND(VLOOKUP($B117,'3.ข้อมูลงบทดลองปัจจุบัน'!$A$5:$CL$846,48,0),2)</f>
        <v>12840</v>
      </c>
      <c r="AX117" s="32">
        <f>ROUND(VLOOKUP($B117,'3.ข้อมูลงบทดลองปัจจุบัน'!$A$5:$CL$846,49,0),2)</f>
        <v>0</v>
      </c>
      <c r="AY117" s="32">
        <f>ROUND(VLOOKUP($B117,'3.ข้อมูลงบทดลองปัจจุบัน'!$A$5:$CL$846,50,0),2)</f>
        <v>0</v>
      </c>
      <c r="AZ117" s="32">
        <f>ROUND(VLOOKUP($B117,'3.ข้อมูลงบทดลองปัจจุบัน'!$A$5:$CL$846,51,0),2)</f>
        <v>9542</v>
      </c>
      <c r="BA117" s="32">
        <f>ROUND(VLOOKUP($B117,'3.ข้อมูลงบทดลองปัจจุบัน'!$A$5:$CL$846,52,0),2)</f>
        <v>6820</v>
      </c>
      <c r="BB117" s="32">
        <f>ROUND(VLOOKUP($B117,'3.ข้อมูลงบทดลองปัจจุบัน'!$A$5:$CL$846,53,0),2)</f>
        <v>0</v>
      </c>
      <c r="BC117" s="32">
        <f>ROUND(VLOOKUP($B117,'3.ข้อมูลงบทดลองปัจจุบัน'!$A$5:$CL$846,54,0),2)</f>
        <v>0</v>
      </c>
      <c r="BD117" s="32">
        <f>ROUND(VLOOKUP($B117,'3.ข้อมูลงบทดลองปัจจุบัน'!$A$5:$CL$846,55,0),2)</f>
        <v>380638</v>
      </c>
      <c r="BE117" s="32">
        <f>ROUND(VLOOKUP($B117,'3.ข้อมูลงบทดลองปัจจุบัน'!$A$5:$CL$846,56,0),2)</f>
        <v>10688</v>
      </c>
      <c r="BF117" s="32">
        <f>ROUND(VLOOKUP($B117,'3.ข้อมูลงบทดลองปัจจุบัน'!$A$5:$CL$846,57,0),2)</f>
        <v>6608</v>
      </c>
      <c r="BG117" s="32">
        <f>ROUND(VLOOKUP($B117,'3.ข้อมูลงบทดลองปัจจุบัน'!$A$5:$CL$846,58,0),2)</f>
        <v>0</v>
      </c>
      <c r="BH117" s="32">
        <f>ROUND(VLOOKUP($B117,'3.ข้อมูลงบทดลองปัจจุบัน'!$A$5:$CL$846,59,0),2)</f>
        <v>66230</v>
      </c>
      <c r="BI117" s="32">
        <f>ROUND(VLOOKUP($B117,'3.ข้อมูลงบทดลองปัจจุบัน'!$A$5:$CL$846,60,0),2)</f>
        <v>16534</v>
      </c>
      <c r="BJ117" s="32">
        <f>ROUND(VLOOKUP($B117,'3.ข้อมูลงบทดลองปัจจุบัน'!$A$5:$CL$846,61,0),2)</f>
        <v>11804</v>
      </c>
      <c r="BK117" s="32">
        <f>ROUND(VLOOKUP($B117,'3.ข้อมูลงบทดลองปัจจุบัน'!$A$5:$CL$846,62,0),2)</f>
        <v>4077.85</v>
      </c>
      <c r="BL117" s="32">
        <f>ROUND(VLOOKUP($B117,'3.ข้อมูลงบทดลองปัจจุบัน'!$A$5:$CL$846,63,0),2)</f>
        <v>48250</v>
      </c>
      <c r="BM117" s="32">
        <f>ROUND(VLOOKUP($B117,'3.ข้อมูลงบทดลองปัจจุบัน'!$A$5:$CL$846,64,0),2)</f>
        <v>140649</v>
      </c>
      <c r="BN117" s="32">
        <f>ROUND(VLOOKUP($B117,'3.ข้อมูลงบทดลองปัจจุบัน'!$A$5:$CL$846,65,0),2)</f>
        <v>1040</v>
      </c>
      <c r="BO117" s="32">
        <f>ROUND(VLOOKUP($B117,'3.ข้อมูลงบทดลองปัจจุบัน'!$A$5:$CL$846,66,0),2)</f>
        <v>4784</v>
      </c>
      <c r="BP117" s="32">
        <f>ROUND(VLOOKUP($B117,'3.ข้อมูลงบทดลองปัจจุบัน'!$A$5:$CL$846,67,0),2)</f>
        <v>0</v>
      </c>
      <c r="BQ117" s="32">
        <f>ROUND(VLOOKUP($B117,'3.ข้อมูลงบทดลองปัจจุบัน'!$A$5:$CL$846,68,0),2)</f>
        <v>0</v>
      </c>
      <c r="BR117" s="32">
        <f>ROUND(VLOOKUP($B117,'3.ข้อมูลงบทดลองปัจจุบัน'!$A$5:$CL$846,69,0),2)</f>
        <v>30398.799999999999</v>
      </c>
      <c r="BS117" s="32">
        <f>ROUND(VLOOKUP($B117,'3.ข้อมูลงบทดลองปัจจุบัน'!$A$5:$CL$846,70,0),2)</f>
        <v>22080</v>
      </c>
      <c r="BT117" s="32">
        <f>ROUND(VLOOKUP($B117,'3.ข้อมูลงบทดลองปัจจุบัน'!$A$5:$CL$846,71,0),2)</f>
        <v>2167</v>
      </c>
      <c r="BU117" s="32">
        <f>ROUND(VLOOKUP($B117,'3.ข้อมูลงบทดลองปัจจุบัน'!$A$5:$CL$846,72,0),2)</f>
        <v>0</v>
      </c>
      <c r="BV117" s="32">
        <f>ROUND(VLOOKUP($B117,'3.ข้อมูลงบทดลองปัจจุบัน'!$A$5:$CL$846,73,0),2)</f>
        <v>3250</v>
      </c>
      <c r="BW117" s="32">
        <f>ROUND(VLOOKUP($B117,'3.ข้อมูลงบทดลองปัจจุบัน'!$A$5:$CL$846,74,0),2)</f>
        <v>59849.93</v>
      </c>
      <c r="BX117" s="32">
        <f>ROUND(VLOOKUP($B117,'3.ข้อมูลงบทดลองปัจจุบัน'!$A$5:$CL$846,75,0),2)</f>
        <v>0</v>
      </c>
      <c r="BY117" s="32">
        <f>ROUND(VLOOKUP($B117,'3.ข้อมูลงบทดลองปัจจุบัน'!$A$5:$CL$846,76,0),2)</f>
        <v>0</v>
      </c>
      <c r="BZ117" s="32">
        <f>ROUND(VLOOKUP($B117,'3.ข้อมูลงบทดลองปัจจุบัน'!$A$5:$CL$846,77,0),2)</f>
        <v>0</v>
      </c>
      <c r="CA117" s="32">
        <f>ROUND(VLOOKUP($B117,'3.ข้อมูลงบทดลองปัจจุบัน'!$A$5:$CL$846,78,0),2)</f>
        <v>0</v>
      </c>
      <c r="CB117" s="32">
        <f>ROUND(VLOOKUP($B117,'3.ข้อมูลงบทดลองปัจจุบัน'!$A$5:$CL$846,79,0),2)</f>
        <v>0</v>
      </c>
      <c r="CC117" s="32">
        <f>ROUND(VLOOKUP($B117,'3.ข้อมูลงบทดลองปัจจุบัน'!$A$5:$CL$846,80,0),2)</f>
        <v>4472</v>
      </c>
      <c r="CD117" s="32">
        <f>ROUND(VLOOKUP($B117,'3.ข้อมูลงบทดลองปัจจุบัน'!$A$5:$CL$846,81,0),2)</f>
        <v>0</v>
      </c>
      <c r="CE117" s="32">
        <f>ROUND(VLOOKUP($B117,'3.ข้อมูลงบทดลองปัจจุบัน'!$A$5:$CL$846,82,0),2)</f>
        <v>0</v>
      </c>
      <c r="CF117" s="32">
        <f>ROUND(VLOOKUP($B117,'3.ข้อมูลงบทดลองปัจจุบัน'!$A$5:$CL$846,83,0),2)</f>
        <v>0</v>
      </c>
      <c r="CG117" s="32">
        <f>ROUND(VLOOKUP($B117,'3.ข้อมูลงบทดลองปัจจุบัน'!$A$5:$CL$846,84,0),2)</f>
        <v>0</v>
      </c>
      <c r="CH117" s="32">
        <f>ROUND(VLOOKUP($B117,'3.ข้อมูลงบทดลองปัจจุบัน'!$A$5:$CL$846,85,0),2)</f>
        <v>13854.8</v>
      </c>
      <c r="CI117" s="32">
        <f>ROUND(VLOOKUP($B117,'3.ข้อมูลงบทดลองปัจจุบัน'!$A$5:$CL$846,86,0),2)</f>
        <v>0</v>
      </c>
      <c r="CJ117" s="32">
        <f>ROUND(VLOOKUP($B117,'3.ข้อมูลงบทดลองปัจจุบัน'!$A$5:$CL$846,87,0),2)</f>
        <v>0</v>
      </c>
      <c r="CK117" s="32">
        <f>ROUND(VLOOKUP($B117,'3.ข้อมูลงบทดลองปัจจุบัน'!$A$5:$CL$846,88,0),2)</f>
        <v>0</v>
      </c>
      <c r="CL117" s="32">
        <f>ROUND(VLOOKUP($B117,'3.ข้อมูลงบทดลองปัจจุบัน'!$A$5:$CL$846,89,0),2)</f>
        <v>0</v>
      </c>
      <c r="CM117" s="32">
        <f>ROUND(VLOOKUP($B117,'3.ข้อมูลงบทดลองปัจจุบัน'!$A$5:$CL$846,90,0),2)</f>
        <v>3500</v>
      </c>
      <c r="CO117" s="75"/>
    </row>
    <row r="118" spans="1:93" x14ac:dyDescent="0.7">
      <c r="A118" s="101" t="s">
        <v>1471</v>
      </c>
      <c r="B118" s="101" t="s">
        <v>2107</v>
      </c>
      <c r="C118" s="100" t="s">
        <v>2108</v>
      </c>
      <c r="D118" s="32">
        <f>ROUND(VLOOKUP($B118,'3.ข้อมูลงบทดลองปัจจุบัน'!$A$5:$CL$846,3,0),2)</f>
        <v>5570000</v>
      </c>
      <c r="E118" s="32">
        <f>ROUND(VLOOKUP($B118,'3.ข้อมูลงบทดลองปัจจุบัน'!$A$5:$CL$846,4,0),2)</f>
        <v>220000</v>
      </c>
      <c r="F118" s="32">
        <f>ROUND(VLOOKUP($B118,'3.ข้อมูลงบทดลองปัจจุบัน'!$A$5:$CL$846,5,0),2)</f>
        <v>170000</v>
      </c>
      <c r="G118" s="32">
        <f>ROUND(VLOOKUP($B118,'3.ข้อมูลงบทดลองปัจจุบัน'!$A$5:$CL$846,6,0),2)</f>
        <v>230000</v>
      </c>
      <c r="H118" s="32">
        <f>ROUND(VLOOKUP($B118,'3.ข้อมูลงบทดลองปัจจุบัน'!$A$5:$CL$846,7,0),2)</f>
        <v>380000</v>
      </c>
      <c r="I118" s="32">
        <f>ROUND(VLOOKUP($B118,'3.ข้อมูลงบทดลองปัจจุบัน'!$A$5:$CL$846,8,0),2)</f>
        <v>120000</v>
      </c>
      <c r="J118" s="32">
        <f>ROUND(VLOOKUP($B118,'3.ข้อมูลงบทดลองปัจจุบัน'!$A$5:$CL$846,9,0),2)</f>
        <v>530000</v>
      </c>
      <c r="K118" s="32">
        <f>ROUND(VLOOKUP($B118,'3.ข้อมูลงบทดลองปัจจุบัน'!$A$5:$CL$846,10,0),2)</f>
        <v>940000</v>
      </c>
      <c r="L118" s="32">
        <f>ROUND(VLOOKUP($B118,'3.ข้อมูลงบทดลองปัจจุบัน'!$A$5:$CL$846,11,0),2)</f>
        <v>220000</v>
      </c>
      <c r="M118" s="32">
        <f>ROUND(VLOOKUP($B118,'3.ข้อมูลงบทดลองปัจจุบัน'!$A$5:$CL$846,12,0),2)</f>
        <v>310000</v>
      </c>
      <c r="N118" s="32">
        <f>ROUND(VLOOKUP($B118,'3.ข้อมูลงบทดลองปัจจุบัน'!$A$5:$CL$846,13,0),2)</f>
        <v>1175000</v>
      </c>
      <c r="O118" s="32">
        <f>ROUND(VLOOKUP($B118,'3.ข้อมูลงบทดลองปัจจุบัน'!$A$5:$CL$846,14,0),2)</f>
        <v>300000</v>
      </c>
      <c r="P118" s="32">
        <f>ROUND(VLOOKUP($B118,'3.ข้อมูลงบทดลองปัจจุบัน'!$A$5:$CL$846,15,0),2)</f>
        <v>2390000</v>
      </c>
      <c r="Q118" s="32">
        <f>ROUND(VLOOKUP($B118,'3.ข้อมูลงบทดลองปัจจุบัน'!$A$5:$CL$846,16,0),2)</f>
        <v>410000</v>
      </c>
      <c r="R118" s="32">
        <f>ROUND(VLOOKUP($B118,'3.ข้อมูลงบทดลองปัจจุบัน'!$A$5:$CL$846,17,0),2)</f>
        <v>670000</v>
      </c>
      <c r="S118" s="32">
        <f>ROUND(VLOOKUP($B118,'3.ข้อมูลงบทดลองปัจจุบัน'!$A$5:$CL$846,18,0),2)</f>
        <v>630000</v>
      </c>
      <c r="T118" s="32">
        <f>ROUND(VLOOKUP($B118,'3.ข้อมูลงบทดลองปัจจุบัน'!$A$5:$CL$846,19,0),2)</f>
        <v>180000</v>
      </c>
      <c r="U118" s="32">
        <f>ROUND(VLOOKUP($B118,'3.ข้อมูลงบทดลองปัจจุบัน'!$A$5:$CL$846,20,0),2)</f>
        <v>400000</v>
      </c>
      <c r="V118" s="32">
        <f>ROUND(VLOOKUP($B118,'3.ข้อมูลงบทดลองปัจจุบัน'!$A$5:$CL$846,21,0),2)</f>
        <v>320000</v>
      </c>
      <c r="W118" s="32">
        <f>ROUND(VLOOKUP($B118,'3.ข้อมูลงบทดลองปัจจุบัน'!$A$5:$CL$846,22,0),2)</f>
        <v>100000</v>
      </c>
      <c r="X118" s="32">
        <f>ROUND(VLOOKUP($B118,'3.ข้อมูลงบทดลองปัจจุบัน'!$A$5:$CL$846,23,0),2)</f>
        <v>3340000</v>
      </c>
      <c r="Y118" s="32">
        <f>ROUND(VLOOKUP($B118,'3.ข้อมูลงบทดลองปัจจุบัน'!$A$5:$CL$846,24,0),2)</f>
        <v>200000</v>
      </c>
      <c r="Z118" s="32">
        <f>ROUND(VLOOKUP($B118,'3.ข้อมูลงบทดลองปัจจุบัน'!$A$5:$CL$846,25,0),2)</f>
        <v>0</v>
      </c>
      <c r="AA118" s="32">
        <f>ROUND(VLOOKUP($B118,'3.ข้อมูลงบทดลองปัจจุบัน'!$A$5:$CL$846,26,0),2)</f>
        <v>380000</v>
      </c>
      <c r="AB118" s="32">
        <f>ROUND(VLOOKUP($B118,'3.ข้อมูลงบทดลองปัจจุบัน'!$A$5:$CL$846,27,0),2)</f>
        <v>200000</v>
      </c>
      <c r="AC118" s="32">
        <f>ROUND(VLOOKUP($B118,'3.ข้อมูลงบทดลองปัจจุบัน'!$A$5:$CL$846,28,0),2)</f>
        <v>100000</v>
      </c>
      <c r="AD118" s="32">
        <f>ROUND(VLOOKUP($B118,'3.ข้อมูลงบทดลองปัจจุบัน'!$A$5:$CL$846,29,0),2)</f>
        <v>150000</v>
      </c>
      <c r="AE118" s="32">
        <f>ROUND(VLOOKUP($B118,'3.ข้อมูลงบทดลองปัจจุบัน'!$A$5:$CL$846,30,0),2)</f>
        <v>1110000</v>
      </c>
      <c r="AF118" s="32">
        <f>ROUND(VLOOKUP($B118,'3.ข้อมูลงบทดลองปัจจุบัน'!$A$5:$CL$846,31,0),2)</f>
        <v>390000</v>
      </c>
      <c r="AG118" s="32">
        <f>ROUND(VLOOKUP($B118,'3.ข้อมูลงบทดลองปัจจุบัน'!$A$5:$CL$846,32,0),2)</f>
        <v>190000</v>
      </c>
      <c r="AH118" s="32">
        <f>ROUND(VLOOKUP($B118,'3.ข้อมูลงบทดลองปัจจุบัน'!$A$5:$CL$846,33,0),2)</f>
        <v>487640</v>
      </c>
      <c r="AI118" s="32">
        <f>ROUND(VLOOKUP($B118,'3.ข้อมูลงบทดลองปัจจุบัน'!$A$5:$CL$846,34,0),2)</f>
        <v>1000000</v>
      </c>
      <c r="AJ118" s="32">
        <f>ROUND(VLOOKUP($B118,'3.ข้อมูลงบทดลองปัจจุบัน'!$A$5:$CL$846,35,0),2)</f>
        <v>230000</v>
      </c>
      <c r="AK118" s="32">
        <f>ROUND(VLOOKUP($B118,'3.ข้อมูลงบทดลองปัจจุบัน'!$A$5:$CL$846,36,0),2)</f>
        <v>270000</v>
      </c>
      <c r="AL118" s="32">
        <f>ROUND(VLOOKUP($B118,'3.ข้อมูลงบทดลองปัจจุบัน'!$A$5:$CL$846,37,0),2)</f>
        <v>7725000</v>
      </c>
      <c r="AM118" s="32">
        <f>ROUND(VLOOKUP($B118,'3.ข้อมูลงบทดลองปัจจุบัน'!$A$5:$CL$846,38,0),2)</f>
        <v>420000</v>
      </c>
      <c r="AN118" s="32">
        <f>ROUND(VLOOKUP($B118,'3.ข้อมูลงบทดลองปัจจุบัน'!$A$5:$CL$846,39,0),2)</f>
        <v>400000</v>
      </c>
      <c r="AO118" s="32">
        <f>ROUND(VLOOKUP($B118,'3.ข้อมูลงบทดลองปัจจุบัน'!$A$5:$CL$846,40,0),2)</f>
        <v>780000</v>
      </c>
      <c r="AP118" s="32">
        <f>ROUND(VLOOKUP($B118,'3.ข้อมูลงบทดลองปัจจุบัน'!$A$5:$CL$846,41,0),2)</f>
        <v>613500</v>
      </c>
      <c r="AQ118" s="32">
        <f>ROUND(VLOOKUP($B118,'3.ข้อมูลงบทดลองปัจจุบัน'!$A$5:$CL$846,42,0),2)</f>
        <v>620000</v>
      </c>
      <c r="AR118" s="32">
        <f>ROUND(VLOOKUP($B118,'3.ข้อมูลงบทดลองปัจจุบัน'!$A$5:$CL$846,43,0),2)</f>
        <v>180000</v>
      </c>
      <c r="AS118" s="32">
        <f>ROUND(VLOOKUP($B118,'3.ข้อมูลงบทดลองปัจจุบัน'!$A$5:$CL$846,44,0),2)</f>
        <v>2090000</v>
      </c>
      <c r="AT118" s="32">
        <f>ROUND(VLOOKUP($B118,'3.ข้อมูลงบทดลองปัจจุบัน'!$A$5:$CL$846,45,0),2)</f>
        <v>390000</v>
      </c>
      <c r="AU118" s="32">
        <f>ROUND(VLOOKUP($B118,'3.ข้อมูลงบทดลองปัจจุบัน'!$A$5:$CL$846,46,0),2)</f>
        <v>680000</v>
      </c>
      <c r="AV118" s="32">
        <f>ROUND(VLOOKUP($B118,'3.ข้อมูลงบทดลองปัจจุบัน'!$A$5:$CL$846,47,0),2)</f>
        <v>920000</v>
      </c>
      <c r="AW118" s="32">
        <f>ROUND(VLOOKUP($B118,'3.ข้อมูลงบทดลองปัจจุบัน'!$A$5:$CL$846,48,0),2)</f>
        <v>600000</v>
      </c>
      <c r="AX118" s="32">
        <f>ROUND(VLOOKUP($B118,'3.ข้อมูลงบทดลองปัจจุบัน'!$A$5:$CL$846,49,0),2)</f>
        <v>410000</v>
      </c>
      <c r="AY118" s="32">
        <f>ROUND(VLOOKUP($B118,'3.ข้อมูลงบทดลองปัจจุบัน'!$A$5:$CL$846,50,0),2)</f>
        <v>300000</v>
      </c>
      <c r="AZ118" s="32">
        <f>ROUND(VLOOKUP($B118,'3.ข้อมูลงบทดลองปัจจุบัน'!$A$5:$CL$846,51,0),2)</f>
        <v>400000</v>
      </c>
      <c r="BA118" s="32">
        <f>ROUND(VLOOKUP($B118,'3.ข้อมูลงบทดลองปัจจุบัน'!$A$5:$CL$846,52,0),2)</f>
        <v>290000</v>
      </c>
      <c r="BB118" s="32">
        <f>ROUND(VLOOKUP($B118,'3.ข้อมูลงบทดลองปัจจุบัน'!$A$5:$CL$846,53,0),2)</f>
        <v>2100000</v>
      </c>
      <c r="BC118" s="32">
        <f>ROUND(VLOOKUP($B118,'3.ข้อมูลงบทดลองปัจจุบัน'!$A$5:$CL$846,54,0),2)</f>
        <v>320000</v>
      </c>
      <c r="BD118" s="32">
        <f>ROUND(VLOOKUP($B118,'3.ข้อมูลงบทดลองปัจจุบัน'!$A$5:$CL$846,55,0),2)</f>
        <v>3940000</v>
      </c>
      <c r="BE118" s="32">
        <f>ROUND(VLOOKUP($B118,'3.ข้อมูลงบทดลองปัจจุบัน'!$A$5:$CL$846,56,0),2)</f>
        <v>1810000</v>
      </c>
      <c r="BF118" s="32">
        <f>ROUND(VLOOKUP($B118,'3.ข้อมูลงบทดลองปัจจุบัน'!$A$5:$CL$846,57,0),2)</f>
        <v>210000</v>
      </c>
      <c r="BG118" s="32">
        <f>ROUND(VLOOKUP($B118,'3.ข้อมูลงบทดลองปัจจุบัน'!$A$5:$CL$846,58,0),2)</f>
        <v>520000</v>
      </c>
      <c r="BH118" s="32">
        <f>ROUND(VLOOKUP($B118,'3.ข้อมูลงบทดลองปัจจุบัน'!$A$5:$CL$846,59,0),2)</f>
        <v>1810000</v>
      </c>
      <c r="BI118" s="32">
        <f>ROUND(VLOOKUP($B118,'3.ข้อมูลงบทดลองปัจจุบัน'!$A$5:$CL$846,60,0),2)</f>
        <v>300000</v>
      </c>
      <c r="BJ118" s="32">
        <f>ROUND(VLOOKUP($B118,'3.ข้อมูลงบทดลองปัจจุบัน'!$A$5:$CL$846,61,0),2)</f>
        <v>220000</v>
      </c>
      <c r="BK118" s="32">
        <f>ROUND(VLOOKUP($B118,'3.ข้อมูลงบทดลองปัจจุบัน'!$A$5:$CL$846,62,0),2)</f>
        <v>315000</v>
      </c>
      <c r="BL118" s="32">
        <f>ROUND(VLOOKUP($B118,'3.ข้อมูลงบทดลองปัจจุบัน'!$A$5:$CL$846,63,0),2)</f>
        <v>380000</v>
      </c>
      <c r="BM118" s="32">
        <f>ROUND(VLOOKUP($B118,'3.ข้อมูลงบทดลองปัจจุบัน'!$A$5:$CL$846,64,0),2)</f>
        <v>3385000</v>
      </c>
      <c r="BN118" s="32">
        <f>ROUND(VLOOKUP($B118,'3.ข้อมูลงบทดลองปัจจุบัน'!$A$5:$CL$846,65,0),2)</f>
        <v>970000</v>
      </c>
      <c r="BO118" s="32">
        <f>ROUND(VLOOKUP($B118,'3.ข้อมูลงบทดลองปัจจุบัน'!$A$5:$CL$846,66,0),2)</f>
        <v>500000</v>
      </c>
      <c r="BP118" s="32">
        <f>ROUND(VLOOKUP($B118,'3.ข้อมูลงบทดลองปัจจุบัน'!$A$5:$CL$846,67,0),2)</f>
        <v>685000</v>
      </c>
      <c r="BQ118" s="32">
        <f>ROUND(VLOOKUP($B118,'3.ข้อมูลงบทดลองปัจจุบัน'!$A$5:$CL$846,68,0),2)</f>
        <v>510000</v>
      </c>
      <c r="BR118" s="32">
        <f>ROUND(VLOOKUP($B118,'3.ข้อมูลงบทดลองปัจจุบัน'!$A$5:$CL$846,69,0),2)</f>
        <v>460000</v>
      </c>
      <c r="BS118" s="32">
        <f>ROUND(VLOOKUP($B118,'3.ข้อมูลงบทดลองปัจจุบัน'!$A$5:$CL$846,70,0),2)</f>
        <v>13420000</v>
      </c>
      <c r="BT118" s="32">
        <f>ROUND(VLOOKUP($B118,'3.ข้อมูลงบทดลองปัจจุบัน'!$A$5:$CL$846,71,0),2)</f>
        <v>720000</v>
      </c>
      <c r="BU118" s="32">
        <f>ROUND(VLOOKUP($B118,'3.ข้อมูลงบทดลองปัจจุบัน'!$A$5:$CL$846,72,0),2)</f>
        <v>550000</v>
      </c>
      <c r="BV118" s="32">
        <f>ROUND(VLOOKUP($B118,'3.ข้อมูลงบทดลองปัจจุบัน'!$A$5:$CL$846,73,0),2)</f>
        <v>2500000</v>
      </c>
      <c r="BW118" s="32">
        <f>ROUND(VLOOKUP($B118,'3.ข้อมูลงบทดลองปัจจุบัน'!$A$5:$CL$846,74,0),2)</f>
        <v>100000</v>
      </c>
      <c r="BX118" s="32">
        <f>ROUND(VLOOKUP($B118,'3.ข้อมูลงบทดลองปัจจุบัน'!$A$5:$CL$846,75,0),2)</f>
        <v>620000</v>
      </c>
      <c r="BY118" s="32">
        <f>ROUND(VLOOKUP($B118,'3.ข้อมูลงบทดลองปัจจุบัน'!$A$5:$CL$846,76,0),2)</f>
        <v>1770000</v>
      </c>
      <c r="BZ118" s="32">
        <f>ROUND(VLOOKUP($B118,'3.ข้อมูลงบทดลองปัจจุบัน'!$A$5:$CL$846,77,0),2)</f>
        <v>480000</v>
      </c>
      <c r="CA118" s="32">
        <f>ROUND(VLOOKUP($B118,'3.ข้อมูลงบทดลองปัจจุบัน'!$A$5:$CL$846,78,0),2)</f>
        <v>420000</v>
      </c>
      <c r="CB118" s="32">
        <f>ROUND(VLOOKUP($B118,'3.ข้อมูลงบทดลองปัจจุบัน'!$A$5:$CL$846,79,0),2)</f>
        <v>500000</v>
      </c>
      <c r="CC118" s="32">
        <f>ROUND(VLOOKUP($B118,'3.ข้อมูลงบทดลองปัจจุบัน'!$A$5:$CL$846,80,0),2)</f>
        <v>560000</v>
      </c>
      <c r="CD118" s="32">
        <f>ROUND(VLOOKUP($B118,'3.ข้อมูลงบทดลองปัจจุบัน'!$A$5:$CL$846,81,0),2)</f>
        <v>1770000</v>
      </c>
      <c r="CE118" s="32">
        <f>ROUND(VLOOKUP($B118,'3.ข้อมูลงบทดลองปัจจุบัน'!$A$5:$CL$846,82,0),2)</f>
        <v>110000</v>
      </c>
      <c r="CF118" s="32">
        <f>ROUND(VLOOKUP($B118,'3.ข้อมูลงบทดลองปัจจุบัน'!$A$5:$CL$846,83,0),2)</f>
        <v>1090000</v>
      </c>
      <c r="CG118" s="32">
        <f>ROUND(VLOOKUP($B118,'3.ข้อมูลงบทดลองปัจจุบัน'!$A$5:$CL$846,84,0),2)</f>
        <v>490000</v>
      </c>
      <c r="CH118" s="32">
        <f>ROUND(VLOOKUP($B118,'3.ข้อมูลงบทดลองปัจจุบัน'!$A$5:$CL$846,85,0),2)</f>
        <v>200000</v>
      </c>
      <c r="CI118" s="32">
        <f>ROUND(VLOOKUP($B118,'3.ข้อมูลงบทดลองปัจจุบัน'!$A$5:$CL$846,86,0),2)</f>
        <v>230000</v>
      </c>
      <c r="CJ118" s="32">
        <f>ROUND(VLOOKUP($B118,'3.ข้อมูลงบทดลองปัจจุบัน'!$A$5:$CL$846,87,0),2)</f>
        <v>200000</v>
      </c>
      <c r="CK118" s="32">
        <f>ROUND(VLOOKUP($B118,'3.ข้อมูลงบทดลองปัจจุบัน'!$A$5:$CL$846,88,0),2)</f>
        <v>1360000</v>
      </c>
      <c r="CL118" s="32">
        <f>ROUND(VLOOKUP($B118,'3.ข้อมูลงบทดลองปัจจุบัน'!$A$5:$CL$846,89,0),2)</f>
        <v>310000</v>
      </c>
      <c r="CM118" s="32">
        <f>ROUND(VLOOKUP($B118,'3.ข้อมูลงบทดลองปัจจุบัน'!$A$5:$CL$846,90,0),2)</f>
        <v>390000</v>
      </c>
      <c r="CO118" s="75"/>
    </row>
    <row r="119" spans="1:93" x14ac:dyDescent="0.7">
      <c r="A119" s="101" t="s">
        <v>1471</v>
      </c>
      <c r="B119" s="101" t="s">
        <v>2109</v>
      </c>
      <c r="C119" s="100" t="s">
        <v>744</v>
      </c>
      <c r="D119" s="32">
        <f>ROUND(VLOOKUP($B119,'3.ข้อมูลงบทดลองปัจจุบัน'!$A$5:$CL$846,3,0),2)</f>
        <v>1110000</v>
      </c>
      <c r="E119" s="32">
        <f>ROUND(VLOOKUP($B119,'3.ข้อมูลงบทดลองปัจจุบัน'!$A$5:$CL$846,4,0),2)</f>
        <v>170000</v>
      </c>
      <c r="F119" s="32">
        <f>ROUND(VLOOKUP($B119,'3.ข้อมูลงบทดลองปัจจุบัน'!$A$5:$CL$846,5,0),2)</f>
        <v>310000</v>
      </c>
      <c r="G119" s="32">
        <f>ROUND(VLOOKUP($B119,'3.ข้อมูลงบทดลองปัจจุบัน'!$A$5:$CL$846,6,0),2)</f>
        <v>200000</v>
      </c>
      <c r="H119" s="32">
        <f>ROUND(VLOOKUP($B119,'3.ข้อมูลงบทดลองปัจจุบัน'!$A$5:$CL$846,7,0),2)</f>
        <v>280000</v>
      </c>
      <c r="I119" s="32">
        <f>ROUND(VLOOKUP($B119,'3.ข้อมูลงบทดลองปัจจุบัน'!$A$5:$CL$846,8,0),2)</f>
        <v>210000</v>
      </c>
      <c r="J119" s="32">
        <f>ROUND(VLOOKUP($B119,'3.ข้อมูลงบทดลองปัจจุบัน'!$A$5:$CL$846,9,0),2)</f>
        <v>140000</v>
      </c>
      <c r="K119" s="32">
        <f>ROUND(VLOOKUP($B119,'3.ข้อมูลงบทดลองปัจจุบัน'!$A$5:$CL$846,10,0),2)</f>
        <v>290000</v>
      </c>
      <c r="L119" s="32">
        <f>ROUND(VLOOKUP($B119,'3.ข้อมูลงบทดลองปัจจุบัน'!$A$5:$CL$846,11,0),2)</f>
        <v>220000</v>
      </c>
      <c r="M119" s="32">
        <f>ROUND(VLOOKUP($B119,'3.ข้อมูลงบทดลองปัจจุบัน'!$A$5:$CL$846,12,0),2)</f>
        <v>300000</v>
      </c>
      <c r="N119" s="32">
        <f>ROUND(VLOOKUP($B119,'3.ข้อมูลงบทดลองปัจจุบัน'!$A$5:$CL$846,13,0),2)</f>
        <v>70000</v>
      </c>
      <c r="O119" s="32">
        <f>ROUND(VLOOKUP($B119,'3.ข้อมูลงบทดลองปัจจุบัน'!$A$5:$CL$846,14,0),2)</f>
        <v>220000</v>
      </c>
      <c r="P119" s="32">
        <f>ROUND(VLOOKUP($B119,'3.ข้อมูลงบทดลองปัจจุบัน'!$A$5:$CL$846,15,0),2)</f>
        <v>360000</v>
      </c>
      <c r="Q119" s="32">
        <f>ROUND(VLOOKUP($B119,'3.ข้อมูลงบทดลองปัจจุบัน'!$A$5:$CL$846,16,0),2)</f>
        <v>200000</v>
      </c>
      <c r="R119" s="32">
        <f>ROUND(VLOOKUP($B119,'3.ข้อมูลงบทดลองปัจจุบัน'!$A$5:$CL$846,17,0),2)</f>
        <v>290000</v>
      </c>
      <c r="S119" s="32">
        <f>ROUND(VLOOKUP($B119,'3.ข้อมูลงบทดลองปัจจุบัน'!$A$5:$CL$846,18,0),2)</f>
        <v>210000</v>
      </c>
      <c r="T119" s="32">
        <f>ROUND(VLOOKUP($B119,'3.ข้อมูลงบทดลองปัจจุบัน'!$A$5:$CL$846,19,0),2)</f>
        <v>240000</v>
      </c>
      <c r="U119" s="32">
        <f>ROUND(VLOOKUP($B119,'3.ข้อมูลงบทดลองปัจจุบัน'!$A$5:$CL$846,20,0),2)</f>
        <v>300000</v>
      </c>
      <c r="V119" s="32">
        <f>ROUND(VLOOKUP($B119,'3.ข้อมูลงบทดลองปัจจุบัน'!$A$5:$CL$846,21,0),2)</f>
        <v>300000</v>
      </c>
      <c r="W119" s="32">
        <f>ROUND(VLOOKUP($B119,'3.ข้อมูลงบทดลองปัจจุบัน'!$A$5:$CL$846,22,0),2)</f>
        <v>170000</v>
      </c>
      <c r="X119" s="32">
        <f>ROUND(VLOOKUP($B119,'3.ข้อมูลงบทดลองปัจจุบัน'!$A$5:$CL$846,23,0),2)</f>
        <v>200000</v>
      </c>
      <c r="Y119" s="32">
        <f>ROUND(VLOOKUP($B119,'3.ข้อมูลงบทดลองปัจจุบัน'!$A$5:$CL$846,24,0),2)</f>
        <v>280000</v>
      </c>
      <c r="Z119" s="32">
        <f>ROUND(VLOOKUP($B119,'3.ข้อมูลงบทดลองปัจจุบัน'!$A$5:$CL$846,25,0),2)</f>
        <v>0</v>
      </c>
      <c r="AA119" s="32">
        <f>ROUND(VLOOKUP($B119,'3.ข้อมูลงบทดลองปัจจุบัน'!$A$5:$CL$846,26,0),2)</f>
        <v>320000</v>
      </c>
      <c r="AB119" s="32">
        <f>ROUND(VLOOKUP($B119,'3.ข้อมูลงบทดลองปัจจุบัน'!$A$5:$CL$846,27,0),2)</f>
        <v>120000</v>
      </c>
      <c r="AC119" s="32">
        <f>ROUND(VLOOKUP($B119,'3.ข้อมูลงบทดลองปัจจุบัน'!$A$5:$CL$846,28,0),2)</f>
        <v>110000</v>
      </c>
      <c r="AD119" s="32">
        <f>ROUND(VLOOKUP($B119,'3.ข้อมูลงบทดลองปัจจุบัน'!$A$5:$CL$846,29,0),2)</f>
        <v>400000</v>
      </c>
      <c r="AE119" s="32">
        <f>ROUND(VLOOKUP($B119,'3.ข้อมูลงบทดลองปัจจุบัน'!$A$5:$CL$846,30,0),2)</f>
        <v>150000</v>
      </c>
      <c r="AF119" s="32">
        <f>ROUND(VLOOKUP($B119,'3.ข้อมูลงบทดลองปัจจุบัน'!$A$5:$CL$846,31,0),2)</f>
        <v>260000</v>
      </c>
      <c r="AG119" s="32">
        <f>ROUND(VLOOKUP($B119,'3.ข้อมูลงบทดลองปัจจุบัน'!$A$5:$CL$846,32,0),2)</f>
        <v>100000</v>
      </c>
      <c r="AH119" s="32">
        <f>ROUND(VLOOKUP($B119,'3.ข้อมูลงบทดลองปัจจุบัน'!$A$5:$CL$846,33,0),2)</f>
        <v>320000</v>
      </c>
      <c r="AI119" s="32">
        <f>ROUND(VLOOKUP($B119,'3.ข้อมูลงบทดลองปัจจุบัน'!$A$5:$CL$846,34,0),2)</f>
        <v>400000</v>
      </c>
      <c r="AJ119" s="32">
        <f>ROUND(VLOOKUP($B119,'3.ข้อมูลงบทดลองปัจจุบัน'!$A$5:$CL$846,35,0),2)</f>
        <v>10000</v>
      </c>
      <c r="AK119" s="32">
        <f>ROUND(VLOOKUP($B119,'3.ข้อมูลงบทดลองปัจจุบัน'!$A$5:$CL$846,36,0),2)</f>
        <v>0</v>
      </c>
      <c r="AL119" s="32">
        <f>ROUND(VLOOKUP($B119,'3.ข้อมูลงบทดลองปัจจุบัน'!$A$5:$CL$846,37,0),2)</f>
        <v>410000</v>
      </c>
      <c r="AM119" s="32">
        <f>ROUND(VLOOKUP($B119,'3.ข้อมูลงบทดลองปัจจุบัน'!$A$5:$CL$846,38,0),2)</f>
        <v>120000</v>
      </c>
      <c r="AN119" s="32">
        <f>ROUND(VLOOKUP($B119,'3.ข้อมูลงบทดลองปัจจุบัน'!$A$5:$CL$846,39,0),2)</f>
        <v>300000</v>
      </c>
      <c r="AO119" s="32">
        <f>ROUND(VLOOKUP($B119,'3.ข้อมูลงบทดลองปัจจุบัน'!$A$5:$CL$846,40,0),2)</f>
        <v>150000</v>
      </c>
      <c r="AP119" s="32">
        <f>ROUND(VLOOKUP($B119,'3.ข้อมูลงบทดลองปัจจุบัน'!$A$5:$CL$846,41,0),2)</f>
        <v>275000</v>
      </c>
      <c r="AQ119" s="32">
        <f>ROUND(VLOOKUP($B119,'3.ข้อมูลงบทดลองปัจจุบัน'!$A$5:$CL$846,42,0),2)</f>
        <v>0</v>
      </c>
      <c r="AR119" s="32">
        <f>ROUND(VLOOKUP($B119,'3.ข้อมูลงบทดลองปัจจุบัน'!$A$5:$CL$846,43,0),2)</f>
        <v>90000</v>
      </c>
      <c r="AS119" s="32">
        <f>ROUND(VLOOKUP($B119,'3.ข้อมูลงบทดลองปัจจุบัน'!$A$5:$CL$846,44,0),2)</f>
        <v>390000</v>
      </c>
      <c r="AT119" s="32">
        <f>ROUND(VLOOKUP($B119,'3.ข้อมูลงบทดลองปัจจุบัน'!$A$5:$CL$846,45,0),2)</f>
        <v>280000</v>
      </c>
      <c r="AU119" s="32">
        <f>ROUND(VLOOKUP($B119,'3.ข้อมูลงบทดลองปัจจุบัน'!$A$5:$CL$846,46,0),2)</f>
        <v>470000</v>
      </c>
      <c r="AV119" s="32">
        <f>ROUND(VLOOKUP($B119,'3.ข้อมูลงบทดลองปัจจุบัน'!$A$5:$CL$846,47,0),2)</f>
        <v>280000</v>
      </c>
      <c r="AW119" s="32">
        <f>ROUND(VLOOKUP($B119,'3.ข้อมูลงบทดลองปัจจุบัน'!$A$5:$CL$846,48,0),2)</f>
        <v>0</v>
      </c>
      <c r="AX119" s="32">
        <f>ROUND(VLOOKUP($B119,'3.ข้อมูลงบทดลองปัจจุบัน'!$A$5:$CL$846,49,0),2)</f>
        <v>20000</v>
      </c>
      <c r="AY119" s="32">
        <f>ROUND(VLOOKUP($B119,'3.ข้อมูลงบทดลองปัจจุบัน'!$A$5:$CL$846,50,0),2)</f>
        <v>160000</v>
      </c>
      <c r="AZ119" s="32">
        <f>ROUND(VLOOKUP($B119,'3.ข้อมูลงบทดลองปัจจุบัน'!$A$5:$CL$846,51,0),2)</f>
        <v>280000</v>
      </c>
      <c r="BA119" s="32">
        <f>ROUND(VLOOKUP($B119,'3.ข้อมูลงบทดลองปัจจุบัน'!$A$5:$CL$846,52,0),2)</f>
        <v>100000</v>
      </c>
      <c r="BB119" s="32">
        <f>ROUND(VLOOKUP($B119,'3.ข้อมูลงบทดลองปัจจุบัน'!$A$5:$CL$846,53,0),2)</f>
        <v>270000</v>
      </c>
      <c r="BC119" s="32">
        <f>ROUND(VLOOKUP($B119,'3.ข้อมูลงบทดลองปัจจุบัน'!$A$5:$CL$846,54,0),2)</f>
        <v>100000</v>
      </c>
      <c r="BD119" s="32">
        <f>ROUND(VLOOKUP($B119,'3.ข้อมูลงบทดลองปัจจุบัน'!$A$5:$CL$846,55,0),2)</f>
        <v>510000</v>
      </c>
      <c r="BE119" s="32">
        <f>ROUND(VLOOKUP($B119,'3.ข้อมูลงบทดลองปัจจุบัน'!$A$5:$CL$846,56,0),2)</f>
        <v>310000</v>
      </c>
      <c r="BF119" s="32">
        <f>ROUND(VLOOKUP($B119,'3.ข้อมูลงบทดลองปัจจุบัน'!$A$5:$CL$846,57,0),2)</f>
        <v>0</v>
      </c>
      <c r="BG119" s="32">
        <f>ROUND(VLOOKUP($B119,'3.ข้อมูลงบทดลองปัจจุบัน'!$A$5:$CL$846,58,0),2)</f>
        <v>100000</v>
      </c>
      <c r="BH119" s="32">
        <f>ROUND(VLOOKUP($B119,'3.ข้อมูลงบทดลองปัจจุบัน'!$A$5:$CL$846,59,0),2)</f>
        <v>470000</v>
      </c>
      <c r="BI119" s="32">
        <f>ROUND(VLOOKUP($B119,'3.ข้อมูลงบทดลองปัจจุบัน'!$A$5:$CL$846,60,0),2)</f>
        <v>100000</v>
      </c>
      <c r="BJ119" s="32">
        <f>ROUND(VLOOKUP($B119,'3.ข้อมูลงบทดลองปัจจุบัน'!$A$5:$CL$846,61,0),2)</f>
        <v>140000</v>
      </c>
      <c r="BK119" s="32">
        <f>ROUND(VLOOKUP($B119,'3.ข้อมูลงบทดลองปัจจุบัน'!$A$5:$CL$846,62,0),2)</f>
        <v>150000</v>
      </c>
      <c r="BL119" s="32">
        <f>ROUND(VLOOKUP($B119,'3.ข้อมูลงบทดลองปัจจุบัน'!$A$5:$CL$846,63,0),2)</f>
        <v>100000</v>
      </c>
      <c r="BM119" s="32">
        <f>ROUND(VLOOKUP($B119,'3.ข้อมูลงบทดลองปัจจุบัน'!$A$5:$CL$846,64,0),2)</f>
        <v>60000</v>
      </c>
      <c r="BN119" s="32">
        <f>ROUND(VLOOKUP($B119,'3.ข้อมูลงบทดลองปัจจุบัน'!$A$5:$CL$846,65,0),2)</f>
        <v>320000</v>
      </c>
      <c r="BO119" s="32">
        <f>ROUND(VLOOKUP($B119,'3.ข้อมูลงบทดลองปัจจุบัน'!$A$5:$CL$846,66,0),2)</f>
        <v>30000</v>
      </c>
      <c r="BP119" s="32">
        <f>ROUND(VLOOKUP($B119,'3.ข้อมูลงบทดลองปัจจุบัน'!$A$5:$CL$846,67,0),2)</f>
        <v>430000</v>
      </c>
      <c r="BQ119" s="32">
        <f>ROUND(VLOOKUP($B119,'3.ข้อมูลงบทดลองปัจจุบัน'!$A$5:$CL$846,68,0),2)</f>
        <v>490000</v>
      </c>
      <c r="BR119" s="32">
        <f>ROUND(VLOOKUP($B119,'3.ข้อมูลงบทดลองปัจจุบัน'!$A$5:$CL$846,69,0),2)</f>
        <v>200000</v>
      </c>
      <c r="BS119" s="32">
        <f>ROUND(VLOOKUP($B119,'3.ข้อมูลงบทดลองปัจจุบัน'!$A$5:$CL$846,70,0),2)</f>
        <v>730000</v>
      </c>
      <c r="BT119" s="32">
        <f>ROUND(VLOOKUP($B119,'3.ข้อมูลงบทดลองปัจจุบัน'!$A$5:$CL$846,71,0),2)</f>
        <v>100000</v>
      </c>
      <c r="BU119" s="32">
        <f>ROUND(VLOOKUP($B119,'3.ข้อมูลงบทดลองปัจจุบัน'!$A$5:$CL$846,72,0),2)</f>
        <v>200000</v>
      </c>
      <c r="BV119" s="32">
        <f>ROUND(VLOOKUP($B119,'3.ข้อมูลงบทดลองปัจจุบัน'!$A$5:$CL$846,73,0),2)</f>
        <v>230000</v>
      </c>
      <c r="BW119" s="32">
        <f>ROUND(VLOOKUP($B119,'3.ข้อมูลงบทดลองปัจจุบัน'!$A$5:$CL$846,74,0),2)</f>
        <v>0</v>
      </c>
      <c r="BX119" s="32">
        <f>ROUND(VLOOKUP($B119,'3.ข้อมูลงบทดลองปัจจุบัน'!$A$5:$CL$846,75,0),2)</f>
        <v>100000</v>
      </c>
      <c r="BY119" s="32">
        <f>ROUND(VLOOKUP($B119,'3.ข้อมูลงบทดลองปัจจุบัน'!$A$5:$CL$846,76,0),2)</f>
        <v>300000</v>
      </c>
      <c r="BZ119" s="32">
        <f>ROUND(VLOOKUP($B119,'3.ข้อมูลงบทดลองปัจจุบัน'!$A$5:$CL$846,77,0),2)</f>
        <v>100000</v>
      </c>
      <c r="CA119" s="32">
        <f>ROUND(VLOOKUP($B119,'3.ข้อมูลงบทดลองปัจจุบัน'!$A$5:$CL$846,78,0),2)</f>
        <v>120000</v>
      </c>
      <c r="CB119" s="32">
        <f>ROUND(VLOOKUP($B119,'3.ข้อมูลงบทดลองปัจจุบัน'!$A$5:$CL$846,79,0),2)</f>
        <v>250000</v>
      </c>
      <c r="CC119" s="32">
        <f>ROUND(VLOOKUP($B119,'3.ข้อมูลงบทดลองปัจจุบัน'!$A$5:$CL$846,80,0),2)</f>
        <v>200000</v>
      </c>
      <c r="CD119" s="32">
        <f>ROUND(VLOOKUP($B119,'3.ข้อมูลงบทดลองปัจจุบัน'!$A$5:$CL$846,81,0),2)</f>
        <v>150000</v>
      </c>
      <c r="CE119" s="32">
        <f>ROUND(VLOOKUP($B119,'3.ข้อมูลงบทดลองปัจจุบัน'!$A$5:$CL$846,82,0),2)</f>
        <v>210000</v>
      </c>
      <c r="CF119" s="32">
        <f>ROUND(VLOOKUP($B119,'3.ข้อมูลงบทดลองปัจจุบัน'!$A$5:$CL$846,83,0),2)</f>
        <v>120000</v>
      </c>
      <c r="CG119" s="32">
        <f>ROUND(VLOOKUP($B119,'3.ข้อมูลงบทดลองปัจจุบัน'!$A$5:$CL$846,84,0),2)</f>
        <v>0</v>
      </c>
      <c r="CH119" s="32">
        <f>ROUND(VLOOKUP($B119,'3.ข้อมูลงบทดลองปัจจุบัน'!$A$5:$CL$846,85,0),2)</f>
        <v>30000</v>
      </c>
      <c r="CI119" s="32">
        <f>ROUND(VLOOKUP($B119,'3.ข้อมูลงบทดลองปัจจุบัน'!$A$5:$CL$846,86,0),2)</f>
        <v>300000</v>
      </c>
      <c r="CJ119" s="32">
        <f>ROUND(VLOOKUP($B119,'3.ข้อมูลงบทดลองปัจจุบัน'!$A$5:$CL$846,87,0),2)</f>
        <v>100000</v>
      </c>
      <c r="CK119" s="32">
        <f>ROUND(VLOOKUP($B119,'3.ข้อมูลงบทดลองปัจจุบัน'!$A$5:$CL$846,88,0),2)</f>
        <v>100000</v>
      </c>
      <c r="CL119" s="32">
        <f>ROUND(VLOOKUP($B119,'3.ข้อมูลงบทดลองปัจจุบัน'!$A$5:$CL$846,89,0),2)</f>
        <v>190000</v>
      </c>
      <c r="CM119" s="32">
        <f>ROUND(VLOOKUP($B119,'3.ข้อมูลงบทดลองปัจจุบัน'!$A$5:$CL$846,90,0),2)</f>
        <v>100000</v>
      </c>
      <c r="CO119" s="75"/>
    </row>
    <row r="120" spans="1:93" x14ac:dyDescent="0.7">
      <c r="A120" s="101" t="s">
        <v>1471</v>
      </c>
      <c r="B120" s="101" t="s">
        <v>2110</v>
      </c>
      <c r="C120" s="100" t="s">
        <v>2111</v>
      </c>
      <c r="D120" s="32">
        <f>ROUND(VLOOKUP($B120,'3.ข้อมูลงบทดลองปัจจุบัน'!$A$5:$CL$846,3,0),2)</f>
        <v>1595000</v>
      </c>
      <c r="E120" s="32">
        <f>ROUND(VLOOKUP($B120,'3.ข้อมูลงบทดลองปัจจุบัน'!$A$5:$CL$846,4,0),2)</f>
        <v>100000</v>
      </c>
      <c r="F120" s="32">
        <f>ROUND(VLOOKUP($B120,'3.ข้อมูลงบทดลองปัจจุบัน'!$A$5:$CL$846,5,0),2)</f>
        <v>0</v>
      </c>
      <c r="G120" s="32">
        <f>ROUND(VLOOKUP($B120,'3.ข้อมูลงบทดลองปัจจุบัน'!$A$5:$CL$846,6,0),2)</f>
        <v>100000</v>
      </c>
      <c r="H120" s="32">
        <f>ROUND(VLOOKUP($B120,'3.ข้อมูลงบทดลองปัจจุบัน'!$A$5:$CL$846,7,0),2)</f>
        <v>50000</v>
      </c>
      <c r="I120" s="32">
        <f>ROUND(VLOOKUP($B120,'3.ข้อมูลงบทดลองปัจจุบัน'!$A$5:$CL$846,8,0),2)</f>
        <v>50000</v>
      </c>
      <c r="J120" s="32">
        <f>ROUND(VLOOKUP($B120,'3.ข้อมูลงบทดลองปัจจุบัน'!$A$5:$CL$846,9,0),2)</f>
        <v>70000</v>
      </c>
      <c r="K120" s="32">
        <f>ROUND(VLOOKUP($B120,'3.ข้อมูลงบทดลองปัจจุบัน'!$A$5:$CL$846,10,0),2)</f>
        <v>310000</v>
      </c>
      <c r="L120" s="32">
        <f>ROUND(VLOOKUP($B120,'3.ข้อมูลงบทดลองปัจจุบัน'!$A$5:$CL$846,11,0),2)</f>
        <v>100000</v>
      </c>
      <c r="M120" s="32">
        <f>ROUND(VLOOKUP($B120,'3.ข้อมูลงบทดลองปัจจุบัน'!$A$5:$CL$846,12,0),2)</f>
        <v>200000</v>
      </c>
      <c r="N120" s="32">
        <f>ROUND(VLOOKUP($B120,'3.ข้อมูลงบทดลองปัจจุบัน'!$A$5:$CL$846,13,0),2)</f>
        <v>240000</v>
      </c>
      <c r="O120" s="32">
        <f>ROUND(VLOOKUP($B120,'3.ข้อมูลงบทดลองปัจจุบัน'!$A$5:$CL$846,14,0),2)</f>
        <v>100000</v>
      </c>
      <c r="P120" s="32">
        <f>ROUND(VLOOKUP($B120,'3.ข้อมูลงบทดลองปัจจุบัน'!$A$5:$CL$846,15,0),2)</f>
        <v>605000</v>
      </c>
      <c r="Q120" s="32">
        <f>ROUND(VLOOKUP($B120,'3.ข้อมูลงบทดลองปัจจุบัน'!$A$5:$CL$846,16,0),2)</f>
        <v>150000</v>
      </c>
      <c r="R120" s="32">
        <f>ROUND(VLOOKUP($B120,'3.ข้อมูลงบทดลองปัจจุบัน'!$A$5:$CL$846,17,0),2)</f>
        <v>200000</v>
      </c>
      <c r="S120" s="32">
        <f>ROUND(VLOOKUP($B120,'3.ข้อมูลงบทดลองปัจจุบัน'!$A$5:$CL$846,18,0),2)</f>
        <v>300000</v>
      </c>
      <c r="T120" s="32">
        <f>ROUND(VLOOKUP($B120,'3.ข้อมูลงบทดลองปัจจุบัน'!$A$5:$CL$846,19,0),2)</f>
        <v>200000</v>
      </c>
      <c r="U120" s="32">
        <f>ROUND(VLOOKUP($B120,'3.ข้อมูลงบทดลองปัจจุบัน'!$A$5:$CL$846,20,0),2)</f>
        <v>150000</v>
      </c>
      <c r="V120" s="32">
        <f>ROUND(VLOOKUP($B120,'3.ข้อมูลงบทดลองปัจจุบัน'!$A$5:$CL$846,21,0),2)</f>
        <v>105000</v>
      </c>
      <c r="W120" s="32">
        <f>ROUND(VLOOKUP($B120,'3.ข้อมูลงบทดลองปัจจุบัน'!$A$5:$CL$846,22,0),2)</f>
        <v>85000</v>
      </c>
      <c r="X120" s="32">
        <f>ROUND(VLOOKUP($B120,'3.ข้อมูลงบทดลองปัจจุบัน'!$A$5:$CL$846,23,0),2)</f>
        <v>765000</v>
      </c>
      <c r="Y120" s="32">
        <f>ROUND(VLOOKUP($B120,'3.ข้อมูลงบทดลองปัจจุบัน'!$A$5:$CL$846,24,0),2)</f>
        <v>45000</v>
      </c>
      <c r="Z120" s="32">
        <f>ROUND(VLOOKUP($B120,'3.ข้อมูลงบทดลองปัจจุบัน'!$A$5:$CL$846,25,0),2)</f>
        <v>0</v>
      </c>
      <c r="AA120" s="32">
        <f>ROUND(VLOOKUP($B120,'3.ข้อมูลงบทดลองปัจจุบัน'!$A$5:$CL$846,26,0),2)</f>
        <v>250000</v>
      </c>
      <c r="AB120" s="32">
        <f>ROUND(VLOOKUP($B120,'3.ข้อมูลงบทดลองปัจจุบัน'!$A$5:$CL$846,27,0),2)</f>
        <v>150000</v>
      </c>
      <c r="AC120" s="32">
        <f>ROUND(VLOOKUP($B120,'3.ข้อมูลงบทดลองปัจจุบัน'!$A$5:$CL$846,28,0),2)</f>
        <v>180000</v>
      </c>
      <c r="AD120" s="32">
        <f>ROUND(VLOOKUP($B120,'3.ข้อมูลงบทดลองปัจจุบัน'!$A$5:$CL$846,29,0),2)</f>
        <v>200000</v>
      </c>
      <c r="AE120" s="32">
        <f>ROUND(VLOOKUP($B120,'3.ข้อมูลงบทดลองปัจจุบัน'!$A$5:$CL$846,30,0),2)</f>
        <v>290000</v>
      </c>
      <c r="AF120" s="32">
        <f>ROUND(VLOOKUP($B120,'3.ข้อมูลงบทดลองปัจจุบัน'!$A$5:$CL$846,31,0),2)</f>
        <v>160000</v>
      </c>
      <c r="AG120" s="32">
        <f>ROUND(VLOOKUP($B120,'3.ข้อมูลงบทดลองปัจจุบัน'!$A$5:$CL$846,32,0),2)</f>
        <v>160000</v>
      </c>
      <c r="AH120" s="32">
        <f>ROUND(VLOOKUP($B120,'3.ข้อมูลงบทดลองปัจจุบัน'!$A$5:$CL$846,33,0),2)</f>
        <v>200000</v>
      </c>
      <c r="AI120" s="32">
        <f>ROUND(VLOOKUP($B120,'3.ข้อมูลงบทดลองปัจจุบัน'!$A$5:$CL$846,34,0),2)</f>
        <v>330000</v>
      </c>
      <c r="AJ120" s="32">
        <f>ROUND(VLOOKUP($B120,'3.ข้อมูลงบทดลองปัจจุบัน'!$A$5:$CL$846,35,0),2)</f>
        <v>10000</v>
      </c>
      <c r="AK120" s="32">
        <f>ROUND(VLOOKUP($B120,'3.ข้อมูลงบทดลองปัจจุบัน'!$A$5:$CL$846,36,0),2)</f>
        <v>0</v>
      </c>
      <c r="AL120" s="32">
        <f>ROUND(VLOOKUP($B120,'3.ข้อมูลงบทดลองปัจจุบัน'!$A$5:$CL$846,37,0),2)</f>
        <v>1570000</v>
      </c>
      <c r="AM120" s="32">
        <f>ROUND(VLOOKUP($B120,'3.ข้อมูลงบทดลองปัจจุบัน'!$A$5:$CL$846,38,0),2)</f>
        <v>150000</v>
      </c>
      <c r="AN120" s="32">
        <f>ROUND(VLOOKUP($B120,'3.ข้อมูลงบทดลองปัจจุบัน'!$A$5:$CL$846,39,0),2)</f>
        <v>150000</v>
      </c>
      <c r="AO120" s="32">
        <f>ROUND(VLOOKUP($B120,'3.ข้อมูลงบทดลองปัจจุบัน'!$A$5:$CL$846,40,0),2)</f>
        <v>340000</v>
      </c>
      <c r="AP120" s="32">
        <f>ROUND(VLOOKUP($B120,'3.ข้อมูลงบทดลองปัจจุบัน'!$A$5:$CL$846,41,0),2)</f>
        <v>136500</v>
      </c>
      <c r="AQ120" s="32">
        <f>ROUND(VLOOKUP($B120,'3.ข้อมูลงบทดลองปัจจุบัน'!$A$5:$CL$846,42,0),2)</f>
        <v>200000</v>
      </c>
      <c r="AR120" s="32">
        <f>ROUND(VLOOKUP($B120,'3.ข้อมูลงบทดลองปัจจุบัน'!$A$5:$CL$846,43,0),2)</f>
        <v>95000</v>
      </c>
      <c r="AS120" s="32">
        <f>ROUND(VLOOKUP($B120,'3.ข้อมูลงบทดลองปัจจุบัน'!$A$5:$CL$846,44,0),2)</f>
        <v>275000</v>
      </c>
      <c r="AT120" s="32">
        <f>ROUND(VLOOKUP($B120,'3.ข้อมูลงบทดลองปัจจุบัน'!$A$5:$CL$846,45,0),2)</f>
        <v>130000</v>
      </c>
      <c r="AU120" s="32">
        <f>ROUND(VLOOKUP($B120,'3.ข้อมูลงบทดลองปัจจุบัน'!$A$5:$CL$846,46,0),2)</f>
        <v>225000</v>
      </c>
      <c r="AV120" s="32">
        <f>ROUND(VLOOKUP($B120,'3.ข้อมูลงบทดลองปัจจุบัน'!$A$5:$CL$846,47,0),2)</f>
        <v>65000</v>
      </c>
      <c r="AW120" s="32">
        <f>ROUND(VLOOKUP($B120,'3.ข้อมูลงบทดลองปัจจุบัน'!$A$5:$CL$846,48,0),2)</f>
        <v>70000</v>
      </c>
      <c r="AX120" s="32">
        <f>ROUND(VLOOKUP($B120,'3.ข้อมูลงบทดลองปัจจุบัน'!$A$5:$CL$846,49,0),2)</f>
        <v>100000</v>
      </c>
      <c r="AY120" s="32">
        <f>ROUND(VLOOKUP($B120,'3.ข้อมูลงบทดลองปัจจุบัน'!$A$5:$CL$846,50,0),2)</f>
        <v>100000</v>
      </c>
      <c r="AZ120" s="32">
        <f>ROUND(VLOOKUP($B120,'3.ข้อมูลงบทดลองปัจจุบัน'!$A$5:$CL$846,51,0),2)</f>
        <v>105000</v>
      </c>
      <c r="BA120" s="32">
        <f>ROUND(VLOOKUP($B120,'3.ข้อมูลงบทดลองปัจจุบัน'!$A$5:$CL$846,52,0),2)</f>
        <v>135000</v>
      </c>
      <c r="BB120" s="32">
        <f>ROUND(VLOOKUP($B120,'3.ข้อมูลงบทดลองปัจจุบัน'!$A$5:$CL$846,53,0),2)</f>
        <v>725000</v>
      </c>
      <c r="BC120" s="32">
        <f>ROUND(VLOOKUP($B120,'3.ข้อมูลงบทดลองปัจจุบัน'!$A$5:$CL$846,54,0),2)</f>
        <v>50000</v>
      </c>
      <c r="BD120" s="32">
        <f>ROUND(VLOOKUP($B120,'3.ข้อมูลงบทดลองปัจจุบัน'!$A$5:$CL$846,55,0),2)</f>
        <v>625000</v>
      </c>
      <c r="BE120" s="32">
        <f>ROUND(VLOOKUP($B120,'3.ข้อมูลงบทดลองปัจจุบัน'!$A$5:$CL$846,56,0),2)</f>
        <v>505000</v>
      </c>
      <c r="BF120" s="32">
        <f>ROUND(VLOOKUP($B120,'3.ข้อมูลงบทดลองปัจจุบัน'!$A$5:$CL$846,57,0),2)</f>
        <v>105000</v>
      </c>
      <c r="BG120" s="32">
        <f>ROUND(VLOOKUP($B120,'3.ข้อมูลงบทดลองปัจจุบัน'!$A$5:$CL$846,58,0),2)</f>
        <v>200000</v>
      </c>
      <c r="BH120" s="32">
        <f>ROUND(VLOOKUP($B120,'3.ข้อมูลงบทดลองปัจจุบัน'!$A$5:$CL$846,59,0),2)</f>
        <v>765000</v>
      </c>
      <c r="BI120" s="32">
        <f>ROUND(VLOOKUP($B120,'3.ข้อมูลงบทดลองปัจจุบัน'!$A$5:$CL$846,60,0),2)</f>
        <v>150000</v>
      </c>
      <c r="BJ120" s="32">
        <f>ROUND(VLOOKUP($B120,'3.ข้อมูลงบทดลองปัจจุบัน'!$A$5:$CL$846,61,0),2)</f>
        <v>50000</v>
      </c>
      <c r="BK120" s="32">
        <f>ROUND(VLOOKUP($B120,'3.ข้อมูลงบทดลองปัจจุบัน'!$A$5:$CL$846,62,0),2)</f>
        <v>55000</v>
      </c>
      <c r="BL120" s="32">
        <f>ROUND(VLOOKUP($B120,'3.ข้อมูลงบทดลองปัจจุบัน'!$A$5:$CL$846,63,0),2)</f>
        <v>160000</v>
      </c>
      <c r="BM120" s="32">
        <f>ROUND(VLOOKUP($B120,'3.ข้อมูลงบทดลองปัจจุบัน'!$A$5:$CL$846,64,0),2)</f>
        <v>445000</v>
      </c>
      <c r="BN120" s="32">
        <f>ROUND(VLOOKUP($B120,'3.ข้อมูลงบทดลองปัจจุบัน'!$A$5:$CL$846,65,0),2)</f>
        <v>220000</v>
      </c>
      <c r="BO120" s="32">
        <f>ROUND(VLOOKUP($B120,'3.ข้อมูลงบทดลองปัจจุบัน'!$A$5:$CL$846,66,0),2)</f>
        <v>80000</v>
      </c>
      <c r="BP120" s="32">
        <f>ROUND(VLOOKUP($B120,'3.ข้อมูลงบทดลองปัจจุบัน'!$A$5:$CL$846,67,0),2)</f>
        <v>255000</v>
      </c>
      <c r="BQ120" s="32">
        <f>ROUND(VLOOKUP($B120,'3.ข้อมูลงบทดลองปัจจุบัน'!$A$5:$CL$846,68,0),2)</f>
        <v>200000</v>
      </c>
      <c r="BR120" s="32">
        <f>ROUND(VLOOKUP($B120,'3.ข้อมูลงบทดลองปัจจุบัน'!$A$5:$CL$846,69,0),2)</f>
        <v>235000</v>
      </c>
      <c r="BS120" s="32">
        <f>ROUND(VLOOKUP($B120,'3.ข้อมูลงบทดลองปัจจุบัน'!$A$5:$CL$846,70,0),2)</f>
        <v>2660000</v>
      </c>
      <c r="BT120" s="32">
        <f>ROUND(VLOOKUP($B120,'3.ข้อมูลงบทดลองปัจจุบัน'!$A$5:$CL$846,71,0),2)</f>
        <v>295000</v>
      </c>
      <c r="BU120" s="32">
        <f>ROUND(VLOOKUP($B120,'3.ข้อมูลงบทดลองปัจจุบัน'!$A$5:$CL$846,72,0),2)</f>
        <v>250000</v>
      </c>
      <c r="BV120" s="32">
        <f>ROUND(VLOOKUP($B120,'3.ข้อมูลงบทดลองปัจจุบัน'!$A$5:$CL$846,73,0),2)</f>
        <v>610000</v>
      </c>
      <c r="BW120" s="32">
        <f>ROUND(VLOOKUP($B120,'3.ข้อมูลงบทดลองปัจจุบัน'!$A$5:$CL$846,74,0),2)</f>
        <v>155000</v>
      </c>
      <c r="BX120" s="32">
        <f>ROUND(VLOOKUP($B120,'3.ข้อมูลงบทดลองปัจจุบัน'!$A$5:$CL$846,75,0),2)</f>
        <v>215000</v>
      </c>
      <c r="BY120" s="32">
        <f>ROUND(VLOOKUP($B120,'3.ข้อมูลงบทดลองปัจจุบัน'!$A$5:$CL$846,76,0),2)</f>
        <v>285000</v>
      </c>
      <c r="BZ120" s="32">
        <f>ROUND(VLOOKUP($B120,'3.ข้อมูลงบทดลองปัจจุบัน'!$A$5:$CL$846,77,0),2)</f>
        <v>50000</v>
      </c>
      <c r="CA120" s="32">
        <f>ROUND(VLOOKUP($B120,'3.ข้อมูลงบทดลองปัจจุบัน'!$A$5:$CL$846,78,0),2)</f>
        <v>100000</v>
      </c>
      <c r="CB120" s="32">
        <f>ROUND(VLOOKUP($B120,'3.ข้อมูลงบทดลองปัจจุบัน'!$A$5:$CL$846,79,0),2)</f>
        <v>100000</v>
      </c>
      <c r="CC120" s="32">
        <f>ROUND(VLOOKUP($B120,'3.ข้อมูลงบทดลองปัจจุบัน'!$A$5:$CL$846,80,0),2)</f>
        <v>108000</v>
      </c>
      <c r="CD120" s="32">
        <f>ROUND(VLOOKUP($B120,'3.ข้อมูลงบทดลองปัจจุบัน'!$A$5:$CL$846,81,0),2)</f>
        <v>270000</v>
      </c>
      <c r="CE120" s="32">
        <f>ROUND(VLOOKUP($B120,'3.ข้อมูลงบทดลองปัจจุบัน'!$A$5:$CL$846,82,0),2)</f>
        <v>250000</v>
      </c>
      <c r="CF120" s="32">
        <f>ROUND(VLOOKUP($B120,'3.ข้อมูลงบทดลองปัจจุบัน'!$A$5:$CL$846,83,0),2)</f>
        <v>285000</v>
      </c>
      <c r="CG120" s="32">
        <f>ROUND(VLOOKUP($B120,'3.ข้อมูลงบทดลองปัจจุบัน'!$A$5:$CL$846,84,0),2)</f>
        <v>0</v>
      </c>
      <c r="CH120" s="32">
        <f>ROUND(VLOOKUP($B120,'3.ข้อมูลงบทดลองปัจจุบัน'!$A$5:$CL$846,85,0),2)</f>
        <v>115000</v>
      </c>
      <c r="CI120" s="32">
        <f>ROUND(VLOOKUP($B120,'3.ข้อมูลงบทดลองปัจจุบัน'!$A$5:$CL$846,86,0),2)</f>
        <v>210000</v>
      </c>
      <c r="CJ120" s="32">
        <f>ROUND(VLOOKUP($B120,'3.ข้อมูลงบทดลองปัจจุบัน'!$A$5:$CL$846,87,0),2)</f>
        <v>100000</v>
      </c>
      <c r="CK120" s="32">
        <f>ROUND(VLOOKUP($B120,'3.ข้อมูลงบทดลองปัจจุบัน'!$A$5:$CL$846,88,0),2)</f>
        <v>300000</v>
      </c>
      <c r="CL120" s="32">
        <f>ROUND(VLOOKUP($B120,'3.ข้อมูลงบทดลองปัจจุบัน'!$A$5:$CL$846,89,0),2)</f>
        <v>65000</v>
      </c>
      <c r="CM120" s="32">
        <f>ROUND(VLOOKUP($B120,'3.ข้อมูลงบทดลองปัจจุบัน'!$A$5:$CL$846,90,0),2)</f>
        <v>100000</v>
      </c>
      <c r="CO120" s="75"/>
    </row>
    <row r="121" spans="1:93" x14ac:dyDescent="0.7">
      <c r="A121" s="101" t="s">
        <v>1471</v>
      </c>
      <c r="B121" s="101" t="s">
        <v>2112</v>
      </c>
      <c r="C121" s="100" t="s">
        <v>1499</v>
      </c>
      <c r="D121" s="32">
        <f>ROUND(VLOOKUP($B121,'3.ข้อมูลงบทดลองปัจจุบัน'!$A$5:$CL$846,3,0),2)</f>
        <v>59273802.340000004</v>
      </c>
      <c r="E121" s="32">
        <f>ROUND(VLOOKUP($B121,'3.ข้อมูลงบทดลองปัจจุบัน'!$A$5:$CL$846,4,0),2)</f>
        <v>7058560</v>
      </c>
      <c r="F121" s="32">
        <f>ROUND(VLOOKUP($B121,'3.ข้อมูลงบทดลองปัจจุบัน'!$A$5:$CL$846,5,0),2)</f>
        <v>6875721</v>
      </c>
      <c r="G121" s="32">
        <f>ROUND(VLOOKUP($B121,'3.ข้อมูลงบทดลองปัจจุบัน'!$A$5:$CL$846,6,0),2)</f>
        <v>4893604.5</v>
      </c>
      <c r="H121" s="32">
        <f>ROUND(VLOOKUP($B121,'3.ข้อมูลงบทดลองปัจจุบัน'!$A$5:$CL$846,7,0),2)</f>
        <v>1122567.5</v>
      </c>
      <c r="I121" s="32">
        <f>ROUND(VLOOKUP($B121,'3.ข้อมูลงบทดลองปัจจุบัน'!$A$5:$CL$846,8,0),2)</f>
        <v>8228381.25</v>
      </c>
      <c r="J121" s="32">
        <f>ROUND(VLOOKUP($B121,'3.ข้อมูลงบทดลองปัจจุบัน'!$A$5:$CL$846,9,0),2)</f>
        <v>13151857.5</v>
      </c>
      <c r="K121" s="32">
        <f>ROUND(VLOOKUP($B121,'3.ข้อมูลงบทดลองปัจจุบัน'!$A$5:$CL$846,10,0),2)</f>
        <v>16476927.560000001</v>
      </c>
      <c r="L121" s="32">
        <f>ROUND(VLOOKUP($B121,'3.ข้อมูลงบทดลองปัจจุบัน'!$A$5:$CL$846,11,0),2)</f>
        <v>9211078.5</v>
      </c>
      <c r="M121" s="32">
        <f>ROUND(VLOOKUP($B121,'3.ข้อมูลงบทดลองปัจจุบัน'!$A$5:$CL$846,12,0),2)</f>
        <v>10751170</v>
      </c>
      <c r="N121" s="32">
        <f>ROUND(VLOOKUP($B121,'3.ข้อมูลงบทดลองปัจจุบัน'!$A$5:$CL$846,13,0),2)</f>
        <v>23362177</v>
      </c>
      <c r="O121" s="32">
        <f>ROUND(VLOOKUP($B121,'3.ข้อมูลงบทดลองปัจจุบัน'!$A$5:$CL$846,14,0),2)</f>
        <v>4406242.5</v>
      </c>
      <c r="P121" s="32">
        <f>ROUND(VLOOKUP($B121,'3.ข้อมูลงบทดลองปัจจุบัน'!$A$5:$CL$846,15,0),2)</f>
        <v>44359323.289999999</v>
      </c>
      <c r="Q121" s="32">
        <f>ROUND(VLOOKUP($B121,'3.ข้อมูลงบทดลองปัจจุบัน'!$A$5:$CL$846,16,0),2)</f>
        <v>8413000.75</v>
      </c>
      <c r="R121" s="32">
        <f>ROUND(VLOOKUP($B121,'3.ข้อมูลงบทดลองปัจจุบัน'!$A$5:$CL$846,17,0),2)</f>
        <v>23594488</v>
      </c>
      <c r="S121" s="32">
        <f>ROUND(VLOOKUP($B121,'3.ข้อมูลงบทดลองปัจจุบัน'!$A$5:$CL$846,18,0),2)</f>
        <v>21641057.75</v>
      </c>
      <c r="T121" s="32">
        <f>ROUND(VLOOKUP($B121,'3.ข้อมูลงบทดลองปัจจุบัน'!$A$5:$CL$846,19,0),2)</f>
        <v>9141506.25</v>
      </c>
      <c r="U121" s="32">
        <f>ROUND(VLOOKUP($B121,'3.ข้อมูลงบทดลองปัจจุบัน'!$A$5:$CL$846,20,0),2)</f>
        <v>8748930.6799999997</v>
      </c>
      <c r="V121" s="32">
        <f>ROUND(VLOOKUP($B121,'3.ข้อมูลงบทดลองปัจจุบัน'!$A$5:$CL$846,21,0),2)</f>
        <v>11151066</v>
      </c>
      <c r="W121" s="32">
        <f>ROUND(VLOOKUP($B121,'3.ข้อมูลงบทดลองปัจจุบัน'!$A$5:$CL$846,22,0),2)</f>
        <v>5983179.9900000002</v>
      </c>
      <c r="X121" s="32">
        <f>ROUND(VLOOKUP($B121,'3.ข้อมูลงบทดลองปัจจุบัน'!$A$5:$CL$846,23,0),2)</f>
        <v>72091957.400000006</v>
      </c>
      <c r="Y121" s="32">
        <f>ROUND(VLOOKUP($B121,'3.ข้อมูลงบทดลองปัจจุบัน'!$A$5:$CL$846,24,0),2)</f>
        <v>10098472</v>
      </c>
      <c r="Z121" s="32">
        <f>ROUND(VLOOKUP($B121,'3.ข้อมูลงบทดลองปัจจุบัน'!$A$5:$CL$846,25,0),2)</f>
        <v>200385</v>
      </c>
      <c r="AA121" s="32">
        <f>ROUND(VLOOKUP($B121,'3.ข้อมูลงบทดลองปัจจุบัน'!$A$5:$CL$846,26,0),2)</f>
        <v>12358315</v>
      </c>
      <c r="AB121" s="32">
        <f>ROUND(VLOOKUP($B121,'3.ข้อมูลงบทดลองปัจจุบัน'!$A$5:$CL$846,27,0),2)</f>
        <v>5801975</v>
      </c>
      <c r="AC121" s="32">
        <f>ROUND(VLOOKUP($B121,'3.ข้อมูลงบทดลองปัจจุบัน'!$A$5:$CL$846,28,0),2)</f>
        <v>6802357.5</v>
      </c>
      <c r="AD121" s="32">
        <f>ROUND(VLOOKUP($B121,'3.ข้อมูลงบทดลองปัจจุบัน'!$A$5:$CL$846,29,0),2)</f>
        <v>6354000</v>
      </c>
      <c r="AE121" s="32">
        <f>ROUND(VLOOKUP($B121,'3.ข้อมูลงบทดลองปัจจุบัน'!$A$5:$CL$846,30,0),2)</f>
        <v>17998259</v>
      </c>
      <c r="AF121" s="32">
        <f>ROUND(VLOOKUP($B121,'3.ข้อมูลงบทดลองปัจจุบัน'!$A$5:$CL$846,31,0),2)</f>
        <v>7156993</v>
      </c>
      <c r="AG121" s="32">
        <f>ROUND(VLOOKUP($B121,'3.ข้อมูลงบทดลองปัจจุบัน'!$A$5:$CL$846,32,0),2)</f>
        <v>6352505.5</v>
      </c>
      <c r="AH121" s="32">
        <f>ROUND(VLOOKUP($B121,'3.ข้อมูลงบทดลองปัจจุบัน'!$A$5:$CL$846,33,0),2)</f>
        <v>12123558</v>
      </c>
      <c r="AI121" s="32">
        <f>ROUND(VLOOKUP($B121,'3.ข้อมูลงบทดลองปัจจุบัน'!$A$5:$CL$846,34,0),2)</f>
        <v>7486905</v>
      </c>
      <c r="AJ121" s="32">
        <f>ROUND(VLOOKUP($B121,'3.ข้อมูลงบทดลองปัจจุบัน'!$A$5:$CL$846,35,0),2)</f>
        <v>1576230</v>
      </c>
      <c r="AK121" s="32">
        <f>ROUND(VLOOKUP($B121,'3.ข้อมูลงบทดลองปัจจุบัน'!$A$5:$CL$846,36,0),2)</f>
        <v>5210900.5</v>
      </c>
      <c r="AL121" s="32">
        <f>ROUND(VLOOKUP($B121,'3.ข้อมูลงบทดลองปัจจุบัน'!$A$5:$CL$846,37,0),2)</f>
        <v>149852352.25</v>
      </c>
      <c r="AM121" s="32">
        <f>ROUND(VLOOKUP($B121,'3.ข้อมูลงบทดลองปัจจุบัน'!$A$5:$CL$846,38,0),2)</f>
        <v>5793012.5</v>
      </c>
      <c r="AN121" s="32">
        <f>ROUND(VLOOKUP($B121,'3.ข้อมูลงบทดลองปัจจุบัน'!$A$5:$CL$846,39,0),2)</f>
        <v>6234907.5</v>
      </c>
      <c r="AO121" s="32">
        <f>ROUND(VLOOKUP($B121,'3.ข้อมูลงบทดลองปัจจุบัน'!$A$5:$CL$846,40,0),2)</f>
        <v>9236415</v>
      </c>
      <c r="AP121" s="32">
        <f>ROUND(VLOOKUP($B121,'3.ข้อมูลงบทดลองปัจจุบัน'!$A$5:$CL$846,41,0),2)</f>
        <v>10709602.5</v>
      </c>
      <c r="AQ121" s="32">
        <f>ROUND(VLOOKUP($B121,'3.ข้อมูลงบทดลองปัจจุบัน'!$A$5:$CL$846,42,0),2)</f>
        <v>7215257.5</v>
      </c>
      <c r="AR121" s="32">
        <f>ROUND(VLOOKUP($B121,'3.ข้อมูลงบทดลองปัจจุบัน'!$A$5:$CL$846,43,0),2)</f>
        <v>3170880</v>
      </c>
      <c r="AS121" s="32">
        <f>ROUND(VLOOKUP($B121,'3.ข้อมูลงบทดลองปัจจุบัน'!$A$5:$CL$846,44,0),2)</f>
        <v>25485587</v>
      </c>
      <c r="AT121" s="32">
        <f>ROUND(VLOOKUP($B121,'3.ข้อมูลงบทดลองปัจจุบัน'!$A$5:$CL$846,45,0),2)</f>
        <v>5566608.5</v>
      </c>
      <c r="AU121" s="32">
        <f>ROUND(VLOOKUP($B121,'3.ข้อมูลงบทดลองปัจจุบัน'!$A$5:$CL$846,46,0),2)</f>
        <v>11915515</v>
      </c>
      <c r="AV121" s="32">
        <f>ROUND(VLOOKUP($B121,'3.ข้อมูลงบทดลองปัจจุบัน'!$A$5:$CL$846,47,0),2)</f>
        <v>9422340.0999999996</v>
      </c>
      <c r="AW121" s="32">
        <f>ROUND(VLOOKUP($B121,'3.ข้อมูลงบทดลองปัจจุบัน'!$A$5:$CL$846,48,0),2)</f>
        <v>5388145</v>
      </c>
      <c r="AX121" s="32">
        <f>ROUND(VLOOKUP($B121,'3.ข้อมูลงบทดลองปัจจุบัน'!$A$5:$CL$846,49,0),2)</f>
        <v>4541352</v>
      </c>
      <c r="AY121" s="32">
        <f>ROUND(VLOOKUP($B121,'3.ข้อมูลงบทดลองปัจจุบัน'!$A$5:$CL$846,50,0),2)</f>
        <v>6188238</v>
      </c>
      <c r="AZ121" s="32">
        <f>ROUND(VLOOKUP($B121,'3.ข้อมูลงบทดลองปัจจุบัน'!$A$5:$CL$846,51,0),2)</f>
        <v>5711154</v>
      </c>
      <c r="BA121" s="32">
        <f>ROUND(VLOOKUP($B121,'3.ข้อมูลงบทดลองปัจจุบัน'!$A$5:$CL$846,52,0),2)</f>
        <v>5927640</v>
      </c>
      <c r="BB121" s="32">
        <f>ROUND(VLOOKUP($B121,'3.ข้อมูลงบทดลองปัจจุบัน'!$A$5:$CL$846,53,0),2)</f>
        <v>33847423.75</v>
      </c>
      <c r="BC121" s="32">
        <f>ROUND(VLOOKUP($B121,'3.ข้อมูลงบทดลองปัจจุบัน'!$A$5:$CL$846,54,0),2)</f>
        <v>5739712.5</v>
      </c>
      <c r="BD121" s="32">
        <f>ROUND(VLOOKUP($B121,'3.ข้อมูลงบทดลองปัจจุบัน'!$A$5:$CL$846,55,0),2)</f>
        <v>63806030.18</v>
      </c>
      <c r="BE121" s="32">
        <f>ROUND(VLOOKUP($B121,'3.ข้อมูลงบทดลองปัจจุบัน'!$A$5:$CL$846,56,0),2)</f>
        <v>22014938</v>
      </c>
      <c r="BF121" s="32">
        <f>ROUND(VLOOKUP($B121,'3.ข้อมูลงบทดลองปัจจุบัน'!$A$5:$CL$846,57,0),2)</f>
        <v>7940667</v>
      </c>
      <c r="BG121" s="32">
        <f>ROUND(VLOOKUP($B121,'3.ข้อมูลงบทดลองปัจจุบัน'!$A$5:$CL$846,58,0),2)</f>
        <v>8050258</v>
      </c>
      <c r="BH121" s="32">
        <f>ROUND(VLOOKUP($B121,'3.ข้อมูลงบทดลองปัจจุบัน'!$A$5:$CL$846,59,0),2)</f>
        <v>60465323</v>
      </c>
      <c r="BI121" s="32">
        <f>ROUND(VLOOKUP($B121,'3.ข้อมูลงบทดลองปัจจุบัน'!$A$5:$CL$846,60,0),2)</f>
        <v>5465037</v>
      </c>
      <c r="BJ121" s="32">
        <f>ROUND(VLOOKUP($B121,'3.ข้อมูลงบทดลองปัจจุบัน'!$A$5:$CL$846,61,0),2)</f>
        <v>6214455</v>
      </c>
      <c r="BK121" s="32">
        <f>ROUND(VLOOKUP($B121,'3.ข้อมูลงบทดลองปัจจุบัน'!$A$5:$CL$846,62,0),2)</f>
        <v>8802966</v>
      </c>
      <c r="BL121" s="32">
        <f>ROUND(VLOOKUP($B121,'3.ข้อมูลงบทดลองปัจจุบัน'!$A$5:$CL$846,63,0),2)</f>
        <v>8430604</v>
      </c>
      <c r="BM121" s="32">
        <f>ROUND(VLOOKUP($B121,'3.ข้อมูลงบทดลองปัจจุบัน'!$A$5:$CL$846,64,0),2)</f>
        <v>48895262.5</v>
      </c>
      <c r="BN121" s="32">
        <f>ROUND(VLOOKUP($B121,'3.ข้อมูลงบทดลองปัจจุบัน'!$A$5:$CL$846,65,0),2)</f>
        <v>12928250</v>
      </c>
      <c r="BO121" s="32">
        <f>ROUND(VLOOKUP($B121,'3.ข้อมูลงบทดลองปัจจุบัน'!$A$5:$CL$846,66,0),2)</f>
        <v>8516498</v>
      </c>
      <c r="BP121" s="32">
        <f>ROUND(VLOOKUP($B121,'3.ข้อมูลงบทดลองปัจจุบัน'!$A$5:$CL$846,67,0),2)</f>
        <v>15794095</v>
      </c>
      <c r="BQ121" s="32">
        <f>ROUND(VLOOKUP($B121,'3.ข้อมูลงบทดลองปัจจุบัน'!$A$5:$CL$846,68,0),2)</f>
        <v>10158200</v>
      </c>
      <c r="BR121" s="32">
        <f>ROUND(VLOOKUP($B121,'3.ข้อมูลงบทดลองปัจจุบัน'!$A$5:$CL$846,69,0),2)</f>
        <v>7741046.25</v>
      </c>
      <c r="BS121" s="32">
        <f>ROUND(VLOOKUP($B121,'3.ข้อมูลงบทดลองปัจจุบัน'!$A$5:$CL$846,70,0),2)</f>
        <v>215320943.13999999</v>
      </c>
      <c r="BT121" s="32">
        <f>ROUND(VLOOKUP($B121,'3.ข้อมูลงบทดลองปัจจุบัน'!$A$5:$CL$846,71,0),2)</f>
        <v>8393621.25</v>
      </c>
      <c r="BU121" s="32">
        <f>ROUND(VLOOKUP($B121,'3.ข้อมูลงบทดลองปัจจุบัน'!$A$5:$CL$846,72,0),2)</f>
        <v>11077840</v>
      </c>
      <c r="BV121" s="32">
        <f>ROUND(VLOOKUP($B121,'3.ข้อมูลงบทดลองปัจจุบัน'!$A$5:$CL$846,73,0),2)</f>
        <v>42976386.5</v>
      </c>
      <c r="BW121" s="32">
        <f>ROUND(VLOOKUP($B121,'3.ข้อมูลงบทดลองปัจจุบัน'!$A$5:$CL$846,74,0),2)</f>
        <v>2373575</v>
      </c>
      <c r="BX121" s="32">
        <f>ROUND(VLOOKUP($B121,'3.ข้อมูลงบทดลองปัจจุบัน'!$A$5:$CL$846,75,0),2)</f>
        <v>7604867</v>
      </c>
      <c r="BY121" s="32">
        <f>ROUND(VLOOKUP($B121,'3.ข้อมูลงบทดลองปัจจุบัน'!$A$5:$CL$846,76,0),2)</f>
        <v>19848911</v>
      </c>
      <c r="BZ121" s="32">
        <f>ROUND(VLOOKUP($B121,'3.ข้อมูลงบทดลองปัจจุบัน'!$A$5:$CL$846,77,0),2)</f>
        <v>5003012.5</v>
      </c>
      <c r="CA121" s="32">
        <f>ROUND(VLOOKUP($B121,'3.ข้อมูลงบทดลองปัจจุบัน'!$A$5:$CL$846,78,0),2)</f>
        <v>6657705.75</v>
      </c>
      <c r="CB121" s="32">
        <f>ROUND(VLOOKUP($B121,'3.ข้อมูลงบทดลองปัจจุบัน'!$A$5:$CL$846,79,0),2)</f>
        <v>8071320</v>
      </c>
      <c r="CC121" s="32">
        <f>ROUND(VLOOKUP($B121,'3.ข้อมูลงบทดลองปัจจุบัน'!$A$5:$CL$846,80,0),2)</f>
        <v>7149940</v>
      </c>
      <c r="CD121" s="32">
        <f>ROUND(VLOOKUP($B121,'3.ข้อมูลงบทดลองปัจจุบัน'!$A$5:$CL$846,81,0),2)</f>
        <v>19697267.5</v>
      </c>
      <c r="CE121" s="32">
        <f>ROUND(VLOOKUP($B121,'3.ข้อมูลงบทดลองปัจจุบัน'!$A$5:$CL$846,82,0),2)</f>
        <v>8405078.5</v>
      </c>
      <c r="CF121" s="32">
        <f>ROUND(VLOOKUP($B121,'3.ข้อมูลงบทดลองปัจจุบัน'!$A$5:$CL$846,83,0),2)</f>
        <v>14784197</v>
      </c>
      <c r="CG121" s="32">
        <f>ROUND(VLOOKUP($B121,'3.ข้อมูลงบทดลองปัจจุบัน'!$A$5:$CL$846,84,0),2)</f>
        <v>6783740</v>
      </c>
      <c r="CH121" s="32">
        <f>ROUND(VLOOKUP($B121,'3.ข้อมูลงบทดลองปัจจุบัน'!$A$5:$CL$846,85,0),2)</f>
        <v>4046700</v>
      </c>
      <c r="CI121" s="32">
        <f>ROUND(VLOOKUP($B121,'3.ข้อมูลงบทดลองปัจจุบัน'!$A$5:$CL$846,86,0),2)</f>
        <v>5619598</v>
      </c>
      <c r="CJ121" s="32">
        <f>ROUND(VLOOKUP($B121,'3.ข้อมูลงบทดลองปัจจุบัน'!$A$5:$CL$846,87,0),2)</f>
        <v>4851296</v>
      </c>
      <c r="CK121" s="32">
        <f>ROUND(VLOOKUP($B121,'3.ข้อมูลงบทดลองปัจจุบัน'!$A$5:$CL$846,88,0),2)</f>
        <v>29585948</v>
      </c>
      <c r="CL121" s="32">
        <f>ROUND(VLOOKUP($B121,'3.ข้อมูลงบทดลองปัจจุบัน'!$A$5:$CL$846,89,0),2)</f>
        <v>5345862</v>
      </c>
      <c r="CM121" s="32">
        <f>ROUND(VLOOKUP($B121,'3.ข้อมูลงบทดลองปัจจุบัน'!$A$5:$CL$846,90,0),2)</f>
        <v>3853575</v>
      </c>
      <c r="CO121" s="75"/>
    </row>
    <row r="122" spans="1:93" x14ac:dyDescent="0.7">
      <c r="A122" s="101" t="s">
        <v>1471</v>
      </c>
      <c r="B122" s="101" t="s">
        <v>2113</v>
      </c>
      <c r="C122" s="100" t="s">
        <v>1500</v>
      </c>
      <c r="D122" s="32">
        <f>ROUND(VLOOKUP($B122,'3.ข้อมูลงบทดลองปัจจุบัน'!$A$5:$CL$846,3,0),2)</f>
        <v>4831702.5</v>
      </c>
      <c r="E122" s="32">
        <f>ROUND(VLOOKUP($B122,'3.ข้อมูลงบทดลองปัจจุบัน'!$A$5:$CL$846,4,0),2)</f>
        <v>766360</v>
      </c>
      <c r="F122" s="32">
        <f>ROUND(VLOOKUP($B122,'3.ข้อมูลงบทดลองปัจจุบัน'!$A$5:$CL$846,5,0),2)</f>
        <v>1746960</v>
      </c>
      <c r="G122" s="32">
        <f>ROUND(VLOOKUP($B122,'3.ข้อมูลงบทดลองปัจจุบัน'!$A$5:$CL$846,6,0),2)</f>
        <v>570000</v>
      </c>
      <c r="H122" s="32">
        <f>ROUND(VLOOKUP($B122,'3.ข้อมูลงบทดลองปัจจุบัน'!$A$5:$CL$846,7,0),2)</f>
        <v>27890</v>
      </c>
      <c r="I122" s="32">
        <f>ROUND(VLOOKUP($B122,'3.ข้อมูลงบทดลองปัจจุบัน'!$A$5:$CL$846,8,0),2)</f>
        <v>394040</v>
      </c>
      <c r="J122" s="32">
        <f>ROUND(VLOOKUP($B122,'3.ข้อมูลงบทดลองปัจจุบัน'!$A$5:$CL$846,9,0),2)</f>
        <v>698160</v>
      </c>
      <c r="K122" s="32">
        <f>ROUND(VLOOKUP($B122,'3.ข้อมูลงบทดลองปัจจุบัน'!$A$5:$CL$846,10,0),2)</f>
        <v>235620</v>
      </c>
      <c r="L122" s="32">
        <f>ROUND(VLOOKUP($B122,'3.ข้อมูลงบทดลองปัจจุบัน'!$A$5:$CL$846,11,0),2)</f>
        <v>1016830</v>
      </c>
      <c r="M122" s="32">
        <f>ROUND(VLOOKUP($B122,'3.ข้อมูลงบทดลองปัจจุบัน'!$A$5:$CL$846,12,0),2)</f>
        <v>1639697.5</v>
      </c>
      <c r="N122" s="32">
        <f>ROUND(VLOOKUP($B122,'3.ข้อมูลงบทดลองปัจจุบัน'!$A$5:$CL$846,13,0),2)</f>
        <v>451520</v>
      </c>
      <c r="O122" s="32">
        <f>ROUND(VLOOKUP($B122,'3.ข้อมูลงบทดลองปัจจุบัน'!$A$5:$CL$846,14,0),2)</f>
        <v>338527.5</v>
      </c>
      <c r="P122" s="32">
        <f>ROUND(VLOOKUP($B122,'3.ข้อมูลงบทดลองปัจจุบัน'!$A$5:$CL$846,15,0),2)</f>
        <v>4708110.32</v>
      </c>
      <c r="Q122" s="32">
        <f>ROUND(VLOOKUP($B122,'3.ข้อมูลงบทดลองปัจจุบัน'!$A$5:$CL$846,16,0),2)</f>
        <v>712185</v>
      </c>
      <c r="R122" s="32">
        <f>ROUND(VLOOKUP($B122,'3.ข้อมูลงบทดลองปัจจุบัน'!$A$5:$CL$846,17,0),2)</f>
        <v>3528305</v>
      </c>
      <c r="S122" s="32">
        <f>ROUND(VLOOKUP($B122,'3.ข้อมูลงบทดลองปัจจุบัน'!$A$5:$CL$846,18,0),2)</f>
        <v>1604740</v>
      </c>
      <c r="T122" s="32">
        <f>ROUND(VLOOKUP($B122,'3.ข้อมูลงบทดลองปัจจุบัน'!$A$5:$CL$846,19,0),2)</f>
        <v>1184722</v>
      </c>
      <c r="U122" s="32">
        <f>ROUND(VLOOKUP($B122,'3.ข้อมูลงบทดลองปัจจุบัน'!$A$5:$CL$846,20,0),2)</f>
        <v>609681.5</v>
      </c>
      <c r="V122" s="32">
        <f>ROUND(VLOOKUP($B122,'3.ข้อมูลงบทดลองปัจจุบัน'!$A$5:$CL$846,21,0),2)</f>
        <v>687437.56</v>
      </c>
      <c r="W122" s="32">
        <f>ROUND(VLOOKUP($B122,'3.ข้อมูลงบทดลองปัจจุบัน'!$A$5:$CL$846,22,0),2)</f>
        <v>690561.37</v>
      </c>
      <c r="X122" s="32">
        <f>ROUND(VLOOKUP($B122,'3.ข้อมูลงบทดลองปัจจุบัน'!$A$5:$CL$846,23,0),2)</f>
        <v>5552507.6699999999</v>
      </c>
      <c r="Y122" s="32">
        <f>ROUND(VLOOKUP($B122,'3.ข้อมูลงบทดลองปัจจุบัน'!$A$5:$CL$846,24,0),2)</f>
        <v>177622.5</v>
      </c>
      <c r="Z122" s="32">
        <f>ROUND(VLOOKUP($B122,'3.ข้อมูลงบทดลองปัจจุบัน'!$A$5:$CL$846,25,0),2)</f>
        <v>0</v>
      </c>
      <c r="AA122" s="32">
        <f>ROUND(VLOOKUP($B122,'3.ข้อมูลงบทดลองปัจจุบัน'!$A$5:$CL$846,26,0),2)</f>
        <v>224040</v>
      </c>
      <c r="AB122" s="32">
        <f>ROUND(VLOOKUP($B122,'3.ข้อมูลงบทดลองปัจจุบัน'!$A$5:$CL$846,27,0),2)</f>
        <v>0</v>
      </c>
      <c r="AC122" s="32">
        <f>ROUND(VLOOKUP($B122,'3.ข้อมูลงบทดลองปัจจุบัน'!$A$5:$CL$846,28,0),2)</f>
        <v>60720</v>
      </c>
      <c r="AD122" s="32">
        <f>ROUND(VLOOKUP($B122,'3.ข้อมูลงบทดลองปัจจุบัน'!$A$5:$CL$846,29,0),2)</f>
        <v>0</v>
      </c>
      <c r="AE122" s="32">
        <f>ROUND(VLOOKUP($B122,'3.ข้อมูลงบทดลองปัจจุบัน'!$A$5:$CL$846,30,0),2)</f>
        <v>758242.5</v>
      </c>
      <c r="AF122" s="32">
        <f>ROUND(VLOOKUP($B122,'3.ข้อมูลงบทดลองปัจจุบัน'!$A$5:$CL$846,31,0),2)</f>
        <v>0</v>
      </c>
      <c r="AG122" s="32">
        <f>ROUND(VLOOKUP($B122,'3.ข้อมูลงบทดลองปัจจุบัน'!$A$5:$CL$846,32,0),2)</f>
        <v>171100</v>
      </c>
      <c r="AH122" s="32">
        <f>ROUND(VLOOKUP($B122,'3.ข้อมูลงบทดลองปัจจุบัน'!$A$5:$CL$846,33,0),2)</f>
        <v>2778183.75</v>
      </c>
      <c r="AI122" s="32">
        <f>ROUND(VLOOKUP($B122,'3.ข้อมูลงบทดลองปัจจุบัน'!$A$5:$CL$846,34,0),2)</f>
        <v>275600</v>
      </c>
      <c r="AJ122" s="32">
        <f>ROUND(VLOOKUP($B122,'3.ข้อมูลงบทดลองปัจจุบัน'!$A$5:$CL$846,35,0),2)</f>
        <v>0</v>
      </c>
      <c r="AK122" s="32">
        <f>ROUND(VLOOKUP($B122,'3.ข้อมูลงบทดลองปัจจุบัน'!$A$5:$CL$846,36,0),2)</f>
        <v>966097.5</v>
      </c>
      <c r="AL122" s="32">
        <f>ROUND(VLOOKUP($B122,'3.ข้อมูลงบทดลองปัจจุบัน'!$A$5:$CL$846,37,0),2)</f>
        <v>12696378</v>
      </c>
      <c r="AM122" s="32">
        <f>ROUND(VLOOKUP($B122,'3.ข้อมูลงบทดลองปัจจุบัน'!$A$5:$CL$846,38,0),2)</f>
        <v>1120338.75</v>
      </c>
      <c r="AN122" s="32">
        <f>ROUND(VLOOKUP($B122,'3.ข้อมูลงบทดลองปัจจุบัน'!$A$5:$CL$846,39,0),2)</f>
        <v>304012.5</v>
      </c>
      <c r="AO122" s="32">
        <f>ROUND(VLOOKUP($B122,'3.ข้อมูลงบทดลองปัจจุบัน'!$A$5:$CL$846,40,0),2)</f>
        <v>2142130</v>
      </c>
      <c r="AP122" s="32">
        <f>ROUND(VLOOKUP($B122,'3.ข้อมูลงบทดลองปัจจุบัน'!$A$5:$CL$846,41,0),2)</f>
        <v>0</v>
      </c>
      <c r="AQ122" s="32">
        <f>ROUND(VLOOKUP($B122,'3.ข้อมูลงบทดลองปัจจุบัน'!$A$5:$CL$846,42,0),2)</f>
        <v>74300</v>
      </c>
      <c r="AR122" s="32">
        <f>ROUND(VLOOKUP($B122,'3.ข้อมูลงบทดลองปัจจุบัน'!$A$5:$CL$846,43,0),2)</f>
        <v>319550</v>
      </c>
      <c r="AS122" s="32">
        <f>ROUND(VLOOKUP($B122,'3.ข้อมูลงบทดลองปัจจุบัน'!$A$5:$CL$846,44,0),2)</f>
        <v>2845485</v>
      </c>
      <c r="AT122" s="32">
        <f>ROUND(VLOOKUP($B122,'3.ข้อมูลงบทดลองปัจจุบัน'!$A$5:$CL$846,45,0),2)</f>
        <v>852994.5</v>
      </c>
      <c r="AU122" s="32">
        <f>ROUND(VLOOKUP($B122,'3.ข้อมูลงบทดลองปัจจุบัน'!$A$5:$CL$846,46,0),2)</f>
        <v>1836175</v>
      </c>
      <c r="AV122" s="32">
        <f>ROUND(VLOOKUP($B122,'3.ข้อมูลงบทดลองปัจจุบัน'!$A$5:$CL$846,47,0),2)</f>
        <v>225560</v>
      </c>
      <c r="AW122" s="32">
        <f>ROUND(VLOOKUP($B122,'3.ข้อมูลงบทดลองปัจจุบัน'!$A$5:$CL$846,48,0),2)</f>
        <v>146450</v>
      </c>
      <c r="AX122" s="32">
        <f>ROUND(VLOOKUP($B122,'3.ข้อมูลงบทดลองปัจจุบัน'!$A$5:$CL$846,49,0),2)</f>
        <v>408070</v>
      </c>
      <c r="AY122" s="32">
        <f>ROUND(VLOOKUP($B122,'3.ข้อมูลงบทดลองปัจจุบัน'!$A$5:$CL$846,50,0),2)</f>
        <v>312400</v>
      </c>
      <c r="AZ122" s="32">
        <f>ROUND(VLOOKUP($B122,'3.ข้อมูลงบทดลองปัจจุบัน'!$A$5:$CL$846,51,0),2)</f>
        <v>424590</v>
      </c>
      <c r="BA122" s="32">
        <f>ROUND(VLOOKUP($B122,'3.ข้อมูลงบทดลองปัจจุบัน'!$A$5:$CL$846,52,0),2)</f>
        <v>836010</v>
      </c>
      <c r="BB122" s="32">
        <f>ROUND(VLOOKUP($B122,'3.ข้อมูลงบทดลองปัจจุบัน'!$A$5:$CL$846,53,0),2)</f>
        <v>0</v>
      </c>
      <c r="BC122" s="32">
        <f>ROUND(VLOOKUP($B122,'3.ข้อมูลงบทดลองปัจจุบัน'!$A$5:$CL$846,54,0),2)</f>
        <v>209550</v>
      </c>
      <c r="BD122" s="32">
        <f>ROUND(VLOOKUP($B122,'3.ข้อมูลงบทดลองปัจจุบัน'!$A$5:$CL$846,55,0),2)</f>
        <v>19646096</v>
      </c>
      <c r="BE122" s="32">
        <f>ROUND(VLOOKUP($B122,'3.ข้อมูลงบทดลองปัจจุบัน'!$A$5:$CL$846,56,0),2)</f>
        <v>965505</v>
      </c>
      <c r="BF122" s="32">
        <f>ROUND(VLOOKUP($B122,'3.ข้อมูลงบทดลองปัจจุบัน'!$A$5:$CL$846,57,0),2)</f>
        <v>360000</v>
      </c>
      <c r="BG122" s="32">
        <f>ROUND(VLOOKUP($B122,'3.ข้อมูลงบทดลองปัจจุบัน'!$A$5:$CL$846,58,0),2)</f>
        <v>830670</v>
      </c>
      <c r="BH122" s="32">
        <f>ROUND(VLOOKUP($B122,'3.ข้อมูลงบทดลองปัจจุบัน'!$A$5:$CL$846,59,0),2)</f>
        <v>4161180</v>
      </c>
      <c r="BI122" s="32">
        <f>ROUND(VLOOKUP($B122,'3.ข้อมูลงบทดลองปัจจุบัน'!$A$5:$CL$846,60,0),2)</f>
        <v>350560</v>
      </c>
      <c r="BJ122" s="32">
        <f>ROUND(VLOOKUP($B122,'3.ข้อมูลงบทดลองปัจจุบัน'!$A$5:$CL$846,61,0),2)</f>
        <v>909427.5</v>
      </c>
      <c r="BK122" s="32">
        <f>ROUND(VLOOKUP($B122,'3.ข้อมูลงบทดลองปัจจุบัน'!$A$5:$CL$846,62,0),2)</f>
        <v>1165892</v>
      </c>
      <c r="BL122" s="32">
        <f>ROUND(VLOOKUP($B122,'3.ข้อมูลงบทดลองปัจจุบัน'!$A$5:$CL$846,63,0),2)</f>
        <v>576269</v>
      </c>
      <c r="BM122" s="32">
        <f>ROUND(VLOOKUP($B122,'3.ข้อมูลงบทดลองปัจจุบัน'!$A$5:$CL$846,64,0),2)</f>
        <v>7365985</v>
      </c>
      <c r="BN122" s="32">
        <f>ROUND(VLOOKUP($B122,'3.ข้อมูลงบทดลองปัจจุบัน'!$A$5:$CL$846,65,0),2)</f>
        <v>2406047.5</v>
      </c>
      <c r="BO122" s="32">
        <f>ROUND(VLOOKUP($B122,'3.ข้อมูลงบทดลองปัจจุบัน'!$A$5:$CL$846,66,0),2)</f>
        <v>1180800</v>
      </c>
      <c r="BP122" s="32">
        <f>ROUND(VLOOKUP($B122,'3.ข้อมูลงบทดลองปัจจุบัน'!$A$5:$CL$846,67,0),2)</f>
        <v>2297552</v>
      </c>
      <c r="BQ122" s="32">
        <f>ROUND(VLOOKUP($B122,'3.ข้อมูลงบทดลองปัจจุบัน'!$A$5:$CL$846,68,0),2)</f>
        <v>914840</v>
      </c>
      <c r="BR122" s="32">
        <f>ROUND(VLOOKUP($B122,'3.ข้อมูลงบทดลองปัจจุบัน'!$A$5:$CL$846,69,0),2)</f>
        <v>656460</v>
      </c>
      <c r="BS122" s="32">
        <f>ROUND(VLOOKUP($B122,'3.ข้อมูลงบทดลองปัจจุบัน'!$A$5:$CL$846,70,0),2)</f>
        <v>62003940.009999998</v>
      </c>
      <c r="BT122" s="32">
        <f>ROUND(VLOOKUP($B122,'3.ข้อมูลงบทดลองปัจจุบัน'!$A$5:$CL$846,71,0),2)</f>
        <v>1413937</v>
      </c>
      <c r="BU122" s="32">
        <f>ROUND(VLOOKUP($B122,'3.ข้อมูลงบทดลองปัจจุบัน'!$A$5:$CL$846,72,0),2)</f>
        <v>583940</v>
      </c>
      <c r="BV122" s="32">
        <f>ROUND(VLOOKUP($B122,'3.ข้อมูลงบทดลองปัจจุบัน'!$A$5:$CL$846,73,0),2)</f>
        <v>4523308</v>
      </c>
      <c r="BW122" s="32">
        <f>ROUND(VLOOKUP($B122,'3.ข้อมูลงบทดลองปัจจุบัน'!$A$5:$CL$846,74,0),2)</f>
        <v>150231</v>
      </c>
      <c r="BX122" s="32">
        <f>ROUND(VLOOKUP($B122,'3.ข้อมูลงบทดลองปัจจุบัน'!$A$5:$CL$846,75,0),2)</f>
        <v>789287.5</v>
      </c>
      <c r="BY122" s="32">
        <f>ROUND(VLOOKUP($B122,'3.ข้อมูลงบทดลองปัจจุบัน'!$A$5:$CL$846,76,0),2)</f>
        <v>4102397.5</v>
      </c>
      <c r="BZ122" s="32">
        <f>ROUND(VLOOKUP($B122,'3.ข้อมูลงบทดลองปัจจุบัน'!$A$5:$CL$846,77,0),2)</f>
        <v>1119230</v>
      </c>
      <c r="CA122" s="32">
        <f>ROUND(VLOOKUP($B122,'3.ข้อมูลงบทดลองปัจจุบัน'!$A$5:$CL$846,78,0),2)</f>
        <v>661320</v>
      </c>
      <c r="CB122" s="32">
        <f>ROUND(VLOOKUP($B122,'3.ข้อมูลงบทดลองปัจจุบัน'!$A$5:$CL$846,79,0),2)</f>
        <v>0</v>
      </c>
      <c r="CC122" s="32">
        <f>ROUND(VLOOKUP($B122,'3.ข้อมูลงบทดลองปัจจุบัน'!$A$5:$CL$846,80,0),2)</f>
        <v>1822650</v>
      </c>
      <c r="CD122" s="32">
        <f>ROUND(VLOOKUP($B122,'3.ข้อมูลงบทดลองปัจจุบัน'!$A$5:$CL$846,81,0),2)</f>
        <v>3143860</v>
      </c>
      <c r="CE122" s="32">
        <f>ROUND(VLOOKUP($B122,'3.ข้อมูลงบทดลองปัจจุบัน'!$A$5:$CL$846,82,0),2)</f>
        <v>1047115</v>
      </c>
      <c r="CF122" s="32">
        <f>ROUND(VLOOKUP($B122,'3.ข้อมูลงบทดลองปัจจุบัน'!$A$5:$CL$846,83,0),2)</f>
        <v>2243117.12</v>
      </c>
      <c r="CG122" s="32">
        <f>ROUND(VLOOKUP($B122,'3.ข้อมูลงบทดลองปัจจุบัน'!$A$5:$CL$846,84,0),2)</f>
        <v>254200</v>
      </c>
      <c r="CH122" s="32">
        <f>ROUND(VLOOKUP($B122,'3.ข้อมูลงบทดลองปัจจุบัน'!$A$5:$CL$846,85,0),2)</f>
        <v>774645</v>
      </c>
      <c r="CI122" s="32">
        <f>ROUND(VLOOKUP($B122,'3.ข้อมูลงบทดลองปัจจุบัน'!$A$5:$CL$846,86,0),2)</f>
        <v>836390.5</v>
      </c>
      <c r="CJ122" s="32">
        <f>ROUND(VLOOKUP($B122,'3.ข้อมูลงบทดลองปัจจุบัน'!$A$5:$CL$846,87,0),2)</f>
        <v>1161460.5</v>
      </c>
      <c r="CK122" s="32">
        <f>ROUND(VLOOKUP($B122,'3.ข้อมูลงบทดลองปัจจุบัน'!$A$5:$CL$846,88,0),2)</f>
        <v>770790</v>
      </c>
      <c r="CL122" s="32">
        <f>ROUND(VLOOKUP($B122,'3.ข้อมูลงบทดลองปัจจุบัน'!$A$5:$CL$846,89,0),2)</f>
        <v>922648</v>
      </c>
      <c r="CM122" s="32">
        <f>ROUND(VLOOKUP($B122,'3.ข้อมูลงบทดลองปัจจุบัน'!$A$5:$CL$846,90,0),2)</f>
        <v>575522.5</v>
      </c>
      <c r="CO122" s="75"/>
    </row>
    <row r="123" spans="1:93" x14ac:dyDescent="0.7">
      <c r="A123" s="101" t="s">
        <v>1471</v>
      </c>
      <c r="B123" s="101" t="s">
        <v>2114</v>
      </c>
      <c r="C123" s="100" t="s">
        <v>1501</v>
      </c>
      <c r="D123" s="32">
        <f>ROUND(VLOOKUP($B123,'3.ข้อมูลงบทดลองปัจจุบัน'!$A$5:$CL$846,3,0),2)</f>
        <v>0</v>
      </c>
      <c r="E123" s="32">
        <f>ROUND(VLOOKUP($B123,'3.ข้อมูลงบทดลองปัจจุบัน'!$A$5:$CL$846,4,0),2)</f>
        <v>0</v>
      </c>
      <c r="F123" s="32">
        <f>ROUND(VLOOKUP($B123,'3.ข้อมูลงบทดลองปัจจุบัน'!$A$5:$CL$846,5,0),2)</f>
        <v>0</v>
      </c>
      <c r="G123" s="32">
        <f>ROUND(VLOOKUP($B123,'3.ข้อมูลงบทดลองปัจจุบัน'!$A$5:$CL$846,6,0),2)</f>
        <v>0</v>
      </c>
      <c r="H123" s="32">
        <f>ROUND(VLOOKUP($B123,'3.ข้อมูลงบทดลองปัจจุบัน'!$A$5:$CL$846,7,0),2)</f>
        <v>0</v>
      </c>
      <c r="I123" s="32">
        <f>ROUND(VLOOKUP($B123,'3.ข้อมูลงบทดลองปัจจุบัน'!$A$5:$CL$846,8,0),2)</f>
        <v>0</v>
      </c>
      <c r="J123" s="32">
        <f>ROUND(VLOOKUP($B123,'3.ข้อมูลงบทดลองปัจจุบัน'!$A$5:$CL$846,9,0),2)</f>
        <v>418540</v>
      </c>
      <c r="K123" s="32">
        <f>ROUND(VLOOKUP($B123,'3.ข้อมูลงบทดลองปัจจุบัน'!$A$5:$CL$846,10,0),2)</f>
        <v>0</v>
      </c>
      <c r="L123" s="32">
        <f>ROUND(VLOOKUP($B123,'3.ข้อมูลงบทดลองปัจจุบัน'!$A$5:$CL$846,11,0),2)</f>
        <v>0</v>
      </c>
      <c r="M123" s="32">
        <f>ROUND(VLOOKUP($B123,'3.ข้อมูลงบทดลองปัจจุบัน'!$A$5:$CL$846,12,0),2)</f>
        <v>0</v>
      </c>
      <c r="N123" s="32">
        <f>ROUND(VLOOKUP($B123,'3.ข้อมูลงบทดลองปัจจุบัน'!$A$5:$CL$846,13,0),2)</f>
        <v>0</v>
      </c>
      <c r="O123" s="32">
        <f>ROUND(VLOOKUP($B123,'3.ข้อมูลงบทดลองปัจจุบัน'!$A$5:$CL$846,14,0),2)</f>
        <v>0</v>
      </c>
      <c r="P123" s="32">
        <f>ROUND(VLOOKUP($B123,'3.ข้อมูลงบทดลองปัจจุบัน'!$A$5:$CL$846,15,0),2)</f>
        <v>0</v>
      </c>
      <c r="Q123" s="32">
        <f>ROUND(VLOOKUP($B123,'3.ข้อมูลงบทดลองปัจจุบัน'!$A$5:$CL$846,16,0),2)</f>
        <v>0</v>
      </c>
      <c r="R123" s="32">
        <f>ROUND(VLOOKUP($B123,'3.ข้อมูลงบทดลองปัจจุบัน'!$A$5:$CL$846,17,0),2)</f>
        <v>0</v>
      </c>
      <c r="S123" s="32">
        <f>ROUND(VLOOKUP($B123,'3.ข้อมูลงบทดลองปัจจุบัน'!$A$5:$CL$846,18,0),2)</f>
        <v>0</v>
      </c>
      <c r="T123" s="32">
        <f>ROUND(VLOOKUP($B123,'3.ข้อมูลงบทดลองปัจจุบัน'!$A$5:$CL$846,19,0),2)</f>
        <v>0</v>
      </c>
      <c r="U123" s="32">
        <f>ROUND(VLOOKUP($B123,'3.ข้อมูลงบทดลองปัจจุบัน'!$A$5:$CL$846,20,0),2)</f>
        <v>0</v>
      </c>
      <c r="V123" s="32">
        <f>ROUND(VLOOKUP($B123,'3.ข้อมูลงบทดลองปัจจุบัน'!$A$5:$CL$846,21,0),2)</f>
        <v>0</v>
      </c>
      <c r="W123" s="32">
        <f>ROUND(VLOOKUP($B123,'3.ข้อมูลงบทดลองปัจจุบัน'!$A$5:$CL$846,22,0),2)</f>
        <v>0</v>
      </c>
      <c r="X123" s="32">
        <f>ROUND(VLOOKUP($B123,'3.ข้อมูลงบทดลองปัจจุบัน'!$A$5:$CL$846,23,0),2)</f>
        <v>0</v>
      </c>
      <c r="Y123" s="32">
        <f>ROUND(VLOOKUP($B123,'3.ข้อมูลงบทดลองปัจจุบัน'!$A$5:$CL$846,24,0),2)</f>
        <v>0</v>
      </c>
      <c r="Z123" s="32">
        <f>ROUND(VLOOKUP($B123,'3.ข้อมูลงบทดลองปัจจุบัน'!$A$5:$CL$846,25,0),2)</f>
        <v>0</v>
      </c>
      <c r="AA123" s="32">
        <f>ROUND(VLOOKUP($B123,'3.ข้อมูลงบทดลองปัจจุบัน'!$A$5:$CL$846,26,0),2)</f>
        <v>0</v>
      </c>
      <c r="AB123" s="32">
        <f>ROUND(VLOOKUP($B123,'3.ข้อมูลงบทดลองปัจจุบัน'!$A$5:$CL$846,27,0),2)</f>
        <v>0</v>
      </c>
      <c r="AC123" s="32">
        <f>ROUND(VLOOKUP($B123,'3.ข้อมูลงบทดลองปัจจุบัน'!$A$5:$CL$846,28,0),2)</f>
        <v>0</v>
      </c>
      <c r="AD123" s="32">
        <f>ROUND(VLOOKUP($B123,'3.ข้อมูลงบทดลองปัจจุบัน'!$A$5:$CL$846,29,0),2)</f>
        <v>0</v>
      </c>
      <c r="AE123" s="32">
        <f>ROUND(VLOOKUP($B123,'3.ข้อมูลงบทดลองปัจจุบัน'!$A$5:$CL$846,30,0),2)</f>
        <v>121410</v>
      </c>
      <c r="AF123" s="32">
        <f>ROUND(VLOOKUP($B123,'3.ข้อมูลงบทดลองปัจจุบัน'!$A$5:$CL$846,31,0),2)</f>
        <v>0</v>
      </c>
      <c r="AG123" s="32">
        <f>ROUND(VLOOKUP($B123,'3.ข้อมูลงบทดลองปัจจุบัน'!$A$5:$CL$846,32,0),2)</f>
        <v>0</v>
      </c>
      <c r="AH123" s="32">
        <f>ROUND(VLOOKUP($B123,'3.ข้อมูลงบทดลองปัจจุบัน'!$A$5:$CL$846,33,0),2)</f>
        <v>0</v>
      </c>
      <c r="AI123" s="32">
        <f>ROUND(VLOOKUP($B123,'3.ข้อมูลงบทดลองปัจจุบัน'!$A$5:$CL$846,34,0),2)</f>
        <v>0</v>
      </c>
      <c r="AJ123" s="32">
        <f>ROUND(VLOOKUP($B123,'3.ข้อมูลงบทดลองปัจจุบัน'!$A$5:$CL$846,35,0),2)</f>
        <v>0</v>
      </c>
      <c r="AK123" s="32">
        <f>ROUND(VLOOKUP($B123,'3.ข้อมูลงบทดลองปัจจุบัน'!$A$5:$CL$846,36,0),2)</f>
        <v>0</v>
      </c>
      <c r="AL123" s="32">
        <f>ROUND(VLOOKUP($B123,'3.ข้อมูลงบทดลองปัจจุบัน'!$A$5:$CL$846,37,0),2)</f>
        <v>0</v>
      </c>
      <c r="AM123" s="32">
        <f>ROUND(VLOOKUP($B123,'3.ข้อมูลงบทดลองปัจจุบัน'!$A$5:$CL$846,38,0),2)</f>
        <v>0</v>
      </c>
      <c r="AN123" s="32">
        <f>ROUND(VLOOKUP($B123,'3.ข้อมูลงบทดลองปัจจุบัน'!$A$5:$CL$846,39,0),2)</f>
        <v>0</v>
      </c>
      <c r="AO123" s="32">
        <f>ROUND(VLOOKUP($B123,'3.ข้อมูลงบทดลองปัจจุบัน'!$A$5:$CL$846,40,0),2)</f>
        <v>920340</v>
      </c>
      <c r="AP123" s="32">
        <f>ROUND(VLOOKUP($B123,'3.ข้อมูลงบทดลองปัจจุบัน'!$A$5:$CL$846,41,0),2)</f>
        <v>0</v>
      </c>
      <c r="AQ123" s="32">
        <f>ROUND(VLOOKUP($B123,'3.ข้อมูลงบทดลองปัจจุบัน'!$A$5:$CL$846,42,0),2)</f>
        <v>0</v>
      </c>
      <c r="AR123" s="32">
        <f>ROUND(VLOOKUP($B123,'3.ข้อมูลงบทดลองปัจจุบัน'!$A$5:$CL$846,43,0),2)</f>
        <v>0</v>
      </c>
      <c r="AS123" s="32">
        <f>ROUND(VLOOKUP($B123,'3.ข้อมูลงบทดลองปัจจุบัน'!$A$5:$CL$846,44,0),2)</f>
        <v>0</v>
      </c>
      <c r="AT123" s="32">
        <f>ROUND(VLOOKUP($B123,'3.ข้อมูลงบทดลองปัจจุบัน'!$A$5:$CL$846,45,0),2)</f>
        <v>0</v>
      </c>
      <c r="AU123" s="32">
        <f>ROUND(VLOOKUP($B123,'3.ข้อมูลงบทดลองปัจจุบัน'!$A$5:$CL$846,46,0),2)</f>
        <v>0</v>
      </c>
      <c r="AV123" s="32">
        <f>ROUND(VLOOKUP($B123,'3.ข้อมูลงบทดลองปัจจุบัน'!$A$5:$CL$846,47,0),2)</f>
        <v>0</v>
      </c>
      <c r="AW123" s="32">
        <f>ROUND(VLOOKUP($B123,'3.ข้อมูลงบทดลองปัจจุบัน'!$A$5:$CL$846,48,0),2)</f>
        <v>0</v>
      </c>
      <c r="AX123" s="32">
        <f>ROUND(VLOOKUP($B123,'3.ข้อมูลงบทดลองปัจจุบัน'!$A$5:$CL$846,49,0),2)</f>
        <v>0</v>
      </c>
      <c r="AY123" s="32">
        <f>ROUND(VLOOKUP($B123,'3.ข้อมูลงบทดลองปัจจุบัน'!$A$5:$CL$846,50,0),2)</f>
        <v>0</v>
      </c>
      <c r="AZ123" s="32">
        <f>ROUND(VLOOKUP($B123,'3.ข้อมูลงบทดลองปัจจุบัน'!$A$5:$CL$846,51,0),2)</f>
        <v>0</v>
      </c>
      <c r="BA123" s="32">
        <f>ROUND(VLOOKUP($B123,'3.ข้อมูลงบทดลองปัจจุบัน'!$A$5:$CL$846,52,0),2)</f>
        <v>0</v>
      </c>
      <c r="BB123" s="32">
        <f>ROUND(VLOOKUP($B123,'3.ข้อมูลงบทดลองปัจจุบัน'!$A$5:$CL$846,53,0),2)</f>
        <v>0</v>
      </c>
      <c r="BC123" s="32">
        <f>ROUND(VLOOKUP($B123,'3.ข้อมูลงบทดลองปัจจุบัน'!$A$5:$CL$846,54,0),2)</f>
        <v>0</v>
      </c>
      <c r="BD123" s="32">
        <f>ROUND(VLOOKUP($B123,'3.ข้อมูลงบทดลองปัจจุบัน'!$A$5:$CL$846,55,0),2)</f>
        <v>0</v>
      </c>
      <c r="BE123" s="32">
        <f>ROUND(VLOOKUP($B123,'3.ข้อมูลงบทดลองปัจจุบัน'!$A$5:$CL$846,56,0),2)</f>
        <v>0</v>
      </c>
      <c r="BF123" s="32">
        <f>ROUND(VLOOKUP($B123,'3.ข้อมูลงบทดลองปัจจุบัน'!$A$5:$CL$846,57,0),2)</f>
        <v>0</v>
      </c>
      <c r="BG123" s="32">
        <f>ROUND(VLOOKUP($B123,'3.ข้อมูลงบทดลองปัจจุบัน'!$A$5:$CL$846,58,0),2)</f>
        <v>0</v>
      </c>
      <c r="BH123" s="32">
        <f>ROUND(VLOOKUP($B123,'3.ข้อมูลงบทดลองปัจจุบัน'!$A$5:$CL$846,59,0),2)</f>
        <v>912991</v>
      </c>
      <c r="BI123" s="32">
        <f>ROUND(VLOOKUP($B123,'3.ข้อมูลงบทดลองปัจจุบัน'!$A$5:$CL$846,60,0),2)</f>
        <v>0</v>
      </c>
      <c r="BJ123" s="32">
        <f>ROUND(VLOOKUP($B123,'3.ข้อมูลงบทดลองปัจจุบัน'!$A$5:$CL$846,61,0),2)</f>
        <v>0</v>
      </c>
      <c r="BK123" s="32">
        <f>ROUND(VLOOKUP($B123,'3.ข้อมูลงบทดลองปัจจุบัน'!$A$5:$CL$846,62,0),2)</f>
        <v>0</v>
      </c>
      <c r="BL123" s="32">
        <f>ROUND(VLOOKUP($B123,'3.ข้อมูลงบทดลองปัจจุบัน'!$A$5:$CL$846,63,0),2)</f>
        <v>0</v>
      </c>
      <c r="BM123" s="32">
        <f>ROUND(VLOOKUP($B123,'3.ข้อมูลงบทดลองปัจจุบัน'!$A$5:$CL$846,64,0),2)</f>
        <v>3038145</v>
      </c>
      <c r="BN123" s="32">
        <f>ROUND(VLOOKUP($B123,'3.ข้อมูลงบทดลองปัจจุบัน'!$A$5:$CL$846,65,0),2)</f>
        <v>0</v>
      </c>
      <c r="BO123" s="32">
        <f>ROUND(VLOOKUP($B123,'3.ข้อมูลงบทดลองปัจจุบัน'!$A$5:$CL$846,66,0),2)</f>
        <v>0</v>
      </c>
      <c r="BP123" s="32">
        <f>ROUND(VLOOKUP($B123,'3.ข้อมูลงบทดลองปัจจุบัน'!$A$5:$CL$846,67,0),2)</f>
        <v>0</v>
      </c>
      <c r="BQ123" s="32">
        <f>ROUND(VLOOKUP($B123,'3.ข้อมูลงบทดลองปัจจุบัน'!$A$5:$CL$846,68,0),2)</f>
        <v>0</v>
      </c>
      <c r="BR123" s="32">
        <f>ROUND(VLOOKUP($B123,'3.ข้อมูลงบทดลองปัจจุบัน'!$A$5:$CL$846,69,0),2)</f>
        <v>0</v>
      </c>
      <c r="BS123" s="32">
        <f>ROUND(VLOOKUP($B123,'3.ข้อมูลงบทดลองปัจจุบัน'!$A$5:$CL$846,70,0),2)</f>
        <v>0</v>
      </c>
      <c r="BT123" s="32">
        <f>ROUND(VLOOKUP($B123,'3.ข้อมูลงบทดลองปัจจุบัน'!$A$5:$CL$846,71,0),2)</f>
        <v>0</v>
      </c>
      <c r="BU123" s="32">
        <f>ROUND(VLOOKUP($B123,'3.ข้อมูลงบทดลองปัจจุบัน'!$A$5:$CL$846,72,0),2)</f>
        <v>0</v>
      </c>
      <c r="BV123" s="32">
        <f>ROUND(VLOOKUP($B123,'3.ข้อมูลงบทดลองปัจจุบัน'!$A$5:$CL$846,73,0),2)</f>
        <v>0</v>
      </c>
      <c r="BW123" s="32">
        <f>ROUND(VLOOKUP($B123,'3.ข้อมูลงบทดลองปัจจุบัน'!$A$5:$CL$846,74,0),2)</f>
        <v>0</v>
      </c>
      <c r="BX123" s="32">
        <f>ROUND(VLOOKUP($B123,'3.ข้อมูลงบทดลองปัจจุบัน'!$A$5:$CL$846,75,0),2)</f>
        <v>0</v>
      </c>
      <c r="BY123" s="32">
        <f>ROUND(VLOOKUP($B123,'3.ข้อมูลงบทดลองปัจจุบัน'!$A$5:$CL$846,76,0),2)</f>
        <v>0</v>
      </c>
      <c r="BZ123" s="32">
        <f>ROUND(VLOOKUP($B123,'3.ข้อมูลงบทดลองปัจจุบัน'!$A$5:$CL$846,77,0),2)</f>
        <v>0</v>
      </c>
      <c r="CA123" s="32">
        <f>ROUND(VLOOKUP($B123,'3.ข้อมูลงบทดลองปัจจุบัน'!$A$5:$CL$846,78,0),2)</f>
        <v>0</v>
      </c>
      <c r="CB123" s="32">
        <f>ROUND(VLOOKUP($B123,'3.ข้อมูลงบทดลองปัจจุบัน'!$A$5:$CL$846,79,0),2)</f>
        <v>0</v>
      </c>
      <c r="CC123" s="32">
        <f>ROUND(VLOOKUP($B123,'3.ข้อมูลงบทดลองปัจจุบัน'!$A$5:$CL$846,80,0),2)</f>
        <v>0</v>
      </c>
      <c r="CD123" s="32">
        <f>ROUND(VLOOKUP($B123,'3.ข้อมูลงบทดลองปัจจุบัน'!$A$5:$CL$846,81,0),2)</f>
        <v>0</v>
      </c>
      <c r="CE123" s="32">
        <f>ROUND(VLOOKUP($B123,'3.ข้อมูลงบทดลองปัจจุบัน'!$A$5:$CL$846,82,0),2)</f>
        <v>0</v>
      </c>
      <c r="CF123" s="32">
        <f>ROUND(VLOOKUP($B123,'3.ข้อมูลงบทดลองปัจจุบัน'!$A$5:$CL$846,83,0),2)</f>
        <v>0</v>
      </c>
      <c r="CG123" s="32">
        <f>ROUND(VLOOKUP($B123,'3.ข้อมูลงบทดลองปัจจุบัน'!$A$5:$CL$846,84,0),2)</f>
        <v>0</v>
      </c>
      <c r="CH123" s="32">
        <f>ROUND(VLOOKUP($B123,'3.ข้อมูลงบทดลองปัจจุบัน'!$A$5:$CL$846,85,0),2)</f>
        <v>0</v>
      </c>
      <c r="CI123" s="32">
        <f>ROUND(VLOOKUP($B123,'3.ข้อมูลงบทดลองปัจจุบัน'!$A$5:$CL$846,86,0),2)</f>
        <v>0</v>
      </c>
      <c r="CJ123" s="32">
        <f>ROUND(VLOOKUP($B123,'3.ข้อมูลงบทดลองปัจจุบัน'!$A$5:$CL$846,87,0),2)</f>
        <v>0</v>
      </c>
      <c r="CK123" s="32">
        <f>ROUND(VLOOKUP($B123,'3.ข้อมูลงบทดลองปัจจุบัน'!$A$5:$CL$846,88,0),2)</f>
        <v>0</v>
      </c>
      <c r="CL123" s="32">
        <f>ROUND(VLOOKUP($B123,'3.ข้อมูลงบทดลองปัจจุบัน'!$A$5:$CL$846,89,0),2)</f>
        <v>0</v>
      </c>
      <c r="CM123" s="32">
        <f>ROUND(VLOOKUP($B123,'3.ข้อมูลงบทดลองปัจจุบัน'!$A$5:$CL$846,90,0),2)</f>
        <v>0</v>
      </c>
      <c r="CO123" s="75"/>
    </row>
    <row r="124" spans="1:93" x14ac:dyDescent="0.7">
      <c r="A124" s="101" t="s">
        <v>1471</v>
      </c>
      <c r="B124" s="101" t="s">
        <v>2115</v>
      </c>
      <c r="C124" s="100" t="s">
        <v>1502</v>
      </c>
      <c r="D124" s="32">
        <f>ROUND(VLOOKUP($B124,'3.ข้อมูลงบทดลองปัจจุบัน'!$A$5:$CL$846,3,0),2)</f>
        <v>0</v>
      </c>
      <c r="E124" s="32">
        <f>ROUND(VLOOKUP($B124,'3.ข้อมูลงบทดลองปัจจุบัน'!$A$5:$CL$846,4,0),2)</f>
        <v>0</v>
      </c>
      <c r="F124" s="32">
        <f>ROUND(VLOOKUP($B124,'3.ข้อมูลงบทดลองปัจจุบัน'!$A$5:$CL$846,5,0),2)</f>
        <v>21450</v>
      </c>
      <c r="G124" s="32">
        <f>ROUND(VLOOKUP($B124,'3.ข้อมูลงบทดลองปัจจุบัน'!$A$5:$CL$846,6,0),2)</f>
        <v>30150</v>
      </c>
      <c r="H124" s="32">
        <f>ROUND(VLOOKUP($B124,'3.ข้อมูลงบทดลองปัจจุบัน'!$A$5:$CL$846,7,0),2)</f>
        <v>0</v>
      </c>
      <c r="I124" s="32">
        <f>ROUND(VLOOKUP($B124,'3.ข้อมูลงบทดลองปัจจุบัน'!$A$5:$CL$846,8,0),2)</f>
        <v>0</v>
      </c>
      <c r="J124" s="32">
        <f>ROUND(VLOOKUP($B124,'3.ข้อมูลงบทดลองปัจจุบัน'!$A$5:$CL$846,9,0),2)</f>
        <v>0</v>
      </c>
      <c r="K124" s="32">
        <f>ROUND(VLOOKUP($B124,'3.ข้อมูลงบทดลองปัจจุบัน'!$A$5:$CL$846,10,0),2)</f>
        <v>0</v>
      </c>
      <c r="L124" s="32">
        <f>ROUND(VLOOKUP($B124,'3.ข้อมูลงบทดลองปัจจุบัน'!$A$5:$CL$846,11,0),2)</f>
        <v>30900</v>
      </c>
      <c r="M124" s="32">
        <f>ROUND(VLOOKUP($B124,'3.ข้อมูลงบทดลองปัจจุบัน'!$A$5:$CL$846,12,0),2)</f>
        <v>5550</v>
      </c>
      <c r="N124" s="32">
        <f>ROUND(VLOOKUP($B124,'3.ข้อมูลงบทดลองปัจจุบัน'!$A$5:$CL$846,13,0),2)</f>
        <v>0</v>
      </c>
      <c r="O124" s="32">
        <f>ROUND(VLOOKUP($B124,'3.ข้อมูลงบทดลองปัจจุบัน'!$A$5:$CL$846,14,0),2)</f>
        <v>0</v>
      </c>
      <c r="P124" s="32">
        <f>ROUND(VLOOKUP($B124,'3.ข้อมูลงบทดลองปัจจุบัน'!$A$5:$CL$846,15,0),2)</f>
        <v>42000</v>
      </c>
      <c r="Q124" s="32">
        <f>ROUND(VLOOKUP($B124,'3.ข้อมูลงบทดลองปัจจุบัน'!$A$5:$CL$846,16,0),2)</f>
        <v>0</v>
      </c>
      <c r="R124" s="32">
        <f>ROUND(VLOOKUP($B124,'3.ข้อมูลงบทดลองปัจจุบัน'!$A$5:$CL$846,17,0),2)</f>
        <v>16350</v>
      </c>
      <c r="S124" s="32">
        <f>ROUND(VLOOKUP($B124,'3.ข้อมูลงบทดลองปัจจุบัน'!$A$5:$CL$846,18,0),2)</f>
        <v>6750</v>
      </c>
      <c r="T124" s="32">
        <f>ROUND(VLOOKUP($B124,'3.ข้อมูลงบทดลองปัจจุบัน'!$A$5:$CL$846,19,0),2)</f>
        <v>0</v>
      </c>
      <c r="U124" s="32">
        <f>ROUND(VLOOKUP($B124,'3.ข้อมูลงบทดลองปัจจุบัน'!$A$5:$CL$846,20,0),2)</f>
        <v>5850</v>
      </c>
      <c r="V124" s="32">
        <f>ROUND(VLOOKUP($B124,'3.ข้อมูลงบทดลองปัจจุบัน'!$A$5:$CL$846,21,0),2)</f>
        <v>6000</v>
      </c>
      <c r="W124" s="32">
        <f>ROUND(VLOOKUP($B124,'3.ข้อมูลงบทดลองปัจจุบัน'!$A$5:$CL$846,22,0),2)</f>
        <v>7200</v>
      </c>
      <c r="X124" s="32">
        <f>ROUND(VLOOKUP($B124,'3.ข้อมูลงบทดลองปัจจุบัน'!$A$5:$CL$846,23,0),2)</f>
        <v>62000</v>
      </c>
      <c r="Y124" s="32">
        <f>ROUND(VLOOKUP($B124,'3.ข้อมูลงบทดลองปัจจุบัน'!$A$5:$CL$846,24,0),2)</f>
        <v>5100</v>
      </c>
      <c r="Z124" s="32">
        <f>ROUND(VLOOKUP($B124,'3.ข้อมูลงบทดลองปัจจุบัน'!$A$5:$CL$846,25,0),2)</f>
        <v>8400</v>
      </c>
      <c r="AA124" s="32">
        <f>ROUND(VLOOKUP($B124,'3.ข้อมูลงบทดลองปัจจุบัน'!$A$5:$CL$846,26,0),2)</f>
        <v>0</v>
      </c>
      <c r="AB124" s="32">
        <f>ROUND(VLOOKUP($B124,'3.ข้อมูลงบทดลองปัจจุบัน'!$A$5:$CL$846,27,0),2)</f>
        <v>750</v>
      </c>
      <c r="AC124" s="32">
        <f>ROUND(VLOOKUP($B124,'3.ข้อมูลงบทดลองปัจจุบัน'!$A$5:$CL$846,28,0),2)</f>
        <v>1500</v>
      </c>
      <c r="AD124" s="32">
        <f>ROUND(VLOOKUP($B124,'3.ข้อมูลงบทดลองปัจจุบัน'!$A$5:$CL$846,29,0),2)</f>
        <v>0</v>
      </c>
      <c r="AE124" s="32">
        <f>ROUND(VLOOKUP($B124,'3.ข้อมูลงบทดลองปัจจุบัน'!$A$5:$CL$846,30,0),2)</f>
        <v>10200</v>
      </c>
      <c r="AF124" s="32">
        <f>ROUND(VLOOKUP($B124,'3.ข้อมูลงบทดลองปัจจุบัน'!$A$5:$CL$846,31,0),2)</f>
        <v>5550</v>
      </c>
      <c r="AG124" s="32">
        <f>ROUND(VLOOKUP($B124,'3.ข้อมูลงบทดลองปัจจุบัน'!$A$5:$CL$846,32,0),2)</f>
        <v>0</v>
      </c>
      <c r="AH124" s="32">
        <f>ROUND(VLOOKUP($B124,'3.ข้อมูลงบทดลองปัจจุบัน'!$A$5:$CL$846,33,0),2)</f>
        <v>0</v>
      </c>
      <c r="AI124" s="32">
        <f>ROUND(VLOOKUP($B124,'3.ข้อมูลงบทดลองปัจจุบัน'!$A$5:$CL$846,34,0),2)</f>
        <v>7950</v>
      </c>
      <c r="AJ124" s="32">
        <f>ROUND(VLOOKUP($B124,'3.ข้อมูลงบทดลองปัจจุบัน'!$A$5:$CL$846,35,0),2)</f>
        <v>0</v>
      </c>
      <c r="AK124" s="32">
        <f>ROUND(VLOOKUP($B124,'3.ข้อมูลงบทดลองปัจจุบัน'!$A$5:$CL$846,36,0),2)</f>
        <v>6750</v>
      </c>
      <c r="AL124" s="32">
        <f>ROUND(VLOOKUP($B124,'3.ข้อมูลงบทดลองปัจจุบัน'!$A$5:$CL$846,37,0),2)</f>
        <v>41000</v>
      </c>
      <c r="AM124" s="32">
        <f>ROUND(VLOOKUP($B124,'3.ข้อมูลงบทดลองปัจจุบัน'!$A$5:$CL$846,38,0),2)</f>
        <v>0</v>
      </c>
      <c r="AN124" s="32">
        <f>ROUND(VLOOKUP($B124,'3.ข้อมูลงบทดลองปัจจุบัน'!$A$5:$CL$846,39,0),2)</f>
        <v>7050</v>
      </c>
      <c r="AO124" s="32">
        <f>ROUND(VLOOKUP($B124,'3.ข้อมูลงบทดลองปัจจุบัน'!$A$5:$CL$846,40,0),2)</f>
        <v>17000</v>
      </c>
      <c r="AP124" s="32">
        <f>ROUND(VLOOKUP($B124,'3.ข้อมูลงบทดลองปัจจุบัน'!$A$5:$CL$846,41,0),2)</f>
        <v>16000</v>
      </c>
      <c r="AQ124" s="32">
        <f>ROUND(VLOOKUP($B124,'3.ข้อมูลงบทดลองปัจจุบัน'!$A$5:$CL$846,42,0),2)</f>
        <v>6300</v>
      </c>
      <c r="AR124" s="32">
        <f>ROUND(VLOOKUP($B124,'3.ข้อมูลงบทดลองปัจจุบัน'!$A$5:$CL$846,43,0),2)</f>
        <v>5550</v>
      </c>
      <c r="AS124" s="32">
        <f>ROUND(VLOOKUP($B124,'3.ข้อมูลงบทดลองปัจจุบัน'!$A$5:$CL$846,44,0),2)</f>
        <v>12000</v>
      </c>
      <c r="AT124" s="32">
        <f>ROUND(VLOOKUP($B124,'3.ข้อมูลงบทดลองปัจจุบัน'!$A$5:$CL$846,45,0),2)</f>
        <v>1950</v>
      </c>
      <c r="AU124" s="32">
        <f>ROUND(VLOOKUP($B124,'3.ข้อมูลงบทดลองปัจจุบัน'!$A$5:$CL$846,46,0),2)</f>
        <v>18450</v>
      </c>
      <c r="AV124" s="32">
        <f>ROUND(VLOOKUP($B124,'3.ข้อมูลงบทดลองปัจจุบัน'!$A$5:$CL$846,47,0),2)</f>
        <v>35700</v>
      </c>
      <c r="AW124" s="32">
        <f>ROUND(VLOOKUP($B124,'3.ข้อมูลงบทดลองปัจจุบัน'!$A$5:$CL$846,48,0),2)</f>
        <v>7200</v>
      </c>
      <c r="AX124" s="32">
        <f>ROUND(VLOOKUP($B124,'3.ข้อมูลงบทดลองปัจจุบัน'!$A$5:$CL$846,49,0),2)</f>
        <v>3150</v>
      </c>
      <c r="AY124" s="32">
        <f>ROUND(VLOOKUP($B124,'3.ข้อมูลงบทดลองปัจจุบัน'!$A$5:$CL$846,50,0),2)</f>
        <v>0</v>
      </c>
      <c r="AZ124" s="32">
        <f>ROUND(VLOOKUP($B124,'3.ข้อมูลงบทดลองปัจจุบัน'!$A$5:$CL$846,51,0),2)</f>
        <v>24450</v>
      </c>
      <c r="BA124" s="32">
        <f>ROUND(VLOOKUP($B124,'3.ข้อมูลงบทดลองปัจจุบัน'!$A$5:$CL$846,52,0),2)</f>
        <v>0</v>
      </c>
      <c r="BB124" s="32">
        <f>ROUND(VLOOKUP($B124,'3.ข้อมูลงบทดลองปัจจุบัน'!$A$5:$CL$846,53,0),2)</f>
        <v>24000</v>
      </c>
      <c r="BC124" s="32">
        <f>ROUND(VLOOKUP($B124,'3.ข้อมูลงบทดลองปัจจุบัน'!$A$5:$CL$846,54,0),2)</f>
        <v>0</v>
      </c>
      <c r="BD124" s="32">
        <f>ROUND(VLOOKUP($B124,'3.ข้อมูลงบทดลองปัจจุบัน'!$A$5:$CL$846,55,0),2)</f>
        <v>20000</v>
      </c>
      <c r="BE124" s="32">
        <f>ROUND(VLOOKUP($B124,'3.ข้อมูลงบทดลองปัจจุบัน'!$A$5:$CL$846,56,0),2)</f>
        <v>39750</v>
      </c>
      <c r="BF124" s="32">
        <f>ROUND(VLOOKUP($B124,'3.ข้อมูลงบทดลองปัจจุบัน'!$A$5:$CL$846,57,0),2)</f>
        <v>9600</v>
      </c>
      <c r="BG124" s="32">
        <f>ROUND(VLOOKUP($B124,'3.ข้อมูลงบทดลองปัจจุบัน'!$A$5:$CL$846,58,0),2)</f>
        <v>0</v>
      </c>
      <c r="BH124" s="32">
        <f>ROUND(VLOOKUP($B124,'3.ข้อมูลงบทดลองปัจจุบัน'!$A$5:$CL$846,59,0),2)</f>
        <v>0</v>
      </c>
      <c r="BI124" s="32">
        <f>ROUND(VLOOKUP($B124,'3.ข้อมูลงบทดลองปัจจุบัน'!$A$5:$CL$846,60,0),2)</f>
        <v>11100</v>
      </c>
      <c r="BJ124" s="32">
        <f>ROUND(VLOOKUP($B124,'3.ข้อมูลงบทดลองปัจจุบัน'!$A$5:$CL$846,61,0),2)</f>
        <v>0</v>
      </c>
      <c r="BK124" s="32">
        <f>ROUND(VLOOKUP($B124,'3.ข้อมูลงบทดลองปัจจุบัน'!$A$5:$CL$846,62,0),2)</f>
        <v>9600</v>
      </c>
      <c r="BL124" s="32">
        <f>ROUND(VLOOKUP($B124,'3.ข้อมูลงบทดลองปัจจุบัน'!$A$5:$CL$846,63,0),2)</f>
        <v>23400</v>
      </c>
      <c r="BM124" s="32">
        <f>ROUND(VLOOKUP($B124,'3.ข้อมูลงบทดลองปัจจุบัน'!$A$5:$CL$846,64,0),2)</f>
        <v>57000</v>
      </c>
      <c r="BN124" s="32">
        <f>ROUND(VLOOKUP($B124,'3.ข้อมูลงบทดลองปัจจุบัน'!$A$5:$CL$846,65,0),2)</f>
        <v>6000</v>
      </c>
      <c r="BO124" s="32">
        <f>ROUND(VLOOKUP($B124,'3.ข้อมูลงบทดลองปัจจุบัน'!$A$5:$CL$846,66,0),2)</f>
        <v>4800</v>
      </c>
      <c r="BP124" s="32">
        <f>ROUND(VLOOKUP($B124,'3.ข้อมูลงบทดลองปัจจุบัน'!$A$5:$CL$846,67,0),2)</f>
        <v>9600</v>
      </c>
      <c r="BQ124" s="32">
        <f>ROUND(VLOOKUP($B124,'3.ข้อมูลงบทดลองปัจจุบัน'!$A$5:$CL$846,68,0),2)</f>
        <v>10100</v>
      </c>
      <c r="BR124" s="32">
        <f>ROUND(VLOOKUP($B124,'3.ข้อมูลงบทดลองปัจจุบัน'!$A$5:$CL$846,69,0),2)</f>
        <v>14250</v>
      </c>
      <c r="BS124" s="32">
        <f>ROUND(VLOOKUP($B124,'3.ข้อมูลงบทดลองปัจจุบัน'!$A$5:$CL$846,70,0),2)</f>
        <v>233000</v>
      </c>
      <c r="BT124" s="32">
        <f>ROUND(VLOOKUP($B124,'3.ข้อมูลงบทดลองปัจจุบัน'!$A$5:$CL$846,71,0),2)</f>
        <v>0</v>
      </c>
      <c r="BU124" s="32">
        <f>ROUND(VLOOKUP($B124,'3.ข้อมูลงบทดลองปัจจุบัน'!$A$5:$CL$846,72,0),2)</f>
        <v>0</v>
      </c>
      <c r="BV124" s="32">
        <f>ROUND(VLOOKUP($B124,'3.ข้อมูลงบทดลองปัจจุบัน'!$A$5:$CL$846,73,0),2)</f>
        <v>13000</v>
      </c>
      <c r="BW124" s="32">
        <f>ROUND(VLOOKUP($B124,'3.ข้อมูลงบทดลองปัจจุบัน'!$A$5:$CL$846,74,0),2)</f>
        <v>0</v>
      </c>
      <c r="BX124" s="32">
        <f>ROUND(VLOOKUP($B124,'3.ข้อมูลงบทดลองปัจจุบัน'!$A$5:$CL$846,75,0),2)</f>
        <v>0</v>
      </c>
      <c r="BY124" s="32">
        <f>ROUND(VLOOKUP($B124,'3.ข้อมูลงบทดลองปัจจุบัน'!$A$5:$CL$846,76,0),2)</f>
        <v>0</v>
      </c>
      <c r="BZ124" s="32">
        <f>ROUND(VLOOKUP($B124,'3.ข้อมูลงบทดลองปัจจุบัน'!$A$5:$CL$846,77,0),2)</f>
        <v>0</v>
      </c>
      <c r="CA124" s="32">
        <f>ROUND(VLOOKUP($B124,'3.ข้อมูลงบทดลองปัจจุบัน'!$A$5:$CL$846,78,0),2)</f>
        <v>0</v>
      </c>
      <c r="CB124" s="32">
        <f>ROUND(VLOOKUP($B124,'3.ข้อมูลงบทดลองปัจจุบัน'!$A$5:$CL$846,79,0),2)</f>
        <v>0</v>
      </c>
      <c r="CC124" s="32">
        <f>ROUND(VLOOKUP($B124,'3.ข้อมูลงบทดลองปัจจุบัน'!$A$5:$CL$846,80,0),2)</f>
        <v>0</v>
      </c>
      <c r="CD124" s="32">
        <f>ROUND(VLOOKUP($B124,'3.ข้อมูลงบทดลองปัจจุบัน'!$A$5:$CL$846,81,0),2)</f>
        <v>18350</v>
      </c>
      <c r="CE124" s="32">
        <f>ROUND(VLOOKUP($B124,'3.ข้อมูลงบทดลองปัจจุบัน'!$A$5:$CL$846,82,0),2)</f>
        <v>0</v>
      </c>
      <c r="CF124" s="32">
        <f>ROUND(VLOOKUP($B124,'3.ข้อมูลงบทดลองปัจจุบัน'!$A$5:$CL$846,83,0),2)</f>
        <v>15300</v>
      </c>
      <c r="CG124" s="32">
        <f>ROUND(VLOOKUP($B124,'3.ข้อมูลงบทดลองปัจจุบัน'!$A$5:$CL$846,84,0),2)</f>
        <v>0</v>
      </c>
      <c r="CH124" s="32">
        <f>ROUND(VLOOKUP($B124,'3.ข้อมูลงบทดลองปัจจุบัน'!$A$5:$CL$846,85,0),2)</f>
        <v>0</v>
      </c>
      <c r="CI124" s="32">
        <f>ROUND(VLOOKUP($B124,'3.ข้อมูลงบทดลองปัจจุบัน'!$A$5:$CL$846,86,0),2)</f>
        <v>0</v>
      </c>
      <c r="CJ124" s="32">
        <f>ROUND(VLOOKUP($B124,'3.ข้อมูลงบทดลองปัจจุบัน'!$A$5:$CL$846,87,0),2)</f>
        <v>0</v>
      </c>
      <c r="CK124" s="32">
        <f>ROUND(VLOOKUP($B124,'3.ข้อมูลงบทดลองปัจจุบัน'!$A$5:$CL$846,88,0),2)</f>
        <v>64350</v>
      </c>
      <c r="CL124" s="32">
        <f>ROUND(VLOOKUP($B124,'3.ข้อมูลงบทดลองปัจจุบัน'!$A$5:$CL$846,89,0),2)</f>
        <v>0</v>
      </c>
      <c r="CM124" s="32">
        <f>ROUND(VLOOKUP($B124,'3.ข้อมูลงบทดลองปัจจุบัน'!$A$5:$CL$846,90,0),2)</f>
        <v>0</v>
      </c>
      <c r="CO124" s="75"/>
    </row>
    <row r="125" spans="1:93" x14ac:dyDescent="0.7">
      <c r="A125" s="101" t="s">
        <v>1471</v>
      </c>
      <c r="B125" s="101" t="s">
        <v>2116</v>
      </c>
      <c r="C125" s="100" t="s">
        <v>1505</v>
      </c>
      <c r="D125" s="32">
        <f>ROUND(VLOOKUP($B125,'3.ข้อมูลงบทดลองปัจจุบัน'!$A$5:$CL$846,3,0),2)</f>
        <v>0</v>
      </c>
      <c r="E125" s="32">
        <f>ROUND(VLOOKUP($B125,'3.ข้อมูลงบทดลองปัจจุบัน'!$A$5:$CL$846,4,0),2)</f>
        <v>12000</v>
      </c>
      <c r="F125" s="32">
        <f>ROUND(VLOOKUP($B125,'3.ข้อมูลงบทดลองปัจจุบัน'!$A$5:$CL$846,5,0),2)</f>
        <v>0</v>
      </c>
      <c r="G125" s="32">
        <f>ROUND(VLOOKUP($B125,'3.ข้อมูลงบทดลองปัจจุบัน'!$A$5:$CL$846,6,0),2)</f>
        <v>0</v>
      </c>
      <c r="H125" s="32">
        <f>ROUND(VLOOKUP($B125,'3.ข้อมูลงบทดลองปัจจุบัน'!$A$5:$CL$846,7,0),2)</f>
        <v>2400</v>
      </c>
      <c r="I125" s="32">
        <f>ROUND(VLOOKUP($B125,'3.ข้อมูลงบทดลองปัจจุบัน'!$A$5:$CL$846,8,0),2)</f>
        <v>0</v>
      </c>
      <c r="J125" s="32">
        <f>ROUND(VLOOKUP($B125,'3.ข้อมูลงบทดลองปัจจุบัน'!$A$5:$CL$846,9,0),2)</f>
        <v>32300</v>
      </c>
      <c r="K125" s="32">
        <f>ROUND(VLOOKUP($B125,'3.ข้อมูลงบทดลองปัจจุบัน'!$A$5:$CL$846,10,0),2)</f>
        <v>30000</v>
      </c>
      <c r="L125" s="32">
        <f>ROUND(VLOOKUP($B125,'3.ข้อมูลงบทดลองปัจจุบัน'!$A$5:$CL$846,11,0),2)</f>
        <v>0</v>
      </c>
      <c r="M125" s="32">
        <f>ROUND(VLOOKUP($B125,'3.ข้อมูลงบทดลองปัจจุบัน'!$A$5:$CL$846,12,0),2)</f>
        <v>3150</v>
      </c>
      <c r="N125" s="32">
        <f>ROUND(VLOOKUP($B125,'3.ข้อมูลงบทดลองปัจจุบัน'!$A$5:$CL$846,13,0),2)</f>
        <v>103200</v>
      </c>
      <c r="O125" s="32">
        <f>ROUND(VLOOKUP($B125,'3.ข้อมูลงบทดลองปัจจุบัน'!$A$5:$CL$846,14,0),2)</f>
        <v>6100</v>
      </c>
      <c r="P125" s="32">
        <f>ROUND(VLOOKUP($B125,'3.ข้อมูลงบทดลองปัจจุบัน'!$A$5:$CL$846,15,0),2)</f>
        <v>98000</v>
      </c>
      <c r="Q125" s="32">
        <f>ROUND(VLOOKUP($B125,'3.ข้อมูลงบทดลองปัจจุบัน'!$A$5:$CL$846,16,0),2)</f>
        <v>27150</v>
      </c>
      <c r="R125" s="32">
        <f>ROUND(VLOOKUP($B125,'3.ข้อมูลงบทดลองปัจจุบัน'!$A$5:$CL$846,17,0),2)</f>
        <v>39600</v>
      </c>
      <c r="S125" s="32">
        <f>ROUND(VLOOKUP($B125,'3.ข้อมูลงบทดลองปัจจุบัน'!$A$5:$CL$846,18,0),2)</f>
        <v>50850</v>
      </c>
      <c r="T125" s="32">
        <f>ROUND(VLOOKUP($B125,'3.ข้อมูลงบทดลองปัจจุบัน'!$A$5:$CL$846,19,0),2)</f>
        <v>18600</v>
      </c>
      <c r="U125" s="32">
        <f>ROUND(VLOOKUP($B125,'3.ข้อมูลงบทดลองปัจจุบัน'!$A$5:$CL$846,20,0),2)</f>
        <v>4800</v>
      </c>
      <c r="V125" s="32">
        <f>ROUND(VLOOKUP($B125,'3.ข้อมูลงบทดลองปัจจุบัน'!$A$5:$CL$846,21,0),2)</f>
        <v>13200</v>
      </c>
      <c r="W125" s="32">
        <f>ROUND(VLOOKUP($B125,'3.ข้อมูลงบทดลองปัจจุบัน'!$A$5:$CL$846,22,0),2)</f>
        <v>0</v>
      </c>
      <c r="X125" s="32">
        <f>ROUND(VLOOKUP($B125,'3.ข้อมูลงบทดลองปัจจุบัน'!$A$5:$CL$846,23,0),2)</f>
        <v>136850</v>
      </c>
      <c r="Y125" s="32">
        <f>ROUND(VLOOKUP($B125,'3.ข้อมูลงบทดลองปัจจุบัน'!$A$5:$CL$846,24,0),2)</f>
        <v>0</v>
      </c>
      <c r="Z125" s="32">
        <f>ROUND(VLOOKUP($B125,'3.ข้อมูลงบทดลองปัจจุบัน'!$A$5:$CL$846,25,0),2)</f>
        <v>0</v>
      </c>
      <c r="AA125" s="32">
        <f>ROUND(VLOOKUP($B125,'3.ข้อมูลงบทดลองปัจจุบัน'!$A$5:$CL$846,26,0),2)</f>
        <v>23700</v>
      </c>
      <c r="AB125" s="32">
        <f>ROUND(VLOOKUP($B125,'3.ข้อมูลงบทดลองปัจจุบัน'!$A$5:$CL$846,27,0),2)</f>
        <v>1500</v>
      </c>
      <c r="AC125" s="32">
        <f>ROUND(VLOOKUP($B125,'3.ข้อมูลงบทดลองปัจจุบัน'!$A$5:$CL$846,28,0),2)</f>
        <v>0</v>
      </c>
      <c r="AD125" s="32">
        <f>ROUND(VLOOKUP($B125,'3.ข้อมูลงบทดลองปัจจุบัน'!$A$5:$CL$846,29,0),2)</f>
        <v>0</v>
      </c>
      <c r="AE125" s="32">
        <f>ROUND(VLOOKUP($B125,'3.ข้อมูลงบทดลองปัจจุบัน'!$A$5:$CL$846,30,0),2)</f>
        <v>0</v>
      </c>
      <c r="AF125" s="32">
        <f>ROUND(VLOOKUP($B125,'3.ข้อมูลงบทดลองปัจจุบัน'!$A$5:$CL$846,31,0),2)</f>
        <v>1200</v>
      </c>
      <c r="AG125" s="32">
        <f>ROUND(VLOOKUP($B125,'3.ข้อมูลงบทดลองปัจจุบัน'!$A$5:$CL$846,32,0),2)</f>
        <v>0</v>
      </c>
      <c r="AH125" s="32">
        <f>ROUND(VLOOKUP($B125,'3.ข้อมูลงบทดลองปัจจุบัน'!$A$5:$CL$846,33,0),2)</f>
        <v>16800</v>
      </c>
      <c r="AI125" s="32">
        <f>ROUND(VLOOKUP($B125,'3.ข้อมูลงบทดลองปัจจุบัน'!$A$5:$CL$846,34,0),2)</f>
        <v>0</v>
      </c>
      <c r="AJ125" s="32">
        <f>ROUND(VLOOKUP($B125,'3.ข้อมูลงบทดลองปัจจุบัน'!$A$5:$CL$846,35,0),2)</f>
        <v>0</v>
      </c>
      <c r="AK125" s="32">
        <f>ROUND(VLOOKUP($B125,'3.ข้อมูลงบทดลองปัจจุบัน'!$A$5:$CL$846,36,0),2)</f>
        <v>15900</v>
      </c>
      <c r="AL125" s="32">
        <f>ROUND(VLOOKUP($B125,'3.ข้อมูลงบทดลองปัจจุบัน'!$A$5:$CL$846,37,0),2)</f>
        <v>128400</v>
      </c>
      <c r="AM125" s="32">
        <f>ROUND(VLOOKUP($B125,'3.ข้อมูลงบทดลองปัจจุบัน'!$A$5:$CL$846,38,0),2)</f>
        <v>13050</v>
      </c>
      <c r="AN125" s="32">
        <f>ROUND(VLOOKUP($B125,'3.ข้อมูลงบทดลองปัจจุบัน'!$A$5:$CL$846,39,0),2)</f>
        <v>2400</v>
      </c>
      <c r="AO125" s="32">
        <f>ROUND(VLOOKUP($B125,'3.ข้อมูลงบทดลองปัจจุบัน'!$A$5:$CL$846,40,0),2)</f>
        <v>1600</v>
      </c>
      <c r="AP125" s="32">
        <f>ROUND(VLOOKUP($B125,'3.ข้อมูลงบทดลองปัจจุบัน'!$A$5:$CL$846,41,0),2)</f>
        <v>3350</v>
      </c>
      <c r="AQ125" s="32">
        <f>ROUND(VLOOKUP($B125,'3.ข้อมูลงบทดลองปัจจุบัน'!$A$5:$CL$846,42,0),2)</f>
        <v>18000</v>
      </c>
      <c r="AR125" s="32">
        <f>ROUND(VLOOKUP($B125,'3.ข้อมูลงบทดลองปัจจุบัน'!$A$5:$CL$846,43,0),2)</f>
        <v>5100</v>
      </c>
      <c r="AS125" s="32">
        <f>ROUND(VLOOKUP($B125,'3.ข้อมูลงบทดลองปัจจุบัน'!$A$5:$CL$846,44,0),2)</f>
        <v>31950</v>
      </c>
      <c r="AT125" s="32">
        <f>ROUND(VLOOKUP($B125,'3.ข้อมูลงบทดลองปัจจุบัน'!$A$5:$CL$846,45,0),2)</f>
        <v>15450</v>
      </c>
      <c r="AU125" s="32">
        <f>ROUND(VLOOKUP($B125,'3.ข้อมูลงบทดลองปัจจุบัน'!$A$5:$CL$846,46,0),2)</f>
        <v>0</v>
      </c>
      <c r="AV125" s="32">
        <f>ROUND(VLOOKUP($B125,'3.ข้อมูลงบทดลองปัจจุบัน'!$A$5:$CL$846,47,0),2)</f>
        <v>10350</v>
      </c>
      <c r="AW125" s="32">
        <f>ROUND(VLOOKUP($B125,'3.ข้อมูลงบทดลองปัจจุบัน'!$A$5:$CL$846,48,0),2)</f>
        <v>0</v>
      </c>
      <c r="AX125" s="32">
        <f>ROUND(VLOOKUP($B125,'3.ข้อมูลงบทดลองปัจจุบัน'!$A$5:$CL$846,49,0),2)</f>
        <v>0</v>
      </c>
      <c r="AY125" s="32">
        <f>ROUND(VLOOKUP($B125,'3.ข้อมูลงบทดลองปัจจุบัน'!$A$5:$CL$846,50,0),2)</f>
        <v>10950</v>
      </c>
      <c r="AZ125" s="32">
        <f>ROUND(VLOOKUP($B125,'3.ข้อมูลงบทดลองปัจจุบัน'!$A$5:$CL$846,51,0),2)</f>
        <v>0</v>
      </c>
      <c r="BA125" s="32">
        <f>ROUND(VLOOKUP($B125,'3.ข้อมูลงบทดลองปัจจุบัน'!$A$5:$CL$846,52,0),2)</f>
        <v>24000</v>
      </c>
      <c r="BB125" s="32">
        <f>ROUND(VLOOKUP($B125,'3.ข้อมูลงบทดลองปัจจุบัน'!$A$5:$CL$846,53,0),2)</f>
        <v>18650</v>
      </c>
      <c r="BC125" s="32">
        <f>ROUND(VLOOKUP($B125,'3.ข้อมูลงบทดลองปัจจุบัน'!$A$5:$CL$846,54,0),2)</f>
        <v>11850</v>
      </c>
      <c r="BD125" s="32">
        <f>ROUND(VLOOKUP($B125,'3.ข้อมูลงบทดลองปัจจุบัน'!$A$5:$CL$846,55,0),2)</f>
        <v>0</v>
      </c>
      <c r="BE125" s="32">
        <f>ROUND(VLOOKUP($B125,'3.ข้อมูลงบทดลองปัจจุบัน'!$A$5:$CL$846,56,0),2)</f>
        <v>7200</v>
      </c>
      <c r="BF125" s="32">
        <f>ROUND(VLOOKUP($B125,'3.ข้อมูลงบทดลองปัจจุบัน'!$A$5:$CL$846,57,0),2)</f>
        <v>2400</v>
      </c>
      <c r="BG125" s="32">
        <f>ROUND(VLOOKUP($B125,'3.ข้อมูลงบทดลองปัจจุบัน'!$A$5:$CL$846,58,0),2)</f>
        <v>22950</v>
      </c>
      <c r="BH125" s="32">
        <f>ROUND(VLOOKUP($B125,'3.ข้อมูลงบทดลองปัจจุบัน'!$A$5:$CL$846,59,0),2)</f>
        <v>0</v>
      </c>
      <c r="BI125" s="32">
        <f>ROUND(VLOOKUP($B125,'3.ข้อมูลงบทดลองปัจจุบัน'!$A$5:$CL$846,60,0),2)</f>
        <v>10800</v>
      </c>
      <c r="BJ125" s="32">
        <f>ROUND(VLOOKUP($B125,'3.ข้อมูลงบทดลองปัจจุบัน'!$A$5:$CL$846,61,0),2)</f>
        <v>1200</v>
      </c>
      <c r="BK125" s="32">
        <f>ROUND(VLOOKUP($B125,'3.ข้อมูลงบทดลองปัจจุบัน'!$A$5:$CL$846,62,0),2)</f>
        <v>21150</v>
      </c>
      <c r="BL125" s="32">
        <f>ROUND(VLOOKUP($B125,'3.ข้อมูลงบทดลองปัจจุบัน'!$A$5:$CL$846,63,0),2)</f>
        <v>0</v>
      </c>
      <c r="BM125" s="32">
        <f>ROUND(VLOOKUP($B125,'3.ข้อมูลงบทดลองปัจจุบัน'!$A$5:$CL$846,64,0),2)</f>
        <v>0</v>
      </c>
      <c r="BN125" s="32">
        <f>ROUND(VLOOKUP($B125,'3.ข้อมูลงบทดลองปัจจุบัน'!$A$5:$CL$846,65,0),2)</f>
        <v>28600</v>
      </c>
      <c r="BO125" s="32">
        <f>ROUND(VLOOKUP($B125,'3.ข้อมูลงบทดลองปัจจุบัน'!$A$5:$CL$846,66,0),2)</f>
        <v>12300</v>
      </c>
      <c r="BP125" s="32">
        <f>ROUND(VLOOKUP($B125,'3.ข้อมูลงบทดลองปัจจุบัน'!$A$5:$CL$846,67,0),2)</f>
        <v>13950</v>
      </c>
      <c r="BQ125" s="32">
        <f>ROUND(VLOOKUP($B125,'3.ข้อมูลงบทดลองปัจจุบัน'!$A$5:$CL$846,68,0),2)</f>
        <v>4900</v>
      </c>
      <c r="BR125" s="32">
        <f>ROUND(VLOOKUP($B125,'3.ข้อมูลงบทดลองปัจจุบัน'!$A$5:$CL$846,69,0),2)</f>
        <v>0</v>
      </c>
      <c r="BS125" s="32">
        <f>ROUND(VLOOKUP($B125,'3.ข้อมูลงบทดลองปัจจุบัน'!$A$5:$CL$846,70,0),2)</f>
        <v>133150</v>
      </c>
      <c r="BT125" s="32">
        <f>ROUND(VLOOKUP($B125,'3.ข้อมูลงบทดลองปัจจุบัน'!$A$5:$CL$846,71,0),2)</f>
        <v>15700</v>
      </c>
      <c r="BU125" s="32">
        <f>ROUND(VLOOKUP($B125,'3.ข้อมูลงบทดลองปัจจุบัน'!$A$5:$CL$846,72,0),2)</f>
        <v>45000</v>
      </c>
      <c r="BV125" s="32">
        <f>ROUND(VLOOKUP($B125,'3.ข้อมูลงบทดลองปัจจุบัน'!$A$5:$CL$846,73,0),2)</f>
        <v>0</v>
      </c>
      <c r="BW125" s="32">
        <f>ROUND(VLOOKUP($B125,'3.ข้อมูลงบทดลองปัจจุบัน'!$A$5:$CL$846,74,0),2)</f>
        <v>0</v>
      </c>
      <c r="BX125" s="32">
        <f>ROUND(VLOOKUP($B125,'3.ข้อมูลงบทดลองปัจจุบัน'!$A$5:$CL$846,75,0),2)</f>
        <v>0</v>
      </c>
      <c r="BY125" s="32">
        <f>ROUND(VLOOKUP($B125,'3.ข้อมูลงบทดลองปัจจุบัน'!$A$5:$CL$846,76,0),2)</f>
        <v>25000</v>
      </c>
      <c r="BZ125" s="32">
        <f>ROUND(VLOOKUP($B125,'3.ข้อมูลงบทดลองปัจจุบัน'!$A$5:$CL$846,77,0),2)</f>
        <v>0</v>
      </c>
      <c r="CA125" s="32">
        <f>ROUND(VLOOKUP($B125,'3.ข้อมูลงบทดลองปัจจุบัน'!$A$5:$CL$846,78,0),2)</f>
        <v>21000</v>
      </c>
      <c r="CB125" s="32">
        <f>ROUND(VLOOKUP($B125,'3.ข้อมูลงบทดลองปัจจุบัน'!$A$5:$CL$846,79,0),2)</f>
        <v>13650</v>
      </c>
      <c r="CC125" s="32">
        <f>ROUND(VLOOKUP($B125,'3.ข้อมูลงบทดลองปัจจุบัน'!$A$5:$CL$846,80,0),2)</f>
        <v>36500</v>
      </c>
      <c r="CD125" s="32">
        <f>ROUND(VLOOKUP($B125,'3.ข้อมูลงบทดลองปัจจุบัน'!$A$5:$CL$846,81,0),2)</f>
        <v>21000</v>
      </c>
      <c r="CE125" s="32">
        <f>ROUND(VLOOKUP($B125,'3.ข้อมูลงบทดลองปัจจุบัน'!$A$5:$CL$846,82,0),2)</f>
        <v>0</v>
      </c>
      <c r="CF125" s="32">
        <f>ROUND(VLOOKUP($B125,'3.ข้อมูลงบทดลองปัจจุบัน'!$A$5:$CL$846,83,0),2)</f>
        <v>0</v>
      </c>
      <c r="CG125" s="32">
        <f>ROUND(VLOOKUP($B125,'3.ข้อมูลงบทดลองปัจจุบัน'!$A$5:$CL$846,84,0),2)</f>
        <v>0</v>
      </c>
      <c r="CH125" s="32">
        <f>ROUND(VLOOKUP($B125,'3.ข้อมูลงบทดลองปัจจุบัน'!$A$5:$CL$846,85,0),2)</f>
        <v>4800</v>
      </c>
      <c r="CI125" s="32">
        <f>ROUND(VLOOKUP($B125,'3.ข้อมูลงบทดลองปัจจุบัน'!$A$5:$CL$846,86,0),2)</f>
        <v>15750</v>
      </c>
      <c r="CJ125" s="32">
        <f>ROUND(VLOOKUP($B125,'3.ข้อมูลงบทดลองปัจจุบัน'!$A$5:$CL$846,87,0),2)</f>
        <v>0</v>
      </c>
      <c r="CK125" s="32">
        <f>ROUND(VLOOKUP($B125,'3.ข้อมูลงบทดลองปัจจุบัน'!$A$5:$CL$846,88,0),2)</f>
        <v>39300</v>
      </c>
      <c r="CL125" s="32">
        <f>ROUND(VLOOKUP($B125,'3.ข้อมูลงบทดลองปัจจุบัน'!$A$5:$CL$846,89,0),2)</f>
        <v>0</v>
      </c>
      <c r="CM125" s="32">
        <f>ROUND(VLOOKUP($B125,'3.ข้อมูลงบทดลองปัจจุบัน'!$A$5:$CL$846,90,0),2)</f>
        <v>0</v>
      </c>
      <c r="CO125" s="75"/>
    </row>
    <row r="126" spans="1:93" x14ac:dyDescent="0.7">
      <c r="A126" s="101" t="s">
        <v>1471</v>
      </c>
      <c r="B126" s="101" t="s">
        <v>2117</v>
      </c>
      <c r="C126" s="100" t="s">
        <v>1503</v>
      </c>
      <c r="D126" s="32">
        <f>ROUND(VLOOKUP($B126,'3.ข้อมูลงบทดลองปัจจุบัน'!$A$5:$CL$846,3,0),2)</f>
        <v>715000</v>
      </c>
      <c r="E126" s="32">
        <f>ROUND(VLOOKUP($B126,'3.ข้อมูลงบทดลองปัจจุบัน'!$A$5:$CL$846,4,0),2)</f>
        <v>75000</v>
      </c>
      <c r="F126" s="32">
        <f>ROUND(VLOOKUP($B126,'3.ข้อมูลงบทดลองปัจจุบัน'!$A$5:$CL$846,5,0),2)</f>
        <v>0</v>
      </c>
      <c r="G126" s="32">
        <f>ROUND(VLOOKUP($B126,'3.ข้อมูลงบทดลองปัจจุบัน'!$A$5:$CL$846,6,0),2)</f>
        <v>5000</v>
      </c>
      <c r="H126" s="32">
        <f>ROUND(VLOOKUP($B126,'3.ข้อมูลงบทดลองปัจจุบัน'!$A$5:$CL$846,7,0),2)</f>
        <v>40000</v>
      </c>
      <c r="I126" s="32">
        <f>ROUND(VLOOKUP($B126,'3.ข้อมูลงบทดลองปัจจุบัน'!$A$5:$CL$846,8,0),2)</f>
        <v>0</v>
      </c>
      <c r="J126" s="32">
        <f>ROUND(VLOOKUP($B126,'3.ข้อมูลงบทดลองปัจจุบัน'!$A$5:$CL$846,9,0),2)</f>
        <v>0</v>
      </c>
      <c r="K126" s="32">
        <f>ROUND(VLOOKUP($B126,'3.ข้อมูลงบทดลองปัจจุบัน'!$A$5:$CL$846,10,0),2)</f>
        <v>200000</v>
      </c>
      <c r="L126" s="32">
        <f>ROUND(VLOOKUP($B126,'3.ข้อมูลงบทดลองปัจจุบัน'!$A$5:$CL$846,11,0),2)</f>
        <v>40000</v>
      </c>
      <c r="M126" s="32">
        <f>ROUND(VLOOKUP($B126,'3.ข้อมูลงบทดลองปัจจุบัน'!$A$5:$CL$846,12,0),2)</f>
        <v>0</v>
      </c>
      <c r="N126" s="32">
        <f>ROUND(VLOOKUP($B126,'3.ข้อมูลงบทดลองปัจจุบัน'!$A$5:$CL$846,13,0),2)</f>
        <v>0</v>
      </c>
      <c r="O126" s="32">
        <f>ROUND(VLOOKUP($B126,'3.ข้อมูลงบทดลองปัจจุบัน'!$A$5:$CL$846,14,0),2)</f>
        <v>0</v>
      </c>
      <c r="P126" s="32">
        <f>ROUND(VLOOKUP($B126,'3.ข้อมูลงบทดลองปัจจุบัน'!$A$5:$CL$846,15,0),2)</f>
        <v>0</v>
      </c>
      <c r="Q126" s="32">
        <f>ROUND(VLOOKUP($B126,'3.ข้อมูลงบทดลองปัจจุบัน'!$A$5:$CL$846,16,0),2)</f>
        <v>0</v>
      </c>
      <c r="R126" s="32">
        <f>ROUND(VLOOKUP($B126,'3.ข้อมูลงบทดลองปัจจุบัน'!$A$5:$CL$846,17,0),2)</f>
        <v>130000</v>
      </c>
      <c r="S126" s="32">
        <f>ROUND(VLOOKUP($B126,'3.ข้อมูลงบทดลองปัจจุบัน'!$A$5:$CL$846,18,0),2)</f>
        <v>350000</v>
      </c>
      <c r="T126" s="32">
        <f>ROUND(VLOOKUP($B126,'3.ข้อมูลงบทดลองปัจจุบัน'!$A$5:$CL$846,19,0),2)</f>
        <v>50000</v>
      </c>
      <c r="U126" s="32">
        <f>ROUND(VLOOKUP($B126,'3.ข้อมูลงบทดลองปัจจุบัน'!$A$5:$CL$846,20,0),2)</f>
        <v>0</v>
      </c>
      <c r="V126" s="32">
        <f>ROUND(VLOOKUP($B126,'3.ข้อมูลงบทดลองปัจจุบัน'!$A$5:$CL$846,21,0),2)</f>
        <v>50000</v>
      </c>
      <c r="W126" s="32">
        <f>ROUND(VLOOKUP($B126,'3.ข้อมูลงบทดลองปัจจุบัน'!$A$5:$CL$846,22,0),2)</f>
        <v>0</v>
      </c>
      <c r="X126" s="32">
        <f>ROUND(VLOOKUP($B126,'3.ข้อมูลงบทดลองปัจจุบัน'!$A$5:$CL$846,23,0),2)</f>
        <v>2610000</v>
      </c>
      <c r="Y126" s="32">
        <f>ROUND(VLOOKUP($B126,'3.ข้อมูลงบทดลองปัจจุบัน'!$A$5:$CL$846,24,0),2)</f>
        <v>0</v>
      </c>
      <c r="Z126" s="32">
        <f>ROUND(VLOOKUP($B126,'3.ข้อมูลงบทดลองปัจจุบัน'!$A$5:$CL$846,25,0),2)</f>
        <v>0</v>
      </c>
      <c r="AA126" s="32">
        <f>ROUND(VLOOKUP($B126,'3.ข้อมูลงบทดลองปัจจุบัน'!$A$5:$CL$846,26,0),2)</f>
        <v>100000</v>
      </c>
      <c r="AB126" s="32">
        <f>ROUND(VLOOKUP($B126,'3.ข้อมูลงบทดลองปัจจุบัน'!$A$5:$CL$846,27,0),2)</f>
        <v>0</v>
      </c>
      <c r="AC126" s="32">
        <f>ROUND(VLOOKUP($B126,'3.ข้อมูลงบทดลองปัจจุบัน'!$A$5:$CL$846,28,0),2)</f>
        <v>100000</v>
      </c>
      <c r="AD126" s="32">
        <f>ROUND(VLOOKUP($B126,'3.ข้อมูลงบทดลองปัจจุบัน'!$A$5:$CL$846,29,0),2)</f>
        <v>100000</v>
      </c>
      <c r="AE126" s="32">
        <f>ROUND(VLOOKUP($B126,'3.ข้อมูลงบทดลองปัจจุบัน'!$A$5:$CL$846,30,0),2)</f>
        <v>365000</v>
      </c>
      <c r="AF126" s="32">
        <f>ROUND(VLOOKUP($B126,'3.ข้อมูลงบทดลองปัจจุบัน'!$A$5:$CL$846,31,0),2)</f>
        <v>50000</v>
      </c>
      <c r="AG126" s="32">
        <f>ROUND(VLOOKUP($B126,'3.ข้อมูลงบทดลองปัจจุบัน'!$A$5:$CL$846,32,0),2)</f>
        <v>50000</v>
      </c>
      <c r="AH126" s="32">
        <f>ROUND(VLOOKUP($B126,'3.ข้อมูลงบทดลองปัจจุบัน'!$A$5:$CL$846,33,0),2)</f>
        <v>50000</v>
      </c>
      <c r="AI126" s="32">
        <f>ROUND(VLOOKUP($B126,'3.ข้อมูลงบทดลองปัจจุบัน'!$A$5:$CL$846,34,0),2)</f>
        <v>45000</v>
      </c>
      <c r="AJ126" s="32">
        <f>ROUND(VLOOKUP($B126,'3.ข้อมูลงบทดลองปัจจุบัน'!$A$5:$CL$846,35,0),2)</f>
        <v>50000</v>
      </c>
      <c r="AK126" s="32">
        <f>ROUND(VLOOKUP($B126,'3.ข้อมูลงบทดลองปัจจุบัน'!$A$5:$CL$846,36,0),2)</f>
        <v>50000</v>
      </c>
      <c r="AL126" s="32">
        <f>ROUND(VLOOKUP($B126,'3.ข้อมูลงบทดลองปัจจุบัน'!$A$5:$CL$846,37,0),2)</f>
        <v>850000</v>
      </c>
      <c r="AM126" s="32">
        <f>ROUND(VLOOKUP($B126,'3.ข้อมูลงบทดลองปัจจุบัน'!$A$5:$CL$846,38,0),2)</f>
        <v>0</v>
      </c>
      <c r="AN126" s="32">
        <f>ROUND(VLOOKUP($B126,'3.ข้อมูลงบทดลองปัจจุบัน'!$A$5:$CL$846,39,0),2)</f>
        <v>0</v>
      </c>
      <c r="AO126" s="32">
        <f>ROUND(VLOOKUP($B126,'3.ข้อมูลงบทดลองปัจจุบัน'!$A$5:$CL$846,40,0),2)</f>
        <v>0</v>
      </c>
      <c r="AP126" s="32">
        <f>ROUND(VLOOKUP($B126,'3.ข้อมูลงบทดลองปัจจุบัน'!$A$5:$CL$846,41,0),2)</f>
        <v>0</v>
      </c>
      <c r="AQ126" s="32">
        <f>ROUND(VLOOKUP($B126,'3.ข้อมูลงบทดลองปัจจุบัน'!$A$5:$CL$846,42,0),2)</f>
        <v>0</v>
      </c>
      <c r="AR126" s="32">
        <f>ROUND(VLOOKUP($B126,'3.ข้อมูลงบทดลองปัจจุบัน'!$A$5:$CL$846,43,0),2)</f>
        <v>0</v>
      </c>
      <c r="AS126" s="32">
        <f>ROUND(VLOOKUP($B126,'3.ข้อมูลงบทดลองปัจจุบัน'!$A$5:$CL$846,44,0),2)</f>
        <v>0</v>
      </c>
      <c r="AT126" s="32">
        <f>ROUND(VLOOKUP($B126,'3.ข้อมูลงบทดลองปัจจุบัน'!$A$5:$CL$846,45,0),2)</f>
        <v>3840</v>
      </c>
      <c r="AU126" s="32">
        <f>ROUND(VLOOKUP($B126,'3.ข้อมูลงบทดลองปัจจุบัน'!$A$5:$CL$846,46,0),2)</f>
        <v>0</v>
      </c>
      <c r="AV126" s="32">
        <f>ROUND(VLOOKUP($B126,'3.ข้อมูลงบทดลองปัจจุบัน'!$A$5:$CL$846,47,0),2)</f>
        <v>0</v>
      </c>
      <c r="AW126" s="32">
        <f>ROUND(VLOOKUP($B126,'3.ข้อมูลงบทดลองปัจจุบัน'!$A$5:$CL$846,48,0),2)</f>
        <v>0</v>
      </c>
      <c r="AX126" s="32">
        <f>ROUND(VLOOKUP($B126,'3.ข้อมูลงบทดลองปัจจุบัน'!$A$5:$CL$846,49,0),2)</f>
        <v>0</v>
      </c>
      <c r="AY126" s="32">
        <f>ROUND(VLOOKUP($B126,'3.ข้อมูลงบทดลองปัจจุบัน'!$A$5:$CL$846,50,0),2)</f>
        <v>0</v>
      </c>
      <c r="AZ126" s="32">
        <f>ROUND(VLOOKUP($B126,'3.ข้อมูลงบทดลองปัจจุบัน'!$A$5:$CL$846,51,0),2)</f>
        <v>0</v>
      </c>
      <c r="BA126" s="32">
        <f>ROUND(VLOOKUP($B126,'3.ข้อมูลงบทดลองปัจจุบัน'!$A$5:$CL$846,52,0),2)</f>
        <v>0</v>
      </c>
      <c r="BB126" s="32">
        <f>ROUND(VLOOKUP($B126,'3.ข้อมูลงบทดลองปัจจุบัน'!$A$5:$CL$846,53,0),2)</f>
        <v>0</v>
      </c>
      <c r="BC126" s="32">
        <f>ROUND(VLOOKUP($B126,'3.ข้อมูลงบทดลองปัจจุบัน'!$A$5:$CL$846,54,0),2)</f>
        <v>0</v>
      </c>
      <c r="BD126" s="32">
        <f>ROUND(VLOOKUP($B126,'3.ข้อมูลงบทดลองปัจจุบัน'!$A$5:$CL$846,55,0),2)</f>
        <v>0</v>
      </c>
      <c r="BE126" s="32">
        <f>ROUND(VLOOKUP($B126,'3.ข้อมูลงบทดลองปัจจุบัน'!$A$5:$CL$846,56,0),2)</f>
        <v>0</v>
      </c>
      <c r="BF126" s="32">
        <f>ROUND(VLOOKUP($B126,'3.ข้อมูลงบทดลองปัจจุบัน'!$A$5:$CL$846,57,0),2)</f>
        <v>0</v>
      </c>
      <c r="BG126" s="32">
        <f>ROUND(VLOOKUP($B126,'3.ข้อมูลงบทดลองปัจจุบัน'!$A$5:$CL$846,58,0),2)</f>
        <v>0</v>
      </c>
      <c r="BH126" s="32">
        <f>ROUND(VLOOKUP($B126,'3.ข้อมูลงบทดลองปัจจุบัน'!$A$5:$CL$846,59,0),2)</f>
        <v>455000</v>
      </c>
      <c r="BI126" s="32">
        <f>ROUND(VLOOKUP($B126,'3.ข้อมูลงบทดลองปัจจุบัน'!$A$5:$CL$846,60,0),2)</f>
        <v>0</v>
      </c>
      <c r="BJ126" s="32">
        <f>ROUND(VLOOKUP($B126,'3.ข้อมูลงบทดลองปัจจุบัน'!$A$5:$CL$846,61,0),2)</f>
        <v>0</v>
      </c>
      <c r="BK126" s="32">
        <f>ROUND(VLOOKUP($B126,'3.ข้อมูลงบทดลองปัจจุบัน'!$A$5:$CL$846,62,0),2)</f>
        <v>20000</v>
      </c>
      <c r="BL126" s="32">
        <f>ROUND(VLOOKUP($B126,'3.ข้อมูลงบทดลองปัจจุบัน'!$A$5:$CL$846,63,0),2)</f>
        <v>0</v>
      </c>
      <c r="BM126" s="32">
        <f>ROUND(VLOOKUP($B126,'3.ข้อมูลงบทดลองปัจจุบัน'!$A$5:$CL$846,64,0),2)</f>
        <v>300000</v>
      </c>
      <c r="BN126" s="32">
        <f>ROUND(VLOOKUP($B126,'3.ข้อมูลงบทดลองปัจจุบัน'!$A$5:$CL$846,65,0),2)</f>
        <v>0</v>
      </c>
      <c r="BO126" s="32">
        <f>ROUND(VLOOKUP($B126,'3.ข้อมูลงบทดลองปัจจุบัน'!$A$5:$CL$846,66,0),2)</f>
        <v>0</v>
      </c>
      <c r="BP126" s="32">
        <f>ROUND(VLOOKUP($B126,'3.ข้อมูลงบทดลองปัจจุบัน'!$A$5:$CL$846,67,0),2)</f>
        <v>0</v>
      </c>
      <c r="BQ126" s="32">
        <f>ROUND(VLOOKUP($B126,'3.ข้อมูลงบทดลองปัจจุบัน'!$A$5:$CL$846,68,0),2)</f>
        <v>0</v>
      </c>
      <c r="BR126" s="32">
        <f>ROUND(VLOOKUP($B126,'3.ข้อมูลงบทดลองปัจจุบัน'!$A$5:$CL$846,69,0),2)</f>
        <v>0</v>
      </c>
      <c r="BS126" s="32">
        <f>ROUND(VLOOKUP($B126,'3.ข้อมูลงบทดลองปัจจุบัน'!$A$5:$CL$846,70,0),2)</f>
        <v>1380000</v>
      </c>
      <c r="BT126" s="32">
        <f>ROUND(VLOOKUP($B126,'3.ข้อมูลงบทดลองปัจจุบัน'!$A$5:$CL$846,71,0),2)</f>
        <v>0</v>
      </c>
      <c r="BU126" s="32">
        <f>ROUND(VLOOKUP($B126,'3.ข้อมูลงบทดลองปัจจุบัน'!$A$5:$CL$846,72,0),2)</f>
        <v>0</v>
      </c>
      <c r="BV126" s="32">
        <f>ROUND(VLOOKUP($B126,'3.ข้อมูลงบทดลองปัจจุบัน'!$A$5:$CL$846,73,0),2)</f>
        <v>0</v>
      </c>
      <c r="BW126" s="32">
        <f>ROUND(VLOOKUP($B126,'3.ข้อมูลงบทดลองปัจจุบัน'!$A$5:$CL$846,74,0),2)</f>
        <v>0</v>
      </c>
      <c r="BX126" s="32">
        <f>ROUND(VLOOKUP($B126,'3.ข้อมูลงบทดลองปัจจุบัน'!$A$5:$CL$846,75,0),2)</f>
        <v>0</v>
      </c>
      <c r="BY126" s="32">
        <f>ROUND(VLOOKUP($B126,'3.ข้อมูลงบทดลองปัจจุบัน'!$A$5:$CL$846,76,0),2)</f>
        <v>345000</v>
      </c>
      <c r="BZ126" s="32">
        <f>ROUND(VLOOKUP($B126,'3.ข้อมูลงบทดลองปัจจุบัน'!$A$5:$CL$846,77,0),2)</f>
        <v>9600</v>
      </c>
      <c r="CA126" s="32">
        <f>ROUND(VLOOKUP($B126,'3.ข้อมูลงบทดลองปัจจุบัน'!$A$5:$CL$846,78,0),2)</f>
        <v>0</v>
      </c>
      <c r="CB126" s="32">
        <f>ROUND(VLOOKUP($B126,'3.ข้อมูลงบทดลองปัจจุบัน'!$A$5:$CL$846,79,0),2)</f>
        <v>0</v>
      </c>
      <c r="CC126" s="32">
        <f>ROUND(VLOOKUP($B126,'3.ข้อมูลงบทดลองปัจจุบัน'!$A$5:$CL$846,80,0),2)</f>
        <v>0</v>
      </c>
      <c r="CD126" s="32">
        <f>ROUND(VLOOKUP($B126,'3.ข้อมูลงบทดลองปัจจุบัน'!$A$5:$CL$846,81,0),2)</f>
        <v>80000</v>
      </c>
      <c r="CE126" s="32">
        <f>ROUND(VLOOKUP($B126,'3.ข้อมูลงบทดลองปัจจุบัน'!$A$5:$CL$846,82,0),2)</f>
        <v>50000</v>
      </c>
      <c r="CF126" s="32">
        <f>ROUND(VLOOKUP($B126,'3.ข้อมูลงบทดลองปัจจุบัน'!$A$5:$CL$846,83,0),2)</f>
        <v>0</v>
      </c>
      <c r="CG126" s="32">
        <f>ROUND(VLOOKUP($B126,'3.ข้อมูลงบทดลองปัจจุบัน'!$A$5:$CL$846,84,0),2)</f>
        <v>0</v>
      </c>
      <c r="CH126" s="32">
        <f>ROUND(VLOOKUP($B126,'3.ข้อมูลงบทดลองปัจจุบัน'!$A$5:$CL$846,85,0),2)</f>
        <v>0</v>
      </c>
      <c r="CI126" s="32">
        <f>ROUND(VLOOKUP($B126,'3.ข้อมูลงบทดลองปัจจุบัน'!$A$5:$CL$846,86,0),2)</f>
        <v>0</v>
      </c>
      <c r="CJ126" s="32">
        <f>ROUND(VLOOKUP($B126,'3.ข้อมูลงบทดลองปัจจุบัน'!$A$5:$CL$846,87,0),2)</f>
        <v>0</v>
      </c>
      <c r="CK126" s="32">
        <f>ROUND(VLOOKUP($B126,'3.ข้อมูลงบทดลองปัจจุบัน'!$A$5:$CL$846,88,0),2)</f>
        <v>0</v>
      </c>
      <c r="CL126" s="32">
        <f>ROUND(VLOOKUP($B126,'3.ข้อมูลงบทดลองปัจจุบัน'!$A$5:$CL$846,89,0),2)</f>
        <v>50000</v>
      </c>
      <c r="CM126" s="32">
        <f>ROUND(VLOOKUP($B126,'3.ข้อมูลงบทดลองปัจจุบัน'!$A$5:$CL$846,90,0),2)</f>
        <v>0</v>
      </c>
      <c r="CO126" s="75"/>
    </row>
    <row r="127" spans="1:93" x14ac:dyDescent="0.7">
      <c r="A127" s="101" t="s">
        <v>1471</v>
      </c>
      <c r="B127" s="101" t="s">
        <v>2118</v>
      </c>
      <c r="C127" s="100" t="s">
        <v>1504</v>
      </c>
      <c r="D127" s="32">
        <f>ROUND(VLOOKUP($B127,'3.ข้อมูลงบทดลองปัจจุบัน'!$A$5:$CL$846,3,0),2)</f>
        <v>0</v>
      </c>
      <c r="E127" s="32">
        <f>ROUND(VLOOKUP($B127,'3.ข้อมูลงบทดลองปัจจุบัน'!$A$5:$CL$846,4,0),2)</f>
        <v>0</v>
      </c>
      <c r="F127" s="32">
        <f>ROUND(VLOOKUP($B127,'3.ข้อมูลงบทดลองปัจจุบัน'!$A$5:$CL$846,5,0),2)</f>
        <v>1028080</v>
      </c>
      <c r="G127" s="32">
        <f>ROUND(VLOOKUP($B127,'3.ข้อมูลงบทดลองปัจจุบัน'!$A$5:$CL$846,6,0),2)</f>
        <v>153300</v>
      </c>
      <c r="H127" s="32">
        <f>ROUND(VLOOKUP($B127,'3.ข้อมูลงบทดลองปัจจุบัน'!$A$5:$CL$846,7,0),2)</f>
        <v>9000</v>
      </c>
      <c r="I127" s="32">
        <f>ROUND(VLOOKUP($B127,'3.ข้อมูลงบทดลองปัจจุบัน'!$A$5:$CL$846,8,0),2)</f>
        <v>68775</v>
      </c>
      <c r="J127" s="32">
        <f>ROUND(VLOOKUP($B127,'3.ข้อมูลงบทดลองปัจจุบัน'!$A$5:$CL$846,9,0),2)</f>
        <v>472555</v>
      </c>
      <c r="K127" s="32">
        <f>ROUND(VLOOKUP($B127,'3.ข้อมูลงบทดลองปัจจุบัน'!$A$5:$CL$846,10,0),2)</f>
        <v>377600</v>
      </c>
      <c r="L127" s="32">
        <f>ROUND(VLOOKUP($B127,'3.ข้อมูลงบทดลองปัจจุบัน'!$A$5:$CL$846,11,0),2)</f>
        <v>0</v>
      </c>
      <c r="M127" s="32">
        <f>ROUND(VLOOKUP($B127,'3.ข้อมูลงบทดลองปัจจุบัน'!$A$5:$CL$846,12,0),2)</f>
        <v>72375</v>
      </c>
      <c r="N127" s="32">
        <f>ROUND(VLOOKUP($B127,'3.ข้อมูลงบทดลองปัจจุบัน'!$A$5:$CL$846,13,0),2)</f>
        <v>0</v>
      </c>
      <c r="O127" s="32">
        <f>ROUND(VLOOKUP($B127,'3.ข้อมูลงบทดลองปัจจุบัน'!$A$5:$CL$846,14,0),2)</f>
        <v>0</v>
      </c>
      <c r="P127" s="32">
        <f>ROUND(VLOOKUP($B127,'3.ข้อมูลงบทดลองปัจจุบัน'!$A$5:$CL$846,15,0),2)</f>
        <v>543497</v>
      </c>
      <c r="Q127" s="32">
        <f>ROUND(VLOOKUP($B127,'3.ข้อมูลงบทดลองปัจจุบัน'!$A$5:$CL$846,16,0),2)</f>
        <v>328067.5</v>
      </c>
      <c r="R127" s="32">
        <f>ROUND(VLOOKUP($B127,'3.ข้อมูลงบทดลองปัจจุบัน'!$A$5:$CL$846,17,0),2)</f>
        <v>0</v>
      </c>
      <c r="S127" s="32">
        <f>ROUND(VLOOKUP($B127,'3.ข้อมูลงบทดลองปัจจุบัน'!$A$5:$CL$846,18,0),2)</f>
        <v>0</v>
      </c>
      <c r="T127" s="32">
        <f>ROUND(VLOOKUP($B127,'3.ข้อมูลงบทดลองปัจจุบัน'!$A$5:$CL$846,19,0),2)</f>
        <v>297750</v>
      </c>
      <c r="U127" s="32">
        <f>ROUND(VLOOKUP($B127,'3.ข้อมูลงบทดลองปัจจุบัน'!$A$5:$CL$846,20,0),2)</f>
        <v>0</v>
      </c>
      <c r="V127" s="32">
        <f>ROUND(VLOOKUP($B127,'3.ข้อมูลงบทดลองปัจจุบัน'!$A$5:$CL$846,21,0),2)</f>
        <v>0</v>
      </c>
      <c r="W127" s="32">
        <f>ROUND(VLOOKUP($B127,'3.ข้อมูลงบทดลองปัจจุบัน'!$A$5:$CL$846,22,0),2)</f>
        <v>0</v>
      </c>
      <c r="X127" s="32">
        <f>ROUND(VLOOKUP($B127,'3.ข้อมูลงบทดลองปัจจุบัน'!$A$5:$CL$846,23,0),2)</f>
        <v>113250</v>
      </c>
      <c r="Y127" s="32">
        <f>ROUND(VLOOKUP($B127,'3.ข้อมูลงบทดลองปัจจุบัน'!$A$5:$CL$846,24,0),2)</f>
        <v>265260</v>
      </c>
      <c r="Z127" s="32">
        <f>ROUND(VLOOKUP($B127,'3.ข้อมูลงบทดลองปัจจุบัน'!$A$5:$CL$846,25,0),2)</f>
        <v>0</v>
      </c>
      <c r="AA127" s="32">
        <f>ROUND(VLOOKUP($B127,'3.ข้อมูลงบทดลองปัจจุบัน'!$A$5:$CL$846,26,0),2)</f>
        <v>459150</v>
      </c>
      <c r="AB127" s="32">
        <f>ROUND(VLOOKUP($B127,'3.ข้อมูลงบทดลองปัจจุบัน'!$A$5:$CL$846,27,0),2)</f>
        <v>296100</v>
      </c>
      <c r="AC127" s="32">
        <f>ROUND(VLOOKUP($B127,'3.ข้อมูลงบทดลองปัจจุบัน'!$A$5:$CL$846,28,0),2)</f>
        <v>344325</v>
      </c>
      <c r="AD127" s="32">
        <f>ROUND(VLOOKUP($B127,'3.ข้อมูลงบทดลองปัจจุบัน'!$A$5:$CL$846,29,0),2)</f>
        <v>166680</v>
      </c>
      <c r="AE127" s="32">
        <f>ROUND(VLOOKUP($B127,'3.ข้อมูลงบทดลองปัจจุบัน'!$A$5:$CL$846,30,0),2)</f>
        <v>321535</v>
      </c>
      <c r="AF127" s="32">
        <f>ROUND(VLOOKUP($B127,'3.ข้อมูลงบทดลองปัจจุบัน'!$A$5:$CL$846,31,0),2)</f>
        <v>390405</v>
      </c>
      <c r="AG127" s="32">
        <f>ROUND(VLOOKUP($B127,'3.ข้อมูลงบทดลองปัจจุบัน'!$A$5:$CL$846,32,0),2)</f>
        <v>0</v>
      </c>
      <c r="AH127" s="32">
        <f>ROUND(VLOOKUP($B127,'3.ข้อมูลงบทดลองปัจจุบัน'!$A$5:$CL$846,33,0),2)</f>
        <v>949840</v>
      </c>
      <c r="AI127" s="32">
        <f>ROUND(VLOOKUP($B127,'3.ข้อมูลงบทดลองปัจจุบัน'!$A$5:$CL$846,34,0),2)</f>
        <v>0</v>
      </c>
      <c r="AJ127" s="32">
        <f>ROUND(VLOOKUP($B127,'3.ข้อมูลงบทดลองปัจจุบัน'!$A$5:$CL$846,35,0),2)</f>
        <v>10350</v>
      </c>
      <c r="AK127" s="32">
        <f>ROUND(VLOOKUP($B127,'3.ข้อมูลงบทดลองปัจจุบัน'!$A$5:$CL$846,36,0),2)</f>
        <v>294870</v>
      </c>
      <c r="AL127" s="32">
        <f>ROUND(VLOOKUP($B127,'3.ข้อมูลงบทดลองปัจจุบัน'!$A$5:$CL$846,37,0),2)</f>
        <v>0</v>
      </c>
      <c r="AM127" s="32">
        <f>ROUND(VLOOKUP($B127,'3.ข้อมูลงบทดลองปัจจุบัน'!$A$5:$CL$846,38,0),2)</f>
        <v>226370</v>
      </c>
      <c r="AN127" s="32">
        <f>ROUND(VLOOKUP($B127,'3.ข้อมูลงบทดลองปัจจุบัน'!$A$5:$CL$846,39,0),2)</f>
        <v>242795</v>
      </c>
      <c r="AO127" s="32">
        <f>ROUND(VLOOKUP($B127,'3.ข้อมูลงบทดลองปัจจุบัน'!$A$5:$CL$846,40,0),2)</f>
        <v>338740</v>
      </c>
      <c r="AP127" s="32">
        <f>ROUND(VLOOKUP($B127,'3.ข้อมูลงบทดลองปัจจุบัน'!$A$5:$CL$846,41,0),2)</f>
        <v>884850</v>
      </c>
      <c r="AQ127" s="32">
        <f>ROUND(VLOOKUP($B127,'3.ข้อมูลงบทดลองปัจจุบัน'!$A$5:$CL$846,42,0),2)</f>
        <v>87000</v>
      </c>
      <c r="AR127" s="32">
        <f>ROUND(VLOOKUP($B127,'3.ข้อมูลงบทดลองปัจจุบัน'!$A$5:$CL$846,43,0),2)</f>
        <v>159024</v>
      </c>
      <c r="AS127" s="32">
        <f>ROUND(VLOOKUP($B127,'3.ข้อมูลงบทดลองปัจจุบัน'!$A$5:$CL$846,44,0),2)</f>
        <v>0</v>
      </c>
      <c r="AT127" s="32">
        <f>ROUND(VLOOKUP($B127,'3.ข้อมูลงบทดลองปัจจุบัน'!$A$5:$CL$846,45,0),2)</f>
        <v>229890</v>
      </c>
      <c r="AU127" s="32">
        <f>ROUND(VLOOKUP($B127,'3.ข้อมูลงบทดลองปัจจุบัน'!$A$5:$CL$846,46,0),2)</f>
        <v>0</v>
      </c>
      <c r="AV127" s="32">
        <f>ROUND(VLOOKUP($B127,'3.ข้อมูลงบทดลองปัจจุบัน'!$A$5:$CL$846,47,0),2)</f>
        <v>304300</v>
      </c>
      <c r="AW127" s="32">
        <f>ROUND(VLOOKUP($B127,'3.ข้อมูลงบทดลองปัจจุบัน'!$A$5:$CL$846,48,0),2)</f>
        <v>130050</v>
      </c>
      <c r="AX127" s="32">
        <f>ROUND(VLOOKUP($B127,'3.ข้อมูลงบทดลองปัจจุบัน'!$A$5:$CL$846,49,0),2)</f>
        <v>0</v>
      </c>
      <c r="AY127" s="32">
        <f>ROUND(VLOOKUP($B127,'3.ข้อมูลงบทดลองปัจจุบัน'!$A$5:$CL$846,50,0),2)</f>
        <v>0</v>
      </c>
      <c r="AZ127" s="32">
        <f>ROUND(VLOOKUP($B127,'3.ข้อมูลงบทดลองปัจจุบัน'!$A$5:$CL$846,51,0),2)</f>
        <v>190200</v>
      </c>
      <c r="BA127" s="32">
        <f>ROUND(VLOOKUP($B127,'3.ข้อมูลงบทดลองปัจจุบัน'!$A$5:$CL$846,52,0),2)</f>
        <v>76500</v>
      </c>
      <c r="BB127" s="32">
        <f>ROUND(VLOOKUP($B127,'3.ข้อมูลงบทดลองปัจจุบัน'!$A$5:$CL$846,53,0),2)</f>
        <v>842880</v>
      </c>
      <c r="BC127" s="32">
        <f>ROUND(VLOOKUP($B127,'3.ข้อมูลงบทดลองปัจจุบัน'!$A$5:$CL$846,54,0),2)</f>
        <v>252540</v>
      </c>
      <c r="BD127" s="32">
        <f>ROUND(VLOOKUP($B127,'3.ข้อมูลงบทดลองปัจจุบัน'!$A$5:$CL$846,55,0),2)</f>
        <v>163200</v>
      </c>
      <c r="BE127" s="32">
        <f>ROUND(VLOOKUP($B127,'3.ข้อมูลงบทดลองปัจจุบัน'!$A$5:$CL$846,56,0),2)</f>
        <v>448920</v>
      </c>
      <c r="BF127" s="32">
        <f>ROUND(VLOOKUP($B127,'3.ข้อมูลงบทดลองปัจจุบัน'!$A$5:$CL$846,57,0),2)</f>
        <v>365000</v>
      </c>
      <c r="BG127" s="32">
        <f>ROUND(VLOOKUP($B127,'3.ข้อมูลงบทดลองปัจจุบัน'!$A$5:$CL$846,58,0),2)</f>
        <v>0</v>
      </c>
      <c r="BH127" s="32">
        <f>ROUND(VLOOKUP($B127,'3.ข้อมูลงบทดลองปัจจุบัน'!$A$5:$CL$846,59,0),2)</f>
        <v>69900</v>
      </c>
      <c r="BI127" s="32">
        <f>ROUND(VLOOKUP($B127,'3.ข้อมูลงบทดลองปัจจุบัน'!$A$5:$CL$846,60,0),2)</f>
        <v>0</v>
      </c>
      <c r="BJ127" s="32">
        <f>ROUND(VLOOKUP($B127,'3.ข้อมูลงบทดลองปัจจุบัน'!$A$5:$CL$846,61,0),2)</f>
        <v>0</v>
      </c>
      <c r="BK127" s="32">
        <f>ROUND(VLOOKUP($B127,'3.ข้อมูลงบทดลองปัจจุบัน'!$A$5:$CL$846,62,0),2)</f>
        <v>0</v>
      </c>
      <c r="BL127" s="32">
        <f>ROUND(VLOOKUP($B127,'3.ข้อมูลงบทดลองปัจจุบัน'!$A$5:$CL$846,63,0),2)</f>
        <v>0</v>
      </c>
      <c r="BM127" s="32">
        <f>ROUND(VLOOKUP($B127,'3.ข้อมูลงบทดลองปัจจุบัน'!$A$5:$CL$846,64,0),2)</f>
        <v>74880</v>
      </c>
      <c r="BN127" s="32">
        <f>ROUND(VLOOKUP($B127,'3.ข้อมูลงบทดลองปัจจุบัน'!$A$5:$CL$846,65,0),2)</f>
        <v>0</v>
      </c>
      <c r="BO127" s="32">
        <f>ROUND(VLOOKUP($B127,'3.ข้อมูลงบทดลองปัจจุบัน'!$A$5:$CL$846,66,0),2)</f>
        <v>0</v>
      </c>
      <c r="BP127" s="32">
        <f>ROUND(VLOOKUP($B127,'3.ข้อมูลงบทดลองปัจจุบัน'!$A$5:$CL$846,67,0),2)</f>
        <v>0</v>
      </c>
      <c r="BQ127" s="32">
        <f>ROUND(VLOOKUP($B127,'3.ข้อมูลงบทดลองปัจจุบัน'!$A$5:$CL$846,68,0),2)</f>
        <v>115680</v>
      </c>
      <c r="BR127" s="32">
        <f>ROUND(VLOOKUP($B127,'3.ข้อมูลงบทดลองปัจจุบัน'!$A$5:$CL$846,69,0),2)</f>
        <v>0</v>
      </c>
      <c r="BS127" s="32">
        <f>ROUND(VLOOKUP($B127,'3.ข้อมูลงบทดลองปัจจุบัน'!$A$5:$CL$846,70,0),2)</f>
        <v>0</v>
      </c>
      <c r="BT127" s="32">
        <f>ROUND(VLOOKUP($B127,'3.ข้อมูลงบทดลองปัจจุบัน'!$A$5:$CL$846,71,0),2)</f>
        <v>57150</v>
      </c>
      <c r="BU127" s="32">
        <f>ROUND(VLOOKUP($B127,'3.ข้อมูลงบทดลองปัจจุบัน'!$A$5:$CL$846,72,0),2)</f>
        <v>0</v>
      </c>
      <c r="BV127" s="32">
        <f>ROUND(VLOOKUP($B127,'3.ข้อมูลงบทดลองปัจจุบัน'!$A$5:$CL$846,73,0),2)</f>
        <v>710670</v>
      </c>
      <c r="BW127" s="32">
        <f>ROUND(VLOOKUP($B127,'3.ข้อมูลงบทดลองปัจจุบัน'!$A$5:$CL$846,74,0),2)</f>
        <v>0</v>
      </c>
      <c r="BX127" s="32">
        <f>ROUND(VLOOKUP($B127,'3.ข้อมูลงบทดลองปัจจุบัน'!$A$5:$CL$846,75,0),2)</f>
        <v>0</v>
      </c>
      <c r="BY127" s="32">
        <f>ROUND(VLOOKUP($B127,'3.ข้อมูลงบทดลองปัจจุบัน'!$A$5:$CL$846,76,0),2)</f>
        <v>0</v>
      </c>
      <c r="BZ127" s="32">
        <f>ROUND(VLOOKUP($B127,'3.ข้อมูลงบทดลองปัจจุบัน'!$A$5:$CL$846,77,0),2)</f>
        <v>194970</v>
      </c>
      <c r="CA127" s="32">
        <f>ROUND(VLOOKUP($B127,'3.ข้อมูลงบทดลองปัจจุบัน'!$A$5:$CL$846,78,0),2)</f>
        <v>393320</v>
      </c>
      <c r="CB127" s="32">
        <f>ROUND(VLOOKUP($B127,'3.ข้อมูลงบทดลองปัจจุบัน'!$A$5:$CL$846,79,0),2)</f>
        <v>409810</v>
      </c>
      <c r="CC127" s="32">
        <f>ROUND(VLOOKUP($B127,'3.ข้อมูลงบทดลองปัจจุบัน'!$A$5:$CL$846,80,0),2)</f>
        <v>3297120.5</v>
      </c>
      <c r="CD127" s="32">
        <f>ROUND(VLOOKUP($B127,'3.ข้อมูลงบทดลองปัจจุบัน'!$A$5:$CL$846,81,0),2)</f>
        <v>0</v>
      </c>
      <c r="CE127" s="32">
        <f>ROUND(VLOOKUP($B127,'3.ข้อมูลงบทดลองปัจจุบัน'!$A$5:$CL$846,82,0),2)</f>
        <v>558853</v>
      </c>
      <c r="CF127" s="32">
        <f>ROUND(VLOOKUP($B127,'3.ข้อมูลงบทดลองปัจจุบัน'!$A$5:$CL$846,83,0),2)</f>
        <v>0</v>
      </c>
      <c r="CG127" s="32">
        <f>ROUND(VLOOKUP($B127,'3.ข้อมูลงบทดลองปัจจุบัน'!$A$5:$CL$846,84,0),2)</f>
        <v>145960</v>
      </c>
      <c r="CH127" s="32">
        <f>ROUND(VLOOKUP($B127,'3.ข้อมูลงบทดลองปัจจุบัน'!$A$5:$CL$846,85,0),2)</f>
        <v>760550</v>
      </c>
      <c r="CI127" s="32">
        <f>ROUND(VLOOKUP($B127,'3.ข้อมูลงบทดลองปัจจุบัน'!$A$5:$CL$846,86,0),2)</f>
        <v>0</v>
      </c>
      <c r="CJ127" s="32">
        <f>ROUND(VLOOKUP($B127,'3.ข้อมูลงบทดลองปัจจุบัน'!$A$5:$CL$846,87,0),2)</f>
        <v>14137.5</v>
      </c>
      <c r="CK127" s="32">
        <f>ROUND(VLOOKUP($B127,'3.ข้อมูลงบทดลองปัจจุบัน'!$A$5:$CL$846,88,0),2)</f>
        <v>220490</v>
      </c>
      <c r="CL127" s="32">
        <f>ROUND(VLOOKUP($B127,'3.ข้อมูลงบทดลองปัจจุบัน'!$A$5:$CL$846,89,0),2)</f>
        <v>23520</v>
      </c>
      <c r="CM127" s="32">
        <f>ROUND(VLOOKUP($B127,'3.ข้อมูลงบทดลองปัจจุบัน'!$A$5:$CL$846,90,0),2)</f>
        <v>0</v>
      </c>
      <c r="CO127" s="75"/>
    </row>
    <row r="128" spans="1:93" x14ac:dyDescent="0.7">
      <c r="A128" s="101" t="s">
        <v>1471</v>
      </c>
      <c r="B128" s="101" t="s">
        <v>2119</v>
      </c>
      <c r="C128" s="100" t="s">
        <v>1487</v>
      </c>
      <c r="D128" s="32">
        <f>ROUND(VLOOKUP($B128,'3.ข้อมูลงบทดลองปัจจุบัน'!$A$5:$CL$846,3,0),2)</f>
        <v>33160</v>
      </c>
      <c r="E128" s="32">
        <f>ROUND(VLOOKUP($B128,'3.ข้อมูลงบทดลองปัจจุบัน'!$A$5:$CL$846,4,0),2)</f>
        <v>0</v>
      </c>
      <c r="F128" s="32">
        <f>ROUND(VLOOKUP($B128,'3.ข้อมูลงบทดลองปัจจุบัน'!$A$5:$CL$846,5,0),2)</f>
        <v>1753849</v>
      </c>
      <c r="G128" s="32">
        <f>ROUND(VLOOKUP($B128,'3.ข้อมูลงบทดลองปัจจุบัน'!$A$5:$CL$846,6,0),2)</f>
        <v>1569400</v>
      </c>
      <c r="H128" s="32">
        <f>ROUND(VLOOKUP($B128,'3.ข้อมูลงบทดลองปัจจุบัน'!$A$5:$CL$846,7,0),2)</f>
        <v>0</v>
      </c>
      <c r="I128" s="32">
        <f>ROUND(VLOOKUP($B128,'3.ข้อมูลงบทดลองปัจจุบัน'!$A$5:$CL$846,8,0),2)</f>
        <v>0</v>
      </c>
      <c r="J128" s="32">
        <f>ROUND(VLOOKUP($B128,'3.ข้อมูลงบทดลองปัจจุบัน'!$A$5:$CL$846,9,0),2)</f>
        <v>3569600</v>
      </c>
      <c r="K128" s="32">
        <f>ROUND(VLOOKUP($B128,'3.ข้อมูลงบทดลองปัจจุบัน'!$A$5:$CL$846,10,0),2)</f>
        <v>3201300</v>
      </c>
      <c r="L128" s="32">
        <f>ROUND(VLOOKUP($B128,'3.ข้อมูลงบทดลองปัจจุบัน'!$A$5:$CL$846,11,0),2)</f>
        <v>1410700</v>
      </c>
      <c r="M128" s="32">
        <f>ROUND(VLOOKUP($B128,'3.ข้อมูลงบทดลองปัจจุบัน'!$A$5:$CL$846,12,0),2)</f>
        <v>1636100</v>
      </c>
      <c r="N128" s="32">
        <f>ROUND(VLOOKUP($B128,'3.ข้อมูลงบทดลองปัจจุบัน'!$A$5:$CL$846,13,0),2)</f>
        <v>3626600</v>
      </c>
      <c r="O128" s="32">
        <f>ROUND(VLOOKUP($B128,'3.ข้อมูลงบทดลองปัจจุบัน'!$A$5:$CL$846,14,0),2)</f>
        <v>590400</v>
      </c>
      <c r="P128" s="32">
        <f>ROUND(VLOOKUP($B128,'3.ข้อมูลงบทดลองปัจจุบัน'!$A$5:$CL$846,15,0),2)</f>
        <v>2792736</v>
      </c>
      <c r="Q128" s="32">
        <f>ROUND(VLOOKUP($B128,'3.ข้อมูลงบทดลองปัจจุบัน'!$A$5:$CL$846,16,0),2)</f>
        <v>920900</v>
      </c>
      <c r="R128" s="32">
        <f>ROUND(VLOOKUP($B128,'3.ข้อมูลงบทดลองปัจจุบัน'!$A$5:$CL$846,17,0),2)</f>
        <v>1953500</v>
      </c>
      <c r="S128" s="32">
        <f>ROUND(VLOOKUP($B128,'3.ข้อมูลงบทดลองปัจจุบัน'!$A$5:$CL$846,18,0),2)</f>
        <v>4149000</v>
      </c>
      <c r="T128" s="32">
        <f>ROUND(VLOOKUP($B128,'3.ข้อมูลงบทดลองปัจจุบัน'!$A$5:$CL$846,19,0),2)</f>
        <v>1136600</v>
      </c>
      <c r="U128" s="32">
        <f>ROUND(VLOOKUP($B128,'3.ข้อมูลงบทดลองปัจจุบัน'!$A$5:$CL$846,20,0),2)</f>
        <v>1365000</v>
      </c>
      <c r="V128" s="32">
        <f>ROUND(VLOOKUP($B128,'3.ข้อมูลงบทดลองปัจจุบัน'!$A$5:$CL$846,21,0),2)</f>
        <v>1051600</v>
      </c>
      <c r="W128" s="32">
        <f>ROUND(VLOOKUP($B128,'3.ข้อมูลงบทดลองปัจจุบัน'!$A$5:$CL$846,22,0),2)</f>
        <v>540700</v>
      </c>
      <c r="X128" s="32">
        <f>ROUND(VLOOKUP($B128,'3.ข้อมูลงบทดลองปัจจุบัน'!$A$5:$CL$846,23,0),2)</f>
        <v>0</v>
      </c>
      <c r="Y128" s="32">
        <f>ROUND(VLOOKUP($B128,'3.ข้อมูลงบทดลองปัจจุบัน'!$A$5:$CL$846,24,0),2)</f>
        <v>292700</v>
      </c>
      <c r="Z128" s="32">
        <f>ROUND(VLOOKUP($B128,'3.ข้อมูลงบทดลองปัจจุบัน'!$A$5:$CL$846,25,0),2)</f>
        <v>1694000</v>
      </c>
      <c r="AA128" s="32">
        <f>ROUND(VLOOKUP($B128,'3.ข้อมูลงบทดลองปัจจุบัน'!$A$5:$CL$846,26,0),2)</f>
        <v>1571850</v>
      </c>
      <c r="AB128" s="32">
        <f>ROUND(VLOOKUP($B128,'3.ข้อมูลงบทดลองปัจจุบัน'!$A$5:$CL$846,27,0),2)</f>
        <v>907550</v>
      </c>
      <c r="AC128" s="32">
        <f>ROUND(VLOOKUP($B128,'3.ข้อมูลงบทดลองปัจจุบัน'!$A$5:$CL$846,28,0),2)</f>
        <v>497600</v>
      </c>
      <c r="AD128" s="32">
        <f>ROUND(VLOOKUP($B128,'3.ข้อมูลงบทดลองปัจจุบัน'!$A$5:$CL$846,29,0),2)</f>
        <v>0</v>
      </c>
      <c r="AE128" s="32">
        <f>ROUND(VLOOKUP($B128,'3.ข้อมูลงบทดลองปัจจุบัน'!$A$5:$CL$846,30,0),2)</f>
        <v>3111283</v>
      </c>
      <c r="AF128" s="32">
        <f>ROUND(VLOOKUP($B128,'3.ข้อมูลงบทดลองปัจจุบัน'!$A$5:$CL$846,31,0),2)</f>
        <v>1286900</v>
      </c>
      <c r="AG128" s="32">
        <f>ROUND(VLOOKUP($B128,'3.ข้อมูลงบทดลองปัจจุบัน'!$A$5:$CL$846,32,0),2)</f>
        <v>0</v>
      </c>
      <c r="AH128" s="32">
        <f>ROUND(VLOOKUP($B128,'3.ข้อมูลงบทดลองปัจจุบัน'!$A$5:$CL$846,33,0),2)</f>
        <v>1900800</v>
      </c>
      <c r="AI128" s="32">
        <f>ROUND(VLOOKUP($B128,'3.ข้อมูลงบทดลองปัจจุบัน'!$A$5:$CL$846,34,0),2)</f>
        <v>2113800</v>
      </c>
      <c r="AJ128" s="32">
        <f>ROUND(VLOOKUP($B128,'3.ข้อมูลงบทดลองปัจจุบัน'!$A$5:$CL$846,35,0),2)</f>
        <v>0</v>
      </c>
      <c r="AK128" s="32">
        <f>ROUND(VLOOKUP($B128,'3.ข้อมูลงบทดลองปัจจุบัน'!$A$5:$CL$846,36,0),2)</f>
        <v>734500</v>
      </c>
      <c r="AL128" s="32">
        <f>ROUND(VLOOKUP($B128,'3.ข้อมูลงบทดลองปัจจุบัน'!$A$5:$CL$846,37,0),2)</f>
        <v>0</v>
      </c>
      <c r="AM128" s="32">
        <f>ROUND(VLOOKUP($B128,'3.ข้อมูลงบทดลองปัจจุบัน'!$A$5:$CL$846,38,0),2)</f>
        <v>1884833</v>
      </c>
      <c r="AN128" s="32">
        <f>ROUND(VLOOKUP($B128,'3.ข้อมูลงบทดลองปัจจุบัน'!$A$5:$CL$846,39,0),2)</f>
        <v>502488</v>
      </c>
      <c r="AO128" s="32">
        <f>ROUND(VLOOKUP($B128,'3.ข้อมูลงบทดลองปัจจุบัน'!$A$5:$CL$846,40,0),2)</f>
        <v>1846502</v>
      </c>
      <c r="AP128" s="32">
        <f>ROUND(VLOOKUP($B128,'3.ข้อมูลงบทดลองปัจจุบัน'!$A$5:$CL$846,41,0),2)</f>
        <v>1371975</v>
      </c>
      <c r="AQ128" s="32">
        <f>ROUND(VLOOKUP($B128,'3.ข้อมูลงบทดลองปัจจุบัน'!$A$5:$CL$846,42,0),2)</f>
        <v>2132000</v>
      </c>
      <c r="AR128" s="32">
        <f>ROUND(VLOOKUP($B128,'3.ข้อมูลงบทดลองปัจจุบัน'!$A$5:$CL$846,43,0),2)</f>
        <v>256297</v>
      </c>
      <c r="AS128" s="32">
        <f>ROUND(VLOOKUP($B128,'3.ข้อมูลงบทดลองปัจจุบัน'!$A$5:$CL$846,44,0),2)</f>
        <v>2103366</v>
      </c>
      <c r="AT128" s="32">
        <f>ROUND(VLOOKUP($B128,'3.ข้อมูลงบทดลองปัจจุบัน'!$A$5:$CL$846,45,0),2)</f>
        <v>1907562</v>
      </c>
      <c r="AU128" s="32">
        <f>ROUND(VLOOKUP($B128,'3.ข้อมูลงบทดลองปัจจุบัน'!$A$5:$CL$846,46,0),2)</f>
        <v>0</v>
      </c>
      <c r="AV128" s="32">
        <f>ROUND(VLOOKUP($B128,'3.ข้อมูลงบทดลองปัจจุบัน'!$A$5:$CL$846,47,0),2)</f>
        <v>1412881</v>
      </c>
      <c r="AW128" s="32">
        <f>ROUND(VLOOKUP($B128,'3.ข้อมูลงบทดลองปัจจุบัน'!$A$5:$CL$846,48,0),2)</f>
        <v>648483</v>
      </c>
      <c r="AX128" s="32">
        <f>ROUND(VLOOKUP($B128,'3.ข้อมูลงบทดลองปัจจุบัน'!$A$5:$CL$846,49,0),2)</f>
        <v>497067</v>
      </c>
      <c r="AY128" s="32">
        <f>ROUND(VLOOKUP($B128,'3.ข้อมูลงบทดลองปัจจุบัน'!$A$5:$CL$846,50,0),2)</f>
        <v>699270</v>
      </c>
      <c r="AZ128" s="32">
        <f>ROUND(VLOOKUP($B128,'3.ข้อมูลงบทดลองปัจจุบัน'!$A$5:$CL$846,51,0),2)</f>
        <v>1929176</v>
      </c>
      <c r="BA128" s="32">
        <f>ROUND(VLOOKUP($B128,'3.ข้อมูลงบทดลองปัจจุบัน'!$A$5:$CL$846,52,0),2)</f>
        <v>1661157</v>
      </c>
      <c r="BB128" s="32">
        <f>ROUND(VLOOKUP($B128,'3.ข้อมูลงบทดลองปัจจุบัน'!$A$5:$CL$846,53,0),2)</f>
        <v>2619138</v>
      </c>
      <c r="BC128" s="32">
        <f>ROUND(VLOOKUP($B128,'3.ข้อมูลงบทดลองปัจจุบัน'!$A$5:$CL$846,54,0),2)</f>
        <v>1273884</v>
      </c>
      <c r="BD128" s="32">
        <f>ROUND(VLOOKUP($B128,'3.ข้อมูลงบทดลองปัจจุบัน'!$A$5:$CL$846,55,0),2)</f>
        <v>0</v>
      </c>
      <c r="BE128" s="32">
        <f>ROUND(VLOOKUP($B128,'3.ข้อมูลงบทดลองปัจจุบัน'!$A$5:$CL$846,56,0),2)</f>
        <v>4070200</v>
      </c>
      <c r="BF128" s="32">
        <f>ROUND(VLOOKUP($B128,'3.ข้อมูลงบทดลองปัจจุบัน'!$A$5:$CL$846,57,0),2)</f>
        <v>685200</v>
      </c>
      <c r="BG128" s="32">
        <f>ROUND(VLOOKUP($B128,'3.ข้อมูลงบทดลองปัจจุบัน'!$A$5:$CL$846,58,0),2)</f>
        <v>1302900</v>
      </c>
      <c r="BH128" s="32">
        <f>ROUND(VLOOKUP($B128,'3.ข้อมูลงบทดลองปัจจุบัน'!$A$5:$CL$846,59,0),2)</f>
        <v>0</v>
      </c>
      <c r="BI128" s="32">
        <f>ROUND(VLOOKUP($B128,'3.ข้อมูลงบทดลองปัจจุบัน'!$A$5:$CL$846,60,0),2)</f>
        <v>637800</v>
      </c>
      <c r="BJ128" s="32">
        <f>ROUND(VLOOKUP($B128,'3.ข้อมูลงบทดลองปัจจุบัน'!$A$5:$CL$846,61,0),2)</f>
        <v>422600</v>
      </c>
      <c r="BK128" s="32">
        <f>ROUND(VLOOKUP($B128,'3.ข้อมูลงบทดลองปัจจุบัน'!$A$5:$CL$846,62,0),2)</f>
        <v>1609100</v>
      </c>
      <c r="BL128" s="32">
        <f>ROUND(VLOOKUP($B128,'3.ข้อมูลงบทดลองปัจจุบัน'!$A$5:$CL$846,63,0),2)</f>
        <v>2007000</v>
      </c>
      <c r="BM128" s="32">
        <f>ROUND(VLOOKUP($B128,'3.ข้อมูลงบทดลองปัจจุบัน'!$A$5:$CL$846,64,0),2)</f>
        <v>0</v>
      </c>
      <c r="BN128" s="32">
        <f>ROUND(VLOOKUP($B128,'3.ข้อมูลงบทดลองปัจจุบัน'!$A$5:$CL$846,65,0),2)</f>
        <v>461900</v>
      </c>
      <c r="BO128" s="32">
        <f>ROUND(VLOOKUP($B128,'3.ข้อมูลงบทดลองปัจจุบัน'!$A$5:$CL$846,66,0),2)</f>
        <v>458600</v>
      </c>
      <c r="BP128" s="32">
        <f>ROUND(VLOOKUP($B128,'3.ข้อมูลงบทดลองปัจจุบัน'!$A$5:$CL$846,67,0),2)</f>
        <v>668300</v>
      </c>
      <c r="BQ128" s="32">
        <f>ROUND(VLOOKUP($B128,'3.ข้อมูลงบทดลองปัจจุบัน'!$A$5:$CL$846,68,0),2)</f>
        <v>564400</v>
      </c>
      <c r="BR128" s="32">
        <f>ROUND(VLOOKUP($B128,'3.ข้อมูลงบทดลองปัจจุบัน'!$A$5:$CL$846,69,0),2)</f>
        <v>477534</v>
      </c>
      <c r="BS128" s="32">
        <f>ROUND(VLOOKUP($B128,'3.ข้อมูลงบทดลองปัจจุบัน'!$A$5:$CL$846,70,0),2)</f>
        <v>0</v>
      </c>
      <c r="BT128" s="32">
        <f>ROUND(VLOOKUP($B128,'3.ข้อมูลงบทดลองปัจจุบัน'!$A$5:$CL$846,71,0),2)</f>
        <v>1560053</v>
      </c>
      <c r="BU128" s="32">
        <f>ROUND(VLOOKUP($B128,'3.ข้อมูลงบทดลองปัจจุบัน'!$A$5:$CL$846,72,0),2)</f>
        <v>1909156</v>
      </c>
      <c r="BV128" s="32">
        <f>ROUND(VLOOKUP($B128,'3.ข้อมูลงบทดลองปัจจุบัน'!$A$5:$CL$846,73,0),2)</f>
        <v>4837337</v>
      </c>
      <c r="BW128" s="32">
        <f>ROUND(VLOOKUP($B128,'3.ข้อมูลงบทดลองปัจจุบัน'!$A$5:$CL$846,74,0),2)</f>
        <v>0</v>
      </c>
      <c r="BX128" s="32">
        <f>ROUND(VLOOKUP($B128,'3.ข้อมูลงบทดลองปัจจุบัน'!$A$5:$CL$846,75,0),2)</f>
        <v>2019177</v>
      </c>
      <c r="BY128" s="32">
        <f>ROUND(VLOOKUP($B128,'3.ข้อมูลงบทดลองปัจจุบัน'!$A$5:$CL$846,76,0),2)</f>
        <v>3599784</v>
      </c>
      <c r="BZ128" s="32">
        <f>ROUND(VLOOKUP($B128,'3.ข้อมูลงบทดลองปัจจุบัน'!$A$5:$CL$846,77,0),2)</f>
        <v>1040300</v>
      </c>
      <c r="CA128" s="32">
        <f>ROUND(VLOOKUP($B128,'3.ข้อมูลงบทดลองปัจจุบัน'!$A$5:$CL$846,78,0),2)</f>
        <v>1063500</v>
      </c>
      <c r="CB128" s="32">
        <f>ROUND(VLOOKUP($B128,'3.ข้อมูลงบทดลองปัจจุบัน'!$A$5:$CL$846,79,0),2)</f>
        <v>1406635</v>
      </c>
      <c r="CC128" s="32">
        <f>ROUND(VLOOKUP($B128,'3.ข้อมูลงบทดลองปัจจุบัน'!$A$5:$CL$846,80,0),2)</f>
        <v>1468399.1</v>
      </c>
      <c r="CD128" s="32">
        <f>ROUND(VLOOKUP($B128,'3.ข้อมูลงบทดลองปัจจุบัน'!$A$5:$CL$846,81,0),2)</f>
        <v>2875636</v>
      </c>
      <c r="CE128" s="32">
        <f>ROUND(VLOOKUP($B128,'3.ข้อมูลงบทดลองปัจจุบัน'!$A$5:$CL$846,82,0),2)</f>
        <v>935000</v>
      </c>
      <c r="CF128" s="32">
        <f>ROUND(VLOOKUP($B128,'3.ข้อมูลงบทดลองปัจจุบัน'!$A$5:$CL$846,83,0),2)</f>
        <v>2351750</v>
      </c>
      <c r="CG128" s="32">
        <f>ROUND(VLOOKUP($B128,'3.ข้อมูลงบทดลองปัจจุบัน'!$A$5:$CL$846,84,0),2)</f>
        <v>300840</v>
      </c>
      <c r="CH128" s="32">
        <f>ROUND(VLOOKUP($B128,'3.ข้อมูลงบทดลองปัจจุบัน'!$A$5:$CL$846,85,0),2)</f>
        <v>773330</v>
      </c>
      <c r="CI128" s="32">
        <f>ROUND(VLOOKUP($B128,'3.ข้อมูลงบทดลองปัจจุบัน'!$A$5:$CL$846,86,0),2)</f>
        <v>1315747</v>
      </c>
      <c r="CJ128" s="32">
        <f>ROUND(VLOOKUP($B128,'3.ข้อมูลงบทดลองปัจจุบัน'!$A$5:$CL$846,87,0),2)</f>
        <v>795379</v>
      </c>
      <c r="CK128" s="32">
        <f>ROUND(VLOOKUP($B128,'3.ข้อมูลงบทดลองปัจจุบัน'!$A$5:$CL$846,88,0),2)</f>
        <v>0</v>
      </c>
      <c r="CL128" s="32">
        <f>ROUND(VLOOKUP($B128,'3.ข้อมูลงบทดลองปัจจุบัน'!$A$5:$CL$846,89,0),2)</f>
        <v>28256</v>
      </c>
      <c r="CM128" s="32">
        <f>ROUND(VLOOKUP($B128,'3.ข้อมูลงบทดลองปัจจุบัน'!$A$5:$CL$846,90,0),2)</f>
        <v>743199</v>
      </c>
      <c r="CO128" s="75"/>
    </row>
    <row r="129" spans="1:94" x14ac:dyDescent="0.7">
      <c r="A129" s="101" t="s">
        <v>1471</v>
      </c>
      <c r="B129" s="101" t="s">
        <v>2120</v>
      </c>
      <c r="C129" s="100" t="s">
        <v>1488</v>
      </c>
      <c r="D129" s="32">
        <f>ROUND(VLOOKUP($B129,'3.ข้อมูลงบทดลองปัจจุบัน'!$A$5:$CL$846,3,0),2)</f>
        <v>0</v>
      </c>
      <c r="E129" s="32">
        <f>ROUND(VLOOKUP($B129,'3.ข้อมูลงบทดลองปัจจุบัน'!$A$5:$CL$846,4,0),2)</f>
        <v>0</v>
      </c>
      <c r="F129" s="32">
        <f>ROUND(VLOOKUP($B129,'3.ข้อมูลงบทดลองปัจจุบัน'!$A$5:$CL$846,5,0),2)</f>
        <v>757051</v>
      </c>
      <c r="G129" s="32">
        <f>ROUND(VLOOKUP($B129,'3.ข้อมูลงบทดลองปัจจุบัน'!$A$5:$CL$846,6,0),2)</f>
        <v>0</v>
      </c>
      <c r="H129" s="32">
        <f>ROUND(VLOOKUP($B129,'3.ข้อมูลงบทดลองปัจจุบัน'!$A$5:$CL$846,7,0),2)</f>
        <v>0</v>
      </c>
      <c r="I129" s="32">
        <f>ROUND(VLOOKUP($B129,'3.ข้อมูลงบทดลองปัจจุบัน'!$A$5:$CL$846,8,0),2)</f>
        <v>0</v>
      </c>
      <c r="J129" s="32">
        <f>ROUND(VLOOKUP($B129,'3.ข้อมูลงบทดลองปัจจุบัน'!$A$5:$CL$846,9,0),2)</f>
        <v>23200</v>
      </c>
      <c r="K129" s="32">
        <f>ROUND(VLOOKUP($B129,'3.ข้อมูลงบทดลองปัจจุบัน'!$A$5:$CL$846,10,0),2)</f>
        <v>110100</v>
      </c>
      <c r="L129" s="32">
        <f>ROUND(VLOOKUP($B129,'3.ข้อมูลงบทดลองปัจจุบัน'!$A$5:$CL$846,11,0),2)</f>
        <v>129000</v>
      </c>
      <c r="M129" s="32">
        <f>ROUND(VLOOKUP($B129,'3.ข้อมูลงบทดลองปัจจุบัน'!$A$5:$CL$846,12,0),2)</f>
        <v>139000</v>
      </c>
      <c r="N129" s="32">
        <f>ROUND(VLOOKUP($B129,'3.ข้อมูลงบทดลองปัจจุบัน'!$A$5:$CL$846,13,0),2)</f>
        <v>59600</v>
      </c>
      <c r="O129" s="32">
        <f>ROUND(VLOOKUP($B129,'3.ข้อมูลงบทดลองปัจจุบัน'!$A$5:$CL$846,14,0),2)</f>
        <v>0</v>
      </c>
      <c r="P129" s="32">
        <f>ROUND(VLOOKUP($B129,'3.ข้อมูลงบทดลองปัจจุบัน'!$A$5:$CL$846,15,0),2)</f>
        <v>0</v>
      </c>
      <c r="Q129" s="32">
        <f>ROUND(VLOOKUP($B129,'3.ข้อมูลงบทดลองปัจจุบัน'!$A$5:$CL$846,16,0),2)</f>
        <v>0</v>
      </c>
      <c r="R129" s="32">
        <f>ROUND(VLOOKUP($B129,'3.ข้อมูลงบทดลองปัจจุบัน'!$A$5:$CL$846,17,0),2)</f>
        <v>0</v>
      </c>
      <c r="S129" s="32">
        <f>ROUND(VLOOKUP($B129,'3.ข้อมูลงบทดลองปัจจุบัน'!$A$5:$CL$846,18,0),2)</f>
        <v>0</v>
      </c>
      <c r="T129" s="32">
        <f>ROUND(VLOOKUP($B129,'3.ข้อมูลงบทดลองปัจจุบัน'!$A$5:$CL$846,19,0),2)</f>
        <v>0</v>
      </c>
      <c r="U129" s="32">
        <f>ROUND(VLOOKUP($B129,'3.ข้อมูลงบทดลองปัจจุบัน'!$A$5:$CL$846,20,0),2)</f>
        <v>0</v>
      </c>
      <c r="V129" s="32">
        <f>ROUND(VLOOKUP($B129,'3.ข้อมูลงบทดลองปัจจุบัน'!$A$5:$CL$846,21,0),2)</f>
        <v>0</v>
      </c>
      <c r="W129" s="32">
        <f>ROUND(VLOOKUP($B129,'3.ข้อมูลงบทดลองปัจจุบัน'!$A$5:$CL$846,22,0),2)</f>
        <v>4400</v>
      </c>
      <c r="X129" s="32">
        <f>ROUND(VLOOKUP($B129,'3.ข้อมูลงบทดลองปัจจุบัน'!$A$5:$CL$846,23,0),2)</f>
        <v>0</v>
      </c>
      <c r="Y129" s="32">
        <f>ROUND(VLOOKUP($B129,'3.ข้อมูลงบทดลองปัจจุบัน'!$A$5:$CL$846,24,0),2)</f>
        <v>0</v>
      </c>
      <c r="Z129" s="32">
        <f>ROUND(VLOOKUP($B129,'3.ข้อมูลงบทดลองปัจจุบัน'!$A$5:$CL$846,25,0),2)</f>
        <v>0</v>
      </c>
      <c r="AA129" s="32">
        <f>ROUND(VLOOKUP($B129,'3.ข้อมูลงบทดลองปัจจุบัน'!$A$5:$CL$846,26,0),2)</f>
        <v>0</v>
      </c>
      <c r="AB129" s="32">
        <f>ROUND(VLOOKUP($B129,'3.ข้อมูลงบทดลองปัจจุบัน'!$A$5:$CL$846,27,0),2)</f>
        <v>0</v>
      </c>
      <c r="AC129" s="32">
        <f>ROUND(VLOOKUP($B129,'3.ข้อมูลงบทดลองปัจจุบัน'!$A$5:$CL$846,28,0),2)</f>
        <v>0</v>
      </c>
      <c r="AD129" s="32">
        <f>ROUND(VLOOKUP($B129,'3.ข้อมูลงบทดลองปัจจุบัน'!$A$5:$CL$846,29,0),2)</f>
        <v>0</v>
      </c>
      <c r="AE129" s="32">
        <f>ROUND(VLOOKUP($B129,'3.ข้อมูลงบทดลองปัจจุบัน'!$A$5:$CL$846,30,0),2)</f>
        <v>0</v>
      </c>
      <c r="AF129" s="32">
        <f>ROUND(VLOOKUP($B129,'3.ข้อมูลงบทดลองปัจจุบัน'!$A$5:$CL$846,31,0),2)</f>
        <v>0</v>
      </c>
      <c r="AG129" s="32">
        <f>ROUND(VLOOKUP($B129,'3.ข้อมูลงบทดลองปัจจุบัน'!$A$5:$CL$846,32,0),2)</f>
        <v>0</v>
      </c>
      <c r="AH129" s="32">
        <f>ROUND(VLOOKUP($B129,'3.ข้อมูลงบทดลองปัจจุบัน'!$A$5:$CL$846,33,0),2)</f>
        <v>0</v>
      </c>
      <c r="AI129" s="32">
        <f>ROUND(VLOOKUP($B129,'3.ข้อมูลงบทดลองปัจจุบัน'!$A$5:$CL$846,34,0),2)</f>
        <v>0</v>
      </c>
      <c r="AJ129" s="32">
        <f>ROUND(VLOOKUP($B129,'3.ข้อมูลงบทดลองปัจจุบัน'!$A$5:$CL$846,35,0),2)</f>
        <v>0</v>
      </c>
      <c r="AK129" s="32">
        <f>ROUND(VLOOKUP($B129,'3.ข้อมูลงบทดลองปัจจุบัน'!$A$5:$CL$846,36,0),2)</f>
        <v>0</v>
      </c>
      <c r="AL129" s="32">
        <f>ROUND(VLOOKUP($B129,'3.ข้อมูลงบทดลองปัจจุบัน'!$A$5:$CL$846,37,0),2)</f>
        <v>0</v>
      </c>
      <c r="AM129" s="32">
        <f>ROUND(VLOOKUP($B129,'3.ข้อมูลงบทดลองปัจจุบัน'!$A$5:$CL$846,38,0),2)</f>
        <v>0</v>
      </c>
      <c r="AN129" s="32">
        <f>ROUND(VLOOKUP($B129,'3.ข้อมูลงบทดลองปัจจุบัน'!$A$5:$CL$846,39,0),2)</f>
        <v>0</v>
      </c>
      <c r="AO129" s="32">
        <f>ROUND(VLOOKUP($B129,'3.ข้อมูลงบทดลองปัจจุบัน'!$A$5:$CL$846,40,0),2)</f>
        <v>0</v>
      </c>
      <c r="AP129" s="32">
        <f>ROUND(VLOOKUP($B129,'3.ข้อมูลงบทดลองปัจจุบัน'!$A$5:$CL$846,41,0),2)</f>
        <v>0</v>
      </c>
      <c r="AQ129" s="32">
        <f>ROUND(VLOOKUP($B129,'3.ข้อมูลงบทดลองปัจจุบัน'!$A$5:$CL$846,42,0),2)</f>
        <v>0</v>
      </c>
      <c r="AR129" s="32">
        <f>ROUND(VLOOKUP($B129,'3.ข้อมูลงบทดลองปัจจุบัน'!$A$5:$CL$846,43,0),2)</f>
        <v>0</v>
      </c>
      <c r="AS129" s="32">
        <f>ROUND(VLOOKUP($B129,'3.ข้อมูลงบทดลองปัจจุบัน'!$A$5:$CL$846,44,0),2)</f>
        <v>0</v>
      </c>
      <c r="AT129" s="32">
        <f>ROUND(VLOOKUP($B129,'3.ข้อมูลงบทดลองปัจจุบัน'!$A$5:$CL$846,45,0),2)</f>
        <v>0</v>
      </c>
      <c r="AU129" s="32">
        <f>ROUND(VLOOKUP($B129,'3.ข้อมูลงบทดลองปัจจุบัน'!$A$5:$CL$846,46,0),2)</f>
        <v>0</v>
      </c>
      <c r="AV129" s="32">
        <f>ROUND(VLOOKUP($B129,'3.ข้อมูลงบทดลองปัจจุบัน'!$A$5:$CL$846,47,0),2)</f>
        <v>0</v>
      </c>
      <c r="AW129" s="32">
        <f>ROUND(VLOOKUP($B129,'3.ข้อมูลงบทดลองปัจจุบัน'!$A$5:$CL$846,48,0),2)</f>
        <v>0</v>
      </c>
      <c r="AX129" s="32">
        <f>ROUND(VLOOKUP($B129,'3.ข้อมูลงบทดลองปัจจุบัน'!$A$5:$CL$846,49,0),2)</f>
        <v>0</v>
      </c>
      <c r="AY129" s="32">
        <f>ROUND(VLOOKUP($B129,'3.ข้อมูลงบทดลองปัจจุบัน'!$A$5:$CL$846,50,0),2)</f>
        <v>0</v>
      </c>
      <c r="AZ129" s="32">
        <f>ROUND(VLOOKUP($B129,'3.ข้อมูลงบทดลองปัจจุบัน'!$A$5:$CL$846,51,0),2)</f>
        <v>0</v>
      </c>
      <c r="BA129" s="32">
        <f>ROUND(VLOOKUP($B129,'3.ข้อมูลงบทดลองปัจจุบัน'!$A$5:$CL$846,52,0),2)</f>
        <v>0</v>
      </c>
      <c r="BB129" s="32">
        <f>ROUND(VLOOKUP($B129,'3.ข้อมูลงบทดลองปัจจุบัน'!$A$5:$CL$846,53,0),2)</f>
        <v>0</v>
      </c>
      <c r="BC129" s="32">
        <f>ROUND(VLOOKUP($B129,'3.ข้อมูลงบทดลองปัจจุบัน'!$A$5:$CL$846,54,0),2)</f>
        <v>0</v>
      </c>
      <c r="BD129" s="32">
        <f>ROUND(VLOOKUP($B129,'3.ข้อมูลงบทดลองปัจจุบัน'!$A$5:$CL$846,55,0),2)</f>
        <v>0</v>
      </c>
      <c r="BE129" s="32">
        <f>ROUND(VLOOKUP($B129,'3.ข้อมูลงบทดลองปัจจุบัน'!$A$5:$CL$846,56,0),2)</f>
        <v>0</v>
      </c>
      <c r="BF129" s="32">
        <f>ROUND(VLOOKUP($B129,'3.ข้อมูลงบทดลองปัจจุบัน'!$A$5:$CL$846,57,0),2)</f>
        <v>0</v>
      </c>
      <c r="BG129" s="32">
        <f>ROUND(VLOOKUP($B129,'3.ข้อมูลงบทดลองปัจจุบัน'!$A$5:$CL$846,58,0),2)</f>
        <v>0</v>
      </c>
      <c r="BH129" s="32">
        <f>ROUND(VLOOKUP($B129,'3.ข้อมูลงบทดลองปัจจุบัน'!$A$5:$CL$846,59,0),2)</f>
        <v>0</v>
      </c>
      <c r="BI129" s="32">
        <f>ROUND(VLOOKUP($B129,'3.ข้อมูลงบทดลองปัจจุบัน'!$A$5:$CL$846,60,0),2)</f>
        <v>0</v>
      </c>
      <c r="BJ129" s="32">
        <f>ROUND(VLOOKUP($B129,'3.ข้อมูลงบทดลองปัจจุบัน'!$A$5:$CL$846,61,0),2)</f>
        <v>0</v>
      </c>
      <c r="BK129" s="32">
        <f>ROUND(VLOOKUP($B129,'3.ข้อมูลงบทดลองปัจจุบัน'!$A$5:$CL$846,62,0),2)</f>
        <v>0</v>
      </c>
      <c r="BL129" s="32">
        <f>ROUND(VLOOKUP($B129,'3.ข้อมูลงบทดลองปัจจุบัน'!$A$5:$CL$846,63,0),2)</f>
        <v>0</v>
      </c>
      <c r="BM129" s="32">
        <f>ROUND(VLOOKUP($B129,'3.ข้อมูลงบทดลองปัจจุบัน'!$A$5:$CL$846,64,0),2)</f>
        <v>0</v>
      </c>
      <c r="BN129" s="32">
        <f>ROUND(VLOOKUP($B129,'3.ข้อมูลงบทดลองปัจจุบัน'!$A$5:$CL$846,65,0),2)</f>
        <v>0</v>
      </c>
      <c r="BO129" s="32">
        <f>ROUND(VLOOKUP($B129,'3.ข้อมูลงบทดลองปัจจุบัน'!$A$5:$CL$846,66,0),2)</f>
        <v>0</v>
      </c>
      <c r="BP129" s="32">
        <f>ROUND(VLOOKUP($B129,'3.ข้อมูลงบทดลองปัจจุบัน'!$A$5:$CL$846,67,0),2)</f>
        <v>0</v>
      </c>
      <c r="BQ129" s="32">
        <f>ROUND(VLOOKUP($B129,'3.ข้อมูลงบทดลองปัจจุบัน'!$A$5:$CL$846,68,0),2)</f>
        <v>0</v>
      </c>
      <c r="BR129" s="32">
        <f>ROUND(VLOOKUP($B129,'3.ข้อมูลงบทดลองปัจจุบัน'!$A$5:$CL$846,69,0),2)</f>
        <v>0</v>
      </c>
      <c r="BS129" s="32">
        <f>ROUND(VLOOKUP($B129,'3.ข้อมูลงบทดลองปัจจุบัน'!$A$5:$CL$846,70,0),2)</f>
        <v>0</v>
      </c>
      <c r="BT129" s="32">
        <f>ROUND(VLOOKUP($B129,'3.ข้อมูลงบทดลองปัจจุบัน'!$A$5:$CL$846,71,0),2)</f>
        <v>0</v>
      </c>
      <c r="BU129" s="32">
        <f>ROUND(VLOOKUP($B129,'3.ข้อมูลงบทดลองปัจจุบัน'!$A$5:$CL$846,72,0),2)</f>
        <v>0</v>
      </c>
      <c r="BV129" s="32">
        <f>ROUND(VLOOKUP($B129,'3.ข้อมูลงบทดลองปัจจุบัน'!$A$5:$CL$846,73,0),2)</f>
        <v>0</v>
      </c>
      <c r="BW129" s="32">
        <f>ROUND(VLOOKUP($B129,'3.ข้อมูลงบทดลองปัจจุบัน'!$A$5:$CL$846,74,0),2)</f>
        <v>0</v>
      </c>
      <c r="BX129" s="32">
        <f>ROUND(VLOOKUP($B129,'3.ข้อมูลงบทดลองปัจจุบัน'!$A$5:$CL$846,75,0),2)</f>
        <v>0</v>
      </c>
      <c r="BY129" s="32">
        <f>ROUND(VLOOKUP($B129,'3.ข้อมูลงบทดลองปัจจุบัน'!$A$5:$CL$846,76,0),2)</f>
        <v>0</v>
      </c>
      <c r="BZ129" s="32">
        <f>ROUND(VLOOKUP($B129,'3.ข้อมูลงบทดลองปัจจุบัน'!$A$5:$CL$846,77,0),2)</f>
        <v>0</v>
      </c>
      <c r="CA129" s="32">
        <f>ROUND(VLOOKUP($B129,'3.ข้อมูลงบทดลองปัจจุบัน'!$A$5:$CL$846,78,0),2)</f>
        <v>0</v>
      </c>
      <c r="CB129" s="32">
        <f>ROUND(VLOOKUP($B129,'3.ข้อมูลงบทดลองปัจจุบัน'!$A$5:$CL$846,79,0),2)</f>
        <v>0</v>
      </c>
      <c r="CC129" s="32">
        <f>ROUND(VLOOKUP($B129,'3.ข้อมูลงบทดลองปัจจุบัน'!$A$5:$CL$846,80,0),2)</f>
        <v>0</v>
      </c>
      <c r="CD129" s="32">
        <f>ROUND(VLOOKUP($B129,'3.ข้อมูลงบทดลองปัจจุบัน'!$A$5:$CL$846,81,0),2)</f>
        <v>0</v>
      </c>
      <c r="CE129" s="32">
        <f>ROUND(VLOOKUP($B129,'3.ข้อมูลงบทดลองปัจจุบัน'!$A$5:$CL$846,82,0),2)</f>
        <v>0</v>
      </c>
      <c r="CF129" s="32">
        <f>ROUND(VLOOKUP($B129,'3.ข้อมูลงบทดลองปัจจุบัน'!$A$5:$CL$846,83,0),2)</f>
        <v>0</v>
      </c>
      <c r="CG129" s="32">
        <f>ROUND(VLOOKUP($B129,'3.ข้อมูลงบทดลองปัจจุบัน'!$A$5:$CL$846,84,0),2)</f>
        <v>0</v>
      </c>
      <c r="CH129" s="32">
        <f>ROUND(VLOOKUP($B129,'3.ข้อมูลงบทดลองปัจจุบัน'!$A$5:$CL$846,85,0),2)</f>
        <v>0</v>
      </c>
      <c r="CI129" s="32">
        <f>ROUND(VLOOKUP($B129,'3.ข้อมูลงบทดลองปัจจุบัน'!$A$5:$CL$846,86,0),2)</f>
        <v>0</v>
      </c>
      <c r="CJ129" s="32">
        <f>ROUND(VLOOKUP($B129,'3.ข้อมูลงบทดลองปัจจุบัน'!$A$5:$CL$846,87,0),2)</f>
        <v>0</v>
      </c>
      <c r="CK129" s="32">
        <f>ROUND(VLOOKUP($B129,'3.ข้อมูลงบทดลองปัจจุบัน'!$A$5:$CL$846,88,0),2)</f>
        <v>0</v>
      </c>
      <c r="CL129" s="32">
        <f>ROUND(VLOOKUP($B129,'3.ข้อมูลงบทดลองปัจจุบัน'!$A$5:$CL$846,89,0),2)</f>
        <v>0</v>
      </c>
      <c r="CM129" s="32">
        <f>ROUND(VLOOKUP($B129,'3.ข้อมูลงบทดลองปัจจุบัน'!$A$5:$CL$846,90,0),2)</f>
        <v>0</v>
      </c>
      <c r="CO129" s="75"/>
    </row>
    <row r="130" spans="1:94" x14ac:dyDescent="0.7">
      <c r="A130" s="101" t="s">
        <v>1471</v>
      </c>
      <c r="B130" s="101" t="s">
        <v>2121</v>
      </c>
      <c r="C130" s="100" t="s">
        <v>1247</v>
      </c>
      <c r="D130" s="32">
        <f>ROUND(VLOOKUP($B130,'3.ข้อมูลงบทดลองปัจจุบัน'!$A$5:$CL$846,3,0),2)</f>
        <v>0</v>
      </c>
      <c r="E130" s="32">
        <f>ROUND(VLOOKUP($B130,'3.ข้อมูลงบทดลองปัจจุบัน'!$A$5:$CL$846,4,0),2)</f>
        <v>2203800</v>
      </c>
      <c r="F130" s="32">
        <f>ROUND(VLOOKUP($B130,'3.ข้อมูลงบทดลองปัจจุบัน'!$A$5:$CL$846,5,0),2)</f>
        <v>944500</v>
      </c>
      <c r="G130" s="32">
        <f>ROUND(VLOOKUP($B130,'3.ข้อมูลงบทดลองปัจจุบัน'!$A$5:$CL$846,6,0),2)</f>
        <v>2338200</v>
      </c>
      <c r="H130" s="32">
        <f>ROUND(VLOOKUP($B130,'3.ข้อมูลงบทดลองปัจจุบัน'!$A$5:$CL$846,7,0),2)</f>
        <v>1807600</v>
      </c>
      <c r="I130" s="32">
        <f>ROUND(VLOOKUP($B130,'3.ข้อมูลงบทดลองปัจจุบัน'!$A$5:$CL$846,8,0),2)</f>
        <v>5049680</v>
      </c>
      <c r="J130" s="32">
        <f>ROUND(VLOOKUP($B130,'3.ข้อมูลงบทดลองปัจจุบัน'!$A$5:$CL$846,9,0),2)</f>
        <v>1869800</v>
      </c>
      <c r="K130" s="32">
        <f>ROUND(VLOOKUP($B130,'3.ข้อมูลงบทดลองปัจจุบัน'!$A$5:$CL$846,10,0),2)</f>
        <v>5586100</v>
      </c>
      <c r="L130" s="32">
        <f>ROUND(VLOOKUP($B130,'3.ข้อมูลงบทดลองปัจจุบัน'!$A$5:$CL$846,11,0),2)</f>
        <v>2525800</v>
      </c>
      <c r="M130" s="32">
        <f>ROUND(VLOOKUP($B130,'3.ข้อมูลงบทดลองปัจจุบัน'!$A$5:$CL$846,12,0),2)</f>
        <v>2395600</v>
      </c>
      <c r="N130" s="32">
        <f>ROUND(VLOOKUP($B130,'3.ข้อมูลงบทดลองปัจจุบัน'!$A$5:$CL$846,13,0),2)</f>
        <v>6679100</v>
      </c>
      <c r="O130" s="32">
        <f>ROUND(VLOOKUP($B130,'3.ข้อมูลงบทดลองปัจจุบัน'!$A$5:$CL$846,14,0),2)</f>
        <v>1552900</v>
      </c>
      <c r="P130" s="32">
        <f>ROUND(VLOOKUP($B130,'3.ข้อมูลงบทดลองปัจจุบัน'!$A$5:$CL$846,15,0),2)</f>
        <v>14686097</v>
      </c>
      <c r="Q130" s="32">
        <f>ROUND(VLOOKUP($B130,'3.ข้อมูลงบทดลองปัจจุบัน'!$A$5:$CL$846,16,0),2)</f>
        <v>2151900</v>
      </c>
      <c r="R130" s="32">
        <f>ROUND(VLOOKUP($B130,'3.ข้อมูลงบทดลองปัจจุบัน'!$A$5:$CL$846,17,0),2)</f>
        <v>3975500</v>
      </c>
      <c r="S130" s="32">
        <f>ROUND(VLOOKUP($B130,'3.ข้อมูลงบทดลองปัจจุบัน'!$A$5:$CL$846,18,0),2)</f>
        <v>7475636.4000000004</v>
      </c>
      <c r="T130" s="32">
        <f>ROUND(VLOOKUP($B130,'3.ข้อมูลงบทดลองปัจจุบัน'!$A$5:$CL$846,19,0),2)</f>
        <v>2423600</v>
      </c>
      <c r="U130" s="32">
        <f>ROUND(VLOOKUP($B130,'3.ข้อมูลงบทดลองปัจจุบัน'!$A$5:$CL$846,20,0),2)</f>
        <v>3437800</v>
      </c>
      <c r="V130" s="32">
        <f>ROUND(VLOOKUP($B130,'3.ข้อมูลงบทดลองปัจจุบัน'!$A$5:$CL$846,21,0),2)</f>
        <v>3136100</v>
      </c>
      <c r="W130" s="32">
        <f>ROUND(VLOOKUP($B130,'3.ข้อมูลงบทดลองปัจจุบัน'!$A$5:$CL$846,22,0),2)</f>
        <v>2807800</v>
      </c>
      <c r="X130" s="32">
        <f>ROUND(VLOOKUP($B130,'3.ข้อมูลงบทดลองปัจจุบัน'!$A$5:$CL$846,23,0),2)</f>
        <v>0</v>
      </c>
      <c r="Y130" s="32">
        <f>ROUND(VLOOKUP($B130,'3.ข้อมูลงบทดลองปัจจุบัน'!$A$5:$CL$846,24,0),2)</f>
        <v>2502900</v>
      </c>
      <c r="Z130" s="32">
        <f>ROUND(VLOOKUP($B130,'3.ข้อมูลงบทดลองปัจจุบัน'!$A$5:$CL$846,25,0),2)</f>
        <v>3932100</v>
      </c>
      <c r="AA130" s="32">
        <f>ROUND(VLOOKUP($B130,'3.ข้อมูลงบทดลองปัจจุบัน'!$A$5:$CL$846,26,0),2)</f>
        <v>3398550</v>
      </c>
      <c r="AB130" s="32">
        <f>ROUND(VLOOKUP($B130,'3.ข้อมูลงบทดลองปัจจุบัน'!$A$5:$CL$846,27,0),2)</f>
        <v>2819250</v>
      </c>
      <c r="AC130" s="32">
        <f>ROUND(VLOOKUP($B130,'3.ข้อมูลงบทดลองปัจจุบัน'!$A$5:$CL$846,28,0),2)</f>
        <v>2361600</v>
      </c>
      <c r="AD130" s="32">
        <f>ROUND(VLOOKUP($B130,'3.ข้อมูลงบทดลองปัจจุบัน'!$A$5:$CL$846,29,0),2)</f>
        <v>3373000</v>
      </c>
      <c r="AE130" s="32">
        <f>ROUND(VLOOKUP($B130,'3.ข้อมูลงบทดลองปัจจุบัน'!$A$5:$CL$846,30,0),2)</f>
        <v>9197717</v>
      </c>
      <c r="AF130" s="32">
        <f>ROUND(VLOOKUP($B130,'3.ข้อมูลงบทดลองปัจจุบัน'!$A$5:$CL$846,31,0),2)</f>
        <v>1866900</v>
      </c>
      <c r="AG130" s="32">
        <f>ROUND(VLOOKUP($B130,'3.ข้อมูลงบทดลองปัจจุบัน'!$A$5:$CL$846,32,0),2)</f>
        <v>3713600</v>
      </c>
      <c r="AH130" s="32">
        <f>ROUND(VLOOKUP($B130,'3.ข้อมูลงบทดลองปัจจุบัน'!$A$5:$CL$846,33,0),2)</f>
        <v>3276250</v>
      </c>
      <c r="AI130" s="32">
        <f>ROUND(VLOOKUP($B130,'3.ข้อมูลงบทดลองปัจจุบัน'!$A$5:$CL$846,34,0),2)</f>
        <v>9658000</v>
      </c>
      <c r="AJ130" s="32">
        <f>ROUND(VLOOKUP($B130,'3.ข้อมูลงบทดลองปัจจุบัน'!$A$5:$CL$846,35,0),2)</f>
        <v>3576100</v>
      </c>
      <c r="AK130" s="32">
        <f>ROUND(VLOOKUP($B130,'3.ข้อมูลงบทดลองปัจจุบัน'!$A$5:$CL$846,36,0),2)</f>
        <v>1793100</v>
      </c>
      <c r="AL130" s="32">
        <f>ROUND(VLOOKUP($B130,'3.ข้อมูลงบทดลองปัจจุบัน'!$A$5:$CL$846,37,0),2)</f>
        <v>0</v>
      </c>
      <c r="AM130" s="32">
        <f>ROUND(VLOOKUP($B130,'3.ข้อมูลงบทดลองปัจจุบัน'!$A$5:$CL$846,38,0),2)</f>
        <v>2369457</v>
      </c>
      <c r="AN130" s="32">
        <f>ROUND(VLOOKUP($B130,'3.ข้อมูลงบทดลองปัจจุบัน'!$A$5:$CL$846,39,0),2)</f>
        <v>3325512</v>
      </c>
      <c r="AO130" s="32">
        <f>ROUND(VLOOKUP($B130,'3.ข้อมูลงบทดลองปัจจุบัน'!$A$5:$CL$846,40,0),2)</f>
        <v>4528526</v>
      </c>
      <c r="AP130" s="32">
        <f>ROUND(VLOOKUP($B130,'3.ข้อมูลงบทดลองปัจจุบัน'!$A$5:$CL$846,41,0),2)</f>
        <v>8290125</v>
      </c>
      <c r="AQ130" s="32">
        <f>ROUND(VLOOKUP($B130,'3.ข้อมูลงบทดลองปัจจุบัน'!$A$5:$CL$846,42,0),2)</f>
        <v>3752900</v>
      </c>
      <c r="AR130" s="32">
        <f>ROUND(VLOOKUP($B130,'3.ข้อมูลงบทดลองปัจจุบัน'!$A$5:$CL$846,43,0),2)</f>
        <v>3156091</v>
      </c>
      <c r="AS130" s="32">
        <f>ROUND(VLOOKUP($B130,'3.ข้อมูลงบทดลองปัจจุบัน'!$A$5:$CL$846,44,0),2)</f>
        <v>9922559</v>
      </c>
      <c r="AT130" s="32">
        <f>ROUND(VLOOKUP($B130,'3.ข้อมูลงบทดลองปัจจุบัน'!$A$5:$CL$846,45,0),2)</f>
        <v>2108324</v>
      </c>
      <c r="AU130" s="32">
        <f>ROUND(VLOOKUP($B130,'3.ข้อมูลงบทดลองปัจจุบัน'!$A$5:$CL$846,46,0),2)</f>
        <v>6282100</v>
      </c>
      <c r="AV130" s="32">
        <f>ROUND(VLOOKUP($B130,'3.ข้อมูลงบทดลองปัจจุบัน'!$A$5:$CL$846,47,0),2)</f>
        <v>5754619</v>
      </c>
      <c r="AW130" s="32">
        <f>ROUND(VLOOKUP($B130,'3.ข้อมูลงบทดลองปัจจุบัน'!$A$5:$CL$846,48,0),2)</f>
        <v>4273817</v>
      </c>
      <c r="AX130" s="32">
        <f>ROUND(VLOOKUP($B130,'3.ข้อมูลงบทดลองปัจจุบัน'!$A$5:$CL$846,49,0),2)</f>
        <v>2906269</v>
      </c>
      <c r="AY130" s="32">
        <f>ROUND(VLOOKUP($B130,'3.ข้อมูลงบทดลองปัจจุบัน'!$A$5:$CL$846,50,0),2)</f>
        <v>5691150</v>
      </c>
      <c r="AZ130" s="32">
        <f>ROUND(VLOOKUP($B130,'3.ข้อมูลงบทดลองปัจจุบัน'!$A$5:$CL$846,51,0),2)</f>
        <v>2057824</v>
      </c>
      <c r="BA130" s="32">
        <f>ROUND(VLOOKUP($B130,'3.ข้อมูลงบทดลองปัจจุบัน'!$A$5:$CL$846,52,0),2)</f>
        <v>2300543</v>
      </c>
      <c r="BB130" s="32">
        <f>ROUND(VLOOKUP($B130,'3.ข้อมูลงบทดลองปัจจุบัน'!$A$5:$CL$846,53,0),2)</f>
        <v>13067281</v>
      </c>
      <c r="BC130" s="32">
        <f>ROUND(VLOOKUP($B130,'3.ข้อมูลงบทดลองปัจจุบัน'!$A$5:$CL$846,54,0),2)</f>
        <v>3182516</v>
      </c>
      <c r="BD130" s="32">
        <f>ROUND(VLOOKUP($B130,'3.ข้อมูลงบทดลองปัจจุบัน'!$A$5:$CL$846,55,0),2)</f>
        <v>0</v>
      </c>
      <c r="BE130" s="32">
        <f>ROUND(VLOOKUP($B130,'3.ข้อมูลงบทดลองปัจจุบัน'!$A$5:$CL$846,56,0),2)</f>
        <v>7744300</v>
      </c>
      <c r="BF130" s="32">
        <f>ROUND(VLOOKUP($B130,'3.ข้อมูลงบทดลองปัจจุบัน'!$A$5:$CL$846,57,0),2)</f>
        <v>3569200</v>
      </c>
      <c r="BG130" s="32">
        <f>ROUND(VLOOKUP($B130,'3.ข้อมูลงบทดลองปัจจุบัน'!$A$5:$CL$846,58,0),2)</f>
        <v>4757900</v>
      </c>
      <c r="BH130" s="32">
        <f>ROUND(VLOOKUP($B130,'3.ข้อมูลงบทดลองปัจจุบัน'!$A$5:$CL$846,59,0),2)</f>
        <v>15377800</v>
      </c>
      <c r="BI130" s="32">
        <f>ROUND(VLOOKUP($B130,'3.ข้อมูลงบทดลองปัจจุบัน'!$A$5:$CL$846,60,0),2)</f>
        <v>3662100</v>
      </c>
      <c r="BJ130" s="32">
        <f>ROUND(VLOOKUP($B130,'3.ข้อมูลงบทดลองปัจจุบัน'!$A$5:$CL$846,61,0),2)</f>
        <v>2046100</v>
      </c>
      <c r="BK130" s="32">
        <f>ROUND(VLOOKUP($B130,'3.ข้อมูลงบทดลองปัจจุบัน'!$A$5:$CL$846,62,0),2)</f>
        <v>224200</v>
      </c>
      <c r="BL130" s="32">
        <f>ROUND(VLOOKUP($B130,'3.ข้อมูลงบทดลองปัจจุบัน'!$A$5:$CL$846,63,0),2)</f>
        <v>510800</v>
      </c>
      <c r="BM130" s="32">
        <f>ROUND(VLOOKUP($B130,'3.ข้อมูลงบทดลองปัจจุบัน'!$A$5:$CL$846,64,0),2)</f>
        <v>0</v>
      </c>
      <c r="BN130" s="32">
        <f>ROUND(VLOOKUP($B130,'3.ข้อมูลงบทดลองปัจจุบัน'!$A$5:$CL$846,65,0),2)</f>
        <v>7866552</v>
      </c>
      <c r="BO130" s="32">
        <f>ROUND(VLOOKUP($B130,'3.ข้อมูลงบทดลองปัจจุบัน'!$A$5:$CL$846,66,0),2)</f>
        <v>5309000</v>
      </c>
      <c r="BP130" s="32">
        <f>ROUND(VLOOKUP($B130,'3.ข้อมูลงบทดลองปัจจุบัน'!$A$5:$CL$846,67,0),2)</f>
        <v>8968000</v>
      </c>
      <c r="BQ130" s="32">
        <f>ROUND(VLOOKUP($B130,'3.ข้อมูลงบทดลองปัจจุบัน'!$A$5:$CL$846,68,0),2)</f>
        <v>7437800</v>
      </c>
      <c r="BR130" s="32">
        <f>ROUND(VLOOKUP($B130,'3.ข้อมูลงบทดลองปัจจุบัน'!$A$5:$CL$846,69,0),2)</f>
        <v>3323962</v>
      </c>
      <c r="BS130" s="32">
        <f>ROUND(VLOOKUP($B130,'3.ข้อมูลงบทดลองปัจจุบัน'!$A$5:$CL$846,70,0),2)</f>
        <v>0</v>
      </c>
      <c r="BT130" s="32">
        <f>ROUND(VLOOKUP($B130,'3.ข้อมูลงบทดลองปัจจุบัน'!$A$5:$CL$846,71,0),2)</f>
        <v>2991247</v>
      </c>
      <c r="BU130" s="32">
        <f>ROUND(VLOOKUP($B130,'3.ข้อมูลงบทดลองปัจจุบัน'!$A$5:$CL$846,72,0),2)</f>
        <v>4452544</v>
      </c>
      <c r="BV130" s="32">
        <f>ROUND(VLOOKUP($B130,'3.ข้อมูลงบทดลองปัจจุบัน'!$A$5:$CL$846,73,0),2)</f>
        <v>10286063</v>
      </c>
      <c r="BW130" s="32">
        <f>ROUND(VLOOKUP($B130,'3.ข้อมูลงบทดลองปัจจุบัน'!$A$5:$CL$846,74,0),2)</f>
        <v>1212500</v>
      </c>
      <c r="BX130" s="32">
        <f>ROUND(VLOOKUP($B130,'3.ข้อมูลงบทดลองปัจจุบัน'!$A$5:$CL$846,75,0),2)</f>
        <v>2745123</v>
      </c>
      <c r="BY130" s="32">
        <f>ROUND(VLOOKUP($B130,'3.ข้อมูลงบทดลองปัจจุบัน'!$A$5:$CL$846,76,0),2)</f>
        <v>7408532</v>
      </c>
      <c r="BZ130" s="32">
        <f>ROUND(VLOOKUP($B130,'3.ข้อมูลงบทดลองปัจจุบัน'!$A$5:$CL$846,77,0),2)</f>
        <v>1913682</v>
      </c>
      <c r="CA130" s="32">
        <f>ROUND(VLOOKUP($B130,'3.ข้อมูลงบทดลองปัจจุบัน'!$A$5:$CL$846,78,0),2)</f>
        <v>2541200</v>
      </c>
      <c r="CB130" s="32">
        <f>ROUND(VLOOKUP($B130,'3.ข้อมูลงบทดลองปัจจุบัน'!$A$5:$CL$846,79,0),2)</f>
        <v>2276165</v>
      </c>
      <c r="CC130" s="32">
        <f>ROUND(VLOOKUP($B130,'3.ข้อมูลงบทดลองปัจจุบัน'!$A$5:$CL$846,80,0),2)</f>
        <v>2119940.9</v>
      </c>
      <c r="CD130" s="32">
        <f>ROUND(VLOOKUP($B130,'3.ข้อมูลงบทดลองปัจจุบัน'!$A$5:$CL$846,81,0),2)</f>
        <v>8331264</v>
      </c>
      <c r="CE130" s="32">
        <f>ROUND(VLOOKUP($B130,'3.ข้อมูลงบทดลองปัจจุบัน'!$A$5:$CL$846,82,0),2)</f>
        <v>7050200</v>
      </c>
      <c r="CF130" s="32">
        <f>ROUND(VLOOKUP($B130,'3.ข้อมูลงบทดลองปัจจุบัน'!$A$5:$CL$846,83,0),2)</f>
        <v>6318650</v>
      </c>
      <c r="CG130" s="32">
        <f>ROUND(VLOOKUP($B130,'3.ข้อมูลงบทดลองปัจจุบัน'!$A$5:$CL$846,84,0),2)</f>
        <v>3268060</v>
      </c>
      <c r="CH130" s="32">
        <f>ROUND(VLOOKUP($B130,'3.ข้อมูลงบทดลองปัจจุบัน'!$A$5:$CL$846,85,0),2)</f>
        <v>2907070</v>
      </c>
      <c r="CI130" s="32">
        <f>ROUND(VLOOKUP($B130,'3.ข้อมูลงบทดลองปัจจุบัน'!$A$5:$CL$846,86,0),2)</f>
        <v>3007353</v>
      </c>
      <c r="CJ130" s="32">
        <f>ROUND(VLOOKUP($B130,'3.ข้อมูลงบทดลองปัจจุบัน'!$A$5:$CL$846,87,0),2)</f>
        <v>2721385</v>
      </c>
      <c r="CK130" s="32">
        <f>ROUND(VLOOKUP($B130,'3.ข้อมูลงบทดลองปัจจุบัน'!$A$5:$CL$846,88,0),2)</f>
        <v>10380580</v>
      </c>
      <c r="CL130" s="32">
        <f>ROUND(VLOOKUP($B130,'3.ข้อมูลงบทดลองปัจจุบัน'!$A$5:$CL$846,89,0),2)</f>
        <v>2384644</v>
      </c>
      <c r="CM130" s="32">
        <f>ROUND(VLOOKUP($B130,'3.ข้อมูลงบทดลองปัจจุบัน'!$A$5:$CL$846,90,0),2)</f>
        <v>1842601</v>
      </c>
      <c r="CO130" s="75"/>
    </row>
    <row r="131" spans="1:94" x14ac:dyDescent="0.7">
      <c r="A131" s="101" t="s">
        <v>1471</v>
      </c>
      <c r="B131" s="101" t="s">
        <v>2122</v>
      </c>
      <c r="C131" s="100" t="s">
        <v>1248</v>
      </c>
      <c r="D131" s="32">
        <f>ROUND(VLOOKUP($B131,'3.ข้อมูลงบทดลองปัจจุบัน'!$A$5:$CL$846,3,0),2)</f>
        <v>0</v>
      </c>
      <c r="E131" s="32">
        <f>ROUND(VLOOKUP($B131,'3.ข้อมูลงบทดลองปัจจุบัน'!$A$5:$CL$846,4,0),2)</f>
        <v>460000</v>
      </c>
      <c r="F131" s="32">
        <f>ROUND(VLOOKUP($B131,'3.ข้อมูลงบทดลองปัจจุบัน'!$A$5:$CL$846,5,0),2)</f>
        <v>106700</v>
      </c>
      <c r="G131" s="32">
        <f>ROUND(VLOOKUP($B131,'3.ข้อมูลงบทดลองปัจจุบัน'!$A$5:$CL$846,6,0),2)</f>
        <v>69600</v>
      </c>
      <c r="H131" s="32">
        <f>ROUND(VLOOKUP($B131,'3.ข้อมูลงบทดลองปัจจุบัน'!$A$5:$CL$846,7,0),2)</f>
        <v>525500</v>
      </c>
      <c r="I131" s="32">
        <f>ROUND(VLOOKUP($B131,'3.ข้อมูลงบทดลองปัจจุบัน'!$A$5:$CL$846,8,0),2)</f>
        <v>900920</v>
      </c>
      <c r="J131" s="32">
        <f>ROUND(VLOOKUP($B131,'3.ข้อมูลงบทดลองปัจจุบัน'!$A$5:$CL$846,9,0),2)</f>
        <v>225900</v>
      </c>
      <c r="K131" s="32">
        <f>ROUND(VLOOKUP($B131,'3.ข้อมูลงบทดลองปัจจุบัน'!$A$5:$CL$846,10,0),2)</f>
        <v>0</v>
      </c>
      <c r="L131" s="32">
        <f>ROUND(VLOOKUP($B131,'3.ข้อมูลงบทดลองปัจจุบัน'!$A$5:$CL$846,11,0),2)</f>
        <v>246000</v>
      </c>
      <c r="M131" s="32">
        <f>ROUND(VLOOKUP($B131,'3.ข้อมูลงบทดลองปัจจุบัน'!$A$5:$CL$846,12,0),2)</f>
        <v>226000</v>
      </c>
      <c r="N131" s="32">
        <f>ROUND(VLOOKUP($B131,'3.ข้อมูลงบทดลองปัจจุบัน'!$A$5:$CL$846,13,0),2)</f>
        <v>234700</v>
      </c>
      <c r="O131" s="32">
        <f>ROUND(VLOOKUP($B131,'3.ข้อมูลงบทดลองปัจจุบัน'!$A$5:$CL$846,14,0),2)</f>
        <v>83300</v>
      </c>
      <c r="P131" s="32">
        <f>ROUND(VLOOKUP($B131,'3.ข้อมูลงบทดลองปัจจุบัน'!$A$5:$CL$846,15,0),2)</f>
        <v>348200</v>
      </c>
      <c r="Q131" s="32">
        <f>ROUND(VLOOKUP($B131,'3.ข้อมูลงบทดลองปัจจุบัน'!$A$5:$CL$846,16,0),2)</f>
        <v>0</v>
      </c>
      <c r="R131" s="32">
        <f>ROUND(VLOOKUP($B131,'3.ข้อมูลงบทดลองปัจจุบัน'!$A$5:$CL$846,17,0),2)</f>
        <v>0</v>
      </c>
      <c r="S131" s="32">
        <f>ROUND(VLOOKUP($B131,'3.ข้อมูลงบทดลองปัจจุบัน'!$A$5:$CL$846,18,0),2)</f>
        <v>372159.6</v>
      </c>
      <c r="T131" s="32">
        <f>ROUND(VLOOKUP($B131,'3.ข้อมูลงบทดลองปัจจุบัน'!$A$5:$CL$846,19,0),2)</f>
        <v>151000</v>
      </c>
      <c r="U131" s="32">
        <f>ROUND(VLOOKUP($B131,'3.ข้อมูลงบทดลองปัจจุบัน'!$A$5:$CL$846,20,0),2)</f>
        <v>0</v>
      </c>
      <c r="V131" s="32">
        <f>ROUND(VLOOKUP($B131,'3.ข้อมูลงบทดลองปัจจุบัน'!$A$5:$CL$846,21,0),2)</f>
        <v>0</v>
      </c>
      <c r="W131" s="32">
        <f>ROUND(VLOOKUP($B131,'3.ข้อมูลงบทดลองปัจจุบัน'!$A$5:$CL$846,22,0),2)</f>
        <v>260400</v>
      </c>
      <c r="X131" s="32">
        <f>ROUND(VLOOKUP($B131,'3.ข้อมูลงบทดลองปัจจุบัน'!$A$5:$CL$846,23,0),2)</f>
        <v>0</v>
      </c>
      <c r="Y131" s="32">
        <f>ROUND(VLOOKUP($B131,'3.ข้อมูลงบทดลองปัจจุบัน'!$A$5:$CL$846,24,0),2)</f>
        <v>641500</v>
      </c>
      <c r="Z131" s="32">
        <f>ROUND(VLOOKUP($B131,'3.ข้อมูลงบทดลองปัจจุบัน'!$A$5:$CL$846,25,0),2)</f>
        <v>1725800</v>
      </c>
      <c r="AA131" s="32">
        <f>ROUND(VLOOKUP($B131,'3.ข้อมูลงบทดลองปัจจุบัน'!$A$5:$CL$846,26,0),2)</f>
        <v>1354000</v>
      </c>
      <c r="AB131" s="32">
        <f>ROUND(VLOOKUP($B131,'3.ข้อมูลงบทดลองปัจจุบัน'!$A$5:$CL$846,27,0),2)</f>
        <v>879400</v>
      </c>
      <c r="AC131" s="32">
        <f>ROUND(VLOOKUP($B131,'3.ข้อมูลงบทดลองปัจจุบัน'!$A$5:$CL$846,28,0),2)</f>
        <v>739400</v>
      </c>
      <c r="AD131" s="32">
        <f>ROUND(VLOOKUP($B131,'3.ข้อมูลงบทดลองปัจจุบัน'!$A$5:$CL$846,29,0),2)</f>
        <v>788000</v>
      </c>
      <c r="AE131" s="32">
        <f>ROUND(VLOOKUP($B131,'3.ข้อมูลงบทดลองปัจจุบัน'!$A$5:$CL$846,30,0),2)</f>
        <v>0</v>
      </c>
      <c r="AF131" s="32">
        <f>ROUND(VLOOKUP($B131,'3.ข้อมูลงบทดลองปัจจุบัน'!$A$5:$CL$846,31,0),2)</f>
        <v>758200</v>
      </c>
      <c r="AG131" s="32">
        <f>ROUND(VLOOKUP($B131,'3.ข้อมูลงบทดลองปัจจุบัน'!$A$5:$CL$846,32,0),2)</f>
        <v>986200</v>
      </c>
      <c r="AH131" s="32">
        <f>ROUND(VLOOKUP($B131,'3.ข้อมูลงบทดลองปัจจุบัน'!$A$5:$CL$846,33,0),2)</f>
        <v>1204150</v>
      </c>
      <c r="AI131" s="32">
        <f>ROUND(VLOOKUP($B131,'3.ข้อมูลงบทดลองปัจจุบัน'!$A$5:$CL$846,34,0),2)</f>
        <v>267300</v>
      </c>
      <c r="AJ131" s="32">
        <f>ROUND(VLOOKUP($B131,'3.ข้อมูลงบทดลองปัจจุบัน'!$A$5:$CL$846,35,0),2)</f>
        <v>979800</v>
      </c>
      <c r="AK131" s="32">
        <f>ROUND(VLOOKUP($B131,'3.ข้อมูลงบทดลองปัจจุบัน'!$A$5:$CL$846,36,0),2)</f>
        <v>537500</v>
      </c>
      <c r="AL131" s="32">
        <f>ROUND(VLOOKUP($B131,'3.ข้อมูลงบทดลองปัจจุบัน'!$A$5:$CL$846,37,0),2)</f>
        <v>0</v>
      </c>
      <c r="AM131" s="32">
        <f>ROUND(VLOOKUP($B131,'3.ข้อมูลงบทดลองปัจจุบัน'!$A$5:$CL$846,38,0),2)</f>
        <v>1068600</v>
      </c>
      <c r="AN131" s="32">
        <f>ROUND(VLOOKUP($B131,'3.ข้อมูลงบทดลองปัจจุบัน'!$A$5:$CL$846,39,0),2)</f>
        <v>356800</v>
      </c>
      <c r="AO131" s="32">
        <f>ROUND(VLOOKUP($B131,'3.ข้อมูลงบทดลองปัจจุบัน'!$A$5:$CL$846,40,0),2)</f>
        <v>0</v>
      </c>
      <c r="AP131" s="32">
        <f>ROUND(VLOOKUP($B131,'3.ข้อมูลงบทดลองปัจจุบัน'!$A$5:$CL$846,41,0),2)</f>
        <v>0</v>
      </c>
      <c r="AQ131" s="32">
        <f>ROUND(VLOOKUP($B131,'3.ข้อมูลงบทดลองปัจจุบัน'!$A$5:$CL$846,42,0),2)</f>
        <v>312802</v>
      </c>
      <c r="AR131" s="32">
        <f>ROUND(VLOOKUP($B131,'3.ข้อมูลงบทดลองปัจจุบัน'!$A$5:$CL$846,43,0),2)</f>
        <v>196700</v>
      </c>
      <c r="AS131" s="32">
        <f>ROUND(VLOOKUP($B131,'3.ข้อมูลงบทดลองปัจจุบัน'!$A$5:$CL$846,44,0),2)</f>
        <v>129600</v>
      </c>
      <c r="AT131" s="32">
        <f>ROUND(VLOOKUP($B131,'3.ข้อมูลงบทดลองปัจจุบัน'!$A$5:$CL$846,45,0),2)</f>
        <v>565000</v>
      </c>
      <c r="AU131" s="32">
        <f>ROUND(VLOOKUP($B131,'3.ข้อมูลงบทดลองปัจจุบัน'!$A$5:$CL$846,46,0),2)</f>
        <v>938400</v>
      </c>
      <c r="AV131" s="32">
        <f>ROUND(VLOOKUP($B131,'3.ข้อมูลงบทดลองปัจจุบัน'!$A$5:$CL$846,47,0),2)</f>
        <v>343100</v>
      </c>
      <c r="AW131" s="32">
        <f>ROUND(VLOOKUP($B131,'3.ข้อมูลงบทดลองปัจจุบัน'!$A$5:$CL$846,48,0),2)</f>
        <v>191500</v>
      </c>
      <c r="AX131" s="32">
        <f>ROUND(VLOOKUP($B131,'3.ข้อมูลงบทดลองปัจจุบัน'!$A$5:$CL$846,49,0),2)</f>
        <v>373500</v>
      </c>
      <c r="AY131" s="32">
        <f>ROUND(VLOOKUP($B131,'3.ข้อมูลงบทดลองปัจจุบัน'!$A$5:$CL$846,50,0),2)</f>
        <v>0</v>
      </c>
      <c r="AZ131" s="32">
        <f>ROUND(VLOOKUP($B131,'3.ข้อมูลงบทดลองปัจจุบัน'!$A$5:$CL$846,51,0),2)</f>
        <v>546000</v>
      </c>
      <c r="BA131" s="32">
        <f>ROUND(VLOOKUP($B131,'3.ข้อมูลงบทดลองปัจจุบัน'!$A$5:$CL$846,52,0),2)</f>
        <v>14300</v>
      </c>
      <c r="BB131" s="32">
        <f>ROUND(VLOOKUP($B131,'3.ข้อมูลงบทดลองปัจจุบัน'!$A$5:$CL$846,53,0),2)</f>
        <v>796200</v>
      </c>
      <c r="BC131" s="32">
        <f>ROUND(VLOOKUP($B131,'3.ข้อมูลงบทดลองปัจจุบัน'!$A$5:$CL$846,54,0),2)</f>
        <v>220900</v>
      </c>
      <c r="BD131" s="32">
        <f>ROUND(VLOOKUP($B131,'3.ข้อมูลงบทดลองปัจจุบัน'!$A$5:$CL$846,55,0),2)</f>
        <v>0</v>
      </c>
      <c r="BE131" s="32">
        <f>ROUND(VLOOKUP($B131,'3.ข้อมูลงบทดลองปัจจุบัน'!$A$5:$CL$846,56,0),2)</f>
        <v>58400</v>
      </c>
      <c r="BF131" s="32">
        <f>ROUND(VLOOKUP($B131,'3.ข้อมูลงบทดลองปัจจุบัน'!$A$5:$CL$846,57,0),2)</f>
        <v>255800</v>
      </c>
      <c r="BG131" s="32">
        <f>ROUND(VLOOKUP($B131,'3.ข้อมูลงบทดลองปัจจุบัน'!$A$5:$CL$846,58,0),2)</f>
        <v>0</v>
      </c>
      <c r="BH131" s="32">
        <f>ROUND(VLOOKUP($B131,'3.ข้อมูลงบทดลองปัจจุบัน'!$A$5:$CL$846,59,0),2)</f>
        <v>0</v>
      </c>
      <c r="BI131" s="32">
        <f>ROUND(VLOOKUP($B131,'3.ข้อมูลงบทดลองปัจจุบัน'!$A$5:$CL$846,60,0),2)</f>
        <v>493300</v>
      </c>
      <c r="BJ131" s="32">
        <f>ROUND(VLOOKUP($B131,'3.ข้อมูลงบทดลองปัจจุบัน'!$A$5:$CL$846,61,0),2)</f>
        <v>0</v>
      </c>
      <c r="BK131" s="32">
        <f>ROUND(VLOOKUP($B131,'3.ข้อมูลงบทดลองปัจจุบัน'!$A$5:$CL$846,62,0),2)</f>
        <v>713400</v>
      </c>
      <c r="BL131" s="32">
        <f>ROUND(VLOOKUP($B131,'3.ข้อมูลงบทดลองปัจจุบัน'!$A$5:$CL$846,63,0),2)</f>
        <v>0</v>
      </c>
      <c r="BM131" s="32">
        <f>ROUND(VLOOKUP($B131,'3.ข้อมูลงบทดลองปัจจุบัน'!$A$5:$CL$846,64,0),2)</f>
        <v>0</v>
      </c>
      <c r="BN131" s="32">
        <f>ROUND(VLOOKUP($B131,'3.ข้อมูลงบทดลองปัจจุบัน'!$A$5:$CL$846,65,0),2)</f>
        <v>238300</v>
      </c>
      <c r="BO131" s="32">
        <f>ROUND(VLOOKUP($B131,'3.ข้อมูลงบทดลองปัจจุบัน'!$A$5:$CL$846,66,0),2)</f>
        <v>458700</v>
      </c>
      <c r="BP131" s="32">
        <f>ROUND(VLOOKUP($B131,'3.ข้อมูลงบทดลองปัจจุบัน'!$A$5:$CL$846,67,0),2)</f>
        <v>589680</v>
      </c>
      <c r="BQ131" s="32">
        <f>ROUND(VLOOKUP($B131,'3.ข้อมูลงบทดลองปัจจุบัน'!$A$5:$CL$846,68,0),2)</f>
        <v>511100</v>
      </c>
      <c r="BR131" s="32">
        <f>ROUND(VLOOKUP($B131,'3.ข้อมูลงบทดลองปัจจุบัน'!$A$5:$CL$846,69,0),2)</f>
        <v>417040</v>
      </c>
      <c r="BS131" s="32">
        <f>ROUND(VLOOKUP($B131,'3.ข้อมูลงบทดลองปัจจุบัน'!$A$5:$CL$846,70,0),2)</f>
        <v>0</v>
      </c>
      <c r="BT131" s="32">
        <f>ROUND(VLOOKUP($B131,'3.ข้อมูลงบทดลองปัจจุบัน'!$A$5:$CL$846,71,0),2)</f>
        <v>1077500</v>
      </c>
      <c r="BU131" s="32">
        <f>ROUND(VLOOKUP($B131,'3.ข้อมูลงบทดลองปัจจุบัน'!$A$5:$CL$846,72,0),2)</f>
        <v>0</v>
      </c>
      <c r="BV131" s="32">
        <f>ROUND(VLOOKUP($B131,'3.ข้อมูลงบทดลองปัจจุบัน'!$A$5:$CL$846,73,0),2)</f>
        <v>2717500</v>
      </c>
      <c r="BW131" s="32">
        <f>ROUND(VLOOKUP($B131,'3.ข้อมูลงบทดลองปัจจุบัน'!$A$5:$CL$846,74,0),2)</f>
        <v>289800</v>
      </c>
      <c r="BX131" s="32">
        <f>ROUND(VLOOKUP($B131,'3.ข้อมูลงบทดลองปัจจุบัน'!$A$5:$CL$846,75,0),2)</f>
        <v>1032790</v>
      </c>
      <c r="BY131" s="32">
        <f>ROUND(VLOOKUP($B131,'3.ข้อมูลงบทดลองปัจจุบัน'!$A$5:$CL$846,76,0),2)</f>
        <v>2269500</v>
      </c>
      <c r="BZ131" s="32">
        <f>ROUND(VLOOKUP($B131,'3.ข้อมูลงบทดลองปัจจุบัน'!$A$5:$CL$846,77,0),2)</f>
        <v>829000</v>
      </c>
      <c r="CA131" s="32">
        <f>ROUND(VLOOKUP($B131,'3.ข้อมูลงบทดลองปัจจุบัน'!$A$5:$CL$846,78,0),2)</f>
        <v>790400</v>
      </c>
      <c r="CB131" s="32">
        <f>ROUND(VLOOKUP($B131,'3.ข้อมูลงบทดลองปัจจุบัน'!$A$5:$CL$846,79,0),2)</f>
        <v>872000</v>
      </c>
      <c r="CC131" s="32">
        <f>ROUND(VLOOKUP($B131,'3.ข้อมูลงบทดลองปัจจุบัน'!$A$5:$CL$846,80,0),2)</f>
        <v>1000</v>
      </c>
      <c r="CD131" s="32">
        <f>ROUND(VLOOKUP($B131,'3.ข้อมูลงบทดลองปัจจุบัน'!$A$5:$CL$846,81,0),2)</f>
        <v>1580600</v>
      </c>
      <c r="CE131" s="32">
        <f>ROUND(VLOOKUP($B131,'3.ข้อมูลงบทดลองปัจจุบัน'!$A$5:$CL$846,82,0),2)</f>
        <v>1436200</v>
      </c>
      <c r="CF131" s="32">
        <f>ROUND(VLOOKUP($B131,'3.ข้อมูลงบทดลองปัจจุบัน'!$A$5:$CL$846,83,0),2)</f>
        <v>1893300</v>
      </c>
      <c r="CG131" s="32">
        <f>ROUND(VLOOKUP($B131,'3.ข้อมูลงบทดลองปัจจุบัน'!$A$5:$CL$846,84,0),2)</f>
        <v>506900</v>
      </c>
      <c r="CH131" s="32">
        <f>ROUND(VLOOKUP($B131,'3.ข้อมูลงบทดลองปัจจุบัน'!$A$5:$CL$846,85,0),2)</f>
        <v>707500</v>
      </c>
      <c r="CI131" s="32">
        <f>ROUND(VLOOKUP($B131,'3.ข้อมูลงบทดลองปัจจุบัน'!$A$5:$CL$846,86,0),2)</f>
        <v>497800</v>
      </c>
      <c r="CJ131" s="32">
        <f>ROUND(VLOOKUP($B131,'3.ข้อมูลงบทดลองปัจจุบัน'!$A$5:$CL$846,87,0),2)</f>
        <v>664900</v>
      </c>
      <c r="CK131" s="32">
        <f>ROUND(VLOOKUP($B131,'3.ข้อมูลงบทดลองปัจจุบัน'!$A$5:$CL$846,88,0),2)</f>
        <v>2285500</v>
      </c>
      <c r="CL131" s="32">
        <f>ROUND(VLOOKUP($B131,'3.ข้อมูลงบทดลองปัจจุบัน'!$A$5:$CL$846,89,0),2)</f>
        <v>370000</v>
      </c>
      <c r="CM131" s="32">
        <f>ROUND(VLOOKUP($B131,'3.ข้อมูลงบทดลองปัจจุบัน'!$A$5:$CL$846,90,0),2)</f>
        <v>467500</v>
      </c>
      <c r="CO131" s="75"/>
    </row>
    <row r="132" spans="1:94" x14ac:dyDescent="0.7">
      <c r="A132" s="101" t="s">
        <v>1471</v>
      </c>
      <c r="B132" s="101" t="s">
        <v>2123</v>
      </c>
      <c r="C132" s="100" t="s">
        <v>1243</v>
      </c>
      <c r="D132" s="32">
        <f>ROUND(VLOOKUP($B132,'3.ข้อมูลงบทดลองปัจจุบัน'!$A$5:$CL$846,3,0),2)</f>
        <v>3391117.5</v>
      </c>
      <c r="E132" s="32">
        <f>ROUND(VLOOKUP($B132,'3.ข้อมูลงบทดลองปัจจุบัน'!$A$5:$CL$846,4,0),2)</f>
        <v>0</v>
      </c>
      <c r="F132" s="32">
        <f>ROUND(VLOOKUP($B132,'3.ข้อมูลงบทดลองปัจจุบัน'!$A$5:$CL$846,5,0),2)</f>
        <v>0</v>
      </c>
      <c r="G132" s="32">
        <f>ROUND(VLOOKUP($B132,'3.ข้อมูลงบทดลองปัจจุบัน'!$A$5:$CL$846,6,0),2)</f>
        <v>0</v>
      </c>
      <c r="H132" s="32">
        <f>ROUND(VLOOKUP($B132,'3.ข้อมูลงบทดลองปัจจุบัน'!$A$5:$CL$846,7,0),2)</f>
        <v>0</v>
      </c>
      <c r="I132" s="32">
        <f>ROUND(VLOOKUP($B132,'3.ข้อมูลงบทดลองปัจจุบัน'!$A$5:$CL$846,8,0),2)</f>
        <v>0</v>
      </c>
      <c r="J132" s="32">
        <f>ROUND(VLOOKUP($B132,'3.ข้อมูลงบทดลองปัจจุบัน'!$A$5:$CL$846,9,0),2)</f>
        <v>0</v>
      </c>
      <c r="K132" s="32">
        <f>ROUND(VLOOKUP($B132,'3.ข้อมูลงบทดลองปัจจุบัน'!$A$5:$CL$846,10,0),2)</f>
        <v>0</v>
      </c>
      <c r="L132" s="32">
        <f>ROUND(VLOOKUP($B132,'3.ข้อมูลงบทดลองปัจจุบัน'!$A$5:$CL$846,11,0),2)</f>
        <v>0</v>
      </c>
      <c r="M132" s="32">
        <f>ROUND(VLOOKUP($B132,'3.ข้อมูลงบทดลองปัจจุบัน'!$A$5:$CL$846,12,0),2)</f>
        <v>0</v>
      </c>
      <c r="N132" s="32">
        <f>ROUND(VLOOKUP($B132,'3.ข้อมูลงบทดลองปัจจุบัน'!$A$5:$CL$846,13,0),2)</f>
        <v>0</v>
      </c>
      <c r="O132" s="32">
        <f>ROUND(VLOOKUP($B132,'3.ข้อมูลงบทดลองปัจจุบัน'!$A$5:$CL$846,14,0),2)</f>
        <v>0</v>
      </c>
      <c r="P132" s="32">
        <f>ROUND(VLOOKUP($B132,'3.ข้อมูลงบทดลองปัจจุบัน'!$A$5:$CL$846,15,0),2)</f>
        <v>0</v>
      </c>
      <c r="Q132" s="32">
        <f>ROUND(VLOOKUP($B132,'3.ข้อมูลงบทดลองปัจจุบัน'!$A$5:$CL$846,16,0),2)</f>
        <v>0</v>
      </c>
      <c r="R132" s="32">
        <f>ROUND(VLOOKUP($B132,'3.ข้อมูลงบทดลองปัจจุบัน'!$A$5:$CL$846,17,0),2)</f>
        <v>0</v>
      </c>
      <c r="S132" s="32">
        <f>ROUND(VLOOKUP($B132,'3.ข้อมูลงบทดลองปัจจุบัน'!$A$5:$CL$846,18,0),2)</f>
        <v>0</v>
      </c>
      <c r="T132" s="32">
        <f>ROUND(VLOOKUP($B132,'3.ข้อมูลงบทดลองปัจจุบัน'!$A$5:$CL$846,19,0),2)</f>
        <v>0</v>
      </c>
      <c r="U132" s="32">
        <f>ROUND(VLOOKUP($B132,'3.ข้อมูลงบทดลองปัจจุบัน'!$A$5:$CL$846,20,0),2)</f>
        <v>0</v>
      </c>
      <c r="V132" s="32">
        <f>ROUND(VLOOKUP($B132,'3.ข้อมูลงบทดลองปัจจุบัน'!$A$5:$CL$846,21,0),2)</f>
        <v>0</v>
      </c>
      <c r="W132" s="32">
        <f>ROUND(VLOOKUP($B132,'3.ข้อมูลงบทดลองปัจจุบัน'!$A$5:$CL$846,22,0),2)</f>
        <v>0</v>
      </c>
      <c r="X132" s="32">
        <f>ROUND(VLOOKUP($B132,'3.ข้อมูลงบทดลองปัจจุบัน'!$A$5:$CL$846,23,0),2)</f>
        <v>4289596</v>
      </c>
      <c r="Y132" s="32">
        <f>ROUND(VLOOKUP($B132,'3.ข้อมูลงบทดลองปัจจุบัน'!$A$5:$CL$846,24,0),2)</f>
        <v>0</v>
      </c>
      <c r="Z132" s="32">
        <f>ROUND(VLOOKUP($B132,'3.ข้อมูลงบทดลองปัจจุบัน'!$A$5:$CL$846,25,0),2)</f>
        <v>0</v>
      </c>
      <c r="AA132" s="32">
        <f>ROUND(VLOOKUP($B132,'3.ข้อมูลงบทดลองปัจจุบัน'!$A$5:$CL$846,26,0),2)</f>
        <v>0</v>
      </c>
      <c r="AB132" s="32">
        <f>ROUND(VLOOKUP($B132,'3.ข้อมูลงบทดลองปัจจุบัน'!$A$5:$CL$846,27,0),2)</f>
        <v>0</v>
      </c>
      <c r="AC132" s="32">
        <f>ROUND(VLOOKUP($B132,'3.ข้อมูลงบทดลองปัจจุบัน'!$A$5:$CL$846,28,0),2)</f>
        <v>0</v>
      </c>
      <c r="AD132" s="32">
        <f>ROUND(VLOOKUP($B132,'3.ข้อมูลงบทดลองปัจจุบัน'!$A$5:$CL$846,29,0),2)</f>
        <v>0</v>
      </c>
      <c r="AE132" s="32">
        <f>ROUND(VLOOKUP($B132,'3.ข้อมูลงบทดลองปัจจุบัน'!$A$5:$CL$846,30,0),2)</f>
        <v>0</v>
      </c>
      <c r="AF132" s="32">
        <f>ROUND(VLOOKUP($B132,'3.ข้อมูลงบทดลองปัจจุบัน'!$A$5:$CL$846,31,0),2)</f>
        <v>0</v>
      </c>
      <c r="AG132" s="32">
        <f>ROUND(VLOOKUP($B132,'3.ข้อมูลงบทดลองปัจจุบัน'!$A$5:$CL$846,32,0),2)</f>
        <v>0</v>
      </c>
      <c r="AH132" s="32">
        <f>ROUND(VLOOKUP($B132,'3.ข้อมูลงบทดลองปัจจุบัน'!$A$5:$CL$846,33,0),2)</f>
        <v>0</v>
      </c>
      <c r="AI132" s="32">
        <f>ROUND(VLOOKUP($B132,'3.ข้อมูลงบทดลองปัจจุบัน'!$A$5:$CL$846,34,0),2)</f>
        <v>0</v>
      </c>
      <c r="AJ132" s="32">
        <f>ROUND(VLOOKUP($B132,'3.ข้อมูลงบทดลองปัจจุบัน'!$A$5:$CL$846,35,0),2)</f>
        <v>0</v>
      </c>
      <c r="AK132" s="32">
        <f>ROUND(VLOOKUP($B132,'3.ข้อมูลงบทดลองปัจจุบัน'!$A$5:$CL$846,36,0),2)</f>
        <v>0</v>
      </c>
      <c r="AL132" s="32">
        <f>ROUND(VLOOKUP($B132,'3.ข้อมูลงบทดลองปัจจุบัน'!$A$5:$CL$846,37,0),2)</f>
        <v>4741021</v>
      </c>
      <c r="AM132" s="32">
        <f>ROUND(VLOOKUP($B132,'3.ข้อมูลงบทดลองปัจจุบัน'!$A$5:$CL$846,38,0),2)</f>
        <v>0</v>
      </c>
      <c r="AN132" s="32">
        <f>ROUND(VLOOKUP($B132,'3.ข้อมูลงบทดลองปัจจุบัน'!$A$5:$CL$846,39,0),2)</f>
        <v>0</v>
      </c>
      <c r="AO132" s="32">
        <f>ROUND(VLOOKUP($B132,'3.ข้อมูลงบทดลองปัจจุบัน'!$A$5:$CL$846,40,0),2)</f>
        <v>0</v>
      </c>
      <c r="AP132" s="32">
        <f>ROUND(VLOOKUP($B132,'3.ข้อมูลงบทดลองปัจจุบัน'!$A$5:$CL$846,41,0),2)</f>
        <v>0</v>
      </c>
      <c r="AQ132" s="32">
        <f>ROUND(VLOOKUP($B132,'3.ข้อมูลงบทดลองปัจจุบัน'!$A$5:$CL$846,42,0),2)</f>
        <v>0</v>
      </c>
      <c r="AR132" s="32">
        <f>ROUND(VLOOKUP($B132,'3.ข้อมูลงบทดลองปัจจุบัน'!$A$5:$CL$846,43,0),2)</f>
        <v>0</v>
      </c>
      <c r="AS132" s="32">
        <f>ROUND(VLOOKUP($B132,'3.ข้อมูลงบทดลองปัจจุบัน'!$A$5:$CL$846,44,0),2)</f>
        <v>0</v>
      </c>
      <c r="AT132" s="32">
        <f>ROUND(VLOOKUP($B132,'3.ข้อมูลงบทดลองปัจจุบัน'!$A$5:$CL$846,45,0),2)</f>
        <v>0</v>
      </c>
      <c r="AU132" s="32">
        <f>ROUND(VLOOKUP($B132,'3.ข้อมูลงบทดลองปัจจุบัน'!$A$5:$CL$846,46,0),2)</f>
        <v>0</v>
      </c>
      <c r="AV132" s="32">
        <f>ROUND(VLOOKUP($B132,'3.ข้อมูลงบทดลองปัจจุบัน'!$A$5:$CL$846,47,0),2)</f>
        <v>0</v>
      </c>
      <c r="AW132" s="32">
        <f>ROUND(VLOOKUP($B132,'3.ข้อมูลงบทดลองปัจจุบัน'!$A$5:$CL$846,48,0),2)</f>
        <v>0</v>
      </c>
      <c r="AX132" s="32">
        <f>ROUND(VLOOKUP($B132,'3.ข้อมูลงบทดลองปัจจุบัน'!$A$5:$CL$846,49,0),2)</f>
        <v>0</v>
      </c>
      <c r="AY132" s="32">
        <f>ROUND(VLOOKUP($B132,'3.ข้อมูลงบทดลองปัจจุบัน'!$A$5:$CL$846,50,0),2)</f>
        <v>0</v>
      </c>
      <c r="AZ132" s="32">
        <f>ROUND(VLOOKUP($B132,'3.ข้อมูลงบทดลองปัจจุบัน'!$A$5:$CL$846,51,0),2)</f>
        <v>0</v>
      </c>
      <c r="BA132" s="32">
        <f>ROUND(VLOOKUP($B132,'3.ข้อมูลงบทดลองปัจจุบัน'!$A$5:$CL$846,52,0),2)</f>
        <v>0</v>
      </c>
      <c r="BB132" s="32">
        <f>ROUND(VLOOKUP($B132,'3.ข้อมูลงบทดลองปัจจุบัน'!$A$5:$CL$846,53,0),2)</f>
        <v>0</v>
      </c>
      <c r="BC132" s="32">
        <f>ROUND(VLOOKUP($B132,'3.ข้อมูลงบทดลองปัจจุบัน'!$A$5:$CL$846,54,0),2)</f>
        <v>0</v>
      </c>
      <c r="BD132" s="32">
        <f>ROUND(VLOOKUP($B132,'3.ข้อมูลงบทดลองปัจจุบัน'!$A$5:$CL$846,55,0),2)</f>
        <v>951535.51</v>
      </c>
      <c r="BE132" s="32">
        <f>ROUND(VLOOKUP($B132,'3.ข้อมูลงบทดลองปัจจุบัน'!$A$5:$CL$846,56,0),2)</f>
        <v>0</v>
      </c>
      <c r="BF132" s="32">
        <f>ROUND(VLOOKUP($B132,'3.ข้อมูลงบทดลองปัจจุบัน'!$A$5:$CL$846,57,0),2)</f>
        <v>0</v>
      </c>
      <c r="BG132" s="32">
        <f>ROUND(VLOOKUP($B132,'3.ข้อมูลงบทดลองปัจจุบัน'!$A$5:$CL$846,58,0),2)</f>
        <v>0</v>
      </c>
      <c r="BH132" s="32">
        <f>ROUND(VLOOKUP($B132,'3.ข้อมูลงบทดลองปัจจุบัน'!$A$5:$CL$846,59,0),2)</f>
        <v>0</v>
      </c>
      <c r="BI132" s="32">
        <f>ROUND(VLOOKUP($B132,'3.ข้อมูลงบทดลองปัจจุบัน'!$A$5:$CL$846,60,0),2)</f>
        <v>0</v>
      </c>
      <c r="BJ132" s="32">
        <f>ROUND(VLOOKUP($B132,'3.ข้อมูลงบทดลองปัจจุบัน'!$A$5:$CL$846,61,0),2)</f>
        <v>0</v>
      </c>
      <c r="BK132" s="32">
        <f>ROUND(VLOOKUP($B132,'3.ข้อมูลงบทดลองปัจจุบัน'!$A$5:$CL$846,62,0),2)</f>
        <v>0</v>
      </c>
      <c r="BL132" s="32">
        <f>ROUND(VLOOKUP($B132,'3.ข้อมูลงบทดลองปัจจุบัน'!$A$5:$CL$846,63,0),2)</f>
        <v>0</v>
      </c>
      <c r="BM132" s="32">
        <f>ROUND(VLOOKUP($B132,'3.ข้อมูลงบทดลองปัจจุบัน'!$A$5:$CL$846,64,0),2)</f>
        <v>1051121</v>
      </c>
      <c r="BN132" s="32">
        <f>ROUND(VLOOKUP($B132,'3.ข้อมูลงบทดลองปัจจุบัน'!$A$5:$CL$846,65,0),2)</f>
        <v>0</v>
      </c>
      <c r="BO132" s="32">
        <f>ROUND(VLOOKUP($B132,'3.ข้อมูลงบทดลองปัจจุบัน'!$A$5:$CL$846,66,0),2)</f>
        <v>0</v>
      </c>
      <c r="BP132" s="32">
        <f>ROUND(VLOOKUP($B132,'3.ข้อมูลงบทดลองปัจจุบัน'!$A$5:$CL$846,67,0),2)</f>
        <v>0</v>
      </c>
      <c r="BQ132" s="32">
        <f>ROUND(VLOOKUP($B132,'3.ข้อมูลงบทดลองปัจจุบัน'!$A$5:$CL$846,68,0),2)</f>
        <v>0</v>
      </c>
      <c r="BR132" s="32">
        <f>ROUND(VLOOKUP($B132,'3.ข้อมูลงบทดลองปัจจุบัน'!$A$5:$CL$846,69,0),2)</f>
        <v>0</v>
      </c>
      <c r="BS132" s="32">
        <f>ROUND(VLOOKUP($B132,'3.ข้อมูลงบทดลองปัจจุบัน'!$A$5:$CL$846,70,0),2)</f>
        <v>10138255</v>
      </c>
      <c r="BT132" s="32">
        <f>ROUND(VLOOKUP($B132,'3.ข้อมูลงบทดลองปัจจุบัน'!$A$5:$CL$846,71,0),2)</f>
        <v>0</v>
      </c>
      <c r="BU132" s="32">
        <f>ROUND(VLOOKUP($B132,'3.ข้อมูลงบทดลองปัจจุบัน'!$A$5:$CL$846,72,0),2)</f>
        <v>0</v>
      </c>
      <c r="BV132" s="32">
        <f>ROUND(VLOOKUP($B132,'3.ข้อมูลงบทดลองปัจจุบัน'!$A$5:$CL$846,73,0),2)</f>
        <v>0</v>
      </c>
      <c r="BW132" s="32">
        <f>ROUND(VLOOKUP($B132,'3.ข้อมูลงบทดลองปัจจุบัน'!$A$5:$CL$846,74,0),2)</f>
        <v>0</v>
      </c>
      <c r="BX132" s="32">
        <f>ROUND(VLOOKUP($B132,'3.ข้อมูลงบทดลองปัจจุบัน'!$A$5:$CL$846,75,0),2)</f>
        <v>0</v>
      </c>
      <c r="BY132" s="32">
        <f>ROUND(VLOOKUP($B132,'3.ข้อมูลงบทดลองปัจจุบัน'!$A$5:$CL$846,76,0),2)</f>
        <v>0</v>
      </c>
      <c r="BZ132" s="32">
        <f>ROUND(VLOOKUP($B132,'3.ข้อมูลงบทดลองปัจจุบัน'!$A$5:$CL$846,77,0),2)</f>
        <v>0</v>
      </c>
      <c r="CA132" s="32">
        <f>ROUND(VLOOKUP($B132,'3.ข้อมูลงบทดลองปัจจุบัน'!$A$5:$CL$846,78,0),2)</f>
        <v>0</v>
      </c>
      <c r="CB132" s="32">
        <f>ROUND(VLOOKUP($B132,'3.ข้อมูลงบทดลองปัจจุบัน'!$A$5:$CL$846,79,0),2)</f>
        <v>0</v>
      </c>
      <c r="CC132" s="32">
        <f>ROUND(VLOOKUP($B132,'3.ข้อมูลงบทดลองปัจจุบัน'!$A$5:$CL$846,80,0),2)</f>
        <v>0</v>
      </c>
      <c r="CD132" s="32">
        <f>ROUND(VLOOKUP($B132,'3.ข้อมูลงบทดลองปัจจุบัน'!$A$5:$CL$846,81,0),2)</f>
        <v>0</v>
      </c>
      <c r="CE132" s="32">
        <f>ROUND(VLOOKUP($B132,'3.ข้อมูลงบทดลองปัจจุบัน'!$A$5:$CL$846,82,0),2)</f>
        <v>0</v>
      </c>
      <c r="CF132" s="32">
        <f>ROUND(VLOOKUP($B132,'3.ข้อมูลงบทดลองปัจจุบัน'!$A$5:$CL$846,83,0),2)</f>
        <v>0</v>
      </c>
      <c r="CG132" s="32">
        <f>ROUND(VLOOKUP($B132,'3.ข้อมูลงบทดลองปัจจุบัน'!$A$5:$CL$846,84,0),2)</f>
        <v>0</v>
      </c>
      <c r="CH132" s="32">
        <f>ROUND(VLOOKUP($B132,'3.ข้อมูลงบทดลองปัจจุบัน'!$A$5:$CL$846,85,0),2)</f>
        <v>0</v>
      </c>
      <c r="CI132" s="32">
        <f>ROUND(VLOOKUP($B132,'3.ข้อมูลงบทดลองปัจจุบัน'!$A$5:$CL$846,86,0),2)</f>
        <v>0</v>
      </c>
      <c r="CJ132" s="32">
        <f>ROUND(VLOOKUP($B132,'3.ข้อมูลงบทดลองปัจจุบัน'!$A$5:$CL$846,87,0),2)</f>
        <v>0</v>
      </c>
      <c r="CK132" s="32">
        <f>ROUND(VLOOKUP($B132,'3.ข้อมูลงบทดลองปัจจุบัน'!$A$5:$CL$846,88,0),2)</f>
        <v>0</v>
      </c>
      <c r="CL132" s="32">
        <f>ROUND(VLOOKUP($B132,'3.ข้อมูลงบทดลองปัจจุบัน'!$A$5:$CL$846,89,0),2)</f>
        <v>0</v>
      </c>
      <c r="CM132" s="32">
        <f>ROUND(VLOOKUP($B132,'3.ข้อมูลงบทดลองปัจจุบัน'!$A$5:$CL$846,90,0),2)</f>
        <v>0</v>
      </c>
      <c r="CO132" s="75"/>
    </row>
    <row r="133" spans="1:94" x14ac:dyDescent="0.7">
      <c r="A133" s="101" t="s">
        <v>1471</v>
      </c>
      <c r="B133" s="101" t="s">
        <v>2124</v>
      </c>
      <c r="C133" s="100" t="s">
        <v>1244</v>
      </c>
      <c r="D133" s="32">
        <f>ROUND(VLOOKUP($B133,'3.ข้อมูลงบทดลองปัจจุบัน'!$A$5:$CL$846,3,0),2)</f>
        <v>0</v>
      </c>
      <c r="E133" s="32">
        <f>ROUND(VLOOKUP($B133,'3.ข้อมูลงบทดลองปัจจุบัน'!$A$5:$CL$846,4,0),2)</f>
        <v>0</v>
      </c>
      <c r="F133" s="32">
        <f>ROUND(VLOOKUP($B133,'3.ข้อมูลงบทดลองปัจจุบัน'!$A$5:$CL$846,5,0),2)</f>
        <v>0</v>
      </c>
      <c r="G133" s="32">
        <f>ROUND(VLOOKUP($B133,'3.ข้อมูลงบทดลองปัจจุบัน'!$A$5:$CL$846,6,0),2)</f>
        <v>0</v>
      </c>
      <c r="H133" s="32">
        <f>ROUND(VLOOKUP($B133,'3.ข้อมูลงบทดลองปัจจุบัน'!$A$5:$CL$846,7,0),2)</f>
        <v>0</v>
      </c>
      <c r="I133" s="32">
        <f>ROUND(VLOOKUP($B133,'3.ข้อมูลงบทดลองปัจจุบัน'!$A$5:$CL$846,8,0),2)</f>
        <v>0</v>
      </c>
      <c r="J133" s="32">
        <f>ROUND(VLOOKUP($B133,'3.ข้อมูลงบทดลองปัจจุบัน'!$A$5:$CL$846,9,0),2)</f>
        <v>0</v>
      </c>
      <c r="K133" s="32">
        <f>ROUND(VLOOKUP($B133,'3.ข้อมูลงบทดลองปัจจุบัน'!$A$5:$CL$846,10,0),2)</f>
        <v>0</v>
      </c>
      <c r="L133" s="32">
        <f>ROUND(VLOOKUP($B133,'3.ข้อมูลงบทดลองปัจจุบัน'!$A$5:$CL$846,11,0),2)</f>
        <v>0</v>
      </c>
      <c r="M133" s="32">
        <f>ROUND(VLOOKUP($B133,'3.ข้อมูลงบทดลองปัจจุบัน'!$A$5:$CL$846,12,0),2)</f>
        <v>0</v>
      </c>
      <c r="N133" s="32">
        <f>ROUND(VLOOKUP($B133,'3.ข้อมูลงบทดลองปัจจุบัน'!$A$5:$CL$846,13,0),2)</f>
        <v>0</v>
      </c>
      <c r="O133" s="32">
        <f>ROUND(VLOOKUP($B133,'3.ข้อมูลงบทดลองปัจจุบัน'!$A$5:$CL$846,14,0),2)</f>
        <v>0</v>
      </c>
      <c r="P133" s="32">
        <f>ROUND(VLOOKUP($B133,'3.ข้อมูลงบทดลองปัจจุบัน'!$A$5:$CL$846,15,0),2)</f>
        <v>0</v>
      </c>
      <c r="Q133" s="32">
        <f>ROUND(VLOOKUP($B133,'3.ข้อมูลงบทดลองปัจจุบัน'!$A$5:$CL$846,16,0),2)</f>
        <v>0</v>
      </c>
      <c r="R133" s="32">
        <f>ROUND(VLOOKUP($B133,'3.ข้อมูลงบทดลองปัจจุบัน'!$A$5:$CL$846,17,0),2)</f>
        <v>0</v>
      </c>
      <c r="S133" s="32">
        <f>ROUND(VLOOKUP($B133,'3.ข้อมูลงบทดลองปัจจุบัน'!$A$5:$CL$846,18,0),2)</f>
        <v>0</v>
      </c>
      <c r="T133" s="32">
        <f>ROUND(VLOOKUP($B133,'3.ข้อมูลงบทดลองปัจจุบัน'!$A$5:$CL$846,19,0),2)</f>
        <v>0</v>
      </c>
      <c r="U133" s="32">
        <f>ROUND(VLOOKUP($B133,'3.ข้อมูลงบทดลองปัจจุบัน'!$A$5:$CL$846,20,0),2)</f>
        <v>0</v>
      </c>
      <c r="V133" s="32">
        <f>ROUND(VLOOKUP($B133,'3.ข้อมูลงบทดลองปัจจุบัน'!$A$5:$CL$846,21,0),2)</f>
        <v>0</v>
      </c>
      <c r="W133" s="32">
        <f>ROUND(VLOOKUP($B133,'3.ข้อมูลงบทดลองปัจจุบัน'!$A$5:$CL$846,22,0),2)</f>
        <v>0</v>
      </c>
      <c r="X133" s="32">
        <f>ROUND(VLOOKUP($B133,'3.ข้อมูลงบทดลองปัจจุบัน'!$A$5:$CL$846,23,0),2)</f>
        <v>0</v>
      </c>
      <c r="Y133" s="32">
        <f>ROUND(VLOOKUP($B133,'3.ข้อมูลงบทดลองปัจจุบัน'!$A$5:$CL$846,24,0),2)</f>
        <v>0</v>
      </c>
      <c r="Z133" s="32">
        <f>ROUND(VLOOKUP($B133,'3.ข้อมูลงบทดลองปัจจุบัน'!$A$5:$CL$846,25,0),2)</f>
        <v>0</v>
      </c>
      <c r="AA133" s="32">
        <f>ROUND(VLOOKUP($B133,'3.ข้อมูลงบทดลองปัจจุบัน'!$A$5:$CL$846,26,0),2)</f>
        <v>0</v>
      </c>
      <c r="AB133" s="32">
        <f>ROUND(VLOOKUP($B133,'3.ข้อมูลงบทดลองปัจจุบัน'!$A$5:$CL$846,27,0),2)</f>
        <v>0</v>
      </c>
      <c r="AC133" s="32">
        <f>ROUND(VLOOKUP($B133,'3.ข้อมูลงบทดลองปัจจุบัน'!$A$5:$CL$846,28,0),2)</f>
        <v>0</v>
      </c>
      <c r="AD133" s="32">
        <f>ROUND(VLOOKUP($B133,'3.ข้อมูลงบทดลองปัจจุบัน'!$A$5:$CL$846,29,0),2)</f>
        <v>0</v>
      </c>
      <c r="AE133" s="32">
        <f>ROUND(VLOOKUP($B133,'3.ข้อมูลงบทดลองปัจจุบัน'!$A$5:$CL$846,30,0),2)</f>
        <v>0</v>
      </c>
      <c r="AF133" s="32">
        <f>ROUND(VLOOKUP($B133,'3.ข้อมูลงบทดลองปัจจุบัน'!$A$5:$CL$846,31,0),2)</f>
        <v>0</v>
      </c>
      <c r="AG133" s="32">
        <f>ROUND(VLOOKUP($B133,'3.ข้อมูลงบทดลองปัจจุบัน'!$A$5:$CL$846,32,0),2)</f>
        <v>0</v>
      </c>
      <c r="AH133" s="32">
        <f>ROUND(VLOOKUP($B133,'3.ข้อมูลงบทดลองปัจจุบัน'!$A$5:$CL$846,33,0),2)</f>
        <v>0</v>
      </c>
      <c r="AI133" s="32">
        <f>ROUND(VLOOKUP($B133,'3.ข้อมูลงบทดลองปัจจุบัน'!$A$5:$CL$846,34,0),2)</f>
        <v>0</v>
      </c>
      <c r="AJ133" s="32">
        <f>ROUND(VLOOKUP($B133,'3.ข้อมูลงบทดลองปัจจุบัน'!$A$5:$CL$846,35,0),2)</f>
        <v>0</v>
      </c>
      <c r="AK133" s="32">
        <f>ROUND(VLOOKUP($B133,'3.ข้อมูลงบทดลองปัจจุบัน'!$A$5:$CL$846,36,0),2)</f>
        <v>0</v>
      </c>
      <c r="AL133" s="32">
        <f>ROUND(VLOOKUP($B133,'3.ข้อมูลงบทดลองปัจจุบัน'!$A$5:$CL$846,37,0),2)</f>
        <v>0</v>
      </c>
      <c r="AM133" s="32">
        <f>ROUND(VLOOKUP($B133,'3.ข้อมูลงบทดลองปัจจุบัน'!$A$5:$CL$846,38,0),2)</f>
        <v>0</v>
      </c>
      <c r="AN133" s="32">
        <f>ROUND(VLOOKUP($B133,'3.ข้อมูลงบทดลองปัจจุบัน'!$A$5:$CL$846,39,0),2)</f>
        <v>0</v>
      </c>
      <c r="AO133" s="32">
        <f>ROUND(VLOOKUP($B133,'3.ข้อมูลงบทดลองปัจจุบัน'!$A$5:$CL$846,40,0),2)</f>
        <v>0</v>
      </c>
      <c r="AP133" s="32">
        <f>ROUND(VLOOKUP($B133,'3.ข้อมูลงบทดลองปัจจุบัน'!$A$5:$CL$846,41,0),2)</f>
        <v>0</v>
      </c>
      <c r="AQ133" s="32">
        <f>ROUND(VLOOKUP($B133,'3.ข้อมูลงบทดลองปัจจุบัน'!$A$5:$CL$846,42,0),2)</f>
        <v>0</v>
      </c>
      <c r="AR133" s="32">
        <f>ROUND(VLOOKUP($B133,'3.ข้อมูลงบทดลองปัจจุบัน'!$A$5:$CL$846,43,0),2)</f>
        <v>0</v>
      </c>
      <c r="AS133" s="32">
        <f>ROUND(VLOOKUP($B133,'3.ข้อมูลงบทดลองปัจจุบัน'!$A$5:$CL$846,44,0),2)</f>
        <v>0</v>
      </c>
      <c r="AT133" s="32">
        <f>ROUND(VLOOKUP($B133,'3.ข้อมูลงบทดลองปัจจุบัน'!$A$5:$CL$846,45,0),2)</f>
        <v>0</v>
      </c>
      <c r="AU133" s="32">
        <f>ROUND(VLOOKUP($B133,'3.ข้อมูลงบทดลองปัจจุบัน'!$A$5:$CL$846,46,0),2)</f>
        <v>0</v>
      </c>
      <c r="AV133" s="32">
        <f>ROUND(VLOOKUP($B133,'3.ข้อมูลงบทดลองปัจจุบัน'!$A$5:$CL$846,47,0),2)</f>
        <v>0</v>
      </c>
      <c r="AW133" s="32">
        <f>ROUND(VLOOKUP($B133,'3.ข้อมูลงบทดลองปัจจุบัน'!$A$5:$CL$846,48,0),2)</f>
        <v>0</v>
      </c>
      <c r="AX133" s="32">
        <f>ROUND(VLOOKUP($B133,'3.ข้อมูลงบทดลองปัจจุบัน'!$A$5:$CL$846,49,0),2)</f>
        <v>0</v>
      </c>
      <c r="AY133" s="32">
        <f>ROUND(VLOOKUP($B133,'3.ข้อมูลงบทดลองปัจจุบัน'!$A$5:$CL$846,50,0),2)</f>
        <v>0</v>
      </c>
      <c r="AZ133" s="32">
        <f>ROUND(VLOOKUP($B133,'3.ข้อมูลงบทดลองปัจจุบัน'!$A$5:$CL$846,51,0),2)</f>
        <v>0</v>
      </c>
      <c r="BA133" s="32">
        <f>ROUND(VLOOKUP($B133,'3.ข้อมูลงบทดลองปัจจุบัน'!$A$5:$CL$846,52,0),2)</f>
        <v>0</v>
      </c>
      <c r="BB133" s="32">
        <f>ROUND(VLOOKUP($B133,'3.ข้อมูลงบทดลองปัจจุบัน'!$A$5:$CL$846,53,0),2)</f>
        <v>0</v>
      </c>
      <c r="BC133" s="32">
        <f>ROUND(VLOOKUP($B133,'3.ข้อมูลงบทดลองปัจจุบัน'!$A$5:$CL$846,54,0),2)</f>
        <v>0</v>
      </c>
      <c r="BD133" s="32">
        <f>ROUND(VLOOKUP($B133,'3.ข้อมูลงบทดลองปัจจุบัน'!$A$5:$CL$846,55,0),2)</f>
        <v>2584441.8199999998</v>
      </c>
      <c r="BE133" s="32">
        <f>ROUND(VLOOKUP($B133,'3.ข้อมูลงบทดลองปัจจุบัน'!$A$5:$CL$846,56,0),2)</f>
        <v>0</v>
      </c>
      <c r="BF133" s="32">
        <f>ROUND(VLOOKUP($B133,'3.ข้อมูลงบทดลองปัจจุบัน'!$A$5:$CL$846,57,0),2)</f>
        <v>0</v>
      </c>
      <c r="BG133" s="32">
        <f>ROUND(VLOOKUP($B133,'3.ข้อมูลงบทดลองปัจจุบัน'!$A$5:$CL$846,58,0),2)</f>
        <v>0</v>
      </c>
      <c r="BH133" s="32">
        <f>ROUND(VLOOKUP($B133,'3.ข้อมูลงบทดลองปัจจุบัน'!$A$5:$CL$846,59,0),2)</f>
        <v>0</v>
      </c>
      <c r="BI133" s="32">
        <f>ROUND(VLOOKUP($B133,'3.ข้อมูลงบทดลองปัจจุบัน'!$A$5:$CL$846,60,0),2)</f>
        <v>0</v>
      </c>
      <c r="BJ133" s="32">
        <f>ROUND(VLOOKUP($B133,'3.ข้อมูลงบทดลองปัจจุบัน'!$A$5:$CL$846,61,0),2)</f>
        <v>0</v>
      </c>
      <c r="BK133" s="32">
        <f>ROUND(VLOOKUP($B133,'3.ข้อมูลงบทดลองปัจจุบัน'!$A$5:$CL$846,62,0),2)</f>
        <v>0</v>
      </c>
      <c r="BL133" s="32">
        <f>ROUND(VLOOKUP($B133,'3.ข้อมูลงบทดลองปัจจุบัน'!$A$5:$CL$846,63,0),2)</f>
        <v>0</v>
      </c>
      <c r="BM133" s="32">
        <f>ROUND(VLOOKUP($B133,'3.ข้อมูลงบทดลองปัจจุบัน'!$A$5:$CL$846,64,0),2)</f>
        <v>0</v>
      </c>
      <c r="BN133" s="32">
        <f>ROUND(VLOOKUP($B133,'3.ข้อมูลงบทดลองปัจจุบัน'!$A$5:$CL$846,65,0),2)</f>
        <v>0</v>
      </c>
      <c r="BO133" s="32">
        <f>ROUND(VLOOKUP($B133,'3.ข้อมูลงบทดลองปัจจุบัน'!$A$5:$CL$846,66,0),2)</f>
        <v>0</v>
      </c>
      <c r="BP133" s="32">
        <f>ROUND(VLOOKUP($B133,'3.ข้อมูลงบทดลองปัจจุบัน'!$A$5:$CL$846,67,0),2)</f>
        <v>0</v>
      </c>
      <c r="BQ133" s="32">
        <f>ROUND(VLOOKUP($B133,'3.ข้อมูลงบทดลองปัจจุบัน'!$A$5:$CL$846,68,0),2)</f>
        <v>0</v>
      </c>
      <c r="BR133" s="32">
        <f>ROUND(VLOOKUP($B133,'3.ข้อมูลงบทดลองปัจจุบัน'!$A$5:$CL$846,69,0),2)</f>
        <v>0</v>
      </c>
      <c r="BS133" s="32">
        <f>ROUND(VLOOKUP($B133,'3.ข้อมูลงบทดลองปัจจุบัน'!$A$5:$CL$846,70,0),2)</f>
        <v>0</v>
      </c>
      <c r="BT133" s="32">
        <f>ROUND(VLOOKUP($B133,'3.ข้อมูลงบทดลองปัจจุบัน'!$A$5:$CL$846,71,0),2)</f>
        <v>0</v>
      </c>
      <c r="BU133" s="32">
        <f>ROUND(VLOOKUP($B133,'3.ข้อมูลงบทดลองปัจจุบัน'!$A$5:$CL$846,72,0),2)</f>
        <v>0</v>
      </c>
      <c r="BV133" s="32">
        <f>ROUND(VLOOKUP($B133,'3.ข้อมูลงบทดลองปัจจุบัน'!$A$5:$CL$846,73,0),2)</f>
        <v>0</v>
      </c>
      <c r="BW133" s="32">
        <f>ROUND(VLOOKUP($B133,'3.ข้อมูลงบทดลองปัจจุบัน'!$A$5:$CL$846,74,0),2)</f>
        <v>0</v>
      </c>
      <c r="BX133" s="32">
        <f>ROUND(VLOOKUP($B133,'3.ข้อมูลงบทดลองปัจจุบัน'!$A$5:$CL$846,75,0),2)</f>
        <v>0</v>
      </c>
      <c r="BY133" s="32">
        <f>ROUND(VLOOKUP($B133,'3.ข้อมูลงบทดลองปัจจุบัน'!$A$5:$CL$846,76,0),2)</f>
        <v>0</v>
      </c>
      <c r="BZ133" s="32">
        <f>ROUND(VLOOKUP($B133,'3.ข้อมูลงบทดลองปัจจุบัน'!$A$5:$CL$846,77,0),2)</f>
        <v>0</v>
      </c>
      <c r="CA133" s="32">
        <f>ROUND(VLOOKUP($B133,'3.ข้อมูลงบทดลองปัจจุบัน'!$A$5:$CL$846,78,0),2)</f>
        <v>0</v>
      </c>
      <c r="CB133" s="32">
        <f>ROUND(VLOOKUP($B133,'3.ข้อมูลงบทดลองปัจจุบัน'!$A$5:$CL$846,79,0),2)</f>
        <v>0</v>
      </c>
      <c r="CC133" s="32">
        <f>ROUND(VLOOKUP($B133,'3.ข้อมูลงบทดลองปัจจุบัน'!$A$5:$CL$846,80,0),2)</f>
        <v>0</v>
      </c>
      <c r="CD133" s="32">
        <f>ROUND(VLOOKUP($B133,'3.ข้อมูลงบทดลองปัจจุบัน'!$A$5:$CL$846,81,0),2)</f>
        <v>0</v>
      </c>
      <c r="CE133" s="32">
        <f>ROUND(VLOOKUP($B133,'3.ข้อมูลงบทดลองปัจจุบัน'!$A$5:$CL$846,82,0),2)</f>
        <v>0</v>
      </c>
      <c r="CF133" s="32">
        <f>ROUND(VLOOKUP($B133,'3.ข้อมูลงบทดลองปัจจุบัน'!$A$5:$CL$846,83,0),2)</f>
        <v>0</v>
      </c>
      <c r="CG133" s="32">
        <f>ROUND(VLOOKUP($B133,'3.ข้อมูลงบทดลองปัจจุบัน'!$A$5:$CL$846,84,0),2)</f>
        <v>0</v>
      </c>
      <c r="CH133" s="32">
        <f>ROUND(VLOOKUP($B133,'3.ข้อมูลงบทดลองปัจจุบัน'!$A$5:$CL$846,85,0),2)</f>
        <v>0</v>
      </c>
      <c r="CI133" s="32">
        <f>ROUND(VLOOKUP($B133,'3.ข้อมูลงบทดลองปัจจุบัน'!$A$5:$CL$846,86,0),2)</f>
        <v>0</v>
      </c>
      <c r="CJ133" s="32">
        <f>ROUND(VLOOKUP($B133,'3.ข้อมูลงบทดลองปัจจุบัน'!$A$5:$CL$846,87,0),2)</f>
        <v>0</v>
      </c>
      <c r="CK133" s="32">
        <f>ROUND(VLOOKUP($B133,'3.ข้อมูลงบทดลองปัจจุบัน'!$A$5:$CL$846,88,0),2)</f>
        <v>0</v>
      </c>
      <c r="CL133" s="32">
        <f>ROUND(VLOOKUP($B133,'3.ข้อมูลงบทดลองปัจจุบัน'!$A$5:$CL$846,89,0),2)</f>
        <v>0</v>
      </c>
      <c r="CM133" s="32">
        <f>ROUND(VLOOKUP($B133,'3.ข้อมูลงบทดลองปัจจุบัน'!$A$5:$CL$846,90,0),2)</f>
        <v>0</v>
      </c>
      <c r="CO133" s="75"/>
    </row>
    <row r="134" spans="1:94" x14ac:dyDescent="0.7">
      <c r="A134" s="101" t="s">
        <v>1471</v>
      </c>
      <c r="B134" s="101" t="s">
        <v>2125</v>
      </c>
      <c r="C134" s="100" t="s">
        <v>1245</v>
      </c>
      <c r="D134" s="32">
        <f>ROUND(VLOOKUP($B134,'3.ข้อมูลงบทดลองปัจจุบัน'!$A$5:$CL$846,3,0),2)</f>
        <v>19457120.93</v>
      </c>
      <c r="E134" s="32">
        <f>ROUND(VLOOKUP($B134,'3.ข้อมูลงบทดลองปัจจุบัน'!$A$5:$CL$846,4,0),2)</f>
        <v>0</v>
      </c>
      <c r="F134" s="32">
        <f>ROUND(VLOOKUP($B134,'3.ข้อมูลงบทดลองปัจจุบัน'!$A$5:$CL$846,5,0),2)</f>
        <v>0</v>
      </c>
      <c r="G134" s="32">
        <f>ROUND(VLOOKUP($B134,'3.ข้อมูลงบทดลองปัจจุบัน'!$A$5:$CL$846,6,0),2)</f>
        <v>0</v>
      </c>
      <c r="H134" s="32">
        <f>ROUND(VLOOKUP($B134,'3.ข้อมูลงบทดลองปัจจุบัน'!$A$5:$CL$846,7,0),2)</f>
        <v>4839270</v>
      </c>
      <c r="I134" s="32">
        <f>ROUND(VLOOKUP($B134,'3.ข้อมูลงบทดลองปัจจุบัน'!$A$5:$CL$846,8,0),2)</f>
        <v>10000</v>
      </c>
      <c r="J134" s="32">
        <f>ROUND(VLOOKUP($B134,'3.ข้อมูลงบทดลองปัจจุบัน'!$A$5:$CL$846,9,0),2)</f>
        <v>0</v>
      </c>
      <c r="K134" s="32">
        <f>ROUND(VLOOKUP($B134,'3.ข้อมูลงบทดลองปัจจุบัน'!$A$5:$CL$846,10,0),2)</f>
        <v>0</v>
      </c>
      <c r="L134" s="32">
        <f>ROUND(VLOOKUP($B134,'3.ข้อมูลงบทดลองปัจจุบัน'!$A$5:$CL$846,11,0),2)</f>
        <v>0</v>
      </c>
      <c r="M134" s="32">
        <f>ROUND(VLOOKUP($B134,'3.ข้อมูลงบทดลองปัจจุบัน'!$A$5:$CL$846,12,0),2)</f>
        <v>0</v>
      </c>
      <c r="N134" s="32">
        <f>ROUND(VLOOKUP($B134,'3.ข้อมูลงบทดลองปัจจุบัน'!$A$5:$CL$846,13,0),2)</f>
        <v>0</v>
      </c>
      <c r="O134" s="32">
        <f>ROUND(VLOOKUP($B134,'3.ข้อมูลงบทดลองปัจจุบัน'!$A$5:$CL$846,14,0),2)</f>
        <v>0</v>
      </c>
      <c r="P134" s="32">
        <f>ROUND(VLOOKUP($B134,'3.ข้อมูลงบทดลองปัจจุบัน'!$A$5:$CL$846,15,0),2)</f>
        <v>175446.24</v>
      </c>
      <c r="Q134" s="32">
        <f>ROUND(VLOOKUP($B134,'3.ข้อมูลงบทดลองปัจจุบัน'!$A$5:$CL$846,16,0),2)</f>
        <v>0</v>
      </c>
      <c r="R134" s="32">
        <f>ROUND(VLOOKUP($B134,'3.ข้อมูลงบทดลองปัจจุบัน'!$A$5:$CL$846,17,0),2)</f>
        <v>95800</v>
      </c>
      <c r="S134" s="32">
        <f>ROUND(VLOOKUP($B134,'3.ข้อมูลงบทดลองปัจจุบัน'!$A$5:$CL$846,18,0),2)</f>
        <v>0</v>
      </c>
      <c r="T134" s="32">
        <f>ROUND(VLOOKUP($B134,'3.ข้อมูลงบทดลองปัจจุบัน'!$A$5:$CL$846,19,0),2)</f>
        <v>0</v>
      </c>
      <c r="U134" s="32">
        <f>ROUND(VLOOKUP($B134,'3.ข้อมูลงบทดลองปัจจุบัน'!$A$5:$CL$846,20,0),2)</f>
        <v>0</v>
      </c>
      <c r="V134" s="32">
        <f>ROUND(VLOOKUP($B134,'3.ข้อมูลงบทดลองปัจจุบัน'!$A$5:$CL$846,21,0),2)</f>
        <v>0</v>
      </c>
      <c r="W134" s="32">
        <f>ROUND(VLOOKUP($B134,'3.ข้อมูลงบทดลองปัจจุบัน'!$A$5:$CL$846,22,0),2)</f>
        <v>0</v>
      </c>
      <c r="X134" s="32">
        <f>ROUND(VLOOKUP($B134,'3.ข้อมูลงบทดลองปัจจุบัน'!$A$5:$CL$846,23,0),2)</f>
        <v>23272469.359999999</v>
      </c>
      <c r="Y134" s="32">
        <f>ROUND(VLOOKUP($B134,'3.ข้อมูลงบทดลองปัจจุบัน'!$A$5:$CL$846,24,0),2)</f>
        <v>0</v>
      </c>
      <c r="Z134" s="32">
        <f>ROUND(VLOOKUP($B134,'3.ข้อมูลงบทดลองปัจจุบัน'!$A$5:$CL$846,25,0),2)</f>
        <v>0</v>
      </c>
      <c r="AA134" s="32">
        <f>ROUND(VLOOKUP($B134,'3.ข้อมูลงบทดลองปัจจุบัน'!$A$5:$CL$846,26,0),2)</f>
        <v>0</v>
      </c>
      <c r="AB134" s="32">
        <f>ROUND(VLOOKUP($B134,'3.ข้อมูลงบทดลองปัจจุบัน'!$A$5:$CL$846,27,0),2)</f>
        <v>0</v>
      </c>
      <c r="AC134" s="32">
        <f>ROUND(VLOOKUP($B134,'3.ข้อมูลงบทดลองปัจจุบัน'!$A$5:$CL$846,28,0),2)</f>
        <v>0</v>
      </c>
      <c r="AD134" s="32">
        <f>ROUND(VLOOKUP($B134,'3.ข้อมูลงบทดลองปัจจุบัน'!$A$5:$CL$846,29,0),2)</f>
        <v>0</v>
      </c>
      <c r="AE134" s="32">
        <f>ROUND(VLOOKUP($B134,'3.ข้อมูลงบทดลองปัจจุบัน'!$A$5:$CL$846,30,0),2)</f>
        <v>0</v>
      </c>
      <c r="AF134" s="32">
        <f>ROUND(VLOOKUP($B134,'3.ข้อมูลงบทดลองปัจจุบัน'!$A$5:$CL$846,31,0),2)</f>
        <v>0</v>
      </c>
      <c r="AG134" s="32">
        <f>ROUND(VLOOKUP($B134,'3.ข้อมูลงบทดลองปัจจุบัน'!$A$5:$CL$846,32,0),2)</f>
        <v>0</v>
      </c>
      <c r="AH134" s="32">
        <f>ROUND(VLOOKUP($B134,'3.ข้อมูลงบทดลองปัจจุบัน'!$A$5:$CL$846,33,0),2)</f>
        <v>0</v>
      </c>
      <c r="AI134" s="32">
        <f>ROUND(VLOOKUP($B134,'3.ข้อมูลงบทดลองปัจจุบัน'!$A$5:$CL$846,34,0),2)</f>
        <v>0</v>
      </c>
      <c r="AJ134" s="32">
        <f>ROUND(VLOOKUP($B134,'3.ข้อมูลงบทดลองปัจจุบัน'!$A$5:$CL$846,35,0),2)</f>
        <v>0</v>
      </c>
      <c r="AK134" s="32">
        <f>ROUND(VLOOKUP($B134,'3.ข้อมูลงบทดลองปัจจุบัน'!$A$5:$CL$846,36,0),2)</f>
        <v>0</v>
      </c>
      <c r="AL134" s="32">
        <f>ROUND(VLOOKUP($B134,'3.ข้อมูลงบทดลองปัจจุบัน'!$A$5:$CL$846,37,0),2)</f>
        <v>21005212</v>
      </c>
      <c r="AM134" s="32">
        <f>ROUND(VLOOKUP($B134,'3.ข้อมูลงบทดลองปัจจุบัน'!$A$5:$CL$846,38,0),2)</f>
        <v>0</v>
      </c>
      <c r="AN134" s="32">
        <f>ROUND(VLOOKUP($B134,'3.ข้อมูลงบทดลองปัจจุบัน'!$A$5:$CL$846,39,0),2)</f>
        <v>0</v>
      </c>
      <c r="AO134" s="32">
        <f>ROUND(VLOOKUP($B134,'3.ข้อมูลงบทดลองปัจจุบัน'!$A$5:$CL$846,40,0),2)</f>
        <v>0</v>
      </c>
      <c r="AP134" s="32">
        <f>ROUND(VLOOKUP($B134,'3.ข้อมูลงบทดลองปัจจุบัน'!$A$5:$CL$846,41,0),2)</f>
        <v>0</v>
      </c>
      <c r="AQ134" s="32">
        <f>ROUND(VLOOKUP($B134,'3.ข้อมูลงบทดลองปัจจุบัน'!$A$5:$CL$846,42,0),2)</f>
        <v>0</v>
      </c>
      <c r="AR134" s="32">
        <f>ROUND(VLOOKUP($B134,'3.ข้อมูลงบทดลองปัจจุบัน'!$A$5:$CL$846,43,0),2)</f>
        <v>0</v>
      </c>
      <c r="AS134" s="32">
        <f>ROUND(VLOOKUP($B134,'3.ข้อมูลงบทดลองปัจจุบัน'!$A$5:$CL$846,44,0),2)</f>
        <v>0</v>
      </c>
      <c r="AT134" s="32">
        <f>ROUND(VLOOKUP($B134,'3.ข้อมูลงบทดลองปัจจุบัน'!$A$5:$CL$846,45,0),2)</f>
        <v>280975</v>
      </c>
      <c r="AU134" s="32">
        <f>ROUND(VLOOKUP($B134,'3.ข้อมูลงบทดลองปัจจุบัน'!$A$5:$CL$846,46,0),2)</f>
        <v>0</v>
      </c>
      <c r="AV134" s="32">
        <f>ROUND(VLOOKUP($B134,'3.ข้อมูลงบทดลองปัจจุบัน'!$A$5:$CL$846,47,0),2)</f>
        <v>12500</v>
      </c>
      <c r="AW134" s="32">
        <f>ROUND(VLOOKUP($B134,'3.ข้อมูลงบทดลองปัจจุบัน'!$A$5:$CL$846,48,0),2)</f>
        <v>0</v>
      </c>
      <c r="AX134" s="32">
        <f>ROUND(VLOOKUP($B134,'3.ข้อมูลงบทดลองปัจจุบัน'!$A$5:$CL$846,49,0),2)</f>
        <v>0</v>
      </c>
      <c r="AY134" s="32">
        <f>ROUND(VLOOKUP($B134,'3.ข้อมูลงบทดลองปัจจุบัน'!$A$5:$CL$846,50,0),2)</f>
        <v>0</v>
      </c>
      <c r="AZ134" s="32">
        <f>ROUND(VLOOKUP($B134,'3.ข้อมูลงบทดลองปัจจุบัน'!$A$5:$CL$846,51,0),2)</f>
        <v>0</v>
      </c>
      <c r="BA134" s="32">
        <f>ROUND(VLOOKUP($B134,'3.ข้อมูลงบทดลองปัจจุบัน'!$A$5:$CL$846,52,0),2)</f>
        <v>0</v>
      </c>
      <c r="BB134" s="32">
        <f>ROUND(VLOOKUP($B134,'3.ข้อมูลงบทดลองปัจจุบัน'!$A$5:$CL$846,53,0),2)</f>
        <v>0</v>
      </c>
      <c r="BC134" s="32">
        <f>ROUND(VLOOKUP($B134,'3.ข้อมูลงบทดลองปัจจุบัน'!$A$5:$CL$846,54,0),2)</f>
        <v>0</v>
      </c>
      <c r="BD134" s="32">
        <f>ROUND(VLOOKUP($B134,'3.ข้อมูลงบทดลองปัจจุบัน'!$A$5:$CL$846,55,0),2)</f>
        <v>19048464.489999998</v>
      </c>
      <c r="BE134" s="32">
        <f>ROUND(VLOOKUP($B134,'3.ข้อมูลงบทดลองปัจจุบัน'!$A$5:$CL$846,56,0),2)</f>
        <v>2653800</v>
      </c>
      <c r="BF134" s="32">
        <f>ROUND(VLOOKUP($B134,'3.ข้อมูลงบทดลองปัจจุบัน'!$A$5:$CL$846,57,0),2)</f>
        <v>0</v>
      </c>
      <c r="BG134" s="32">
        <f>ROUND(VLOOKUP($B134,'3.ข้อมูลงบทดลองปัจจุบัน'!$A$5:$CL$846,58,0),2)</f>
        <v>0</v>
      </c>
      <c r="BH134" s="32">
        <f>ROUND(VLOOKUP($B134,'3.ข้อมูลงบทดลองปัจจุบัน'!$A$5:$CL$846,59,0),2)</f>
        <v>0</v>
      </c>
      <c r="BI134" s="32">
        <f>ROUND(VLOOKUP($B134,'3.ข้อมูลงบทดลองปัจจุบัน'!$A$5:$CL$846,60,0),2)</f>
        <v>0</v>
      </c>
      <c r="BJ134" s="32">
        <f>ROUND(VLOOKUP($B134,'3.ข้อมูลงบทดลองปัจจุบัน'!$A$5:$CL$846,61,0),2)</f>
        <v>0</v>
      </c>
      <c r="BK134" s="32">
        <f>ROUND(VLOOKUP($B134,'3.ข้อมูลงบทดลองปัจจุบัน'!$A$5:$CL$846,62,0),2)</f>
        <v>0</v>
      </c>
      <c r="BL134" s="32">
        <f>ROUND(VLOOKUP($B134,'3.ข้อมูลงบทดลองปัจจุบัน'!$A$5:$CL$846,63,0),2)</f>
        <v>0</v>
      </c>
      <c r="BM134" s="32">
        <f>ROUND(VLOOKUP($B134,'3.ข้อมูลงบทดลองปัจจุบัน'!$A$5:$CL$846,64,0),2)</f>
        <v>20289074.5</v>
      </c>
      <c r="BN134" s="32">
        <f>ROUND(VLOOKUP($B134,'3.ข้อมูลงบทดลองปัจจุบัน'!$A$5:$CL$846,65,0),2)</f>
        <v>0</v>
      </c>
      <c r="BO134" s="32">
        <f>ROUND(VLOOKUP($B134,'3.ข้อมูลงบทดลองปัจจุบัน'!$A$5:$CL$846,66,0),2)</f>
        <v>0</v>
      </c>
      <c r="BP134" s="32">
        <f>ROUND(VLOOKUP($B134,'3.ข้อมูลงบทดลองปัจจุบัน'!$A$5:$CL$846,67,0),2)</f>
        <v>129570</v>
      </c>
      <c r="BQ134" s="32">
        <f>ROUND(VLOOKUP($B134,'3.ข้อมูลงบทดลองปัจจุบัน'!$A$5:$CL$846,68,0),2)</f>
        <v>0</v>
      </c>
      <c r="BR134" s="32">
        <f>ROUND(VLOOKUP($B134,'3.ข้อมูลงบทดลองปัจจุบัน'!$A$5:$CL$846,69,0),2)</f>
        <v>0</v>
      </c>
      <c r="BS134" s="32">
        <f>ROUND(VLOOKUP($B134,'3.ข้อมูลงบทดลองปัจจุบัน'!$A$5:$CL$846,70,0),2)</f>
        <v>81373035</v>
      </c>
      <c r="BT134" s="32">
        <f>ROUND(VLOOKUP($B134,'3.ข้อมูลงบทดลองปัจจุบัน'!$A$5:$CL$846,71,0),2)</f>
        <v>0</v>
      </c>
      <c r="BU134" s="32">
        <f>ROUND(VLOOKUP($B134,'3.ข้อมูลงบทดลองปัจจุบัน'!$A$5:$CL$846,72,0),2)</f>
        <v>0</v>
      </c>
      <c r="BV134" s="32">
        <f>ROUND(VLOOKUP($B134,'3.ข้อมูลงบทดลองปัจจุบัน'!$A$5:$CL$846,73,0),2)</f>
        <v>0</v>
      </c>
      <c r="BW134" s="32">
        <f>ROUND(VLOOKUP($B134,'3.ข้อมูลงบทดลองปัจจุบัน'!$A$5:$CL$846,74,0),2)</f>
        <v>0</v>
      </c>
      <c r="BX134" s="32">
        <f>ROUND(VLOOKUP($B134,'3.ข้อมูลงบทดลองปัจจุบัน'!$A$5:$CL$846,75,0),2)</f>
        <v>0</v>
      </c>
      <c r="BY134" s="32">
        <f>ROUND(VLOOKUP($B134,'3.ข้อมูลงบทดลองปัจจุบัน'!$A$5:$CL$846,76,0),2)</f>
        <v>1144800</v>
      </c>
      <c r="BZ134" s="32">
        <f>ROUND(VLOOKUP($B134,'3.ข้อมูลงบทดลองปัจจุบัน'!$A$5:$CL$846,77,0),2)</f>
        <v>0</v>
      </c>
      <c r="CA134" s="32">
        <f>ROUND(VLOOKUP($B134,'3.ข้อมูลงบทดลองปัจจุบัน'!$A$5:$CL$846,78,0),2)</f>
        <v>0</v>
      </c>
      <c r="CB134" s="32">
        <f>ROUND(VLOOKUP($B134,'3.ข้อมูลงบทดลองปัจจุบัน'!$A$5:$CL$846,79,0),2)</f>
        <v>0</v>
      </c>
      <c r="CC134" s="32">
        <f>ROUND(VLOOKUP($B134,'3.ข้อมูลงบทดลองปัจจุบัน'!$A$5:$CL$846,80,0),2)</f>
        <v>0</v>
      </c>
      <c r="CD134" s="32">
        <f>ROUND(VLOOKUP($B134,'3.ข้อมูลงบทดลองปัจจุบัน'!$A$5:$CL$846,81,0),2)</f>
        <v>0</v>
      </c>
      <c r="CE134" s="32">
        <f>ROUND(VLOOKUP($B134,'3.ข้อมูลงบทดลองปัจจุบัน'!$A$5:$CL$846,82,0),2)</f>
        <v>0</v>
      </c>
      <c r="CF134" s="32">
        <f>ROUND(VLOOKUP($B134,'3.ข้อมูลงบทดลองปัจจุบัน'!$A$5:$CL$846,83,0),2)</f>
        <v>0</v>
      </c>
      <c r="CG134" s="32">
        <f>ROUND(VLOOKUP($B134,'3.ข้อมูลงบทดลองปัจจุบัน'!$A$5:$CL$846,84,0),2)</f>
        <v>0</v>
      </c>
      <c r="CH134" s="32">
        <f>ROUND(VLOOKUP($B134,'3.ข้อมูลงบทดลองปัจจุบัน'!$A$5:$CL$846,85,0),2)</f>
        <v>0</v>
      </c>
      <c r="CI134" s="32">
        <f>ROUND(VLOOKUP($B134,'3.ข้อมูลงบทดลองปัจจุบัน'!$A$5:$CL$846,86,0),2)</f>
        <v>0</v>
      </c>
      <c r="CJ134" s="32">
        <f>ROUND(VLOOKUP($B134,'3.ข้อมูลงบทดลองปัจจุบัน'!$A$5:$CL$846,87,0),2)</f>
        <v>0</v>
      </c>
      <c r="CK134" s="32">
        <f>ROUND(VLOOKUP($B134,'3.ข้อมูลงบทดลองปัจจุบัน'!$A$5:$CL$846,88,0),2)</f>
        <v>1451280</v>
      </c>
      <c r="CL134" s="32">
        <f>ROUND(VLOOKUP($B134,'3.ข้อมูลงบทดลองปัจจุบัน'!$A$5:$CL$846,89,0),2)</f>
        <v>0</v>
      </c>
      <c r="CM134" s="32">
        <f>ROUND(VLOOKUP($B134,'3.ข้อมูลงบทดลองปัจจุบัน'!$A$5:$CL$846,90,0),2)</f>
        <v>0</v>
      </c>
      <c r="CO134" s="75"/>
    </row>
    <row r="135" spans="1:94" x14ac:dyDescent="0.7">
      <c r="A135" s="101" t="s">
        <v>1471</v>
      </c>
      <c r="B135" s="101" t="s">
        <v>2126</v>
      </c>
      <c r="C135" s="100" t="s">
        <v>1246</v>
      </c>
      <c r="D135" s="32">
        <f>ROUND(VLOOKUP($B135,'3.ข้อมูลงบทดลองปัจจุบัน'!$A$5:$CL$846,3,0),2)</f>
        <v>1065411.54</v>
      </c>
      <c r="E135" s="32">
        <f>ROUND(VLOOKUP($B135,'3.ข้อมูลงบทดลองปัจจุบัน'!$A$5:$CL$846,4,0),2)</f>
        <v>0</v>
      </c>
      <c r="F135" s="32">
        <f>ROUND(VLOOKUP($B135,'3.ข้อมูลงบทดลองปัจจุบัน'!$A$5:$CL$846,5,0),2)</f>
        <v>0</v>
      </c>
      <c r="G135" s="32">
        <f>ROUND(VLOOKUP($B135,'3.ข้อมูลงบทดลองปัจจุบัน'!$A$5:$CL$846,6,0),2)</f>
        <v>0</v>
      </c>
      <c r="H135" s="32">
        <f>ROUND(VLOOKUP($B135,'3.ข้อมูลงบทดลองปัจจุบัน'!$A$5:$CL$846,7,0),2)</f>
        <v>212800</v>
      </c>
      <c r="I135" s="32">
        <f>ROUND(VLOOKUP($B135,'3.ข้อมูลงบทดลองปัจจุบัน'!$A$5:$CL$846,8,0),2)</f>
        <v>0</v>
      </c>
      <c r="J135" s="32">
        <f>ROUND(VLOOKUP($B135,'3.ข้อมูลงบทดลองปัจจุบัน'!$A$5:$CL$846,9,0),2)</f>
        <v>0</v>
      </c>
      <c r="K135" s="32">
        <f>ROUND(VLOOKUP($B135,'3.ข้อมูลงบทดลองปัจจุบัน'!$A$5:$CL$846,10,0),2)</f>
        <v>0</v>
      </c>
      <c r="L135" s="32">
        <f>ROUND(VLOOKUP($B135,'3.ข้อมูลงบทดลองปัจจุบัน'!$A$5:$CL$846,11,0),2)</f>
        <v>0</v>
      </c>
      <c r="M135" s="32">
        <f>ROUND(VLOOKUP($B135,'3.ข้อมูลงบทดลองปัจจุบัน'!$A$5:$CL$846,12,0),2)</f>
        <v>0</v>
      </c>
      <c r="N135" s="32">
        <f>ROUND(VLOOKUP($B135,'3.ข้อมูลงบทดลองปัจจุบัน'!$A$5:$CL$846,13,0),2)</f>
        <v>0</v>
      </c>
      <c r="O135" s="32">
        <f>ROUND(VLOOKUP($B135,'3.ข้อมูลงบทดลองปัจจุบัน'!$A$5:$CL$846,14,0),2)</f>
        <v>0</v>
      </c>
      <c r="P135" s="32">
        <f>ROUND(VLOOKUP($B135,'3.ข้อมูลงบทดลองปัจจุบัน'!$A$5:$CL$846,15,0),2)</f>
        <v>1626981.96</v>
      </c>
      <c r="Q135" s="32">
        <f>ROUND(VLOOKUP($B135,'3.ข้อมูลงบทดลองปัจจุบัน'!$A$5:$CL$846,16,0),2)</f>
        <v>536900</v>
      </c>
      <c r="R135" s="32">
        <f>ROUND(VLOOKUP($B135,'3.ข้อมูลงบทดลองปัจจุบัน'!$A$5:$CL$846,17,0),2)</f>
        <v>524600</v>
      </c>
      <c r="S135" s="32">
        <f>ROUND(VLOOKUP($B135,'3.ข้อมูลงบทดลองปัจจุบัน'!$A$5:$CL$846,18,0),2)</f>
        <v>0</v>
      </c>
      <c r="T135" s="32">
        <f>ROUND(VLOOKUP($B135,'3.ข้อมูลงบทดลองปัจจุบัน'!$A$5:$CL$846,19,0),2)</f>
        <v>371900</v>
      </c>
      <c r="U135" s="32">
        <f>ROUND(VLOOKUP($B135,'3.ข้อมูลงบทดลองปัจจุบัน'!$A$5:$CL$846,20,0),2)</f>
        <v>453660</v>
      </c>
      <c r="V135" s="32">
        <f>ROUND(VLOOKUP($B135,'3.ข้อมูลงบทดลองปัจจุบัน'!$A$5:$CL$846,21,0),2)</f>
        <v>235600</v>
      </c>
      <c r="W135" s="32">
        <f>ROUND(VLOOKUP($B135,'3.ข้อมูลงบทดลองปัจจุบัน'!$A$5:$CL$846,22,0),2)</f>
        <v>0</v>
      </c>
      <c r="X135" s="32">
        <f>ROUND(VLOOKUP($B135,'3.ข้อมูลงบทดลองปัจจุบัน'!$A$5:$CL$846,23,0),2)</f>
        <v>1231353</v>
      </c>
      <c r="Y135" s="32">
        <f>ROUND(VLOOKUP($B135,'3.ข้อมูลงบทดลองปัจจุบัน'!$A$5:$CL$846,24,0),2)</f>
        <v>0</v>
      </c>
      <c r="Z135" s="32">
        <f>ROUND(VLOOKUP($B135,'3.ข้อมูลงบทดลองปัจจุบัน'!$A$5:$CL$846,25,0),2)</f>
        <v>0</v>
      </c>
      <c r="AA135" s="32">
        <f>ROUND(VLOOKUP($B135,'3.ข้อมูลงบทดลองปัจจุบัน'!$A$5:$CL$846,26,0),2)</f>
        <v>0</v>
      </c>
      <c r="AB135" s="32">
        <f>ROUND(VLOOKUP($B135,'3.ข้อมูลงบทดลองปัจจุบัน'!$A$5:$CL$846,27,0),2)</f>
        <v>0</v>
      </c>
      <c r="AC135" s="32">
        <f>ROUND(VLOOKUP($B135,'3.ข้อมูลงบทดลองปัจจุบัน'!$A$5:$CL$846,28,0),2)</f>
        <v>0</v>
      </c>
      <c r="AD135" s="32">
        <f>ROUND(VLOOKUP($B135,'3.ข้อมูลงบทดลองปัจจุบัน'!$A$5:$CL$846,29,0),2)</f>
        <v>0</v>
      </c>
      <c r="AE135" s="32">
        <f>ROUND(VLOOKUP($B135,'3.ข้อมูลงบทดลองปัจจุบัน'!$A$5:$CL$846,30,0),2)</f>
        <v>0</v>
      </c>
      <c r="AF135" s="32">
        <f>ROUND(VLOOKUP($B135,'3.ข้อมูลงบทดลองปัจจุบัน'!$A$5:$CL$846,31,0),2)</f>
        <v>0</v>
      </c>
      <c r="AG135" s="32">
        <f>ROUND(VLOOKUP($B135,'3.ข้อมูลงบทดลองปัจจุบัน'!$A$5:$CL$846,32,0),2)</f>
        <v>0</v>
      </c>
      <c r="AH135" s="32">
        <f>ROUND(VLOOKUP($B135,'3.ข้อมูลงบทดลองปัจจุบัน'!$A$5:$CL$846,33,0),2)</f>
        <v>0</v>
      </c>
      <c r="AI135" s="32">
        <f>ROUND(VLOOKUP($B135,'3.ข้อมูลงบทดลองปัจจุบัน'!$A$5:$CL$846,34,0),2)</f>
        <v>0</v>
      </c>
      <c r="AJ135" s="32">
        <f>ROUND(VLOOKUP($B135,'3.ข้อมูลงบทดลองปัจจุบัน'!$A$5:$CL$846,35,0),2)</f>
        <v>0</v>
      </c>
      <c r="AK135" s="32">
        <f>ROUND(VLOOKUP($B135,'3.ข้อมูลงบทดลองปัจจุบัน'!$A$5:$CL$846,36,0),2)</f>
        <v>0</v>
      </c>
      <c r="AL135" s="32">
        <f>ROUND(VLOOKUP($B135,'3.ข้อมูลงบทดลองปัจจุบัน'!$A$5:$CL$846,37,0),2)</f>
        <v>275400</v>
      </c>
      <c r="AM135" s="32">
        <f>ROUND(VLOOKUP($B135,'3.ข้อมูลงบทดลองปัจจุบัน'!$A$5:$CL$846,38,0),2)</f>
        <v>0</v>
      </c>
      <c r="AN135" s="32">
        <f>ROUND(VLOOKUP($B135,'3.ข้อมูลงบทดลองปัจจุบัน'!$A$5:$CL$846,39,0),2)</f>
        <v>0</v>
      </c>
      <c r="AO135" s="32">
        <f>ROUND(VLOOKUP($B135,'3.ข้อมูลงบทดลองปัจจุบัน'!$A$5:$CL$846,40,0),2)</f>
        <v>0</v>
      </c>
      <c r="AP135" s="32">
        <f>ROUND(VLOOKUP($B135,'3.ข้อมูลงบทดลองปัจจุบัน'!$A$5:$CL$846,41,0),2)</f>
        <v>0</v>
      </c>
      <c r="AQ135" s="32">
        <f>ROUND(VLOOKUP($B135,'3.ข้อมูลงบทดลองปัจจุบัน'!$A$5:$CL$846,42,0),2)</f>
        <v>0</v>
      </c>
      <c r="AR135" s="32">
        <f>ROUND(VLOOKUP($B135,'3.ข้อมูลงบทดลองปัจจุบัน'!$A$5:$CL$846,43,0),2)</f>
        <v>0</v>
      </c>
      <c r="AS135" s="32">
        <f>ROUND(VLOOKUP($B135,'3.ข้อมูลงบทดลองปัจจุบัน'!$A$5:$CL$846,44,0),2)</f>
        <v>0</v>
      </c>
      <c r="AT135" s="32">
        <f>ROUND(VLOOKUP($B135,'3.ข้อมูลงบทดลองปัจจุบัน'!$A$5:$CL$846,45,0),2)</f>
        <v>0</v>
      </c>
      <c r="AU135" s="32">
        <f>ROUND(VLOOKUP($B135,'3.ข้อมูลงบทดลองปัจจุบัน'!$A$5:$CL$846,46,0),2)</f>
        <v>0</v>
      </c>
      <c r="AV135" s="32">
        <f>ROUND(VLOOKUP($B135,'3.ข้อมูลงบทดลองปัจจุบัน'!$A$5:$CL$846,47,0),2)</f>
        <v>0</v>
      </c>
      <c r="AW135" s="32">
        <f>ROUND(VLOOKUP($B135,'3.ข้อมูลงบทดลองปัจจุบัน'!$A$5:$CL$846,48,0),2)</f>
        <v>0</v>
      </c>
      <c r="AX135" s="32">
        <f>ROUND(VLOOKUP($B135,'3.ข้อมูลงบทดลองปัจจุบัน'!$A$5:$CL$846,49,0),2)</f>
        <v>0</v>
      </c>
      <c r="AY135" s="32">
        <f>ROUND(VLOOKUP($B135,'3.ข้อมูลงบทดลองปัจจุบัน'!$A$5:$CL$846,50,0),2)</f>
        <v>0</v>
      </c>
      <c r="AZ135" s="32">
        <f>ROUND(VLOOKUP($B135,'3.ข้อมูลงบทดลองปัจจุบัน'!$A$5:$CL$846,51,0),2)</f>
        <v>0</v>
      </c>
      <c r="BA135" s="32">
        <f>ROUND(VLOOKUP($B135,'3.ข้อมูลงบทดลองปัจจุบัน'!$A$5:$CL$846,52,0),2)</f>
        <v>0</v>
      </c>
      <c r="BB135" s="32">
        <f>ROUND(VLOOKUP($B135,'3.ข้อมูลงบทดลองปัจจุบัน'!$A$5:$CL$846,53,0),2)</f>
        <v>0</v>
      </c>
      <c r="BC135" s="32">
        <f>ROUND(VLOOKUP($B135,'3.ข้อมูลงบทดลองปัจจุบัน'!$A$5:$CL$846,54,0),2)</f>
        <v>0</v>
      </c>
      <c r="BD135" s="32">
        <f>ROUND(VLOOKUP($B135,'3.ข้อมูลงบทดลองปัจจุบัน'!$A$5:$CL$846,55,0),2)</f>
        <v>5001200</v>
      </c>
      <c r="BE135" s="32">
        <f>ROUND(VLOOKUP($B135,'3.ข้อมูลงบทดลองปัจจุบัน'!$A$5:$CL$846,56,0),2)</f>
        <v>350000</v>
      </c>
      <c r="BF135" s="32">
        <f>ROUND(VLOOKUP($B135,'3.ข้อมูลงบทดลองปัจจุบัน'!$A$5:$CL$846,57,0),2)</f>
        <v>0</v>
      </c>
      <c r="BG135" s="32">
        <f>ROUND(VLOOKUP($B135,'3.ข้อมูลงบทดลองปัจจุบัน'!$A$5:$CL$846,58,0),2)</f>
        <v>0</v>
      </c>
      <c r="BH135" s="32">
        <f>ROUND(VLOOKUP($B135,'3.ข้อมูลงบทดลองปัจจุบัน'!$A$5:$CL$846,59,0),2)</f>
        <v>0</v>
      </c>
      <c r="BI135" s="32">
        <f>ROUND(VLOOKUP($B135,'3.ข้อมูลงบทดลองปัจจุบัน'!$A$5:$CL$846,60,0),2)</f>
        <v>0</v>
      </c>
      <c r="BJ135" s="32">
        <f>ROUND(VLOOKUP($B135,'3.ข้อมูลงบทดลองปัจจุบัน'!$A$5:$CL$846,61,0),2)</f>
        <v>0</v>
      </c>
      <c r="BK135" s="32">
        <f>ROUND(VLOOKUP($B135,'3.ข้อมูลงบทดลองปัจจุบัน'!$A$5:$CL$846,62,0),2)</f>
        <v>0</v>
      </c>
      <c r="BL135" s="32">
        <f>ROUND(VLOOKUP($B135,'3.ข้อมูลงบทดลองปัจจุบัน'!$A$5:$CL$846,63,0),2)</f>
        <v>0</v>
      </c>
      <c r="BM135" s="32">
        <f>ROUND(VLOOKUP($B135,'3.ข้อมูลงบทดลองปัจจุบัน'!$A$5:$CL$846,64,0),2)</f>
        <v>1661349</v>
      </c>
      <c r="BN135" s="32">
        <f>ROUND(VLOOKUP($B135,'3.ข้อมูลงบทดลองปัจจุบัน'!$A$5:$CL$846,65,0),2)</f>
        <v>0</v>
      </c>
      <c r="BO135" s="32">
        <f>ROUND(VLOOKUP($B135,'3.ข้อมูลงบทดลองปัจจุบัน'!$A$5:$CL$846,66,0),2)</f>
        <v>0</v>
      </c>
      <c r="BP135" s="32">
        <f>ROUND(VLOOKUP($B135,'3.ข้อมูลงบทดลองปัจจุบัน'!$A$5:$CL$846,67,0),2)</f>
        <v>0</v>
      </c>
      <c r="BQ135" s="32">
        <f>ROUND(VLOOKUP($B135,'3.ข้อมูลงบทดลองปัจจุบัน'!$A$5:$CL$846,68,0),2)</f>
        <v>0</v>
      </c>
      <c r="BR135" s="32">
        <f>ROUND(VLOOKUP($B135,'3.ข้อมูลงบทดลองปัจจุบัน'!$A$5:$CL$846,69,0),2)</f>
        <v>0</v>
      </c>
      <c r="BS135" s="32">
        <f>ROUND(VLOOKUP($B135,'3.ข้อมูลงบทดลองปัจจุบัน'!$A$5:$CL$846,70,0),2)</f>
        <v>27972617</v>
      </c>
      <c r="BT135" s="32">
        <f>ROUND(VLOOKUP($B135,'3.ข้อมูลงบทดลองปัจจุบัน'!$A$5:$CL$846,71,0),2)</f>
        <v>0</v>
      </c>
      <c r="BU135" s="32">
        <f>ROUND(VLOOKUP($B135,'3.ข้อมูลงบทดลองปัจจุบัน'!$A$5:$CL$846,72,0),2)</f>
        <v>0</v>
      </c>
      <c r="BV135" s="32">
        <f>ROUND(VLOOKUP($B135,'3.ข้อมูลงบทดลองปัจจุบัน'!$A$5:$CL$846,73,0),2)</f>
        <v>0</v>
      </c>
      <c r="BW135" s="32">
        <f>ROUND(VLOOKUP($B135,'3.ข้อมูลงบทดลองปัจจุบัน'!$A$5:$CL$846,74,0),2)</f>
        <v>0</v>
      </c>
      <c r="BX135" s="32">
        <f>ROUND(VLOOKUP($B135,'3.ข้อมูลงบทดลองปัจจุบัน'!$A$5:$CL$846,75,0),2)</f>
        <v>0</v>
      </c>
      <c r="BY135" s="32">
        <f>ROUND(VLOOKUP($B135,'3.ข้อมูลงบทดลองปัจจุบัน'!$A$5:$CL$846,76,0),2)</f>
        <v>0</v>
      </c>
      <c r="BZ135" s="32">
        <f>ROUND(VLOOKUP($B135,'3.ข้อมูลงบทดลองปัจจุบัน'!$A$5:$CL$846,77,0),2)</f>
        <v>0</v>
      </c>
      <c r="CA135" s="32">
        <f>ROUND(VLOOKUP($B135,'3.ข้อมูลงบทดลองปัจจุบัน'!$A$5:$CL$846,78,0),2)</f>
        <v>0</v>
      </c>
      <c r="CB135" s="32">
        <f>ROUND(VLOOKUP($B135,'3.ข้อมูลงบทดลองปัจจุบัน'!$A$5:$CL$846,79,0),2)</f>
        <v>0</v>
      </c>
      <c r="CC135" s="32">
        <f>ROUND(VLOOKUP($B135,'3.ข้อมูลงบทดลองปัจจุบัน'!$A$5:$CL$846,80,0),2)</f>
        <v>9000</v>
      </c>
      <c r="CD135" s="32">
        <f>ROUND(VLOOKUP($B135,'3.ข้อมูลงบทดลองปัจจุบัน'!$A$5:$CL$846,81,0),2)</f>
        <v>0</v>
      </c>
      <c r="CE135" s="32">
        <f>ROUND(VLOOKUP($B135,'3.ข้อมูลงบทดลองปัจจุบัน'!$A$5:$CL$846,82,0),2)</f>
        <v>0</v>
      </c>
      <c r="CF135" s="32">
        <f>ROUND(VLOOKUP($B135,'3.ข้อมูลงบทดลองปัจจุบัน'!$A$5:$CL$846,83,0),2)</f>
        <v>0</v>
      </c>
      <c r="CG135" s="32">
        <f>ROUND(VLOOKUP($B135,'3.ข้อมูลงบทดลองปัจจุบัน'!$A$5:$CL$846,84,0),2)</f>
        <v>0</v>
      </c>
      <c r="CH135" s="32">
        <f>ROUND(VLOOKUP($B135,'3.ข้อมูลงบทดลองปัจจุบัน'!$A$5:$CL$846,85,0),2)</f>
        <v>0</v>
      </c>
      <c r="CI135" s="32">
        <f>ROUND(VLOOKUP($B135,'3.ข้อมูลงบทดลองปัจจุบัน'!$A$5:$CL$846,86,0),2)</f>
        <v>0</v>
      </c>
      <c r="CJ135" s="32">
        <f>ROUND(VLOOKUP($B135,'3.ข้อมูลงบทดลองปัจจุบัน'!$A$5:$CL$846,87,0),2)</f>
        <v>0</v>
      </c>
      <c r="CK135" s="32">
        <f>ROUND(VLOOKUP($B135,'3.ข้อมูลงบทดลองปัจจุบัน'!$A$5:$CL$846,88,0),2)</f>
        <v>0</v>
      </c>
      <c r="CL135" s="32">
        <f>ROUND(VLOOKUP($B135,'3.ข้อมูลงบทดลองปัจจุบัน'!$A$5:$CL$846,89,0),2)</f>
        <v>0</v>
      </c>
      <c r="CM135" s="32">
        <f>ROUND(VLOOKUP($B135,'3.ข้อมูลงบทดลองปัจจุบัน'!$A$5:$CL$846,90,0),2)</f>
        <v>0</v>
      </c>
      <c r="CO135" s="75"/>
    </row>
    <row r="136" spans="1:94" x14ac:dyDescent="0.7">
      <c r="A136" s="101" t="s">
        <v>1471</v>
      </c>
      <c r="B136" s="101" t="s">
        <v>2127</v>
      </c>
      <c r="C136" s="100" t="s">
        <v>2128</v>
      </c>
      <c r="D136" s="32">
        <f>ROUND(VLOOKUP($B136,'3.ข้อมูลงบทดลองปัจจุบัน'!$A$5:$CL$846,3,0),2)</f>
        <v>5812318</v>
      </c>
      <c r="E136" s="32">
        <f>ROUND(VLOOKUP($B136,'3.ข้อมูลงบทดลองปัจจุบัน'!$A$5:$CL$846,4,0),2)</f>
        <v>6734000</v>
      </c>
      <c r="F136" s="32">
        <f>ROUND(VLOOKUP($B136,'3.ข้อมูลงบทดลองปัจจุบัน'!$A$5:$CL$846,5,0),2)</f>
        <v>0</v>
      </c>
      <c r="G136" s="32">
        <f>ROUND(VLOOKUP($B136,'3.ข้อมูลงบทดลองปัจจุบัน'!$A$5:$CL$846,6,0),2)</f>
        <v>0</v>
      </c>
      <c r="H136" s="32">
        <f>ROUND(VLOOKUP($B136,'3.ข้อมูลงบทดลองปัจจุบัน'!$A$5:$CL$846,7,0),2)</f>
        <v>0</v>
      </c>
      <c r="I136" s="32">
        <f>ROUND(VLOOKUP($B136,'3.ข้อมูลงบทดลองปัจจุบัน'!$A$5:$CL$846,8,0),2)</f>
        <v>0</v>
      </c>
      <c r="J136" s="32">
        <f>ROUND(VLOOKUP($B136,'3.ข้อมูลงบทดลองปัจจุบัน'!$A$5:$CL$846,9,0),2)</f>
        <v>0</v>
      </c>
      <c r="K136" s="32">
        <f>ROUND(VLOOKUP($B136,'3.ข้อมูลงบทดลองปัจจุบัน'!$A$5:$CL$846,10,0),2)</f>
        <v>849640</v>
      </c>
      <c r="L136" s="32">
        <f>ROUND(VLOOKUP($B136,'3.ข้อมูลงบทดลองปัจจุบัน'!$A$5:$CL$846,11,0),2)</f>
        <v>0</v>
      </c>
      <c r="M136" s="32">
        <f>ROUND(VLOOKUP($B136,'3.ข้อมูลงบทดลองปัจจุบัน'!$A$5:$CL$846,12,0),2)</f>
        <v>0</v>
      </c>
      <c r="N136" s="32">
        <f>ROUND(VLOOKUP($B136,'3.ข้อมูลงบทดลองปัจจุบัน'!$A$5:$CL$846,13,0),2)</f>
        <v>0</v>
      </c>
      <c r="O136" s="32">
        <f>ROUND(VLOOKUP($B136,'3.ข้อมูลงบทดลองปัจจุบัน'!$A$5:$CL$846,14,0),2)</f>
        <v>0</v>
      </c>
      <c r="P136" s="32">
        <f>ROUND(VLOOKUP($B136,'3.ข้อมูลงบทดลองปัจจุบัน'!$A$5:$CL$846,15,0),2)</f>
        <v>0</v>
      </c>
      <c r="Q136" s="32">
        <f>ROUND(VLOOKUP($B136,'3.ข้อมูลงบทดลองปัจจุบัน'!$A$5:$CL$846,16,0),2)</f>
        <v>0</v>
      </c>
      <c r="R136" s="32">
        <f>ROUND(VLOOKUP($B136,'3.ข้อมูลงบทดลองปัจจุบัน'!$A$5:$CL$846,17,0),2)</f>
        <v>0</v>
      </c>
      <c r="S136" s="32">
        <f>ROUND(VLOOKUP($B136,'3.ข้อมูลงบทดลองปัจจุบัน'!$A$5:$CL$846,18,0),2)</f>
        <v>604750</v>
      </c>
      <c r="T136" s="32">
        <f>ROUND(VLOOKUP($B136,'3.ข้อมูลงบทดลองปัจจุบัน'!$A$5:$CL$846,19,0),2)</f>
        <v>0</v>
      </c>
      <c r="U136" s="32">
        <f>ROUND(VLOOKUP($B136,'3.ข้อมูลงบทดลองปัจจุบัน'!$A$5:$CL$846,20,0),2)</f>
        <v>0</v>
      </c>
      <c r="V136" s="32">
        <f>ROUND(VLOOKUP($B136,'3.ข้อมูลงบทดลองปัจจุบัน'!$A$5:$CL$846,21,0),2)</f>
        <v>0</v>
      </c>
      <c r="W136" s="32">
        <f>ROUND(VLOOKUP($B136,'3.ข้อมูลงบทดลองปัจจุบัน'!$A$5:$CL$846,22,0),2)</f>
        <v>400</v>
      </c>
      <c r="X136" s="32">
        <f>ROUND(VLOOKUP($B136,'3.ข้อมูลงบทดลองปัจจุบัน'!$A$5:$CL$846,23,0),2)</f>
        <v>0</v>
      </c>
      <c r="Y136" s="32">
        <f>ROUND(VLOOKUP($B136,'3.ข้อมูลงบทดลองปัจจุบัน'!$A$5:$CL$846,24,0),2)</f>
        <v>0</v>
      </c>
      <c r="Z136" s="32">
        <f>ROUND(VLOOKUP($B136,'3.ข้อมูลงบทดลองปัจจุบัน'!$A$5:$CL$846,25,0),2)</f>
        <v>0</v>
      </c>
      <c r="AA136" s="32">
        <f>ROUND(VLOOKUP($B136,'3.ข้อมูลงบทดลองปัจจุบัน'!$A$5:$CL$846,26,0),2)</f>
        <v>0</v>
      </c>
      <c r="AB136" s="32">
        <f>ROUND(VLOOKUP($B136,'3.ข้อมูลงบทดลองปัจจุบัน'!$A$5:$CL$846,27,0),2)</f>
        <v>0</v>
      </c>
      <c r="AC136" s="32">
        <f>ROUND(VLOOKUP($B136,'3.ข้อมูลงบทดลองปัจจุบัน'!$A$5:$CL$846,28,0),2)</f>
        <v>0</v>
      </c>
      <c r="AD136" s="32">
        <f>ROUND(VLOOKUP($B136,'3.ข้อมูลงบทดลองปัจจุบัน'!$A$5:$CL$846,29,0),2)</f>
        <v>0</v>
      </c>
      <c r="AE136" s="32">
        <f>ROUND(VLOOKUP($B136,'3.ข้อมูลงบทดลองปัจจุบัน'!$A$5:$CL$846,30,0),2)</f>
        <v>0</v>
      </c>
      <c r="AF136" s="32">
        <f>ROUND(VLOOKUP($B136,'3.ข้อมูลงบทดลองปัจจุบัน'!$A$5:$CL$846,31,0),2)</f>
        <v>0</v>
      </c>
      <c r="AG136" s="32">
        <f>ROUND(VLOOKUP($B136,'3.ข้อมูลงบทดลองปัจจุบัน'!$A$5:$CL$846,32,0),2)</f>
        <v>0</v>
      </c>
      <c r="AH136" s="32">
        <f>ROUND(VLOOKUP($B136,'3.ข้อมูลงบทดลองปัจจุบัน'!$A$5:$CL$846,33,0),2)</f>
        <v>2345250</v>
      </c>
      <c r="AI136" s="32">
        <f>ROUND(VLOOKUP($B136,'3.ข้อมูลงบทดลองปัจจุบัน'!$A$5:$CL$846,34,0),2)</f>
        <v>3100</v>
      </c>
      <c r="AJ136" s="32">
        <f>ROUND(VLOOKUP($B136,'3.ข้อมูลงบทดลองปัจจุบัน'!$A$5:$CL$846,35,0),2)</f>
        <v>0</v>
      </c>
      <c r="AK136" s="32">
        <f>ROUND(VLOOKUP($B136,'3.ข้อมูลงบทดลองปัจจุบัน'!$A$5:$CL$846,36,0),2)</f>
        <v>0</v>
      </c>
      <c r="AL136" s="32">
        <f>ROUND(VLOOKUP($B136,'3.ข้อมูลงบทดลองปัจจุบัน'!$A$5:$CL$846,37,0),2)</f>
        <v>12475</v>
      </c>
      <c r="AM136" s="32">
        <f>ROUND(VLOOKUP($B136,'3.ข้อมูลงบทดลองปัจจุบัน'!$A$5:$CL$846,38,0),2)</f>
        <v>3000</v>
      </c>
      <c r="AN136" s="32">
        <f>ROUND(VLOOKUP($B136,'3.ข้อมูลงบทดลองปัจจุบัน'!$A$5:$CL$846,39,0),2)</f>
        <v>921000</v>
      </c>
      <c r="AO136" s="32">
        <f>ROUND(VLOOKUP($B136,'3.ข้อมูลงบทดลองปัจจุบัน'!$A$5:$CL$846,40,0),2)</f>
        <v>36500</v>
      </c>
      <c r="AP136" s="32">
        <f>ROUND(VLOOKUP($B136,'3.ข้อมูลงบทดลองปัจจุบัน'!$A$5:$CL$846,41,0),2)</f>
        <v>0</v>
      </c>
      <c r="AQ136" s="32">
        <f>ROUND(VLOOKUP($B136,'3.ข้อมูลงบทดลองปัจจุบัน'!$A$5:$CL$846,42,0),2)</f>
        <v>0</v>
      </c>
      <c r="AR136" s="32">
        <f>ROUND(VLOOKUP($B136,'3.ข้อมูลงบทดลองปัจจุบัน'!$A$5:$CL$846,43,0),2)</f>
        <v>0</v>
      </c>
      <c r="AS136" s="32">
        <f>ROUND(VLOOKUP($B136,'3.ข้อมูลงบทดลองปัจจุบัน'!$A$5:$CL$846,44,0),2)</f>
        <v>749000</v>
      </c>
      <c r="AT136" s="32">
        <f>ROUND(VLOOKUP($B136,'3.ข้อมูลงบทดลองปัจจุบัน'!$A$5:$CL$846,45,0),2)</f>
        <v>0</v>
      </c>
      <c r="AU136" s="32">
        <f>ROUND(VLOOKUP($B136,'3.ข้อมูลงบทดลองปัจจุบัน'!$A$5:$CL$846,46,0),2)</f>
        <v>0</v>
      </c>
      <c r="AV136" s="32">
        <f>ROUND(VLOOKUP($B136,'3.ข้อมูลงบทดลองปัจจุบัน'!$A$5:$CL$846,47,0),2)</f>
        <v>0</v>
      </c>
      <c r="AW136" s="32">
        <f>ROUND(VLOOKUP($B136,'3.ข้อมูลงบทดลองปัจจุบัน'!$A$5:$CL$846,48,0),2)</f>
        <v>0</v>
      </c>
      <c r="AX136" s="32">
        <f>ROUND(VLOOKUP($B136,'3.ข้อมูลงบทดลองปัจจุบัน'!$A$5:$CL$846,49,0),2)</f>
        <v>1445750</v>
      </c>
      <c r="AY136" s="32">
        <f>ROUND(VLOOKUP($B136,'3.ข้อมูลงบทดลองปัจจุบัน'!$A$5:$CL$846,50,0),2)</f>
        <v>4720</v>
      </c>
      <c r="AZ136" s="32">
        <f>ROUND(VLOOKUP($B136,'3.ข้อมูลงบทดลองปัจจุบัน'!$A$5:$CL$846,51,0),2)</f>
        <v>0</v>
      </c>
      <c r="BA136" s="32">
        <f>ROUND(VLOOKUP($B136,'3.ข้อมูลงบทดลองปัจจุบัน'!$A$5:$CL$846,52,0),2)</f>
        <v>286000</v>
      </c>
      <c r="BB136" s="32">
        <f>ROUND(VLOOKUP($B136,'3.ข้อมูลงบทดลองปัจจุบัน'!$A$5:$CL$846,53,0),2)</f>
        <v>0</v>
      </c>
      <c r="BC136" s="32">
        <f>ROUND(VLOOKUP($B136,'3.ข้อมูลงบทดลองปัจจุบัน'!$A$5:$CL$846,54,0),2)</f>
        <v>0</v>
      </c>
      <c r="BD136" s="32">
        <f>ROUND(VLOOKUP($B136,'3.ข้อมูลงบทดลองปัจจุบัน'!$A$5:$CL$846,55,0),2)</f>
        <v>0</v>
      </c>
      <c r="BE136" s="32">
        <f>ROUND(VLOOKUP($B136,'3.ข้อมูลงบทดลองปัจจุบัน'!$A$5:$CL$846,56,0),2)</f>
        <v>245000</v>
      </c>
      <c r="BF136" s="32">
        <f>ROUND(VLOOKUP($B136,'3.ข้อมูลงบทดลองปัจจุบัน'!$A$5:$CL$846,57,0),2)</f>
        <v>0</v>
      </c>
      <c r="BG136" s="32">
        <f>ROUND(VLOOKUP($B136,'3.ข้อมูลงบทดลองปัจจุบัน'!$A$5:$CL$846,58,0),2)</f>
        <v>0</v>
      </c>
      <c r="BH136" s="32">
        <f>ROUND(VLOOKUP($B136,'3.ข้อมูลงบทดลองปัจจุบัน'!$A$5:$CL$846,59,0),2)</f>
        <v>101610</v>
      </c>
      <c r="BI136" s="32">
        <f>ROUND(VLOOKUP($B136,'3.ข้อมูลงบทดลองปัจจุบัน'!$A$5:$CL$846,60,0),2)</f>
        <v>0</v>
      </c>
      <c r="BJ136" s="32">
        <f>ROUND(VLOOKUP($B136,'3.ข้อมูลงบทดลองปัจจุบัน'!$A$5:$CL$846,61,0),2)</f>
        <v>0</v>
      </c>
      <c r="BK136" s="32">
        <f>ROUND(VLOOKUP($B136,'3.ข้อมูลงบทดลองปัจจุบัน'!$A$5:$CL$846,62,0),2)</f>
        <v>5500125</v>
      </c>
      <c r="BL136" s="32">
        <f>ROUND(VLOOKUP($B136,'3.ข้อมูลงบทดลองปัจจุบัน'!$A$5:$CL$846,63,0),2)</f>
        <v>890937.5</v>
      </c>
      <c r="BM136" s="32">
        <f>ROUND(VLOOKUP($B136,'3.ข้อมูลงบทดลองปัจจุบัน'!$A$5:$CL$846,64,0),2)</f>
        <v>66900</v>
      </c>
      <c r="BN136" s="32">
        <f>ROUND(VLOOKUP($B136,'3.ข้อมูลงบทดลองปัจจุบัน'!$A$5:$CL$846,65,0),2)</f>
        <v>0</v>
      </c>
      <c r="BO136" s="32">
        <f>ROUND(VLOOKUP($B136,'3.ข้อมูลงบทดลองปัจจุบัน'!$A$5:$CL$846,66,0),2)</f>
        <v>0</v>
      </c>
      <c r="BP136" s="32">
        <f>ROUND(VLOOKUP($B136,'3.ข้อมูลงบทดลองปัจจุบัน'!$A$5:$CL$846,67,0),2)</f>
        <v>3840</v>
      </c>
      <c r="BQ136" s="32">
        <f>ROUND(VLOOKUP($B136,'3.ข้อมูลงบทดลองปัจจุบัน'!$A$5:$CL$846,68,0),2)</f>
        <v>0</v>
      </c>
      <c r="BR136" s="32">
        <f>ROUND(VLOOKUP($B136,'3.ข้อมูลงบทดลองปัจจุบัน'!$A$5:$CL$846,69,0),2)</f>
        <v>0</v>
      </c>
      <c r="BS136" s="32">
        <f>ROUND(VLOOKUP($B136,'3.ข้อมูลงบทดลองปัจจุบัน'!$A$5:$CL$846,70,0),2)</f>
        <v>0</v>
      </c>
      <c r="BT136" s="32">
        <f>ROUND(VLOOKUP($B136,'3.ข้อมูลงบทดลองปัจจุบัน'!$A$5:$CL$846,71,0),2)</f>
        <v>0</v>
      </c>
      <c r="BU136" s="32">
        <f>ROUND(VLOOKUP($B136,'3.ข้อมูลงบทดลองปัจจุบัน'!$A$5:$CL$846,72,0),2)</f>
        <v>0</v>
      </c>
      <c r="BV136" s="32">
        <f>ROUND(VLOOKUP($B136,'3.ข้อมูลงบทดลองปัจจุบัน'!$A$5:$CL$846,73,0),2)</f>
        <v>0</v>
      </c>
      <c r="BW136" s="32">
        <f>ROUND(VLOOKUP($B136,'3.ข้อมูลงบทดลองปัจจุบัน'!$A$5:$CL$846,74,0),2)</f>
        <v>0</v>
      </c>
      <c r="BX136" s="32">
        <f>ROUND(VLOOKUP($B136,'3.ข้อมูลงบทดลองปัจจุบัน'!$A$5:$CL$846,75,0),2)</f>
        <v>0</v>
      </c>
      <c r="BY136" s="32">
        <f>ROUND(VLOOKUP($B136,'3.ข้อมูลงบทดลองปัจจุบัน'!$A$5:$CL$846,76,0),2)</f>
        <v>0</v>
      </c>
      <c r="BZ136" s="32">
        <f>ROUND(VLOOKUP($B136,'3.ข้อมูลงบทดลองปัจจุบัน'!$A$5:$CL$846,77,0),2)</f>
        <v>0</v>
      </c>
      <c r="CA136" s="32">
        <f>ROUND(VLOOKUP($B136,'3.ข้อมูลงบทดลองปัจจุบัน'!$A$5:$CL$846,78,0),2)</f>
        <v>0</v>
      </c>
      <c r="CB136" s="32">
        <f>ROUND(VLOOKUP($B136,'3.ข้อมูลงบทดลองปัจจุบัน'!$A$5:$CL$846,79,0),2)</f>
        <v>0</v>
      </c>
      <c r="CC136" s="32">
        <f>ROUND(VLOOKUP($B136,'3.ข้อมูลงบทดลองปัจจุบัน'!$A$5:$CL$846,80,0),2)</f>
        <v>13000</v>
      </c>
      <c r="CD136" s="32">
        <f>ROUND(VLOOKUP($B136,'3.ข้อมูลงบทดลองปัจจุบัน'!$A$5:$CL$846,81,0),2)</f>
        <v>0</v>
      </c>
      <c r="CE136" s="32">
        <f>ROUND(VLOOKUP($B136,'3.ข้อมูลงบทดลองปัจจุบัน'!$A$5:$CL$846,82,0),2)</f>
        <v>0</v>
      </c>
      <c r="CF136" s="32">
        <f>ROUND(VLOOKUP($B136,'3.ข้อมูลงบทดลองปัจจุบัน'!$A$5:$CL$846,83,0),2)</f>
        <v>1926000</v>
      </c>
      <c r="CG136" s="32">
        <f>ROUND(VLOOKUP($B136,'3.ข้อมูลงบทดลองปัจจุบัน'!$A$5:$CL$846,84,0),2)</f>
        <v>0</v>
      </c>
      <c r="CH136" s="32">
        <f>ROUND(VLOOKUP($B136,'3.ข้อมูลงบทดลองปัจจุบัน'!$A$5:$CL$846,85,0),2)</f>
        <v>16500</v>
      </c>
      <c r="CI136" s="32">
        <f>ROUND(VLOOKUP($B136,'3.ข้อมูลงบทดลองปัจจุบัน'!$A$5:$CL$846,86,0),2)</f>
        <v>0</v>
      </c>
      <c r="CJ136" s="32">
        <f>ROUND(VLOOKUP($B136,'3.ข้อมูลงบทดลองปัจจุบัน'!$A$5:$CL$846,87,0),2)</f>
        <v>0</v>
      </c>
      <c r="CK136" s="32">
        <f>ROUND(VLOOKUP($B136,'3.ข้อมูลงบทดลองปัจจุบัน'!$A$5:$CL$846,88,0),2)</f>
        <v>0</v>
      </c>
      <c r="CL136" s="32">
        <f>ROUND(VLOOKUP($B136,'3.ข้อมูลงบทดลองปัจจุบัน'!$A$5:$CL$846,89,0),2)</f>
        <v>0</v>
      </c>
      <c r="CM136" s="32">
        <f>ROUND(VLOOKUP($B136,'3.ข้อมูลงบทดลองปัจจุบัน'!$A$5:$CL$846,90,0),2)</f>
        <v>0</v>
      </c>
      <c r="CO136" s="75"/>
    </row>
    <row r="137" spans="1:94" x14ac:dyDescent="0.7">
      <c r="A137" s="101" t="s">
        <v>1471</v>
      </c>
      <c r="B137" s="101" t="s">
        <v>2129</v>
      </c>
      <c r="C137" s="100" t="s">
        <v>2130</v>
      </c>
      <c r="D137" s="32">
        <f>ROUND(VLOOKUP($B137,'3.ข้อมูลงบทดลองปัจจุบัน'!$A$5:$CL$846,3,0),2)</f>
        <v>2641230</v>
      </c>
      <c r="E137" s="32">
        <f>ROUND(VLOOKUP($B137,'3.ข้อมูลงบทดลองปัจจุบัน'!$A$5:$CL$846,4,0),2)</f>
        <v>7800</v>
      </c>
      <c r="F137" s="32">
        <f>ROUND(VLOOKUP($B137,'3.ข้อมูลงบทดลองปัจจุบัน'!$A$5:$CL$846,5,0),2)</f>
        <v>0</v>
      </c>
      <c r="G137" s="32">
        <f>ROUND(VLOOKUP($B137,'3.ข้อมูลงบทดลองปัจจุบัน'!$A$5:$CL$846,6,0),2)</f>
        <v>82380</v>
      </c>
      <c r="H137" s="32">
        <f>ROUND(VLOOKUP($B137,'3.ข้อมูลงบทดลองปัจจุบัน'!$A$5:$CL$846,7,0),2)</f>
        <v>0</v>
      </c>
      <c r="I137" s="32">
        <f>ROUND(VLOOKUP($B137,'3.ข้อมูลงบทดลองปัจจุบัน'!$A$5:$CL$846,8,0),2)</f>
        <v>0</v>
      </c>
      <c r="J137" s="32">
        <f>ROUND(VLOOKUP($B137,'3.ข้อมูลงบทดลองปัจจุบัน'!$A$5:$CL$846,9,0),2)</f>
        <v>0</v>
      </c>
      <c r="K137" s="32">
        <f>ROUND(VLOOKUP($B137,'3.ข้อมูลงบทดลองปัจจุบัน'!$A$5:$CL$846,10,0),2)</f>
        <v>396016</v>
      </c>
      <c r="L137" s="32">
        <f>ROUND(VLOOKUP($B137,'3.ข้อมูลงบทดลองปัจจุบัน'!$A$5:$CL$846,11,0),2)</f>
        <v>0</v>
      </c>
      <c r="M137" s="32">
        <f>ROUND(VLOOKUP($B137,'3.ข้อมูลงบทดลองปัจจุบัน'!$A$5:$CL$846,12,0),2)</f>
        <v>254860</v>
      </c>
      <c r="N137" s="32">
        <f>ROUND(VLOOKUP($B137,'3.ข้อมูลงบทดลองปัจจุบัน'!$A$5:$CL$846,13,0),2)</f>
        <v>61990</v>
      </c>
      <c r="O137" s="32">
        <f>ROUND(VLOOKUP($B137,'3.ข้อมูลงบทดลองปัจจุบัน'!$A$5:$CL$846,14,0),2)</f>
        <v>0</v>
      </c>
      <c r="P137" s="32">
        <f>ROUND(VLOOKUP($B137,'3.ข้อมูลงบทดลองปัจจุบัน'!$A$5:$CL$846,15,0),2)</f>
        <v>15200</v>
      </c>
      <c r="Q137" s="32">
        <f>ROUND(VLOOKUP($B137,'3.ข้อมูลงบทดลองปัจจุบัน'!$A$5:$CL$846,16,0),2)</f>
        <v>0</v>
      </c>
      <c r="R137" s="32">
        <f>ROUND(VLOOKUP($B137,'3.ข้อมูลงบทดลองปัจจุบัน'!$A$5:$CL$846,17,0),2)</f>
        <v>45100</v>
      </c>
      <c r="S137" s="32">
        <f>ROUND(VLOOKUP($B137,'3.ข้อมูลงบทดลองปัจจุบัน'!$A$5:$CL$846,18,0),2)</f>
        <v>0</v>
      </c>
      <c r="T137" s="32">
        <f>ROUND(VLOOKUP($B137,'3.ข้อมูลงบทดลองปัจจุบัน'!$A$5:$CL$846,19,0),2)</f>
        <v>26400</v>
      </c>
      <c r="U137" s="32">
        <f>ROUND(VLOOKUP($B137,'3.ข้อมูลงบทดลองปัจจุบัน'!$A$5:$CL$846,20,0),2)</f>
        <v>0</v>
      </c>
      <c r="V137" s="32">
        <f>ROUND(VLOOKUP($B137,'3.ข้อมูลงบทดลองปัจจุบัน'!$A$5:$CL$846,21,0),2)</f>
        <v>0</v>
      </c>
      <c r="W137" s="32">
        <f>ROUND(VLOOKUP($B137,'3.ข้อมูลงบทดลองปัจจุบัน'!$A$5:$CL$846,22,0),2)</f>
        <v>0</v>
      </c>
      <c r="X137" s="32">
        <f>ROUND(VLOOKUP($B137,'3.ข้อมูลงบทดลองปัจจุบัน'!$A$5:$CL$846,23,0),2)</f>
        <v>2121575</v>
      </c>
      <c r="Y137" s="32">
        <f>ROUND(VLOOKUP($B137,'3.ข้อมูลงบทดลองปัจจุบัน'!$A$5:$CL$846,24,0),2)</f>
        <v>18750</v>
      </c>
      <c r="Z137" s="32">
        <f>ROUND(VLOOKUP($B137,'3.ข้อมูลงบทดลองปัจจุบัน'!$A$5:$CL$846,25,0),2)</f>
        <v>14491214.5</v>
      </c>
      <c r="AA137" s="32">
        <f>ROUND(VLOOKUP($B137,'3.ข้อมูลงบทดลองปัจจุบัน'!$A$5:$CL$846,26,0),2)</f>
        <v>0</v>
      </c>
      <c r="AB137" s="32">
        <f>ROUND(VLOOKUP($B137,'3.ข้อมูลงบทดลองปัจจุบัน'!$A$5:$CL$846,27,0),2)</f>
        <v>0</v>
      </c>
      <c r="AC137" s="32">
        <f>ROUND(VLOOKUP($B137,'3.ข้อมูลงบทดลองปัจจุบัน'!$A$5:$CL$846,28,0),2)</f>
        <v>8540</v>
      </c>
      <c r="AD137" s="32">
        <f>ROUND(VLOOKUP($B137,'3.ข้อมูลงบทดลองปัจจุบัน'!$A$5:$CL$846,29,0),2)</f>
        <v>0</v>
      </c>
      <c r="AE137" s="32">
        <f>ROUND(VLOOKUP($B137,'3.ข้อมูลงบทดลองปัจจุบัน'!$A$5:$CL$846,30,0),2)</f>
        <v>0</v>
      </c>
      <c r="AF137" s="32">
        <f>ROUND(VLOOKUP($B137,'3.ข้อมูลงบทดลองปัจจุบัน'!$A$5:$CL$846,31,0),2)</f>
        <v>0</v>
      </c>
      <c r="AG137" s="32">
        <f>ROUND(VLOOKUP($B137,'3.ข้อมูลงบทดลองปัจจุบัน'!$A$5:$CL$846,32,0),2)</f>
        <v>11400</v>
      </c>
      <c r="AH137" s="32">
        <f>ROUND(VLOOKUP($B137,'3.ข้อมูลงบทดลองปัจจุบัน'!$A$5:$CL$846,33,0),2)</f>
        <v>5000</v>
      </c>
      <c r="AI137" s="32">
        <f>ROUND(VLOOKUP($B137,'3.ข้อมูลงบทดลองปัจจุบัน'!$A$5:$CL$846,34,0),2)</f>
        <v>0</v>
      </c>
      <c r="AJ137" s="32">
        <f>ROUND(VLOOKUP($B137,'3.ข้อมูลงบทดลองปัจจุบัน'!$A$5:$CL$846,35,0),2)</f>
        <v>7455360</v>
      </c>
      <c r="AK137" s="32">
        <f>ROUND(VLOOKUP($B137,'3.ข้อมูลงบทดลองปัจจุบัน'!$A$5:$CL$846,36,0),2)</f>
        <v>180930</v>
      </c>
      <c r="AL137" s="32">
        <f>ROUND(VLOOKUP($B137,'3.ข้อมูลงบทดลองปัจจุบัน'!$A$5:$CL$846,37,0),2)</f>
        <v>17500</v>
      </c>
      <c r="AM137" s="32">
        <f>ROUND(VLOOKUP($B137,'3.ข้อมูลงบทดลองปัจจุบัน'!$A$5:$CL$846,38,0),2)</f>
        <v>0</v>
      </c>
      <c r="AN137" s="32">
        <f>ROUND(VLOOKUP($B137,'3.ข้อมูลงบทดลองปัจจุบัน'!$A$5:$CL$846,39,0),2)</f>
        <v>3900</v>
      </c>
      <c r="AO137" s="32">
        <f>ROUND(VLOOKUP($B137,'3.ข้อมูลงบทดลองปัจจุบัน'!$A$5:$CL$846,40,0),2)</f>
        <v>0</v>
      </c>
      <c r="AP137" s="32">
        <f>ROUND(VLOOKUP($B137,'3.ข้อมูลงบทดลองปัจจุบัน'!$A$5:$CL$846,41,0),2)</f>
        <v>114500</v>
      </c>
      <c r="AQ137" s="32">
        <f>ROUND(VLOOKUP($B137,'3.ข้อมูลงบทดลองปัจจุบัน'!$A$5:$CL$846,42,0),2)</f>
        <v>0</v>
      </c>
      <c r="AR137" s="32">
        <f>ROUND(VLOOKUP($B137,'3.ข้อมูลงบทดลองปัจจุบัน'!$A$5:$CL$846,43,0),2)</f>
        <v>0</v>
      </c>
      <c r="AS137" s="32">
        <f>ROUND(VLOOKUP($B137,'3.ข้อมูลงบทดลองปัจจุบัน'!$A$5:$CL$846,44,0),2)</f>
        <v>0</v>
      </c>
      <c r="AT137" s="32">
        <f>ROUND(VLOOKUP($B137,'3.ข้อมูลงบทดลองปัจจุบัน'!$A$5:$CL$846,45,0),2)</f>
        <v>0</v>
      </c>
      <c r="AU137" s="32">
        <f>ROUND(VLOOKUP($B137,'3.ข้อมูลงบทดลองปัจจุบัน'!$A$5:$CL$846,46,0),2)</f>
        <v>1898500</v>
      </c>
      <c r="AV137" s="32">
        <f>ROUND(VLOOKUP($B137,'3.ข้อมูลงบทดลองปัจจุบัน'!$A$5:$CL$846,47,0),2)</f>
        <v>0</v>
      </c>
      <c r="AW137" s="32">
        <f>ROUND(VLOOKUP($B137,'3.ข้อมูลงบทดลองปัจจุบัน'!$A$5:$CL$846,48,0),2)</f>
        <v>612880</v>
      </c>
      <c r="AX137" s="32">
        <f>ROUND(VLOOKUP($B137,'3.ข้อมูลงบทดลองปัจจุบัน'!$A$5:$CL$846,49,0),2)</f>
        <v>0</v>
      </c>
      <c r="AY137" s="32">
        <f>ROUND(VLOOKUP($B137,'3.ข้อมูลงบทดลองปัจจุบัน'!$A$5:$CL$846,50,0),2)</f>
        <v>78420</v>
      </c>
      <c r="AZ137" s="32">
        <f>ROUND(VLOOKUP($B137,'3.ข้อมูลงบทดลองปัจจุบัน'!$A$5:$CL$846,51,0),2)</f>
        <v>0</v>
      </c>
      <c r="BA137" s="32">
        <f>ROUND(VLOOKUP($B137,'3.ข้อมูลงบทดลองปัจจุบัน'!$A$5:$CL$846,52,0),2)</f>
        <v>0</v>
      </c>
      <c r="BB137" s="32">
        <f>ROUND(VLOOKUP($B137,'3.ข้อมูลงบทดลองปัจจุบัน'!$A$5:$CL$846,53,0),2)</f>
        <v>73200</v>
      </c>
      <c r="BC137" s="32">
        <f>ROUND(VLOOKUP($B137,'3.ข้อมูลงบทดลองปัจจุบัน'!$A$5:$CL$846,54,0),2)</f>
        <v>0</v>
      </c>
      <c r="BD137" s="32">
        <f>ROUND(VLOOKUP($B137,'3.ข้อมูลงบทดลองปัจจุบัน'!$A$5:$CL$846,55,0),2)</f>
        <v>11194750</v>
      </c>
      <c r="BE137" s="32">
        <f>ROUND(VLOOKUP($B137,'3.ข้อมูลงบทดลองปัจจุบัน'!$A$5:$CL$846,56,0),2)</f>
        <v>7200</v>
      </c>
      <c r="BF137" s="32">
        <f>ROUND(VLOOKUP($B137,'3.ข้อมูลงบทดลองปัจจุบัน'!$A$5:$CL$846,57,0),2)</f>
        <v>0</v>
      </c>
      <c r="BG137" s="32">
        <f>ROUND(VLOOKUP($B137,'3.ข้อมูลงบทดลองปัจจุบัน'!$A$5:$CL$846,58,0),2)</f>
        <v>0</v>
      </c>
      <c r="BH137" s="32">
        <f>ROUND(VLOOKUP($B137,'3.ข้อมูลงบทดลองปัจจุบัน'!$A$5:$CL$846,59,0),2)</f>
        <v>0</v>
      </c>
      <c r="BI137" s="32">
        <f>ROUND(VLOOKUP($B137,'3.ข้อมูลงบทดลองปัจจุบัน'!$A$5:$CL$846,60,0),2)</f>
        <v>0</v>
      </c>
      <c r="BJ137" s="32">
        <f>ROUND(VLOOKUP($B137,'3.ข้อมูลงบทดลองปัจจุบัน'!$A$5:$CL$846,61,0),2)</f>
        <v>0</v>
      </c>
      <c r="BK137" s="32">
        <f>ROUND(VLOOKUP($B137,'3.ข้อมูลงบทดลองปัจจุบัน'!$A$5:$CL$846,62,0),2)</f>
        <v>0</v>
      </c>
      <c r="BL137" s="32">
        <f>ROUND(VLOOKUP($B137,'3.ข้อมูลงบทดลองปัจจุบัน'!$A$5:$CL$846,63,0),2)</f>
        <v>0</v>
      </c>
      <c r="BM137" s="32">
        <f>ROUND(VLOOKUP($B137,'3.ข้อมูลงบทดลองปัจจุบัน'!$A$5:$CL$846,64,0),2)</f>
        <v>0</v>
      </c>
      <c r="BN137" s="32">
        <f>ROUND(VLOOKUP($B137,'3.ข้อมูลงบทดลองปัจจุบัน'!$A$5:$CL$846,65,0),2)</f>
        <v>19500</v>
      </c>
      <c r="BO137" s="32">
        <f>ROUND(VLOOKUP($B137,'3.ข้อมูลงบทดลองปัจจุบัน'!$A$5:$CL$846,66,0),2)</f>
        <v>0</v>
      </c>
      <c r="BP137" s="32">
        <f>ROUND(VLOOKUP($B137,'3.ข้อมูลงบทดลองปัจจุบัน'!$A$5:$CL$846,67,0),2)</f>
        <v>0</v>
      </c>
      <c r="BQ137" s="32">
        <f>ROUND(VLOOKUP($B137,'3.ข้อมูลงบทดลองปัจจุบัน'!$A$5:$CL$846,68,0),2)</f>
        <v>0</v>
      </c>
      <c r="BR137" s="32">
        <f>ROUND(VLOOKUP($B137,'3.ข้อมูลงบทดลองปัจจุบัน'!$A$5:$CL$846,69,0),2)</f>
        <v>0</v>
      </c>
      <c r="BS137" s="32">
        <f>ROUND(VLOOKUP($B137,'3.ข้อมูลงบทดลองปัจจุบัน'!$A$5:$CL$846,70,0),2)</f>
        <v>2771290</v>
      </c>
      <c r="BT137" s="32">
        <f>ROUND(VLOOKUP($B137,'3.ข้อมูลงบทดลองปัจจุบัน'!$A$5:$CL$846,71,0),2)</f>
        <v>47433</v>
      </c>
      <c r="BU137" s="32">
        <f>ROUND(VLOOKUP($B137,'3.ข้อมูลงบทดลองปัจจุบัน'!$A$5:$CL$846,72,0),2)</f>
        <v>0</v>
      </c>
      <c r="BV137" s="32">
        <f>ROUND(VLOOKUP($B137,'3.ข้อมูลงบทดลองปัจจุบัน'!$A$5:$CL$846,73,0),2)</f>
        <v>0</v>
      </c>
      <c r="BW137" s="32">
        <f>ROUND(VLOOKUP($B137,'3.ข้อมูลงบทดลองปัจจุบัน'!$A$5:$CL$846,74,0),2)</f>
        <v>0</v>
      </c>
      <c r="BX137" s="32">
        <f>ROUND(VLOOKUP($B137,'3.ข้อมูลงบทดลองปัจจุบัน'!$A$5:$CL$846,75,0),2)</f>
        <v>0</v>
      </c>
      <c r="BY137" s="32">
        <f>ROUND(VLOOKUP($B137,'3.ข้อมูลงบทดลองปัจจุบัน'!$A$5:$CL$846,76,0),2)</f>
        <v>69085</v>
      </c>
      <c r="BZ137" s="32">
        <f>ROUND(VLOOKUP($B137,'3.ข้อมูลงบทดลองปัจจุบัน'!$A$5:$CL$846,77,0),2)</f>
        <v>0</v>
      </c>
      <c r="CA137" s="32">
        <f>ROUND(VLOOKUP($B137,'3.ข้อมูลงบทดลองปัจจุบัน'!$A$5:$CL$846,78,0),2)</f>
        <v>3200</v>
      </c>
      <c r="CB137" s="32">
        <f>ROUND(VLOOKUP($B137,'3.ข้อมูลงบทดลองปัจจุบัน'!$A$5:$CL$846,79,0),2)</f>
        <v>0</v>
      </c>
      <c r="CC137" s="32">
        <f>ROUND(VLOOKUP($B137,'3.ข้อมูลงบทดลองปัจจุบัน'!$A$5:$CL$846,80,0),2)</f>
        <v>0</v>
      </c>
      <c r="CD137" s="32">
        <f>ROUND(VLOOKUP($B137,'3.ข้อมูลงบทดลองปัจจุบัน'!$A$5:$CL$846,81,0),2)</f>
        <v>0</v>
      </c>
      <c r="CE137" s="32">
        <f>ROUND(VLOOKUP($B137,'3.ข้อมูลงบทดลองปัจจุบัน'!$A$5:$CL$846,82,0),2)</f>
        <v>0</v>
      </c>
      <c r="CF137" s="32">
        <f>ROUND(VLOOKUP($B137,'3.ข้อมูลงบทดลองปัจจุบัน'!$A$5:$CL$846,83,0),2)</f>
        <v>0</v>
      </c>
      <c r="CG137" s="32">
        <f>ROUND(VLOOKUP($B137,'3.ข้อมูลงบทดลองปัจจุบัน'!$A$5:$CL$846,84,0),2)</f>
        <v>8700</v>
      </c>
      <c r="CH137" s="32">
        <f>ROUND(VLOOKUP($B137,'3.ข้อมูลงบทดลองปัจจุบัน'!$A$5:$CL$846,85,0),2)</f>
        <v>398100</v>
      </c>
      <c r="CI137" s="32">
        <f>ROUND(VLOOKUP($B137,'3.ข้อมูลงบทดลองปัจจุบัน'!$A$5:$CL$846,86,0),2)</f>
        <v>0</v>
      </c>
      <c r="CJ137" s="32">
        <f>ROUND(VLOOKUP($B137,'3.ข้อมูลงบทดลองปัจจุบัน'!$A$5:$CL$846,87,0),2)</f>
        <v>0</v>
      </c>
      <c r="CK137" s="32">
        <f>ROUND(VLOOKUP($B137,'3.ข้อมูลงบทดลองปัจจุบัน'!$A$5:$CL$846,88,0),2)</f>
        <v>0</v>
      </c>
      <c r="CL137" s="32">
        <f>ROUND(VLOOKUP($B137,'3.ข้อมูลงบทดลองปัจจุบัน'!$A$5:$CL$846,89,0),2)</f>
        <v>0</v>
      </c>
      <c r="CM137" s="32">
        <f>ROUND(VLOOKUP($B137,'3.ข้อมูลงบทดลองปัจจุบัน'!$A$5:$CL$846,90,0),2)</f>
        <v>17200</v>
      </c>
      <c r="CO137" s="75"/>
    </row>
    <row r="138" spans="1:94" x14ac:dyDescent="0.7">
      <c r="A138" s="130" t="s">
        <v>1471</v>
      </c>
      <c r="B138" s="130" t="s">
        <v>1471</v>
      </c>
      <c r="C138" s="130" t="s">
        <v>1380</v>
      </c>
      <c r="D138" s="131">
        <f>SUM(D54:D137)</f>
        <v>465380736.7700001</v>
      </c>
      <c r="E138" s="131">
        <f>SUM(E54:E137)</f>
        <v>61936915.760000005</v>
      </c>
      <c r="F138" s="131">
        <f>SUM(F54:F137)</f>
        <v>63828221.589999996</v>
      </c>
      <c r="G138" s="131">
        <f>SUM(G54:G137)</f>
        <v>57464439.420000002</v>
      </c>
      <c r="H138" s="131">
        <f>SUM(H54:H137)</f>
        <v>40546050.309999995</v>
      </c>
      <c r="I138" s="131">
        <f>SUM(I54:I137)</f>
        <v>64072667.050000004</v>
      </c>
      <c r="J138" s="131">
        <f>SUM(J54:J137)</f>
        <v>81597994.730000004</v>
      </c>
      <c r="K138" s="131">
        <f>SUM(K54:K137)</f>
        <v>100083985.79000002</v>
      </c>
      <c r="L138" s="131">
        <f>SUM(L54:L137)</f>
        <v>58916534.840000004</v>
      </c>
      <c r="M138" s="131">
        <f>SUM(M54:M137)</f>
        <v>59717458.630000003</v>
      </c>
      <c r="N138" s="131">
        <f>SUM(N54:N137)</f>
        <v>129134056.80000001</v>
      </c>
      <c r="O138" s="131">
        <f>SUM(O54:O137)</f>
        <v>18782535.799999997</v>
      </c>
      <c r="P138" s="131">
        <f>SUM(P54:P137)</f>
        <v>254393345.47</v>
      </c>
      <c r="Q138" s="131">
        <f>SUM(Q54:Q137)</f>
        <v>54390042.149999999</v>
      </c>
      <c r="R138" s="131">
        <f>SUM(R54:R137)</f>
        <v>81294103.520000011</v>
      </c>
      <c r="S138" s="131">
        <f>SUM(S54:S137)</f>
        <v>102897697.03999999</v>
      </c>
      <c r="T138" s="131">
        <f>SUM(T54:T137)</f>
        <v>61247604.859999999</v>
      </c>
      <c r="U138" s="131">
        <f>SUM(U54:U137)</f>
        <v>52816485.340000004</v>
      </c>
      <c r="V138" s="131">
        <f>SUM(V54:V137)</f>
        <v>57298364.600000001</v>
      </c>
      <c r="W138" s="131">
        <f>SUM(W54:W137)</f>
        <v>34767208.299999997</v>
      </c>
      <c r="X138" s="131">
        <f>SUM(X54:X137)</f>
        <v>502531106.45999998</v>
      </c>
      <c r="Y138" s="131">
        <f>SUM(Y54:Y137)</f>
        <v>46181674.670000002</v>
      </c>
      <c r="Z138" s="131">
        <f>SUM(Z54:Z137)</f>
        <v>78292207.159999996</v>
      </c>
      <c r="AA138" s="131">
        <f>SUM(AA54:AA137)</f>
        <v>57061936.730000004</v>
      </c>
      <c r="AB138" s="131">
        <f>SUM(AB54:AB137)</f>
        <v>35879178.049999997</v>
      </c>
      <c r="AC138" s="131">
        <f>SUM(AC54:AC137)</f>
        <v>43943473.849999994</v>
      </c>
      <c r="AD138" s="131">
        <f>SUM(AD54:AD137)</f>
        <v>46574588.700000003</v>
      </c>
      <c r="AE138" s="131">
        <f>SUM(AE54:AE137)</f>
        <v>141380590.96000004</v>
      </c>
      <c r="AF138" s="131">
        <f>SUM(AF54:AF137)</f>
        <v>47330996.879999995</v>
      </c>
      <c r="AG138" s="131">
        <f>SUM(AG54:AG137)</f>
        <v>45030612.460000001</v>
      </c>
      <c r="AH138" s="131">
        <f>SUM(AH54:AH137)</f>
        <v>64962751.269999996</v>
      </c>
      <c r="AI138" s="131">
        <f>SUM(AI54:AI137)</f>
        <v>88183962.049999997</v>
      </c>
      <c r="AJ138" s="131">
        <f>SUM(AJ54:AJ137)</f>
        <v>49659047.32</v>
      </c>
      <c r="AK138" s="131">
        <f>SUM(AK54:AK137)</f>
        <v>33667699.560000002</v>
      </c>
      <c r="AL138" s="131">
        <f>SUM(AL54:AL137)</f>
        <v>846528529.90999985</v>
      </c>
      <c r="AM138" s="131">
        <f>SUM(AM54:AM137)</f>
        <v>55270602.00999999</v>
      </c>
      <c r="AN138" s="131">
        <f>SUM(AN54:AN137)</f>
        <v>47880931.5</v>
      </c>
      <c r="AO138" s="131">
        <f>SUM(AO54:AO137)</f>
        <v>99766749.609999999</v>
      </c>
      <c r="AP138" s="131">
        <f>SUM(AP54:AP137)</f>
        <v>94507873.379999995</v>
      </c>
      <c r="AQ138" s="131">
        <f>SUM(AQ54:AQ137)</f>
        <v>59552612.259999998</v>
      </c>
      <c r="AR138" s="131">
        <f>SUM(AR54:AR137)</f>
        <v>31624958.209999997</v>
      </c>
      <c r="AS138" s="131">
        <f>SUM(AS54:AS137)</f>
        <v>178641929.19999999</v>
      </c>
      <c r="AT138" s="131">
        <f>SUM(AT54:AT137)</f>
        <v>54708087.699999996</v>
      </c>
      <c r="AU138" s="131">
        <f>SUM(AU54:AU137)</f>
        <v>94500484.300000012</v>
      </c>
      <c r="AV138" s="131">
        <f>SUM(AV54:AV137)</f>
        <v>98325762.799999982</v>
      </c>
      <c r="AW138" s="131">
        <f>SUM(AW54:AW137)</f>
        <v>53037796.380000003</v>
      </c>
      <c r="AX138" s="131">
        <f>SUM(AX54:AX137)</f>
        <v>42125263.069999993</v>
      </c>
      <c r="AY138" s="131">
        <f>SUM(AY54:AY137)</f>
        <v>65843370.379999988</v>
      </c>
      <c r="AZ138" s="131">
        <f>SUM(AZ54:AZ137)</f>
        <v>49803919.279999994</v>
      </c>
      <c r="BA138" s="131">
        <f>SUM(BA54:BA137)</f>
        <v>47087984.660000004</v>
      </c>
      <c r="BB138" s="131">
        <f>SUM(BB54:BB137)</f>
        <v>239939252.28999999</v>
      </c>
      <c r="BC138" s="131">
        <f>SUM(BC54:BC137)</f>
        <v>46513246.25999999</v>
      </c>
      <c r="BD138" s="131">
        <f>SUM(BD54:BD137)</f>
        <v>469835427.08000004</v>
      </c>
      <c r="BE138" s="131">
        <f>SUM(BE54:BE137)</f>
        <v>135281132.63000003</v>
      </c>
      <c r="BF138" s="131">
        <f>SUM(BF54:BF137)</f>
        <v>54074812.850000009</v>
      </c>
      <c r="BG138" s="131">
        <f>SUM(BG54:BG137)</f>
        <v>54119412.250000007</v>
      </c>
      <c r="BH138" s="131">
        <f>SUM(BH54:BH137)</f>
        <v>287276382.77999997</v>
      </c>
      <c r="BI138" s="131">
        <f>SUM(BI54:BI137)</f>
        <v>39976177.879999995</v>
      </c>
      <c r="BJ138" s="131">
        <f>SUM(BJ54:BJ137)</f>
        <v>27028683.629999999</v>
      </c>
      <c r="BK138" s="131">
        <f>SUM(BK54:BK137)</f>
        <v>43133517.219999999</v>
      </c>
      <c r="BL138" s="131">
        <f>SUM(BL54:BL137)</f>
        <v>37334141.960000008</v>
      </c>
      <c r="BM138" s="131">
        <f>SUM(BM54:BM137)</f>
        <v>327139695.38</v>
      </c>
      <c r="BN138" s="131">
        <f>SUM(BN54:BN137)</f>
        <v>91260400.479999989</v>
      </c>
      <c r="BO138" s="131">
        <f>SUM(BO54:BO137)</f>
        <v>64097222.479999997</v>
      </c>
      <c r="BP138" s="131">
        <f>SUM(BP54:BP137)</f>
        <v>102451195.89</v>
      </c>
      <c r="BQ138" s="131">
        <f>SUM(BQ54:BQ137)</f>
        <v>66949991.949999996</v>
      </c>
      <c r="BR138" s="131">
        <f>SUM(BR54:BR137)</f>
        <v>46192268.540000007</v>
      </c>
      <c r="BS138" s="131">
        <f>SUM(BS54:BS137)</f>
        <v>1361986756.6900003</v>
      </c>
      <c r="BT138" s="131">
        <f>SUM(BT54:BT137)</f>
        <v>72468768.650000006</v>
      </c>
      <c r="BU138" s="131">
        <f>SUM(BU54:BU137)</f>
        <v>79005596.909999996</v>
      </c>
      <c r="BV138" s="131">
        <f>SUM(BV54:BV137)</f>
        <v>242080881.63999999</v>
      </c>
      <c r="BW138" s="131">
        <f>SUM(BW54:BW137)</f>
        <v>20450095.850000001</v>
      </c>
      <c r="BX138" s="131">
        <f>SUM(BX54:BX137)</f>
        <v>59770023.020000003</v>
      </c>
      <c r="BY138" s="131">
        <f>SUM(BY54:BY137)</f>
        <v>156486192.60000002</v>
      </c>
      <c r="BZ138" s="131">
        <f>SUM(BZ54:BZ137)</f>
        <v>47159913.859999999</v>
      </c>
      <c r="CA138" s="131">
        <f>SUM(CA54:CA137)</f>
        <v>45964726.68</v>
      </c>
      <c r="CB138" s="131">
        <f>SUM(CB54:CB137)</f>
        <v>57077348.300000012</v>
      </c>
      <c r="CC138" s="131">
        <f>SUM(CC54:CC137)</f>
        <v>72157981.969999999</v>
      </c>
      <c r="CD138" s="131">
        <f>SUM(CD54:CD137)</f>
        <v>137677696.73000002</v>
      </c>
      <c r="CE138" s="131">
        <f>SUM(CE54:CE137)</f>
        <v>80145002.179999992</v>
      </c>
      <c r="CF138" s="131">
        <f>SUM(CF54:CF137)</f>
        <v>119643102.13000001</v>
      </c>
      <c r="CG138" s="131">
        <f>SUM(CG54:CG137)</f>
        <v>43729207.870000005</v>
      </c>
      <c r="CH138" s="131">
        <f>SUM(CH54:CH137)</f>
        <v>45506884.269999996</v>
      </c>
      <c r="CI138" s="131">
        <f>SUM(CI54:CI137)</f>
        <v>38292346.150000006</v>
      </c>
      <c r="CJ138" s="131">
        <f>SUM(CJ54:CJ137)</f>
        <v>43388297.329999998</v>
      </c>
      <c r="CK138" s="131">
        <f>SUM(CK54:CK137)</f>
        <v>154734448.44</v>
      </c>
      <c r="CL138" s="131">
        <f>SUM(CL54:CL137)</f>
        <v>28607102.939999998</v>
      </c>
      <c r="CM138" s="131">
        <f>SUM(CM54:CM137)</f>
        <v>27491884.599999998</v>
      </c>
      <c r="CO138" s="75"/>
      <c r="CP138" s="102"/>
    </row>
    <row r="139" spans="1:94" s="1" customFormat="1" x14ac:dyDescent="0.7">
      <c r="A139" s="101" t="s">
        <v>1472</v>
      </c>
      <c r="B139" s="101" t="s">
        <v>2038</v>
      </c>
      <c r="C139" s="100" t="s">
        <v>684</v>
      </c>
      <c r="D139" s="32">
        <f>ROUND(VLOOKUP($B139,'3.ข้อมูลงบทดลองปัจจุบัน'!$A$5:$CL$846,3,0),2)</f>
        <v>2789979.03</v>
      </c>
      <c r="E139" s="32">
        <f>ROUND(VLOOKUP($B139,'3.ข้อมูลงบทดลองปัจจุบัน'!$A$5:$CL$846,4,0),2)</f>
        <v>554285.55000000005</v>
      </c>
      <c r="F139" s="32">
        <f>ROUND(VLOOKUP($B139,'3.ข้อมูลงบทดลองปัจจุบัน'!$A$5:$CL$846,5,0),2)</f>
        <v>499437.17</v>
      </c>
      <c r="G139" s="32">
        <f>ROUND(VLOOKUP($B139,'3.ข้อมูลงบทดลองปัจจุบัน'!$A$5:$CL$846,6,0),2)</f>
        <v>414076</v>
      </c>
      <c r="H139" s="32">
        <f>ROUND(VLOOKUP($B139,'3.ข้อมูลงบทดลองปัจจุบัน'!$A$5:$CL$846,7,0),2)</f>
        <v>230243</v>
      </c>
      <c r="I139" s="32">
        <f>ROUND(VLOOKUP($B139,'3.ข้อมูลงบทดลองปัจจุบัน'!$A$5:$CL$846,8,0),2)</f>
        <v>465733</v>
      </c>
      <c r="J139" s="32">
        <f>ROUND(VLOOKUP($B139,'3.ข้อมูลงบทดลองปัจจุบัน'!$A$5:$CL$846,9,0),2)</f>
        <v>704001.87</v>
      </c>
      <c r="K139" s="32">
        <f>ROUND(VLOOKUP($B139,'3.ข้อมูลงบทดลองปัจจุบัน'!$A$5:$CL$846,10,0),2)</f>
        <v>554706</v>
      </c>
      <c r="L139" s="32">
        <f>ROUND(VLOOKUP($B139,'3.ข้อมูลงบทดลองปัจจุบัน'!$A$5:$CL$846,11,0),2)</f>
        <v>1052089</v>
      </c>
      <c r="M139" s="32">
        <f>ROUND(VLOOKUP($B139,'3.ข้อมูลงบทดลองปัจจุบัน'!$A$5:$CL$846,12,0),2)</f>
        <v>912173.57</v>
      </c>
      <c r="N139" s="32">
        <f>ROUND(VLOOKUP($B139,'3.ข้อมูลงบทดลองปัจจุบัน'!$A$5:$CL$846,13,0),2)</f>
        <v>1304840.3</v>
      </c>
      <c r="O139" s="32">
        <f>ROUND(VLOOKUP($B139,'3.ข้อมูลงบทดลองปัจจุบัน'!$A$5:$CL$846,14,0),2)</f>
        <v>422150.24</v>
      </c>
      <c r="P139" s="32">
        <f>ROUND(VLOOKUP($B139,'3.ข้อมูลงบทดลองปัจจุบัน'!$A$5:$CL$846,15,0),2)</f>
        <v>2159349.5</v>
      </c>
      <c r="Q139" s="32">
        <f>ROUND(VLOOKUP($B139,'3.ข้อมูลงบทดลองปัจจุบัน'!$A$5:$CL$846,16,0),2)</f>
        <v>371043</v>
      </c>
      <c r="R139" s="32">
        <f>ROUND(VLOOKUP($B139,'3.ข้อมูลงบทดลองปัจจุบัน'!$A$5:$CL$846,17,0),2)</f>
        <v>664545.81999999995</v>
      </c>
      <c r="S139" s="32">
        <f>ROUND(VLOOKUP($B139,'3.ข้อมูลงบทดลองปัจจุบัน'!$A$5:$CL$846,18,0),2)</f>
        <v>986305</v>
      </c>
      <c r="T139" s="32">
        <f>ROUND(VLOOKUP($B139,'3.ข้อมูลงบทดลองปัจจุบัน'!$A$5:$CL$846,19,0),2)</f>
        <v>477460.82</v>
      </c>
      <c r="U139" s="32">
        <f>ROUND(VLOOKUP($B139,'3.ข้อมูลงบทดลองปัจจุบัน'!$A$5:$CL$846,20,0),2)</f>
        <v>304665.53000000003</v>
      </c>
      <c r="V139" s="32">
        <f>ROUND(VLOOKUP($B139,'3.ข้อมูลงบทดลองปัจจุบัน'!$A$5:$CL$846,21,0),2)</f>
        <v>592135.89</v>
      </c>
      <c r="W139" s="32">
        <f>ROUND(VLOOKUP($B139,'3.ข้อมูลงบทดลองปัจจุบัน'!$A$5:$CL$846,22,0),2)</f>
        <v>164110.1</v>
      </c>
      <c r="X139" s="32">
        <f>ROUND(VLOOKUP($B139,'3.ข้อมูลงบทดลองปัจจุบัน'!$A$5:$CL$846,23,0),2)</f>
        <v>5096622.96</v>
      </c>
      <c r="Y139" s="32">
        <f>ROUND(VLOOKUP($B139,'3.ข้อมูลงบทดลองปัจจุบัน'!$A$5:$CL$846,24,0),2)</f>
        <v>468645.31</v>
      </c>
      <c r="Z139" s="32">
        <f>ROUND(VLOOKUP($B139,'3.ข้อมูลงบทดลองปัจจุบัน'!$A$5:$CL$846,25,0),2)</f>
        <v>1301873.5</v>
      </c>
      <c r="AA139" s="32">
        <f>ROUND(VLOOKUP($B139,'3.ข้อมูลงบทดลองปัจจุบัน'!$A$5:$CL$846,26,0),2)</f>
        <v>601834</v>
      </c>
      <c r="AB139" s="32">
        <f>ROUND(VLOOKUP($B139,'3.ข้อมูลงบทดลองปัจจุบัน'!$A$5:$CL$846,27,0),2)</f>
        <v>321140.81</v>
      </c>
      <c r="AC139" s="32">
        <f>ROUND(VLOOKUP($B139,'3.ข้อมูลงบทดลองปัจจุบัน'!$A$5:$CL$846,28,0),2)</f>
        <v>515695.99</v>
      </c>
      <c r="AD139" s="32">
        <f>ROUND(VLOOKUP($B139,'3.ข้อมูลงบทดลองปัจจุบัน'!$A$5:$CL$846,29,0),2)</f>
        <v>848070.67</v>
      </c>
      <c r="AE139" s="32">
        <f>ROUND(VLOOKUP($B139,'3.ข้อมูลงบทดลองปัจจุบัน'!$A$5:$CL$846,30,0),2)</f>
        <v>3020264.65</v>
      </c>
      <c r="AF139" s="32">
        <f>ROUND(VLOOKUP($B139,'3.ข้อมูลงบทดลองปัจจุบัน'!$A$5:$CL$846,31,0),2)</f>
        <v>358291</v>
      </c>
      <c r="AG139" s="32">
        <f>ROUND(VLOOKUP($B139,'3.ข้อมูลงบทดลองปัจจุบัน'!$A$5:$CL$846,32,0),2)</f>
        <v>307240</v>
      </c>
      <c r="AH139" s="32">
        <f>ROUND(VLOOKUP($B139,'3.ข้อมูลงบทดลองปัจจุบัน'!$A$5:$CL$846,33,0),2)</f>
        <v>797079.6</v>
      </c>
      <c r="AI139" s="32">
        <f>ROUND(VLOOKUP($B139,'3.ข้อมูลงบทดลองปัจจุบัน'!$A$5:$CL$846,34,0),2)</f>
        <v>517061.94</v>
      </c>
      <c r="AJ139" s="32">
        <f>ROUND(VLOOKUP($B139,'3.ข้อมูลงบทดลองปัจจุบัน'!$A$5:$CL$846,35,0),2)</f>
        <v>1088996.46</v>
      </c>
      <c r="AK139" s="32">
        <f>ROUND(VLOOKUP($B139,'3.ข้อมูลงบทดลองปัจจุบัน'!$A$5:$CL$846,36,0),2)</f>
        <v>532846.75</v>
      </c>
      <c r="AL139" s="32">
        <f>ROUND(VLOOKUP($B139,'3.ข้อมูลงบทดลองปัจจุบัน'!$A$5:$CL$846,37,0),2)</f>
        <v>8870278.6799999997</v>
      </c>
      <c r="AM139" s="32">
        <f>ROUND(VLOOKUP($B139,'3.ข้อมูลงบทดลองปัจจุบัน'!$A$5:$CL$846,38,0),2)</f>
        <v>1116593</v>
      </c>
      <c r="AN139" s="32">
        <f>ROUND(VLOOKUP($B139,'3.ข้อมูลงบทดลองปัจจุบัน'!$A$5:$CL$846,39,0),2)</f>
        <v>352526</v>
      </c>
      <c r="AO139" s="32">
        <f>ROUND(VLOOKUP($B139,'3.ข้อมูลงบทดลองปัจจุบัน'!$A$5:$CL$846,40,0),2)</f>
        <v>1427745</v>
      </c>
      <c r="AP139" s="32">
        <f>ROUND(VLOOKUP($B139,'3.ข้อมูลงบทดลองปัจจุบัน'!$A$5:$CL$846,41,0),2)</f>
        <v>880655.75</v>
      </c>
      <c r="AQ139" s="32">
        <f>ROUND(VLOOKUP($B139,'3.ข้อมูลงบทดลองปัจจุบัน'!$A$5:$CL$846,42,0),2)</f>
        <v>811309.5</v>
      </c>
      <c r="AR139" s="32">
        <f>ROUND(VLOOKUP($B139,'3.ข้อมูลงบทดลองปัจจุบัน'!$A$5:$CL$846,43,0),2)</f>
        <v>250004</v>
      </c>
      <c r="AS139" s="32">
        <f>ROUND(VLOOKUP($B139,'3.ข้อมูลงบทดลองปัจจุบัน'!$A$5:$CL$846,44,0),2)</f>
        <v>4517501.2300000004</v>
      </c>
      <c r="AT139" s="32">
        <f>ROUND(VLOOKUP($B139,'3.ข้อมูลงบทดลองปัจจุบัน'!$A$5:$CL$846,45,0),2)</f>
        <v>713007.08</v>
      </c>
      <c r="AU139" s="32">
        <f>ROUND(VLOOKUP($B139,'3.ข้อมูลงบทดลองปัจจุบัน'!$A$5:$CL$846,46,0),2)</f>
        <v>1825261</v>
      </c>
      <c r="AV139" s="32">
        <f>ROUND(VLOOKUP($B139,'3.ข้อมูลงบทดลองปัจจุบัน'!$A$5:$CL$846,47,0),2)</f>
        <v>1438023.45</v>
      </c>
      <c r="AW139" s="32">
        <f>ROUND(VLOOKUP($B139,'3.ข้อมูลงบทดลองปัจจุบัน'!$A$5:$CL$846,48,0),2)</f>
        <v>688645</v>
      </c>
      <c r="AX139" s="32">
        <f>ROUND(VLOOKUP($B139,'3.ข้อมูลงบทดลองปัจจุบัน'!$A$5:$CL$846,49,0),2)</f>
        <v>311815</v>
      </c>
      <c r="AY139" s="32">
        <f>ROUND(VLOOKUP($B139,'3.ข้อมูลงบทดลองปัจจุบัน'!$A$5:$CL$846,50,0),2)</f>
        <v>516694.24</v>
      </c>
      <c r="AZ139" s="32">
        <f>ROUND(VLOOKUP($B139,'3.ข้อมูลงบทดลองปัจจุบัน'!$A$5:$CL$846,51,0),2)</f>
        <v>461211.9</v>
      </c>
      <c r="BA139" s="32">
        <f>ROUND(VLOOKUP($B139,'3.ข้อมูลงบทดลองปัจจุบัน'!$A$5:$CL$846,52,0),2)</f>
        <v>485199.32</v>
      </c>
      <c r="BB139" s="32">
        <f>ROUND(VLOOKUP($B139,'3.ข้อมูลงบทดลองปัจจุบัน'!$A$5:$CL$846,53,0),2)</f>
        <v>1831310.4</v>
      </c>
      <c r="BC139" s="32">
        <f>ROUND(VLOOKUP($B139,'3.ข้อมูลงบทดลองปัจจุบัน'!$A$5:$CL$846,54,0),2)</f>
        <v>290552</v>
      </c>
      <c r="BD139" s="32">
        <f>ROUND(VLOOKUP($B139,'3.ข้อมูลงบทดลองปัจจุบัน'!$A$5:$CL$846,55,0),2)</f>
        <v>3074376</v>
      </c>
      <c r="BE139" s="32">
        <f>ROUND(VLOOKUP($B139,'3.ข้อมูลงบทดลองปัจจุบัน'!$A$5:$CL$846,56,0),2)</f>
        <v>1024130.6</v>
      </c>
      <c r="BF139" s="32">
        <f>ROUND(VLOOKUP($B139,'3.ข้อมูลงบทดลองปัจจุบัน'!$A$5:$CL$846,57,0),2)</f>
        <v>523939.07</v>
      </c>
      <c r="BG139" s="32">
        <f>ROUND(VLOOKUP($B139,'3.ข้อมูลงบทดลองปัจจุบัน'!$A$5:$CL$846,58,0),2)</f>
        <v>275067.28999999998</v>
      </c>
      <c r="BH139" s="32">
        <f>ROUND(VLOOKUP($B139,'3.ข้อมูลงบทดลองปัจจุบัน'!$A$5:$CL$846,59,0),2)</f>
        <v>1549246.95</v>
      </c>
      <c r="BI139" s="32">
        <f>ROUND(VLOOKUP($B139,'3.ข้อมูลงบทดลองปัจจุบัน'!$A$5:$CL$846,60,0),2)</f>
        <v>283567.7</v>
      </c>
      <c r="BJ139" s="32">
        <f>ROUND(VLOOKUP($B139,'3.ข้อมูลงบทดลองปัจจุบัน'!$A$5:$CL$846,61,0),2)</f>
        <v>172077</v>
      </c>
      <c r="BK139" s="32">
        <f>ROUND(VLOOKUP($B139,'3.ข้อมูลงบทดลองปัจจุบัน'!$A$5:$CL$846,62,0),2)</f>
        <v>549817.9</v>
      </c>
      <c r="BL139" s="32">
        <f>ROUND(VLOOKUP($B139,'3.ข้อมูลงบทดลองปัจจุบัน'!$A$5:$CL$846,63,0),2)</f>
        <v>429508</v>
      </c>
      <c r="BM139" s="32">
        <f>ROUND(VLOOKUP($B139,'3.ข้อมูลงบทดลองปัจจุบัน'!$A$5:$CL$846,64,0),2)</f>
        <v>3999418</v>
      </c>
      <c r="BN139" s="32">
        <f>ROUND(VLOOKUP($B139,'3.ข้อมูลงบทดลองปัจจุบัน'!$A$5:$CL$846,65,0),2)</f>
        <v>1083009</v>
      </c>
      <c r="BO139" s="32">
        <f>ROUND(VLOOKUP($B139,'3.ข้อมูลงบทดลองปัจจุบัน'!$A$5:$CL$846,66,0),2)</f>
        <v>505944.6</v>
      </c>
      <c r="BP139" s="32">
        <f>ROUND(VLOOKUP($B139,'3.ข้อมูลงบทดลองปัจจุบัน'!$A$5:$CL$846,67,0),2)</f>
        <v>1049014</v>
      </c>
      <c r="BQ139" s="32">
        <f>ROUND(VLOOKUP($B139,'3.ข้อมูลงบทดลองปัจจุบัน'!$A$5:$CL$846,68,0),2)</f>
        <v>669082.5</v>
      </c>
      <c r="BR139" s="32">
        <f>ROUND(VLOOKUP($B139,'3.ข้อมูลงบทดลองปัจจุบัน'!$A$5:$CL$846,69,0),2)</f>
        <v>1124916.5</v>
      </c>
      <c r="BS139" s="32">
        <f>ROUND(VLOOKUP($B139,'3.ข้อมูลงบทดลองปัจจุบัน'!$A$5:$CL$846,70,0),2)</f>
        <v>7399532.1600000001</v>
      </c>
      <c r="BT139" s="32">
        <f>ROUND(VLOOKUP($B139,'3.ข้อมูลงบทดลองปัจจุบัน'!$A$5:$CL$846,71,0),2)</f>
        <v>1047181.2</v>
      </c>
      <c r="BU139" s="32">
        <f>ROUND(VLOOKUP($B139,'3.ข้อมูลงบทดลองปัจจุบัน'!$A$5:$CL$846,72,0),2)</f>
        <v>1551758.5</v>
      </c>
      <c r="BV139" s="32">
        <f>ROUND(VLOOKUP($B139,'3.ข้อมูลงบทดลองปัจจุบัน'!$A$5:$CL$846,73,0),2)</f>
        <v>3867548.53</v>
      </c>
      <c r="BW139" s="32">
        <f>ROUND(VLOOKUP($B139,'3.ข้อมูลงบทดลองปัจจุบัน'!$A$5:$CL$846,74,0),2)</f>
        <v>100561</v>
      </c>
      <c r="BX139" s="32">
        <f>ROUND(VLOOKUP($B139,'3.ข้อมูลงบทดลองปัจจุบัน'!$A$5:$CL$846,75,0),2)</f>
        <v>462826.81</v>
      </c>
      <c r="BY139" s="32">
        <f>ROUND(VLOOKUP($B139,'3.ข้อมูลงบทดลองปัจจุบัน'!$A$5:$CL$846,76,0),2)</f>
        <v>955024.61</v>
      </c>
      <c r="BZ139" s="32">
        <f>ROUND(VLOOKUP($B139,'3.ข้อมูลงบทดลองปัจจุบัน'!$A$5:$CL$846,77,0),2)</f>
        <v>628132.5</v>
      </c>
      <c r="CA139" s="32">
        <f>ROUND(VLOOKUP($B139,'3.ข้อมูลงบทดลองปัจจุบัน'!$A$5:$CL$846,78,0),2)</f>
        <v>372089.63</v>
      </c>
      <c r="CB139" s="32">
        <f>ROUND(VLOOKUP($B139,'3.ข้อมูลงบทดลองปัจจุบัน'!$A$5:$CL$846,79,0),2)</f>
        <v>625796.48</v>
      </c>
      <c r="CC139" s="32">
        <f>ROUND(VLOOKUP($B139,'3.ข้อมูลงบทดลองปัจจุบัน'!$A$5:$CL$846,80,0),2)</f>
        <v>2348821.25</v>
      </c>
      <c r="CD139" s="32">
        <f>ROUND(VLOOKUP($B139,'3.ข้อมูลงบทดลองปัจจุบัน'!$A$5:$CL$846,81,0),2)</f>
        <v>2070702.02</v>
      </c>
      <c r="CE139" s="32">
        <f>ROUND(VLOOKUP($B139,'3.ข้อมูลงบทดลองปัจจุบัน'!$A$5:$CL$846,82,0),2)</f>
        <v>1037991.32</v>
      </c>
      <c r="CF139" s="32">
        <f>ROUND(VLOOKUP($B139,'3.ข้อมูลงบทดลองปัจจุบัน'!$A$5:$CL$846,83,0),2)</f>
        <v>1002510.92</v>
      </c>
      <c r="CG139" s="32">
        <f>ROUND(VLOOKUP($B139,'3.ข้อมูลงบทดลองปัจจุบัน'!$A$5:$CL$846,84,0),2)</f>
        <v>201405.8</v>
      </c>
      <c r="CH139" s="32">
        <f>ROUND(VLOOKUP($B139,'3.ข้อมูลงบทดลองปัจจุบัน'!$A$5:$CL$846,85,0),2)</f>
        <v>465803.29</v>
      </c>
      <c r="CI139" s="32">
        <f>ROUND(VLOOKUP($B139,'3.ข้อมูลงบทดลองปัจจุบัน'!$A$5:$CL$846,86,0),2)</f>
        <v>242688.53</v>
      </c>
      <c r="CJ139" s="32">
        <f>ROUND(VLOOKUP($B139,'3.ข้อมูลงบทดลองปัจจุบัน'!$A$5:$CL$846,87,0),2)</f>
        <v>576431.94999999995</v>
      </c>
      <c r="CK139" s="32">
        <f>ROUND(VLOOKUP($B139,'3.ข้อมูลงบทดลองปัจจุบัน'!$A$5:$CL$846,88,0),2)</f>
        <v>2205297.6</v>
      </c>
      <c r="CL139" s="32">
        <f>ROUND(VLOOKUP($B139,'3.ข้อมูลงบทดลองปัจจุบัน'!$A$5:$CL$846,89,0),2)</f>
        <v>322547</v>
      </c>
      <c r="CM139" s="32">
        <f>ROUND(VLOOKUP($B139,'3.ข้อมูลงบทดลองปัจจุบัน'!$A$5:$CL$846,90,0),2)</f>
        <v>273734.15000000002</v>
      </c>
      <c r="CN139" s="85"/>
      <c r="CO139" s="75"/>
      <c r="CP139" s="76"/>
    </row>
    <row r="140" spans="1:94" x14ac:dyDescent="0.7">
      <c r="A140" s="101" t="s">
        <v>1472</v>
      </c>
      <c r="B140" s="101" t="s">
        <v>2039</v>
      </c>
      <c r="C140" s="100" t="s">
        <v>685</v>
      </c>
      <c r="D140" s="32">
        <f>ROUND(VLOOKUP($B140,'3.ข้อมูลงบทดลองปัจจุบัน'!$A$5:$CL$846,3,0),2)</f>
        <v>0</v>
      </c>
      <c r="E140" s="32">
        <f>ROUND(VLOOKUP($B140,'3.ข้อมูลงบทดลองปัจจุบัน'!$A$5:$CL$846,4,0),2)</f>
        <v>0</v>
      </c>
      <c r="F140" s="32">
        <f>ROUND(VLOOKUP($B140,'3.ข้อมูลงบทดลองปัจจุบัน'!$A$5:$CL$846,5,0),2)</f>
        <v>1059</v>
      </c>
      <c r="G140" s="32">
        <f>ROUND(VLOOKUP($B140,'3.ข้อมูลงบทดลองปัจจุบัน'!$A$5:$CL$846,6,0),2)</f>
        <v>0</v>
      </c>
      <c r="H140" s="32">
        <f>ROUND(VLOOKUP($B140,'3.ข้อมูลงบทดลองปัจจุบัน'!$A$5:$CL$846,7,0),2)</f>
        <v>3500</v>
      </c>
      <c r="I140" s="32">
        <f>ROUND(VLOOKUP($B140,'3.ข้อมูลงบทดลองปัจจุบัน'!$A$5:$CL$846,8,0),2)</f>
        <v>360</v>
      </c>
      <c r="J140" s="32">
        <f>ROUND(VLOOKUP($B140,'3.ข้อมูลงบทดลองปัจจุบัน'!$A$5:$CL$846,9,0),2)</f>
        <v>9253</v>
      </c>
      <c r="K140" s="32">
        <f>ROUND(VLOOKUP($B140,'3.ข้อมูลงบทดลองปัจจุบัน'!$A$5:$CL$846,10,0),2)</f>
        <v>0</v>
      </c>
      <c r="L140" s="32">
        <f>ROUND(VLOOKUP($B140,'3.ข้อมูลงบทดลองปัจจุบัน'!$A$5:$CL$846,11,0),2)</f>
        <v>0</v>
      </c>
      <c r="M140" s="32">
        <f>ROUND(VLOOKUP($B140,'3.ข้อมูลงบทดลองปัจจุบัน'!$A$5:$CL$846,12,0),2)</f>
        <v>0</v>
      </c>
      <c r="N140" s="32">
        <f>ROUND(VLOOKUP($B140,'3.ข้อมูลงบทดลองปัจจุบัน'!$A$5:$CL$846,13,0),2)</f>
        <v>25000</v>
      </c>
      <c r="O140" s="32">
        <f>ROUND(VLOOKUP($B140,'3.ข้อมูลงบทดลองปัจจุบัน'!$A$5:$CL$846,14,0),2)</f>
        <v>0</v>
      </c>
      <c r="P140" s="32">
        <f>ROUND(VLOOKUP($B140,'3.ข้อมูลงบทดลองปัจจุบัน'!$A$5:$CL$846,15,0),2)</f>
        <v>32053.34</v>
      </c>
      <c r="Q140" s="32">
        <f>ROUND(VLOOKUP($B140,'3.ข้อมูลงบทดลองปัจจุบัน'!$A$5:$CL$846,16,0),2)</f>
        <v>0</v>
      </c>
      <c r="R140" s="32">
        <f>ROUND(VLOOKUP($B140,'3.ข้อมูลงบทดลองปัจจุบัน'!$A$5:$CL$846,17,0),2)</f>
        <v>159579</v>
      </c>
      <c r="S140" s="32">
        <f>ROUND(VLOOKUP($B140,'3.ข้อมูลงบทดลองปัจจุบัน'!$A$5:$CL$846,18,0),2)</f>
        <v>81950</v>
      </c>
      <c r="T140" s="32">
        <f>ROUND(VLOOKUP($B140,'3.ข้อมูลงบทดลองปัจจุบัน'!$A$5:$CL$846,19,0),2)</f>
        <v>0</v>
      </c>
      <c r="U140" s="32">
        <f>ROUND(VLOOKUP($B140,'3.ข้อมูลงบทดลองปัจจุบัน'!$A$5:$CL$846,20,0),2)</f>
        <v>47174</v>
      </c>
      <c r="V140" s="32">
        <f>ROUND(VLOOKUP($B140,'3.ข้อมูลงบทดลองปัจจุบัน'!$A$5:$CL$846,21,0),2)</f>
        <v>45449.5</v>
      </c>
      <c r="W140" s="32">
        <f>ROUND(VLOOKUP($B140,'3.ข้อมูลงบทดลองปัจจุบัน'!$A$5:$CL$846,22,0),2)</f>
        <v>0</v>
      </c>
      <c r="X140" s="32">
        <f>ROUND(VLOOKUP($B140,'3.ข้อมูลงบทดลองปัจจุบัน'!$A$5:$CL$846,23,0),2)</f>
        <v>165601.29999999999</v>
      </c>
      <c r="Y140" s="32">
        <f>ROUND(VLOOKUP($B140,'3.ข้อมูลงบทดลองปัจจุบัน'!$A$5:$CL$846,24,0),2)</f>
        <v>20194</v>
      </c>
      <c r="Z140" s="32">
        <f>ROUND(VLOOKUP($B140,'3.ข้อมูลงบทดลองปัจจุบัน'!$A$5:$CL$846,25,0),2)</f>
        <v>114510</v>
      </c>
      <c r="AA140" s="32">
        <f>ROUND(VLOOKUP($B140,'3.ข้อมูลงบทดลองปัจจุบัน'!$A$5:$CL$846,26,0),2)</f>
        <v>76040</v>
      </c>
      <c r="AB140" s="32">
        <f>ROUND(VLOOKUP($B140,'3.ข้อมูลงบทดลองปัจจุบัน'!$A$5:$CL$846,27,0),2)</f>
        <v>77400</v>
      </c>
      <c r="AC140" s="32">
        <f>ROUND(VLOOKUP($B140,'3.ข้อมูลงบทดลองปัจจุบัน'!$A$5:$CL$846,28,0),2)</f>
        <v>69700</v>
      </c>
      <c r="AD140" s="32">
        <f>ROUND(VLOOKUP($B140,'3.ข้อมูลงบทดลองปัจจุบัน'!$A$5:$CL$846,29,0),2)</f>
        <v>32470</v>
      </c>
      <c r="AE140" s="32">
        <f>ROUND(VLOOKUP($B140,'3.ข้อมูลงบทดลองปัจจุบัน'!$A$5:$CL$846,30,0),2)</f>
        <v>26355</v>
      </c>
      <c r="AF140" s="32">
        <f>ROUND(VLOOKUP($B140,'3.ข้อมูลงบทดลองปัจจุบัน'!$A$5:$CL$846,31,0),2)</f>
        <v>43485</v>
      </c>
      <c r="AG140" s="32">
        <f>ROUND(VLOOKUP($B140,'3.ข้อมูลงบทดลองปัจจุบัน'!$A$5:$CL$846,32,0),2)</f>
        <v>1860</v>
      </c>
      <c r="AH140" s="32">
        <f>ROUND(VLOOKUP($B140,'3.ข้อมูลงบทดลองปัจจุบัน'!$A$5:$CL$846,33,0),2)</f>
        <v>74447</v>
      </c>
      <c r="AI140" s="32">
        <f>ROUND(VLOOKUP($B140,'3.ข้อมูลงบทดลองปัจจุบัน'!$A$5:$CL$846,34,0),2)</f>
        <v>30736</v>
      </c>
      <c r="AJ140" s="32">
        <f>ROUND(VLOOKUP($B140,'3.ข้อมูลงบทดลองปัจจุบัน'!$A$5:$CL$846,35,0),2)</f>
        <v>60250</v>
      </c>
      <c r="AK140" s="32">
        <f>ROUND(VLOOKUP($B140,'3.ข้อมูลงบทดลองปัจจุบัน'!$A$5:$CL$846,36,0),2)</f>
        <v>20540</v>
      </c>
      <c r="AL140" s="32">
        <f>ROUND(VLOOKUP($B140,'3.ข้อมูลงบทดลองปัจจุบัน'!$A$5:$CL$846,37,0),2)</f>
        <v>2700</v>
      </c>
      <c r="AM140" s="32">
        <f>ROUND(VLOOKUP($B140,'3.ข้อมูลงบทดลองปัจจุบัน'!$A$5:$CL$846,38,0),2)</f>
        <v>0</v>
      </c>
      <c r="AN140" s="32">
        <f>ROUND(VLOOKUP($B140,'3.ข้อมูลงบทดลองปัจจุบัน'!$A$5:$CL$846,39,0),2)</f>
        <v>26500</v>
      </c>
      <c r="AO140" s="32">
        <f>ROUND(VLOOKUP($B140,'3.ข้อมูลงบทดลองปัจจุบัน'!$A$5:$CL$846,40,0),2)</f>
        <v>0</v>
      </c>
      <c r="AP140" s="32">
        <f>ROUND(VLOOKUP($B140,'3.ข้อมูลงบทดลองปัจจุบัน'!$A$5:$CL$846,41,0),2)</f>
        <v>52172.9</v>
      </c>
      <c r="AQ140" s="32">
        <f>ROUND(VLOOKUP($B140,'3.ข้อมูลงบทดลองปัจจุบัน'!$A$5:$CL$846,42,0),2)</f>
        <v>109215</v>
      </c>
      <c r="AR140" s="32">
        <f>ROUND(VLOOKUP($B140,'3.ข้อมูลงบทดลองปัจจุบัน'!$A$5:$CL$846,43,0),2)</f>
        <v>0</v>
      </c>
      <c r="AS140" s="32">
        <f>ROUND(VLOOKUP($B140,'3.ข้อมูลงบทดลองปัจจุบัน'!$A$5:$CL$846,44,0),2)</f>
        <v>84680</v>
      </c>
      <c r="AT140" s="32">
        <f>ROUND(VLOOKUP($B140,'3.ข้อมูลงบทดลองปัจจุบัน'!$A$5:$CL$846,45,0),2)</f>
        <v>123301</v>
      </c>
      <c r="AU140" s="32">
        <f>ROUND(VLOOKUP($B140,'3.ข้อมูลงบทดลองปัจจุบัน'!$A$5:$CL$846,46,0),2)</f>
        <v>144475</v>
      </c>
      <c r="AV140" s="32">
        <f>ROUND(VLOOKUP($B140,'3.ข้อมูลงบทดลองปัจจุบัน'!$A$5:$CL$846,47,0),2)</f>
        <v>36000</v>
      </c>
      <c r="AW140" s="32">
        <f>ROUND(VLOOKUP($B140,'3.ข้อมูลงบทดลองปัจจุบัน'!$A$5:$CL$846,48,0),2)</f>
        <v>0</v>
      </c>
      <c r="AX140" s="32">
        <f>ROUND(VLOOKUP($B140,'3.ข้อมูลงบทดลองปัจจุบัน'!$A$5:$CL$846,49,0),2)</f>
        <v>15450</v>
      </c>
      <c r="AY140" s="32">
        <f>ROUND(VLOOKUP($B140,'3.ข้อมูลงบทดลองปัจจุบัน'!$A$5:$CL$846,50,0),2)</f>
        <v>3430</v>
      </c>
      <c r="AZ140" s="32">
        <f>ROUND(VLOOKUP($B140,'3.ข้อมูลงบทดลองปัจจุบัน'!$A$5:$CL$846,51,0),2)</f>
        <v>20000</v>
      </c>
      <c r="BA140" s="32">
        <f>ROUND(VLOOKUP($B140,'3.ข้อมูลงบทดลองปัจจุบัน'!$A$5:$CL$846,52,0),2)</f>
        <v>43450</v>
      </c>
      <c r="BB140" s="32">
        <f>ROUND(VLOOKUP($B140,'3.ข้อมูลงบทดลองปัจจุบัน'!$A$5:$CL$846,53,0),2)</f>
        <v>93157</v>
      </c>
      <c r="BC140" s="32">
        <f>ROUND(VLOOKUP($B140,'3.ข้อมูลงบทดลองปัจจุบัน'!$A$5:$CL$846,54,0),2)</f>
        <v>4250</v>
      </c>
      <c r="BD140" s="32">
        <f>ROUND(VLOOKUP($B140,'3.ข้อมูลงบทดลองปัจจุบัน'!$A$5:$CL$846,55,0),2)</f>
        <v>87975</v>
      </c>
      <c r="BE140" s="32">
        <f>ROUND(VLOOKUP($B140,'3.ข้อมูลงบทดลองปัจจุบัน'!$A$5:$CL$846,56,0),2)</f>
        <v>17500</v>
      </c>
      <c r="BF140" s="32">
        <f>ROUND(VLOOKUP($B140,'3.ข้อมูลงบทดลองปัจจุบัน'!$A$5:$CL$846,57,0),2)</f>
        <v>47670</v>
      </c>
      <c r="BG140" s="32">
        <f>ROUND(VLOOKUP($B140,'3.ข้อมูลงบทดลองปัจจุบัน'!$A$5:$CL$846,58,0),2)</f>
        <v>33966.019999999997</v>
      </c>
      <c r="BH140" s="32">
        <f>ROUND(VLOOKUP($B140,'3.ข้อมูลงบทดลองปัจจุบัน'!$A$5:$CL$846,59,0),2)</f>
        <v>45805</v>
      </c>
      <c r="BI140" s="32">
        <f>ROUND(VLOOKUP($B140,'3.ข้อมูลงบทดลองปัจจุบัน'!$A$5:$CL$846,60,0),2)</f>
        <v>14260</v>
      </c>
      <c r="BJ140" s="32">
        <f>ROUND(VLOOKUP($B140,'3.ข้อมูลงบทดลองปัจจุบัน'!$A$5:$CL$846,61,0),2)</f>
        <v>0</v>
      </c>
      <c r="BK140" s="32">
        <f>ROUND(VLOOKUP($B140,'3.ข้อมูลงบทดลองปัจจุบัน'!$A$5:$CL$846,62,0),2)</f>
        <v>6000</v>
      </c>
      <c r="BL140" s="32">
        <f>ROUND(VLOOKUP($B140,'3.ข้อมูลงบทดลองปัจจุบัน'!$A$5:$CL$846,63,0),2)</f>
        <v>4500</v>
      </c>
      <c r="BM140" s="32">
        <f>ROUND(VLOOKUP($B140,'3.ข้อมูลงบทดลองปัจจุบัน'!$A$5:$CL$846,64,0),2)</f>
        <v>0</v>
      </c>
      <c r="BN140" s="32">
        <f>ROUND(VLOOKUP($B140,'3.ข้อมูลงบทดลองปัจจุบัน'!$A$5:$CL$846,65,0),2)</f>
        <v>2600</v>
      </c>
      <c r="BO140" s="32">
        <f>ROUND(VLOOKUP($B140,'3.ข้อมูลงบทดลองปัจจุบัน'!$A$5:$CL$846,66,0),2)</f>
        <v>41455</v>
      </c>
      <c r="BP140" s="32">
        <f>ROUND(VLOOKUP($B140,'3.ข้อมูลงบทดลองปัจจุบัน'!$A$5:$CL$846,67,0),2)</f>
        <v>6640</v>
      </c>
      <c r="BQ140" s="32">
        <f>ROUND(VLOOKUP($B140,'3.ข้อมูลงบทดลองปัจจุบัน'!$A$5:$CL$846,68,0),2)</f>
        <v>31750</v>
      </c>
      <c r="BR140" s="32">
        <f>ROUND(VLOOKUP($B140,'3.ข้อมูลงบทดลองปัจจุบัน'!$A$5:$CL$846,69,0),2)</f>
        <v>65350</v>
      </c>
      <c r="BS140" s="32">
        <f>ROUND(VLOOKUP($B140,'3.ข้อมูลงบทดลองปัจจุบัน'!$A$5:$CL$846,70,0),2)</f>
        <v>0</v>
      </c>
      <c r="BT140" s="32">
        <f>ROUND(VLOOKUP($B140,'3.ข้อมูลงบทดลองปัจจุบัน'!$A$5:$CL$846,71,0),2)</f>
        <v>22000</v>
      </c>
      <c r="BU140" s="32">
        <f>ROUND(VLOOKUP($B140,'3.ข้อมูลงบทดลองปัจจุบัน'!$A$5:$CL$846,72,0),2)</f>
        <v>0</v>
      </c>
      <c r="BV140" s="32">
        <f>ROUND(VLOOKUP($B140,'3.ข้อมูลงบทดลองปัจจุบัน'!$A$5:$CL$846,73,0),2)</f>
        <v>195675.27</v>
      </c>
      <c r="BW140" s="32">
        <f>ROUND(VLOOKUP($B140,'3.ข้อมูลงบทดลองปัจจุบัน'!$A$5:$CL$846,74,0),2)</f>
        <v>40340</v>
      </c>
      <c r="BX140" s="32">
        <f>ROUND(VLOOKUP($B140,'3.ข้อมูลงบทดลองปัจจุบัน'!$A$5:$CL$846,75,0),2)</f>
        <v>0</v>
      </c>
      <c r="BY140" s="32">
        <f>ROUND(VLOOKUP($B140,'3.ข้อมูลงบทดลองปัจจุบัน'!$A$5:$CL$846,76,0),2)</f>
        <v>121450</v>
      </c>
      <c r="BZ140" s="32">
        <f>ROUND(VLOOKUP($B140,'3.ข้อมูลงบทดลองปัจจุบัน'!$A$5:$CL$846,77,0),2)</f>
        <v>3700</v>
      </c>
      <c r="CA140" s="32">
        <f>ROUND(VLOOKUP($B140,'3.ข้อมูลงบทดลองปัจจุบัน'!$A$5:$CL$846,78,0),2)</f>
        <v>0</v>
      </c>
      <c r="CB140" s="32">
        <f>ROUND(VLOOKUP($B140,'3.ข้อมูลงบทดลองปัจจุบัน'!$A$5:$CL$846,79,0),2)</f>
        <v>50960</v>
      </c>
      <c r="CC140" s="32">
        <f>ROUND(VLOOKUP($B140,'3.ข้อมูลงบทดลองปัจจุบัน'!$A$5:$CL$846,80,0),2)</f>
        <v>37060</v>
      </c>
      <c r="CD140" s="32">
        <f>ROUND(VLOOKUP($B140,'3.ข้อมูลงบทดลองปัจจุบัน'!$A$5:$CL$846,81,0),2)</f>
        <v>16975</v>
      </c>
      <c r="CE140" s="32">
        <f>ROUND(VLOOKUP($B140,'3.ข้อมูลงบทดลองปัจจุบัน'!$A$5:$CL$846,82,0),2)</f>
        <v>67360</v>
      </c>
      <c r="CF140" s="32">
        <f>ROUND(VLOOKUP($B140,'3.ข้อมูลงบทดลองปัจจุบัน'!$A$5:$CL$846,83,0),2)</f>
        <v>24274</v>
      </c>
      <c r="CG140" s="32">
        <f>ROUND(VLOOKUP($B140,'3.ข้อมูลงบทดลองปัจจุบัน'!$A$5:$CL$846,84,0),2)</f>
        <v>0</v>
      </c>
      <c r="CH140" s="32">
        <f>ROUND(VLOOKUP($B140,'3.ข้อมูลงบทดลองปัจจุบัน'!$A$5:$CL$846,85,0),2)</f>
        <v>12780</v>
      </c>
      <c r="CI140" s="32">
        <f>ROUND(VLOOKUP($B140,'3.ข้อมูลงบทดลองปัจจุบัน'!$A$5:$CL$846,86,0),2)</f>
        <v>111320</v>
      </c>
      <c r="CJ140" s="32">
        <f>ROUND(VLOOKUP($B140,'3.ข้อมูลงบทดลองปัจจุบัน'!$A$5:$CL$846,87,0),2)</f>
        <v>6360</v>
      </c>
      <c r="CK140" s="32">
        <f>ROUND(VLOOKUP($B140,'3.ข้อมูลงบทดลองปัจจุบัน'!$A$5:$CL$846,88,0),2)</f>
        <v>0</v>
      </c>
      <c r="CL140" s="32">
        <f>ROUND(VLOOKUP($B140,'3.ข้อมูลงบทดลองปัจจุบัน'!$A$5:$CL$846,89,0),2)</f>
        <v>46200</v>
      </c>
      <c r="CM140" s="32">
        <f>ROUND(VLOOKUP($B140,'3.ข้อมูลงบทดลองปัจจุบัน'!$A$5:$CL$846,90,0),2)</f>
        <v>2788</v>
      </c>
      <c r="CO140" s="75"/>
    </row>
    <row r="141" spans="1:94" x14ac:dyDescent="0.7">
      <c r="A141" s="101" t="s">
        <v>1472</v>
      </c>
      <c r="B141" s="101" t="s">
        <v>2040</v>
      </c>
      <c r="C141" s="100" t="s">
        <v>686</v>
      </c>
      <c r="D141" s="32">
        <f>ROUND(VLOOKUP($B141,'3.ข้อมูลงบทดลองปัจจุบัน'!$A$5:$CL$846,3,0),2)</f>
        <v>1212438</v>
      </c>
      <c r="E141" s="32">
        <f>ROUND(VLOOKUP($B141,'3.ข้อมูลงบทดลองปัจจุบัน'!$A$5:$CL$846,4,0),2)</f>
        <v>77657.2</v>
      </c>
      <c r="F141" s="32">
        <f>ROUND(VLOOKUP($B141,'3.ข้อมูลงบทดลองปัจจุบัน'!$A$5:$CL$846,5,0),2)</f>
        <v>95468</v>
      </c>
      <c r="G141" s="32">
        <f>ROUND(VLOOKUP($B141,'3.ข้อมูลงบทดลองปัจจุบัน'!$A$5:$CL$846,6,0),2)</f>
        <v>104710</v>
      </c>
      <c r="H141" s="32">
        <f>ROUND(VLOOKUP($B141,'3.ข้อมูลงบทดลองปัจจุบัน'!$A$5:$CL$846,7,0),2)</f>
        <v>94930</v>
      </c>
      <c r="I141" s="32">
        <f>ROUND(VLOOKUP($B141,'3.ข้อมูลงบทดลองปัจจุบัน'!$A$5:$CL$846,8,0),2)</f>
        <v>149060</v>
      </c>
      <c r="J141" s="32">
        <f>ROUND(VLOOKUP($B141,'3.ข้อมูลงบทดลองปัจจุบัน'!$A$5:$CL$846,9,0),2)</f>
        <v>103647</v>
      </c>
      <c r="K141" s="32">
        <f>ROUND(VLOOKUP($B141,'3.ข้อมูลงบทดลองปัจจุบัน'!$A$5:$CL$846,10,0),2)</f>
        <v>166314</v>
      </c>
      <c r="L141" s="32">
        <f>ROUND(VLOOKUP($B141,'3.ข้อมูลงบทดลองปัจจุบัน'!$A$5:$CL$846,11,0),2)</f>
        <v>240350</v>
      </c>
      <c r="M141" s="32">
        <f>ROUND(VLOOKUP($B141,'3.ข้อมูลงบทดลองปัจจุบัน'!$A$5:$CL$846,12,0),2)</f>
        <v>83760</v>
      </c>
      <c r="N141" s="32">
        <f>ROUND(VLOOKUP($B141,'3.ข้อมูลงบทดลองปัจจุบัน'!$A$5:$CL$846,13,0),2)</f>
        <v>271113</v>
      </c>
      <c r="O141" s="32">
        <f>ROUND(VLOOKUP($B141,'3.ข้อมูลงบทดลองปัจจุบัน'!$A$5:$CL$846,14,0),2)</f>
        <v>66102</v>
      </c>
      <c r="P141" s="32">
        <f>ROUND(VLOOKUP($B141,'3.ข้อมูลงบทดลองปัจจุบัน'!$A$5:$CL$846,15,0),2)</f>
        <v>739739.88</v>
      </c>
      <c r="Q141" s="32">
        <f>ROUND(VLOOKUP($B141,'3.ข้อมูลงบทดลองปัจจุบัน'!$A$5:$CL$846,16,0),2)</f>
        <v>59395</v>
      </c>
      <c r="R141" s="32">
        <f>ROUND(VLOOKUP($B141,'3.ข้อมูลงบทดลองปัจจุบัน'!$A$5:$CL$846,17,0),2)</f>
        <v>411140</v>
      </c>
      <c r="S141" s="32">
        <f>ROUND(VLOOKUP($B141,'3.ข้อมูลงบทดลองปัจจุบัน'!$A$5:$CL$846,18,0),2)</f>
        <v>158965</v>
      </c>
      <c r="T141" s="32">
        <f>ROUND(VLOOKUP($B141,'3.ข้อมูลงบทดลองปัจจุบัน'!$A$5:$CL$846,19,0),2)</f>
        <v>105261.75</v>
      </c>
      <c r="U141" s="32">
        <f>ROUND(VLOOKUP($B141,'3.ข้อมูลงบทดลองปัจจุบัน'!$A$5:$CL$846,20,0),2)</f>
        <v>344789</v>
      </c>
      <c r="V141" s="32">
        <f>ROUND(VLOOKUP($B141,'3.ข้อมูลงบทดลองปัจจุบัน'!$A$5:$CL$846,21,0),2)</f>
        <v>185408</v>
      </c>
      <c r="W141" s="32">
        <f>ROUND(VLOOKUP($B141,'3.ข้อมูลงบทดลองปัจจุบัน'!$A$5:$CL$846,22,0),2)</f>
        <v>82909.3</v>
      </c>
      <c r="X141" s="32">
        <f>ROUND(VLOOKUP($B141,'3.ข้อมูลงบทดลองปัจจุบัน'!$A$5:$CL$846,23,0),2)</f>
        <v>1542212.75</v>
      </c>
      <c r="Y141" s="32">
        <f>ROUND(VLOOKUP($B141,'3.ข้อมูลงบทดลองปัจจุบัน'!$A$5:$CL$846,24,0),2)</f>
        <v>143849.5</v>
      </c>
      <c r="Z141" s="32">
        <f>ROUND(VLOOKUP($B141,'3.ข้อมูลงบทดลองปัจจุบัน'!$A$5:$CL$846,25,0),2)</f>
        <v>118469</v>
      </c>
      <c r="AA141" s="32">
        <f>ROUND(VLOOKUP($B141,'3.ข้อมูลงบทดลองปัจจุบัน'!$A$5:$CL$846,26,0),2)</f>
        <v>149085</v>
      </c>
      <c r="AB141" s="32">
        <f>ROUND(VLOOKUP($B141,'3.ข้อมูลงบทดลองปัจจุบัน'!$A$5:$CL$846,27,0),2)</f>
        <v>178581</v>
      </c>
      <c r="AC141" s="32">
        <f>ROUND(VLOOKUP($B141,'3.ข้อมูลงบทดลองปัจจุบัน'!$A$5:$CL$846,28,0),2)</f>
        <v>79026</v>
      </c>
      <c r="AD141" s="32">
        <f>ROUND(VLOOKUP($B141,'3.ข้อมูลงบทดลองปัจจุบัน'!$A$5:$CL$846,29,0),2)</f>
        <v>302727</v>
      </c>
      <c r="AE141" s="32">
        <f>ROUND(VLOOKUP($B141,'3.ข้อมูลงบทดลองปัจจุบัน'!$A$5:$CL$846,30,0),2)</f>
        <v>622934</v>
      </c>
      <c r="AF141" s="32">
        <f>ROUND(VLOOKUP($B141,'3.ข้อมูลงบทดลองปัจจุบัน'!$A$5:$CL$846,31,0),2)</f>
        <v>243490</v>
      </c>
      <c r="AG141" s="32">
        <f>ROUND(VLOOKUP($B141,'3.ข้อมูลงบทดลองปัจจุบัน'!$A$5:$CL$846,32,0),2)</f>
        <v>80982</v>
      </c>
      <c r="AH141" s="32">
        <f>ROUND(VLOOKUP($B141,'3.ข้อมูลงบทดลองปัจจุบัน'!$A$5:$CL$846,33,0),2)</f>
        <v>398168.7</v>
      </c>
      <c r="AI141" s="32">
        <f>ROUND(VLOOKUP($B141,'3.ข้อมูลงบทดลองปัจจุบัน'!$A$5:$CL$846,34,0),2)</f>
        <v>134490</v>
      </c>
      <c r="AJ141" s="32">
        <f>ROUND(VLOOKUP($B141,'3.ข้อมูลงบทดลองปัจจุบัน'!$A$5:$CL$846,35,0),2)</f>
        <v>68642</v>
      </c>
      <c r="AK141" s="32">
        <f>ROUND(VLOOKUP($B141,'3.ข้อมูลงบทดลองปัจจุบัน'!$A$5:$CL$846,36,0),2)</f>
        <v>53531</v>
      </c>
      <c r="AL141" s="32">
        <f>ROUND(VLOOKUP($B141,'3.ข้อมูลงบทดลองปัจจุบัน'!$A$5:$CL$846,37,0),2)</f>
        <v>917927</v>
      </c>
      <c r="AM141" s="32">
        <f>ROUND(VLOOKUP($B141,'3.ข้อมูลงบทดลองปัจจุบัน'!$A$5:$CL$846,38,0),2)</f>
        <v>141639</v>
      </c>
      <c r="AN141" s="32">
        <f>ROUND(VLOOKUP($B141,'3.ข้อมูลงบทดลองปัจจุบัน'!$A$5:$CL$846,39,0),2)</f>
        <v>22360</v>
      </c>
      <c r="AO141" s="32">
        <f>ROUND(VLOOKUP($B141,'3.ข้อมูลงบทดลองปัจจุบัน'!$A$5:$CL$846,40,0),2)</f>
        <v>298175</v>
      </c>
      <c r="AP141" s="32">
        <f>ROUND(VLOOKUP($B141,'3.ข้อมูลงบทดลองปัจจุบัน'!$A$5:$CL$846,41,0),2)</f>
        <v>232450</v>
      </c>
      <c r="AQ141" s="32">
        <f>ROUND(VLOOKUP($B141,'3.ข้อมูลงบทดลองปัจจุบัน'!$A$5:$CL$846,42,0),2)</f>
        <v>238393.75</v>
      </c>
      <c r="AR141" s="32">
        <f>ROUND(VLOOKUP($B141,'3.ข้อมูลงบทดลองปัจจุบัน'!$A$5:$CL$846,43,0),2)</f>
        <v>18719</v>
      </c>
      <c r="AS141" s="32">
        <f>ROUND(VLOOKUP($B141,'3.ข้อมูลงบทดลองปัจจุบัน'!$A$5:$CL$846,44,0),2)</f>
        <v>927341.75</v>
      </c>
      <c r="AT141" s="32">
        <f>ROUND(VLOOKUP($B141,'3.ข้อมูลงบทดลองปัจจุบัน'!$A$5:$CL$846,45,0),2)</f>
        <v>43019</v>
      </c>
      <c r="AU141" s="32">
        <f>ROUND(VLOOKUP($B141,'3.ข้อมูลงบทดลองปัจจุบัน'!$A$5:$CL$846,46,0),2)</f>
        <v>1200474.5</v>
      </c>
      <c r="AV141" s="32">
        <f>ROUND(VLOOKUP($B141,'3.ข้อมูลงบทดลองปัจจุบัน'!$A$5:$CL$846,47,0),2)</f>
        <v>69500</v>
      </c>
      <c r="AW141" s="32">
        <f>ROUND(VLOOKUP($B141,'3.ข้อมูลงบทดลองปัจจุบัน'!$A$5:$CL$846,48,0),2)</f>
        <v>57345.5</v>
      </c>
      <c r="AX141" s="32">
        <f>ROUND(VLOOKUP($B141,'3.ข้อมูลงบทดลองปัจจุบัน'!$A$5:$CL$846,49,0),2)</f>
        <v>120402.3</v>
      </c>
      <c r="AY141" s="32">
        <f>ROUND(VLOOKUP($B141,'3.ข้อมูลงบทดลองปัจจุบัน'!$A$5:$CL$846,50,0),2)</f>
        <v>161651.03</v>
      </c>
      <c r="AZ141" s="32">
        <f>ROUND(VLOOKUP($B141,'3.ข้อมูลงบทดลองปัจจุบัน'!$A$5:$CL$846,51,0),2)</f>
        <v>50202</v>
      </c>
      <c r="BA141" s="32">
        <f>ROUND(VLOOKUP($B141,'3.ข้อมูลงบทดลองปัจจุบัน'!$A$5:$CL$846,52,0),2)</f>
        <v>106931</v>
      </c>
      <c r="BB141" s="32">
        <f>ROUND(VLOOKUP($B141,'3.ข้อมูลงบทดลองปัจจุบัน'!$A$5:$CL$846,53,0),2)</f>
        <v>176690</v>
      </c>
      <c r="BC141" s="32">
        <f>ROUND(VLOOKUP($B141,'3.ข้อมูลงบทดลองปัจจุบัน'!$A$5:$CL$846,54,0),2)</f>
        <v>71740</v>
      </c>
      <c r="BD141" s="32">
        <f>ROUND(VLOOKUP($B141,'3.ข้อมูลงบทดลองปัจจุบัน'!$A$5:$CL$846,55,0),2)</f>
        <v>1365305</v>
      </c>
      <c r="BE141" s="32">
        <f>ROUND(VLOOKUP($B141,'3.ข้อมูลงบทดลองปัจจุบัน'!$A$5:$CL$846,56,0),2)</f>
        <v>281541</v>
      </c>
      <c r="BF141" s="32">
        <f>ROUND(VLOOKUP($B141,'3.ข้อมูลงบทดลองปัจจุบัน'!$A$5:$CL$846,57,0),2)</f>
        <v>34915</v>
      </c>
      <c r="BG141" s="32">
        <f>ROUND(VLOOKUP($B141,'3.ข้อมูลงบทดลองปัจจุบัน'!$A$5:$CL$846,58,0),2)</f>
        <v>141881.98000000001</v>
      </c>
      <c r="BH141" s="32">
        <f>ROUND(VLOOKUP($B141,'3.ข้อมูลงบทดลองปัจจุบัน'!$A$5:$CL$846,59,0),2)</f>
        <v>568654.61</v>
      </c>
      <c r="BI141" s="32">
        <f>ROUND(VLOOKUP($B141,'3.ข้อมูลงบทดลองปัจจุบัน'!$A$5:$CL$846,60,0),2)</f>
        <v>44674</v>
      </c>
      <c r="BJ141" s="32">
        <f>ROUND(VLOOKUP($B141,'3.ข้อมูลงบทดลองปัจจุบัน'!$A$5:$CL$846,61,0),2)</f>
        <v>28177</v>
      </c>
      <c r="BK141" s="32">
        <f>ROUND(VLOOKUP($B141,'3.ข้อมูลงบทดลองปัจจุบัน'!$A$5:$CL$846,62,0),2)</f>
        <v>71375</v>
      </c>
      <c r="BL141" s="32">
        <f>ROUND(VLOOKUP($B141,'3.ข้อมูลงบทดลองปัจจุบัน'!$A$5:$CL$846,63,0),2)</f>
        <v>79840</v>
      </c>
      <c r="BM141" s="32">
        <f>ROUND(VLOOKUP($B141,'3.ข้อมูลงบทดลองปัจจุบัน'!$A$5:$CL$846,64,0),2)</f>
        <v>295693</v>
      </c>
      <c r="BN141" s="32">
        <f>ROUND(VLOOKUP($B141,'3.ข้อมูลงบทดลองปัจจุบัน'!$A$5:$CL$846,65,0),2)</f>
        <v>165356.29999999999</v>
      </c>
      <c r="BO141" s="32">
        <f>ROUND(VLOOKUP($B141,'3.ข้อมูลงบทดลองปัจจุบัน'!$A$5:$CL$846,66,0),2)</f>
        <v>43392</v>
      </c>
      <c r="BP141" s="32">
        <f>ROUND(VLOOKUP($B141,'3.ข้อมูลงบทดลองปัจจุบัน'!$A$5:$CL$846,67,0),2)</f>
        <v>120244</v>
      </c>
      <c r="BQ141" s="32">
        <f>ROUND(VLOOKUP($B141,'3.ข้อมูลงบทดลองปัจจุบัน'!$A$5:$CL$846,68,0),2)</f>
        <v>283469</v>
      </c>
      <c r="BR141" s="32">
        <f>ROUND(VLOOKUP($B141,'3.ข้อมูลงบทดลองปัจจุบัน'!$A$5:$CL$846,69,0),2)</f>
        <v>274530</v>
      </c>
      <c r="BS141" s="32">
        <f>ROUND(VLOOKUP($B141,'3.ข้อมูลงบทดลองปัจจุบัน'!$A$5:$CL$846,70,0),2)</f>
        <v>1548843.38</v>
      </c>
      <c r="BT141" s="32">
        <f>ROUND(VLOOKUP($B141,'3.ข้อมูลงบทดลองปัจจุบัน'!$A$5:$CL$846,71,0),2)</f>
        <v>152848.78</v>
      </c>
      <c r="BU141" s="32">
        <f>ROUND(VLOOKUP($B141,'3.ข้อมูลงบทดลองปัจจุบัน'!$A$5:$CL$846,72,0),2)</f>
        <v>197986.5</v>
      </c>
      <c r="BV141" s="32">
        <f>ROUND(VLOOKUP($B141,'3.ข้อมูลงบทดลองปัจจุบัน'!$A$5:$CL$846,73,0),2)</f>
        <v>542584.5</v>
      </c>
      <c r="BW141" s="32">
        <f>ROUND(VLOOKUP($B141,'3.ข้อมูลงบทดลองปัจจุบัน'!$A$5:$CL$846,74,0),2)</f>
        <v>50091</v>
      </c>
      <c r="BX141" s="32">
        <f>ROUND(VLOOKUP($B141,'3.ข้อมูลงบทดลองปัจจุบัน'!$A$5:$CL$846,75,0),2)</f>
        <v>272259</v>
      </c>
      <c r="BY141" s="32">
        <f>ROUND(VLOOKUP($B141,'3.ข้อมูลงบทดลองปัจจุบัน'!$A$5:$CL$846,76,0),2)</f>
        <v>175933</v>
      </c>
      <c r="BZ141" s="32">
        <f>ROUND(VLOOKUP($B141,'3.ข้อมูลงบทดลองปัจจุบัน'!$A$5:$CL$846,77,0),2)</f>
        <v>100521</v>
      </c>
      <c r="CA141" s="32">
        <f>ROUND(VLOOKUP($B141,'3.ข้อมูลงบทดลองปัจจุบัน'!$A$5:$CL$846,78,0),2)</f>
        <v>115521.52</v>
      </c>
      <c r="CB141" s="32">
        <f>ROUND(VLOOKUP($B141,'3.ข้อมูลงบทดลองปัจจุบัน'!$A$5:$CL$846,79,0),2)</f>
        <v>36550</v>
      </c>
      <c r="CC141" s="32">
        <f>ROUND(VLOOKUP($B141,'3.ข้อมูลงบทดลองปัจจุบัน'!$A$5:$CL$846,80,0),2)</f>
        <v>871605.5</v>
      </c>
      <c r="CD141" s="32">
        <f>ROUND(VLOOKUP($B141,'3.ข้อมูลงบทดลองปัจจุบัน'!$A$5:$CL$846,81,0),2)</f>
        <v>149664</v>
      </c>
      <c r="CE141" s="32">
        <f>ROUND(VLOOKUP($B141,'3.ข้อมูลงบทดลองปัจจุบัน'!$A$5:$CL$846,82,0),2)</f>
        <v>389014.5</v>
      </c>
      <c r="CF141" s="32">
        <f>ROUND(VLOOKUP($B141,'3.ข้อมูลงบทดลองปัจจุบัน'!$A$5:$CL$846,83,0),2)</f>
        <v>130692.9</v>
      </c>
      <c r="CG141" s="32">
        <f>ROUND(VLOOKUP($B141,'3.ข้อมูลงบทดลองปัจจุบัน'!$A$5:$CL$846,84,0),2)</f>
        <v>68137</v>
      </c>
      <c r="CH141" s="32">
        <f>ROUND(VLOOKUP($B141,'3.ข้อมูลงบทดลองปัจจุบัน'!$A$5:$CL$846,85,0),2)</f>
        <v>169580</v>
      </c>
      <c r="CI141" s="32">
        <f>ROUND(VLOOKUP($B141,'3.ข้อมูลงบทดลองปัจจุบัน'!$A$5:$CL$846,86,0),2)</f>
        <v>1390</v>
      </c>
      <c r="CJ141" s="32">
        <f>ROUND(VLOOKUP($B141,'3.ข้อมูลงบทดลองปัจจุบัน'!$A$5:$CL$846,87,0),2)</f>
        <v>105027.5</v>
      </c>
      <c r="CK141" s="32">
        <f>ROUND(VLOOKUP($B141,'3.ข้อมูลงบทดลองปัจจุบัน'!$A$5:$CL$846,88,0),2)</f>
        <v>1281924</v>
      </c>
      <c r="CL141" s="32">
        <f>ROUND(VLOOKUP($B141,'3.ข้อมูลงบทดลองปัจจุบัน'!$A$5:$CL$846,89,0),2)</f>
        <v>234329</v>
      </c>
      <c r="CM141" s="32">
        <f>ROUND(VLOOKUP($B141,'3.ข้อมูลงบทดลองปัจจุบัน'!$A$5:$CL$846,90,0),2)</f>
        <v>100921.05</v>
      </c>
      <c r="CO141" s="75"/>
    </row>
    <row r="142" spans="1:94" x14ac:dyDescent="0.7">
      <c r="A142" s="101" t="s">
        <v>1472</v>
      </c>
      <c r="B142" s="101" t="s">
        <v>2041</v>
      </c>
      <c r="C142" s="100" t="s">
        <v>687</v>
      </c>
      <c r="D142" s="32">
        <f>ROUND(VLOOKUP($B142,'3.ข้อมูลงบทดลองปัจจุบัน'!$A$5:$CL$846,3,0),2)</f>
        <v>101387</v>
      </c>
      <c r="E142" s="32">
        <f>ROUND(VLOOKUP($B142,'3.ข้อมูลงบทดลองปัจจุบัน'!$A$5:$CL$846,4,0),2)</f>
        <v>0</v>
      </c>
      <c r="F142" s="32">
        <f>ROUND(VLOOKUP($B142,'3.ข้อมูลงบทดลองปัจจุบัน'!$A$5:$CL$846,5,0),2)</f>
        <v>41812</v>
      </c>
      <c r="G142" s="32">
        <f>ROUND(VLOOKUP($B142,'3.ข้อมูลงบทดลองปัจจุบัน'!$A$5:$CL$846,6,0),2)</f>
        <v>28623</v>
      </c>
      <c r="H142" s="32">
        <f>ROUND(VLOOKUP($B142,'3.ข้อมูลงบทดลองปัจจุบัน'!$A$5:$CL$846,7,0),2)</f>
        <v>13115</v>
      </c>
      <c r="I142" s="32">
        <f>ROUND(VLOOKUP($B142,'3.ข้อมูลงบทดลองปัจจุบัน'!$A$5:$CL$846,8,0),2)</f>
        <v>0</v>
      </c>
      <c r="J142" s="32">
        <f>ROUND(VLOOKUP($B142,'3.ข้อมูลงบทดลองปัจจุบัน'!$A$5:$CL$846,9,0),2)</f>
        <v>42135</v>
      </c>
      <c r="K142" s="32">
        <f>ROUND(VLOOKUP($B142,'3.ข้อมูลงบทดลองปัจจุบัน'!$A$5:$CL$846,10,0),2)</f>
        <v>14500</v>
      </c>
      <c r="L142" s="32">
        <f>ROUND(VLOOKUP($B142,'3.ข้อมูลงบทดลองปัจจุบัน'!$A$5:$CL$846,11,0),2)</f>
        <v>62125</v>
      </c>
      <c r="M142" s="32">
        <f>ROUND(VLOOKUP($B142,'3.ข้อมูลงบทดลองปัจจุบัน'!$A$5:$CL$846,12,0),2)</f>
        <v>0</v>
      </c>
      <c r="N142" s="32">
        <f>ROUND(VLOOKUP($B142,'3.ข้อมูลงบทดลองปัจจุบัน'!$A$5:$CL$846,13,0),2)</f>
        <v>0</v>
      </c>
      <c r="O142" s="32">
        <f>ROUND(VLOOKUP($B142,'3.ข้อมูลงบทดลองปัจจุบัน'!$A$5:$CL$846,14,0),2)</f>
        <v>10729</v>
      </c>
      <c r="P142" s="32">
        <f>ROUND(VLOOKUP($B142,'3.ข้อมูลงบทดลองปัจจุบัน'!$A$5:$CL$846,15,0),2)</f>
        <v>210496.46</v>
      </c>
      <c r="Q142" s="32">
        <f>ROUND(VLOOKUP($B142,'3.ข้อมูลงบทดลองปัจจุบัน'!$A$5:$CL$846,16,0),2)</f>
        <v>0</v>
      </c>
      <c r="R142" s="32">
        <f>ROUND(VLOOKUP($B142,'3.ข้อมูลงบทดลองปัจจุบัน'!$A$5:$CL$846,17,0),2)</f>
        <v>0</v>
      </c>
      <c r="S142" s="32">
        <f>ROUND(VLOOKUP($B142,'3.ข้อมูลงบทดลองปัจจุบัน'!$A$5:$CL$846,18,0),2)</f>
        <v>0</v>
      </c>
      <c r="T142" s="32">
        <f>ROUND(VLOOKUP($B142,'3.ข้อมูลงบทดลองปัจจุบัน'!$A$5:$CL$846,19,0),2)</f>
        <v>0</v>
      </c>
      <c r="U142" s="32">
        <f>ROUND(VLOOKUP($B142,'3.ข้อมูลงบทดลองปัจจุบัน'!$A$5:$CL$846,20,0),2)</f>
        <v>9260</v>
      </c>
      <c r="V142" s="32">
        <f>ROUND(VLOOKUP($B142,'3.ข้อมูลงบทดลองปัจจุบัน'!$A$5:$CL$846,21,0),2)</f>
        <v>0</v>
      </c>
      <c r="W142" s="32">
        <f>ROUND(VLOOKUP($B142,'3.ข้อมูลงบทดลองปัจจุบัน'!$A$5:$CL$846,22,0),2)</f>
        <v>0</v>
      </c>
      <c r="X142" s="32">
        <f>ROUND(VLOOKUP($B142,'3.ข้อมูลงบทดลองปัจจุบัน'!$A$5:$CL$846,23,0),2)</f>
        <v>75822.5</v>
      </c>
      <c r="Y142" s="32">
        <f>ROUND(VLOOKUP($B142,'3.ข้อมูลงบทดลองปัจจุบัน'!$A$5:$CL$846,24,0),2)</f>
        <v>0</v>
      </c>
      <c r="Z142" s="32">
        <f>ROUND(VLOOKUP($B142,'3.ข้อมูลงบทดลองปัจจุบัน'!$A$5:$CL$846,25,0),2)</f>
        <v>15900</v>
      </c>
      <c r="AA142" s="32">
        <f>ROUND(VLOOKUP($B142,'3.ข้อมูลงบทดลองปัจจุบัน'!$A$5:$CL$846,26,0),2)</f>
        <v>0</v>
      </c>
      <c r="AB142" s="32">
        <f>ROUND(VLOOKUP($B142,'3.ข้อมูลงบทดลองปัจจุบัน'!$A$5:$CL$846,27,0),2)</f>
        <v>13350</v>
      </c>
      <c r="AC142" s="32">
        <f>ROUND(VLOOKUP($B142,'3.ข้อมูลงบทดลองปัจจุบัน'!$A$5:$CL$846,28,0),2)</f>
        <v>10800</v>
      </c>
      <c r="AD142" s="32">
        <f>ROUND(VLOOKUP($B142,'3.ข้อมูลงบทดลองปัจจุบัน'!$A$5:$CL$846,29,0),2)</f>
        <v>0</v>
      </c>
      <c r="AE142" s="32">
        <f>ROUND(VLOOKUP($B142,'3.ข้อมูลงบทดลองปัจจุบัน'!$A$5:$CL$846,30,0),2)</f>
        <v>14000</v>
      </c>
      <c r="AF142" s="32">
        <f>ROUND(VLOOKUP($B142,'3.ข้อมูลงบทดลองปัจจุบัน'!$A$5:$CL$846,31,0),2)</f>
        <v>0</v>
      </c>
      <c r="AG142" s="32">
        <f>ROUND(VLOOKUP($B142,'3.ข้อมูลงบทดลองปัจจุบัน'!$A$5:$CL$846,32,0),2)</f>
        <v>2100</v>
      </c>
      <c r="AH142" s="32">
        <f>ROUND(VLOOKUP($B142,'3.ข้อมูลงบทดลองปัจจุบัน'!$A$5:$CL$846,33,0),2)</f>
        <v>0</v>
      </c>
      <c r="AI142" s="32">
        <f>ROUND(VLOOKUP($B142,'3.ข้อมูลงบทดลองปัจจุบัน'!$A$5:$CL$846,34,0),2)</f>
        <v>0</v>
      </c>
      <c r="AJ142" s="32">
        <f>ROUND(VLOOKUP($B142,'3.ข้อมูลงบทดลองปัจจุบัน'!$A$5:$CL$846,35,0),2)</f>
        <v>14950.5</v>
      </c>
      <c r="AK142" s="32">
        <f>ROUND(VLOOKUP($B142,'3.ข้อมูลงบทดลองปัจจุบัน'!$A$5:$CL$846,36,0),2)</f>
        <v>32188.1</v>
      </c>
      <c r="AL142" s="32">
        <f>ROUND(VLOOKUP($B142,'3.ข้อมูลงบทดลองปัจจุบัน'!$A$5:$CL$846,37,0),2)</f>
        <v>211953</v>
      </c>
      <c r="AM142" s="32">
        <f>ROUND(VLOOKUP($B142,'3.ข้อมูลงบทดลองปัจจุบัน'!$A$5:$CL$846,38,0),2)</f>
        <v>46000</v>
      </c>
      <c r="AN142" s="32">
        <f>ROUND(VLOOKUP($B142,'3.ข้อมูลงบทดลองปัจจุบัน'!$A$5:$CL$846,39,0),2)</f>
        <v>0</v>
      </c>
      <c r="AO142" s="32">
        <f>ROUND(VLOOKUP($B142,'3.ข้อมูลงบทดลองปัจจุบัน'!$A$5:$CL$846,40,0),2)</f>
        <v>0</v>
      </c>
      <c r="AP142" s="32">
        <f>ROUND(VLOOKUP($B142,'3.ข้อมูลงบทดลองปัจจุบัน'!$A$5:$CL$846,41,0),2)</f>
        <v>5340</v>
      </c>
      <c r="AQ142" s="32">
        <f>ROUND(VLOOKUP($B142,'3.ข้อมูลงบทดลองปัจจุบัน'!$A$5:$CL$846,42,0),2)</f>
        <v>7920</v>
      </c>
      <c r="AR142" s="32">
        <f>ROUND(VLOOKUP($B142,'3.ข้อมูลงบทดลองปัจจุบัน'!$A$5:$CL$846,43,0),2)</f>
        <v>3960</v>
      </c>
      <c r="AS142" s="32">
        <f>ROUND(VLOOKUP($B142,'3.ข้อมูลงบทดลองปัจจุบัน'!$A$5:$CL$846,44,0),2)</f>
        <v>29830</v>
      </c>
      <c r="AT142" s="32">
        <f>ROUND(VLOOKUP($B142,'3.ข้อมูลงบทดลองปัจจุบัน'!$A$5:$CL$846,45,0),2)</f>
        <v>0</v>
      </c>
      <c r="AU142" s="32">
        <f>ROUND(VLOOKUP($B142,'3.ข้อมูลงบทดลองปัจจุบัน'!$A$5:$CL$846,46,0),2)</f>
        <v>0</v>
      </c>
      <c r="AV142" s="32">
        <f>ROUND(VLOOKUP($B142,'3.ข้อมูลงบทดลองปัจจุบัน'!$A$5:$CL$846,47,0),2)</f>
        <v>26921</v>
      </c>
      <c r="AW142" s="32">
        <f>ROUND(VLOOKUP($B142,'3.ข้อมูลงบทดลองปัจจุบัน'!$A$5:$CL$846,48,0),2)</f>
        <v>8400</v>
      </c>
      <c r="AX142" s="32">
        <f>ROUND(VLOOKUP($B142,'3.ข้อมูลงบทดลองปัจจุบัน'!$A$5:$CL$846,49,0),2)</f>
        <v>74.900000000000006</v>
      </c>
      <c r="AY142" s="32">
        <f>ROUND(VLOOKUP($B142,'3.ข้อมูลงบทดลองปัจจุบัน'!$A$5:$CL$846,50,0),2)</f>
        <v>0</v>
      </c>
      <c r="AZ142" s="32">
        <f>ROUND(VLOOKUP($B142,'3.ข้อมูลงบทดลองปัจจุบัน'!$A$5:$CL$846,51,0),2)</f>
        <v>0</v>
      </c>
      <c r="BA142" s="32">
        <f>ROUND(VLOOKUP($B142,'3.ข้อมูลงบทดลองปัจจุบัน'!$A$5:$CL$846,52,0),2)</f>
        <v>2800</v>
      </c>
      <c r="BB142" s="32">
        <f>ROUND(VLOOKUP($B142,'3.ข้อมูลงบทดลองปัจจุบัน'!$A$5:$CL$846,53,0),2)</f>
        <v>0</v>
      </c>
      <c r="BC142" s="32">
        <f>ROUND(VLOOKUP($B142,'3.ข้อมูลงบทดลองปัจจุบัน'!$A$5:$CL$846,54,0),2)</f>
        <v>800</v>
      </c>
      <c r="BD142" s="32">
        <f>ROUND(VLOOKUP($B142,'3.ข้อมูลงบทดลองปัจจุบัน'!$A$5:$CL$846,55,0),2)</f>
        <v>6400</v>
      </c>
      <c r="BE142" s="32">
        <f>ROUND(VLOOKUP($B142,'3.ข้อมูลงบทดลองปัจจุบัน'!$A$5:$CL$846,56,0),2)</f>
        <v>0</v>
      </c>
      <c r="BF142" s="32">
        <f>ROUND(VLOOKUP($B142,'3.ข้อมูลงบทดลองปัจจุบัน'!$A$5:$CL$846,57,0),2)</f>
        <v>0</v>
      </c>
      <c r="BG142" s="32">
        <f>ROUND(VLOOKUP($B142,'3.ข้อมูลงบทดลองปัจจุบัน'!$A$5:$CL$846,58,0),2)</f>
        <v>0</v>
      </c>
      <c r="BH142" s="32">
        <f>ROUND(VLOOKUP($B142,'3.ข้อมูลงบทดลองปัจจุบัน'!$A$5:$CL$846,59,0),2)</f>
        <v>81155</v>
      </c>
      <c r="BI142" s="32">
        <f>ROUND(VLOOKUP($B142,'3.ข้อมูลงบทดลองปัจจุบัน'!$A$5:$CL$846,60,0),2)</f>
        <v>5272</v>
      </c>
      <c r="BJ142" s="32">
        <f>ROUND(VLOOKUP($B142,'3.ข้อมูลงบทดลองปัจจุบัน'!$A$5:$CL$846,61,0),2)</f>
        <v>7755</v>
      </c>
      <c r="BK142" s="32">
        <f>ROUND(VLOOKUP($B142,'3.ข้อมูลงบทดลองปัจจุบัน'!$A$5:$CL$846,62,0),2)</f>
        <v>26800</v>
      </c>
      <c r="BL142" s="32">
        <f>ROUND(VLOOKUP($B142,'3.ข้อมูลงบทดลองปัจจุบัน'!$A$5:$CL$846,63,0),2)</f>
        <v>856</v>
      </c>
      <c r="BM142" s="32">
        <f>ROUND(VLOOKUP($B142,'3.ข้อมูลงบทดลองปัจจุบัน'!$A$5:$CL$846,64,0),2)</f>
        <v>91301</v>
      </c>
      <c r="BN142" s="32">
        <f>ROUND(VLOOKUP($B142,'3.ข้อมูลงบทดลองปัจจุบัน'!$A$5:$CL$846,65,0),2)</f>
        <v>0</v>
      </c>
      <c r="BO142" s="32">
        <f>ROUND(VLOOKUP($B142,'3.ข้อมูลงบทดลองปัจจุบัน'!$A$5:$CL$846,66,0),2)</f>
        <v>98000</v>
      </c>
      <c r="BP142" s="32">
        <f>ROUND(VLOOKUP($B142,'3.ข้อมูลงบทดลองปัจจุบัน'!$A$5:$CL$846,67,0),2)</f>
        <v>11500</v>
      </c>
      <c r="BQ142" s="32">
        <f>ROUND(VLOOKUP($B142,'3.ข้อมูลงบทดลองปัจจุบัน'!$A$5:$CL$846,68,0),2)</f>
        <v>21675</v>
      </c>
      <c r="BR142" s="32">
        <f>ROUND(VLOOKUP($B142,'3.ข้อมูลงบทดลองปัจจุบัน'!$A$5:$CL$846,69,0),2)</f>
        <v>20520</v>
      </c>
      <c r="BS142" s="32">
        <f>ROUND(VLOOKUP($B142,'3.ข้อมูลงบทดลองปัจจุบัน'!$A$5:$CL$846,70,0),2)</f>
        <v>58800</v>
      </c>
      <c r="BT142" s="32">
        <f>ROUND(VLOOKUP($B142,'3.ข้อมูลงบทดลองปัจจุบัน'!$A$5:$CL$846,71,0),2)</f>
        <v>170616.8</v>
      </c>
      <c r="BU142" s="32">
        <f>ROUND(VLOOKUP($B142,'3.ข้อมูลงบทดลองปัจจุบัน'!$A$5:$CL$846,72,0),2)</f>
        <v>4635</v>
      </c>
      <c r="BV142" s="32">
        <f>ROUND(VLOOKUP($B142,'3.ข้อมูลงบทดลองปัจจุบัน'!$A$5:$CL$846,73,0),2)</f>
        <v>6420</v>
      </c>
      <c r="BW142" s="32">
        <f>ROUND(VLOOKUP($B142,'3.ข้อมูลงบทดลองปัจจุบัน'!$A$5:$CL$846,74,0),2)</f>
        <v>0</v>
      </c>
      <c r="BX142" s="32">
        <f>ROUND(VLOOKUP($B142,'3.ข้อมูลงบทดลองปัจจุบัน'!$A$5:$CL$846,75,0),2)</f>
        <v>6710</v>
      </c>
      <c r="BY142" s="32">
        <f>ROUND(VLOOKUP($B142,'3.ข้อมูลงบทดลองปัจจุบัน'!$A$5:$CL$846,76,0),2)</f>
        <v>15350</v>
      </c>
      <c r="BZ142" s="32">
        <f>ROUND(VLOOKUP($B142,'3.ข้อมูลงบทดลองปัจจุบัน'!$A$5:$CL$846,77,0),2)</f>
        <v>18430</v>
      </c>
      <c r="CA142" s="32">
        <f>ROUND(VLOOKUP($B142,'3.ข้อมูลงบทดลองปัจจุบัน'!$A$5:$CL$846,78,0),2)</f>
        <v>0</v>
      </c>
      <c r="CB142" s="32">
        <f>ROUND(VLOOKUP($B142,'3.ข้อมูลงบทดลองปัจจุบัน'!$A$5:$CL$846,79,0),2)</f>
        <v>0</v>
      </c>
      <c r="CC142" s="32">
        <f>ROUND(VLOOKUP($B142,'3.ข้อมูลงบทดลองปัจจุบัน'!$A$5:$CL$846,80,0),2)</f>
        <v>830320</v>
      </c>
      <c r="CD142" s="32">
        <f>ROUND(VLOOKUP($B142,'3.ข้อมูลงบทดลองปัจจุบัน'!$A$5:$CL$846,81,0),2)</f>
        <v>0</v>
      </c>
      <c r="CE142" s="32">
        <f>ROUND(VLOOKUP($B142,'3.ข้อมูลงบทดลองปัจจุบัน'!$A$5:$CL$846,82,0),2)</f>
        <v>22490</v>
      </c>
      <c r="CF142" s="32">
        <f>ROUND(VLOOKUP($B142,'3.ข้อมูลงบทดลองปัจจุบัน'!$A$5:$CL$846,83,0),2)</f>
        <v>12756</v>
      </c>
      <c r="CG142" s="32">
        <f>ROUND(VLOOKUP($B142,'3.ข้อมูลงบทดลองปัจจุบัน'!$A$5:$CL$846,84,0),2)</f>
        <v>7500</v>
      </c>
      <c r="CH142" s="32">
        <f>ROUND(VLOOKUP($B142,'3.ข้อมูลงบทดลองปัจจุบัน'!$A$5:$CL$846,85,0),2)</f>
        <v>34447</v>
      </c>
      <c r="CI142" s="32">
        <f>ROUND(VLOOKUP($B142,'3.ข้อมูลงบทดลองปัจจุบัน'!$A$5:$CL$846,86,0),2)</f>
        <v>9160</v>
      </c>
      <c r="CJ142" s="32">
        <f>ROUND(VLOOKUP($B142,'3.ข้อมูลงบทดลองปัจจุบัน'!$A$5:$CL$846,87,0),2)</f>
        <v>0</v>
      </c>
      <c r="CK142" s="32">
        <f>ROUND(VLOOKUP($B142,'3.ข้อมูลงบทดลองปัจจุบัน'!$A$5:$CL$846,88,0),2)</f>
        <v>16775</v>
      </c>
      <c r="CL142" s="32">
        <f>ROUND(VLOOKUP($B142,'3.ข้อมูลงบทดลองปัจจุบัน'!$A$5:$CL$846,89,0),2)</f>
        <v>0</v>
      </c>
      <c r="CM142" s="32">
        <f>ROUND(VLOOKUP($B142,'3.ข้อมูลงบทดลองปัจจุบัน'!$A$5:$CL$846,90,0),2)</f>
        <v>1100</v>
      </c>
      <c r="CO142" s="75"/>
    </row>
    <row r="143" spans="1:94" x14ac:dyDescent="0.7">
      <c r="A143" s="101" t="s">
        <v>1472</v>
      </c>
      <c r="B143" s="101" t="s">
        <v>2042</v>
      </c>
      <c r="C143" s="100" t="s">
        <v>1257</v>
      </c>
      <c r="D143" s="32">
        <f>ROUND(VLOOKUP($B143,'3.ข้อมูลงบทดลองปัจจุบัน'!$A$5:$CL$846,3,0),2)</f>
        <v>699770.3</v>
      </c>
      <c r="E143" s="32">
        <f>ROUND(VLOOKUP($B143,'3.ข้อมูลงบทดลองปัจจุบัน'!$A$5:$CL$846,4,0),2)</f>
        <v>240450</v>
      </c>
      <c r="F143" s="32">
        <f>ROUND(VLOOKUP($B143,'3.ข้อมูลงบทดลองปัจจุบัน'!$A$5:$CL$846,5,0),2)</f>
        <v>785040</v>
      </c>
      <c r="G143" s="32">
        <f>ROUND(VLOOKUP($B143,'3.ข้อมูลงบทดลองปัจจุบัน'!$A$5:$CL$846,6,0),2)</f>
        <v>333780</v>
      </c>
      <c r="H143" s="32">
        <f>ROUND(VLOOKUP($B143,'3.ข้อมูลงบทดลองปัจจุบัน'!$A$5:$CL$846,7,0),2)</f>
        <v>295120</v>
      </c>
      <c r="I143" s="32">
        <f>ROUND(VLOOKUP($B143,'3.ข้อมูลงบทดลองปัจจุบัน'!$A$5:$CL$846,8,0),2)</f>
        <v>215960</v>
      </c>
      <c r="J143" s="32">
        <f>ROUND(VLOOKUP($B143,'3.ข้อมูลงบทดลองปัจจุบัน'!$A$5:$CL$846,9,0),2)</f>
        <v>199160</v>
      </c>
      <c r="K143" s="32">
        <f>ROUND(VLOOKUP($B143,'3.ข้อมูลงบทดลองปัจจุบัน'!$A$5:$CL$846,10,0),2)</f>
        <v>440920</v>
      </c>
      <c r="L143" s="32">
        <f>ROUND(VLOOKUP($B143,'3.ข้อมูลงบทดลองปัจจุบัน'!$A$5:$CL$846,11,0),2)</f>
        <v>547942</v>
      </c>
      <c r="M143" s="32">
        <f>ROUND(VLOOKUP($B143,'3.ข้อมูลงบทดลองปัจจุบัน'!$A$5:$CL$846,12,0),2)</f>
        <v>55255</v>
      </c>
      <c r="N143" s="32">
        <f>ROUND(VLOOKUP($B143,'3.ข้อมูลงบทดลองปัจจุบัน'!$A$5:$CL$846,13,0),2)</f>
        <v>521220</v>
      </c>
      <c r="O143" s="32">
        <f>ROUND(VLOOKUP($B143,'3.ข้อมูลงบทดลองปัจจุบัน'!$A$5:$CL$846,14,0),2)</f>
        <v>84024.22</v>
      </c>
      <c r="P143" s="32">
        <f>ROUND(VLOOKUP($B143,'3.ข้อมูลงบทดลองปัจจุบัน'!$A$5:$CL$846,15,0),2)</f>
        <v>887151</v>
      </c>
      <c r="Q143" s="32">
        <f>ROUND(VLOOKUP($B143,'3.ข้อมูลงบทดลองปัจจุบัน'!$A$5:$CL$846,16,0),2)</f>
        <v>283152</v>
      </c>
      <c r="R143" s="32">
        <f>ROUND(VLOOKUP($B143,'3.ข้อมูลงบทดลองปัจจุบัน'!$A$5:$CL$846,17,0),2)</f>
        <v>234332</v>
      </c>
      <c r="S143" s="32">
        <f>ROUND(VLOOKUP($B143,'3.ข้อมูลงบทดลองปัจจุบัน'!$A$5:$CL$846,18,0),2)</f>
        <v>844760</v>
      </c>
      <c r="T143" s="32">
        <f>ROUND(VLOOKUP($B143,'3.ข้อมูลงบทดลองปัจจุบัน'!$A$5:$CL$846,19,0),2)</f>
        <v>295640</v>
      </c>
      <c r="U143" s="32">
        <f>ROUND(VLOOKUP($B143,'3.ข้อมูลงบทดลองปัจจุบัน'!$A$5:$CL$846,20,0),2)</f>
        <v>163498</v>
      </c>
      <c r="V143" s="32">
        <f>ROUND(VLOOKUP($B143,'3.ข้อมูลงบทดลองปัจจุบัน'!$A$5:$CL$846,21,0),2)</f>
        <v>271600</v>
      </c>
      <c r="W143" s="32">
        <f>ROUND(VLOOKUP($B143,'3.ข้อมูลงบทดลองปัจจุบัน'!$A$5:$CL$846,22,0),2)</f>
        <v>233396</v>
      </c>
      <c r="X143" s="32">
        <f>ROUND(VLOOKUP($B143,'3.ข้อมูลงบทดลองปัจจุบัน'!$A$5:$CL$846,23,0),2)</f>
        <v>3102469.2</v>
      </c>
      <c r="Y143" s="32">
        <f>ROUND(VLOOKUP($B143,'3.ข้อมูลงบทดลองปัจจุบัน'!$A$5:$CL$846,24,0),2)</f>
        <v>367380</v>
      </c>
      <c r="Z143" s="32">
        <f>ROUND(VLOOKUP($B143,'3.ข้อมูลงบทดลองปัจจุบัน'!$A$5:$CL$846,25,0),2)</f>
        <v>996570</v>
      </c>
      <c r="AA143" s="32">
        <f>ROUND(VLOOKUP($B143,'3.ข้อมูลงบทดลองปัจจุบัน'!$A$5:$CL$846,26,0),2)</f>
        <v>137990</v>
      </c>
      <c r="AB143" s="32">
        <f>ROUND(VLOOKUP($B143,'3.ข้อมูลงบทดลองปัจจุบัน'!$A$5:$CL$846,27,0),2)</f>
        <v>120143</v>
      </c>
      <c r="AC143" s="32">
        <f>ROUND(VLOOKUP($B143,'3.ข้อมูลงบทดลองปัจจุบัน'!$A$5:$CL$846,28,0),2)</f>
        <v>141167</v>
      </c>
      <c r="AD143" s="32">
        <f>ROUND(VLOOKUP($B143,'3.ข้อมูลงบทดลองปัจจุบัน'!$A$5:$CL$846,29,0),2)</f>
        <v>473955</v>
      </c>
      <c r="AE143" s="32">
        <f>ROUND(VLOOKUP($B143,'3.ข้อมูลงบทดลองปัจจุบัน'!$A$5:$CL$846,30,0),2)</f>
        <v>1345341</v>
      </c>
      <c r="AF143" s="32">
        <f>ROUND(VLOOKUP($B143,'3.ข้อมูลงบทดลองปัจจุบัน'!$A$5:$CL$846,31,0),2)</f>
        <v>294818</v>
      </c>
      <c r="AG143" s="32">
        <f>ROUND(VLOOKUP($B143,'3.ข้อมูลงบทดลองปัจจุบัน'!$A$5:$CL$846,32,0),2)</f>
        <v>228830</v>
      </c>
      <c r="AH143" s="32">
        <f>ROUND(VLOOKUP($B143,'3.ข้อมูลงบทดลองปัจจุบัน'!$A$5:$CL$846,33,0),2)</f>
        <v>254890</v>
      </c>
      <c r="AI143" s="32">
        <f>ROUND(VLOOKUP($B143,'3.ข้อมูลงบทดลองปัจจุบัน'!$A$5:$CL$846,34,0),2)</f>
        <v>474415</v>
      </c>
      <c r="AJ143" s="32">
        <f>ROUND(VLOOKUP($B143,'3.ข้อมูลงบทดลองปัจจุบัน'!$A$5:$CL$846,35,0),2)</f>
        <v>156546.67000000001</v>
      </c>
      <c r="AK143" s="32">
        <f>ROUND(VLOOKUP($B143,'3.ข้อมูลงบทดลองปัจจุบัน'!$A$5:$CL$846,36,0),2)</f>
        <v>356955</v>
      </c>
      <c r="AL143" s="32">
        <f>ROUND(VLOOKUP($B143,'3.ข้อมูลงบทดลองปัจจุบัน'!$A$5:$CL$846,37,0),2)</f>
        <v>3071673.98</v>
      </c>
      <c r="AM143" s="32">
        <f>ROUND(VLOOKUP($B143,'3.ข้อมูลงบทดลองปัจจุบัน'!$A$5:$CL$846,38,0),2)</f>
        <v>572646</v>
      </c>
      <c r="AN143" s="32">
        <f>ROUND(VLOOKUP($B143,'3.ข้อมูลงบทดลองปัจจุบัน'!$A$5:$CL$846,39,0),2)</f>
        <v>336900</v>
      </c>
      <c r="AO143" s="32">
        <f>ROUND(VLOOKUP($B143,'3.ข้อมูลงบทดลองปัจจุบัน'!$A$5:$CL$846,40,0),2)</f>
        <v>459557.6</v>
      </c>
      <c r="AP143" s="32">
        <f>ROUND(VLOOKUP($B143,'3.ข้อมูลงบทดลองปัจจุบัน'!$A$5:$CL$846,41,0),2)</f>
        <v>313425</v>
      </c>
      <c r="AQ143" s="32">
        <f>ROUND(VLOOKUP($B143,'3.ข้อมูลงบทดลองปัจจุบัน'!$A$5:$CL$846,42,0),2)</f>
        <v>659627</v>
      </c>
      <c r="AR143" s="32">
        <f>ROUND(VLOOKUP($B143,'3.ข้อมูลงบทดลองปัจจุบัน'!$A$5:$CL$846,43,0),2)</f>
        <v>157186</v>
      </c>
      <c r="AS143" s="32">
        <f>ROUND(VLOOKUP($B143,'3.ข้อมูลงบทดลองปัจจุบัน'!$A$5:$CL$846,44,0),2)</f>
        <v>1689092.83</v>
      </c>
      <c r="AT143" s="32">
        <f>ROUND(VLOOKUP($B143,'3.ข้อมูลงบทดลองปัจจุบัน'!$A$5:$CL$846,45,0),2)</f>
        <v>250265</v>
      </c>
      <c r="AU143" s="32">
        <f>ROUND(VLOOKUP($B143,'3.ข้อมูลงบทดลองปัจจุบัน'!$A$5:$CL$846,46,0),2)</f>
        <v>1712695</v>
      </c>
      <c r="AV143" s="32">
        <f>ROUND(VLOOKUP($B143,'3.ข้อมูลงบทดลองปัจจุบัน'!$A$5:$CL$846,47,0),2)</f>
        <v>434464</v>
      </c>
      <c r="AW143" s="32">
        <f>ROUND(VLOOKUP($B143,'3.ข้อมูลงบทดลองปัจจุบัน'!$A$5:$CL$846,48,0),2)</f>
        <v>653934</v>
      </c>
      <c r="AX143" s="32">
        <f>ROUND(VLOOKUP($B143,'3.ข้อมูลงบทดลองปัจจุบัน'!$A$5:$CL$846,49,0),2)</f>
        <v>342994.5</v>
      </c>
      <c r="AY143" s="32">
        <f>ROUND(VLOOKUP($B143,'3.ข้อมูลงบทดลองปัจจุบัน'!$A$5:$CL$846,50,0),2)</f>
        <v>302467.48</v>
      </c>
      <c r="AZ143" s="32">
        <f>ROUND(VLOOKUP($B143,'3.ข้อมูลงบทดลองปัจจุบัน'!$A$5:$CL$846,51,0),2)</f>
        <v>463015</v>
      </c>
      <c r="BA143" s="32">
        <f>ROUND(VLOOKUP($B143,'3.ข้อมูลงบทดลองปัจจุบัน'!$A$5:$CL$846,52,0),2)</f>
        <v>568203</v>
      </c>
      <c r="BB143" s="32">
        <f>ROUND(VLOOKUP($B143,'3.ข้อมูลงบทดลองปัจจุบัน'!$A$5:$CL$846,53,0),2)</f>
        <v>3215669</v>
      </c>
      <c r="BC143" s="32">
        <f>ROUND(VLOOKUP($B143,'3.ข้อมูลงบทดลองปัจจุบัน'!$A$5:$CL$846,54,0),2)</f>
        <v>174880</v>
      </c>
      <c r="BD143" s="32">
        <f>ROUND(VLOOKUP($B143,'3.ข้อมูลงบทดลองปัจจุบัน'!$A$5:$CL$846,55,0),2)</f>
        <v>231760</v>
      </c>
      <c r="BE143" s="32">
        <f>ROUND(VLOOKUP($B143,'3.ข้อมูลงบทดลองปัจจุบัน'!$A$5:$CL$846,56,0),2)</f>
        <v>399730</v>
      </c>
      <c r="BF143" s="32">
        <f>ROUND(VLOOKUP($B143,'3.ข้อมูลงบทดลองปัจจุบัน'!$A$5:$CL$846,57,0),2)</f>
        <v>429110</v>
      </c>
      <c r="BG143" s="32">
        <f>ROUND(VLOOKUP($B143,'3.ข้อมูลงบทดลองปัจจุบัน'!$A$5:$CL$846,58,0),2)</f>
        <v>265803</v>
      </c>
      <c r="BH143" s="32">
        <f>ROUND(VLOOKUP($B143,'3.ข้อมูลงบทดลองปัจจุบัน'!$A$5:$CL$846,59,0),2)</f>
        <v>576814.23</v>
      </c>
      <c r="BI143" s="32">
        <f>ROUND(VLOOKUP($B143,'3.ข้อมูลงบทดลองปัจจุบัน'!$A$5:$CL$846,60,0),2)</f>
        <v>442077</v>
      </c>
      <c r="BJ143" s="32">
        <f>ROUND(VLOOKUP($B143,'3.ข้อมูลงบทดลองปัจจุบัน'!$A$5:$CL$846,61,0),2)</f>
        <v>46465.1</v>
      </c>
      <c r="BK143" s="32">
        <f>ROUND(VLOOKUP($B143,'3.ข้อมูลงบทดลองปัจจุบัน'!$A$5:$CL$846,62,0),2)</f>
        <v>882693</v>
      </c>
      <c r="BL143" s="32">
        <f>ROUND(VLOOKUP($B143,'3.ข้อมูลงบทดลองปัจจุบัน'!$A$5:$CL$846,63,0),2)</f>
        <v>52760</v>
      </c>
      <c r="BM143" s="32">
        <f>ROUND(VLOOKUP($B143,'3.ข้อมูลงบทดลองปัจจุบัน'!$A$5:$CL$846,64,0),2)</f>
        <v>1585802</v>
      </c>
      <c r="BN143" s="32">
        <f>ROUND(VLOOKUP($B143,'3.ข้อมูลงบทดลองปัจจุบัน'!$A$5:$CL$846,65,0),2)</f>
        <v>295814</v>
      </c>
      <c r="BO143" s="32">
        <f>ROUND(VLOOKUP($B143,'3.ข้อมูลงบทดลองปัจจุบัน'!$A$5:$CL$846,66,0),2)</f>
        <v>481200</v>
      </c>
      <c r="BP143" s="32">
        <f>ROUND(VLOOKUP($B143,'3.ข้อมูลงบทดลองปัจจุบัน'!$A$5:$CL$846,67,0),2)</f>
        <v>329911</v>
      </c>
      <c r="BQ143" s="32">
        <f>ROUND(VLOOKUP($B143,'3.ข้อมูลงบทดลองปัจจุบัน'!$A$5:$CL$846,68,0),2)</f>
        <v>176125</v>
      </c>
      <c r="BR143" s="32">
        <f>ROUND(VLOOKUP($B143,'3.ข้อมูลงบทดลองปัจจุบัน'!$A$5:$CL$846,69,0),2)</f>
        <v>638734.36</v>
      </c>
      <c r="BS143" s="32">
        <f>ROUND(VLOOKUP($B143,'3.ข้อมูลงบทดลองปัจจุบัน'!$A$5:$CL$846,70,0),2)</f>
        <v>3454006</v>
      </c>
      <c r="BT143" s="32">
        <f>ROUND(VLOOKUP($B143,'3.ข้อมูลงบทดลองปัจจุบัน'!$A$5:$CL$846,71,0),2)</f>
        <v>388410</v>
      </c>
      <c r="BU143" s="32">
        <f>ROUND(VLOOKUP($B143,'3.ข้อมูลงบทดลองปัจจุบัน'!$A$5:$CL$846,72,0),2)</f>
        <v>6850</v>
      </c>
      <c r="BV143" s="32">
        <f>ROUND(VLOOKUP($B143,'3.ข้อมูลงบทดลองปัจจุบัน'!$A$5:$CL$846,73,0),2)</f>
        <v>790190</v>
      </c>
      <c r="BW143" s="32">
        <f>ROUND(VLOOKUP($B143,'3.ข้อมูลงบทดลองปัจจุบัน'!$A$5:$CL$846,74,0),2)</f>
        <v>54237</v>
      </c>
      <c r="BX143" s="32">
        <f>ROUND(VLOOKUP($B143,'3.ข้อมูลงบทดลองปัจจุบัน'!$A$5:$CL$846,75,0),2)</f>
        <v>265020</v>
      </c>
      <c r="BY143" s="32">
        <f>ROUND(VLOOKUP($B143,'3.ข้อมูลงบทดลองปัจจุบัน'!$A$5:$CL$846,76,0),2)</f>
        <v>610660</v>
      </c>
      <c r="BZ143" s="32">
        <f>ROUND(VLOOKUP($B143,'3.ข้อมูลงบทดลองปัจจุบัน'!$A$5:$CL$846,77,0),2)</f>
        <v>322660.15000000002</v>
      </c>
      <c r="CA143" s="32">
        <f>ROUND(VLOOKUP($B143,'3.ข้อมูลงบทดลองปัจจุบัน'!$A$5:$CL$846,78,0),2)</f>
        <v>390306</v>
      </c>
      <c r="CB143" s="32">
        <f>ROUND(VLOOKUP($B143,'3.ข้อมูลงบทดลองปัจจุบัน'!$A$5:$CL$846,79,0),2)</f>
        <v>226800</v>
      </c>
      <c r="CC143" s="32">
        <f>ROUND(VLOOKUP($B143,'3.ข้อมูลงบทดลองปัจจุบัน'!$A$5:$CL$846,80,0),2)</f>
        <v>356130</v>
      </c>
      <c r="CD143" s="32">
        <f>ROUND(VLOOKUP($B143,'3.ข้อมูลงบทดลองปัจจุบัน'!$A$5:$CL$846,81,0),2)</f>
        <v>452980</v>
      </c>
      <c r="CE143" s="32">
        <f>ROUND(VLOOKUP($B143,'3.ข้อมูลงบทดลองปัจจุบัน'!$A$5:$CL$846,82,0),2)</f>
        <v>199882</v>
      </c>
      <c r="CF143" s="32">
        <f>ROUND(VLOOKUP($B143,'3.ข้อมูลงบทดลองปัจจุบัน'!$A$5:$CL$846,83,0),2)</f>
        <v>492781</v>
      </c>
      <c r="CG143" s="32">
        <f>ROUND(VLOOKUP($B143,'3.ข้อมูลงบทดลองปัจจุบัน'!$A$5:$CL$846,84,0),2)</f>
        <v>50900</v>
      </c>
      <c r="CH143" s="32">
        <f>ROUND(VLOOKUP($B143,'3.ข้อมูลงบทดลองปัจจุบัน'!$A$5:$CL$846,85,0),2)</f>
        <v>457547.06</v>
      </c>
      <c r="CI143" s="32">
        <f>ROUND(VLOOKUP($B143,'3.ข้อมูลงบทดลองปัจจุบัน'!$A$5:$CL$846,86,0),2)</f>
        <v>57410</v>
      </c>
      <c r="CJ143" s="32">
        <f>ROUND(VLOOKUP($B143,'3.ข้อมูลงบทดลองปัจจุบัน'!$A$5:$CL$846,87,0),2)</f>
        <v>377388.38</v>
      </c>
      <c r="CK143" s="32">
        <f>ROUND(VLOOKUP($B143,'3.ข้อมูลงบทดลองปัจจุบัน'!$A$5:$CL$846,88,0),2)</f>
        <v>969368.86</v>
      </c>
      <c r="CL143" s="32">
        <f>ROUND(VLOOKUP($B143,'3.ข้อมูลงบทดลองปัจจุบัน'!$A$5:$CL$846,89,0),2)</f>
        <v>85690</v>
      </c>
      <c r="CM143" s="32">
        <f>ROUND(VLOOKUP($B143,'3.ข้อมูลงบทดลองปัจจุบัน'!$A$5:$CL$846,90,0),2)</f>
        <v>148045</v>
      </c>
      <c r="CO143" s="75"/>
    </row>
    <row r="144" spans="1:94" x14ac:dyDescent="0.7">
      <c r="A144" s="101" t="s">
        <v>1472</v>
      </c>
      <c r="B144" s="101" t="s">
        <v>2043</v>
      </c>
      <c r="C144" s="100" t="s">
        <v>688</v>
      </c>
      <c r="D144" s="32">
        <f>ROUND(VLOOKUP($B144,'3.ข้อมูลงบทดลองปัจจุบัน'!$A$5:$CL$846,3,0),2)</f>
        <v>5129220.5599999996</v>
      </c>
      <c r="E144" s="32">
        <f>ROUND(VLOOKUP($B144,'3.ข้อมูลงบทดลองปัจจุบัน'!$A$5:$CL$846,4,0),2)</f>
        <v>959551.84</v>
      </c>
      <c r="F144" s="32">
        <f>ROUND(VLOOKUP($B144,'3.ข้อมูลงบทดลองปัจจุบัน'!$A$5:$CL$846,5,0),2)</f>
        <v>972481</v>
      </c>
      <c r="G144" s="32">
        <f>ROUND(VLOOKUP($B144,'3.ข้อมูลงบทดลองปัจจุบัน'!$A$5:$CL$846,6,0),2)</f>
        <v>521953</v>
      </c>
      <c r="H144" s="32">
        <f>ROUND(VLOOKUP($B144,'3.ข้อมูลงบทดลองปัจจุบัน'!$A$5:$CL$846,7,0),2)</f>
        <v>701447.65</v>
      </c>
      <c r="I144" s="32">
        <f>ROUND(VLOOKUP($B144,'3.ข้อมูลงบทดลองปัจจุบัน'!$A$5:$CL$846,8,0),2)</f>
        <v>704459</v>
      </c>
      <c r="J144" s="32">
        <f>ROUND(VLOOKUP($B144,'3.ข้อมูลงบทดลองปัจจุบัน'!$A$5:$CL$846,9,0),2)</f>
        <v>1383364.93</v>
      </c>
      <c r="K144" s="32">
        <f>ROUND(VLOOKUP($B144,'3.ข้อมูลงบทดลองปัจจุบัน'!$A$5:$CL$846,10,0),2)</f>
        <v>1267461</v>
      </c>
      <c r="L144" s="32">
        <f>ROUND(VLOOKUP($B144,'3.ข้อมูลงบทดลองปัจจุบัน'!$A$5:$CL$846,11,0),2)</f>
        <v>873065.96</v>
      </c>
      <c r="M144" s="32">
        <f>ROUND(VLOOKUP($B144,'3.ข้อมูลงบทดลองปัจจุบัน'!$A$5:$CL$846,12,0),2)</f>
        <v>805875.59</v>
      </c>
      <c r="N144" s="32">
        <f>ROUND(VLOOKUP($B144,'3.ข้อมูลงบทดลองปัจจุบัน'!$A$5:$CL$846,13,0),2)</f>
        <v>1934006.97</v>
      </c>
      <c r="O144" s="32">
        <f>ROUND(VLOOKUP($B144,'3.ข้อมูลงบทดลองปัจจุบัน'!$A$5:$CL$846,14,0),2)</f>
        <v>203735.14</v>
      </c>
      <c r="P144" s="32">
        <f>ROUND(VLOOKUP($B144,'3.ข้อมูลงบทดลองปัจจุบัน'!$A$5:$CL$846,15,0),2)</f>
        <v>4953121.13</v>
      </c>
      <c r="Q144" s="32">
        <f>ROUND(VLOOKUP($B144,'3.ข้อมูลงบทดลองปัจจุบัน'!$A$5:$CL$846,16,0),2)</f>
        <v>648465</v>
      </c>
      <c r="R144" s="32">
        <f>ROUND(VLOOKUP($B144,'3.ข้อมูลงบทดลองปัจจุบัน'!$A$5:$CL$846,17,0),2)</f>
        <v>1889943.5</v>
      </c>
      <c r="S144" s="32">
        <f>ROUND(VLOOKUP($B144,'3.ข้อมูลงบทดลองปัจจุบัน'!$A$5:$CL$846,18,0),2)</f>
        <v>1880244</v>
      </c>
      <c r="T144" s="32">
        <f>ROUND(VLOOKUP($B144,'3.ข้อมูลงบทดลองปัจจุบัน'!$A$5:$CL$846,19,0),2)</f>
        <v>769701.32</v>
      </c>
      <c r="U144" s="32">
        <f>ROUND(VLOOKUP($B144,'3.ข้อมูลงบทดลองปัจจุบัน'!$A$5:$CL$846,20,0),2)</f>
        <v>1591067.32</v>
      </c>
      <c r="V144" s="32">
        <f>ROUND(VLOOKUP($B144,'3.ข้อมูลงบทดลองปัจจุบัน'!$A$5:$CL$846,21,0),2)</f>
        <v>673394.51</v>
      </c>
      <c r="W144" s="32">
        <f>ROUND(VLOOKUP($B144,'3.ข้อมูลงบทดลองปัจจุบัน'!$A$5:$CL$846,22,0),2)</f>
        <v>307358.15000000002</v>
      </c>
      <c r="X144" s="32">
        <f>ROUND(VLOOKUP($B144,'3.ข้อมูลงบทดลองปัจจุบัน'!$A$5:$CL$846,23,0),2)</f>
        <v>6435788.5800000001</v>
      </c>
      <c r="Y144" s="32">
        <f>ROUND(VLOOKUP($B144,'3.ข้อมูลงบทดลองปัจจุบัน'!$A$5:$CL$846,24,0),2)</f>
        <v>522794.25</v>
      </c>
      <c r="Z144" s="32">
        <f>ROUND(VLOOKUP($B144,'3.ข้อมูลงบทดลองปัจจุบัน'!$A$5:$CL$846,25,0),2)</f>
        <v>2410875.2200000002</v>
      </c>
      <c r="AA144" s="32">
        <f>ROUND(VLOOKUP($B144,'3.ข้อมูลงบทดลองปัจจุบัน'!$A$5:$CL$846,26,0),2)</f>
        <v>989131</v>
      </c>
      <c r="AB144" s="32">
        <f>ROUND(VLOOKUP($B144,'3.ข้อมูลงบทดลองปัจจุบัน'!$A$5:$CL$846,27,0),2)</f>
        <v>565781.5</v>
      </c>
      <c r="AC144" s="32">
        <f>ROUND(VLOOKUP($B144,'3.ข้อมูลงบทดลองปัจจุบัน'!$A$5:$CL$846,28,0),2)</f>
        <v>551397.18999999994</v>
      </c>
      <c r="AD144" s="32">
        <f>ROUND(VLOOKUP($B144,'3.ข้อมูลงบทดลองปัจจุบัน'!$A$5:$CL$846,29,0),2)</f>
        <v>1000410.21</v>
      </c>
      <c r="AE144" s="32">
        <f>ROUND(VLOOKUP($B144,'3.ข้อมูลงบทดลองปัจจุบัน'!$A$5:$CL$846,30,0),2)</f>
        <v>5015588.4000000004</v>
      </c>
      <c r="AF144" s="32">
        <f>ROUND(VLOOKUP($B144,'3.ข้อมูลงบทดลองปัจจุบัน'!$A$5:$CL$846,31,0),2)</f>
        <v>1073939.3500000001</v>
      </c>
      <c r="AG144" s="32">
        <f>ROUND(VLOOKUP($B144,'3.ข้อมูลงบทดลองปัจจุบัน'!$A$5:$CL$846,32,0),2)</f>
        <v>970419.22</v>
      </c>
      <c r="AH144" s="32">
        <f>ROUND(VLOOKUP($B144,'3.ข้อมูลงบทดลองปัจจุบัน'!$A$5:$CL$846,33,0),2)</f>
        <v>1617175.38</v>
      </c>
      <c r="AI144" s="32">
        <f>ROUND(VLOOKUP($B144,'3.ข้อมูลงบทดลองปัจจุบัน'!$A$5:$CL$846,34,0),2)</f>
        <v>1750606.52</v>
      </c>
      <c r="AJ144" s="32">
        <f>ROUND(VLOOKUP($B144,'3.ข้อมูลงบทดลองปัจจุบัน'!$A$5:$CL$846,35,0),2)</f>
        <v>643538.15</v>
      </c>
      <c r="AK144" s="32">
        <f>ROUND(VLOOKUP($B144,'3.ข้อมูลงบทดลองปัจจุบัน'!$A$5:$CL$846,36,0),2)</f>
        <v>566734.97</v>
      </c>
      <c r="AL144" s="32">
        <f>ROUND(VLOOKUP($B144,'3.ข้อมูลงบทดลองปัจจุบัน'!$A$5:$CL$846,37,0),2)</f>
        <v>10090772.630000001</v>
      </c>
      <c r="AM144" s="32">
        <f>ROUND(VLOOKUP($B144,'3.ข้อมูลงบทดลองปัจจุบัน'!$A$5:$CL$846,38,0),2)</f>
        <v>1248057.1399999999</v>
      </c>
      <c r="AN144" s="32">
        <f>ROUND(VLOOKUP($B144,'3.ข้อมูลงบทดลองปัจจุบัน'!$A$5:$CL$846,39,0),2)</f>
        <v>445798</v>
      </c>
      <c r="AO144" s="32">
        <f>ROUND(VLOOKUP($B144,'3.ข้อมูลงบทดลองปัจจุบัน'!$A$5:$CL$846,40,0),2)</f>
        <v>2241049.5499999998</v>
      </c>
      <c r="AP144" s="32">
        <f>ROUND(VLOOKUP($B144,'3.ข้อมูลงบทดลองปัจจุบัน'!$A$5:$CL$846,41,0),2)</f>
        <v>1163368.6000000001</v>
      </c>
      <c r="AQ144" s="32">
        <f>ROUND(VLOOKUP($B144,'3.ข้อมูลงบทดลองปัจจุบัน'!$A$5:$CL$846,42,0),2)</f>
        <v>869803</v>
      </c>
      <c r="AR144" s="32">
        <f>ROUND(VLOOKUP($B144,'3.ข้อมูลงบทดลองปัจจุบัน'!$A$5:$CL$846,43,0),2)</f>
        <v>470086</v>
      </c>
      <c r="AS144" s="32">
        <f>ROUND(VLOOKUP($B144,'3.ข้อมูลงบทดลองปัจจุบัน'!$A$5:$CL$846,44,0),2)</f>
        <v>2659639.7999999998</v>
      </c>
      <c r="AT144" s="32">
        <f>ROUND(VLOOKUP($B144,'3.ข้อมูลงบทดลองปัจจุบัน'!$A$5:$CL$846,45,0),2)</f>
        <v>463509.68</v>
      </c>
      <c r="AU144" s="32">
        <f>ROUND(VLOOKUP($B144,'3.ข้อมูลงบทดลองปัจจุบัน'!$A$5:$CL$846,46,0),2)</f>
        <v>1339300</v>
      </c>
      <c r="AV144" s="32">
        <f>ROUND(VLOOKUP($B144,'3.ข้อมูลงบทดลองปัจจุบัน'!$A$5:$CL$846,47,0),2)</f>
        <v>846497.87</v>
      </c>
      <c r="AW144" s="32">
        <f>ROUND(VLOOKUP($B144,'3.ข้อมูลงบทดลองปัจจุบัน'!$A$5:$CL$846,48,0),2)</f>
        <v>419304</v>
      </c>
      <c r="AX144" s="32">
        <f>ROUND(VLOOKUP($B144,'3.ข้อมูลงบทดลองปัจจุบัน'!$A$5:$CL$846,49,0),2)</f>
        <v>573614.80000000005</v>
      </c>
      <c r="AY144" s="32">
        <f>ROUND(VLOOKUP($B144,'3.ข้อมูลงบทดลองปัจจุบัน'!$A$5:$CL$846,50,0),2)</f>
        <v>785209.07</v>
      </c>
      <c r="AZ144" s="32">
        <f>ROUND(VLOOKUP($B144,'3.ข้อมูลงบทดลองปัจจุบัน'!$A$5:$CL$846,51,0),2)</f>
        <v>749713.46</v>
      </c>
      <c r="BA144" s="32">
        <f>ROUND(VLOOKUP($B144,'3.ข้อมูลงบทดลองปัจจุบัน'!$A$5:$CL$846,52,0),2)</f>
        <v>953061.51</v>
      </c>
      <c r="BB144" s="32">
        <f>ROUND(VLOOKUP($B144,'3.ข้อมูลงบทดลองปัจจุบัน'!$A$5:$CL$846,53,0),2)</f>
        <v>2333150</v>
      </c>
      <c r="BC144" s="32">
        <f>ROUND(VLOOKUP($B144,'3.ข้อมูลงบทดลองปัจจุบัน'!$A$5:$CL$846,54,0),2)</f>
        <v>401817</v>
      </c>
      <c r="BD144" s="32">
        <f>ROUND(VLOOKUP($B144,'3.ข้อมูลงบทดลองปัจจุบัน'!$A$5:$CL$846,55,0),2)</f>
        <v>3550731.4</v>
      </c>
      <c r="BE144" s="32">
        <f>ROUND(VLOOKUP($B144,'3.ข้อมูลงบทดลองปัจจุบัน'!$A$5:$CL$846,56,0),2)</f>
        <v>1297667.99</v>
      </c>
      <c r="BF144" s="32">
        <f>ROUND(VLOOKUP($B144,'3.ข้อมูลงบทดลองปัจจุบัน'!$A$5:$CL$846,57,0),2)</f>
        <v>456610.25</v>
      </c>
      <c r="BG144" s="32">
        <f>ROUND(VLOOKUP($B144,'3.ข้อมูลงบทดลองปัจจุบัน'!$A$5:$CL$846,58,0),2)</f>
        <v>419657.19</v>
      </c>
      <c r="BH144" s="32">
        <f>ROUND(VLOOKUP($B144,'3.ข้อมูลงบทดลองปัจจุบัน'!$A$5:$CL$846,59,0),2)</f>
        <v>4377908.83</v>
      </c>
      <c r="BI144" s="32">
        <f>ROUND(VLOOKUP($B144,'3.ข้อมูลงบทดลองปัจจุบัน'!$A$5:$CL$846,60,0),2)</f>
        <v>379949.11</v>
      </c>
      <c r="BJ144" s="32">
        <f>ROUND(VLOOKUP($B144,'3.ข้อมูลงบทดลองปัจจุบัน'!$A$5:$CL$846,61,0),2)</f>
        <v>511833.5</v>
      </c>
      <c r="BK144" s="32">
        <f>ROUND(VLOOKUP($B144,'3.ข้อมูลงบทดลองปัจจุบัน'!$A$5:$CL$846,62,0),2)</f>
        <v>396491</v>
      </c>
      <c r="BL144" s="32">
        <f>ROUND(VLOOKUP($B144,'3.ข้อมูลงบทดลองปัจจุบัน'!$A$5:$CL$846,63,0),2)</f>
        <v>582561</v>
      </c>
      <c r="BM144" s="32">
        <f>ROUND(VLOOKUP($B144,'3.ข้อมูลงบทดลองปัจจุบัน'!$A$5:$CL$846,64,0),2)</f>
        <v>3013737</v>
      </c>
      <c r="BN144" s="32">
        <f>ROUND(VLOOKUP($B144,'3.ข้อมูลงบทดลองปัจจุบัน'!$A$5:$CL$846,65,0),2)</f>
        <v>1389010.28</v>
      </c>
      <c r="BO144" s="32">
        <f>ROUND(VLOOKUP($B144,'3.ข้อมูลงบทดลองปัจจุบัน'!$A$5:$CL$846,66,0),2)</f>
        <v>718676.65</v>
      </c>
      <c r="BP144" s="32">
        <f>ROUND(VLOOKUP($B144,'3.ข้อมูลงบทดลองปัจจุบัน'!$A$5:$CL$846,67,0),2)</f>
        <v>1631890</v>
      </c>
      <c r="BQ144" s="32">
        <f>ROUND(VLOOKUP($B144,'3.ข้อมูลงบทดลองปัจจุบัน'!$A$5:$CL$846,68,0),2)</f>
        <v>1851919</v>
      </c>
      <c r="BR144" s="32">
        <f>ROUND(VLOOKUP($B144,'3.ข้อมูลงบทดลองปัจจุบัน'!$A$5:$CL$846,69,0),2)</f>
        <v>806144</v>
      </c>
      <c r="BS144" s="32">
        <f>ROUND(VLOOKUP($B144,'3.ข้อมูลงบทดลองปัจจุบัน'!$A$5:$CL$846,70,0),2)</f>
        <v>16909999.48</v>
      </c>
      <c r="BT144" s="32">
        <f>ROUND(VLOOKUP($B144,'3.ข้อมูลงบทดลองปัจจุบัน'!$A$5:$CL$846,71,0),2)</f>
        <v>1950146.5600000001</v>
      </c>
      <c r="BU144" s="32">
        <f>ROUND(VLOOKUP($B144,'3.ข้อมูลงบทดลองปัจจุบัน'!$A$5:$CL$846,72,0),2)</f>
        <v>3397017.45</v>
      </c>
      <c r="BV144" s="32">
        <f>ROUND(VLOOKUP($B144,'3.ข้อมูลงบทดลองปัจจุบัน'!$A$5:$CL$846,73,0),2)</f>
        <v>6316596.8200000003</v>
      </c>
      <c r="BW144" s="32">
        <f>ROUND(VLOOKUP($B144,'3.ข้อมูลงบทดลองปัจจุบัน'!$A$5:$CL$846,74,0),2)</f>
        <v>247646.99</v>
      </c>
      <c r="BX144" s="32">
        <f>ROUND(VLOOKUP($B144,'3.ข้อมูลงบทดลองปัจจุบัน'!$A$5:$CL$846,75,0),2)</f>
        <v>977571.23</v>
      </c>
      <c r="BY144" s="32">
        <f>ROUND(VLOOKUP($B144,'3.ข้อมูลงบทดลองปัจจุบัน'!$A$5:$CL$846,76,0),2)</f>
        <v>1976643.77</v>
      </c>
      <c r="BZ144" s="32">
        <f>ROUND(VLOOKUP($B144,'3.ข้อมูลงบทดลองปัจจุบัน'!$A$5:$CL$846,77,0),2)</f>
        <v>1169232</v>
      </c>
      <c r="CA144" s="32">
        <f>ROUND(VLOOKUP($B144,'3.ข้อมูลงบทดลองปัจจุบัน'!$A$5:$CL$846,78,0),2)</f>
        <v>947544.04</v>
      </c>
      <c r="CB144" s="32">
        <f>ROUND(VLOOKUP($B144,'3.ข้อมูลงบทดลองปัจจุบัน'!$A$5:$CL$846,79,0),2)</f>
        <v>1538145.15</v>
      </c>
      <c r="CC144" s="32">
        <f>ROUND(VLOOKUP($B144,'3.ข้อมูลงบทดลองปัจจุบัน'!$A$5:$CL$846,80,0),2)</f>
        <v>3236702.33</v>
      </c>
      <c r="CD144" s="32">
        <f>ROUND(VLOOKUP($B144,'3.ข้อมูลงบทดลองปัจจุบัน'!$A$5:$CL$846,81,0),2)</f>
        <v>3211154.65</v>
      </c>
      <c r="CE144" s="32">
        <f>ROUND(VLOOKUP($B144,'3.ข้อมูลงบทดลองปัจจุบัน'!$A$5:$CL$846,82,0),2)</f>
        <v>1155285.32</v>
      </c>
      <c r="CF144" s="32">
        <f>ROUND(VLOOKUP($B144,'3.ข้อมูลงบทดลองปัจจุบัน'!$A$5:$CL$846,83,0),2)</f>
        <v>2723531.81</v>
      </c>
      <c r="CG144" s="32">
        <f>ROUND(VLOOKUP($B144,'3.ข้อมูลงบทดลองปัจจุบัน'!$A$5:$CL$846,84,0),2)</f>
        <v>367859.3</v>
      </c>
      <c r="CH144" s="32">
        <f>ROUND(VLOOKUP($B144,'3.ข้อมูลงบทดลองปัจจุบัน'!$A$5:$CL$846,85,0),2)</f>
        <v>598609.24</v>
      </c>
      <c r="CI144" s="32">
        <f>ROUND(VLOOKUP($B144,'3.ข้อมูลงบทดลองปัจจุบัน'!$A$5:$CL$846,86,0),2)</f>
        <v>676386.62</v>
      </c>
      <c r="CJ144" s="32">
        <f>ROUND(VLOOKUP($B144,'3.ข้อมูลงบทดลองปัจจุบัน'!$A$5:$CL$846,87,0),2)</f>
        <v>960492.83</v>
      </c>
      <c r="CK144" s="32">
        <f>ROUND(VLOOKUP($B144,'3.ข้อมูลงบทดลองปัจจุบัน'!$A$5:$CL$846,88,0),2)</f>
        <v>3870537.01</v>
      </c>
      <c r="CL144" s="32">
        <f>ROUND(VLOOKUP($B144,'3.ข้อมูลงบทดลองปัจจุบัน'!$A$5:$CL$846,89,0),2)</f>
        <v>496789.5</v>
      </c>
      <c r="CM144" s="32">
        <f>ROUND(VLOOKUP($B144,'3.ข้อมูลงบทดลองปัจจุบัน'!$A$5:$CL$846,90,0),2)</f>
        <v>591629.57999999996</v>
      </c>
      <c r="CO144" s="75"/>
    </row>
    <row r="145" spans="1:93" x14ac:dyDescent="0.7">
      <c r="A145" s="101" t="s">
        <v>1472</v>
      </c>
      <c r="B145" s="101" t="s">
        <v>2044</v>
      </c>
      <c r="C145" s="100" t="s">
        <v>689</v>
      </c>
      <c r="D145" s="32">
        <f>ROUND(VLOOKUP($B145,'3.ข้อมูลงบทดลองปัจจุบัน'!$A$5:$CL$846,3,0),2)</f>
        <v>587088</v>
      </c>
      <c r="E145" s="32">
        <f>ROUND(VLOOKUP($B145,'3.ข้อมูลงบทดลองปัจจุบัน'!$A$5:$CL$846,4,0),2)</f>
        <v>52918.64</v>
      </c>
      <c r="F145" s="32">
        <f>ROUND(VLOOKUP($B145,'3.ข้อมูลงบทดลองปัจจุบัน'!$A$5:$CL$846,5,0),2)</f>
        <v>132100</v>
      </c>
      <c r="G145" s="32">
        <f>ROUND(VLOOKUP($B145,'3.ข้อมูลงบทดลองปัจจุบัน'!$A$5:$CL$846,6,0),2)</f>
        <v>182653</v>
      </c>
      <c r="H145" s="32">
        <f>ROUND(VLOOKUP($B145,'3.ข้อมูลงบทดลองปัจจุบัน'!$A$5:$CL$846,7,0),2)</f>
        <v>69392.86</v>
      </c>
      <c r="I145" s="32">
        <f>ROUND(VLOOKUP($B145,'3.ข้อมูลงบทดลองปัจจุบัน'!$A$5:$CL$846,8,0),2)</f>
        <v>173103</v>
      </c>
      <c r="J145" s="32">
        <f>ROUND(VLOOKUP($B145,'3.ข้อมูลงบทดลองปัจจุบัน'!$A$5:$CL$846,9,0),2)</f>
        <v>159136</v>
      </c>
      <c r="K145" s="32">
        <f>ROUND(VLOOKUP($B145,'3.ข้อมูลงบทดลองปัจจุบัน'!$A$5:$CL$846,10,0),2)</f>
        <v>182232</v>
      </c>
      <c r="L145" s="32">
        <f>ROUND(VLOOKUP($B145,'3.ข้อมูลงบทดลองปัจจุบัน'!$A$5:$CL$846,11,0),2)</f>
        <v>112298.5</v>
      </c>
      <c r="M145" s="32">
        <f>ROUND(VLOOKUP($B145,'3.ข้อมูลงบทดลองปัจจุบัน'!$A$5:$CL$846,12,0),2)</f>
        <v>49105</v>
      </c>
      <c r="N145" s="32">
        <f>ROUND(VLOOKUP($B145,'3.ข้อมูลงบทดลองปัจจุบัน'!$A$5:$CL$846,13,0),2)</f>
        <v>165338.5</v>
      </c>
      <c r="O145" s="32">
        <f>ROUND(VLOOKUP($B145,'3.ข้อมูลงบทดลองปัจจุบัน'!$A$5:$CL$846,14,0),2)</f>
        <v>294601.28000000003</v>
      </c>
      <c r="P145" s="32">
        <f>ROUND(VLOOKUP($B145,'3.ข้อมูลงบทดลองปัจจุบัน'!$A$5:$CL$846,15,0),2)</f>
        <v>660404.63</v>
      </c>
      <c r="Q145" s="32">
        <f>ROUND(VLOOKUP($B145,'3.ข้อมูลงบทดลองปัจจุบัน'!$A$5:$CL$846,16,0),2)</f>
        <v>94160</v>
      </c>
      <c r="R145" s="32">
        <f>ROUND(VLOOKUP($B145,'3.ข้อมูลงบทดลองปัจจุบัน'!$A$5:$CL$846,17,0),2)</f>
        <v>525965.34</v>
      </c>
      <c r="S145" s="32">
        <f>ROUND(VLOOKUP($B145,'3.ข้อมูลงบทดลองปัจจุบัน'!$A$5:$CL$846,18,0),2)</f>
        <v>508602</v>
      </c>
      <c r="T145" s="32">
        <f>ROUND(VLOOKUP($B145,'3.ข้อมูลงบทดลองปัจจุบัน'!$A$5:$CL$846,19,0),2)</f>
        <v>291392</v>
      </c>
      <c r="U145" s="32">
        <f>ROUND(VLOOKUP($B145,'3.ข้อมูลงบทดลองปัจจุบัน'!$A$5:$CL$846,20,0),2)</f>
        <v>575613.69999999995</v>
      </c>
      <c r="V145" s="32">
        <f>ROUND(VLOOKUP($B145,'3.ข้อมูลงบทดลองปัจจุบัน'!$A$5:$CL$846,21,0),2)</f>
        <v>266104</v>
      </c>
      <c r="W145" s="32">
        <f>ROUND(VLOOKUP($B145,'3.ข้อมูลงบทดลองปัจจุบัน'!$A$5:$CL$846,22,0),2)</f>
        <v>154161</v>
      </c>
      <c r="X145" s="32">
        <f>ROUND(VLOOKUP($B145,'3.ข้อมูลงบทดลองปัจจุบัน'!$A$5:$CL$846,23,0),2)</f>
        <v>2428554.73</v>
      </c>
      <c r="Y145" s="32">
        <f>ROUND(VLOOKUP($B145,'3.ข้อมูลงบทดลองปัจจุบัน'!$A$5:$CL$846,24,0),2)</f>
        <v>112880</v>
      </c>
      <c r="Z145" s="32">
        <f>ROUND(VLOOKUP($B145,'3.ข้อมูลงบทดลองปัจจุบัน'!$A$5:$CL$846,25,0),2)</f>
        <v>328041.40000000002</v>
      </c>
      <c r="AA145" s="32">
        <f>ROUND(VLOOKUP($B145,'3.ข้อมูลงบทดลองปัจจุบัน'!$A$5:$CL$846,26,0),2)</f>
        <v>67108</v>
      </c>
      <c r="AB145" s="32">
        <f>ROUND(VLOOKUP($B145,'3.ข้อมูลงบทดลองปัจจุบัน'!$A$5:$CL$846,27,0),2)</f>
        <v>78772</v>
      </c>
      <c r="AC145" s="32">
        <f>ROUND(VLOOKUP($B145,'3.ข้อมูลงบทดลองปัจจุบัน'!$A$5:$CL$846,28,0),2)</f>
        <v>427899.2</v>
      </c>
      <c r="AD145" s="32">
        <f>ROUND(VLOOKUP($B145,'3.ข้อมูลงบทดลองปัจจุบัน'!$A$5:$CL$846,29,0),2)</f>
        <v>293058.44</v>
      </c>
      <c r="AE145" s="32">
        <f>ROUND(VLOOKUP($B145,'3.ข้อมูลงบทดลองปัจจุบัน'!$A$5:$CL$846,30,0),2)</f>
        <v>560930</v>
      </c>
      <c r="AF145" s="32">
        <f>ROUND(VLOOKUP($B145,'3.ข้อมูลงบทดลองปัจจุบัน'!$A$5:$CL$846,31,0),2)</f>
        <v>67248.86</v>
      </c>
      <c r="AG145" s="32">
        <f>ROUND(VLOOKUP($B145,'3.ข้อมูลงบทดลองปัจจุบัน'!$A$5:$CL$846,32,0),2)</f>
        <v>188350.85</v>
      </c>
      <c r="AH145" s="32">
        <f>ROUND(VLOOKUP($B145,'3.ข้อมูลงบทดลองปัจจุบัน'!$A$5:$CL$846,33,0),2)</f>
        <v>1169291.1000000001</v>
      </c>
      <c r="AI145" s="32">
        <f>ROUND(VLOOKUP($B145,'3.ข้อมูลงบทดลองปัจจุบัน'!$A$5:$CL$846,34,0),2)</f>
        <v>104945</v>
      </c>
      <c r="AJ145" s="32">
        <f>ROUND(VLOOKUP($B145,'3.ข้อมูลงบทดลองปัจจุบัน'!$A$5:$CL$846,35,0),2)</f>
        <v>202313</v>
      </c>
      <c r="AK145" s="32">
        <f>ROUND(VLOOKUP($B145,'3.ข้อมูลงบทดลองปัจจุบัน'!$A$5:$CL$846,36,0),2)</f>
        <v>100951</v>
      </c>
      <c r="AL145" s="32">
        <f>ROUND(VLOOKUP($B145,'3.ข้อมูลงบทดลองปัจจุบัน'!$A$5:$CL$846,37,0),2)</f>
        <v>2180149</v>
      </c>
      <c r="AM145" s="32">
        <f>ROUND(VLOOKUP($B145,'3.ข้อมูลงบทดลองปัจจุบัน'!$A$5:$CL$846,38,0),2)</f>
        <v>2039114</v>
      </c>
      <c r="AN145" s="32">
        <f>ROUND(VLOOKUP($B145,'3.ข้อมูลงบทดลองปัจจุบัน'!$A$5:$CL$846,39,0),2)</f>
        <v>1400</v>
      </c>
      <c r="AO145" s="32">
        <f>ROUND(VLOOKUP($B145,'3.ข้อมูลงบทดลองปัจจุบัน'!$A$5:$CL$846,40,0),2)</f>
        <v>1063254.5</v>
      </c>
      <c r="AP145" s="32">
        <f>ROUND(VLOOKUP($B145,'3.ข้อมูลงบทดลองปัจจุบัน'!$A$5:$CL$846,41,0),2)</f>
        <v>431054</v>
      </c>
      <c r="AQ145" s="32">
        <f>ROUND(VLOOKUP($B145,'3.ข้อมูลงบทดลองปัจจุบัน'!$A$5:$CL$846,42,0),2)</f>
        <v>820996.1</v>
      </c>
      <c r="AR145" s="32">
        <f>ROUND(VLOOKUP($B145,'3.ข้อมูลงบทดลองปัจจุบัน'!$A$5:$CL$846,43,0),2)</f>
        <v>72186.179999999993</v>
      </c>
      <c r="AS145" s="32">
        <f>ROUND(VLOOKUP($B145,'3.ข้อมูลงบทดลองปัจจุบัน'!$A$5:$CL$846,44,0),2)</f>
        <v>1708830.25</v>
      </c>
      <c r="AT145" s="32">
        <f>ROUND(VLOOKUP($B145,'3.ข้อมูลงบทดลองปัจจุบัน'!$A$5:$CL$846,45,0),2)</f>
        <v>568651</v>
      </c>
      <c r="AU145" s="32">
        <f>ROUND(VLOOKUP($B145,'3.ข้อมูลงบทดลองปัจจุบัน'!$A$5:$CL$846,46,0),2)</f>
        <v>714885</v>
      </c>
      <c r="AV145" s="32">
        <f>ROUND(VLOOKUP($B145,'3.ข้อมูลงบทดลองปัจจุบัน'!$A$5:$CL$846,47,0),2)</f>
        <v>538779</v>
      </c>
      <c r="AW145" s="32">
        <f>ROUND(VLOOKUP($B145,'3.ข้อมูลงบทดลองปัจจุบัน'!$A$5:$CL$846,48,0),2)</f>
        <v>287093.14</v>
      </c>
      <c r="AX145" s="32">
        <f>ROUND(VLOOKUP($B145,'3.ข้อมูลงบทดลองปัจจุบัน'!$A$5:$CL$846,49,0),2)</f>
        <v>163643.6</v>
      </c>
      <c r="AY145" s="32">
        <f>ROUND(VLOOKUP($B145,'3.ข้อมูลงบทดลองปัจจุบัน'!$A$5:$CL$846,50,0),2)</f>
        <v>211741.5</v>
      </c>
      <c r="AZ145" s="32">
        <f>ROUND(VLOOKUP($B145,'3.ข้อมูลงบทดลองปัจจุบัน'!$A$5:$CL$846,51,0),2)</f>
        <v>116103</v>
      </c>
      <c r="BA145" s="32">
        <f>ROUND(VLOOKUP($B145,'3.ข้อมูลงบทดลองปัจจุบัน'!$A$5:$CL$846,52,0),2)</f>
        <v>176544</v>
      </c>
      <c r="BB145" s="32">
        <f>ROUND(VLOOKUP($B145,'3.ข้อมูลงบทดลองปัจจุบัน'!$A$5:$CL$846,53,0),2)</f>
        <v>93089</v>
      </c>
      <c r="BC145" s="32">
        <f>ROUND(VLOOKUP($B145,'3.ข้อมูลงบทดลองปัจจุบัน'!$A$5:$CL$846,54,0),2)</f>
        <v>67900</v>
      </c>
      <c r="BD145" s="32">
        <f>ROUND(VLOOKUP($B145,'3.ข้อมูลงบทดลองปัจจุบัน'!$A$5:$CL$846,55,0),2)</f>
        <v>387039.4</v>
      </c>
      <c r="BE145" s="32">
        <f>ROUND(VLOOKUP($B145,'3.ข้อมูลงบทดลองปัจจุบัน'!$A$5:$CL$846,56,0),2)</f>
        <v>230129</v>
      </c>
      <c r="BF145" s="32">
        <f>ROUND(VLOOKUP($B145,'3.ข้อมูลงบทดลองปัจจุบัน'!$A$5:$CL$846,57,0),2)</f>
        <v>40159</v>
      </c>
      <c r="BG145" s="32">
        <f>ROUND(VLOOKUP($B145,'3.ข้อมูลงบทดลองปัจจุบัน'!$A$5:$CL$846,58,0),2)</f>
        <v>117889.41</v>
      </c>
      <c r="BH145" s="32">
        <f>ROUND(VLOOKUP($B145,'3.ข้อมูลงบทดลองปัจจุบัน'!$A$5:$CL$846,59,0),2)</f>
        <v>440842.01</v>
      </c>
      <c r="BI145" s="32">
        <f>ROUND(VLOOKUP($B145,'3.ข้อมูลงบทดลองปัจจุบัน'!$A$5:$CL$846,60,0),2)</f>
        <v>65805</v>
      </c>
      <c r="BJ145" s="32">
        <f>ROUND(VLOOKUP($B145,'3.ข้อมูลงบทดลองปัจจุบัน'!$A$5:$CL$846,61,0),2)</f>
        <v>120203.68</v>
      </c>
      <c r="BK145" s="32">
        <f>ROUND(VLOOKUP($B145,'3.ข้อมูลงบทดลองปัจจุบัน'!$A$5:$CL$846,62,0),2)</f>
        <v>188289</v>
      </c>
      <c r="BL145" s="32">
        <f>ROUND(VLOOKUP($B145,'3.ข้อมูลงบทดลองปัจจุบัน'!$A$5:$CL$846,63,0),2)</f>
        <v>71722</v>
      </c>
      <c r="BM145" s="32">
        <f>ROUND(VLOOKUP($B145,'3.ข้อมูลงบทดลองปัจจุบัน'!$A$5:$CL$846,64,0),2)</f>
        <v>332613</v>
      </c>
      <c r="BN145" s="32">
        <f>ROUND(VLOOKUP($B145,'3.ข้อมูลงบทดลองปัจจุบัน'!$A$5:$CL$846,65,0),2)</f>
        <v>119844.31</v>
      </c>
      <c r="BO145" s="32">
        <f>ROUND(VLOOKUP($B145,'3.ข้อมูลงบทดลองปัจจุบัน'!$A$5:$CL$846,66,0),2)</f>
        <v>243497</v>
      </c>
      <c r="BP145" s="32">
        <f>ROUND(VLOOKUP($B145,'3.ข้อมูลงบทดลองปัจจุบัน'!$A$5:$CL$846,67,0),2)</f>
        <v>57445</v>
      </c>
      <c r="BQ145" s="32">
        <f>ROUND(VLOOKUP($B145,'3.ข้อมูลงบทดลองปัจจุบัน'!$A$5:$CL$846,68,0),2)</f>
        <v>337675</v>
      </c>
      <c r="BR145" s="32">
        <f>ROUND(VLOOKUP($B145,'3.ข้อมูลงบทดลองปัจจุบัน'!$A$5:$CL$846,69,0),2)</f>
        <v>532396</v>
      </c>
      <c r="BS145" s="32">
        <f>ROUND(VLOOKUP($B145,'3.ข้อมูลงบทดลองปัจจุบัน'!$A$5:$CL$846,70,0),2)</f>
        <v>2395868.21</v>
      </c>
      <c r="BT145" s="32">
        <f>ROUND(VLOOKUP($B145,'3.ข้อมูลงบทดลองปัจจุบัน'!$A$5:$CL$846,71,0),2)</f>
        <v>144210.5</v>
      </c>
      <c r="BU145" s="32">
        <f>ROUND(VLOOKUP($B145,'3.ข้อมูลงบทดลองปัจจุบัน'!$A$5:$CL$846,72,0),2)</f>
        <v>137180</v>
      </c>
      <c r="BV145" s="32">
        <f>ROUND(VLOOKUP($B145,'3.ข้อมูลงบทดลองปัจจุบัน'!$A$5:$CL$846,73,0),2)</f>
        <v>212106</v>
      </c>
      <c r="BW145" s="32">
        <f>ROUND(VLOOKUP($B145,'3.ข้อมูลงบทดลองปัจจุบัน'!$A$5:$CL$846,74,0),2)</f>
        <v>145992</v>
      </c>
      <c r="BX145" s="32">
        <f>ROUND(VLOOKUP($B145,'3.ข้อมูลงบทดลองปัจจุบัน'!$A$5:$CL$846,75,0),2)</f>
        <v>77858</v>
      </c>
      <c r="BY145" s="32">
        <f>ROUND(VLOOKUP($B145,'3.ข้อมูลงบทดลองปัจจุบัน'!$A$5:$CL$846,76,0),2)</f>
        <v>77118</v>
      </c>
      <c r="BZ145" s="32">
        <f>ROUND(VLOOKUP($B145,'3.ข้อมูลงบทดลองปัจจุบัน'!$A$5:$CL$846,77,0),2)</f>
        <v>169645</v>
      </c>
      <c r="CA145" s="32">
        <f>ROUND(VLOOKUP($B145,'3.ข้อมูลงบทดลองปัจจุบัน'!$A$5:$CL$846,78,0),2)</f>
        <v>44933</v>
      </c>
      <c r="CB145" s="32">
        <f>ROUND(VLOOKUP($B145,'3.ข้อมูลงบทดลองปัจจุบัน'!$A$5:$CL$846,79,0),2)</f>
        <v>106329</v>
      </c>
      <c r="CC145" s="32">
        <f>ROUND(VLOOKUP($B145,'3.ข้อมูลงบทดลองปัจจุบัน'!$A$5:$CL$846,80,0),2)</f>
        <v>172139</v>
      </c>
      <c r="CD145" s="32">
        <f>ROUND(VLOOKUP($B145,'3.ข้อมูลงบทดลองปัจจุบัน'!$A$5:$CL$846,81,0),2)</f>
        <v>212447</v>
      </c>
      <c r="CE145" s="32">
        <f>ROUND(VLOOKUP($B145,'3.ข้อมูลงบทดลองปัจจุบัน'!$A$5:$CL$846,82,0),2)</f>
        <v>207920.26</v>
      </c>
      <c r="CF145" s="32">
        <f>ROUND(VLOOKUP($B145,'3.ข้อมูลงบทดลองปัจจุบัน'!$A$5:$CL$846,83,0),2)</f>
        <v>258894.35</v>
      </c>
      <c r="CG145" s="32">
        <f>ROUND(VLOOKUP($B145,'3.ข้อมูลงบทดลองปัจจุบัน'!$A$5:$CL$846,84,0),2)</f>
        <v>148796</v>
      </c>
      <c r="CH145" s="32">
        <f>ROUND(VLOOKUP($B145,'3.ข้อมูลงบทดลองปัจจุบัน'!$A$5:$CL$846,85,0),2)</f>
        <v>171403</v>
      </c>
      <c r="CI145" s="32">
        <f>ROUND(VLOOKUP($B145,'3.ข้อมูลงบทดลองปัจจุบัน'!$A$5:$CL$846,86,0),2)</f>
        <v>0</v>
      </c>
      <c r="CJ145" s="32">
        <f>ROUND(VLOOKUP($B145,'3.ข้อมูลงบทดลองปัจจุบัน'!$A$5:$CL$846,87,0),2)</f>
        <v>96624</v>
      </c>
      <c r="CK145" s="32">
        <f>ROUND(VLOOKUP($B145,'3.ข้อมูลงบทดลองปัจจุบัน'!$A$5:$CL$846,88,0),2)</f>
        <v>416641</v>
      </c>
      <c r="CL145" s="32">
        <f>ROUND(VLOOKUP($B145,'3.ข้อมูลงบทดลองปัจจุบัน'!$A$5:$CL$846,89,0),2)</f>
        <v>198166</v>
      </c>
      <c r="CM145" s="32">
        <f>ROUND(VLOOKUP($B145,'3.ข้อมูลงบทดลองปัจจุบัน'!$A$5:$CL$846,90,0),2)</f>
        <v>24322</v>
      </c>
      <c r="CO145" s="75"/>
    </row>
    <row r="146" spans="1:93" x14ac:dyDescent="0.7">
      <c r="A146" s="101" t="s">
        <v>1472</v>
      </c>
      <c r="B146" s="101" t="s">
        <v>2045</v>
      </c>
      <c r="C146" s="100" t="s">
        <v>690</v>
      </c>
      <c r="D146" s="32">
        <f>ROUND(VLOOKUP($B146,'3.ข้อมูลงบทดลองปัจจุบัน'!$A$5:$CL$846,3,0),2)</f>
        <v>135000</v>
      </c>
      <c r="E146" s="32">
        <f>ROUND(VLOOKUP($B146,'3.ข้อมูลงบทดลองปัจจุบัน'!$A$5:$CL$846,4,0),2)</f>
        <v>123709.25</v>
      </c>
      <c r="F146" s="32">
        <f>ROUND(VLOOKUP($B146,'3.ข้อมูลงบทดลองปัจจุบัน'!$A$5:$CL$846,5,0),2)</f>
        <v>165551</v>
      </c>
      <c r="G146" s="32">
        <f>ROUND(VLOOKUP($B146,'3.ข้อมูลงบทดลองปัจจุบัน'!$A$5:$CL$846,6,0),2)</f>
        <v>42860</v>
      </c>
      <c r="H146" s="32">
        <f>ROUND(VLOOKUP($B146,'3.ข้อมูลงบทดลองปัจจุบัน'!$A$5:$CL$846,7,0),2)</f>
        <v>137492</v>
      </c>
      <c r="I146" s="32">
        <f>ROUND(VLOOKUP($B146,'3.ข้อมูลงบทดลองปัจจุบัน'!$A$5:$CL$846,8,0),2)</f>
        <v>78379</v>
      </c>
      <c r="J146" s="32">
        <f>ROUND(VLOOKUP($B146,'3.ข้อมูลงบทดลองปัจจุบัน'!$A$5:$CL$846,9,0),2)</f>
        <v>90600</v>
      </c>
      <c r="K146" s="32">
        <f>ROUND(VLOOKUP($B146,'3.ข้อมูลงบทดลองปัจจุบัน'!$A$5:$CL$846,10,0),2)</f>
        <v>259817.28</v>
      </c>
      <c r="L146" s="32">
        <f>ROUND(VLOOKUP($B146,'3.ข้อมูลงบทดลองปัจจุบัน'!$A$5:$CL$846,11,0),2)</f>
        <v>72250</v>
      </c>
      <c r="M146" s="32">
        <f>ROUND(VLOOKUP($B146,'3.ข้อมูลงบทดลองปัจจุบัน'!$A$5:$CL$846,12,0),2)</f>
        <v>1346848.2</v>
      </c>
      <c r="N146" s="32">
        <f>ROUND(VLOOKUP($B146,'3.ข้อมูลงบทดลองปัจจุบัน'!$A$5:$CL$846,13,0),2)</f>
        <v>15245</v>
      </c>
      <c r="O146" s="32">
        <f>ROUND(VLOOKUP($B146,'3.ข้อมูลงบทดลองปัจจุบัน'!$A$5:$CL$846,14,0),2)</f>
        <v>0</v>
      </c>
      <c r="P146" s="32">
        <f>ROUND(VLOOKUP($B146,'3.ข้อมูลงบทดลองปัจจุบัน'!$A$5:$CL$846,15,0),2)</f>
        <v>3500</v>
      </c>
      <c r="Q146" s="32">
        <f>ROUND(VLOOKUP($B146,'3.ข้อมูลงบทดลองปัจจุบัน'!$A$5:$CL$846,16,0),2)</f>
        <v>0</v>
      </c>
      <c r="R146" s="32">
        <f>ROUND(VLOOKUP($B146,'3.ข้อมูลงบทดลองปัจจุบัน'!$A$5:$CL$846,17,0),2)</f>
        <v>296566</v>
      </c>
      <c r="S146" s="32">
        <f>ROUND(VLOOKUP($B146,'3.ข้อมูลงบทดลองปัจจุบัน'!$A$5:$CL$846,18,0),2)</f>
        <v>2000</v>
      </c>
      <c r="T146" s="32">
        <f>ROUND(VLOOKUP($B146,'3.ข้อมูลงบทดลองปัจจุบัน'!$A$5:$CL$846,19,0),2)</f>
        <v>20000</v>
      </c>
      <c r="U146" s="32">
        <f>ROUND(VLOOKUP($B146,'3.ข้อมูลงบทดลองปัจจุบัน'!$A$5:$CL$846,20,0),2)</f>
        <v>33650</v>
      </c>
      <c r="V146" s="32">
        <f>ROUND(VLOOKUP($B146,'3.ข้อมูลงบทดลองปัจจุบัน'!$A$5:$CL$846,21,0),2)</f>
        <v>0</v>
      </c>
      <c r="W146" s="32">
        <f>ROUND(VLOOKUP($B146,'3.ข้อมูลงบทดลองปัจจุบัน'!$A$5:$CL$846,22,0),2)</f>
        <v>0</v>
      </c>
      <c r="X146" s="32">
        <f>ROUND(VLOOKUP($B146,'3.ข้อมูลงบทดลองปัจจุบัน'!$A$5:$CL$846,23,0),2)</f>
        <v>26250</v>
      </c>
      <c r="Y146" s="32">
        <f>ROUND(VLOOKUP($B146,'3.ข้อมูลงบทดลองปัจจุบัน'!$A$5:$CL$846,24,0),2)</f>
        <v>30</v>
      </c>
      <c r="Z146" s="32">
        <f>ROUND(VLOOKUP($B146,'3.ข้อมูลงบทดลองปัจจุบัน'!$A$5:$CL$846,25,0),2)</f>
        <v>30500</v>
      </c>
      <c r="AA146" s="32">
        <f>ROUND(VLOOKUP($B146,'3.ข้อมูลงบทดลองปัจจุบัน'!$A$5:$CL$846,26,0),2)</f>
        <v>900</v>
      </c>
      <c r="AB146" s="32">
        <f>ROUND(VLOOKUP($B146,'3.ข้อมูลงบทดลองปัจจุบัน'!$A$5:$CL$846,27,0),2)</f>
        <v>7895</v>
      </c>
      <c r="AC146" s="32">
        <f>ROUND(VLOOKUP($B146,'3.ข้อมูลงบทดลองปัจจุบัน'!$A$5:$CL$846,28,0),2)</f>
        <v>9200</v>
      </c>
      <c r="AD146" s="32">
        <f>ROUND(VLOOKUP($B146,'3.ข้อมูลงบทดลองปัจจุบัน'!$A$5:$CL$846,29,0),2)</f>
        <v>13700</v>
      </c>
      <c r="AE146" s="32">
        <f>ROUND(VLOOKUP($B146,'3.ข้อมูลงบทดลองปัจจุบัน'!$A$5:$CL$846,30,0),2)</f>
        <v>101667</v>
      </c>
      <c r="AF146" s="32">
        <f>ROUND(VLOOKUP($B146,'3.ข้อมูลงบทดลองปัจจุบัน'!$A$5:$CL$846,31,0),2)</f>
        <v>19200</v>
      </c>
      <c r="AG146" s="32">
        <f>ROUND(VLOOKUP($B146,'3.ข้อมูลงบทดลองปัจจุบัน'!$A$5:$CL$846,32,0),2)</f>
        <v>28512</v>
      </c>
      <c r="AH146" s="32">
        <f>ROUND(VLOOKUP($B146,'3.ข้อมูลงบทดลองปัจจุบัน'!$A$5:$CL$846,33,0),2)</f>
        <v>342914</v>
      </c>
      <c r="AI146" s="32">
        <f>ROUND(VLOOKUP($B146,'3.ข้อมูลงบทดลองปัจจุบัน'!$A$5:$CL$846,34,0),2)</f>
        <v>25058</v>
      </c>
      <c r="AJ146" s="32">
        <f>ROUND(VLOOKUP($B146,'3.ข้อมูลงบทดลองปัจจุบัน'!$A$5:$CL$846,35,0),2)</f>
        <v>2580</v>
      </c>
      <c r="AK146" s="32">
        <f>ROUND(VLOOKUP($B146,'3.ข้อมูลงบทดลองปัจจุบัน'!$A$5:$CL$846,36,0),2)</f>
        <v>13095</v>
      </c>
      <c r="AL146" s="32">
        <f>ROUND(VLOOKUP($B146,'3.ข้อมูลงบทดลองปัจจุบัน'!$A$5:$CL$846,37,0),2)</f>
        <v>78400</v>
      </c>
      <c r="AM146" s="32">
        <f>ROUND(VLOOKUP($B146,'3.ข้อมูลงบทดลองปัจจุบัน'!$A$5:$CL$846,38,0),2)</f>
        <v>0</v>
      </c>
      <c r="AN146" s="32">
        <f>ROUND(VLOOKUP($B146,'3.ข้อมูลงบทดลองปัจจุบัน'!$A$5:$CL$846,39,0),2)</f>
        <v>16540</v>
      </c>
      <c r="AO146" s="32">
        <f>ROUND(VLOOKUP($B146,'3.ข้อมูลงบทดลองปัจจุบัน'!$A$5:$CL$846,40,0),2)</f>
        <v>0</v>
      </c>
      <c r="AP146" s="32">
        <f>ROUND(VLOOKUP($B146,'3.ข้อมูลงบทดลองปัจจุบัน'!$A$5:$CL$846,41,0),2)</f>
        <v>179649</v>
      </c>
      <c r="AQ146" s="32">
        <f>ROUND(VLOOKUP($B146,'3.ข้อมูลงบทดลองปัจจุบัน'!$A$5:$CL$846,42,0),2)</f>
        <v>40315</v>
      </c>
      <c r="AR146" s="32">
        <f>ROUND(VLOOKUP($B146,'3.ข้อมูลงบทดลองปัจจุบัน'!$A$5:$CL$846,43,0),2)</f>
        <v>16830</v>
      </c>
      <c r="AS146" s="32">
        <f>ROUND(VLOOKUP($B146,'3.ข้อมูลงบทดลองปัจจุบัน'!$A$5:$CL$846,44,0),2)</f>
        <v>40370.25</v>
      </c>
      <c r="AT146" s="32">
        <f>ROUND(VLOOKUP($B146,'3.ข้อมูลงบทดลองปัจจุบัน'!$A$5:$CL$846,45,0),2)</f>
        <v>481231.45</v>
      </c>
      <c r="AU146" s="32">
        <f>ROUND(VLOOKUP($B146,'3.ข้อมูลงบทดลองปัจจุบัน'!$A$5:$CL$846,46,0),2)</f>
        <v>6463064.5</v>
      </c>
      <c r="AV146" s="32">
        <f>ROUND(VLOOKUP($B146,'3.ข้อมูลงบทดลองปัจจุบัน'!$A$5:$CL$846,47,0),2)</f>
        <v>22450</v>
      </c>
      <c r="AW146" s="32">
        <f>ROUND(VLOOKUP($B146,'3.ข้อมูลงบทดลองปัจจุบัน'!$A$5:$CL$846,48,0),2)</f>
        <v>13400</v>
      </c>
      <c r="AX146" s="32">
        <f>ROUND(VLOOKUP($B146,'3.ข้อมูลงบทดลองปัจจุบัน'!$A$5:$CL$846,49,0),2)</f>
        <v>2410</v>
      </c>
      <c r="AY146" s="32">
        <f>ROUND(VLOOKUP($B146,'3.ข้อมูลงบทดลองปัจจุบัน'!$A$5:$CL$846,50,0),2)</f>
        <v>0</v>
      </c>
      <c r="AZ146" s="32">
        <f>ROUND(VLOOKUP($B146,'3.ข้อมูลงบทดลองปัจจุบัน'!$A$5:$CL$846,51,0),2)</f>
        <v>0</v>
      </c>
      <c r="BA146" s="32">
        <f>ROUND(VLOOKUP($B146,'3.ข้อมูลงบทดลองปัจจุบัน'!$A$5:$CL$846,52,0),2)</f>
        <v>9436</v>
      </c>
      <c r="BB146" s="32">
        <f>ROUND(VLOOKUP($B146,'3.ข้อมูลงบทดลองปัจจุบัน'!$A$5:$CL$846,53,0),2)</f>
        <v>495</v>
      </c>
      <c r="BC146" s="32">
        <f>ROUND(VLOOKUP($B146,'3.ข้อมูลงบทดลองปัจจุบัน'!$A$5:$CL$846,54,0),2)</f>
        <v>51575</v>
      </c>
      <c r="BD146" s="32">
        <f>ROUND(VLOOKUP($B146,'3.ข้อมูลงบทดลองปัจจุบัน'!$A$5:$CL$846,55,0),2)</f>
        <v>7625</v>
      </c>
      <c r="BE146" s="32">
        <f>ROUND(VLOOKUP($B146,'3.ข้อมูลงบทดลองปัจจุบัน'!$A$5:$CL$846,56,0),2)</f>
        <v>8610</v>
      </c>
      <c r="BF146" s="32">
        <f>ROUND(VLOOKUP($B146,'3.ข้อมูลงบทดลองปัจจุบัน'!$A$5:$CL$846,57,0),2)</f>
        <v>4555</v>
      </c>
      <c r="BG146" s="32">
        <f>ROUND(VLOOKUP($B146,'3.ข้อมูลงบทดลองปัจจุบัน'!$A$5:$CL$846,58,0),2)</f>
        <v>16110.4</v>
      </c>
      <c r="BH146" s="32">
        <f>ROUND(VLOOKUP($B146,'3.ข้อมูลงบทดลองปัจจุบัน'!$A$5:$CL$846,59,0),2)</f>
        <v>11525</v>
      </c>
      <c r="BI146" s="32">
        <f>ROUND(VLOOKUP($B146,'3.ข้อมูลงบทดลองปัจจุบัน'!$A$5:$CL$846,60,0),2)</f>
        <v>101640</v>
      </c>
      <c r="BJ146" s="32">
        <f>ROUND(VLOOKUP($B146,'3.ข้อมูลงบทดลองปัจจุบัน'!$A$5:$CL$846,61,0),2)</f>
        <v>4135.8</v>
      </c>
      <c r="BK146" s="32">
        <f>ROUND(VLOOKUP($B146,'3.ข้อมูลงบทดลองปัจจุบัน'!$A$5:$CL$846,62,0),2)</f>
        <v>73850</v>
      </c>
      <c r="BL146" s="32">
        <f>ROUND(VLOOKUP($B146,'3.ข้อมูลงบทดลองปัจจุบัน'!$A$5:$CL$846,63,0),2)</f>
        <v>43790</v>
      </c>
      <c r="BM146" s="32">
        <f>ROUND(VLOOKUP($B146,'3.ข้อมูลงบทดลองปัจจุบัน'!$A$5:$CL$846,64,0),2)</f>
        <v>0</v>
      </c>
      <c r="BN146" s="32">
        <f>ROUND(VLOOKUP($B146,'3.ข้อมูลงบทดลองปัจจุบัน'!$A$5:$CL$846,65,0),2)</f>
        <v>5215</v>
      </c>
      <c r="BO146" s="32">
        <f>ROUND(VLOOKUP($B146,'3.ข้อมูลงบทดลองปัจจุบัน'!$A$5:$CL$846,66,0),2)</f>
        <v>22600</v>
      </c>
      <c r="BP146" s="32">
        <f>ROUND(VLOOKUP($B146,'3.ข้อมูลงบทดลองปัจจุบัน'!$A$5:$CL$846,67,0),2)</f>
        <v>220754.8</v>
      </c>
      <c r="BQ146" s="32">
        <f>ROUND(VLOOKUP($B146,'3.ข้อมูลงบทดลองปัจจุบัน'!$A$5:$CL$846,68,0),2)</f>
        <v>388967.5</v>
      </c>
      <c r="BR146" s="32">
        <f>ROUND(VLOOKUP($B146,'3.ข้อมูลงบทดลองปัจจุบัน'!$A$5:$CL$846,69,0),2)</f>
        <v>6330</v>
      </c>
      <c r="BS146" s="32">
        <f>ROUND(VLOOKUP($B146,'3.ข้อมูลงบทดลองปัจจุบัน'!$A$5:$CL$846,70,0),2)</f>
        <v>3949430.95</v>
      </c>
      <c r="BT146" s="32">
        <f>ROUND(VLOOKUP($B146,'3.ข้อมูลงบทดลองปัจจุบัน'!$A$5:$CL$846,71,0),2)</f>
        <v>40629.5</v>
      </c>
      <c r="BU146" s="32">
        <f>ROUND(VLOOKUP($B146,'3.ข้อมูลงบทดลองปัจจุบัน'!$A$5:$CL$846,72,0),2)</f>
        <v>42458</v>
      </c>
      <c r="BV146" s="32">
        <f>ROUND(VLOOKUP($B146,'3.ข้อมูลงบทดลองปัจจุบัน'!$A$5:$CL$846,73,0),2)</f>
        <v>153450</v>
      </c>
      <c r="BW146" s="32">
        <f>ROUND(VLOOKUP($B146,'3.ข้อมูลงบทดลองปัจจุบัน'!$A$5:$CL$846,74,0),2)</f>
        <v>433168.28</v>
      </c>
      <c r="BX146" s="32">
        <f>ROUND(VLOOKUP($B146,'3.ข้อมูลงบทดลองปัจจุบัน'!$A$5:$CL$846,75,0),2)</f>
        <v>9500</v>
      </c>
      <c r="BY146" s="32">
        <f>ROUND(VLOOKUP($B146,'3.ข้อมูลงบทดลองปัจจุบัน'!$A$5:$CL$846,76,0),2)</f>
        <v>736713.55</v>
      </c>
      <c r="BZ146" s="32">
        <f>ROUND(VLOOKUP($B146,'3.ข้อมูลงบทดลองปัจจุบัน'!$A$5:$CL$846,77,0),2)</f>
        <v>45615</v>
      </c>
      <c r="CA146" s="32">
        <f>ROUND(VLOOKUP($B146,'3.ข้อมูลงบทดลองปัจจุบัน'!$A$5:$CL$846,78,0),2)</f>
        <v>63250</v>
      </c>
      <c r="CB146" s="32">
        <f>ROUND(VLOOKUP($B146,'3.ข้อมูลงบทดลองปัจจุบัน'!$A$5:$CL$846,79,0),2)</f>
        <v>16540</v>
      </c>
      <c r="CC146" s="32">
        <f>ROUND(VLOOKUP($B146,'3.ข้อมูลงบทดลองปัจจุบัน'!$A$5:$CL$846,80,0),2)</f>
        <v>904810</v>
      </c>
      <c r="CD146" s="32">
        <f>ROUND(VLOOKUP($B146,'3.ข้อมูลงบทดลองปัจจุบัน'!$A$5:$CL$846,81,0),2)</f>
        <v>11790</v>
      </c>
      <c r="CE146" s="32">
        <f>ROUND(VLOOKUP($B146,'3.ข้อมูลงบทดลองปัจจุบัน'!$A$5:$CL$846,82,0),2)</f>
        <v>4201</v>
      </c>
      <c r="CF146" s="32">
        <f>ROUND(VLOOKUP($B146,'3.ข้อมูลงบทดลองปัจจุบัน'!$A$5:$CL$846,83,0),2)</f>
        <v>60748</v>
      </c>
      <c r="CG146" s="32">
        <f>ROUND(VLOOKUP($B146,'3.ข้อมูลงบทดลองปัจจุบัน'!$A$5:$CL$846,84,0),2)</f>
        <v>23340</v>
      </c>
      <c r="CH146" s="32">
        <f>ROUND(VLOOKUP($B146,'3.ข้อมูลงบทดลองปัจจุบัน'!$A$5:$CL$846,85,0),2)</f>
        <v>25330</v>
      </c>
      <c r="CI146" s="32">
        <f>ROUND(VLOOKUP($B146,'3.ข้อมูลงบทดลองปัจจุบัน'!$A$5:$CL$846,86,0),2)</f>
        <v>197373.81</v>
      </c>
      <c r="CJ146" s="32">
        <f>ROUND(VLOOKUP($B146,'3.ข้อมูลงบทดลองปัจจุบัน'!$A$5:$CL$846,87,0),2)</f>
        <v>245721.7</v>
      </c>
      <c r="CK146" s="32">
        <f>ROUND(VLOOKUP($B146,'3.ข้อมูลงบทดลองปัจจุบัน'!$A$5:$CL$846,88,0),2)</f>
        <v>347029.9</v>
      </c>
      <c r="CL146" s="32">
        <f>ROUND(VLOOKUP($B146,'3.ข้อมูลงบทดลองปัจจุบัน'!$A$5:$CL$846,89,0),2)</f>
        <v>22200</v>
      </c>
      <c r="CM146" s="32">
        <f>ROUND(VLOOKUP($B146,'3.ข้อมูลงบทดลองปัจจุบัน'!$A$5:$CL$846,90,0),2)</f>
        <v>14895.2</v>
      </c>
      <c r="CO146" s="75"/>
    </row>
    <row r="147" spans="1:93" x14ac:dyDescent="0.7">
      <c r="A147" s="101" t="s">
        <v>1472</v>
      </c>
      <c r="B147" s="101" t="s">
        <v>2046</v>
      </c>
      <c r="C147" s="100" t="s">
        <v>691</v>
      </c>
      <c r="D147" s="32">
        <f>ROUND(VLOOKUP($B147,'3.ข้อมูลงบทดลองปัจจุบัน'!$A$5:$CL$846,3,0),2)</f>
        <v>0</v>
      </c>
      <c r="E147" s="32">
        <f>ROUND(VLOOKUP($B147,'3.ข้อมูลงบทดลองปัจจุบัน'!$A$5:$CL$846,4,0),2)</f>
        <v>0</v>
      </c>
      <c r="F147" s="32">
        <f>ROUND(VLOOKUP($B147,'3.ข้อมูลงบทดลองปัจจุบัน'!$A$5:$CL$846,5,0),2)</f>
        <v>0</v>
      </c>
      <c r="G147" s="32">
        <f>ROUND(VLOOKUP($B147,'3.ข้อมูลงบทดลองปัจจุบัน'!$A$5:$CL$846,6,0),2)</f>
        <v>0</v>
      </c>
      <c r="H147" s="32">
        <f>ROUND(VLOOKUP($B147,'3.ข้อมูลงบทดลองปัจจุบัน'!$A$5:$CL$846,7,0),2)</f>
        <v>0</v>
      </c>
      <c r="I147" s="32">
        <f>ROUND(VLOOKUP($B147,'3.ข้อมูลงบทดลองปัจจุบัน'!$A$5:$CL$846,8,0),2)</f>
        <v>0</v>
      </c>
      <c r="J147" s="32">
        <f>ROUND(VLOOKUP($B147,'3.ข้อมูลงบทดลองปัจจุบัน'!$A$5:$CL$846,9,0),2)</f>
        <v>0</v>
      </c>
      <c r="K147" s="32">
        <f>ROUND(VLOOKUP($B147,'3.ข้อมูลงบทดลองปัจจุบัน'!$A$5:$CL$846,10,0),2)</f>
        <v>0</v>
      </c>
      <c r="L147" s="32">
        <f>ROUND(VLOOKUP($B147,'3.ข้อมูลงบทดลองปัจจุบัน'!$A$5:$CL$846,11,0),2)</f>
        <v>0</v>
      </c>
      <c r="M147" s="32">
        <f>ROUND(VLOOKUP($B147,'3.ข้อมูลงบทดลองปัจจุบัน'!$A$5:$CL$846,12,0),2)</f>
        <v>0</v>
      </c>
      <c r="N147" s="32">
        <f>ROUND(VLOOKUP($B147,'3.ข้อมูลงบทดลองปัจจุบัน'!$A$5:$CL$846,13,0),2)</f>
        <v>0</v>
      </c>
      <c r="O147" s="32">
        <f>ROUND(VLOOKUP($B147,'3.ข้อมูลงบทดลองปัจจุบัน'!$A$5:$CL$846,14,0),2)</f>
        <v>0</v>
      </c>
      <c r="P147" s="32">
        <f>ROUND(VLOOKUP($B147,'3.ข้อมูลงบทดลองปัจจุบัน'!$A$5:$CL$846,15,0),2)</f>
        <v>0</v>
      </c>
      <c r="Q147" s="32">
        <f>ROUND(VLOOKUP($B147,'3.ข้อมูลงบทดลองปัจจุบัน'!$A$5:$CL$846,16,0),2)</f>
        <v>0</v>
      </c>
      <c r="R147" s="32">
        <f>ROUND(VLOOKUP($B147,'3.ข้อมูลงบทดลองปัจจุบัน'!$A$5:$CL$846,17,0),2)</f>
        <v>0</v>
      </c>
      <c r="S147" s="32">
        <f>ROUND(VLOOKUP($B147,'3.ข้อมูลงบทดลองปัจจุบัน'!$A$5:$CL$846,18,0),2)</f>
        <v>0</v>
      </c>
      <c r="T147" s="32">
        <f>ROUND(VLOOKUP($B147,'3.ข้อมูลงบทดลองปัจจุบัน'!$A$5:$CL$846,19,0),2)</f>
        <v>0</v>
      </c>
      <c r="U147" s="32">
        <f>ROUND(VLOOKUP($B147,'3.ข้อมูลงบทดลองปัจจุบัน'!$A$5:$CL$846,20,0),2)</f>
        <v>0</v>
      </c>
      <c r="V147" s="32">
        <f>ROUND(VLOOKUP($B147,'3.ข้อมูลงบทดลองปัจจุบัน'!$A$5:$CL$846,21,0),2)</f>
        <v>0</v>
      </c>
      <c r="W147" s="32">
        <f>ROUND(VLOOKUP($B147,'3.ข้อมูลงบทดลองปัจจุบัน'!$A$5:$CL$846,22,0),2)</f>
        <v>0</v>
      </c>
      <c r="X147" s="32">
        <f>ROUND(VLOOKUP($B147,'3.ข้อมูลงบทดลองปัจจุบัน'!$A$5:$CL$846,23,0),2)</f>
        <v>0</v>
      </c>
      <c r="Y147" s="32">
        <f>ROUND(VLOOKUP($B147,'3.ข้อมูลงบทดลองปัจจุบัน'!$A$5:$CL$846,24,0),2)</f>
        <v>0</v>
      </c>
      <c r="Z147" s="32">
        <f>ROUND(VLOOKUP($B147,'3.ข้อมูลงบทดลองปัจจุบัน'!$A$5:$CL$846,25,0),2)</f>
        <v>0</v>
      </c>
      <c r="AA147" s="32">
        <f>ROUND(VLOOKUP($B147,'3.ข้อมูลงบทดลองปัจจุบัน'!$A$5:$CL$846,26,0),2)</f>
        <v>0</v>
      </c>
      <c r="AB147" s="32">
        <f>ROUND(VLOOKUP($B147,'3.ข้อมูลงบทดลองปัจจุบัน'!$A$5:$CL$846,27,0),2)</f>
        <v>0</v>
      </c>
      <c r="AC147" s="32">
        <f>ROUND(VLOOKUP($B147,'3.ข้อมูลงบทดลองปัจจุบัน'!$A$5:$CL$846,28,0),2)</f>
        <v>0</v>
      </c>
      <c r="AD147" s="32">
        <f>ROUND(VLOOKUP($B147,'3.ข้อมูลงบทดลองปัจจุบัน'!$A$5:$CL$846,29,0),2)</f>
        <v>0</v>
      </c>
      <c r="AE147" s="32">
        <f>ROUND(VLOOKUP($B147,'3.ข้อมูลงบทดลองปัจจุบัน'!$A$5:$CL$846,30,0),2)</f>
        <v>0</v>
      </c>
      <c r="AF147" s="32">
        <f>ROUND(VLOOKUP($B147,'3.ข้อมูลงบทดลองปัจจุบัน'!$A$5:$CL$846,31,0),2)</f>
        <v>0</v>
      </c>
      <c r="AG147" s="32">
        <f>ROUND(VLOOKUP($B147,'3.ข้อมูลงบทดลองปัจจุบัน'!$A$5:$CL$846,32,0),2)</f>
        <v>0</v>
      </c>
      <c r="AH147" s="32">
        <f>ROUND(VLOOKUP($B147,'3.ข้อมูลงบทดลองปัจจุบัน'!$A$5:$CL$846,33,0),2)</f>
        <v>0</v>
      </c>
      <c r="AI147" s="32">
        <f>ROUND(VLOOKUP($B147,'3.ข้อมูลงบทดลองปัจจุบัน'!$A$5:$CL$846,34,0),2)</f>
        <v>0</v>
      </c>
      <c r="AJ147" s="32">
        <f>ROUND(VLOOKUP($B147,'3.ข้อมูลงบทดลองปัจจุบัน'!$A$5:$CL$846,35,0),2)</f>
        <v>0</v>
      </c>
      <c r="AK147" s="32">
        <f>ROUND(VLOOKUP($B147,'3.ข้อมูลงบทดลองปัจจุบัน'!$A$5:$CL$846,36,0),2)</f>
        <v>0</v>
      </c>
      <c r="AL147" s="32">
        <f>ROUND(VLOOKUP($B147,'3.ข้อมูลงบทดลองปัจจุบัน'!$A$5:$CL$846,37,0),2)</f>
        <v>0</v>
      </c>
      <c r="AM147" s="32">
        <f>ROUND(VLOOKUP($B147,'3.ข้อมูลงบทดลองปัจจุบัน'!$A$5:$CL$846,38,0),2)</f>
        <v>0</v>
      </c>
      <c r="AN147" s="32">
        <f>ROUND(VLOOKUP($B147,'3.ข้อมูลงบทดลองปัจจุบัน'!$A$5:$CL$846,39,0),2)</f>
        <v>0</v>
      </c>
      <c r="AO147" s="32">
        <f>ROUND(VLOOKUP($B147,'3.ข้อมูลงบทดลองปัจจุบัน'!$A$5:$CL$846,40,0),2)</f>
        <v>0</v>
      </c>
      <c r="AP147" s="32">
        <f>ROUND(VLOOKUP($B147,'3.ข้อมูลงบทดลองปัจจุบัน'!$A$5:$CL$846,41,0),2)</f>
        <v>0</v>
      </c>
      <c r="AQ147" s="32">
        <f>ROUND(VLOOKUP($B147,'3.ข้อมูลงบทดลองปัจจุบัน'!$A$5:$CL$846,42,0),2)</f>
        <v>0</v>
      </c>
      <c r="AR147" s="32">
        <f>ROUND(VLOOKUP($B147,'3.ข้อมูลงบทดลองปัจจุบัน'!$A$5:$CL$846,43,0),2)</f>
        <v>0</v>
      </c>
      <c r="AS147" s="32">
        <f>ROUND(VLOOKUP($B147,'3.ข้อมูลงบทดลองปัจจุบัน'!$A$5:$CL$846,44,0),2)</f>
        <v>0</v>
      </c>
      <c r="AT147" s="32">
        <f>ROUND(VLOOKUP($B147,'3.ข้อมูลงบทดลองปัจจุบัน'!$A$5:$CL$846,45,0),2)</f>
        <v>0</v>
      </c>
      <c r="AU147" s="32">
        <f>ROUND(VLOOKUP($B147,'3.ข้อมูลงบทดลองปัจจุบัน'!$A$5:$CL$846,46,0),2)</f>
        <v>0</v>
      </c>
      <c r="AV147" s="32">
        <f>ROUND(VLOOKUP($B147,'3.ข้อมูลงบทดลองปัจจุบัน'!$A$5:$CL$846,47,0),2)</f>
        <v>0</v>
      </c>
      <c r="AW147" s="32">
        <f>ROUND(VLOOKUP($B147,'3.ข้อมูลงบทดลองปัจจุบัน'!$A$5:$CL$846,48,0),2)</f>
        <v>0</v>
      </c>
      <c r="AX147" s="32">
        <f>ROUND(VLOOKUP($B147,'3.ข้อมูลงบทดลองปัจจุบัน'!$A$5:$CL$846,49,0),2)</f>
        <v>0</v>
      </c>
      <c r="AY147" s="32">
        <f>ROUND(VLOOKUP($B147,'3.ข้อมูลงบทดลองปัจจุบัน'!$A$5:$CL$846,50,0),2)</f>
        <v>0</v>
      </c>
      <c r="AZ147" s="32">
        <f>ROUND(VLOOKUP($B147,'3.ข้อมูลงบทดลองปัจจุบัน'!$A$5:$CL$846,51,0),2)</f>
        <v>0</v>
      </c>
      <c r="BA147" s="32">
        <f>ROUND(VLOOKUP($B147,'3.ข้อมูลงบทดลองปัจจุบัน'!$A$5:$CL$846,52,0),2)</f>
        <v>0</v>
      </c>
      <c r="BB147" s="32">
        <f>ROUND(VLOOKUP($B147,'3.ข้อมูลงบทดลองปัจจุบัน'!$A$5:$CL$846,53,0),2)</f>
        <v>0</v>
      </c>
      <c r="BC147" s="32">
        <f>ROUND(VLOOKUP($B147,'3.ข้อมูลงบทดลองปัจจุบัน'!$A$5:$CL$846,54,0),2)</f>
        <v>0</v>
      </c>
      <c r="BD147" s="32">
        <f>ROUND(VLOOKUP($B147,'3.ข้อมูลงบทดลองปัจจุบัน'!$A$5:$CL$846,55,0),2)</f>
        <v>0</v>
      </c>
      <c r="BE147" s="32">
        <f>ROUND(VLOOKUP($B147,'3.ข้อมูลงบทดลองปัจจุบัน'!$A$5:$CL$846,56,0),2)</f>
        <v>0</v>
      </c>
      <c r="BF147" s="32">
        <f>ROUND(VLOOKUP($B147,'3.ข้อมูลงบทดลองปัจจุบัน'!$A$5:$CL$846,57,0),2)</f>
        <v>0</v>
      </c>
      <c r="BG147" s="32">
        <f>ROUND(VLOOKUP($B147,'3.ข้อมูลงบทดลองปัจจุบัน'!$A$5:$CL$846,58,0),2)</f>
        <v>0</v>
      </c>
      <c r="BH147" s="32">
        <f>ROUND(VLOOKUP($B147,'3.ข้อมูลงบทดลองปัจจุบัน'!$A$5:$CL$846,59,0),2)</f>
        <v>0</v>
      </c>
      <c r="BI147" s="32">
        <f>ROUND(VLOOKUP($B147,'3.ข้อมูลงบทดลองปัจจุบัน'!$A$5:$CL$846,60,0),2)</f>
        <v>0</v>
      </c>
      <c r="BJ147" s="32">
        <f>ROUND(VLOOKUP($B147,'3.ข้อมูลงบทดลองปัจจุบัน'!$A$5:$CL$846,61,0),2)</f>
        <v>0</v>
      </c>
      <c r="BK147" s="32">
        <f>ROUND(VLOOKUP($B147,'3.ข้อมูลงบทดลองปัจจุบัน'!$A$5:$CL$846,62,0),2)</f>
        <v>96305.8</v>
      </c>
      <c r="BL147" s="32">
        <f>ROUND(VLOOKUP($B147,'3.ข้อมูลงบทดลองปัจจุบัน'!$A$5:$CL$846,63,0),2)</f>
        <v>0</v>
      </c>
      <c r="BM147" s="32">
        <f>ROUND(VLOOKUP($B147,'3.ข้อมูลงบทดลองปัจจุบัน'!$A$5:$CL$846,64,0),2)</f>
        <v>0</v>
      </c>
      <c r="BN147" s="32">
        <f>ROUND(VLOOKUP($B147,'3.ข้อมูลงบทดลองปัจจุบัน'!$A$5:$CL$846,65,0),2)</f>
        <v>0</v>
      </c>
      <c r="BO147" s="32">
        <f>ROUND(VLOOKUP($B147,'3.ข้อมูลงบทดลองปัจจุบัน'!$A$5:$CL$846,66,0),2)</f>
        <v>0</v>
      </c>
      <c r="BP147" s="32">
        <f>ROUND(VLOOKUP($B147,'3.ข้อมูลงบทดลองปัจจุบัน'!$A$5:$CL$846,67,0),2)</f>
        <v>0</v>
      </c>
      <c r="BQ147" s="32">
        <f>ROUND(VLOOKUP($B147,'3.ข้อมูลงบทดลองปัจจุบัน'!$A$5:$CL$846,68,0),2)</f>
        <v>0</v>
      </c>
      <c r="BR147" s="32">
        <f>ROUND(VLOOKUP($B147,'3.ข้อมูลงบทดลองปัจจุบัน'!$A$5:$CL$846,69,0),2)</f>
        <v>0</v>
      </c>
      <c r="BS147" s="32">
        <f>ROUND(VLOOKUP($B147,'3.ข้อมูลงบทดลองปัจจุบัน'!$A$5:$CL$846,70,0),2)</f>
        <v>0</v>
      </c>
      <c r="BT147" s="32">
        <f>ROUND(VLOOKUP($B147,'3.ข้อมูลงบทดลองปัจจุบัน'!$A$5:$CL$846,71,0),2)</f>
        <v>0</v>
      </c>
      <c r="BU147" s="32">
        <f>ROUND(VLOOKUP($B147,'3.ข้อมูลงบทดลองปัจจุบัน'!$A$5:$CL$846,72,0),2)</f>
        <v>0</v>
      </c>
      <c r="BV147" s="32">
        <f>ROUND(VLOOKUP($B147,'3.ข้อมูลงบทดลองปัจจุบัน'!$A$5:$CL$846,73,0),2)</f>
        <v>0</v>
      </c>
      <c r="BW147" s="32">
        <f>ROUND(VLOOKUP($B147,'3.ข้อมูลงบทดลองปัจจุบัน'!$A$5:$CL$846,74,0),2)</f>
        <v>0</v>
      </c>
      <c r="BX147" s="32">
        <f>ROUND(VLOOKUP($B147,'3.ข้อมูลงบทดลองปัจจุบัน'!$A$5:$CL$846,75,0),2)</f>
        <v>0</v>
      </c>
      <c r="BY147" s="32">
        <f>ROUND(VLOOKUP($B147,'3.ข้อมูลงบทดลองปัจจุบัน'!$A$5:$CL$846,76,0),2)</f>
        <v>0</v>
      </c>
      <c r="BZ147" s="32">
        <f>ROUND(VLOOKUP($B147,'3.ข้อมูลงบทดลองปัจจุบัน'!$A$5:$CL$846,77,0),2)</f>
        <v>0</v>
      </c>
      <c r="CA147" s="32">
        <f>ROUND(VLOOKUP($B147,'3.ข้อมูลงบทดลองปัจจุบัน'!$A$5:$CL$846,78,0),2)</f>
        <v>0</v>
      </c>
      <c r="CB147" s="32">
        <f>ROUND(VLOOKUP($B147,'3.ข้อมูลงบทดลองปัจจุบัน'!$A$5:$CL$846,79,0),2)</f>
        <v>0</v>
      </c>
      <c r="CC147" s="32">
        <f>ROUND(VLOOKUP($B147,'3.ข้อมูลงบทดลองปัจจุบัน'!$A$5:$CL$846,80,0),2)</f>
        <v>0</v>
      </c>
      <c r="CD147" s="32">
        <f>ROUND(VLOOKUP($B147,'3.ข้อมูลงบทดลองปัจจุบัน'!$A$5:$CL$846,81,0),2)</f>
        <v>0</v>
      </c>
      <c r="CE147" s="32">
        <f>ROUND(VLOOKUP($B147,'3.ข้อมูลงบทดลองปัจจุบัน'!$A$5:$CL$846,82,0),2)</f>
        <v>0</v>
      </c>
      <c r="CF147" s="32">
        <f>ROUND(VLOOKUP($B147,'3.ข้อมูลงบทดลองปัจจุบัน'!$A$5:$CL$846,83,0),2)</f>
        <v>0</v>
      </c>
      <c r="CG147" s="32">
        <f>ROUND(VLOOKUP($B147,'3.ข้อมูลงบทดลองปัจจุบัน'!$A$5:$CL$846,84,0),2)</f>
        <v>0</v>
      </c>
      <c r="CH147" s="32">
        <f>ROUND(VLOOKUP($B147,'3.ข้อมูลงบทดลองปัจจุบัน'!$A$5:$CL$846,85,0),2)</f>
        <v>0</v>
      </c>
      <c r="CI147" s="32">
        <f>ROUND(VLOOKUP($B147,'3.ข้อมูลงบทดลองปัจจุบัน'!$A$5:$CL$846,86,0),2)</f>
        <v>0</v>
      </c>
      <c r="CJ147" s="32">
        <f>ROUND(VLOOKUP($B147,'3.ข้อมูลงบทดลองปัจจุบัน'!$A$5:$CL$846,87,0),2)</f>
        <v>0</v>
      </c>
      <c r="CK147" s="32">
        <f>ROUND(VLOOKUP($B147,'3.ข้อมูลงบทดลองปัจจุบัน'!$A$5:$CL$846,88,0),2)</f>
        <v>0</v>
      </c>
      <c r="CL147" s="32">
        <f>ROUND(VLOOKUP($B147,'3.ข้อมูลงบทดลองปัจจุบัน'!$A$5:$CL$846,89,0),2)</f>
        <v>0</v>
      </c>
      <c r="CM147" s="32">
        <f>ROUND(VLOOKUP($B147,'3.ข้อมูลงบทดลองปัจจุบัน'!$A$5:$CL$846,90,0),2)</f>
        <v>0</v>
      </c>
      <c r="CO147" s="75"/>
    </row>
    <row r="148" spans="1:93" x14ac:dyDescent="0.7">
      <c r="A148" s="101" t="s">
        <v>1472</v>
      </c>
      <c r="B148" s="101" t="s">
        <v>2047</v>
      </c>
      <c r="C148" s="100" t="s">
        <v>692</v>
      </c>
      <c r="D148" s="32">
        <f>ROUND(VLOOKUP($B148,'3.ข้อมูลงบทดลองปัจจุบัน'!$A$5:$CL$846,3,0),2)</f>
        <v>159900</v>
      </c>
      <c r="E148" s="32">
        <f>ROUND(VLOOKUP($B148,'3.ข้อมูลงบทดลองปัจจุบัน'!$A$5:$CL$846,4,0),2)</f>
        <v>343157</v>
      </c>
      <c r="F148" s="32">
        <f>ROUND(VLOOKUP($B148,'3.ข้อมูลงบทดลองปัจจุบัน'!$A$5:$CL$846,5,0),2)</f>
        <v>1384878</v>
      </c>
      <c r="G148" s="32">
        <f>ROUND(VLOOKUP($B148,'3.ข้อมูลงบทดลองปัจจุบัน'!$A$5:$CL$846,6,0),2)</f>
        <v>547400</v>
      </c>
      <c r="H148" s="32">
        <f>ROUND(VLOOKUP($B148,'3.ข้อมูลงบทดลองปัจจุบัน'!$A$5:$CL$846,7,0),2)</f>
        <v>65600</v>
      </c>
      <c r="I148" s="32">
        <f>ROUND(VLOOKUP($B148,'3.ข้อมูลงบทดลองปัจจุบัน'!$A$5:$CL$846,8,0),2)</f>
        <v>150000</v>
      </c>
      <c r="J148" s="32">
        <f>ROUND(VLOOKUP($B148,'3.ข้อมูลงบทดลองปัจจุบัน'!$A$5:$CL$846,9,0),2)</f>
        <v>0</v>
      </c>
      <c r="K148" s="32">
        <f>ROUND(VLOOKUP($B148,'3.ข้อมูลงบทดลองปัจจุบัน'!$A$5:$CL$846,10,0),2)</f>
        <v>0</v>
      </c>
      <c r="L148" s="32">
        <f>ROUND(VLOOKUP($B148,'3.ข้อมูลงบทดลองปัจจุบัน'!$A$5:$CL$846,11,0),2)</f>
        <v>2411454</v>
      </c>
      <c r="M148" s="32">
        <f>ROUND(VLOOKUP($B148,'3.ข้อมูลงบทดลองปัจจุบัน'!$A$5:$CL$846,12,0),2)</f>
        <v>327324</v>
      </c>
      <c r="N148" s="32">
        <f>ROUND(VLOOKUP($B148,'3.ข้อมูลงบทดลองปัจจุบัน'!$A$5:$CL$846,13,0),2)</f>
        <v>2883000</v>
      </c>
      <c r="O148" s="32">
        <f>ROUND(VLOOKUP($B148,'3.ข้อมูลงบทดลองปัจจุบัน'!$A$5:$CL$846,14,0),2)</f>
        <v>584199.19999999995</v>
      </c>
      <c r="P148" s="32">
        <f>ROUND(VLOOKUP($B148,'3.ข้อมูลงบทดลองปัจจุบัน'!$A$5:$CL$846,15,0),2)</f>
        <v>1091700</v>
      </c>
      <c r="Q148" s="32">
        <f>ROUND(VLOOKUP($B148,'3.ข้อมูลงบทดลองปัจจุบัน'!$A$5:$CL$846,16,0),2)</f>
        <v>1576745</v>
      </c>
      <c r="R148" s="32">
        <f>ROUND(VLOOKUP($B148,'3.ข้อมูลงบทดลองปัจจุบัน'!$A$5:$CL$846,17,0),2)</f>
        <v>3940890</v>
      </c>
      <c r="S148" s="32">
        <f>ROUND(VLOOKUP($B148,'3.ข้อมูลงบทดลองปัจจุบัน'!$A$5:$CL$846,18,0),2)</f>
        <v>0</v>
      </c>
      <c r="T148" s="32">
        <f>ROUND(VLOOKUP($B148,'3.ข้อมูลงบทดลองปัจจุบัน'!$A$5:$CL$846,19,0),2)</f>
        <v>653463.06000000006</v>
      </c>
      <c r="U148" s="32">
        <f>ROUND(VLOOKUP($B148,'3.ข้อมูลงบทดลองปัจจุบัน'!$A$5:$CL$846,20,0),2)</f>
        <v>656731</v>
      </c>
      <c r="V148" s="32">
        <f>ROUND(VLOOKUP($B148,'3.ข้อมูลงบทดลองปัจจุบัน'!$A$5:$CL$846,21,0),2)</f>
        <v>496772</v>
      </c>
      <c r="W148" s="32">
        <f>ROUND(VLOOKUP($B148,'3.ข้อมูลงบทดลองปัจจุบัน'!$A$5:$CL$846,22,0),2)</f>
        <v>0</v>
      </c>
      <c r="X148" s="32">
        <f>ROUND(VLOOKUP($B148,'3.ข้อมูลงบทดลองปัจจุบัน'!$A$5:$CL$846,23,0),2)</f>
        <v>5426542</v>
      </c>
      <c r="Y148" s="32">
        <f>ROUND(VLOOKUP($B148,'3.ข้อมูลงบทดลองปัจจุบัน'!$A$5:$CL$846,24,0),2)</f>
        <v>35000</v>
      </c>
      <c r="Z148" s="32">
        <f>ROUND(VLOOKUP($B148,'3.ข้อมูลงบทดลองปัจจุบัน'!$A$5:$CL$846,25,0),2)</f>
        <v>97800</v>
      </c>
      <c r="AA148" s="32">
        <f>ROUND(VLOOKUP($B148,'3.ข้อมูลงบทดลองปัจจุบัน'!$A$5:$CL$846,26,0),2)</f>
        <v>0</v>
      </c>
      <c r="AB148" s="32">
        <f>ROUND(VLOOKUP($B148,'3.ข้อมูลงบทดลองปัจจุบัน'!$A$5:$CL$846,27,0),2)</f>
        <v>627500</v>
      </c>
      <c r="AC148" s="32">
        <f>ROUND(VLOOKUP($B148,'3.ข้อมูลงบทดลองปัจจุบัน'!$A$5:$CL$846,28,0),2)</f>
        <v>537400</v>
      </c>
      <c r="AD148" s="32">
        <f>ROUND(VLOOKUP($B148,'3.ข้อมูลงบทดลองปัจจุบัน'!$A$5:$CL$846,29,0),2)</f>
        <v>0</v>
      </c>
      <c r="AE148" s="32">
        <f>ROUND(VLOOKUP($B148,'3.ข้อมูลงบทดลองปัจจุบัน'!$A$5:$CL$846,30,0),2)</f>
        <v>0</v>
      </c>
      <c r="AF148" s="32">
        <f>ROUND(VLOOKUP($B148,'3.ข้อมูลงบทดลองปัจจุบัน'!$A$5:$CL$846,31,0),2)</f>
        <v>354800</v>
      </c>
      <c r="AG148" s="32">
        <f>ROUND(VLOOKUP($B148,'3.ข้อมูลงบทดลองปัจจุบัน'!$A$5:$CL$846,32,0),2)</f>
        <v>480000</v>
      </c>
      <c r="AH148" s="32">
        <f>ROUND(VLOOKUP($B148,'3.ข้อมูลงบทดลองปัจจุบัน'!$A$5:$CL$846,33,0),2)</f>
        <v>0</v>
      </c>
      <c r="AI148" s="32">
        <f>ROUND(VLOOKUP($B148,'3.ข้อมูลงบทดลองปัจจุบัน'!$A$5:$CL$846,34,0),2)</f>
        <v>1160455.78</v>
      </c>
      <c r="AJ148" s="32">
        <f>ROUND(VLOOKUP($B148,'3.ข้อมูลงบทดลองปัจจุบัน'!$A$5:$CL$846,35,0),2)</f>
        <v>792000</v>
      </c>
      <c r="AK148" s="32">
        <f>ROUND(VLOOKUP($B148,'3.ข้อมูลงบทดลองปัจจุบัน'!$A$5:$CL$846,36,0),2)</f>
        <v>140000</v>
      </c>
      <c r="AL148" s="32">
        <f>ROUND(VLOOKUP($B148,'3.ข้อมูลงบทดลองปัจจุบัน'!$A$5:$CL$846,37,0),2)</f>
        <v>4199522</v>
      </c>
      <c r="AM148" s="32">
        <f>ROUND(VLOOKUP($B148,'3.ข้อมูลงบทดลองปัจจุบัน'!$A$5:$CL$846,38,0),2)</f>
        <v>220000</v>
      </c>
      <c r="AN148" s="32">
        <f>ROUND(VLOOKUP($B148,'3.ข้อมูลงบทดลองปัจจุบัน'!$A$5:$CL$846,39,0),2)</f>
        <v>332000</v>
      </c>
      <c r="AO148" s="32">
        <f>ROUND(VLOOKUP($B148,'3.ข้อมูลงบทดลองปัจจุบัน'!$A$5:$CL$846,40,0),2)</f>
        <v>0</v>
      </c>
      <c r="AP148" s="32">
        <f>ROUND(VLOOKUP($B148,'3.ข้อมูลงบทดลองปัจจุบัน'!$A$5:$CL$846,41,0),2)</f>
        <v>314900</v>
      </c>
      <c r="AQ148" s="32">
        <f>ROUND(VLOOKUP($B148,'3.ข้อมูลงบทดลองปัจจุบัน'!$A$5:$CL$846,42,0),2)</f>
        <v>0</v>
      </c>
      <c r="AR148" s="32">
        <f>ROUND(VLOOKUP($B148,'3.ข้อมูลงบทดลองปัจจุบัน'!$A$5:$CL$846,43,0),2)</f>
        <v>491350</v>
      </c>
      <c r="AS148" s="32">
        <f>ROUND(VLOOKUP($B148,'3.ข้อมูลงบทดลองปัจจุบัน'!$A$5:$CL$846,44,0),2)</f>
        <v>993700</v>
      </c>
      <c r="AT148" s="32">
        <f>ROUND(VLOOKUP($B148,'3.ข้อมูลงบทดลองปัจจุบัน'!$A$5:$CL$846,45,0),2)</f>
        <v>1015146</v>
      </c>
      <c r="AU148" s="32">
        <f>ROUND(VLOOKUP($B148,'3.ข้อมูลงบทดลองปัจจุบัน'!$A$5:$CL$846,46,0),2)</f>
        <v>218983</v>
      </c>
      <c r="AV148" s="32">
        <f>ROUND(VLOOKUP($B148,'3.ข้อมูลงบทดลองปัจจุบัน'!$A$5:$CL$846,47,0),2)</f>
        <v>0</v>
      </c>
      <c r="AW148" s="32">
        <f>ROUND(VLOOKUP($B148,'3.ข้อมูลงบทดลองปัจจุบัน'!$A$5:$CL$846,48,0),2)</f>
        <v>750000</v>
      </c>
      <c r="AX148" s="32">
        <f>ROUND(VLOOKUP($B148,'3.ข้อมูลงบทดลองปัจจุบัน'!$A$5:$CL$846,49,0),2)</f>
        <v>49850</v>
      </c>
      <c r="AY148" s="32">
        <f>ROUND(VLOOKUP($B148,'3.ข้อมูลงบทดลองปัจจุบัน'!$A$5:$CL$846,50,0),2)</f>
        <v>0</v>
      </c>
      <c r="AZ148" s="32">
        <f>ROUND(VLOOKUP($B148,'3.ข้อมูลงบทดลองปัจจุบัน'!$A$5:$CL$846,51,0),2)</f>
        <v>0</v>
      </c>
      <c r="BA148" s="32">
        <f>ROUND(VLOOKUP($B148,'3.ข้อมูลงบทดลองปัจจุบัน'!$A$5:$CL$846,52,0),2)</f>
        <v>1614640</v>
      </c>
      <c r="BB148" s="32">
        <f>ROUND(VLOOKUP($B148,'3.ข้อมูลงบทดลองปัจจุบัน'!$A$5:$CL$846,53,0),2)</f>
        <v>0</v>
      </c>
      <c r="BC148" s="32">
        <f>ROUND(VLOOKUP($B148,'3.ข้อมูลงบทดลองปัจจุบัน'!$A$5:$CL$846,54,0),2)</f>
        <v>0</v>
      </c>
      <c r="BD148" s="32">
        <f>ROUND(VLOOKUP($B148,'3.ข้อมูลงบทดลองปัจจุบัน'!$A$5:$CL$846,55,0),2)</f>
        <v>4857205.5</v>
      </c>
      <c r="BE148" s="32">
        <f>ROUND(VLOOKUP($B148,'3.ข้อมูลงบทดลองปัจจุบัน'!$A$5:$CL$846,56,0),2)</f>
        <v>3096595</v>
      </c>
      <c r="BF148" s="32">
        <f>ROUND(VLOOKUP($B148,'3.ข้อมูลงบทดลองปัจจุบัน'!$A$5:$CL$846,57,0),2)</f>
        <v>83000</v>
      </c>
      <c r="BG148" s="32">
        <f>ROUND(VLOOKUP($B148,'3.ข้อมูลงบทดลองปัจจุบัน'!$A$5:$CL$846,58,0),2)</f>
        <v>0</v>
      </c>
      <c r="BH148" s="32">
        <f>ROUND(VLOOKUP($B148,'3.ข้อมูลงบทดลองปัจจุบัน'!$A$5:$CL$846,59,0),2)</f>
        <v>438773.76000000001</v>
      </c>
      <c r="BI148" s="32">
        <f>ROUND(VLOOKUP($B148,'3.ข้อมูลงบทดลองปัจจุบัน'!$A$5:$CL$846,60,0),2)</f>
        <v>28100</v>
      </c>
      <c r="BJ148" s="32">
        <f>ROUND(VLOOKUP($B148,'3.ข้อมูลงบทดลองปัจจุบัน'!$A$5:$CL$846,61,0),2)</f>
        <v>0</v>
      </c>
      <c r="BK148" s="32">
        <f>ROUND(VLOOKUP($B148,'3.ข้อมูลงบทดลองปัจจุบัน'!$A$5:$CL$846,62,0),2)</f>
        <v>180795</v>
      </c>
      <c r="BL148" s="32">
        <f>ROUND(VLOOKUP($B148,'3.ข้อมูลงบทดลองปัจจุบัน'!$A$5:$CL$846,63,0),2)</f>
        <v>0</v>
      </c>
      <c r="BM148" s="32">
        <f>ROUND(VLOOKUP($B148,'3.ข้อมูลงบทดลองปัจจุบัน'!$A$5:$CL$846,64,0),2)</f>
        <v>0</v>
      </c>
      <c r="BN148" s="32">
        <f>ROUND(VLOOKUP($B148,'3.ข้อมูลงบทดลองปัจจุบัน'!$A$5:$CL$846,65,0),2)</f>
        <v>595600</v>
      </c>
      <c r="BO148" s="32">
        <f>ROUND(VLOOKUP($B148,'3.ข้อมูลงบทดลองปัจจุบัน'!$A$5:$CL$846,66,0),2)</f>
        <v>535117</v>
      </c>
      <c r="BP148" s="32">
        <f>ROUND(VLOOKUP($B148,'3.ข้อมูลงบทดลองปัจจุบัน'!$A$5:$CL$846,67,0),2)</f>
        <v>0</v>
      </c>
      <c r="BQ148" s="32">
        <f>ROUND(VLOOKUP($B148,'3.ข้อมูลงบทดลองปัจจุบัน'!$A$5:$CL$846,68,0),2)</f>
        <v>237000</v>
      </c>
      <c r="BR148" s="32">
        <f>ROUND(VLOOKUP($B148,'3.ข้อมูลงบทดลองปัจจุบัน'!$A$5:$CL$846,69,0),2)</f>
        <v>147000</v>
      </c>
      <c r="BS148" s="32">
        <f>ROUND(VLOOKUP($B148,'3.ข้อมูลงบทดลองปัจจุบัน'!$A$5:$CL$846,70,0),2)</f>
        <v>26276671.52</v>
      </c>
      <c r="BT148" s="32">
        <f>ROUND(VLOOKUP($B148,'3.ข้อมูลงบทดลองปัจจุบัน'!$A$5:$CL$846,71,0),2)</f>
        <v>0</v>
      </c>
      <c r="BU148" s="32">
        <f>ROUND(VLOOKUP($B148,'3.ข้อมูลงบทดลองปัจจุบัน'!$A$5:$CL$846,72,0),2)</f>
        <v>5282908.41</v>
      </c>
      <c r="BV148" s="32">
        <f>ROUND(VLOOKUP($B148,'3.ข้อมูลงบทดลองปัจจุบัน'!$A$5:$CL$846,73,0),2)</f>
        <v>297465</v>
      </c>
      <c r="BW148" s="32">
        <f>ROUND(VLOOKUP($B148,'3.ข้อมูลงบทดลองปัจจุบัน'!$A$5:$CL$846,74,0),2)</f>
        <v>116227</v>
      </c>
      <c r="BX148" s="32">
        <f>ROUND(VLOOKUP($B148,'3.ข้อมูลงบทดลองปัจจุบัน'!$A$5:$CL$846,75,0),2)</f>
        <v>0</v>
      </c>
      <c r="BY148" s="32">
        <f>ROUND(VLOOKUP($B148,'3.ข้อมูลงบทดลองปัจจุบัน'!$A$5:$CL$846,76,0),2)</f>
        <v>62550</v>
      </c>
      <c r="BZ148" s="32">
        <f>ROUND(VLOOKUP($B148,'3.ข้อมูลงบทดลองปัจจุบัน'!$A$5:$CL$846,77,0),2)</f>
        <v>40000</v>
      </c>
      <c r="CA148" s="32">
        <f>ROUND(VLOOKUP($B148,'3.ข้อมูลงบทดลองปัจจุบัน'!$A$5:$CL$846,78,0),2)</f>
        <v>1172600</v>
      </c>
      <c r="CB148" s="32">
        <f>ROUND(VLOOKUP($B148,'3.ข้อมูลงบทดลองปัจจุบัน'!$A$5:$CL$846,79,0),2)</f>
        <v>0</v>
      </c>
      <c r="CC148" s="32">
        <f>ROUND(VLOOKUP($B148,'3.ข้อมูลงบทดลองปัจจุบัน'!$A$5:$CL$846,80,0),2)</f>
        <v>1665066</v>
      </c>
      <c r="CD148" s="32">
        <f>ROUND(VLOOKUP($B148,'3.ข้อมูลงบทดลองปัจจุบัน'!$A$5:$CL$846,81,0),2)</f>
        <v>550000</v>
      </c>
      <c r="CE148" s="32">
        <f>ROUND(VLOOKUP($B148,'3.ข้อมูลงบทดลองปัจจุบัน'!$A$5:$CL$846,82,0),2)</f>
        <v>0</v>
      </c>
      <c r="CF148" s="32">
        <f>ROUND(VLOOKUP($B148,'3.ข้อมูลงบทดลองปัจจุบัน'!$A$5:$CL$846,83,0),2)</f>
        <v>0</v>
      </c>
      <c r="CG148" s="32">
        <f>ROUND(VLOOKUP($B148,'3.ข้อมูลงบทดลองปัจจุบัน'!$A$5:$CL$846,84,0),2)</f>
        <v>0</v>
      </c>
      <c r="CH148" s="32">
        <f>ROUND(VLOOKUP($B148,'3.ข้อมูลงบทดลองปัจจุบัน'!$A$5:$CL$846,85,0),2)</f>
        <v>0</v>
      </c>
      <c r="CI148" s="32">
        <f>ROUND(VLOOKUP($B148,'3.ข้อมูลงบทดลองปัจจุบัน'!$A$5:$CL$846,86,0),2)</f>
        <v>0</v>
      </c>
      <c r="CJ148" s="32">
        <f>ROUND(VLOOKUP($B148,'3.ข้อมูลงบทดลองปัจจุบัน'!$A$5:$CL$846,87,0),2)</f>
        <v>0</v>
      </c>
      <c r="CK148" s="32">
        <f>ROUND(VLOOKUP($B148,'3.ข้อมูลงบทดลองปัจจุบัน'!$A$5:$CL$846,88,0),2)</f>
        <v>0</v>
      </c>
      <c r="CL148" s="32">
        <f>ROUND(VLOOKUP($B148,'3.ข้อมูลงบทดลองปัจจุบัน'!$A$5:$CL$846,89,0),2)</f>
        <v>0</v>
      </c>
      <c r="CM148" s="32">
        <f>ROUND(VLOOKUP($B148,'3.ข้อมูลงบทดลองปัจจุบัน'!$A$5:$CL$846,90,0),2)</f>
        <v>0</v>
      </c>
      <c r="CO148" s="75"/>
    </row>
    <row r="149" spans="1:93" x14ac:dyDescent="0.7">
      <c r="A149" s="101" t="s">
        <v>1472</v>
      </c>
      <c r="B149" s="101" t="s">
        <v>2048</v>
      </c>
      <c r="C149" s="100" t="s">
        <v>693</v>
      </c>
      <c r="D149" s="32">
        <f>ROUND(VLOOKUP($B149,'3.ข้อมูลงบทดลองปัจจุบัน'!$A$5:$CL$846,3,0),2)</f>
        <v>143050</v>
      </c>
      <c r="E149" s="32">
        <f>ROUND(VLOOKUP($B149,'3.ข้อมูลงบทดลองปัจจุบัน'!$A$5:$CL$846,4,0),2)</f>
        <v>344400</v>
      </c>
      <c r="F149" s="32">
        <f>ROUND(VLOOKUP($B149,'3.ข้อมูลงบทดลองปัจจุบัน'!$A$5:$CL$846,5,0),2)</f>
        <v>201700</v>
      </c>
      <c r="G149" s="32">
        <f>ROUND(VLOOKUP($B149,'3.ข้อมูลงบทดลองปัจจุบัน'!$A$5:$CL$846,6,0),2)</f>
        <v>122070</v>
      </c>
      <c r="H149" s="32">
        <f>ROUND(VLOOKUP($B149,'3.ข้อมูลงบทดลองปัจจุบัน'!$A$5:$CL$846,7,0),2)</f>
        <v>5800</v>
      </c>
      <c r="I149" s="32">
        <f>ROUND(VLOOKUP($B149,'3.ข้อมูลงบทดลองปัจจุบัน'!$A$5:$CL$846,8,0),2)</f>
        <v>0</v>
      </c>
      <c r="J149" s="32">
        <f>ROUND(VLOOKUP($B149,'3.ข้อมูลงบทดลองปัจจุบัน'!$A$5:$CL$846,9,0),2)</f>
        <v>0</v>
      </c>
      <c r="K149" s="32">
        <f>ROUND(VLOOKUP($B149,'3.ข้อมูลงบทดลองปัจจุบัน'!$A$5:$CL$846,10,0),2)</f>
        <v>112196.4</v>
      </c>
      <c r="L149" s="32">
        <f>ROUND(VLOOKUP($B149,'3.ข้อมูลงบทดลองปัจจุบัน'!$A$5:$CL$846,11,0),2)</f>
        <v>1950</v>
      </c>
      <c r="M149" s="32">
        <f>ROUND(VLOOKUP($B149,'3.ข้อมูลงบทดลองปัจจุบัน'!$A$5:$CL$846,12,0),2)</f>
        <v>14600</v>
      </c>
      <c r="N149" s="32">
        <f>ROUND(VLOOKUP($B149,'3.ข้อมูลงบทดลองปัจจุบัน'!$A$5:$CL$846,13,0),2)</f>
        <v>0</v>
      </c>
      <c r="O149" s="32">
        <f>ROUND(VLOOKUP($B149,'3.ข้อมูลงบทดลองปัจจุบัน'!$A$5:$CL$846,14,0),2)</f>
        <v>0</v>
      </c>
      <c r="P149" s="32">
        <f>ROUND(VLOOKUP($B149,'3.ข้อมูลงบทดลองปัจจุบัน'!$A$5:$CL$846,15,0),2)</f>
        <v>23000</v>
      </c>
      <c r="Q149" s="32">
        <f>ROUND(VLOOKUP($B149,'3.ข้อมูลงบทดลองปัจจุบัน'!$A$5:$CL$846,16,0),2)</f>
        <v>0</v>
      </c>
      <c r="R149" s="32">
        <f>ROUND(VLOOKUP($B149,'3.ข้อมูลงบทดลองปัจจุบัน'!$A$5:$CL$846,17,0),2)</f>
        <v>11450</v>
      </c>
      <c r="S149" s="32">
        <f>ROUND(VLOOKUP($B149,'3.ข้อมูลงบทดลองปัจจุบัน'!$A$5:$CL$846,18,0),2)</f>
        <v>29300</v>
      </c>
      <c r="T149" s="32">
        <f>ROUND(VLOOKUP($B149,'3.ข้อมูลงบทดลองปัจจุบัน'!$A$5:$CL$846,19,0),2)</f>
        <v>104510</v>
      </c>
      <c r="U149" s="32">
        <f>ROUND(VLOOKUP($B149,'3.ข้อมูลงบทดลองปัจจุบัน'!$A$5:$CL$846,20,0),2)</f>
        <v>36619.22</v>
      </c>
      <c r="V149" s="32">
        <f>ROUND(VLOOKUP($B149,'3.ข้อมูลงบทดลองปัจจุบัน'!$A$5:$CL$846,21,0),2)</f>
        <v>0</v>
      </c>
      <c r="W149" s="32">
        <f>ROUND(VLOOKUP($B149,'3.ข้อมูลงบทดลองปัจจุบัน'!$A$5:$CL$846,22,0),2)</f>
        <v>3751.42</v>
      </c>
      <c r="X149" s="32">
        <f>ROUND(VLOOKUP($B149,'3.ข้อมูลงบทดลองปัจจุบัน'!$A$5:$CL$846,23,0),2)</f>
        <v>174682.74</v>
      </c>
      <c r="Y149" s="32">
        <f>ROUND(VLOOKUP($B149,'3.ข้อมูลงบทดลองปัจจุบัน'!$A$5:$CL$846,24,0),2)</f>
        <v>12955</v>
      </c>
      <c r="Z149" s="32">
        <f>ROUND(VLOOKUP($B149,'3.ข้อมูลงบทดลองปัจจุบัน'!$A$5:$CL$846,25,0),2)</f>
        <v>8500</v>
      </c>
      <c r="AA149" s="32">
        <f>ROUND(VLOOKUP($B149,'3.ข้อมูลงบทดลองปัจจุบัน'!$A$5:$CL$846,26,0),2)</f>
        <v>0</v>
      </c>
      <c r="AB149" s="32">
        <f>ROUND(VLOOKUP($B149,'3.ข้อมูลงบทดลองปัจจุบัน'!$A$5:$CL$846,27,0),2)</f>
        <v>0</v>
      </c>
      <c r="AC149" s="32">
        <f>ROUND(VLOOKUP($B149,'3.ข้อมูลงบทดลองปัจจุบัน'!$A$5:$CL$846,28,0),2)</f>
        <v>0</v>
      </c>
      <c r="AD149" s="32">
        <f>ROUND(VLOOKUP($B149,'3.ข้อมูลงบทดลองปัจจุบัน'!$A$5:$CL$846,29,0),2)</f>
        <v>122000</v>
      </c>
      <c r="AE149" s="32">
        <f>ROUND(VLOOKUP($B149,'3.ข้อมูลงบทดลองปัจจุบัน'!$A$5:$CL$846,30,0),2)</f>
        <v>951755</v>
      </c>
      <c r="AF149" s="32">
        <f>ROUND(VLOOKUP($B149,'3.ข้อมูลงบทดลองปัจจุบัน'!$A$5:$CL$846,31,0),2)</f>
        <v>126790.5</v>
      </c>
      <c r="AG149" s="32">
        <f>ROUND(VLOOKUP($B149,'3.ข้อมูลงบทดลองปัจจุบัน'!$A$5:$CL$846,32,0),2)</f>
        <v>1850</v>
      </c>
      <c r="AH149" s="32">
        <f>ROUND(VLOOKUP($B149,'3.ข้อมูลงบทดลองปัจจุบัน'!$A$5:$CL$846,33,0),2)</f>
        <v>83400</v>
      </c>
      <c r="AI149" s="32">
        <f>ROUND(VLOOKUP($B149,'3.ข้อมูลงบทดลองปัจจุบัน'!$A$5:$CL$846,34,0),2)</f>
        <v>38600</v>
      </c>
      <c r="AJ149" s="32">
        <f>ROUND(VLOOKUP($B149,'3.ข้อมูลงบทดลองปัจจุบัน'!$A$5:$CL$846,35,0),2)</f>
        <v>13300</v>
      </c>
      <c r="AK149" s="32">
        <f>ROUND(VLOOKUP($B149,'3.ข้อมูลงบทดลองปัจจุบัน'!$A$5:$CL$846,36,0),2)</f>
        <v>26600</v>
      </c>
      <c r="AL149" s="32">
        <f>ROUND(VLOOKUP($B149,'3.ข้อมูลงบทดลองปัจจุบัน'!$A$5:$CL$846,37,0),2)</f>
        <v>1667087.76</v>
      </c>
      <c r="AM149" s="32">
        <f>ROUND(VLOOKUP($B149,'3.ข้อมูลงบทดลองปัจจุบัน'!$A$5:$CL$846,38,0),2)</f>
        <v>36700</v>
      </c>
      <c r="AN149" s="32">
        <f>ROUND(VLOOKUP($B149,'3.ข้อมูลงบทดลองปัจจุบัน'!$A$5:$CL$846,39,0),2)</f>
        <v>29000</v>
      </c>
      <c r="AO149" s="32">
        <f>ROUND(VLOOKUP($B149,'3.ข้อมูลงบทดลองปัจจุบัน'!$A$5:$CL$846,40,0),2)</f>
        <v>266970</v>
      </c>
      <c r="AP149" s="32">
        <f>ROUND(VLOOKUP($B149,'3.ข้อมูลงบทดลองปัจจุบัน'!$A$5:$CL$846,41,0),2)</f>
        <v>0</v>
      </c>
      <c r="AQ149" s="32">
        <f>ROUND(VLOOKUP($B149,'3.ข้อมูลงบทดลองปัจจุบัน'!$A$5:$CL$846,42,0),2)</f>
        <v>114940.4</v>
      </c>
      <c r="AR149" s="32">
        <f>ROUND(VLOOKUP($B149,'3.ข้อมูลงบทดลองปัจจุบัน'!$A$5:$CL$846,43,0),2)</f>
        <v>0</v>
      </c>
      <c r="AS149" s="32">
        <f>ROUND(VLOOKUP($B149,'3.ข้อมูลงบทดลองปัจจุบัน'!$A$5:$CL$846,44,0),2)</f>
        <v>268230</v>
      </c>
      <c r="AT149" s="32">
        <f>ROUND(VLOOKUP($B149,'3.ข้อมูลงบทดลองปัจจุบัน'!$A$5:$CL$846,45,0),2)</f>
        <v>0</v>
      </c>
      <c r="AU149" s="32">
        <f>ROUND(VLOOKUP($B149,'3.ข้อมูลงบทดลองปัจจุบัน'!$A$5:$CL$846,46,0),2)</f>
        <v>28898.560000000001</v>
      </c>
      <c r="AV149" s="32">
        <f>ROUND(VLOOKUP($B149,'3.ข้อมูลงบทดลองปัจจุบัน'!$A$5:$CL$846,47,0),2)</f>
        <v>0</v>
      </c>
      <c r="AW149" s="32">
        <f>ROUND(VLOOKUP($B149,'3.ข้อมูลงบทดลองปัจจุบัน'!$A$5:$CL$846,48,0),2)</f>
        <v>125950</v>
      </c>
      <c r="AX149" s="32">
        <f>ROUND(VLOOKUP($B149,'3.ข้อมูลงบทดลองปัจจุบัน'!$A$5:$CL$846,49,0),2)</f>
        <v>0</v>
      </c>
      <c r="AY149" s="32">
        <f>ROUND(VLOOKUP($B149,'3.ข้อมูลงบทดลองปัจจุบัน'!$A$5:$CL$846,50,0),2)</f>
        <v>177820</v>
      </c>
      <c r="AZ149" s="32">
        <f>ROUND(VLOOKUP($B149,'3.ข้อมูลงบทดลองปัจจุบัน'!$A$5:$CL$846,51,0),2)</f>
        <v>0</v>
      </c>
      <c r="BA149" s="32">
        <f>ROUND(VLOOKUP($B149,'3.ข้อมูลงบทดลองปัจจุบัน'!$A$5:$CL$846,52,0),2)</f>
        <v>27481</v>
      </c>
      <c r="BB149" s="32">
        <f>ROUND(VLOOKUP($B149,'3.ข้อมูลงบทดลองปัจจุบัน'!$A$5:$CL$846,53,0),2)</f>
        <v>0</v>
      </c>
      <c r="BC149" s="32">
        <f>ROUND(VLOOKUP($B149,'3.ข้อมูลงบทดลองปัจจุบัน'!$A$5:$CL$846,54,0),2)</f>
        <v>10300</v>
      </c>
      <c r="BD149" s="32">
        <f>ROUND(VLOOKUP($B149,'3.ข้อมูลงบทดลองปัจจุบัน'!$A$5:$CL$846,55,0),2)</f>
        <v>222390</v>
      </c>
      <c r="BE149" s="32">
        <f>ROUND(VLOOKUP($B149,'3.ข้อมูลงบทดลองปัจจุบัน'!$A$5:$CL$846,56,0),2)</f>
        <v>0</v>
      </c>
      <c r="BF149" s="32">
        <f>ROUND(VLOOKUP($B149,'3.ข้อมูลงบทดลองปัจจุบัน'!$A$5:$CL$846,57,0),2)</f>
        <v>13600</v>
      </c>
      <c r="BG149" s="32">
        <f>ROUND(VLOOKUP($B149,'3.ข้อมูลงบทดลองปัจจุบัน'!$A$5:$CL$846,58,0),2)</f>
        <v>0</v>
      </c>
      <c r="BH149" s="32">
        <f>ROUND(VLOOKUP($B149,'3.ข้อมูลงบทดลองปัจจุบัน'!$A$5:$CL$846,59,0),2)</f>
        <v>494799.9</v>
      </c>
      <c r="BI149" s="32">
        <f>ROUND(VLOOKUP($B149,'3.ข้อมูลงบทดลองปัจจุบัน'!$A$5:$CL$846,60,0),2)</f>
        <v>4800</v>
      </c>
      <c r="BJ149" s="32">
        <f>ROUND(VLOOKUP($B149,'3.ข้อมูลงบทดลองปัจจุบัน'!$A$5:$CL$846,61,0),2)</f>
        <v>650</v>
      </c>
      <c r="BK149" s="32">
        <f>ROUND(VLOOKUP($B149,'3.ข้อมูลงบทดลองปัจจุบัน'!$A$5:$CL$846,62,0),2)</f>
        <v>14810</v>
      </c>
      <c r="BL149" s="32">
        <f>ROUND(VLOOKUP($B149,'3.ข้อมูลงบทดลองปัจจุบัน'!$A$5:$CL$846,63,0),2)</f>
        <v>7950</v>
      </c>
      <c r="BM149" s="32">
        <f>ROUND(VLOOKUP($B149,'3.ข้อมูลงบทดลองปัจจุบัน'!$A$5:$CL$846,64,0),2)</f>
        <v>118335</v>
      </c>
      <c r="BN149" s="32">
        <f>ROUND(VLOOKUP($B149,'3.ข้อมูลงบทดลองปัจจุบัน'!$A$5:$CL$846,65,0),2)</f>
        <v>108700</v>
      </c>
      <c r="BO149" s="32">
        <f>ROUND(VLOOKUP($B149,'3.ข้อมูลงบทดลองปัจจุบัน'!$A$5:$CL$846,66,0),2)</f>
        <v>25800</v>
      </c>
      <c r="BP149" s="32">
        <f>ROUND(VLOOKUP($B149,'3.ข้อมูลงบทดลองปัจจุบัน'!$A$5:$CL$846,67,0),2)</f>
        <v>100950</v>
      </c>
      <c r="BQ149" s="32">
        <f>ROUND(VLOOKUP($B149,'3.ข้อมูลงบทดลองปัจจุบัน'!$A$5:$CL$846,68,0),2)</f>
        <v>102724.5</v>
      </c>
      <c r="BR149" s="32">
        <f>ROUND(VLOOKUP($B149,'3.ข้อมูลงบทดลองปัจจุบัน'!$A$5:$CL$846,69,0),2)</f>
        <v>0</v>
      </c>
      <c r="BS149" s="32">
        <f>ROUND(VLOOKUP($B149,'3.ข้อมูลงบทดลองปัจจุบัน'!$A$5:$CL$846,70,0),2)</f>
        <v>3541335.9</v>
      </c>
      <c r="BT149" s="32">
        <f>ROUND(VLOOKUP($B149,'3.ข้อมูลงบทดลองปัจจุบัน'!$A$5:$CL$846,71,0),2)</f>
        <v>0</v>
      </c>
      <c r="BU149" s="32">
        <f>ROUND(VLOOKUP($B149,'3.ข้อมูลงบทดลองปัจจุบัน'!$A$5:$CL$846,72,0),2)</f>
        <v>185526</v>
      </c>
      <c r="BV149" s="32">
        <f>ROUND(VLOOKUP($B149,'3.ข้อมูลงบทดลองปัจจุบัน'!$A$5:$CL$846,73,0),2)</f>
        <v>144300</v>
      </c>
      <c r="BW149" s="32">
        <f>ROUND(VLOOKUP($B149,'3.ข้อมูลงบทดลองปัจจุบัน'!$A$5:$CL$846,74,0),2)</f>
        <v>0</v>
      </c>
      <c r="BX149" s="32">
        <f>ROUND(VLOOKUP($B149,'3.ข้อมูลงบทดลองปัจจุบัน'!$A$5:$CL$846,75,0),2)</f>
        <v>0</v>
      </c>
      <c r="BY149" s="32">
        <f>ROUND(VLOOKUP($B149,'3.ข้อมูลงบทดลองปัจจุบัน'!$A$5:$CL$846,76,0),2)</f>
        <v>80900</v>
      </c>
      <c r="BZ149" s="32">
        <f>ROUND(VLOOKUP($B149,'3.ข้อมูลงบทดลองปัจจุบัน'!$A$5:$CL$846,77,0),2)</f>
        <v>16980</v>
      </c>
      <c r="CA149" s="32">
        <f>ROUND(VLOOKUP($B149,'3.ข้อมูลงบทดลองปัจจุบัน'!$A$5:$CL$846,78,0),2)</f>
        <v>13910</v>
      </c>
      <c r="CB149" s="32">
        <f>ROUND(VLOOKUP($B149,'3.ข้อมูลงบทดลองปัจจุบัน'!$A$5:$CL$846,79,0),2)</f>
        <v>3190</v>
      </c>
      <c r="CC149" s="32">
        <f>ROUND(VLOOKUP($B149,'3.ข้อมูลงบทดลองปัจจุบัน'!$A$5:$CL$846,80,0),2)</f>
        <v>163900</v>
      </c>
      <c r="CD149" s="32">
        <f>ROUND(VLOOKUP($B149,'3.ข้อมูลงบทดลองปัจจุบัน'!$A$5:$CL$846,81,0),2)</f>
        <v>4000</v>
      </c>
      <c r="CE149" s="32">
        <f>ROUND(VLOOKUP($B149,'3.ข้อมูลงบทดลองปัจจุบัน'!$A$5:$CL$846,82,0),2)</f>
        <v>0</v>
      </c>
      <c r="CF149" s="32">
        <f>ROUND(VLOOKUP($B149,'3.ข้อมูลงบทดลองปัจจุบัน'!$A$5:$CL$846,83,0),2)</f>
        <v>28729.200000000001</v>
      </c>
      <c r="CG149" s="32">
        <f>ROUND(VLOOKUP($B149,'3.ข้อมูลงบทดลองปัจจุบัน'!$A$5:$CL$846,84,0),2)</f>
        <v>4700</v>
      </c>
      <c r="CH149" s="32">
        <f>ROUND(VLOOKUP($B149,'3.ข้อมูลงบทดลองปัจจุบัน'!$A$5:$CL$846,85,0),2)</f>
        <v>500</v>
      </c>
      <c r="CI149" s="32">
        <f>ROUND(VLOOKUP($B149,'3.ข้อมูลงบทดลองปัจจุบัน'!$A$5:$CL$846,86,0),2)</f>
        <v>0</v>
      </c>
      <c r="CJ149" s="32">
        <f>ROUND(VLOOKUP($B149,'3.ข้อมูลงบทดลองปัจจุบัน'!$A$5:$CL$846,87,0),2)</f>
        <v>0</v>
      </c>
      <c r="CK149" s="32">
        <f>ROUND(VLOOKUP($B149,'3.ข้อมูลงบทดลองปัจจุบัน'!$A$5:$CL$846,88,0),2)</f>
        <v>0</v>
      </c>
      <c r="CL149" s="32">
        <f>ROUND(VLOOKUP($B149,'3.ข้อมูลงบทดลองปัจจุบัน'!$A$5:$CL$846,89,0),2)</f>
        <v>1605</v>
      </c>
      <c r="CM149" s="32">
        <f>ROUND(VLOOKUP($B149,'3.ข้อมูลงบทดลองปัจจุบัน'!$A$5:$CL$846,90,0),2)</f>
        <v>0</v>
      </c>
      <c r="CO149" s="75"/>
    </row>
    <row r="150" spans="1:93" x14ac:dyDescent="0.7">
      <c r="A150" s="101" t="s">
        <v>1472</v>
      </c>
      <c r="B150" s="101" t="s">
        <v>2049</v>
      </c>
      <c r="C150" s="100" t="s">
        <v>694</v>
      </c>
      <c r="D150" s="32">
        <f>ROUND(VLOOKUP($B150,'3.ข้อมูลงบทดลองปัจจุบัน'!$A$5:$CL$846,3,0),2)</f>
        <v>464363.91</v>
      </c>
      <c r="E150" s="32">
        <f>ROUND(VLOOKUP($B150,'3.ข้อมูลงบทดลองปัจจุบัน'!$A$5:$CL$846,4,0),2)</f>
        <v>154143.04999999999</v>
      </c>
      <c r="F150" s="32">
        <f>ROUND(VLOOKUP($B150,'3.ข้อมูลงบทดลองปัจจุบัน'!$A$5:$CL$846,5,0),2)</f>
        <v>116592.67</v>
      </c>
      <c r="G150" s="32">
        <f>ROUND(VLOOKUP($B150,'3.ข้อมูลงบทดลองปัจจุบัน'!$A$5:$CL$846,6,0),2)</f>
        <v>252885</v>
      </c>
      <c r="H150" s="32">
        <f>ROUND(VLOOKUP($B150,'3.ข้อมูลงบทดลองปัจจุบัน'!$A$5:$CL$846,7,0),2)</f>
        <v>154400</v>
      </c>
      <c r="I150" s="32">
        <f>ROUND(VLOOKUP($B150,'3.ข้อมูลงบทดลองปัจจุบัน'!$A$5:$CL$846,8,0),2)</f>
        <v>61900</v>
      </c>
      <c r="J150" s="32">
        <f>ROUND(VLOOKUP($B150,'3.ข้อมูลงบทดลองปัจจุบัน'!$A$5:$CL$846,9,0),2)</f>
        <v>311958.14</v>
      </c>
      <c r="K150" s="32">
        <f>ROUND(VLOOKUP($B150,'3.ข้อมูลงบทดลองปัจจุบัน'!$A$5:$CL$846,10,0),2)</f>
        <v>302974.34999999998</v>
      </c>
      <c r="L150" s="32">
        <f>ROUND(VLOOKUP($B150,'3.ข้อมูลงบทดลองปัจจุบัน'!$A$5:$CL$846,11,0),2)</f>
        <v>227412.17</v>
      </c>
      <c r="M150" s="32">
        <f>ROUND(VLOOKUP($B150,'3.ข้อมูลงบทดลองปัจจุบัน'!$A$5:$CL$846,12,0),2)</f>
        <v>47550</v>
      </c>
      <c r="N150" s="32">
        <f>ROUND(VLOOKUP($B150,'3.ข้อมูลงบทดลองปัจจุบัน'!$A$5:$CL$846,13,0),2)</f>
        <v>580601.82999999996</v>
      </c>
      <c r="O150" s="32">
        <f>ROUND(VLOOKUP($B150,'3.ข้อมูลงบทดลองปัจจุบัน'!$A$5:$CL$846,14,0),2)</f>
        <v>111688.18</v>
      </c>
      <c r="P150" s="32">
        <f>ROUND(VLOOKUP($B150,'3.ข้อมูลงบทดลองปัจจุบัน'!$A$5:$CL$846,15,0),2)</f>
        <v>489737.02</v>
      </c>
      <c r="Q150" s="32">
        <f>ROUND(VLOOKUP($B150,'3.ข้อมูลงบทดลองปัจจุบัน'!$A$5:$CL$846,16,0),2)</f>
        <v>261134.41</v>
      </c>
      <c r="R150" s="32">
        <f>ROUND(VLOOKUP($B150,'3.ข้อมูลงบทดลองปัจจุบัน'!$A$5:$CL$846,17,0),2)</f>
        <v>273282.40999999997</v>
      </c>
      <c r="S150" s="32">
        <f>ROUND(VLOOKUP($B150,'3.ข้อมูลงบทดลองปัจจุบัน'!$A$5:$CL$846,18,0),2)</f>
        <v>70848.37</v>
      </c>
      <c r="T150" s="32">
        <f>ROUND(VLOOKUP($B150,'3.ข้อมูลงบทดลองปัจจุบัน'!$A$5:$CL$846,19,0),2)</f>
        <v>204659.97</v>
      </c>
      <c r="U150" s="32">
        <f>ROUND(VLOOKUP($B150,'3.ข้อมูลงบทดลองปัจจุบัน'!$A$5:$CL$846,20,0),2)</f>
        <v>73618.820000000007</v>
      </c>
      <c r="V150" s="32">
        <f>ROUND(VLOOKUP($B150,'3.ข้อมูลงบทดลองปัจจุบัน'!$A$5:$CL$846,21,0),2)</f>
        <v>140227.04</v>
      </c>
      <c r="W150" s="32">
        <f>ROUND(VLOOKUP($B150,'3.ข้อมูลงบทดลองปัจจุบัน'!$A$5:$CL$846,22,0),2)</f>
        <v>70118.45</v>
      </c>
      <c r="X150" s="32">
        <f>ROUND(VLOOKUP($B150,'3.ข้อมูลงบทดลองปัจจุบัน'!$A$5:$CL$846,23,0),2)</f>
        <v>929201.62</v>
      </c>
      <c r="Y150" s="32">
        <f>ROUND(VLOOKUP($B150,'3.ข้อมูลงบทดลองปัจจุบัน'!$A$5:$CL$846,24,0),2)</f>
        <v>75484.240000000005</v>
      </c>
      <c r="Z150" s="32">
        <f>ROUND(VLOOKUP($B150,'3.ข้อมูลงบทดลองปัจจุบัน'!$A$5:$CL$846,25,0),2)</f>
        <v>100091.25</v>
      </c>
      <c r="AA150" s="32">
        <f>ROUND(VLOOKUP($B150,'3.ข้อมูลงบทดลองปัจจุบัน'!$A$5:$CL$846,26,0),2)</f>
        <v>260602.72</v>
      </c>
      <c r="AB150" s="32">
        <f>ROUND(VLOOKUP($B150,'3.ข้อมูลงบทดลองปัจจุบัน'!$A$5:$CL$846,27,0),2)</f>
        <v>124233.92</v>
      </c>
      <c r="AC150" s="32">
        <f>ROUND(VLOOKUP($B150,'3.ข้อมูลงบทดลองปัจจุบัน'!$A$5:$CL$846,28,0),2)</f>
        <v>97815.38</v>
      </c>
      <c r="AD150" s="32">
        <f>ROUND(VLOOKUP($B150,'3.ข้อมูลงบทดลองปัจจุบัน'!$A$5:$CL$846,29,0),2)</f>
        <v>125446.8</v>
      </c>
      <c r="AE150" s="32">
        <f>ROUND(VLOOKUP($B150,'3.ข้อมูลงบทดลองปัจจุบัน'!$A$5:$CL$846,30,0),2)</f>
        <v>330314.34000000003</v>
      </c>
      <c r="AF150" s="32">
        <f>ROUND(VLOOKUP($B150,'3.ข้อมูลงบทดลองปัจจุบัน'!$A$5:$CL$846,31,0),2)</f>
        <v>94519.32</v>
      </c>
      <c r="AG150" s="32">
        <f>ROUND(VLOOKUP($B150,'3.ข้อมูลงบทดลองปัจจุบัน'!$A$5:$CL$846,32,0),2)</f>
        <v>168472.5</v>
      </c>
      <c r="AH150" s="32">
        <f>ROUND(VLOOKUP($B150,'3.ข้อมูลงบทดลองปัจจุบัน'!$A$5:$CL$846,33,0),2)</f>
        <v>239577.54</v>
      </c>
      <c r="AI150" s="32">
        <f>ROUND(VLOOKUP($B150,'3.ข้อมูลงบทดลองปัจจุบัน'!$A$5:$CL$846,34,0),2)</f>
        <v>292507.02</v>
      </c>
      <c r="AJ150" s="32">
        <f>ROUND(VLOOKUP($B150,'3.ข้อมูลงบทดลองปัจจุบัน'!$A$5:$CL$846,35,0),2)</f>
        <v>91284.33</v>
      </c>
      <c r="AK150" s="32">
        <f>ROUND(VLOOKUP($B150,'3.ข้อมูลงบทดลองปัจจุบัน'!$A$5:$CL$846,36,0),2)</f>
        <v>100462.14</v>
      </c>
      <c r="AL150" s="32">
        <f>ROUND(VLOOKUP($B150,'3.ข้อมูลงบทดลองปัจจุบัน'!$A$5:$CL$846,37,0),2)</f>
        <v>734354.4</v>
      </c>
      <c r="AM150" s="32">
        <f>ROUND(VLOOKUP($B150,'3.ข้อมูลงบทดลองปัจจุบัน'!$A$5:$CL$846,38,0),2)</f>
        <v>423760.13</v>
      </c>
      <c r="AN150" s="32">
        <f>ROUND(VLOOKUP($B150,'3.ข้อมูลงบทดลองปัจจุบัน'!$A$5:$CL$846,39,0),2)</f>
        <v>81986.42</v>
      </c>
      <c r="AO150" s="32">
        <f>ROUND(VLOOKUP($B150,'3.ข้อมูลงบทดลองปัจจุบัน'!$A$5:$CL$846,40,0),2)</f>
        <v>300223.07</v>
      </c>
      <c r="AP150" s="32">
        <f>ROUND(VLOOKUP($B150,'3.ข้อมูลงบทดลองปัจจุบัน'!$A$5:$CL$846,41,0),2)</f>
        <v>146998.57</v>
      </c>
      <c r="AQ150" s="32">
        <f>ROUND(VLOOKUP($B150,'3.ข้อมูลงบทดลองปัจจุบัน'!$A$5:$CL$846,42,0),2)</f>
        <v>211823.8</v>
      </c>
      <c r="AR150" s="32">
        <f>ROUND(VLOOKUP($B150,'3.ข้อมูลงบทดลองปัจจุบัน'!$A$5:$CL$846,43,0),2)</f>
        <v>124416.66</v>
      </c>
      <c r="AS150" s="32">
        <f>ROUND(VLOOKUP($B150,'3.ข้อมูลงบทดลองปัจจุบัน'!$A$5:$CL$846,44,0),2)</f>
        <v>655182.62</v>
      </c>
      <c r="AT150" s="32">
        <f>ROUND(VLOOKUP($B150,'3.ข้อมูลงบทดลองปัจจุบัน'!$A$5:$CL$846,45,0),2)</f>
        <v>161188.59</v>
      </c>
      <c r="AU150" s="32">
        <f>ROUND(VLOOKUP($B150,'3.ข้อมูลงบทดลองปัจจุบัน'!$A$5:$CL$846,46,0),2)</f>
        <v>304885</v>
      </c>
      <c r="AV150" s="32">
        <f>ROUND(VLOOKUP($B150,'3.ข้อมูลงบทดลองปัจจุบัน'!$A$5:$CL$846,47,0),2)</f>
        <v>130030</v>
      </c>
      <c r="AW150" s="32">
        <f>ROUND(VLOOKUP($B150,'3.ข้อมูลงบทดลองปัจจุบัน'!$A$5:$CL$846,48,0),2)</f>
        <v>205656.51</v>
      </c>
      <c r="AX150" s="32">
        <f>ROUND(VLOOKUP($B150,'3.ข้อมูลงบทดลองปัจจุบัน'!$A$5:$CL$846,49,0),2)</f>
        <v>134246.67000000001</v>
      </c>
      <c r="AY150" s="32">
        <f>ROUND(VLOOKUP($B150,'3.ข้อมูลงบทดลองปัจจุบัน'!$A$5:$CL$846,50,0),2)</f>
        <v>150506.98000000001</v>
      </c>
      <c r="AZ150" s="32">
        <f>ROUND(VLOOKUP($B150,'3.ข้อมูลงบทดลองปัจจุบัน'!$A$5:$CL$846,51,0),2)</f>
        <v>146728.84</v>
      </c>
      <c r="BA150" s="32">
        <f>ROUND(VLOOKUP($B150,'3.ข้อมูลงบทดลองปัจจุบัน'!$A$5:$CL$846,52,0),2)</f>
        <v>72239.42</v>
      </c>
      <c r="BB150" s="32">
        <f>ROUND(VLOOKUP($B150,'3.ข้อมูลงบทดลองปัจจุบัน'!$A$5:$CL$846,53,0),2)</f>
        <v>262479.90000000002</v>
      </c>
      <c r="BC150" s="32">
        <f>ROUND(VLOOKUP($B150,'3.ข้อมูลงบทดลองปัจจุบัน'!$A$5:$CL$846,54,0),2)</f>
        <v>126797.53</v>
      </c>
      <c r="BD150" s="32">
        <f>ROUND(VLOOKUP($B150,'3.ข้อมูลงบทดลองปัจจุบัน'!$A$5:$CL$846,55,0),2)</f>
        <v>256413.93</v>
      </c>
      <c r="BE150" s="32">
        <f>ROUND(VLOOKUP($B150,'3.ข้อมูลงบทดลองปัจจุบัน'!$A$5:$CL$846,56,0),2)</f>
        <v>230048.09</v>
      </c>
      <c r="BF150" s="32">
        <f>ROUND(VLOOKUP($B150,'3.ข้อมูลงบทดลองปัจจุบัน'!$A$5:$CL$846,57,0),2)</f>
        <v>156942.43</v>
      </c>
      <c r="BG150" s="32">
        <f>ROUND(VLOOKUP($B150,'3.ข้อมูลงบทดลองปัจจุบัน'!$A$5:$CL$846,58,0),2)</f>
        <v>67669.399999999994</v>
      </c>
      <c r="BH150" s="32">
        <f>ROUND(VLOOKUP($B150,'3.ข้อมูลงบทดลองปัจจุบัน'!$A$5:$CL$846,59,0),2)</f>
        <v>423045.77</v>
      </c>
      <c r="BI150" s="32">
        <f>ROUND(VLOOKUP($B150,'3.ข้อมูลงบทดลองปัจจุบัน'!$A$5:$CL$846,60,0),2)</f>
        <v>26482.18</v>
      </c>
      <c r="BJ150" s="32">
        <f>ROUND(VLOOKUP($B150,'3.ข้อมูลงบทดลองปัจจุบัน'!$A$5:$CL$846,61,0),2)</f>
        <v>85931.96</v>
      </c>
      <c r="BK150" s="32">
        <f>ROUND(VLOOKUP($B150,'3.ข้อมูลงบทดลองปัจจุบัน'!$A$5:$CL$846,62,0),2)</f>
        <v>167159.65</v>
      </c>
      <c r="BL150" s="32">
        <f>ROUND(VLOOKUP($B150,'3.ข้อมูลงบทดลองปัจจุบัน'!$A$5:$CL$846,63,0),2)</f>
        <v>136290.29999999999</v>
      </c>
      <c r="BM150" s="32">
        <f>ROUND(VLOOKUP($B150,'3.ข้อมูลงบทดลองปัจจุบัน'!$A$5:$CL$846,64,0),2)</f>
        <v>428322.09</v>
      </c>
      <c r="BN150" s="32">
        <f>ROUND(VLOOKUP($B150,'3.ข้อมูลงบทดลองปัจจุบัน'!$A$5:$CL$846,65,0),2)</f>
        <v>169453.88</v>
      </c>
      <c r="BO150" s="32">
        <f>ROUND(VLOOKUP($B150,'3.ข้อมูลงบทดลองปัจจุบัน'!$A$5:$CL$846,66,0),2)</f>
        <v>150650</v>
      </c>
      <c r="BP150" s="32">
        <f>ROUND(VLOOKUP($B150,'3.ข้อมูลงบทดลองปัจจุบัน'!$A$5:$CL$846,67,0),2)</f>
        <v>155824.85999999999</v>
      </c>
      <c r="BQ150" s="32">
        <f>ROUND(VLOOKUP($B150,'3.ข้อมูลงบทดลองปัจจุบัน'!$A$5:$CL$846,68,0),2)</f>
        <v>424520.3</v>
      </c>
      <c r="BR150" s="32">
        <f>ROUND(VLOOKUP($B150,'3.ข้อมูลงบทดลองปัจจุบัน'!$A$5:$CL$846,69,0),2)</f>
        <v>62542.16</v>
      </c>
      <c r="BS150" s="32">
        <f>ROUND(VLOOKUP($B150,'3.ข้อมูลงบทดลองปัจจุบัน'!$A$5:$CL$846,70,0),2)</f>
        <v>599145.68000000005</v>
      </c>
      <c r="BT150" s="32">
        <f>ROUND(VLOOKUP($B150,'3.ข้อมูลงบทดลองปัจจุบัน'!$A$5:$CL$846,71,0),2)</f>
        <v>65889.38</v>
      </c>
      <c r="BU150" s="32">
        <f>ROUND(VLOOKUP($B150,'3.ข้อมูลงบทดลองปัจจุบัน'!$A$5:$CL$846,72,0),2)</f>
        <v>387821.71</v>
      </c>
      <c r="BV150" s="32">
        <f>ROUND(VLOOKUP($B150,'3.ข้อมูลงบทดลองปัจจุบัน'!$A$5:$CL$846,73,0),2)</f>
        <v>324998.86</v>
      </c>
      <c r="BW150" s="32">
        <f>ROUND(VLOOKUP($B150,'3.ข้อมูลงบทดลองปัจจุบัน'!$A$5:$CL$846,74,0),2)</f>
        <v>150</v>
      </c>
      <c r="BX150" s="32">
        <f>ROUND(VLOOKUP($B150,'3.ข้อมูลงบทดลองปัจจุบัน'!$A$5:$CL$846,75,0),2)</f>
        <v>199529.62</v>
      </c>
      <c r="BY150" s="32">
        <f>ROUND(VLOOKUP($B150,'3.ข้อมูลงบทดลองปัจจุบัน'!$A$5:$CL$846,76,0),2)</f>
        <v>191568</v>
      </c>
      <c r="BZ150" s="32">
        <f>ROUND(VLOOKUP($B150,'3.ข้อมูลงบทดลองปัจจุบัน'!$A$5:$CL$846,77,0),2)</f>
        <v>336669.6</v>
      </c>
      <c r="CA150" s="32">
        <f>ROUND(VLOOKUP($B150,'3.ข้อมูลงบทดลองปัจจุบัน'!$A$5:$CL$846,78,0),2)</f>
        <v>193330.24</v>
      </c>
      <c r="CB150" s="32">
        <f>ROUND(VLOOKUP($B150,'3.ข้อมูลงบทดลองปัจจุบัน'!$A$5:$CL$846,79,0),2)</f>
        <v>182269.23</v>
      </c>
      <c r="CC150" s="32">
        <f>ROUND(VLOOKUP($B150,'3.ข้อมูลงบทดลองปัจจุบัน'!$A$5:$CL$846,80,0),2)</f>
        <v>350378.8</v>
      </c>
      <c r="CD150" s="32">
        <f>ROUND(VLOOKUP($B150,'3.ข้อมูลงบทดลองปัจจุบัน'!$A$5:$CL$846,81,0),2)</f>
        <v>244270</v>
      </c>
      <c r="CE150" s="32">
        <f>ROUND(VLOOKUP($B150,'3.ข้อมูลงบทดลองปัจจุบัน'!$A$5:$CL$846,82,0),2)</f>
        <v>0</v>
      </c>
      <c r="CF150" s="32">
        <f>ROUND(VLOOKUP($B150,'3.ข้อมูลงบทดลองปัจจุบัน'!$A$5:$CL$846,83,0),2)</f>
        <v>65700</v>
      </c>
      <c r="CG150" s="32">
        <f>ROUND(VLOOKUP($B150,'3.ข้อมูลงบทดลองปัจจุบัน'!$A$5:$CL$846,84,0),2)</f>
        <v>188740</v>
      </c>
      <c r="CH150" s="32">
        <f>ROUND(VLOOKUP($B150,'3.ข้อมูลงบทดลองปัจจุบัน'!$A$5:$CL$846,85,0),2)</f>
        <v>244699</v>
      </c>
      <c r="CI150" s="32">
        <f>ROUND(VLOOKUP($B150,'3.ข้อมูลงบทดลองปัจจุบัน'!$A$5:$CL$846,86,0),2)</f>
        <v>0</v>
      </c>
      <c r="CJ150" s="32">
        <f>ROUND(VLOOKUP($B150,'3.ข้อมูลงบทดลองปัจจุบัน'!$A$5:$CL$846,87,0),2)</f>
        <v>195052.4</v>
      </c>
      <c r="CK150" s="32">
        <f>ROUND(VLOOKUP($B150,'3.ข้อมูลงบทดลองปัจจุบัน'!$A$5:$CL$846,88,0),2)</f>
        <v>235501.5</v>
      </c>
      <c r="CL150" s="32">
        <f>ROUND(VLOOKUP($B150,'3.ข้อมูลงบทดลองปัจจุบัน'!$A$5:$CL$846,89,0),2)</f>
        <v>86220.97</v>
      </c>
      <c r="CM150" s="32">
        <f>ROUND(VLOOKUP($B150,'3.ข้อมูลงบทดลองปัจจุบัน'!$A$5:$CL$846,90,0),2)</f>
        <v>0</v>
      </c>
      <c r="CO150" s="75"/>
    </row>
    <row r="151" spans="1:93" x14ac:dyDescent="0.7">
      <c r="A151" s="101" t="s">
        <v>1472</v>
      </c>
      <c r="B151" s="101" t="s">
        <v>2050</v>
      </c>
      <c r="C151" s="100" t="s">
        <v>695</v>
      </c>
      <c r="D151" s="32">
        <f>ROUND(VLOOKUP($B151,'3.ข้อมูลงบทดลองปัจจุบัน'!$A$5:$CL$846,3,0),2)</f>
        <v>0</v>
      </c>
      <c r="E151" s="32">
        <f>ROUND(VLOOKUP($B151,'3.ข้อมูลงบทดลองปัจจุบัน'!$A$5:$CL$846,4,0),2)</f>
        <v>12000</v>
      </c>
      <c r="F151" s="32">
        <f>ROUND(VLOOKUP($B151,'3.ข้อมูลงบทดลองปัจจุบัน'!$A$5:$CL$846,5,0),2)</f>
        <v>0</v>
      </c>
      <c r="G151" s="32">
        <f>ROUND(VLOOKUP($B151,'3.ข้อมูลงบทดลองปัจจุบัน'!$A$5:$CL$846,6,0),2)</f>
        <v>2500</v>
      </c>
      <c r="H151" s="32">
        <f>ROUND(VLOOKUP($B151,'3.ข้อมูลงบทดลองปัจจุบัน'!$A$5:$CL$846,7,0),2)</f>
        <v>0</v>
      </c>
      <c r="I151" s="32">
        <f>ROUND(VLOOKUP($B151,'3.ข้อมูลงบทดลองปัจจุบัน'!$A$5:$CL$846,8,0),2)</f>
        <v>0</v>
      </c>
      <c r="J151" s="32">
        <f>ROUND(VLOOKUP($B151,'3.ข้อมูลงบทดลองปัจจุบัน'!$A$5:$CL$846,9,0),2)</f>
        <v>0</v>
      </c>
      <c r="K151" s="32">
        <f>ROUND(VLOOKUP($B151,'3.ข้อมูลงบทดลองปัจจุบัน'!$A$5:$CL$846,10,0),2)</f>
        <v>0</v>
      </c>
      <c r="L151" s="32">
        <f>ROUND(VLOOKUP($B151,'3.ข้อมูลงบทดลองปัจจุบัน'!$A$5:$CL$846,11,0),2)</f>
        <v>0</v>
      </c>
      <c r="M151" s="32">
        <f>ROUND(VLOOKUP($B151,'3.ข้อมูลงบทดลองปัจจุบัน'!$A$5:$CL$846,12,0),2)</f>
        <v>0</v>
      </c>
      <c r="N151" s="32">
        <f>ROUND(VLOOKUP($B151,'3.ข้อมูลงบทดลองปัจจุบัน'!$A$5:$CL$846,13,0),2)</f>
        <v>5900</v>
      </c>
      <c r="O151" s="32">
        <f>ROUND(VLOOKUP($B151,'3.ข้อมูลงบทดลองปัจจุบัน'!$A$5:$CL$846,14,0),2)</f>
        <v>0</v>
      </c>
      <c r="P151" s="32">
        <f>ROUND(VLOOKUP($B151,'3.ข้อมูลงบทดลองปัจจุบัน'!$A$5:$CL$846,15,0),2)</f>
        <v>135515.5</v>
      </c>
      <c r="Q151" s="32">
        <f>ROUND(VLOOKUP($B151,'3.ข้อมูลงบทดลองปัจจุบัน'!$A$5:$CL$846,16,0),2)</f>
        <v>117570</v>
      </c>
      <c r="R151" s="32">
        <f>ROUND(VLOOKUP($B151,'3.ข้อมูลงบทดลองปัจจุบัน'!$A$5:$CL$846,17,0),2)</f>
        <v>0</v>
      </c>
      <c r="S151" s="32">
        <f>ROUND(VLOOKUP($B151,'3.ข้อมูลงบทดลองปัจจุบัน'!$A$5:$CL$846,18,0),2)</f>
        <v>255916</v>
      </c>
      <c r="T151" s="32">
        <f>ROUND(VLOOKUP($B151,'3.ข้อมูลงบทดลองปัจจุบัน'!$A$5:$CL$846,19,0),2)</f>
        <v>69715</v>
      </c>
      <c r="U151" s="32">
        <f>ROUND(VLOOKUP($B151,'3.ข้อมูลงบทดลองปัจจุบัน'!$A$5:$CL$846,20,0),2)</f>
        <v>127116</v>
      </c>
      <c r="V151" s="32">
        <f>ROUND(VLOOKUP($B151,'3.ข้อมูลงบทดลองปัจจุบัน'!$A$5:$CL$846,21,0),2)</f>
        <v>58850</v>
      </c>
      <c r="W151" s="32">
        <f>ROUND(VLOOKUP($B151,'3.ข้อมูลงบทดลองปัจจุบัน'!$A$5:$CL$846,22,0),2)</f>
        <v>75000</v>
      </c>
      <c r="X151" s="32">
        <f>ROUND(VLOOKUP($B151,'3.ข้อมูลงบทดลองปัจจุบัน'!$A$5:$CL$846,23,0),2)</f>
        <v>0</v>
      </c>
      <c r="Y151" s="32">
        <f>ROUND(VLOOKUP($B151,'3.ข้อมูลงบทดลองปัจจุบัน'!$A$5:$CL$846,24,0),2)</f>
        <v>0</v>
      </c>
      <c r="Z151" s="32">
        <f>ROUND(VLOOKUP($B151,'3.ข้อมูลงบทดลองปัจจุบัน'!$A$5:$CL$846,25,0),2)</f>
        <v>0</v>
      </c>
      <c r="AA151" s="32">
        <f>ROUND(VLOOKUP($B151,'3.ข้อมูลงบทดลองปัจจุบัน'!$A$5:$CL$846,26,0),2)</f>
        <v>0</v>
      </c>
      <c r="AB151" s="32">
        <f>ROUND(VLOOKUP($B151,'3.ข้อมูลงบทดลองปัจจุบัน'!$A$5:$CL$846,27,0),2)</f>
        <v>0</v>
      </c>
      <c r="AC151" s="32">
        <f>ROUND(VLOOKUP($B151,'3.ข้อมูลงบทดลองปัจจุบัน'!$A$5:$CL$846,28,0),2)</f>
        <v>0</v>
      </c>
      <c r="AD151" s="32">
        <f>ROUND(VLOOKUP($B151,'3.ข้อมูลงบทดลองปัจจุบัน'!$A$5:$CL$846,29,0),2)</f>
        <v>0</v>
      </c>
      <c r="AE151" s="32">
        <f>ROUND(VLOOKUP($B151,'3.ข้อมูลงบทดลองปัจจุบัน'!$A$5:$CL$846,30,0),2)</f>
        <v>52430</v>
      </c>
      <c r="AF151" s="32">
        <f>ROUND(VLOOKUP($B151,'3.ข้อมูลงบทดลองปัจจุบัน'!$A$5:$CL$846,31,0),2)</f>
        <v>0</v>
      </c>
      <c r="AG151" s="32">
        <f>ROUND(VLOOKUP($B151,'3.ข้อมูลงบทดลองปัจจุบัน'!$A$5:$CL$846,32,0),2)</f>
        <v>13910</v>
      </c>
      <c r="AH151" s="32">
        <f>ROUND(VLOOKUP($B151,'3.ข้อมูลงบทดลองปัจจุบัน'!$A$5:$CL$846,33,0),2)</f>
        <v>81052.5</v>
      </c>
      <c r="AI151" s="32">
        <f>ROUND(VLOOKUP($B151,'3.ข้อมูลงบทดลองปัจจุบัน'!$A$5:$CL$846,34,0),2)</f>
        <v>60968.9</v>
      </c>
      <c r="AJ151" s="32">
        <f>ROUND(VLOOKUP($B151,'3.ข้อมูลงบทดลองปัจจุบัน'!$A$5:$CL$846,35,0),2)</f>
        <v>138190</v>
      </c>
      <c r="AK151" s="32">
        <f>ROUND(VLOOKUP($B151,'3.ข้อมูลงบทดลองปัจจุบัน'!$A$5:$CL$846,36,0),2)</f>
        <v>21590</v>
      </c>
      <c r="AL151" s="32">
        <f>ROUND(VLOOKUP($B151,'3.ข้อมูลงบทดลองปัจจุบัน'!$A$5:$CL$846,37,0),2)</f>
        <v>251315</v>
      </c>
      <c r="AM151" s="32">
        <f>ROUND(VLOOKUP($B151,'3.ข้อมูลงบทดลองปัจจุบัน'!$A$5:$CL$846,38,0),2)</f>
        <v>0</v>
      </c>
      <c r="AN151" s="32">
        <f>ROUND(VLOOKUP($B151,'3.ข้อมูลงบทดลองปัจจุบัน'!$A$5:$CL$846,39,0),2)</f>
        <v>900</v>
      </c>
      <c r="AO151" s="32">
        <f>ROUND(VLOOKUP($B151,'3.ข้อมูลงบทดลองปัจจุบัน'!$A$5:$CL$846,40,0),2)</f>
        <v>0</v>
      </c>
      <c r="AP151" s="32">
        <f>ROUND(VLOOKUP($B151,'3.ข้อมูลงบทดลองปัจจุบัน'!$A$5:$CL$846,41,0),2)</f>
        <v>0</v>
      </c>
      <c r="AQ151" s="32">
        <f>ROUND(VLOOKUP($B151,'3.ข้อมูลงบทดลองปัจจุบัน'!$A$5:$CL$846,42,0),2)</f>
        <v>60543</v>
      </c>
      <c r="AR151" s="32">
        <f>ROUND(VLOOKUP($B151,'3.ข้อมูลงบทดลองปัจจุบัน'!$A$5:$CL$846,43,0),2)</f>
        <v>0</v>
      </c>
      <c r="AS151" s="32">
        <f>ROUND(VLOOKUP($B151,'3.ข้อมูลงบทดลองปัจจุบัน'!$A$5:$CL$846,44,0),2)</f>
        <v>14800</v>
      </c>
      <c r="AT151" s="32">
        <f>ROUND(VLOOKUP($B151,'3.ข้อมูลงบทดลองปัจจุบัน'!$A$5:$CL$846,45,0),2)</f>
        <v>0</v>
      </c>
      <c r="AU151" s="32">
        <f>ROUND(VLOOKUP($B151,'3.ข้อมูลงบทดลองปัจจุบัน'!$A$5:$CL$846,46,0),2)</f>
        <v>30000</v>
      </c>
      <c r="AV151" s="32">
        <f>ROUND(VLOOKUP($B151,'3.ข้อมูลงบทดลองปัจจุบัน'!$A$5:$CL$846,47,0),2)</f>
        <v>0</v>
      </c>
      <c r="AW151" s="32">
        <f>ROUND(VLOOKUP($B151,'3.ข้อมูลงบทดลองปัจจุบัน'!$A$5:$CL$846,48,0),2)</f>
        <v>0</v>
      </c>
      <c r="AX151" s="32">
        <f>ROUND(VLOOKUP($B151,'3.ข้อมูลงบทดลองปัจจุบัน'!$A$5:$CL$846,49,0),2)</f>
        <v>85600</v>
      </c>
      <c r="AY151" s="32">
        <f>ROUND(VLOOKUP($B151,'3.ข้อมูลงบทดลองปัจจุบัน'!$A$5:$CL$846,50,0),2)</f>
        <v>52965</v>
      </c>
      <c r="AZ151" s="32">
        <f>ROUND(VLOOKUP($B151,'3.ข้อมูลงบทดลองปัจจุบัน'!$A$5:$CL$846,51,0),2)</f>
        <v>0</v>
      </c>
      <c r="BA151" s="32">
        <f>ROUND(VLOOKUP($B151,'3.ข้อมูลงบทดลองปัจจุบัน'!$A$5:$CL$846,52,0),2)</f>
        <v>0</v>
      </c>
      <c r="BB151" s="32">
        <f>ROUND(VLOOKUP($B151,'3.ข้อมูลงบทดลองปัจจุบัน'!$A$5:$CL$846,53,0),2)</f>
        <v>0</v>
      </c>
      <c r="BC151" s="32">
        <f>ROUND(VLOOKUP($B151,'3.ข้อมูลงบทดลองปัจจุบัน'!$A$5:$CL$846,54,0),2)</f>
        <v>28450</v>
      </c>
      <c r="BD151" s="32">
        <f>ROUND(VLOOKUP($B151,'3.ข้อมูลงบทดลองปัจจุบัน'!$A$5:$CL$846,55,0),2)</f>
        <v>0</v>
      </c>
      <c r="BE151" s="32">
        <f>ROUND(VLOOKUP($B151,'3.ข้อมูลงบทดลองปัจจุบัน'!$A$5:$CL$846,56,0),2)</f>
        <v>48150</v>
      </c>
      <c r="BF151" s="32">
        <f>ROUND(VLOOKUP($B151,'3.ข้อมูลงบทดลองปัจจุบัน'!$A$5:$CL$846,57,0),2)</f>
        <v>34240</v>
      </c>
      <c r="BG151" s="32">
        <f>ROUND(VLOOKUP($B151,'3.ข้อมูลงบทดลองปัจจุบัน'!$A$5:$CL$846,58,0),2)</f>
        <v>0</v>
      </c>
      <c r="BH151" s="32">
        <f>ROUND(VLOOKUP($B151,'3.ข้อมูลงบทดลองปัจจุบัน'!$A$5:$CL$846,59,0),2)</f>
        <v>2600</v>
      </c>
      <c r="BI151" s="32">
        <f>ROUND(VLOOKUP($B151,'3.ข้อมูลงบทดลองปัจจุบัน'!$A$5:$CL$846,60,0),2)</f>
        <v>0</v>
      </c>
      <c r="BJ151" s="32">
        <f>ROUND(VLOOKUP($B151,'3.ข้อมูลงบทดลองปัจจุบัน'!$A$5:$CL$846,61,0),2)</f>
        <v>1800</v>
      </c>
      <c r="BK151" s="32">
        <f>ROUND(VLOOKUP($B151,'3.ข้อมูลงบทดลองปัจจุบัน'!$A$5:$CL$846,62,0),2)</f>
        <v>71690</v>
      </c>
      <c r="BL151" s="32">
        <f>ROUND(VLOOKUP($B151,'3.ข้อมูลงบทดลองปัจจุบัน'!$A$5:$CL$846,63,0),2)</f>
        <v>0</v>
      </c>
      <c r="BM151" s="32">
        <f>ROUND(VLOOKUP($B151,'3.ข้อมูลงบทดลองปัจจุบัน'!$A$5:$CL$846,64,0),2)</f>
        <v>8160</v>
      </c>
      <c r="BN151" s="32">
        <f>ROUND(VLOOKUP($B151,'3.ข้อมูลงบทดลองปัจจุบัน'!$A$5:$CL$846,65,0),2)</f>
        <v>85327</v>
      </c>
      <c r="BO151" s="32">
        <f>ROUND(VLOOKUP($B151,'3.ข้อมูลงบทดลองปัจจุบัน'!$A$5:$CL$846,66,0),2)</f>
        <v>173660</v>
      </c>
      <c r="BP151" s="32">
        <f>ROUND(VLOOKUP($B151,'3.ข้อมูลงบทดลองปัจจุบัน'!$A$5:$CL$846,67,0),2)</f>
        <v>4500</v>
      </c>
      <c r="BQ151" s="32">
        <f>ROUND(VLOOKUP($B151,'3.ข้อมูลงบทดลองปัจจุบัน'!$A$5:$CL$846,68,0),2)</f>
        <v>174410</v>
      </c>
      <c r="BR151" s="32">
        <f>ROUND(VLOOKUP($B151,'3.ข้อมูลงบทดลองปัจจุบัน'!$A$5:$CL$846,69,0),2)</f>
        <v>0</v>
      </c>
      <c r="BS151" s="32">
        <f>ROUND(VLOOKUP($B151,'3.ข้อมูลงบทดลองปัจจุบัน'!$A$5:$CL$846,70,0),2)</f>
        <v>1168748.6299999999</v>
      </c>
      <c r="BT151" s="32">
        <f>ROUND(VLOOKUP($B151,'3.ข้อมูลงบทดลองปัจจุบัน'!$A$5:$CL$846,71,0),2)</f>
        <v>47080</v>
      </c>
      <c r="BU151" s="32">
        <f>ROUND(VLOOKUP($B151,'3.ข้อมูลงบทดลองปัจจุบัน'!$A$5:$CL$846,72,0),2)</f>
        <v>43870</v>
      </c>
      <c r="BV151" s="32">
        <f>ROUND(VLOOKUP($B151,'3.ข้อมูลงบทดลองปัจจุบัน'!$A$5:$CL$846,73,0),2)</f>
        <v>7400</v>
      </c>
      <c r="BW151" s="32">
        <f>ROUND(VLOOKUP($B151,'3.ข้อมูลงบทดลองปัจจุบัน'!$A$5:$CL$846,74,0),2)</f>
        <v>0</v>
      </c>
      <c r="BX151" s="32">
        <f>ROUND(VLOOKUP($B151,'3.ข้อมูลงบทดลองปัจจุบัน'!$A$5:$CL$846,75,0),2)</f>
        <v>4900</v>
      </c>
      <c r="BY151" s="32">
        <f>ROUND(VLOOKUP($B151,'3.ข้อมูลงบทดลองปัจจุบัน'!$A$5:$CL$846,76,0),2)</f>
        <v>207700.3</v>
      </c>
      <c r="BZ151" s="32">
        <f>ROUND(VLOOKUP($B151,'3.ข้อมูลงบทดลองปัจจุบัน'!$A$5:$CL$846,77,0),2)</f>
        <v>78764</v>
      </c>
      <c r="CA151" s="32">
        <f>ROUND(VLOOKUP($B151,'3.ข้อมูลงบทดลองปัจจุบัน'!$A$5:$CL$846,78,0),2)</f>
        <v>84440</v>
      </c>
      <c r="CB151" s="32">
        <f>ROUND(VLOOKUP($B151,'3.ข้อมูลงบทดลองปัจจุบัน'!$A$5:$CL$846,79,0),2)</f>
        <v>0</v>
      </c>
      <c r="CC151" s="32">
        <f>ROUND(VLOOKUP($B151,'3.ข้อมูลงบทดลองปัจจุบัน'!$A$5:$CL$846,80,0),2)</f>
        <v>53270</v>
      </c>
      <c r="CD151" s="32">
        <f>ROUND(VLOOKUP($B151,'3.ข้อมูลงบทดลองปัจจุบัน'!$A$5:$CL$846,81,0),2)</f>
        <v>31672</v>
      </c>
      <c r="CE151" s="32">
        <f>ROUND(VLOOKUP($B151,'3.ข้อมูลงบทดลองปัจจุบัน'!$A$5:$CL$846,82,0),2)</f>
        <v>0</v>
      </c>
      <c r="CF151" s="32">
        <f>ROUND(VLOOKUP($B151,'3.ข้อมูลงบทดลองปัจจุบัน'!$A$5:$CL$846,83,0),2)</f>
        <v>0</v>
      </c>
      <c r="CG151" s="32">
        <f>ROUND(VLOOKUP($B151,'3.ข้อมูลงบทดลองปัจจุบัน'!$A$5:$CL$846,84,0),2)</f>
        <v>0</v>
      </c>
      <c r="CH151" s="32">
        <f>ROUND(VLOOKUP($B151,'3.ข้อมูลงบทดลองปัจจุบัน'!$A$5:$CL$846,85,0),2)</f>
        <v>0</v>
      </c>
      <c r="CI151" s="32">
        <f>ROUND(VLOOKUP($B151,'3.ข้อมูลงบทดลองปัจจุบัน'!$A$5:$CL$846,86,0),2)</f>
        <v>0</v>
      </c>
      <c r="CJ151" s="32">
        <f>ROUND(VLOOKUP($B151,'3.ข้อมูลงบทดลองปัจจุบัน'!$A$5:$CL$846,87,0),2)</f>
        <v>3500</v>
      </c>
      <c r="CK151" s="32">
        <f>ROUND(VLOOKUP($B151,'3.ข้อมูลงบทดลองปัจจุบัน'!$A$5:$CL$846,88,0),2)</f>
        <v>0</v>
      </c>
      <c r="CL151" s="32">
        <f>ROUND(VLOOKUP($B151,'3.ข้อมูลงบทดลองปัจจุบัน'!$A$5:$CL$846,89,0),2)</f>
        <v>198078.4</v>
      </c>
      <c r="CM151" s="32">
        <f>ROUND(VLOOKUP($B151,'3.ข้อมูลงบทดลองปัจจุบัน'!$A$5:$CL$846,90,0),2)</f>
        <v>31693.4</v>
      </c>
      <c r="CO151" s="75"/>
    </row>
    <row r="152" spans="1:93" x14ac:dyDescent="0.7">
      <c r="A152" s="101" t="s">
        <v>1472</v>
      </c>
      <c r="B152" s="101" t="s">
        <v>2051</v>
      </c>
      <c r="C152" s="100" t="s">
        <v>696</v>
      </c>
      <c r="D152" s="32">
        <f>ROUND(VLOOKUP($B152,'3.ข้อมูลงบทดลองปัจจุบัน'!$A$5:$CL$846,3,0),2)</f>
        <v>0</v>
      </c>
      <c r="E152" s="32">
        <f>ROUND(VLOOKUP($B152,'3.ข้อมูลงบทดลองปัจจุบัน'!$A$5:$CL$846,4,0),2)</f>
        <v>0</v>
      </c>
      <c r="F152" s="32">
        <f>ROUND(VLOOKUP($B152,'3.ข้อมูลงบทดลองปัจจุบัน'!$A$5:$CL$846,5,0),2)</f>
        <v>650</v>
      </c>
      <c r="G152" s="32">
        <f>ROUND(VLOOKUP($B152,'3.ข้อมูลงบทดลองปัจจุบัน'!$A$5:$CL$846,6,0),2)</f>
        <v>0</v>
      </c>
      <c r="H152" s="32">
        <f>ROUND(VLOOKUP($B152,'3.ข้อมูลงบทดลองปัจจุบัน'!$A$5:$CL$846,7,0),2)</f>
        <v>0</v>
      </c>
      <c r="I152" s="32">
        <f>ROUND(VLOOKUP($B152,'3.ข้อมูลงบทดลองปัจจุบัน'!$A$5:$CL$846,8,0),2)</f>
        <v>0</v>
      </c>
      <c r="J152" s="32">
        <f>ROUND(VLOOKUP($B152,'3.ข้อมูลงบทดลองปัจจุบัน'!$A$5:$CL$846,9,0),2)</f>
        <v>0</v>
      </c>
      <c r="K152" s="32">
        <f>ROUND(VLOOKUP($B152,'3.ข้อมูลงบทดลองปัจจุบัน'!$A$5:$CL$846,10,0),2)</f>
        <v>0</v>
      </c>
      <c r="L152" s="32">
        <f>ROUND(VLOOKUP($B152,'3.ข้อมูลงบทดลองปัจจุบัน'!$A$5:$CL$846,11,0),2)</f>
        <v>63250</v>
      </c>
      <c r="M152" s="32">
        <f>ROUND(VLOOKUP($B152,'3.ข้อมูลงบทดลองปัจจุบัน'!$A$5:$CL$846,12,0),2)</f>
        <v>0</v>
      </c>
      <c r="N152" s="32">
        <f>ROUND(VLOOKUP($B152,'3.ข้อมูลงบทดลองปัจจุบัน'!$A$5:$CL$846,13,0),2)</f>
        <v>0</v>
      </c>
      <c r="O152" s="32">
        <f>ROUND(VLOOKUP($B152,'3.ข้อมูลงบทดลองปัจจุบัน'!$A$5:$CL$846,14,0),2)</f>
        <v>0</v>
      </c>
      <c r="P152" s="32">
        <f>ROUND(VLOOKUP($B152,'3.ข้อมูลงบทดลองปัจจุบัน'!$A$5:$CL$846,15,0),2)</f>
        <v>0</v>
      </c>
      <c r="Q152" s="32">
        <f>ROUND(VLOOKUP($B152,'3.ข้อมูลงบทดลองปัจจุบัน'!$A$5:$CL$846,16,0),2)</f>
        <v>0</v>
      </c>
      <c r="R152" s="32">
        <f>ROUND(VLOOKUP($B152,'3.ข้อมูลงบทดลองปัจจุบัน'!$A$5:$CL$846,17,0),2)</f>
        <v>0</v>
      </c>
      <c r="S152" s="32">
        <f>ROUND(VLOOKUP($B152,'3.ข้อมูลงบทดลองปัจจุบัน'!$A$5:$CL$846,18,0),2)</f>
        <v>0</v>
      </c>
      <c r="T152" s="32">
        <f>ROUND(VLOOKUP($B152,'3.ข้อมูลงบทดลองปัจจุบัน'!$A$5:$CL$846,19,0),2)</f>
        <v>0</v>
      </c>
      <c r="U152" s="32">
        <f>ROUND(VLOOKUP($B152,'3.ข้อมูลงบทดลองปัจจุบัน'!$A$5:$CL$846,20,0),2)</f>
        <v>0</v>
      </c>
      <c r="V152" s="32">
        <f>ROUND(VLOOKUP($B152,'3.ข้อมูลงบทดลองปัจจุบัน'!$A$5:$CL$846,21,0),2)</f>
        <v>0</v>
      </c>
      <c r="W152" s="32">
        <f>ROUND(VLOOKUP($B152,'3.ข้อมูลงบทดลองปัจจุบัน'!$A$5:$CL$846,22,0),2)</f>
        <v>0</v>
      </c>
      <c r="X152" s="32">
        <f>ROUND(VLOOKUP($B152,'3.ข้อมูลงบทดลองปัจจุบัน'!$A$5:$CL$846,23,0),2)</f>
        <v>0</v>
      </c>
      <c r="Y152" s="32">
        <f>ROUND(VLOOKUP($B152,'3.ข้อมูลงบทดลองปัจจุบัน'!$A$5:$CL$846,24,0),2)</f>
        <v>0</v>
      </c>
      <c r="Z152" s="32">
        <f>ROUND(VLOOKUP($B152,'3.ข้อมูลงบทดลองปัจจุบัน'!$A$5:$CL$846,25,0),2)</f>
        <v>0</v>
      </c>
      <c r="AA152" s="32">
        <f>ROUND(VLOOKUP($B152,'3.ข้อมูลงบทดลองปัจจุบัน'!$A$5:$CL$846,26,0),2)</f>
        <v>0</v>
      </c>
      <c r="AB152" s="32">
        <f>ROUND(VLOOKUP($B152,'3.ข้อมูลงบทดลองปัจจุบัน'!$A$5:$CL$846,27,0),2)</f>
        <v>0</v>
      </c>
      <c r="AC152" s="32">
        <f>ROUND(VLOOKUP($B152,'3.ข้อมูลงบทดลองปัจจุบัน'!$A$5:$CL$846,28,0),2)</f>
        <v>0</v>
      </c>
      <c r="AD152" s="32">
        <f>ROUND(VLOOKUP($B152,'3.ข้อมูลงบทดลองปัจจุบัน'!$A$5:$CL$846,29,0),2)</f>
        <v>6560</v>
      </c>
      <c r="AE152" s="32">
        <f>ROUND(VLOOKUP($B152,'3.ข้อมูลงบทดลองปัจจุบัน'!$A$5:$CL$846,30,0),2)</f>
        <v>0</v>
      </c>
      <c r="AF152" s="32">
        <f>ROUND(VLOOKUP($B152,'3.ข้อมูลงบทดลองปัจจุบัน'!$A$5:$CL$846,31,0),2)</f>
        <v>0</v>
      </c>
      <c r="AG152" s="32">
        <f>ROUND(VLOOKUP($B152,'3.ข้อมูลงบทดลองปัจจุบัน'!$A$5:$CL$846,32,0),2)</f>
        <v>55650</v>
      </c>
      <c r="AH152" s="32">
        <f>ROUND(VLOOKUP($B152,'3.ข้อมูลงบทดลองปัจจุบัน'!$A$5:$CL$846,33,0),2)</f>
        <v>0</v>
      </c>
      <c r="AI152" s="32">
        <f>ROUND(VLOOKUP($B152,'3.ข้อมูลงบทดลองปัจจุบัน'!$A$5:$CL$846,34,0),2)</f>
        <v>0</v>
      </c>
      <c r="AJ152" s="32">
        <f>ROUND(VLOOKUP($B152,'3.ข้อมูลงบทดลองปัจจุบัน'!$A$5:$CL$846,35,0),2)</f>
        <v>0</v>
      </c>
      <c r="AK152" s="32">
        <f>ROUND(VLOOKUP($B152,'3.ข้อมูลงบทดลองปัจจุบัน'!$A$5:$CL$846,36,0),2)</f>
        <v>0</v>
      </c>
      <c r="AL152" s="32">
        <f>ROUND(VLOOKUP($B152,'3.ข้อมูลงบทดลองปัจจุบัน'!$A$5:$CL$846,37,0),2)</f>
        <v>0</v>
      </c>
      <c r="AM152" s="32">
        <f>ROUND(VLOOKUP($B152,'3.ข้อมูลงบทดลองปัจจุบัน'!$A$5:$CL$846,38,0),2)</f>
        <v>0</v>
      </c>
      <c r="AN152" s="32">
        <f>ROUND(VLOOKUP($B152,'3.ข้อมูลงบทดลองปัจจุบัน'!$A$5:$CL$846,39,0),2)</f>
        <v>3000</v>
      </c>
      <c r="AO152" s="32">
        <f>ROUND(VLOOKUP($B152,'3.ข้อมูลงบทดลองปัจจุบัน'!$A$5:$CL$846,40,0),2)</f>
        <v>0</v>
      </c>
      <c r="AP152" s="32">
        <f>ROUND(VLOOKUP($B152,'3.ข้อมูลงบทดลองปัจจุบัน'!$A$5:$CL$846,41,0),2)</f>
        <v>0</v>
      </c>
      <c r="AQ152" s="32">
        <f>ROUND(VLOOKUP($B152,'3.ข้อมูลงบทดลองปัจจุบัน'!$A$5:$CL$846,42,0),2)</f>
        <v>30000</v>
      </c>
      <c r="AR152" s="32">
        <f>ROUND(VLOOKUP($B152,'3.ข้อมูลงบทดลองปัจจุบัน'!$A$5:$CL$846,43,0),2)</f>
        <v>0</v>
      </c>
      <c r="AS152" s="32">
        <f>ROUND(VLOOKUP($B152,'3.ข้อมูลงบทดลองปัจจุบัน'!$A$5:$CL$846,44,0),2)</f>
        <v>0</v>
      </c>
      <c r="AT152" s="32">
        <f>ROUND(VLOOKUP($B152,'3.ข้อมูลงบทดลองปัจจุบัน'!$A$5:$CL$846,45,0),2)</f>
        <v>0</v>
      </c>
      <c r="AU152" s="32">
        <f>ROUND(VLOOKUP($B152,'3.ข้อมูลงบทดลองปัจจุบัน'!$A$5:$CL$846,46,0),2)</f>
        <v>0</v>
      </c>
      <c r="AV152" s="32">
        <f>ROUND(VLOOKUP($B152,'3.ข้อมูลงบทดลองปัจจุบัน'!$A$5:$CL$846,47,0),2)</f>
        <v>0</v>
      </c>
      <c r="AW152" s="32">
        <f>ROUND(VLOOKUP($B152,'3.ข้อมูลงบทดลองปัจจุบัน'!$A$5:$CL$846,48,0),2)</f>
        <v>0</v>
      </c>
      <c r="AX152" s="32">
        <f>ROUND(VLOOKUP($B152,'3.ข้อมูลงบทดลองปัจจุบัน'!$A$5:$CL$846,49,0),2)</f>
        <v>0</v>
      </c>
      <c r="AY152" s="32">
        <f>ROUND(VLOOKUP($B152,'3.ข้อมูลงบทดลองปัจจุบัน'!$A$5:$CL$846,50,0),2)</f>
        <v>0</v>
      </c>
      <c r="AZ152" s="32">
        <f>ROUND(VLOOKUP($B152,'3.ข้อมูลงบทดลองปัจจุบัน'!$A$5:$CL$846,51,0),2)</f>
        <v>0</v>
      </c>
      <c r="BA152" s="32">
        <f>ROUND(VLOOKUP($B152,'3.ข้อมูลงบทดลองปัจจุบัน'!$A$5:$CL$846,52,0),2)</f>
        <v>0</v>
      </c>
      <c r="BB152" s="32">
        <f>ROUND(VLOOKUP($B152,'3.ข้อมูลงบทดลองปัจจุบัน'!$A$5:$CL$846,53,0),2)</f>
        <v>0</v>
      </c>
      <c r="BC152" s="32">
        <f>ROUND(VLOOKUP($B152,'3.ข้อมูลงบทดลองปัจจุบัน'!$A$5:$CL$846,54,0),2)</f>
        <v>0</v>
      </c>
      <c r="BD152" s="32">
        <f>ROUND(VLOOKUP($B152,'3.ข้อมูลงบทดลองปัจจุบัน'!$A$5:$CL$846,55,0),2)</f>
        <v>2600</v>
      </c>
      <c r="BE152" s="32">
        <f>ROUND(VLOOKUP($B152,'3.ข้อมูลงบทดลองปัจจุบัน'!$A$5:$CL$846,56,0),2)</f>
        <v>0</v>
      </c>
      <c r="BF152" s="32">
        <f>ROUND(VLOOKUP($B152,'3.ข้อมูลงบทดลองปัจจุบัน'!$A$5:$CL$846,57,0),2)</f>
        <v>0</v>
      </c>
      <c r="BG152" s="32">
        <f>ROUND(VLOOKUP($B152,'3.ข้อมูลงบทดลองปัจจุบัน'!$A$5:$CL$846,58,0),2)</f>
        <v>3500</v>
      </c>
      <c r="BH152" s="32">
        <f>ROUND(VLOOKUP($B152,'3.ข้อมูลงบทดลองปัจจุบัน'!$A$5:$CL$846,59,0),2)</f>
        <v>0</v>
      </c>
      <c r="BI152" s="32">
        <f>ROUND(VLOOKUP($B152,'3.ข้อมูลงบทดลองปัจจุบัน'!$A$5:$CL$846,60,0),2)</f>
        <v>0</v>
      </c>
      <c r="BJ152" s="32">
        <f>ROUND(VLOOKUP($B152,'3.ข้อมูลงบทดลองปัจจุบัน'!$A$5:$CL$846,61,0),2)</f>
        <v>0</v>
      </c>
      <c r="BK152" s="32">
        <f>ROUND(VLOOKUP($B152,'3.ข้อมูลงบทดลองปัจจุบัน'!$A$5:$CL$846,62,0),2)</f>
        <v>0</v>
      </c>
      <c r="BL152" s="32">
        <f>ROUND(VLOOKUP($B152,'3.ข้อมูลงบทดลองปัจจุบัน'!$A$5:$CL$846,63,0),2)</f>
        <v>0</v>
      </c>
      <c r="BM152" s="32">
        <f>ROUND(VLOOKUP($B152,'3.ข้อมูลงบทดลองปัจจุบัน'!$A$5:$CL$846,64,0),2)</f>
        <v>6800</v>
      </c>
      <c r="BN152" s="32">
        <f>ROUND(VLOOKUP($B152,'3.ข้อมูลงบทดลองปัจจุบัน'!$A$5:$CL$846,65,0),2)</f>
        <v>0</v>
      </c>
      <c r="BO152" s="32">
        <f>ROUND(VLOOKUP($B152,'3.ข้อมูลงบทดลองปัจจุบัน'!$A$5:$CL$846,66,0),2)</f>
        <v>19500</v>
      </c>
      <c r="BP152" s="32">
        <f>ROUND(VLOOKUP($B152,'3.ข้อมูลงบทดลองปัจจุบัน'!$A$5:$CL$846,67,0),2)</f>
        <v>0</v>
      </c>
      <c r="BQ152" s="32">
        <f>ROUND(VLOOKUP($B152,'3.ข้อมูลงบทดลองปัจจุบัน'!$A$5:$CL$846,68,0),2)</f>
        <v>0</v>
      </c>
      <c r="BR152" s="32">
        <f>ROUND(VLOOKUP($B152,'3.ข้อมูลงบทดลองปัจจุบัน'!$A$5:$CL$846,69,0),2)</f>
        <v>0</v>
      </c>
      <c r="BS152" s="32">
        <f>ROUND(VLOOKUP($B152,'3.ข้อมูลงบทดลองปัจจุบัน'!$A$5:$CL$846,70,0),2)</f>
        <v>0</v>
      </c>
      <c r="BT152" s="32">
        <f>ROUND(VLOOKUP($B152,'3.ข้อมูลงบทดลองปัจจุบัน'!$A$5:$CL$846,71,0),2)</f>
        <v>0</v>
      </c>
      <c r="BU152" s="32">
        <f>ROUND(VLOOKUP($B152,'3.ข้อมูลงบทดลองปัจจุบัน'!$A$5:$CL$846,72,0),2)</f>
        <v>0</v>
      </c>
      <c r="BV152" s="32">
        <f>ROUND(VLOOKUP($B152,'3.ข้อมูลงบทดลองปัจจุบัน'!$A$5:$CL$846,73,0),2)</f>
        <v>4200</v>
      </c>
      <c r="BW152" s="32">
        <f>ROUND(VLOOKUP($B152,'3.ข้อมูลงบทดลองปัจจุบัน'!$A$5:$CL$846,74,0),2)</f>
        <v>0</v>
      </c>
      <c r="BX152" s="32">
        <f>ROUND(VLOOKUP($B152,'3.ข้อมูลงบทดลองปัจจุบัน'!$A$5:$CL$846,75,0),2)</f>
        <v>0</v>
      </c>
      <c r="BY152" s="32">
        <f>ROUND(VLOOKUP($B152,'3.ข้อมูลงบทดลองปัจจุบัน'!$A$5:$CL$846,76,0),2)</f>
        <v>0</v>
      </c>
      <c r="BZ152" s="32">
        <f>ROUND(VLOOKUP($B152,'3.ข้อมูลงบทดลองปัจจุบัน'!$A$5:$CL$846,77,0),2)</f>
        <v>0</v>
      </c>
      <c r="CA152" s="32">
        <f>ROUND(VLOOKUP($B152,'3.ข้อมูลงบทดลองปัจจุบัน'!$A$5:$CL$846,78,0),2)</f>
        <v>0</v>
      </c>
      <c r="CB152" s="32">
        <f>ROUND(VLOOKUP($B152,'3.ข้อมูลงบทดลองปัจจุบัน'!$A$5:$CL$846,79,0),2)</f>
        <v>0</v>
      </c>
      <c r="CC152" s="32">
        <f>ROUND(VLOOKUP($B152,'3.ข้อมูลงบทดลองปัจจุบัน'!$A$5:$CL$846,80,0),2)</f>
        <v>0</v>
      </c>
      <c r="CD152" s="32">
        <f>ROUND(VLOOKUP($B152,'3.ข้อมูลงบทดลองปัจจุบัน'!$A$5:$CL$846,81,0),2)</f>
        <v>0</v>
      </c>
      <c r="CE152" s="32">
        <f>ROUND(VLOOKUP($B152,'3.ข้อมูลงบทดลองปัจจุบัน'!$A$5:$CL$846,82,0),2)</f>
        <v>0</v>
      </c>
      <c r="CF152" s="32">
        <f>ROUND(VLOOKUP($B152,'3.ข้อมูลงบทดลองปัจจุบัน'!$A$5:$CL$846,83,0),2)</f>
        <v>0</v>
      </c>
      <c r="CG152" s="32">
        <f>ROUND(VLOOKUP($B152,'3.ข้อมูลงบทดลองปัจจุบัน'!$A$5:$CL$846,84,0),2)</f>
        <v>0</v>
      </c>
      <c r="CH152" s="32">
        <f>ROUND(VLOOKUP($B152,'3.ข้อมูลงบทดลองปัจจุบัน'!$A$5:$CL$846,85,0),2)</f>
        <v>0</v>
      </c>
      <c r="CI152" s="32">
        <f>ROUND(VLOOKUP($B152,'3.ข้อมูลงบทดลองปัจจุบัน'!$A$5:$CL$846,86,0),2)</f>
        <v>0</v>
      </c>
      <c r="CJ152" s="32">
        <f>ROUND(VLOOKUP($B152,'3.ข้อมูลงบทดลองปัจจุบัน'!$A$5:$CL$846,87,0),2)</f>
        <v>0</v>
      </c>
      <c r="CK152" s="32">
        <f>ROUND(VLOOKUP($B152,'3.ข้อมูลงบทดลองปัจจุบัน'!$A$5:$CL$846,88,0),2)</f>
        <v>0</v>
      </c>
      <c r="CL152" s="32">
        <f>ROUND(VLOOKUP($B152,'3.ข้อมูลงบทดลองปัจจุบัน'!$A$5:$CL$846,89,0),2)</f>
        <v>0</v>
      </c>
      <c r="CM152" s="32">
        <f>ROUND(VLOOKUP($B152,'3.ข้อมูลงบทดลองปัจจุบัน'!$A$5:$CL$846,90,0),2)</f>
        <v>0</v>
      </c>
      <c r="CO152" s="75"/>
    </row>
    <row r="153" spans="1:93" x14ac:dyDescent="0.7">
      <c r="A153" s="101" t="s">
        <v>1472</v>
      </c>
      <c r="B153" s="101" t="s">
        <v>2052</v>
      </c>
      <c r="C153" s="100" t="s">
        <v>697</v>
      </c>
      <c r="D153" s="32">
        <f>ROUND(VLOOKUP($B153,'3.ข้อมูลงบทดลองปัจจุบัน'!$A$5:$CL$846,3,0),2)</f>
        <v>2846708.02</v>
      </c>
      <c r="E153" s="32">
        <f>ROUND(VLOOKUP($B153,'3.ข้อมูลงบทดลองปัจจุบัน'!$A$5:$CL$846,4,0),2)</f>
        <v>425145.59999999998</v>
      </c>
      <c r="F153" s="32">
        <f>ROUND(VLOOKUP($B153,'3.ข้อมูลงบทดลองปัจจุบัน'!$A$5:$CL$846,5,0),2)</f>
        <v>330500</v>
      </c>
      <c r="G153" s="32">
        <f>ROUND(VLOOKUP($B153,'3.ข้อมูลงบทดลองปัจจุบัน'!$A$5:$CL$846,6,0),2)</f>
        <v>283000</v>
      </c>
      <c r="H153" s="32">
        <f>ROUND(VLOOKUP($B153,'3.ข้อมูลงบทดลองปัจจุบัน'!$A$5:$CL$846,7,0),2)</f>
        <v>0</v>
      </c>
      <c r="I153" s="32">
        <f>ROUND(VLOOKUP($B153,'3.ข้อมูลงบทดลองปัจจุบัน'!$A$5:$CL$846,8,0),2)</f>
        <v>0</v>
      </c>
      <c r="J153" s="32">
        <f>ROUND(VLOOKUP($B153,'3.ข้อมูลงบทดลองปัจจุบัน'!$A$5:$CL$846,9,0),2)</f>
        <v>556701.69999999995</v>
      </c>
      <c r="K153" s="32">
        <f>ROUND(VLOOKUP($B153,'3.ข้อมูลงบทดลองปัจจุบัน'!$A$5:$CL$846,10,0),2)</f>
        <v>245975.67</v>
      </c>
      <c r="L153" s="32">
        <f>ROUND(VLOOKUP($B153,'3.ข้อมูลงบทดลองปัจจุบัน'!$A$5:$CL$846,11,0),2)</f>
        <v>250038.41</v>
      </c>
      <c r="M153" s="32">
        <f>ROUND(VLOOKUP($B153,'3.ข้อมูลงบทดลองปัจจุบัน'!$A$5:$CL$846,12,0),2)</f>
        <v>56600</v>
      </c>
      <c r="N153" s="32">
        <f>ROUND(VLOOKUP($B153,'3.ข้อมูลงบทดลองปัจจุบัน'!$A$5:$CL$846,13,0),2)</f>
        <v>324004.19</v>
      </c>
      <c r="O153" s="32">
        <f>ROUND(VLOOKUP($B153,'3.ข้อมูลงบทดลองปัจจุบัน'!$A$5:$CL$846,14,0),2)</f>
        <v>60465</v>
      </c>
      <c r="P153" s="32">
        <f>ROUND(VLOOKUP($B153,'3.ข้อมูลงบทดลองปัจจุบัน'!$A$5:$CL$846,15,0),2)</f>
        <v>1590262.3</v>
      </c>
      <c r="Q153" s="32">
        <f>ROUND(VLOOKUP($B153,'3.ข้อมูลงบทดลองปัจจุบัน'!$A$5:$CL$846,16,0),2)</f>
        <v>70029.02</v>
      </c>
      <c r="R153" s="32">
        <f>ROUND(VLOOKUP($B153,'3.ข้อมูลงบทดลองปัจจุบัน'!$A$5:$CL$846,17,0),2)</f>
        <v>20300</v>
      </c>
      <c r="S153" s="32">
        <f>ROUND(VLOOKUP($B153,'3.ข้อมูลงบทดลองปัจจุบัน'!$A$5:$CL$846,18,0),2)</f>
        <v>285920.25</v>
      </c>
      <c r="T153" s="32">
        <f>ROUND(VLOOKUP($B153,'3.ข้อมูลงบทดลองปัจจุบัน'!$A$5:$CL$846,19,0),2)</f>
        <v>148530</v>
      </c>
      <c r="U153" s="32">
        <f>ROUND(VLOOKUP($B153,'3.ข้อมูลงบทดลองปัจจุบัน'!$A$5:$CL$846,20,0),2)</f>
        <v>44400.97</v>
      </c>
      <c r="V153" s="32">
        <f>ROUND(VLOOKUP($B153,'3.ข้อมูลงบทดลองปัจจุบัน'!$A$5:$CL$846,21,0),2)</f>
        <v>97398.5</v>
      </c>
      <c r="W153" s="32">
        <f>ROUND(VLOOKUP($B153,'3.ข้อมูลงบทดลองปัจจุบัน'!$A$5:$CL$846,22,0),2)</f>
        <v>81297.399999999994</v>
      </c>
      <c r="X153" s="32">
        <f>ROUND(VLOOKUP($B153,'3.ข้อมูลงบทดลองปัจจุบัน'!$A$5:$CL$846,23,0),2)</f>
        <v>872735.17</v>
      </c>
      <c r="Y153" s="32">
        <f>ROUND(VLOOKUP($B153,'3.ข้อมูลงบทดลองปัจจุบัน'!$A$5:$CL$846,24,0),2)</f>
        <v>12305</v>
      </c>
      <c r="Z153" s="32">
        <f>ROUND(VLOOKUP($B153,'3.ข้อมูลงบทดลองปัจจุบัน'!$A$5:$CL$846,25,0),2)</f>
        <v>88360</v>
      </c>
      <c r="AA153" s="32">
        <f>ROUND(VLOOKUP($B153,'3.ข้อมูลงบทดลองปัจจุบัน'!$A$5:$CL$846,26,0),2)</f>
        <v>112100</v>
      </c>
      <c r="AB153" s="32">
        <f>ROUND(VLOOKUP($B153,'3.ข้อมูลงบทดลองปัจจุบัน'!$A$5:$CL$846,27,0),2)</f>
        <v>78049</v>
      </c>
      <c r="AC153" s="32">
        <f>ROUND(VLOOKUP($B153,'3.ข้อมูลงบทดลองปัจจุบัน'!$A$5:$CL$846,28,0),2)</f>
        <v>54300</v>
      </c>
      <c r="AD153" s="32">
        <f>ROUND(VLOOKUP($B153,'3.ข้อมูลงบทดลองปัจจุบัน'!$A$5:$CL$846,29,0),2)</f>
        <v>0</v>
      </c>
      <c r="AE153" s="32">
        <f>ROUND(VLOOKUP($B153,'3.ข้อมูลงบทดลองปัจจุบัน'!$A$5:$CL$846,30,0),2)</f>
        <v>471933.63</v>
      </c>
      <c r="AF153" s="32">
        <f>ROUND(VLOOKUP($B153,'3.ข้อมูลงบทดลองปัจจุบัน'!$A$5:$CL$846,31,0),2)</f>
        <v>137785.79999999999</v>
      </c>
      <c r="AG153" s="32">
        <f>ROUND(VLOOKUP($B153,'3.ข้อมูลงบทดลองปัจจุบัน'!$A$5:$CL$846,32,0),2)</f>
        <v>217770</v>
      </c>
      <c r="AH153" s="32">
        <f>ROUND(VLOOKUP($B153,'3.ข้อมูลงบทดลองปัจจุบัน'!$A$5:$CL$846,33,0),2)</f>
        <v>327982.09999999998</v>
      </c>
      <c r="AI153" s="32">
        <f>ROUND(VLOOKUP($B153,'3.ข้อมูลงบทดลองปัจจุบัน'!$A$5:$CL$846,34,0),2)</f>
        <v>123276.6</v>
      </c>
      <c r="AJ153" s="32">
        <f>ROUND(VLOOKUP($B153,'3.ข้อมูลงบทดลองปัจจุบัน'!$A$5:$CL$846,35,0),2)</f>
        <v>77950</v>
      </c>
      <c r="AK153" s="32">
        <f>ROUND(VLOOKUP($B153,'3.ข้อมูลงบทดลองปัจจุบัน'!$A$5:$CL$846,36,0),2)</f>
        <v>80849</v>
      </c>
      <c r="AL153" s="32">
        <f>ROUND(VLOOKUP($B153,'3.ข้อมูลงบทดลองปัจจุบัน'!$A$5:$CL$846,37,0),2)</f>
        <v>9845000.5</v>
      </c>
      <c r="AM153" s="32">
        <f>ROUND(VLOOKUP($B153,'3.ข้อมูลงบทดลองปัจจุบัน'!$A$5:$CL$846,38,0),2)</f>
        <v>162273.75</v>
      </c>
      <c r="AN153" s="32">
        <f>ROUND(VLOOKUP($B153,'3.ข้อมูลงบทดลองปัจจุบัน'!$A$5:$CL$846,39,0),2)</f>
        <v>209201</v>
      </c>
      <c r="AO153" s="32">
        <f>ROUND(VLOOKUP($B153,'3.ข้อมูลงบทดลองปัจจุบัน'!$A$5:$CL$846,40,0),2)</f>
        <v>153305</v>
      </c>
      <c r="AP153" s="32">
        <f>ROUND(VLOOKUP($B153,'3.ข้อมูลงบทดลองปัจจุบัน'!$A$5:$CL$846,41,0),2)</f>
        <v>134285.9</v>
      </c>
      <c r="AQ153" s="32">
        <f>ROUND(VLOOKUP($B153,'3.ข้อมูลงบทดลองปัจจุบัน'!$A$5:$CL$846,42,0),2)</f>
        <v>122333.99</v>
      </c>
      <c r="AR153" s="32">
        <f>ROUND(VLOOKUP($B153,'3.ข้อมูลงบทดลองปัจจุบัน'!$A$5:$CL$846,43,0),2)</f>
        <v>21800</v>
      </c>
      <c r="AS153" s="32">
        <f>ROUND(VLOOKUP($B153,'3.ข้อมูลงบทดลองปัจจุบัน'!$A$5:$CL$846,44,0),2)</f>
        <v>1430367.52</v>
      </c>
      <c r="AT153" s="32">
        <f>ROUND(VLOOKUP($B153,'3.ข้อมูลงบทดลองปัจจุบัน'!$A$5:$CL$846,45,0),2)</f>
        <v>0</v>
      </c>
      <c r="AU153" s="32">
        <f>ROUND(VLOOKUP($B153,'3.ข้อมูลงบทดลองปัจจุบัน'!$A$5:$CL$846,46,0),2)</f>
        <v>142389</v>
      </c>
      <c r="AV153" s="32">
        <f>ROUND(VLOOKUP($B153,'3.ข้อมูลงบทดลองปัจจุบัน'!$A$5:$CL$846,47,0),2)</f>
        <v>146228.62</v>
      </c>
      <c r="AW153" s="32">
        <f>ROUND(VLOOKUP($B153,'3.ข้อมูลงบทดลองปัจจุบัน'!$A$5:$CL$846,48,0),2)</f>
        <v>300642.94</v>
      </c>
      <c r="AX153" s="32">
        <f>ROUND(VLOOKUP($B153,'3.ข้อมูลงบทดลองปัจจุบัน'!$A$5:$CL$846,49,0),2)</f>
        <v>54391</v>
      </c>
      <c r="AY153" s="32">
        <f>ROUND(VLOOKUP($B153,'3.ข้อมูลงบทดลองปัจจุบัน'!$A$5:$CL$846,50,0),2)</f>
        <v>172557.17</v>
      </c>
      <c r="AZ153" s="32">
        <f>ROUND(VLOOKUP($B153,'3.ข้อมูลงบทดลองปัจจุบัน'!$A$5:$CL$846,51,0),2)</f>
        <v>44000</v>
      </c>
      <c r="BA153" s="32">
        <f>ROUND(VLOOKUP($B153,'3.ข้อมูลงบทดลองปัจจุบัน'!$A$5:$CL$846,52,0),2)</f>
        <v>79798.5</v>
      </c>
      <c r="BB153" s="32">
        <f>ROUND(VLOOKUP($B153,'3.ข้อมูลงบทดลองปัจจุบัน'!$A$5:$CL$846,53,0),2)</f>
        <v>475489.5</v>
      </c>
      <c r="BC153" s="32">
        <f>ROUND(VLOOKUP($B153,'3.ข้อมูลงบทดลองปัจจุบัน'!$A$5:$CL$846,54,0),2)</f>
        <v>79048.490000000005</v>
      </c>
      <c r="BD153" s="32">
        <f>ROUND(VLOOKUP($B153,'3.ข้อมูลงบทดลองปัจจุบัน'!$A$5:$CL$846,55,0),2)</f>
        <v>2138679.66</v>
      </c>
      <c r="BE153" s="32">
        <f>ROUND(VLOOKUP($B153,'3.ข้อมูลงบทดลองปัจจุบัน'!$A$5:$CL$846,56,0),2)</f>
        <v>567202.4</v>
      </c>
      <c r="BF153" s="32">
        <f>ROUND(VLOOKUP($B153,'3.ข้อมูลงบทดลองปัจจุบัน'!$A$5:$CL$846,57,0),2)</f>
        <v>8200</v>
      </c>
      <c r="BG153" s="32">
        <f>ROUND(VLOOKUP($B153,'3.ข้อมูลงบทดลองปัจจุบัน'!$A$5:$CL$846,58,0),2)</f>
        <v>259191.3</v>
      </c>
      <c r="BH153" s="32">
        <f>ROUND(VLOOKUP($B153,'3.ข้อมูลงบทดลองปัจจุบัน'!$A$5:$CL$846,59,0),2)</f>
        <v>2715299.17</v>
      </c>
      <c r="BI153" s="32">
        <f>ROUND(VLOOKUP($B153,'3.ข้อมูลงบทดลองปัจจุบัน'!$A$5:$CL$846,60,0),2)</f>
        <v>0</v>
      </c>
      <c r="BJ153" s="32">
        <f>ROUND(VLOOKUP($B153,'3.ข้อมูลงบทดลองปัจจุบัน'!$A$5:$CL$846,61,0),2)</f>
        <v>72250</v>
      </c>
      <c r="BK153" s="32">
        <f>ROUND(VLOOKUP($B153,'3.ข้อมูลงบทดลองปัจจุบัน'!$A$5:$CL$846,62,0),2)</f>
        <v>50000</v>
      </c>
      <c r="BL153" s="32">
        <f>ROUND(VLOOKUP($B153,'3.ข้อมูลงบทดลองปัจจุบัน'!$A$5:$CL$846,63,0),2)</f>
        <v>172745.62</v>
      </c>
      <c r="BM153" s="32">
        <f>ROUND(VLOOKUP($B153,'3.ข้อมูลงบทดลองปัจจุบัน'!$A$5:$CL$846,64,0),2)</f>
        <v>2722072.29</v>
      </c>
      <c r="BN153" s="32">
        <f>ROUND(VLOOKUP($B153,'3.ข้อมูลงบทดลองปัจจุบัน'!$A$5:$CL$846,65,0),2)</f>
        <v>208196.1</v>
      </c>
      <c r="BO153" s="32">
        <f>ROUND(VLOOKUP($B153,'3.ข้อมูลงบทดลองปัจจุบัน'!$A$5:$CL$846,66,0),2)</f>
        <v>114118.39999999999</v>
      </c>
      <c r="BP153" s="32">
        <f>ROUND(VLOOKUP($B153,'3.ข้อมูลงบทดลองปัจจุบัน'!$A$5:$CL$846,67,0),2)</f>
        <v>338350</v>
      </c>
      <c r="BQ153" s="32">
        <f>ROUND(VLOOKUP($B153,'3.ข้อมูลงบทดลองปัจจุบัน'!$A$5:$CL$846,68,0),2)</f>
        <v>69380</v>
      </c>
      <c r="BR153" s="32">
        <f>ROUND(VLOOKUP($B153,'3.ข้อมูลงบทดลองปัจจุบัน'!$A$5:$CL$846,69,0),2)</f>
        <v>14240</v>
      </c>
      <c r="BS153" s="32">
        <f>ROUND(VLOOKUP($B153,'3.ข้อมูลงบทดลองปัจจุบัน'!$A$5:$CL$846,70,0),2)</f>
        <v>11881662.1</v>
      </c>
      <c r="BT153" s="32">
        <f>ROUND(VLOOKUP($B153,'3.ข้อมูลงบทดลองปัจจุบัน'!$A$5:$CL$846,71,0),2)</f>
        <v>158626</v>
      </c>
      <c r="BU153" s="32">
        <f>ROUND(VLOOKUP($B153,'3.ข้อมูลงบทดลองปัจจุบัน'!$A$5:$CL$846,72,0),2)</f>
        <v>527977.69999999995</v>
      </c>
      <c r="BV153" s="32">
        <f>ROUND(VLOOKUP($B153,'3.ข้อมูลงบทดลองปัจจุบัน'!$A$5:$CL$846,73,0),2)</f>
        <v>390246</v>
      </c>
      <c r="BW153" s="32">
        <f>ROUND(VLOOKUP($B153,'3.ข้อมูลงบทดลองปัจจุบัน'!$A$5:$CL$846,74,0),2)</f>
        <v>0</v>
      </c>
      <c r="BX153" s="32">
        <f>ROUND(VLOOKUP($B153,'3.ข้อมูลงบทดลองปัจจุบัน'!$A$5:$CL$846,75,0),2)</f>
        <v>632595</v>
      </c>
      <c r="BY153" s="32">
        <f>ROUND(VLOOKUP($B153,'3.ข้อมูลงบทดลองปัจจุบัน'!$A$5:$CL$846,76,0),2)</f>
        <v>181764.2</v>
      </c>
      <c r="BZ153" s="32">
        <f>ROUND(VLOOKUP($B153,'3.ข้อมูลงบทดลองปัจจุบัน'!$A$5:$CL$846,77,0),2)</f>
        <v>12500</v>
      </c>
      <c r="CA153" s="32">
        <f>ROUND(VLOOKUP($B153,'3.ข้อมูลงบทดลองปัจจุบัน'!$A$5:$CL$846,78,0),2)</f>
        <v>264857.52</v>
      </c>
      <c r="CB153" s="32">
        <f>ROUND(VLOOKUP($B153,'3.ข้อมูลงบทดลองปัจจุบัน'!$A$5:$CL$846,79,0),2)</f>
        <v>137804.29999999999</v>
      </c>
      <c r="CC153" s="32">
        <f>ROUND(VLOOKUP($B153,'3.ข้อมูลงบทดลองปัจจุบัน'!$A$5:$CL$846,80,0),2)</f>
        <v>66900</v>
      </c>
      <c r="CD153" s="32">
        <f>ROUND(VLOOKUP($B153,'3.ข้อมูลงบทดลองปัจจุบัน'!$A$5:$CL$846,81,0),2)</f>
        <v>47620</v>
      </c>
      <c r="CE153" s="32">
        <f>ROUND(VLOOKUP($B153,'3.ข้อมูลงบทดลองปัจจุบัน'!$A$5:$CL$846,82,0),2)</f>
        <v>0</v>
      </c>
      <c r="CF153" s="32">
        <f>ROUND(VLOOKUP($B153,'3.ข้อมูลงบทดลองปัจจุบัน'!$A$5:$CL$846,83,0),2)</f>
        <v>103316</v>
      </c>
      <c r="CG153" s="32">
        <f>ROUND(VLOOKUP($B153,'3.ข้อมูลงบทดลองปัจจุบัน'!$A$5:$CL$846,84,0),2)</f>
        <v>12600</v>
      </c>
      <c r="CH153" s="32">
        <f>ROUND(VLOOKUP($B153,'3.ข้อมูลงบทดลองปัจจุบัน'!$A$5:$CL$846,85,0),2)</f>
        <v>240295</v>
      </c>
      <c r="CI153" s="32">
        <f>ROUND(VLOOKUP($B153,'3.ข้อมูลงบทดลองปัจจุบัน'!$A$5:$CL$846,86,0),2)</f>
        <v>0</v>
      </c>
      <c r="CJ153" s="32">
        <f>ROUND(VLOOKUP($B153,'3.ข้อมูลงบทดลองปัจจุบัน'!$A$5:$CL$846,87,0),2)</f>
        <v>42000</v>
      </c>
      <c r="CK153" s="32">
        <f>ROUND(VLOOKUP($B153,'3.ข้อมูลงบทดลองปัจจุบัน'!$A$5:$CL$846,88,0),2)</f>
        <v>384029.18</v>
      </c>
      <c r="CL153" s="32">
        <f>ROUND(VLOOKUP($B153,'3.ข้อมูลงบทดลองปัจจุบัน'!$A$5:$CL$846,89,0),2)</f>
        <v>74514.5</v>
      </c>
      <c r="CM153" s="32">
        <f>ROUND(VLOOKUP($B153,'3.ข้อมูลงบทดลองปัจจุบัน'!$A$5:$CL$846,90,0),2)</f>
        <v>0</v>
      </c>
      <c r="CO153" s="75"/>
    </row>
    <row r="154" spans="1:93" x14ac:dyDescent="0.7">
      <c r="A154" s="101" t="s">
        <v>1472</v>
      </c>
      <c r="B154" s="101" t="s">
        <v>2053</v>
      </c>
      <c r="C154" s="100" t="s">
        <v>698</v>
      </c>
      <c r="D154" s="32">
        <f>ROUND(VLOOKUP($B154,'3.ข้อมูลงบทดลองปัจจุบัน'!$A$5:$CL$846,3,0),2)</f>
        <v>0</v>
      </c>
      <c r="E154" s="32">
        <f>ROUND(VLOOKUP($B154,'3.ข้อมูลงบทดลองปัจจุบัน'!$A$5:$CL$846,4,0),2)</f>
        <v>500</v>
      </c>
      <c r="F154" s="32">
        <f>ROUND(VLOOKUP($B154,'3.ข้อมูลงบทดลองปัจจุบัน'!$A$5:$CL$846,5,0),2)</f>
        <v>1000</v>
      </c>
      <c r="G154" s="32">
        <f>ROUND(VLOOKUP($B154,'3.ข้อมูลงบทดลองปัจจุบัน'!$A$5:$CL$846,6,0),2)</f>
        <v>0</v>
      </c>
      <c r="H154" s="32">
        <f>ROUND(VLOOKUP($B154,'3.ข้อมูลงบทดลองปัจจุบัน'!$A$5:$CL$846,7,0),2)</f>
        <v>0</v>
      </c>
      <c r="I154" s="32">
        <f>ROUND(VLOOKUP($B154,'3.ข้อมูลงบทดลองปัจจุบัน'!$A$5:$CL$846,8,0),2)</f>
        <v>0</v>
      </c>
      <c r="J154" s="32">
        <f>ROUND(VLOOKUP($B154,'3.ข้อมูลงบทดลองปัจจุบัน'!$A$5:$CL$846,9,0),2)</f>
        <v>0</v>
      </c>
      <c r="K154" s="32">
        <f>ROUND(VLOOKUP($B154,'3.ข้อมูลงบทดลองปัจจุบัน'!$A$5:$CL$846,10,0),2)</f>
        <v>16400</v>
      </c>
      <c r="L154" s="32">
        <f>ROUND(VLOOKUP($B154,'3.ข้อมูลงบทดลองปัจจุบัน'!$A$5:$CL$846,11,0),2)</f>
        <v>0</v>
      </c>
      <c r="M154" s="32">
        <f>ROUND(VLOOKUP($B154,'3.ข้อมูลงบทดลองปัจจุบัน'!$A$5:$CL$846,12,0),2)</f>
        <v>12280</v>
      </c>
      <c r="N154" s="32">
        <f>ROUND(VLOOKUP($B154,'3.ข้อมูลงบทดลองปัจจุบัน'!$A$5:$CL$846,13,0),2)</f>
        <v>23900</v>
      </c>
      <c r="O154" s="32">
        <f>ROUND(VLOOKUP($B154,'3.ข้อมูลงบทดลองปัจจุบัน'!$A$5:$CL$846,14,0),2)</f>
        <v>0</v>
      </c>
      <c r="P154" s="32">
        <f>ROUND(VLOOKUP($B154,'3.ข้อมูลงบทดลองปัจจุบัน'!$A$5:$CL$846,15,0),2)</f>
        <v>6900</v>
      </c>
      <c r="Q154" s="32">
        <f>ROUND(VLOOKUP($B154,'3.ข้อมูลงบทดลองปัจจุบัน'!$A$5:$CL$846,16,0),2)</f>
        <v>12446</v>
      </c>
      <c r="R154" s="32">
        <f>ROUND(VLOOKUP($B154,'3.ข้อมูลงบทดลองปัจจุบัน'!$A$5:$CL$846,17,0),2)</f>
        <v>0</v>
      </c>
      <c r="S154" s="32">
        <f>ROUND(VLOOKUP($B154,'3.ข้อมูลงบทดลองปัจจุบัน'!$A$5:$CL$846,18,0),2)</f>
        <v>2335</v>
      </c>
      <c r="T154" s="32">
        <f>ROUND(VLOOKUP($B154,'3.ข้อมูลงบทดลองปัจจุบัน'!$A$5:$CL$846,19,0),2)</f>
        <v>36355</v>
      </c>
      <c r="U154" s="32">
        <f>ROUND(VLOOKUP($B154,'3.ข้อมูลงบทดลองปัจจุบัน'!$A$5:$CL$846,20,0),2)</f>
        <v>5550</v>
      </c>
      <c r="V154" s="32">
        <f>ROUND(VLOOKUP($B154,'3.ข้อมูลงบทดลองปัจจุบัน'!$A$5:$CL$846,21,0),2)</f>
        <v>0</v>
      </c>
      <c r="W154" s="32">
        <f>ROUND(VLOOKUP($B154,'3.ข้อมูลงบทดลองปัจจุบัน'!$A$5:$CL$846,22,0),2)</f>
        <v>0</v>
      </c>
      <c r="X154" s="32">
        <f>ROUND(VLOOKUP($B154,'3.ข้อมูลงบทดลองปัจจุบัน'!$A$5:$CL$846,23,0),2)</f>
        <v>86110</v>
      </c>
      <c r="Y154" s="32">
        <f>ROUND(VLOOKUP($B154,'3.ข้อมูลงบทดลองปัจจุบัน'!$A$5:$CL$846,24,0),2)</f>
        <v>17085</v>
      </c>
      <c r="Z154" s="32">
        <f>ROUND(VLOOKUP($B154,'3.ข้อมูลงบทดลองปัจจุบัน'!$A$5:$CL$846,25,0),2)</f>
        <v>0</v>
      </c>
      <c r="AA154" s="32">
        <f>ROUND(VLOOKUP($B154,'3.ข้อมูลงบทดลองปัจจุบัน'!$A$5:$CL$846,26,0),2)</f>
        <v>9570</v>
      </c>
      <c r="AB154" s="32">
        <f>ROUND(VLOOKUP($B154,'3.ข้อมูลงบทดลองปัจจุบัน'!$A$5:$CL$846,27,0),2)</f>
        <v>0</v>
      </c>
      <c r="AC154" s="32">
        <f>ROUND(VLOOKUP($B154,'3.ข้อมูลงบทดลองปัจจุบัน'!$A$5:$CL$846,28,0),2)</f>
        <v>6400</v>
      </c>
      <c r="AD154" s="32">
        <f>ROUND(VLOOKUP($B154,'3.ข้อมูลงบทดลองปัจจุบัน'!$A$5:$CL$846,29,0),2)</f>
        <v>0</v>
      </c>
      <c r="AE154" s="32">
        <f>ROUND(VLOOKUP($B154,'3.ข้อมูลงบทดลองปัจจุบัน'!$A$5:$CL$846,30,0),2)</f>
        <v>70972</v>
      </c>
      <c r="AF154" s="32">
        <f>ROUND(VLOOKUP($B154,'3.ข้อมูลงบทดลองปัจจุบัน'!$A$5:$CL$846,31,0),2)</f>
        <v>2000</v>
      </c>
      <c r="AG154" s="32">
        <f>ROUND(VLOOKUP($B154,'3.ข้อมูลงบทดลองปัจจุบัน'!$A$5:$CL$846,32,0),2)</f>
        <v>21350</v>
      </c>
      <c r="AH154" s="32">
        <f>ROUND(VLOOKUP($B154,'3.ข้อมูลงบทดลองปัจจุบัน'!$A$5:$CL$846,33,0),2)</f>
        <v>6280</v>
      </c>
      <c r="AI154" s="32">
        <f>ROUND(VLOOKUP($B154,'3.ข้อมูลงบทดลองปัจจุบัน'!$A$5:$CL$846,34,0),2)</f>
        <v>0</v>
      </c>
      <c r="AJ154" s="32">
        <f>ROUND(VLOOKUP($B154,'3.ข้อมูลงบทดลองปัจจุบัน'!$A$5:$CL$846,35,0),2)</f>
        <v>605</v>
      </c>
      <c r="AK154" s="32">
        <f>ROUND(VLOOKUP($B154,'3.ข้อมูลงบทดลองปัจจุบัน'!$A$5:$CL$846,36,0),2)</f>
        <v>6270</v>
      </c>
      <c r="AL154" s="32">
        <f>ROUND(VLOOKUP($B154,'3.ข้อมูลงบทดลองปัจจุบัน'!$A$5:$CL$846,37,0),2)</f>
        <v>426035.9</v>
      </c>
      <c r="AM154" s="32">
        <f>ROUND(VLOOKUP($B154,'3.ข้อมูลงบทดลองปัจจุบัน'!$A$5:$CL$846,38,0),2)</f>
        <v>0</v>
      </c>
      <c r="AN154" s="32">
        <f>ROUND(VLOOKUP($B154,'3.ข้อมูลงบทดลองปัจจุบัน'!$A$5:$CL$846,39,0),2)</f>
        <v>0</v>
      </c>
      <c r="AO154" s="32">
        <f>ROUND(VLOOKUP($B154,'3.ข้อมูลงบทดลองปัจจุบัน'!$A$5:$CL$846,40,0),2)</f>
        <v>0</v>
      </c>
      <c r="AP154" s="32">
        <f>ROUND(VLOOKUP($B154,'3.ข้อมูลงบทดลองปัจจุบัน'!$A$5:$CL$846,41,0),2)</f>
        <v>0</v>
      </c>
      <c r="AQ154" s="32">
        <f>ROUND(VLOOKUP($B154,'3.ข้อมูลงบทดลองปัจจุบัน'!$A$5:$CL$846,42,0),2)</f>
        <v>0</v>
      </c>
      <c r="AR154" s="32">
        <f>ROUND(VLOOKUP($B154,'3.ข้อมูลงบทดลองปัจจุบัน'!$A$5:$CL$846,43,0),2)</f>
        <v>0</v>
      </c>
      <c r="AS154" s="32">
        <f>ROUND(VLOOKUP($B154,'3.ข้อมูลงบทดลองปัจจุบัน'!$A$5:$CL$846,44,0),2)</f>
        <v>0</v>
      </c>
      <c r="AT154" s="32">
        <f>ROUND(VLOOKUP($B154,'3.ข้อมูลงบทดลองปัจจุบัน'!$A$5:$CL$846,45,0),2)</f>
        <v>0</v>
      </c>
      <c r="AU154" s="32">
        <f>ROUND(VLOOKUP($B154,'3.ข้อมูลงบทดลองปัจจุบัน'!$A$5:$CL$846,46,0),2)</f>
        <v>0</v>
      </c>
      <c r="AV154" s="32">
        <f>ROUND(VLOOKUP($B154,'3.ข้อมูลงบทดลองปัจจุบัน'!$A$5:$CL$846,47,0),2)</f>
        <v>0</v>
      </c>
      <c r="AW154" s="32">
        <f>ROUND(VLOOKUP($B154,'3.ข้อมูลงบทดลองปัจจุบัน'!$A$5:$CL$846,48,0),2)</f>
        <v>2600</v>
      </c>
      <c r="AX154" s="32">
        <f>ROUND(VLOOKUP($B154,'3.ข้อมูลงบทดลองปัจจุบัน'!$A$5:$CL$846,49,0),2)</f>
        <v>800</v>
      </c>
      <c r="AY154" s="32">
        <f>ROUND(VLOOKUP($B154,'3.ข้อมูลงบทดลองปัจจุบัน'!$A$5:$CL$846,50,0),2)</f>
        <v>0</v>
      </c>
      <c r="AZ154" s="32">
        <f>ROUND(VLOOKUP($B154,'3.ข้อมูลงบทดลองปัจจุบัน'!$A$5:$CL$846,51,0),2)</f>
        <v>3500</v>
      </c>
      <c r="BA154" s="32">
        <f>ROUND(VLOOKUP($B154,'3.ข้อมูลงบทดลองปัจจุบัน'!$A$5:$CL$846,52,0),2)</f>
        <v>0</v>
      </c>
      <c r="BB154" s="32">
        <f>ROUND(VLOOKUP($B154,'3.ข้อมูลงบทดลองปัจจุบัน'!$A$5:$CL$846,53,0),2)</f>
        <v>0</v>
      </c>
      <c r="BC154" s="32">
        <f>ROUND(VLOOKUP($B154,'3.ข้อมูลงบทดลองปัจจุบัน'!$A$5:$CL$846,54,0),2)</f>
        <v>500</v>
      </c>
      <c r="BD154" s="32">
        <f>ROUND(VLOOKUP($B154,'3.ข้อมูลงบทดลองปัจจุบัน'!$A$5:$CL$846,55,0),2)</f>
        <v>11000</v>
      </c>
      <c r="BE154" s="32">
        <f>ROUND(VLOOKUP($B154,'3.ข้อมูลงบทดลองปัจจุบัน'!$A$5:$CL$846,56,0),2)</f>
        <v>0</v>
      </c>
      <c r="BF154" s="32">
        <f>ROUND(VLOOKUP($B154,'3.ข้อมูลงบทดลองปัจจุบัน'!$A$5:$CL$846,57,0),2)</f>
        <v>8340</v>
      </c>
      <c r="BG154" s="32">
        <f>ROUND(VLOOKUP($B154,'3.ข้อมูลงบทดลองปัจจุบัน'!$A$5:$CL$846,58,0),2)</f>
        <v>0</v>
      </c>
      <c r="BH154" s="32">
        <f>ROUND(VLOOKUP($B154,'3.ข้อมูลงบทดลองปัจจุบัน'!$A$5:$CL$846,59,0),2)</f>
        <v>30345.200000000001</v>
      </c>
      <c r="BI154" s="32">
        <f>ROUND(VLOOKUP($B154,'3.ข้อมูลงบทดลองปัจจุบัน'!$A$5:$CL$846,60,0),2)</f>
        <v>2700</v>
      </c>
      <c r="BJ154" s="32">
        <f>ROUND(VLOOKUP($B154,'3.ข้อมูลงบทดลองปัจจุบัน'!$A$5:$CL$846,61,0),2)</f>
        <v>0</v>
      </c>
      <c r="BK154" s="32">
        <f>ROUND(VLOOKUP($B154,'3.ข้อมูลงบทดลองปัจจุบัน'!$A$5:$CL$846,62,0),2)</f>
        <v>0</v>
      </c>
      <c r="BL154" s="32">
        <f>ROUND(VLOOKUP($B154,'3.ข้อมูลงบทดลองปัจจุบัน'!$A$5:$CL$846,63,0),2)</f>
        <v>0</v>
      </c>
      <c r="BM154" s="32">
        <f>ROUND(VLOOKUP($B154,'3.ข้อมูลงบทดลองปัจจุบัน'!$A$5:$CL$846,64,0),2)</f>
        <v>415560</v>
      </c>
      <c r="BN154" s="32">
        <f>ROUND(VLOOKUP($B154,'3.ข้อมูลงบทดลองปัจจุบัน'!$A$5:$CL$846,65,0),2)</f>
        <v>11780</v>
      </c>
      <c r="BO154" s="32">
        <f>ROUND(VLOOKUP($B154,'3.ข้อมูลงบทดลองปัจจุบัน'!$A$5:$CL$846,66,0),2)</f>
        <v>1200</v>
      </c>
      <c r="BP154" s="32">
        <f>ROUND(VLOOKUP($B154,'3.ข้อมูลงบทดลองปัจจุบัน'!$A$5:$CL$846,67,0),2)</f>
        <v>5050</v>
      </c>
      <c r="BQ154" s="32">
        <f>ROUND(VLOOKUP($B154,'3.ข้อมูลงบทดลองปัจจุบัน'!$A$5:$CL$846,68,0),2)</f>
        <v>0</v>
      </c>
      <c r="BR154" s="32">
        <f>ROUND(VLOOKUP($B154,'3.ข้อมูลงบทดลองปัจจุบัน'!$A$5:$CL$846,69,0),2)</f>
        <v>0</v>
      </c>
      <c r="BS154" s="32">
        <f>ROUND(VLOOKUP($B154,'3.ข้อมูลงบทดลองปัจจุบัน'!$A$5:$CL$846,70,0),2)</f>
        <v>1788820</v>
      </c>
      <c r="BT154" s="32">
        <f>ROUND(VLOOKUP($B154,'3.ข้อมูลงบทดลองปัจจุบัน'!$A$5:$CL$846,71,0),2)</f>
        <v>2700</v>
      </c>
      <c r="BU154" s="32">
        <f>ROUND(VLOOKUP($B154,'3.ข้อมูลงบทดลองปัจจุบัน'!$A$5:$CL$846,72,0),2)</f>
        <v>0</v>
      </c>
      <c r="BV154" s="32">
        <f>ROUND(VLOOKUP($B154,'3.ข้อมูลงบทดลองปัจจุบัน'!$A$5:$CL$846,73,0),2)</f>
        <v>0</v>
      </c>
      <c r="BW154" s="32">
        <f>ROUND(VLOOKUP($B154,'3.ข้อมูลงบทดลองปัจจุบัน'!$A$5:$CL$846,74,0),2)</f>
        <v>0</v>
      </c>
      <c r="BX154" s="32">
        <f>ROUND(VLOOKUP($B154,'3.ข้อมูลงบทดลองปัจจุบัน'!$A$5:$CL$846,75,0),2)</f>
        <v>4200</v>
      </c>
      <c r="BY154" s="32">
        <f>ROUND(VLOOKUP($B154,'3.ข้อมูลงบทดลองปัจจุบัน'!$A$5:$CL$846,76,0),2)</f>
        <v>0</v>
      </c>
      <c r="BZ154" s="32">
        <f>ROUND(VLOOKUP($B154,'3.ข้อมูลงบทดลองปัจจุบัน'!$A$5:$CL$846,77,0),2)</f>
        <v>29120</v>
      </c>
      <c r="CA154" s="32">
        <f>ROUND(VLOOKUP($B154,'3.ข้อมูลงบทดลองปัจจุบัน'!$A$5:$CL$846,78,0),2)</f>
        <v>0</v>
      </c>
      <c r="CB154" s="32">
        <f>ROUND(VLOOKUP($B154,'3.ข้อมูลงบทดลองปัจจุบัน'!$A$5:$CL$846,79,0),2)</f>
        <v>8380</v>
      </c>
      <c r="CC154" s="32">
        <f>ROUND(VLOOKUP($B154,'3.ข้อมูลงบทดลองปัจจุบัน'!$A$5:$CL$846,80,0),2)</f>
        <v>1800</v>
      </c>
      <c r="CD154" s="32">
        <f>ROUND(VLOOKUP($B154,'3.ข้อมูลงบทดลองปัจจุบัน'!$A$5:$CL$846,81,0),2)</f>
        <v>0</v>
      </c>
      <c r="CE154" s="32">
        <f>ROUND(VLOOKUP($B154,'3.ข้อมูลงบทดลองปัจจุบัน'!$A$5:$CL$846,82,0),2)</f>
        <v>0</v>
      </c>
      <c r="CF154" s="32">
        <f>ROUND(VLOOKUP($B154,'3.ข้อมูลงบทดลองปัจจุบัน'!$A$5:$CL$846,83,0),2)</f>
        <v>2280</v>
      </c>
      <c r="CG154" s="32">
        <f>ROUND(VLOOKUP($B154,'3.ข้อมูลงบทดลองปัจจุบัน'!$A$5:$CL$846,84,0),2)</f>
        <v>0</v>
      </c>
      <c r="CH154" s="32">
        <f>ROUND(VLOOKUP($B154,'3.ข้อมูลงบทดลองปัจจุบัน'!$A$5:$CL$846,85,0),2)</f>
        <v>0</v>
      </c>
      <c r="CI154" s="32">
        <f>ROUND(VLOOKUP($B154,'3.ข้อมูลงบทดลองปัจจุบัน'!$A$5:$CL$846,86,0),2)</f>
        <v>0</v>
      </c>
      <c r="CJ154" s="32">
        <f>ROUND(VLOOKUP($B154,'3.ข้อมูลงบทดลองปัจจุบัน'!$A$5:$CL$846,87,0),2)</f>
        <v>0</v>
      </c>
      <c r="CK154" s="32">
        <f>ROUND(VLOOKUP($B154,'3.ข้อมูลงบทดลองปัจจุบัน'!$A$5:$CL$846,88,0),2)</f>
        <v>0</v>
      </c>
      <c r="CL154" s="32">
        <f>ROUND(VLOOKUP($B154,'3.ข้อมูลงบทดลองปัจจุบัน'!$A$5:$CL$846,89,0),2)</f>
        <v>0</v>
      </c>
      <c r="CM154" s="32">
        <f>ROUND(VLOOKUP($B154,'3.ข้อมูลงบทดลองปัจจุบัน'!$A$5:$CL$846,90,0),2)</f>
        <v>0</v>
      </c>
      <c r="CO154" s="75"/>
    </row>
    <row r="155" spans="1:93" x14ac:dyDescent="0.7">
      <c r="A155" s="101" t="s">
        <v>1472</v>
      </c>
      <c r="B155" s="101" t="s">
        <v>2054</v>
      </c>
      <c r="C155" s="100" t="s">
        <v>699</v>
      </c>
      <c r="D155" s="32">
        <f>ROUND(VLOOKUP($B155,'3.ข้อมูลงบทดลองปัจจุบัน'!$A$5:$CL$846,3,0),2)</f>
        <v>327122</v>
      </c>
      <c r="E155" s="32">
        <f>ROUND(VLOOKUP($B155,'3.ข้อมูลงบทดลองปัจจุบัน'!$A$5:$CL$846,4,0),2)</f>
        <v>38900</v>
      </c>
      <c r="F155" s="32">
        <f>ROUND(VLOOKUP($B155,'3.ข้อมูลงบทดลองปัจจุบัน'!$A$5:$CL$846,5,0),2)</f>
        <v>0</v>
      </c>
      <c r="G155" s="32">
        <f>ROUND(VLOOKUP($B155,'3.ข้อมูลงบทดลองปัจจุบัน'!$A$5:$CL$846,6,0),2)</f>
        <v>130695</v>
      </c>
      <c r="H155" s="32">
        <f>ROUND(VLOOKUP($B155,'3.ข้อมูลงบทดลองปัจจุบัน'!$A$5:$CL$846,7,0),2)</f>
        <v>214064.6</v>
      </c>
      <c r="I155" s="32">
        <f>ROUND(VLOOKUP($B155,'3.ข้อมูลงบทดลองปัจจุบัน'!$A$5:$CL$846,8,0),2)</f>
        <v>0</v>
      </c>
      <c r="J155" s="32">
        <f>ROUND(VLOOKUP($B155,'3.ข้อมูลงบทดลองปัจจุบัน'!$A$5:$CL$846,9,0),2)</f>
        <v>0</v>
      </c>
      <c r="K155" s="32">
        <f>ROUND(VLOOKUP($B155,'3.ข้อมูลงบทดลองปัจจุบัน'!$A$5:$CL$846,10,0),2)</f>
        <v>66126.240000000005</v>
      </c>
      <c r="L155" s="32">
        <f>ROUND(VLOOKUP($B155,'3.ข้อมูลงบทดลองปัจจุบัน'!$A$5:$CL$846,11,0),2)</f>
        <v>0</v>
      </c>
      <c r="M155" s="32">
        <f>ROUND(VLOOKUP($B155,'3.ข้อมูลงบทดลองปัจจุบัน'!$A$5:$CL$846,12,0),2)</f>
        <v>1500</v>
      </c>
      <c r="N155" s="32">
        <f>ROUND(VLOOKUP($B155,'3.ข้อมูลงบทดลองปัจจุบัน'!$A$5:$CL$846,13,0),2)</f>
        <v>0</v>
      </c>
      <c r="O155" s="32">
        <f>ROUND(VLOOKUP($B155,'3.ข้อมูลงบทดลองปัจจุบัน'!$A$5:$CL$846,14,0),2)</f>
        <v>33377</v>
      </c>
      <c r="P155" s="32">
        <f>ROUND(VLOOKUP($B155,'3.ข้อมูลงบทดลองปัจจุบัน'!$A$5:$CL$846,15,0),2)</f>
        <v>124893.33</v>
      </c>
      <c r="Q155" s="32">
        <f>ROUND(VLOOKUP($B155,'3.ข้อมูลงบทดลองปัจจุบัน'!$A$5:$CL$846,16,0),2)</f>
        <v>0</v>
      </c>
      <c r="R155" s="32">
        <f>ROUND(VLOOKUP($B155,'3.ข้อมูลงบทดลองปัจจุบัน'!$A$5:$CL$846,17,0),2)</f>
        <v>11790</v>
      </c>
      <c r="S155" s="32">
        <f>ROUND(VLOOKUP($B155,'3.ข้อมูลงบทดลองปัจจุบัน'!$A$5:$CL$846,18,0),2)</f>
        <v>75572.78</v>
      </c>
      <c r="T155" s="32">
        <f>ROUND(VLOOKUP($B155,'3.ข้อมูลงบทดลองปัจจุบัน'!$A$5:$CL$846,19,0),2)</f>
        <v>344371.74</v>
      </c>
      <c r="U155" s="32">
        <f>ROUND(VLOOKUP($B155,'3.ข้อมูลงบทดลองปัจจุบัน'!$A$5:$CL$846,20,0),2)</f>
        <v>13417.8</v>
      </c>
      <c r="V155" s="32">
        <f>ROUND(VLOOKUP($B155,'3.ข้อมูลงบทดลองปัจจุบัน'!$A$5:$CL$846,21,0),2)</f>
        <v>36460</v>
      </c>
      <c r="W155" s="32">
        <f>ROUND(VLOOKUP($B155,'3.ข้อมูลงบทดลองปัจจุบัน'!$A$5:$CL$846,22,0),2)</f>
        <v>0</v>
      </c>
      <c r="X155" s="32">
        <f>ROUND(VLOOKUP($B155,'3.ข้อมูลงบทดลองปัจจุบัน'!$A$5:$CL$846,23,0),2)</f>
        <v>552938.78</v>
      </c>
      <c r="Y155" s="32">
        <f>ROUND(VLOOKUP($B155,'3.ข้อมูลงบทดลองปัจจุบัน'!$A$5:$CL$846,24,0),2)</f>
        <v>15480</v>
      </c>
      <c r="Z155" s="32">
        <f>ROUND(VLOOKUP($B155,'3.ข้อมูลงบทดลองปัจจุบัน'!$A$5:$CL$846,25,0),2)</f>
        <v>0</v>
      </c>
      <c r="AA155" s="32">
        <f>ROUND(VLOOKUP($B155,'3.ข้อมูลงบทดลองปัจจุบัน'!$A$5:$CL$846,26,0),2)</f>
        <v>41839.32</v>
      </c>
      <c r="AB155" s="32">
        <f>ROUND(VLOOKUP($B155,'3.ข้อมูลงบทดลองปัจจุบัน'!$A$5:$CL$846,27,0),2)</f>
        <v>0</v>
      </c>
      <c r="AC155" s="32">
        <f>ROUND(VLOOKUP($B155,'3.ข้อมูลงบทดลองปัจจุบัน'!$A$5:$CL$846,28,0),2)</f>
        <v>2230</v>
      </c>
      <c r="AD155" s="32">
        <f>ROUND(VLOOKUP($B155,'3.ข้อมูลงบทดลองปัจจุบัน'!$A$5:$CL$846,29,0),2)</f>
        <v>0</v>
      </c>
      <c r="AE155" s="32">
        <f>ROUND(VLOOKUP($B155,'3.ข้อมูลงบทดลองปัจจุบัน'!$A$5:$CL$846,30,0),2)</f>
        <v>146660.62</v>
      </c>
      <c r="AF155" s="32">
        <f>ROUND(VLOOKUP($B155,'3.ข้อมูลงบทดลองปัจจุบัน'!$A$5:$CL$846,31,0),2)</f>
        <v>19490</v>
      </c>
      <c r="AG155" s="32">
        <f>ROUND(VLOOKUP($B155,'3.ข้อมูลงบทดลองปัจจุบัน'!$A$5:$CL$846,32,0),2)</f>
        <v>15985</v>
      </c>
      <c r="AH155" s="32">
        <f>ROUND(VLOOKUP($B155,'3.ข้อมูลงบทดลองปัจจุบัน'!$A$5:$CL$846,33,0),2)</f>
        <v>54389.99</v>
      </c>
      <c r="AI155" s="32">
        <f>ROUND(VLOOKUP($B155,'3.ข้อมูลงบทดลองปัจจุบัน'!$A$5:$CL$846,34,0),2)</f>
        <v>91839</v>
      </c>
      <c r="AJ155" s="32">
        <f>ROUND(VLOOKUP($B155,'3.ข้อมูลงบทดลองปัจจุบัน'!$A$5:$CL$846,35,0),2)</f>
        <v>112254</v>
      </c>
      <c r="AK155" s="32">
        <f>ROUND(VLOOKUP($B155,'3.ข้อมูลงบทดลองปัจจุบัน'!$A$5:$CL$846,36,0),2)</f>
        <v>5690</v>
      </c>
      <c r="AL155" s="32">
        <f>ROUND(VLOOKUP($B155,'3.ข้อมูลงบทดลองปัจจุบัน'!$A$5:$CL$846,37,0),2)</f>
        <v>0</v>
      </c>
      <c r="AM155" s="32">
        <f>ROUND(VLOOKUP($B155,'3.ข้อมูลงบทดลองปัจจุบัน'!$A$5:$CL$846,38,0),2)</f>
        <v>14926.5</v>
      </c>
      <c r="AN155" s="32">
        <f>ROUND(VLOOKUP($B155,'3.ข้อมูลงบทดลองปัจจุบัน'!$A$5:$CL$846,39,0),2)</f>
        <v>57454.34</v>
      </c>
      <c r="AO155" s="32">
        <f>ROUND(VLOOKUP($B155,'3.ข้อมูลงบทดลองปัจจุบัน'!$A$5:$CL$846,40,0),2)</f>
        <v>212889.5</v>
      </c>
      <c r="AP155" s="32">
        <f>ROUND(VLOOKUP($B155,'3.ข้อมูลงบทดลองปัจจุบัน'!$A$5:$CL$846,41,0),2)</f>
        <v>73166.600000000006</v>
      </c>
      <c r="AQ155" s="32">
        <f>ROUND(VLOOKUP($B155,'3.ข้อมูลงบทดลองปัจจุบัน'!$A$5:$CL$846,42,0),2)</f>
        <v>102894.36</v>
      </c>
      <c r="AR155" s="32">
        <f>ROUND(VLOOKUP($B155,'3.ข้อมูลงบทดลองปัจจุบัน'!$A$5:$CL$846,43,0),2)</f>
        <v>0</v>
      </c>
      <c r="AS155" s="32">
        <f>ROUND(VLOOKUP($B155,'3.ข้อมูลงบทดลองปัจจุบัน'!$A$5:$CL$846,44,0),2)</f>
        <v>0</v>
      </c>
      <c r="AT155" s="32">
        <f>ROUND(VLOOKUP($B155,'3.ข้อมูลงบทดลองปัจจุบัน'!$A$5:$CL$846,45,0),2)</f>
        <v>22185</v>
      </c>
      <c r="AU155" s="32">
        <f>ROUND(VLOOKUP($B155,'3.ข้อมูลงบทดลองปัจจุบัน'!$A$5:$CL$846,46,0),2)</f>
        <v>273096.3</v>
      </c>
      <c r="AV155" s="32">
        <f>ROUND(VLOOKUP($B155,'3.ข้อมูลงบทดลองปัจจุบัน'!$A$5:$CL$846,47,0),2)</f>
        <v>0</v>
      </c>
      <c r="AW155" s="32">
        <f>ROUND(VLOOKUP($B155,'3.ข้อมูลงบทดลองปัจจุบัน'!$A$5:$CL$846,48,0),2)</f>
        <v>37809.08</v>
      </c>
      <c r="AX155" s="32">
        <f>ROUND(VLOOKUP($B155,'3.ข้อมูลงบทดลองปัจจุบัน'!$A$5:$CL$846,49,0),2)</f>
        <v>37907.5</v>
      </c>
      <c r="AY155" s="32">
        <f>ROUND(VLOOKUP($B155,'3.ข้อมูลงบทดลองปัจจุบัน'!$A$5:$CL$846,50,0),2)</f>
        <v>100041.41</v>
      </c>
      <c r="AZ155" s="32">
        <f>ROUND(VLOOKUP($B155,'3.ข้อมูลงบทดลองปัจจุบัน'!$A$5:$CL$846,51,0),2)</f>
        <v>0</v>
      </c>
      <c r="BA155" s="32">
        <f>ROUND(VLOOKUP($B155,'3.ข้อมูลงบทดลองปัจจุบัน'!$A$5:$CL$846,52,0),2)</f>
        <v>26552.2</v>
      </c>
      <c r="BB155" s="32">
        <f>ROUND(VLOOKUP($B155,'3.ข้อมูลงบทดลองปัจจุบัน'!$A$5:$CL$846,53,0),2)</f>
        <v>0</v>
      </c>
      <c r="BC155" s="32">
        <f>ROUND(VLOOKUP($B155,'3.ข้อมูลงบทดลองปัจจุบัน'!$A$5:$CL$846,54,0),2)</f>
        <v>3480</v>
      </c>
      <c r="BD155" s="32">
        <f>ROUND(VLOOKUP($B155,'3.ข้อมูลงบทดลองปัจจุบัน'!$A$5:$CL$846,55,0),2)</f>
        <v>174996.6</v>
      </c>
      <c r="BE155" s="32">
        <f>ROUND(VLOOKUP($B155,'3.ข้อมูลงบทดลองปัจจุบัน'!$A$5:$CL$846,56,0),2)</f>
        <v>139467.75</v>
      </c>
      <c r="BF155" s="32">
        <f>ROUND(VLOOKUP($B155,'3.ข้อมูลงบทดลองปัจจุบัน'!$A$5:$CL$846,57,0),2)</f>
        <v>0</v>
      </c>
      <c r="BG155" s="32">
        <f>ROUND(VLOOKUP($B155,'3.ข้อมูลงบทดลองปัจจุบัน'!$A$5:$CL$846,58,0),2)</f>
        <v>0</v>
      </c>
      <c r="BH155" s="32">
        <f>ROUND(VLOOKUP($B155,'3.ข้อมูลงบทดลองปัจจุบัน'!$A$5:$CL$846,59,0),2)</f>
        <v>130500.08</v>
      </c>
      <c r="BI155" s="32">
        <f>ROUND(VLOOKUP($B155,'3.ข้อมูลงบทดลองปัจจุบัน'!$A$5:$CL$846,60,0),2)</f>
        <v>0</v>
      </c>
      <c r="BJ155" s="32">
        <f>ROUND(VLOOKUP($B155,'3.ข้อมูลงบทดลองปัจจุบัน'!$A$5:$CL$846,61,0),2)</f>
        <v>15031</v>
      </c>
      <c r="BK155" s="32">
        <f>ROUND(VLOOKUP($B155,'3.ข้อมูลงบทดลองปัจจุบัน'!$A$5:$CL$846,62,0),2)</f>
        <v>0</v>
      </c>
      <c r="BL155" s="32">
        <f>ROUND(VLOOKUP($B155,'3.ข้อมูลงบทดลองปัจจุบัน'!$A$5:$CL$846,63,0),2)</f>
        <v>1700</v>
      </c>
      <c r="BM155" s="32">
        <f>ROUND(VLOOKUP($B155,'3.ข้อมูลงบทดลองปัจจุบัน'!$A$5:$CL$846,64,0),2)</f>
        <v>228426.98</v>
      </c>
      <c r="BN155" s="32">
        <f>ROUND(VLOOKUP($B155,'3.ข้อมูลงบทดลองปัจจุบัน'!$A$5:$CL$846,65,0),2)</f>
        <v>340259.08</v>
      </c>
      <c r="BO155" s="32">
        <f>ROUND(VLOOKUP($B155,'3.ข้อมูลงบทดลองปัจจุบัน'!$A$5:$CL$846,66,0),2)</f>
        <v>0</v>
      </c>
      <c r="BP155" s="32">
        <f>ROUND(VLOOKUP($B155,'3.ข้อมูลงบทดลองปัจจุบัน'!$A$5:$CL$846,67,0),2)</f>
        <v>82692.52</v>
      </c>
      <c r="BQ155" s="32">
        <f>ROUND(VLOOKUP($B155,'3.ข้อมูลงบทดลองปัจจุบัน'!$A$5:$CL$846,68,0),2)</f>
        <v>13054.1</v>
      </c>
      <c r="BR155" s="32">
        <f>ROUND(VLOOKUP($B155,'3.ข้อมูลงบทดลองปัจจุบัน'!$A$5:$CL$846,69,0),2)</f>
        <v>9500</v>
      </c>
      <c r="BS155" s="32">
        <f>ROUND(VLOOKUP($B155,'3.ข้อมูลงบทดลองปัจจุบัน'!$A$5:$CL$846,70,0),2)</f>
        <v>154921.25</v>
      </c>
      <c r="BT155" s="32">
        <f>ROUND(VLOOKUP($B155,'3.ข้อมูลงบทดลองปัจจุบัน'!$A$5:$CL$846,71,0),2)</f>
        <v>69207.600000000006</v>
      </c>
      <c r="BU155" s="32">
        <f>ROUND(VLOOKUP($B155,'3.ข้อมูลงบทดลองปัจจุบัน'!$A$5:$CL$846,72,0),2)</f>
        <v>51221.5</v>
      </c>
      <c r="BV155" s="32">
        <f>ROUND(VLOOKUP($B155,'3.ข้อมูลงบทดลองปัจจุบัน'!$A$5:$CL$846,73,0),2)</f>
        <v>290253.28999999998</v>
      </c>
      <c r="BW155" s="32">
        <f>ROUND(VLOOKUP($B155,'3.ข้อมูลงบทดลองปัจจุบัน'!$A$5:$CL$846,74,0),2)</f>
        <v>11550</v>
      </c>
      <c r="BX155" s="32">
        <f>ROUND(VLOOKUP($B155,'3.ข้อมูลงบทดลองปัจจุบัน'!$A$5:$CL$846,75,0),2)</f>
        <v>0</v>
      </c>
      <c r="BY155" s="32">
        <f>ROUND(VLOOKUP($B155,'3.ข้อมูลงบทดลองปัจจุบัน'!$A$5:$CL$846,76,0),2)</f>
        <v>172310.03</v>
      </c>
      <c r="BZ155" s="32">
        <f>ROUND(VLOOKUP($B155,'3.ข้อมูลงบทดลองปัจจุบัน'!$A$5:$CL$846,77,0),2)</f>
        <v>46000</v>
      </c>
      <c r="CA155" s="32">
        <f>ROUND(VLOOKUP($B155,'3.ข้อมูลงบทดลองปัจจุบัน'!$A$5:$CL$846,78,0),2)</f>
        <v>109910</v>
      </c>
      <c r="CB155" s="32">
        <f>ROUND(VLOOKUP($B155,'3.ข้อมูลงบทดลองปัจจุบัน'!$A$5:$CL$846,79,0),2)</f>
        <v>56671.48</v>
      </c>
      <c r="CC155" s="32">
        <f>ROUND(VLOOKUP($B155,'3.ข้อมูลงบทดลองปัจจุบัน'!$A$5:$CL$846,80,0),2)</f>
        <v>241848</v>
      </c>
      <c r="CD155" s="32">
        <f>ROUND(VLOOKUP($B155,'3.ข้อมูลงบทดลองปัจจุบัน'!$A$5:$CL$846,81,0),2)</f>
        <v>13583.65</v>
      </c>
      <c r="CE155" s="32">
        <f>ROUND(VLOOKUP($B155,'3.ข้อมูลงบทดลองปัจจุบัน'!$A$5:$CL$846,82,0),2)</f>
        <v>0</v>
      </c>
      <c r="CF155" s="32">
        <f>ROUND(VLOOKUP($B155,'3.ข้อมูลงบทดลองปัจจุบัน'!$A$5:$CL$846,83,0),2)</f>
        <v>0</v>
      </c>
      <c r="CG155" s="32">
        <f>ROUND(VLOOKUP($B155,'3.ข้อมูลงบทดลองปัจจุบัน'!$A$5:$CL$846,84,0),2)</f>
        <v>1200</v>
      </c>
      <c r="CH155" s="32">
        <f>ROUND(VLOOKUP($B155,'3.ข้อมูลงบทดลองปัจจุบัน'!$A$5:$CL$846,85,0),2)</f>
        <v>6300</v>
      </c>
      <c r="CI155" s="32">
        <f>ROUND(VLOOKUP($B155,'3.ข้อมูลงบทดลองปัจจุบัน'!$A$5:$CL$846,86,0),2)</f>
        <v>0</v>
      </c>
      <c r="CJ155" s="32">
        <f>ROUND(VLOOKUP($B155,'3.ข้อมูลงบทดลองปัจจุบัน'!$A$5:$CL$846,87,0),2)</f>
        <v>3531</v>
      </c>
      <c r="CK155" s="32">
        <f>ROUND(VLOOKUP($B155,'3.ข้อมูลงบทดลองปัจจุบัน'!$A$5:$CL$846,88,0),2)</f>
        <v>0</v>
      </c>
      <c r="CL155" s="32">
        <f>ROUND(VLOOKUP($B155,'3.ข้อมูลงบทดลองปัจจุบัน'!$A$5:$CL$846,89,0),2)</f>
        <v>420</v>
      </c>
      <c r="CM155" s="32">
        <f>ROUND(VLOOKUP($B155,'3.ข้อมูลงบทดลองปัจจุบัน'!$A$5:$CL$846,90,0),2)</f>
        <v>0</v>
      </c>
      <c r="CO155" s="75"/>
    </row>
    <row r="156" spans="1:93" x14ac:dyDescent="0.7">
      <c r="A156" s="101" t="s">
        <v>1472</v>
      </c>
      <c r="B156" s="101" t="s">
        <v>2055</v>
      </c>
      <c r="C156" s="100" t="s">
        <v>700</v>
      </c>
      <c r="D156" s="32">
        <f>ROUND(VLOOKUP($B156,'3.ข้อมูลงบทดลองปัจจุบัน'!$A$5:$CL$846,3,0),2)</f>
        <v>937759.63</v>
      </c>
      <c r="E156" s="32">
        <f>ROUND(VLOOKUP($B156,'3.ข้อมูลงบทดลองปัจจุบัน'!$A$5:$CL$846,4,0),2)</f>
        <v>0</v>
      </c>
      <c r="F156" s="32">
        <f>ROUND(VLOOKUP($B156,'3.ข้อมูลงบทดลองปัจจุบัน'!$A$5:$CL$846,5,0),2)</f>
        <v>0</v>
      </c>
      <c r="G156" s="32">
        <f>ROUND(VLOOKUP($B156,'3.ข้อมูลงบทดลองปัจจุบัน'!$A$5:$CL$846,6,0),2)</f>
        <v>0</v>
      </c>
      <c r="H156" s="32">
        <f>ROUND(VLOOKUP($B156,'3.ข้อมูลงบทดลองปัจจุบัน'!$A$5:$CL$846,7,0),2)</f>
        <v>0</v>
      </c>
      <c r="I156" s="32">
        <f>ROUND(VLOOKUP($B156,'3.ข้อมูลงบทดลองปัจจุบัน'!$A$5:$CL$846,8,0),2)</f>
        <v>0</v>
      </c>
      <c r="J156" s="32">
        <f>ROUND(VLOOKUP($B156,'3.ข้อมูลงบทดลองปัจจุบัน'!$A$5:$CL$846,9,0),2)</f>
        <v>0</v>
      </c>
      <c r="K156" s="32">
        <f>ROUND(VLOOKUP($B156,'3.ข้อมูลงบทดลองปัจจุบัน'!$A$5:$CL$846,10,0),2)</f>
        <v>59105</v>
      </c>
      <c r="L156" s="32">
        <f>ROUND(VLOOKUP($B156,'3.ข้อมูลงบทดลองปัจจุบัน'!$A$5:$CL$846,11,0),2)</f>
        <v>0</v>
      </c>
      <c r="M156" s="32">
        <f>ROUND(VLOOKUP($B156,'3.ข้อมูลงบทดลองปัจจุบัน'!$A$5:$CL$846,12,0),2)</f>
        <v>0</v>
      </c>
      <c r="N156" s="32">
        <f>ROUND(VLOOKUP($B156,'3.ข้อมูลงบทดลองปัจจุบัน'!$A$5:$CL$846,13,0),2)</f>
        <v>0</v>
      </c>
      <c r="O156" s="32">
        <f>ROUND(VLOOKUP($B156,'3.ข้อมูลงบทดลองปัจจุบัน'!$A$5:$CL$846,14,0),2)</f>
        <v>0</v>
      </c>
      <c r="P156" s="32">
        <f>ROUND(VLOOKUP($B156,'3.ข้อมูลงบทดลองปัจจุบัน'!$A$5:$CL$846,15,0),2)</f>
        <v>222305.25</v>
      </c>
      <c r="Q156" s="32">
        <f>ROUND(VLOOKUP($B156,'3.ข้อมูลงบทดลองปัจจุบัน'!$A$5:$CL$846,16,0),2)</f>
        <v>0</v>
      </c>
      <c r="R156" s="32">
        <f>ROUND(VLOOKUP($B156,'3.ข้อมูลงบทดลองปัจจุบัน'!$A$5:$CL$846,17,0),2)</f>
        <v>0</v>
      </c>
      <c r="S156" s="32">
        <f>ROUND(VLOOKUP($B156,'3.ข้อมูลงบทดลองปัจจุบัน'!$A$5:$CL$846,18,0),2)</f>
        <v>3745</v>
      </c>
      <c r="T156" s="32">
        <f>ROUND(VLOOKUP($B156,'3.ข้อมูลงบทดลองปัจจุบัน'!$A$5:$CL$846,19,0),2)</f>
        <v>0</v>
      </c>
      <c r="U156" s="32">
        <f>ROUND(VLOOKUP($B156,'3.ข้อมูลงบทดลองปัจจุบัน'!$A$5:$CL$846,20,0),2)</f>
        <v>0</v>
      </c>
      <c r="V156" s="32">
        <f>ROUND(VLOOKUP($B156,'3.ข้อมูลงบทดลองปัจจุบัน'!$A$5:$CL$846,21,0),2)</f>
        <v>0</v>
      </c>
      <c r="W156" s="32">
        <f>ROUND(VLOOKUP($B156,'3.ข้อมูลงบทดลองปัจจุบัน'!$A$5:$CL$846,22,0),2)</f>
        <v>0</v>
      </c>
      <c r="X156" s="32">
        <f>ROUND(VLOOKUP($B156,'3.ข้อมูลงบทดลองปัจจุบัน'!$A$5:$CL$846,23,0),2)</f>
        <v>38520</v>
      </c>
      <c r="Y156" s="32">
        <f>ROUND(VLOOKUP($B156,'3.ข้อมูลงบทดลองปัจจุบัน'!$A$5:$CL$846,24,0),2)</f>
        <v>0</v>
      </c>
      <c r="Z156" s="32">
        <f>ROUND(VLOOKUP($B156,'3.ข้อมูลงบทดลองปัจจุบัน'!$A$5:$CL$846,25,0),2)</f>
        <v>0</v>
      </c>
      <c r="AA156" s="32">
        <f>ROUND(VLOOKUP($B156,'3.ข้อมูลงบทดลองปัจจุบัน'!$A$5:$CL$846,26,0),2)</f>
        <v>0</v>
      </c>
      <c r="AB156" s="32">
        <f>ROUND(VLOOKUP($B156,'3.ข้อมูลงบทดลองปัจจุบัน'!$A$5:$CL$846,27,0),2)</f>
        <v>0</v>
      </c>
      <c r="AC156" s="32">
        <f>ROUND(VLOOKUP($B156,'3.ข้อมูลงบทดลองปัจจุบัน'!$A$5:$CL$846,28,0),2)</f>
        <v>0</v>
      </c>
      <c r="AD156" s="32">
        <f>ROUND(VLOOKUP($B156,'3.ข้อมูลงบทดลองปัจจุบัน'!$A$5:$CL$846,29,0),2)</f>
        <v>0</v>
      </c>
      <c r="AE156" s="32">
        <f>ROUND(VLOOKUP($B156,'3.ข้อมูลงบทดลองปัจจุบัน'!$A$5:$CL$846,30,0),2)</f>
        <v>0</v>
      </c>
      <c r="AF156" s="32">
        <f>ROUND(VLOOKUP($B156,'3.ข้อมูลงบทดลองปัจจุบัน'!$A$5:$CL$846,31,0),2)</f>
        <v>35000</v>
      </c>
      <c r="AG156" s="32">
        <f>ROUND(VLOOKUP($B156,'3.ข้อมูลงบทดลองปัจจุบัน'!$A$5:$CL$846,32,0),2)</f>
        <v>0</v>
      </c>
      <c r="AH156" s="32">
        <f>ROUND(VLOOKUP($B156,'3.ข้อมูลงบทดลองปัจจุบัน'!$A$5:$CL$846,33,0),2)</f>
        <v>0</v>
      </c>
      <c r="AI156" s="32">
        <f>ROUND(VLOOKUP($B156,'3.ข้อมูลงบทดลองปัจจุบัน'!$A$5:$CL$846,34,0),2)</f>
        <v>0</v>
      </c>
      <c r="AJ156" s="32">
        <f>ROUND(VLOOKUP($B156,'3.ข้อมูลงบทดลองปัจจุบัน'!$A$5:$CL$846,35,0),2)</f>
        <v>0</v>
      </c>
      <c r="AK156" s="32">
        <f>ROUND(VLOOKUP($B156,'3.ข้อมูลงบทดลองปัจจุบัน'!$A$5:$CL$846,36,0),2)</f>
        <v>0</v>
      </c>
      <c r="AL156" s="32">
        <f>ROUND(VLOOKUP($B156,'3.ข้อมูลงบทดลองปัจจุบัน'!$A$5:$CL$846,37,0),2)</f>
        <v>0</v>
      </c>
      <c r="AM156" s="32">
        <f>ROUND(VLOOKUP($B156,'3.ข้อมูลงบทดลองปัจจุบัน'!$A$5:$CL$846,38,0),2)</f>
        <v>0</v>
      </c>
      <c r="AN156" s="32">
        <f>ROUND(VLOOKUP($B156,'3.ข้อมูลงบทดลองปัจจุบัน'!$A$5:$CL$846,39,0),2)</f>
        <v>0</v>
      </c>
      <c r="AO156" s="32">
        <f>ROUND(VLOOKUP($B156,'3.ข้อมูลงบทดลองปัจจุบัน'!$A$5:$CL$846,40,0),2)</f>
        <v>0</v>
      </c>
      <c r="AP156" s="32">
        <f>ROUND(VLOOKUP($B156,'3.ข้อมูลงบทดลองปัจจุบัน'!$A$5:$CL$846,41,0),2)</f>
        <v>109049.05</v>
      </c>
      <c r="AQ156" s="32">
        <f>ROUND(VLOOKUP($B156,'3.ข้อมูลงบทดลองปัจจุบัน'!$A$5:$CL$846,42,0),2)</f>
        <v>0</v>
      </c>
      <c r="AR156" s="32">
        <f>ROUND(VLOOKUP($B156,'3.ข้อมูลงบทดลองปัจจุบัน'!$A$5:$CL$846,43,0),2)</f>
        <v>0</v>
      </c>
      <c r="AS156" s="32">
        <f>ROUND(VLOOKUP($B156,'3.ข้อมูลงบทดลองปัจจุบัน'!$A$5:$CL$846,44,0),2)</f>
        <v>0</v>
      </c>
      <c r="AT156" s="32">
        <f>ROUND(VLOOKUP($B156,'3.ข้อมูลงบทดลองปัจจุบัน'!$A$5:$CL$846,45,0),2)</f>
        <v>0</v>
      </c>
      <c r="AU156" s="32">
        <f>ROUND(VLOOKUP($B156,'3.ข้อมูลงบทดลองปัจจุบัน'!$A$5:$CL$846,46,0),2)</f>
        <v>0</v>
      </c>
      <c r="AV156" s="32">
        <f>ROUND(VLOOKUP($B156,'3.ข้อมูลงบทดลองปัจจุบัน'!$A$5:$CL$846,47,0),2)</f>
        <v>0</v>
      </c>
      <c r="AW156" s="32">
        <f>ROUND(VLOOKUP($B156,'3.ข้อมูลงบทดลองปัจจุบัน'!$A$5:$CL$846,48,0),2)</f>
        <v>0</v>
      </c>
      <c r="AX156" s="32">
        <f>ROUND(VLOOKUP($B156,'3.ข้อมูลงบทดลองปัจจุบัน'!$A$5:$CL$846,49,0),2)</f>
        <v>0</v>
      </c>
      <c r="AY156" s="32">
        <f>ROUND(VLOOKUP($B156,'3.ข้อมูลงบทดลองปัจจุบัน'!$A$5:$CL$846,50,0),2)</f>
        <v>0</v>
      </c>
      <c r="AZ156" s="32">
        <f>ROUND(VLOOKUP($B156,'3.ข้อมูลงบทดลองปัจจุบัน'!$A$5:$CL$846,51,0),2)</f>
        <v>0</v>
      </c>
      <c r="BA156" s="32">
        <f>ROUND(VLOOKUP($B156,'3.ข้อมูลงบทดลองปัจจุบัน'!$A$5:$CL$846,52,0),2)</f>
        <v>0</v>
      </c>
      <c r="BB156" s="32">
        <f>ROUND(VLOOKUP($B156,'3.ข้อมูลงบทดลองปัจจุบัน'!$A$5:$CL$846,53,0),2)</f>
        <v>71155.14</v>
      </c>
      <c r="BC156" s="32">
        <f>ROUND(VLOOKUP($B156,'3.ข้อมูลงบทดลองปัจจุบัน'!$A$5:$CL$846,54,0),2)</f>
        <v>35310</v>
      </c>
      <c r="BD156" s="32">
        <f>ROUND(VLOOKUP($B156,'3.ข้อมูลงบทดลองปัจจุบัน'!$A$5:$CL$846,55,0),2)</f>
        <v>14161</v>
      </c>
      <c r="BE156" s="32">
        <f>ROUND(VLOOKUP($B156,'3.ข้อมูลงบทดลองปัจจุบัน'!$A$5:$CL$846,56,0),2)</f>
        <v>0</v>
      </c>
      <c r="BF156" s="32">
        <f>ROUND(VLOOKUP($B156,'3.ข้อมูลงบทดลองปัจจุบัน'!$A$5:$CL$846,57,0),2)</f>
        <v>0</v>
      </c>
      <c r="BG156" s="32">
        <f>ROUND(VLOOKUP($B156,'3.ข้อมูลงบทดลองปัจจุบัน'!$A$5:$CL$846,58,0),2)</f>
        <v>83995</v>
      </c>
      <c r="BH156" s="32">
        <f>ROUND(VLOOKUP($B156,'3.ข้อมูลงบทดลองปัจจุบัน'!$A$5:$CL$846,59,0),2)</f>
        <v>23540</v>
      </c>
      <c r="BI156" s="32">
        <f>ROUND(VLOOKUP($B156,'3.ข้อมูลงบทดลองปัจจุบัน'!$A$5:$CL$846,60,0),2)</f>
        <v>0</v>
      </c>
      <c r="BJ156" s="32">
        <f>ROUND(VLOOKUP($B156,'3.ข้อมูลงบทดลองปัจจุบัน'!$A$5:$CL$846,61,0),2)</f>
        <v>0</v>
      </c>
      <c r="BK156" s="32">
        <f>ROUND(VLOOKUP($B156,'3.ข้อมูลงบทดลองปัจจุบัน'!$A$5:$CL$846,62,0),2)</f>
        <v>0</v>
      </c>
      <c r="BL156" s="32">
        <f>ROUND(VLOOKUP($B156,'3.ข้อมูลงบทดลองปัจจุบัน'!$A$5:$CL$846,63,0),2)</f>
        <v>0</v>
      </c>
      <c r="BM156" s="32">
        <f>ROUND(VLOOKUP($B156,'3.ข้อมูลงบทดลองปัจจุบัน'!$A$5:$CL$846,64,0),2)</f>
        <v>140981.5</v>
      </c>
      <c r="BN156" s="32">
        <f>ROUND(VLOOKUP($B156,'3.ข้อมูลงบทดลองปัจจุบัน'!$A$5:$CL$846,65,0),2)</f>
        <v>0</v>
      </c>
      <c r="BO156" s="32">
        <f>ROUND(VLOOKUP($B156,'3.ข้อมูลงบทดลองปัจจุบัน'!$A$5:$CL$846,66,0),2)</f>
        <v>0</v>
      </c>
      <c r="BP156" s="32">
        <f>ROUND(VLOOKUP($B156,'3.ข้อมูลงบทดลองปัจจุบัน'!$A$5:$CL$846,67,0),2)</f>
        <v>0</v>
      </c>
      <c r="BQ156" s="32">
        <f>ROUND(VLOOKUP($B156,'3.ข้อมูลงบทดลองปัจจุบัน'!$A$5:$CL$846,68,0),2)</f>
        <v>0</v>
      </c>
      <c r="BR156" s="32">
        <f>ROUND(VLOOKUP($B156,'3.ข้อมูลงบทดลองปัจจุบัน'!$A$5:$CL$846,69,0),2)</f>
        <v>0</v>
      </c>
      <c r="BS156" s="32">
        <f>ROUND(VLOOKUP($B156,'3.ข้อมูลงบทดลองปัจจุบัน'!$A$5:$CL$846,70,0),2)</f>
        <v>404578</v>
      </c>
      <c r="BT156" s="32">
        <f>ROUND(VLOOKUP($B156,'3.ข้อมูลงบทดลองปัจจุบัน'!$A$5:$CL$846,71,0),2)</f>
        <v>0</v>
      </c>
      <c r="BU156" s="32">
        <f>ROUND(VLOOKUP($B156,'3.ข้อมูลงบทดลองปัจจุบัน'!$A$5:$CL$846,72,0),2)</f>
        <v>0</v>
      </c>
      <c r="BV156" s="32">
        <f>ROUND(VLOOKUP($B156,'3.ข้อมูลงบทดลองปัจจุบัน'!$A$5:$CL$846,73,0),2)</f>
        <v>158681</v>
      </c>
      <c r="BW156" s="32">
        <f>ROUND(VLOOKUP($B156,'3.ข้อมูลงบทดลองปัจจุบัน'!$A$5:$CL$846,74,0),2)</f>
        <v>0</v>
      </c>
      <c r="BX156" s="32">
        <f>ROUND(VLOOKUP($B156,'3.ข้อมูลงบทดลองปัจจุบัน'!$A$5:$CL$846,75,0),2)</f>
        <v>0</v>
      </c>
      <c r="BY156" s="32">
        <f>ROUND(VLOOKUP($B156,'3.ข้อมูลงบทดลองปัจจุบัน'!$A$5:$CL$846,76,0),2)</f>
        <v>0</v>
      </c>
      <c r="BZ156" s="32">
        <f>ROUND(VLOOKUP($B156,'3.ข้อมูลงบทดลองปัจจุบัน'!$A$5:$CL$846,77,0),2)</f>
        <v>0</v>
      </c>
      <c r="CA156" s="32">
        <f>ROUND(VLOOKUP($B156,'3.ข้อมูลงบทดลองปัจจุบัน'!$A$5:$CL$846,78,0),2)</f>
        <v>0</v>
      </c>
      <c r="CB156" s="32">
        <f>ROUND(VLOOKUP($B156,'3.ข้อมูลงบทดลองปัจจุบัน'!$A$5:$CL$846,79,0),2)</f>
        <v>0</v>
      </c>
      <c r="CC156" s="32">
        <f>ROUND(VLOOKUP($B156,'3.ข้อมูลงบทดลองปัจจุบัน'!$A$5:$CL$846,80,0),2)</f>
        <v>0</v>
      </c>
      <c r="CD156" s="32">
        <f>ROUND(VLOOKUP($B156,'3.ข้อมูลงบทดลองปัจจุบัน'!$A$5:$CL$846,81,0),2)</f>
        <v>100259</v>
      </c>
      <c r="CE156" s="32">
        <f>ROUND(VLOOKUP($B156,'3.ข้อมูลงบทดลองปัจจุบัน'!$A$5:$CL$846,82,0),2)</f>
        <v>0</v>
      </c>
      <c r="CF156" s="32">
        <f>ROUND(VLOOKUP($B156,'3.ข้อมูลงบทดลองปัจจุบัน'!$A$5:$CL$846,83,0),2)</f>
        <v>46127.7</v>
      </c>
      <c r="CG156" s="32">
        <f>ROUND(VLOOKUP($B156,'3.ข้อมูลงบทดลองปัจจุบัน'!$A$5:$CL$846,84,0),2)</f>
        <v>0</v>
      </c>
      <c r="CH156" s="32">
        <f>ROUND(VLOOKUP($B156,'3.ข้อมูลงบทดลองปัจจุบัน'!$A$5:$CL$846,85,0),2)</f>
        <v>0</v>
      </c>
      <c r="CI156" s="32">
        <f>ROUND(VLOOKUP($B156,'3.ข้อมูลงบทดลองปัจจุบัน'!$A$5:$CL$846,86,0),2)</f>
        <v>0</v>
      </c>
      <c r="CJ156" s="32">
        <f>ROUND(VLOOKUP($B156,'3.ข้อมูลงบทดลองปัจจุบัน'!$A$5:$CL$846,87,0),2)</f>
        <v>0</v>
      </c>
      <c r="CK156" s="32">
        <f>ROUND(VLOOKUP($B156,'3.ข้อมูลงบทดลองปัจจุบัน'!$A$5:$CL$846,88,0),2)</f>
        <v>40660</v>
      </c>
      <c r="CL156" s="32">
        <f>ROUND(VLOOKUP($B156,'3.ข้อมูลงบทดลองปัจจุบัน'!$A$5:$CL$846,89,0),2)</f>
        <v>0</v>
      </c>
      <c r="CM156" s="32">
        <f>ROUND(VLOOKUP($B156,'3.ข้อมูลงบทดลองปัจจุบัน'!$A$5:$CL$846,90,0),2)</f>
        <v>0</v>
      </c>
      <c r="CO156" s="75"/>
    </row>
    <row r="157" spans="1:93" x14ac:dyDescent="0.7">
      <c r="A157" s="101" t="s">
        <v>1472</v>
      </c>
      <c r="B157" s="101" t="s">
        <v>2056</v>
      </c>
      <c r="C157" s="100" t="s">
        <v>701</v>
      </c>
      <c r="D157" s="32">
        <f>ROUND(VLOOKUP($B157,'3.ข้อมูลงบทดลองปัจจุบัน'!$A$5:$CL$846,3,0),2)</f>
        <v>0</v>
      </c>
      <c r="E157" s="32">
        <f>ROUND(VLOOKUP($B157,'3.ข้อมูลงบทดลองปัจจุบัน'!$A$5:$CL$846,4,0),2)</f>
        <v>0</v>
      </c>
      <c r="F157" s="32">
        <f>ROUND(VLOOKUP($B157,'3.ข้อมูลงบทดลองปัจจุบัน'!$A$5:$CL$846,5,0),2)</f>
        <v>0</v>
      </c>
      <c r="G157" s="32">
        <f>ROUND(VLOOKUP($B157,'3.ข้อมูลงบทดลองปัจจุบัน'!$A$5:$CL$846,6,0),2)</f>
        <v>0</v>
      </c>
      <c r="H157" s="32">
        <f>ROUND(VLOOKUP($B157,'3.ข้อมูลงบทดลองปัจจุบัน'!$A$5:$CL$846,7,0),2)</f>
        <v>0</v>
      </c>
      <c r="I157" s="32">
        <f>ROUND(VLOOKUP($B157,'3.ข้อมูลงบทดลองปัจจุบัน'!$A$5:$CL$846,8,0),2)</f>
        <v>0</v>
      </c>
      <c r="J157" s="32">
        <f>ROUND(VLOOKUP($B157,'3.ข้อมูลงบทดลองปัจจุบัน'!$A$5:$CL$846,9,0),2)</f>
        <v>0</v>
      </c>
      <c r="K157" s="32">
        <f>ROUND(VLOOKUP($B157,'3.ข้อมูลงบทดลองปัจจุบัน'!$A$5:$CL$846,10,0),2)</f>
        <v>0</v>
      </c>
      <c r="L157" s="32">
        <f>ROUND(VLOOKUP($B157,'3.ข้อมูลงบทดลองปัจจุบัน'!$A$5:$CL$846,11,0),2)</f>
        <v>11000</v>
      </c>
      <c r="M157" s="32">
        <f>ROUND(VLOOKUP($B157,'3.ข้อมูลงบทดลองปัจจุบัน'!$A$5:$CL$846,12,0),2)</f>
        <v>0</v>
      </c>
      <c r="N157" s="32">
        <f>ROUND(VLOOKUP($B157,'3.ข้อมูลงบทดลองปัจจุบัน'!$A$5:$CL$846,13,0),2)</f>
        <v>62000</v>
      </c>
      <c r="O157" s="32">
        <f>ROUND(VLOOKUP($B157,'3.ข้อมูลงบทดลองปัจจุบัน'!$A$5:$CL$846,14,0),2)</f>
        <v>0</v>
      </c>
      <c r="P157" s="32">
        <f>ROUND(VLOOKUP($B157,'3.ข้อมูลงบทดลองปัจจุบัน'!$A$5:$CL$846,15,0),2)</f>
        <v>0</v>
      </c>
      <c r="Q157" s="32">
        <f>ROUND(VLOOKUP($B157,'3.ข้อมูลงบทดลองปัจจุบัน'!$A$5:$CL$846,16,0),2)</f>
        <v>0</v>
      </c>
      <c r="R157" s="32">
        <f>ROUND(VLOOKUP($B157,'3.ข้อมูลงบทดลองปัจจุบัน'!$A$5:$CL$846,17,0),2)</f>
        <v>0</v>
      </c>
      <c r="S157" s="32">
        <f>ROUND(VLOOKUP($B157,'3.ข้อมูลงบทดลองปัจจุบัน'!$A$5:$CL$846,18,0),2)</f>
        <v>0</v>
      </c>
      <c r="T157" s="32">
        <f>ROUND(VLOOKUP($B157,'3.ข้อมูลงบทดลองปัจจุบัน'!$A$5:$CL$846,19,0),2)</f>
        <v>19100</v>
      </c>
      <c r="U157" s="32">
        <f>ROUND(VLOOKUP($B157,'3.ข้อมูลงบทดลองปัจจุบัน'!$A$5:$CL$846,20,0),2)</f>
        <v>0</v>
      </c>
      <c r="V157" s="32">
        <f>ROUND(VLOOKUP($B157,'3.ข้อมูลงบทดลองปัจจุบัน'!$A$5:$CL$846,21,0),2)</f>
        <v>0</v>
      </c>
      <c r="W157" s="32">
        <f>ROUND(VLOOKUP($B157,'3.ข้อมูลงบทดลองปัจจุบัน'!$A$5:$CL$846,22,0),2)</f>
        <v>0</v>
      </c>
      <c r="X157" s="32">
        <f>ROUND(VLOOKUP($B157,'3.ข้อมูลงบทดลองปัจจุบัน'!$A$5:$CL$846,23,0),2)</f>
        <v>0</v>
      </c>
      <c r="Y157" s="32">
        <f>ROUND(VLOOKUP($B157,'3.ข้อมูลงบทดลองปัจจุบัน'!$A$5:$CL$846,24,0),2)</f>
        <v>0</v>
      </c>
      <c r="Z157" s="32">
        <f>ROUND(VLOOKUP($B157,'3.ข้อมูลงบทดลองปัจจุบัน'!$A$5:$CL$846,25,0),2)</f>
        <v>0</v>
      </c>
      <c r="AA157" s="32">
        <f>ROUND(VLOOKUP($B157,'3.ข้อมูลงบทดลองปัจจุบัน'!$A$5:$CL$846,26,0),2)</f>
        <v>0</v>
      </c>
      <c r="AB157" s="32">
        <f>ROUND(VLOOKUP($B157,'3.ข้อมูลงบทดลองปัจจุบัน'!$A$5:$CL$846,27,0),2)</f>
        <v>0</v>
      </c>
      <c r="AC157" s="32">
        <f>ROUND(VLOOKUP($B157,'3.ข้อมูลงบทดลองปัจจุบัน'!$A$5:$CL$846,28,0),2)</f>
        <v>0</v>
      </c>
      <c r="AD157" s="32">
        <f>ROUND(VLOOKUP($B157,'3.ข้อมูลงบทดลองปัจจุบัน'!$A$5:$CL$846,29,0),2)</f>
        <v>0</v>
      </c>
      <c r="AE157" s="32">
        <f>ROUND(VLOOKUP($B157,'3.ข้อมูลงบทดลองปัจจุบัน'!$A$5:$CL$846,30,0),2)</f>
        <v>0</v>
      </c>
      <c r="AF157" s="32">
        <f>ROUND(VLOOKUP($B157,'3.ข้อมูลงบทดลองปัจจุบัน'!$A$5:$CL$846,31,0),2)</f>
        <v>0</v>
      </c>
      <c r="AG157" s="32">
        <f>ROUND(VLOOKUP($B157,'3.ข้อมูลงบทดลองปัจจุบัน'!$A$5:$CL$846,32,0),2)</f>
        <v>0</v>
      </c>
      <c r="AH157" s="32">
        <f>ROUND(VLOOKUP($B157,'3.ข้อมูลงบทดลองปัจจุบัน'!$A$5:$CL$846,33,0),2)</f>
        <v>0</v>
      </c>
      <c r="AI157" s="32">
        <f>ROUND(VLOOKUP($B157,'3.ข้อมูลงบทดลองปัจจุบัน'!$A$5:$CL$846,34,0),2)</f>
        <v>0</v>
      </c>
      <c r="AJ157" s="32">
        <f>ROUND(VLOOKUP($B157,'3.ข้อมูลงบทดลองปัจจุบัน'!$A$5:$CL$846,35,0),2)</f>
        <v>0</v>
      </c>
      <c r="AK157" s="32">
        <f>ROUND(VLOOKUP($B157,'3.ข้อมูลงบทดลองปัจจุบัน'!$A$5:$CL$846,36,0),2)</f>
        <v>0</v>
      </c>
      <c r="AL157" s="32">
        <f>ROUND(VLOOKUP($B157,'3.ข้อมูลงบทดลองปัจจุบัน'!$A$5:$CL$846,37,0),2)</f>
        <v>1128627</v>
      </c>
      <c r="AM157" s="32">
        <f>ROUND(VLOOKUP($B157,'3.ข้อมูลงบทดลองปัจจุบัน'!$A$5:$CL$846,38,0),2)</f>
        <v>0</v>
      </c>
      <c r="AN157" s="32">
        <f>ROUND(VLOOKUP($B157,'3.ข้อมูลงบทดลองปัจจุบัน'!$A$5:$CL$846,39,0),2)</f>
        <v>0</v>
      </c>
      <c r="AO157" s="32">
        <f>ROUND(VLOOKUP($B157,'3.ข้อมูลงบทดลองปัจจุบัน'!$A$5:$CL$846,40,0),2)</f>
        <v>0</v>
      </c>
      <c r="AP157" s="32">
        <f>ROUND(VLOOKUP($B157,'3.ข้อมูลงบทดลองปัจจุบัน'!$A$5:$CL$846,41,0),2)</f>
        <v>0</v>
      </c>
      <c r="AQ157" s="32">
        <f>ROUND(VLOOKUP($B157,'3.ข้อมูลงบทดลองปัจจุบัน'!$A$5:$CL$846,42,0),2)</f>
        <v>0</v>
      </c>
      <c r="AR157" s="32">
        <f>ROUND(VLOOKUP($B157,'3.ข้อมูลงบทดลองปัจจุบัน'!$A$5:$CL$846,43,0),2)</f>
        <v>0</v>
      </c>
      <c r="AS157" s="32">
        <f>ROUND(VLOOKUP($B157,'3.ข้อมูลงบทดลองปัจจุบัน'!$A$5:$CL$846,44,0),2)</f>
        <v>0</v>
      </c>
      <c r="AT157" s="32">
        <f>ROUND(VLOOKUP($B157,'3.ข้อมูลงบทดลองปัจจุบัน'!$A$5:$CL$846,45,0),2)</f>
        <v>0</v>
      </c>
      <c r="AU157" s="32">
        <f>ROUND(VLOOKUP($B157,'3.ข้อมูลงบทดลองปัจจุบัน'!$A$5:$CL$846,46,0),2)</f>
        <v>47600</v>
      </c>
      <c r="AV157" s="32">
        <f>ROUND(VLOOKUP($B157,'3.ข้อมูลงบทดลองปัจจุบัน'!$A$5:$CL$846,47,0),2)</f>
        <v>0</v>
      </c>
      <c r="AW157" s="32">
        <f>ROUND(VLOOKUP($B157,'3.ข้อมูลงบทดลองปัจจุบัน'!$A$5:$CL$846,48,0),2)</f>
        <v>0</v>
      </c>
      <c r="AX157" s="32">
        <f>ROUND(VLOOKUP($B157,'3.ข้อมูลงบทดลองปัจจุบัน'!$A$5:$CL$846,49,0),2)</f>
        <v>0</v>
      </c>
      <c r="AY157" s="32">
        <f>ROUND(VLOOKUP($B157,'3.ข้อมูลงบทดลองปัจจุบัน'!$A$5:$CL$846,50,0),2)</f>
        <v>0</v>
      </c>
      <c r="AZ157" s="32">
        <f>ROUND(VLOOKUP($B157,'3.ข้อมูลงบทดลองปัจจุบัน'!$A$5:$CL$846,51,0),2)</f>
        <v>0</v>
      </c>
      <c r="BA157" s="32">
        <f>ROUND(VLOOKUP($B157,'3.ข้อมูลงบทดลองปัจจุบัน'!$A$5:$CL$846,52,0),2)</f>
        <v>0</v>
      </c>
      <c r="BB157" s="32">
        <f>ROUND(VLOOKUP($B157,'3.ข้อมูลงบทดลองปัจจุบัน'!$A$5:$CL$846,53,0),2)</f>
        <v>0</v>
      </c>
      <c r="BC157" s="32">
        <f>ROUND(VLOOKUP($B157,'3.ข้อมูลงบทดลองปัจจุบัน'!$A$5:$CL$846,54,0),2)</f>
        <v>0</v>
      </c>
      <c r="BD157" s="32">
        <f>ROUND(VLOOKUP($B157,'3.ข้อมูลงบทดลองปัจจุบัน'!$A$5:$CL$846,55,0),2)</f>
        <v>103450</v>
      </c>
      <c r="BE157" s="32">
        <f>ROUND(VLOOKUP($B157,'3.ข้อมูลงบทดลองปัจจุบัน'!$A$5:$CL$846,56,0),2)</f>
        <v>0</v>
      </c>
      <c r="BF157" s="32">
        <f>ROUND(VLOOKUP($B157,'3.ข้อมูลงบทดลองปัจจุบัน'!$A$5:$CL$846,57,0),2)</f>
        <v>0</v>
      </c>
      <c r="BG157" s="32">
        <f>ROUND(VLOOKUP($B157,'3.ข้อมูลงบทดลองปัจจุบัน'!$A$5:$CL$846,58,0),2)</f>
        <v>0</v>
      </c>
      <c r="BH157" s="32">
        <f>ROUND(VLOOKUP($B157,'3.ข้อมูลงบทดลองปัจจุบัน'!$A$5:$CL$846,59,0),2)</f>
        <v>0</v>
      </c>
      <c r="BI157" s="32">
        <f>ROUND(VLOOKUP($B157,'3.ข้อมูลงบทดลองปัจจุบัน'!$A$5:$CL$846,60,0),2)</f>
        <v>0</v>
      </c>
      <c r="BJ157" s="32">
        <f>ROUND(VLOOKUP($B157,'3.ข้อมูลงบทดลองปัจจุบัน'!$A$5:$CL$846,61,0),2)</f>
        <v>0</v>
      </c>
      <c r="BK157" s="32">
        <f>ROUND(VLOOKUP($B157,'3.ข้อมูลงบทดลองปัจจุบัน'!$A$5:$CL$846,62,0),2)</f>
        <v>0</v>
      </c>
      <c r="BL157" s="32">
        <f>ROUND(VLOOKUP($B157,'3.ข้อมูลงบทดลองปัจจุบัน'!$A$5:$CL$846,63,0),2)</f>
        <v>0</v>
      </c>
      <c r="BM157" s="32">
        <f>ROUND(VLOOKUP($B157,'3.ข้อมูลงบทดลองปัจจุบัน'!$A$5:$CL$846,64,0),2)</f>
        <v>0</v>
      </c>
      <c r="BN157" s="32">
        <f>ROUND(VLOOKUP($B157,'3.ข้อมูลงบทดลองปัจจุบัน'!$A$5:$CL$846,65,0),2)</f>
        <v>0</v>
      </c>
      <c r="BO157" s="32">
        <f>ROUND(VLOOKUP($B157,'3.ข้อมูลงบทดลองปัจจุบัน'!$A$5:$CL$846,66,0),2)</f>
        <v>0</v>
      </c>
      <c r="BP157" s="32">
        <f>ROUND(VLOOKUP($B157,'3.ข้อมูลงบทดลองปัจจุบัน'!$A$5:$CL$846,67,0),2)</f>
        <v>0</v>
      </c>
      <c r="BQ157" s="32">
        <f>ROUND(VLOOKUP($B157,'3.ข้อมูลงบทดลองปัจจุบัน'!$A$5:$CL$846,68,0),2)</f>
        <v>0</v>
      </c>
      <c r="BR157" s="32">
        <f>ROUND(VLOOKUP($B157,'3.ข้อมูลงบทดลองปัจจุบัน'!$A$5:$CL$846,69,0),2)</f>
        <v>0</v>
      </c>
      <c r="BS157" s="32">
        <f>ROUND(VLOOKUP($B157,'3.ข้อมูลงบทดลองปัจจุบัน'!$A$5:$CL$846,70,0),2)</f>
        <v>0</v>
      </c>
      <c r="BT157" s="32">
        <f>ROUND(VLOOKUP($B157,'3.ข้อมูลงบทดลองปัจจุบัน'!$A$5:$CL$846,71,0),2)</f>
        <v>0</v>
      </c>
      <c r="BU157" s="32">
        <f>ROUND(VLOOKUP($B157,'3.ข้อมูลงบทดลองปัจจุบัน'!$A$5:$CL$846,72,0),2)</f>
        <v>0</v>
      </c>
      <c r="BV157" s="32">
        <f>ROUND(VLOOKUP($B157,'3.ข้อมูลงบทดลองปัจจุบัน'!$A$5:$CL$846,73,0),2)</f>
        <v>0</v>
      </c>
      <c r="BW157" s="32">
        <f>ROUND(VLOOKUP($B157,'3.ข้อมูลงบทดลองปัจจุบัน'!$A$5:$CL$846,74,0),2)</f>
        <v>0</v>
      </c>
      <c r="BX157" s="32">
        <f>ROUND(VLOOKUP($B157,'3.ข้อมูลงบทดลองปัจจุบัน'!$A$5:$CL$846,75,0),2)</f>
        <v>0</v>
      </c>
      <c r="BY157" s="32">
        <f>ROUND(VLOOKUP($B157,'3.ข้อมูลงบทดลองปัจจุบัน'!$A$5:$CL$846,76,0),2)</f>
        <v>0</v>
      </c>
      <c r="BZ157" s="32">
        <f>ROUND(VLOOKUP($B157,'3.ข้อมูลงบทดลองปัจจุบัน'!$A$5:$CL$846,77,0),2)</f>
        <v>0</v>
      </c>
      <c r="CA157" s="32">
        <f>ROUND(VLOOKUP($B157,'3.ข้อมูลงบทดลองปัจจุบัน'!$A$5:$CL$846,78,0),2)</f>
        <v>0</v>
      </c>
      <c r="CB157" s="32">
        <f>ROUND(VLOOKUP($B157,'3.ข้อมูลงบทดลองปัจจุบัน'!$A$5:$CL$846,79,0),2)</f>
        <v>0</v>
      </c>
      <c r="CC157" s="32">
        <f>ROUND(VLOOKUP($B157,'3.ข้อมูลงบทดลองปัจจุบัน'!$A$5:$CL$846,80,0),2)</f>
        <v>0</v>
      </c>
      <c r="CD157" s="32">
        <f>ROUND(VLOOKUP($B157,'3.ข้อมูลงบทดลองปัจจุบัน'!$A$5:$CL$846,81,0),2)</f>
        <v>0</v>
      </c>
      <c r="CE157" s="32">
        <f>ROUND(VLOOKUP($B157,'3.ข้อมูลงบทดลองปัจจุบัน'!$A$5:$CL$846,82,0),2)</f>
        <v>0</v>
      </c>
      <c r="CF157" s="32">
        <f>ROUND(VLOOKUP($B157,'3.ข้อมูลงบทดลองปัจจุบัน'!$A$5:$CL$846,83,0),2)</f>
        <v>0</v>
      </c>
      <c r="CG157" s="32">
        <f>ROUND(VLOOKUP($B157,'3.ข้อมูลงบทดลองปัจจุบัน'!$A$5:$CL$846,84,0),2)</f>
        <v>0</v>
      </c>
      <c r="CH157" s="32">
        <f>ROUND(VLOOKUP($B157,'3.ข้อมูลงบทดลองปัจจุบัน'!$A$5:$CL$846,85,0),2)</f>
        <v>0</v>
      </c>
      <c r="CI157" s="32">
        <f>ROUND(VLOOKUP($B157,'3.ข้อมูลงบทดลองปัจจุบัน'!$A$5:$CL$846,86,0),2)</f>
        <v>0</v>
      </c>
      <c r="CJ157" s="32">
        <f>ROUND(VLOOKUP($B157,'3.ข้อมูลงบทดลองปัจจุบัน'!$A$5:$CL$846,87,0),2)</f>
        <v>0</v>
      </c>
      <c r="CK157" s="32">
        <f>ROUND(VLOOKUP($B157,'3.ข้อมูลงบทดลองปัจจุบัน'!$A$5:$CL$846,88,0),2)</f>
        <v>0</v>
      </c>
      <c r="CL157" s="32">
        <f>ROUND(VLOOKUP($B157,'3.ข้อมูลงบทดลองปัจจุบัน'!$A$5:$CL$846,89,0),2)</f>
        <v>0</v>
      </c>
      <c r="CM157" s="32">
        <f>ROUND(VLOOKUP($B157,'3.ข้อมูลงบทดลองปัจจุบัน'!$A$5:$CL$846,90,0),2)</f>
        <v>0</v>
      </c>
      <c r="CO157" s="75"/>
    </row>
    <row r="158" spans="1:93" x14ac:dyDescent="0.7">
      <c r="A158" s="101" t="s">
        <v>1472</v>
      </c>
      <c r="B158" s="101" t="s">
        <v>2057</v>
      </c>
      <c r="C158" s="100" t="s">
        <v>702</v>
      </c>
      <c r="D158" s="32">
        <f>ROUND(VLOOKUP($B158,'3.ข้อมูลงบทดลองปัจจุบัน'!$A$5:$CL$846,3,0),2)</f>
        <v>586000</v>
      </c>
      <c r="E158" s="32">
        <f>ROUND(VLOOKUP($B158,'3.ข้อมูลงบทดลองปัจจุบัน'!$A$5:$CL$846,4,0),2)</f>
        <v>111880</v>
      </c>
      <c r="F158" s="32">
        <f>ROUND(VLOOKUP($B158,'3.ข้อมูลงบทดลองปัจจุบัน'!$A$5:$CL$846,5,0),2)</f>
        <v>0</v>
      </c>
      <c r="G158" s="32">
        <f>ROUND(VLOOKUP($B158,'3.ข้อมูลงบทดลองปัจจุบัน'!$A$5:$CL$846,6,0),2)</f>
        <v>0</v>
      </c>
      <c r="H158" s="32">
        <f>ROUND(VLOOKUP($B158,'3.ข้อมูลงบทดลองปัจจุบัน'!$A$5:$CL$846,7,0),2)</f>
        <v>68900</v>
      </c>
      <c r="I158" s="32">
        <f>ROUND(VLOOKUP($B158,'3.ข้อมูลงบทดลองปัจจุบัน'!$A$5:$CL$846,8,0),2)</f>
        <v>0</v>
      </c>
      <c r="J158" s="32">
        <f>ROUND(VLOOKUP($B158,'3.ข้อมูลงบทดลองปัจจุบัน'!$A$5:$CL$846,9,0),2)</f>
        <v>94430</v>
      </c>
      <c r="K158" s="32">
        <f>ROUND(VLOOKUP($B158,'3.ข้อมูลงบทดลองปัจจุบัน'!$A$5:$CL$846,10,0),2)</f>
        <v>256172.5</v>
      </c>
      <c r="L158" s="32">
        <f>ROUND(VLOOKUP($B158,'3.ข้อมูลงบทดลองปัจจุบัน'!$A$5:$CL$846,11,0),2)</f>
        <v>0</v>
      </c>
      <c r="M158" s="32">
        <f>ROUND(VLOOKUP($B158,'3.ข้อมูลงบทดลองปัจจุบัน'!$A$5:$CL$846,12,0),2)</f>
        <v>177770.84</v>
      </c>
      <c r="N158" s="32">
        <f>ROUND(VLOOKUP($B158,'3.ข้อมูลงบทดลองปัจจุบัน'!$A$5:$CL$846,13,0),2)</f>
        <v>905227.42</v>
      </c>
      <c r="O158" s="32">
        <f>ROUND(VLOOKUP($B158,'3.ข้อมูลงบทดลองปัจจุบัน'!$A$5:$CL$846,14,0),2)</f>
        <v>8000</v>
      </c>
      <c r="P158" s="32">
        <f>ROUND(VLOOKUP($B158,'3.ข้อมูลงบทดลองปัจจุบัน'!$A$5:$CL$846,15,0),2)</f>
        <v>320000</v>
      </c>
      <c r="Q158" s="32">
        <f>ROUND(VLOOKUP($B158,'3.ข้อมูลงบทดลองปัจจุบัน'!$A$5:$CL$846,16,0),2)</f>
        <v>95000</v>
      </c>
      <c r="R158" s="32">
        <f>ROUND(VLOOKUP($B158,'3.ข้อมูลงบทดลองปัจจุบัน'!$A$5:$CL$846,17,0),2)</f>
        <v>56652</v>
      </c>
      <c r="S158" s="32">
        <f>ROUND(VLOOKUP($B158,'3.ข้อมูลงบทดลองปัจจุบัน'!$A$5:$CL$846,18,0),2)</f>
        <v>3370</v>
      </c>
      <c r="T158" s="32">
        <f>ROUND(VLOOKUP($B158,'3.ข้อมูลงบทดลองปัจจุบัน'!$A$5:$CL$846,19,0),2)</f>
        <v>37600</v>
      </c>
      <c r="U158" s="32">
        <f>ROUND(VLOOKUP($B158,'3.ข้อมูลงบทดลองปัจจุบัน'!$A$5:$CL$846,20,0),2)</f>
        <v>206844</v>
      </c>
      <c r="V158" s="32">
        <f>ROUND(VLOOKUP($B158,'3.ข้อมูลงบทดลองปัจจุบัน'!$A$5:$CL$846,21,0),2)</f>
        <v>0</v>
      </c>
      <c r="W158" s="32">
        <f>ROUND(VLOOKUP($B158,'3.ข้อมูลงบทดลองปัจจุบัน'!$A$5:$CL$846,22,0),2)</f>
        <v>0</v>
      </c>
      <c r="X158" s="32">
        <f>ROUND(VLOOKUP($B158,'3.ข้อมูลงบทดลองปัจจุบัน'!$A$5:$CL$846,23,0),2)</f>
        <v>3359180</v>
      </c>
      <c r="Y158" s="32">
        <f>ROUND(VLOOKUP($B158,'3.ข้อมูลงบทดลองปัจจุบัน'!$A$5:$CL$846,24,0),2)</f>
        <v>98433</v>
      </c>
      <c r="Z158" s="32">
        <f>ROUND(VLOOKUP($B158,'3.ข้อมูลงบทดลองปัจจุบัน'!$A$5:$CL$846,25,0),2)</f>
        <v>0</v>
      </c>
      <c r="AA158" s="32">
        <f>ROUND(VLOOKUP($B158,'3.ข้อมูลงบทดลองปัจจุบัน'!$A$5:$CL$846,26,0),2)</f>
        <v>0</v>
      </c>
      <c r="AB158" s="32">
        <f>ROUND(VLOOKUP($B158,'3.ข้อมูลงบทดลองปัจจุบัน'!$A$5:$CL$846,27,0),2)</f>
        <v>0</v>
      </c>
      <c r="AC158" s="32">
        <f>ROUND(VLOOKUP($B158,'3.ข้อมูลงบทดลองปัจจุบัน'!$A$5:$CL$846,28,0),2)</f>
        <v>0</v>
      </c>
      <c r="AD158" s="32">
        <f>ROUND(VLOOKUP($B158,'3.ข้อมูลงบทดลองปัจจุบัน'!$A$5:$CL$846,29,0),2)</f>
        <v>0</v>
      </c>
      <c r="AE158" s="32">
        <f>ROUND(VLOOKUP($B158,'3.ข้อมูลงบทดลองปัจจุบัน'!$A$5:$CL$846,30,0),2)</f>
        <v>0</v>
      </c>
      <c r="AF158" s="32">
        <f>ROUND(VLOOKUP($B158,'3.ข้อมูลงบทดลองปัจจุบัน'!$A$5:$CL$846,31,0),2)</f>
        <v>0</v>
      </c>
      <c r="AG158" s="32">
        <f>ROUND(VLOOKUP($B158,'3.ข้อมูลงบทดลองปัจจุบัน'!$A$5:$CL$846,32,0),2)</f>
        <v>33500</v>
      </c>
      <c r="AH158" s="32">
        <f>ROUND(VLOOKUP($B158,'3.ข้อมูลงบทดลองปัจจุบัน'!$A$5:$CL$846,33,0),2)</f>
        <v>0</v>
      </c>
      <c r="AI158" s="32">
        <f>ROUND(VLOOKUP($B158,'3.ข้อมูลงบทดลองปัจจุบัน'!$A$5:$CL$846,34,0),2)</f>
        <v>72000</v>
      </c>
      <c r="AJ158" s="32">
        <f>ROUND(VLOOKUP($B158,'3.ข้อมูลงบทดลองปัจจุบัน'!$A$5:$CL$846,35,0),2)</f>
        <v>0</v>
      </c>
      <c r="AK158" s="32">
        <f>ROUND(VLOOKUP($B158,'3.ข้อมูลงบทดลองปัจจุบัน'!$A$5:$CL$846,36,0),2)</f>
        <v>26005</v>
      </c>
      <c r="AL158" s="32">
        <f>ROUND(VLOOKUP($B158,'3.ข้อมูลงบทดลองปัจจุบัน'!$A$5:$CL$846,37,0),2)</f>
        <v>13453995</v>
      </c>
      <c r="AM158" s="32">
        <f>ROUND(VLOOKUP($B158,'3.ข้อมูลงบทดลองปัจจุบัน'!$A$5:$CL$846,38,0),2)</f>
        <v>119700</v>
      </c>
      <c r="AN158" s="32">
        <f>ROUND(VLOOKUP($B158,'3.ข้อมูลงบทดลองปัจจุบัน'!$A$5:$CL$846,39,0),2)</f>
        <v>0</v>
      </c>
      <c r="AO158" s="32">
        <f>ROUND(VLOOKUP($B158,'3.ข้อมูลงบทดลองปัจจุบัน'!$A$5:$CL$846,40,0),2)</f>
        <v>130600</v>
      </c>
      <c r="AP158" s="32">
        <f>ROUND(VLOOKUP($B158,'3.ข้อมูลงบทดลองปัจจุบัน'!$A$5:$CL$846,41,0),2)</f>
        <v>498500</v>
      </c>
      <c r="AQ158" s="32">
        <f>ROUND(VLOOKUP($B158,'3.ข้อมูลงบทดลองปัจจุบัน'!$A$5:$CL$846,42,0),2)</f>
        <v>26000</v>
      </c>
      <c r="AR158" s="32">
        <f>ROUND(VLOOKUP($B158,'3.ข้อมูลงบทดลองปัจจุบัน'!$A$5:$CL$846,43,0),2)</f>
        <v>24500</v>
      </c>
      <c r="AS158" s="32">
        <f>ROUND(VLOOKUP($B158,'3.ข้อมูลงบทดลองปัจจุบัน'!$A$5:$CL$846,44,0),2)</f>
        <v>0</v>
      </c>
      <c r="AT158" s="32">
        <f>ROUND(VLOOKUP($B158,'3.ข้อมูลงบทดลองปัจจุบัน'!$A$5:$CL$846,45,0),2)</f>
        <v>0</v>
      </c>
      <c r="AU158" s="32">
        <f>ROUND(VLOOKUP($B158,'3.ข้อมูลงบทดลองปัจจุบัน'!$A$5:$CL$846,46,0),2)</f>
        <v>659944.5</v>
      </c>
      <c r="AV158" s="32">
        <f>ROUND(VLOOKUP($B158,'3.ข้อมูลงบทดลองปัจจุบัน'!$A$5:$CL$846,47,0),2)</f>
        <v>73723</v>
      </c>
      <c r="AW158" s="32">
        <f>ROUND(VLOOKUP($B158,'3.ข้อมูลงบทดลองปัจจุบัน'!$A$5:$CL$846,48,0),2)</f>
        <v>51700</v>
      </c>
      <c r="AX158" s="32">
        <f>ROUND(VLOOKUP($B158,'3.ข้อมูลงบทดลองปัจจุบัน'!$A$5:$CL$846,49,0),2)</f>
        <v>0</v>
      </c>
      <c r="AY158" s="32">
        <f>ROUND(VLOOKUP($B158,'3.ข้อมูลงบทดลองปัจจุบัน'!$A$5:$CL$846,50,0),2)</f>
        <v>0</v>
      </c>
      <c r="AZ158" s="32">
        <f>ROUND(VLOOKUP($B158,'3.ข้อมูลงบทดลองปัจจุบัน'!$A$5:$CL$846,51,0),2)</f>
        <v>0</v>
      </c>
      <c r="BA158" s="32">
        <f>ROUND(VLOOKUP($B158,'3.ข้อมูลงบทดลองปัจจุบัน'!$A$5:$CL$846,52,0),2)</f>
        <v>0</v>
      </c>
      <c r="BB158" s="32">
        <f>ROUND(VLOOKUP($B158,'3.ข้อมูลงบทดลองปัจจุบัน'!$A$5:$CL$846,53,0),2)</f>
        <v>0</v>
      </c>
      <c r="BC158" s="32">
        <f>ROUND(VLOOKUP($B158,'3.ข้อมูลงบทดลองปัจจุบัน'!$A$5:$CL$846,54,0),2)</f>
        <v>20000</v>
      </c>
      <c r="BD158" s="32">
        <f>ROUND(VLOOKUP($B158,'3.ข้อมูลงบทดลองปัจจุบัน'!$A$5:$CL$846,55,0),2)</f>
        <v>0</v>
      </c>
      <c r="BE158" s="32">
        <f>ROUND(VLOOKUP($B158,'3.ข้อมูลงบทดลองปัจจุบัน'!$A$5:$CL$846,56,0),2)</f>
        <v>37000</v>
      </c>
      <c r="BF158" s="32">
        <f>ROUND(VLOOKUP($B158,'3.ข้อมูลงบทดลองปัจจุบัน'!$A$5:$CL$846,57,0),2)</f>
        <v>745179.8</v>
      </c>
      <c r="BG158" s="32">
        <f>ROUND(VLOOKUP($B158,'3.ข้อมูลงบทดลองปัจจุบัน'!$A$5:$CL$846,58,0),2)</f>
        <v>0</v>
      </c>
      <c r="BH158" s="32">
        <f>ROUND(VLOOKUP($B158,'3.ข้อมูลงบทดลองปัจจุบัน'!$A$5:$CL$846,59,0),2)</f>
        <v>2623542.27</v>
      </c>
      <c r="BI158" s="32">
        <f>ROUND(VLOOKUP($B158,'3.ข้อมูลงบทดลองปัจจุบัน'!$A$5:$CL$846,60,0),2)</f>
        <v>74500</v>
      </c>
      <c r="BJ158" s="32">
        <f>ROUND(VLOOKUP($B158,'3.ข้อมูลงบทดลองปัจจุบัน'!$A$5:$CL$846,61,0),2)</f>
        <v>0</v>
      </c>
      <c r="BK158" s="32">
        <f>ROUND(VLOOKUP($B158,'3.ข้อมูลงบทดลองปัจจุบัน'!$A$5:$CL$846,62,0),2)</f>
        <v>0</v>
      </c>
      <c r="BL158" s="32">
        <f>ROUND(VLOOKUP($B158,'3.ข้อมูลงบทดลองปัจจุบัน'!$A$5:$CL$846,63,0),2)</f>
        <v>0</v>
      </c>
      <c r="BM158" s="32">
        <f>ROUND(VLOOKUP($B158,'3.ข้อมูลงบทดลองปัจจุบัน'!$A$5:$CL$846,64,0),2)</f>
        <v>0</v>
      </c>
      <c r="BN158" s="32">
        <f>ROUND(VLOOKUP($B158,'3.ข้อมูลงบทดลองปัจจุบัน'!$A$5:$CL$846,65,0),2)</f>
        <v>0</v>
      </c>
      <c r="BO158" s="32">
        <f>ROUND(VLOOKUP($B158,'3.ข้อมูลงบทดลองปัจจุบัน'!$A$5:$CL$846,66,0),2)</f>
        <v>38668</v>
      </c>
      <c r="BP158" s="32">
        <f>ROUND(VLOOKUP($B158,'3.ข้อมูลงบทดลองปัจจุบัน'!$A$5:$CL$846,67,0),2)</f>
        <v>0</v>
      </c>
      <c r="BQ158" s="32">
        <f>ROUND(VLOOKUP($B158,'3.ข้อมูลงบทดลองปัจจุบัน'!$A$5:$CL$846,68,0),2)</f>
        <v>106124.99</v>
      </c>
      <c r="BR158" s="32">
        <f>ROUND(VLOOKUP($B158,'3.ข้อมูลงบทดลองปัจจุบัน'!$A$5:$CL$846,69,0),2)</f>
        <v>24000</v>
      </c>
      <c r="BS158" s="32">
        <f>ROUND(VLOOKUP($B158,'3.ข้อมูลงบทดลองปัจจุบัน'!$A$5:$CL$846,70,0),2)</f>
        <v>9423578.1600000001</v>
      </c>
      <c r="BT158" s="32">
        <f>ROUND(VLOOKUP($B158,'3.ข้อมูลงบทดลองปัจจุบัน'!$A$5:$CL$846,71,0),2)</f>
        <v>0</v>
      </c>
      <c r="BU158" s="32">
        <f>ROUND(VLOOKUP($B158,'3.ข้อมูลงบทดลองปัจจุบัน'!$A$5:$CL$846,72,0),2)</f>
        <v>72440</v>
      </c>
      <c r="BV158" s="32">
        <f>ROUND(VLOOKUP($B158,'3.ข้อมูลงบทดลองปัจจุบัน'!$A$5:$CL$846,73,0),2)</f>
        <v>119333</v>
      </c>
      <c r="BW158" s="32">
        <f>ROUND(VLOOKUP($B158,'3.ข้อมูลงบทดลองปัจจุบัน'!$A$5:$CL$846,74,0),2)</f>
        <v>1000</v>
      </c>
      <c r="BX158" s="32">
        <f>ROUND(VLOOKUP($B158,'3.ข้อมูลงบทดลองปัจจุบัน'!$A$5:$CL$846,75,0),2)</f>
        <v>0</v>
      </c>
      <c r="BY158" s="32">
        <f>ROUND(VLOOKUP($B158,'3.ข้อมูลงบทดลองปัจจุบัน'!$A$5:$CL$846,76,0),2)</f>
        <v>211334</v>
      </c>
      <c r="BZ158" s="32">
        <f>ROUND(VLOOKUP($B158,'3.ข้อมูลงบทดลองปัจจุบัน'!$A$5:$CL$846,77,0),2)</f>
        <v>0</v>
      </c>
      <c r="CA158" s="32">
        <f>ROUND(VLOOKUP($B158,'3.ข้อมูลงบทดลองปัจจุบัน'!$A$5:$CL$846,78,0),2)</f>
        <v>197000</v>
      </c>
      <c r="CB158" s="32">
        <f>ROUND(VLOOKUP($B158,'3.ข้อมูลงบทดลองปัจจุบัน'!$A$5:$CL$846,79,0),2)</f>
        <v>0</v>
      </c>
      <c r="CC158" s="32">
        <f>ROUND(VLOOKUP($B158,'3.ข้อมูลงบทดลองปัจจุบัน'!$A$5:$CL$846,80,0),2)</f>
        <v>0</v>
      </c>
      <c r="CD158" s="32">
        <f>ROUND(VLOOKUP($B158,'3.ข้อมูลงบทดลองปัจจุบัน'!$A$5:$CL$846,81,0),2)</f>
        <v>71965</v>
      </c>
      <c r="CE158" s="32">
        <f>ROUND(VLOOKUP($B158,'3.ข้อมูลงบทดลองปัจจุบัน'!$A$5:$CL$846,82,0),2)</f>
        <v>0</v>
      </c>
      <c r="CF158" s="32">
        <f>ROUND(VLOOKUP($B158,'3.ข้อมูลงบทดลองปัจจุบัน'!$A$5:$CL$846,83,0),2)</f>
        <v>0</v>
      </c>
      <c r="CG158" s="32">
        <f>ROUND(VLOOKUP($B158,'3.ข้อมูลงบทดลองปัจจุบัน'!$A$5:$CL$846,84,0),2)</f>
        <v>92000</v>
      </c>
      <c r="CH158" s="32">
        <f>ROUND(VLOOKUP($B158,'3.ข้อมูลงบทดลองปัจจุบัน'!$A$5:$CL$846,85,0),2)</f>
        <v>0</v>
      </c>
      <c r="CI158" s="32">
        <f>ROUND(VLOOKUP($B158,'3.ข้อมูลงบทดลองปัจจุบัน'!$A$5:$CL$846,86,0),2)</f>
        <v>0</v>
      </c>
      <c r="CJ158" s="32">
        <f>ROUND(VLOOKUP($B158,'3.ข้อมูลงบทดลองปัจจุบัน'!$A$5:$CL$846,87,0),2)</f>
        <v>5950</v>
      </c>
      <c r="CK158" s="32">
        <f>ROUND(VLOOKUP($B158,'3.ข้อมูลงบทดลองปัจจุบัน'!$A$5:$CL$846,88,0),2)</f>
        <v>0</v>
      </c>
      <c r="CL158" s="32">
        <f>ROUND(VLOOKUP($B158,'3.ข้อมูลงบทดลองปัจจุบัน'!$A$5:$CL$846,89,0),2)</f>
        <v>12800</v>
      </c>
      <c r="CM158" s="32">
        <f>ROUND(VLOOKUP($B158,'3.ข้อมูลงบทดลองปัจจุบัน'!$A$5:$CL$846,90,0),2)</f>
        <v>8700</v>
      </c>
      <c r="CO158" s="75"/>
    </row>
    <row r="159" spans="1:93" x14ac:dyDescent="0.7">
      <c r="A159" s="101" t="s">
        <v>1472</v>
      </c>
      <c r="B159" s="101" t="s">
        <v>2058</v>
      </c>
      <c r="C159" s="100" t="s">
        <v>703</v>
      </c>
      <c r="D159" s="32">
        <f>ROUND(VLOOKUP($B159,'3.ข้อมูลงบทดลองปัจจุบัน'!$A$5:$CL$846,3,0),2)</f>
        <v>390000</v>
      </c>
      <c r="E159" s="32">
        <f>ROUND(VLOOKUP($B159,'3.ข้อมูลงบทดลองปัจจุบัน'!$A$5:$CL$846,4,0),2)</f>
        <v>0</v>
      </c>
      <c r="F159" s="32">
        <f>ROUND(VLOOKUP($B159,'3.ข้อมูลงบทดลองปัจจุบัน'!$A$5:$CL$846,5,0),2)</f>
        <v>0</v>
      </c>
      <c r="G159" s="32">
        <f>ROUND(VLOOKUP($B159,'3.ข้อมูลงบทดลองปัจจุบัน'!$A$5:$CL$846,6,0),2)</f>
        <v>8000</v>
      </c>
      <c r="H159" s="32">
        <f>ROUND(VLOOKUP($B159,'3.ข้อมูลงบทดลองปัจจุบัน'!$A$5:$CL$846,7,0),2)</f>
        <v>6800</v>
      </c>
      <c r="I159" s="32">
        <f>ROUND(VLOOKUP($B159,'3.ข้อมูลงบทดลองปัจจุบัน'!$A$5:$CL$846,8,0),2)</f>
        <v>0</v>
      </c>
      <c r="J159" s="32">
        <f>ROUND(VLOOKUP($B159,'3.ข้อมูลงบทดลองปัจจุบัน'!$A$5:$CL$846,9,0),2)</f>
        <v>0</v>
      </c>
      <c r="K159" s="32">
        <f>ROUND(VLOOKUP($B159,'3.ข้อมูลงบทดลองปัจจุบัน'!$A$5:$CL$846,10,0),2)</f>
        <v>102100</v>
      </c>
      <c r="L159" s="32">
        <f>ROUND(VLOOKUP($B159,'3.ข้อมูลงบทดลองปัจจุบัน'!$A$5:$CL$846,11,0),2)</f>
        <v>60400</v>
      </c>
      <c r="M159" s="32">
        <f>ROUND(VLOOKUP($B159,'3.ข้อมูลงบทดลองปัจจุบัน'!$A$5:$CL$846,12,0),2)</f>
        <v>24000</v>
      </c>
      <c r="N159" s="32">
        <f>ROUND(VLOOKUP($B159,'3.ข้อมูลงบทดลองปัจจุบัน'!$A$5:$CL$846,13,0),2)</f>
        <v>0</v>
      </c>
      <c r="O159" s="32">
        <f>ROUND(VLOOKUP($B159,'3.ข้อมูลงบทดลองปัจจุบัน'!$A$5:$CL$846,14,0),2)</f>
        <v>66400</v>
      </c>
      <c r="P159" s="32">
        <f>ROUND(VLOOKUP($B159,'3.ข้อมูลงบทดลองปัจจุบัน'!$A$5:$CL$846,15,0),2)</f>
        <v>639333.6</v>
      </c>
      <c r="Q159" s="32">
        <f>ROUND(VLOOKUP($B159,'3.ข้อมูลงบทดลองปัจจุบัน'!$A$5:$CL$846,16,0),2)</f>
        <v>23800</v>
      </c>
      <c r="R159" s="32">
        <f>ROUND(VLOOKUP($B159,'3.ข้อมูลงบทดลองปัจจุบัน'!$A$5:$CL$846,17,0),2)</f>
        <v>0</v>
      </c>
      <c r="S159" s="32">
        <f>ROUND(VLOOKUP($B159,'3.ข้อมูลงบทดลองปัจจุบัน'!$A$5:$CL$846,18,0),2)</f>
        <v>0</v>
      </c>
      <c r="T159" s="32">
        <f>ROUND(VLOOKUP($B159,'3.ข้อมูลงบทดลองปัจจุบัน'!$A$5:$CL$846,19,0),2)</f>
        <v>53600</v>
      </c>
      <c r="U159" s="32">
        <f>ROUND(VLOOKUP($B159,'3.ข้อมูลงบทดลองปัจจุบัน'!$A$5:$CL$846,20,0),2)</f>
        <v>38100</v>
      </c>
      <c r="V159" s="32">
        <f>ROUND(VLOOKUP($B159,'3.ข้อมูลงบทดลองปัจจุบัน'!$A$5:$CL$846,21,0),2)</f>
        <v>0</v>
      </c>
      <c r="W159" s="32">
        <f>ROUND(VLOOKUP($B159,'3.ข้อมูลงบทดลองปัจจุบัน'!$A$5:$CL$846,22,0),2)</f>
        <v>0</v>
      </c>
      <c r="X159" s="32">
        <f>ROUND(VLOOKUP($B159,'3.ข้อมูลงบทดลองปัจจุบัน'!$A$5:$CL$846,23,0),2)</f>
        <v>390613.66</v>
      </c>
      <c r="Y159" s="32">
        <f>ROUND(VLOOKUP($B159,'3.ข้อมูลงบทดลองปัจจุบัน'!$A$5:$CL$846,24,0),2)</f>
        <v>43775</v>
      </c>
      <c r="Z159" s="32">
        <f>ROUND(VLOOKUP($B159,'3.ข้อมูลงบทดลองปัจจุบัน'!$A$5:$CL$846,25,0),2)</f>
        <v>221005</v>
      </c>
      <c r="AA159" s="32">
        <f>ROUND(VLOOKUP($B159,'3.ข้อมูลงบทดลองปัจจุบัน'!$A$5:$CL$846,26,0),2)</f>
        <v>48800</v>
      </c>
      <c r="AB159" s="32">
        <f>ROUND(VLOOKUP($B159,'3.ข้อมูลงบทดลองปัจจุบัน'!$A$5:$CL$846,27,0),2)</f>
        <v>26100</v>
      </c>
      <c r="AC159" s="32">
        <f>ROUND(VLOOKUP($B159,'3.ข้อมูลงบทดลองปัจจุบัน'!$A$5:$CL$846,28,0),2)</f>
        <v>36394</v>
      </c>
      <c r="AD159" s="32">
        <f>ROUND(VLOOKUP($B159,'3.ข้อมูลงบทดลองปัจจุบัน'!$A$5:$CL$846,29,0),2)</f>
        <v>0</v>
      </c>
      <c r="AE159" s="32">
        <f>ROUND(VLOOKUP($B159,'3.ข้อมูลงบทดลองปัจจุบัน'!$A$5:$CL$846,30,0),2)</f>
        <v>0</v>
      </c>
      <c r="AF159" s="32">
        <f>ROUND(VLOOKUP($B159,'3.ข้อมูลงบทดลองปัจจุบัน'!$A$5:$CL$846,31,0),2)</f>
        <v>0</v>
      </c>
      <c r="AG159" s="32">
        <f>ROUND(VLOOKUP($B159,'3.ข้อมูลงบทดลองปัจจุบัน'!$A$5:$CL$846,32,0),2)</f>
        <v>40800</v>
      </c>
      <c r="AH159" s="32">
        <f>ROUND(VLOOKUP($B159,'3.ข้อมูลงบทดลองปัจจุบัน'!$A$5:$CL$846,33,0),2)</f>
        <v>0</v>
      </c>
      <c r="AI159" s="32">
        <f>ROUND(VLOOKUP($B159,'3.ข้อมูลงบทดลองปัจจุบัน'!$A$5:$CL$846,34,0),2)</f>
        <v>60500</v>
      </c>
      <c r="AJ159" s="32">
        <f>ROUND(VLOOKUP($B159,'3.ข้อมูลงบทดลองปัจจุบัน'!$A$5:$CL$846,35,0),2)</f>
        <v>59500</v>
      </c>
      <c r="AK159" s="32">
        <f>ROUND(VLOOKUP($B159,'3.ข้อมูลงบทดลองปัจจุบัน'!$A$5:$CL$846,36,0),2)</f>
        <v>18805</v>
      </c>
      <c r="AL159" s="32">
        <f>ROUND(VLOOKUP($B159,'3.ข้อมูลงบทดลองปัจจุบัน'!$A$5:$CL$846,37,0),2)</f>
        <v>1010031</v>
      </c>
      <c r="AM159" s="32">
        <f>ROUND(VLOOKUP($B159,'3.ข้อมูลงบทดลองปัจจุบัน'!$A$5:$CL$846,38,0),2)</f>
        <v>21000</v>
      </c>
      <c r="AN159" s="32">
        <f>ROUND(VLOOKUP($B159,'3.ข้อมูลงบทดลองปัจจุบัน'!$A$5:$CL$846,39,0),2)</f>
        <v>0</v>
      </c>
      <c r="AO159" s="32">
        <f>ROUND(VLOOKUP($B159,'3.ข้อมูลงบทดลองปัจจุบัน'!$A$5:$CL$846,40,0),2)</f>
        <v>0</v>
      </c>
      <c r="AP159" s="32">
        <f>ROUND(VLOOKUP($B159,'3.ข้อมูลงบทดลองปัจจุบัน'!$A$5:$CL$846,41,0),2)</f>
        <v>91870</v>
      </c>
      <c r="AQ159" s="32">
        <f>ROUND(VLOOKUP($B159,'3.ข้อมูลงบทดลองปัจจุบัน'!$A$5:$CL$846,42,0),2)</f>
        <v>0</v>
      </c>
      <c r="AR159" s="32">
        <f>ROUND(VLOOKUP($B159,'3.ข้อมูลงบทดลองปัจจุบัน'!$A$5:$CL$846,43,0),2)</f>
        <v>0</v>
      </c>
      <c r="AS159" s="32">
        <f>ROUND(VLOOKUP($B159,'3.ข้อมูลงบทดลองปัจจุบัน'!$A$5:$CL$846,44,0),2)</f>
        <v>0</v>
      </c>
      <c r="AT159" s="32">
        <f>ROUND(VLOOKUP($B159,'3.ข้อมูลงบทดลองปัจจุบัน'!$A$5:$CL$846,45,0),2)</f>
        <v>0</v>
      </c>
      <c r="AU159" s="32">
        <f>ROUND(VLOOKUP($B159,'3.ข้อมูลงบทดลองปัจจุบัน'!$A$5:$CL$846,46,0),2)</f>
        <v>553144</v>
      </c>
      <c r="AV159" s="32">
        <f>ROUND(VLOOKUP($B159,'3.ข้อมูลงบทดลองปัจจุบัน'!$A$5:$CL$846,47,0),2)</f>
        <v>0</v>
      </c>
      <c r="AW159" s="32">
        <f>ROUND(VLOOKUP($B159,'3.ข้อมูลงบทดลองปัจจุบัน'!$A$5:$CL$846,48,0),2)</f>
        <v>0</v>
      </c>
      <c r="AX159" s="32">
        <f>ROUND(VLOOKUP($B159,'3.ข้อมูลงบทดลองปัจจุบัน'!$A$5:$CL$846,49,0),2)</f>
        <v>76000</v>
      </c>
      <c r="AY159" s="32">
        <f>ROUND(VLOOKUP($B159,'3.ข้อมูลงบทดลองปัจจุบัน'!$A$5:$CL$846,50,0),2)</f>
        <v>0</v>
      </c>
      <c r="AZ159" s="32">
        <f>ROUND(VLOOKUP($B159,'3.ข้อมูลงบทดลองปัจจุบัน'!$A$5:$CL$846,51,0),2)</f>
        <v>44800</v>
      </c>
      <c r="BA159" s="32">
        <f>ROUND(VLOOKUP($B159,'3.ข้อมูลงบทดลองปัจจุบัน'!$A$5:$CL$846,52,0),2)</f>
        <v>0</v>
      </c>
      <c r="BB159" s="32">
        <f>ROUND(VLOOKUP($B159,'3.ข้อมูลงบทดลองปัจจุบัน'!$A$5:$CL$846,53,0),2)</f>
        <v>226968</v>
      </c>
      <c r="BC159" s="32">
        <f>ROUND(VLOOKUP($B159,'3.ข้อมูลงบทดลองปัจจุบัน'!$A$5:$CL$846,54,0),2)</f>
        <v>0</v>
      </c>
      <c r="BD159" s="32">
        <f>ROUND(VLOOKUP($B159,'3.ข้อมูลงบทดลองปัจจุบัน'!$A$5:$CL$846,55,0),2)</f>
        <v>12088.2</v>
      </c>
      <c r="BE159" s="32">
        <f>ROUND(VLOOKUP($B159,'3.ข้อมูลงบทดลองปัจจุบัน'!$A$5:$CL$846,56,0),2)</f>
        <v>0</v>
      </c>
      <c r="BF159" s="32">
        <f>ROUND(VLOOKUP($B159,'3.ข้อมูลงบทดลองปัจจุบัน'!$A$5:$CL$846,57,0),2)</f>
        <v>21000</v>
      </c>
      <c r="BG159" s="32">
        <f>ROUND(VLOOKUP($B159,'3.ข้อมูลงบทดลองปัจจุบัน'!$A$5:$CL$846,58,0),2)</f>
        <v>44200</v>
      </c>
      <c r="BH159" s="32">
        <f>ROUND(VLOOKUP($B159,'3.ข้อมูลงบทดลองปัจจุบัน'!$A$5:$CL$846,59,0),2)</f>
        <v>610087.38</v>
      </c>
      <c r="BI159" s="32">
        <f>ROUND(VLOOKUP($B159,'3.ข้อมูลงบทดลองปัจจุบัน'!$A$5:$CL$846,60,0),2)</f>
        <v>47655</v>
      </c>
      <c r="BJ159" s="32">
        <f>ROUND(VLOOKUP($B159,'3.ข้อมูลงบทดลองปัจจุบัน'!$A$5:$CL$846,61,0),2)</f>
        <v>148856.66</v>
      </c>
      <c r="BK159" s="32">
        <f>ROUND(VLOOKUP($B159,'3.ข้อมูลงบทดลองปัจจุบัน'!$A$5:$CL$846,62,0),2)</f>
        <v>0</v>
      </c>
      <c r="BL159" s="32">
        <f>ROUND(VLOOKUP($B159,'3.ข้อมูลงบทดลองปัจจุบัน'!$A$5:$CL$846,63,0),2)</f>
        <v>29250</v>
      </c>
      <c r="BM159" s="32">
        <f>ROUND(VLOOKUP($B159,'3.ข้อมูลงบทดลองปัจจุบัน'!$A$5:$CL$846,64,0),2)</f>
        <v>0</v>
      </c>
      <c r="BN159" s="32">
        <f>ROUND(VLOOKUP($B159,'3.ข้อมูลงบทดลองปัจจุบัน'!$A$5:$CL$846,65,0),2)</f>
        <v>0</v>
      </c>
      <c r="BO159" s="32">
        <f>ROUND(VLOOKUP($B159,'3.ข้อมูลงบทดลองปัจจุบัน'!$A$5:$CL$846,66,0),2)</f>
        <v>0</v>
      </c>
      <c r="BP159" s="32">
        <f>ROUND(VLOOKUP($B159,'3.ข้อมูลงบทดลองปัจจุบัน'!$A$5:$CL$846,67,0),2)</f>
        <v>0</v>
      </c>
      <c r="BQ159" s="32">
        <f>ROUND(VLOOKUP($B159,'3.ข้อมูลงบทดลองปัจจุบัน'!$A$5:$CL$846,68,0),2)</f>
        <v>99617</v>
      </c>
      <c r="BR159" s="32">
        <f>ROUND(VLOOKUP($B159,'3.ข้อมูลงบทดลองปัจจุบัน'!$A$5:$CL$846,69,0),2)</f>
        <v>46884</v>
      </c>
      <c r="BS159" s="32">
        <f>ROUND(VLOOKUP($B159,'3.ข้อมูลงบทดลองปัจจุบัน'!$A$5:$CL$846,70,0),2)</f>
        <v>430114.13</v>
      </c>
      <c r="BT159" s="32">
        <f>ROUND(VLOOKUP($B159,'3.ข้อมูลงบทดลองปัจจุบัน'!$A$5:$CL$846,71,0),2)</f>
        <v>256650</v>
      </c>
      <c r="BU159" s="32">
        <f>ROUND(VLOOKUP($B159,'3.ข้อมูลงบทดลองปัจจุบัน'!$A$5:$CL$846,72,0),2)</f>
        <v>88612</v>
      </c>
      <c r="BV159" s="32">
        <f>ROUND(VLOOKUP($B159,'3.ข้อมูลงบทดลองปัจจุบัน'!$A$5:$CL$846,73,0),2)</f>
        <v>273940</v>
      </c>
      <c r="BW159" s="32">
        <f>ROUND(VLOOKUP($B159,'3.ข้อมูลงบทดลองปัจจุบัน'!$A$5:$CL$846,74,0),2)</f>
        <v>67656</v>
      </c>
      <c r="BX159" s="32">
        <f>ROUND(VLOOKUP($B159,'3.ข้อมูลงบทดลองปัจจุบัน'!$A$5:$CL$846,75,0),2)</f>
        <v>67000</v>
      </c>
      <c r="BY159" s="32">
        <f>ROUND(VLOOKUP($B159,'3.ข้อมูลงบทดลองปัจจุบัน'!$A$5:$CL$846,76,0),2)</f>
        <v>120600</v>
      </c>
      <c r="BZ159" s="32">
        <f>ROUND(VLOOKUP($B159,'3.ข้อมูลงบทดลองปัจจุบัน'!$A$5:$CL$846,77,0),2)</f>
        <v>0</v>
      </c>
      <c r="CA159" s="32">
        <f>ROUND(VLOOKUP($B159,'3.ข้อมูลงบทดลองปัจจุบัน'!$A$5:$CL$846,78,0),2)</f>
        <v>5100</v>
      </c>
      <c r="CB159" s="32">
        <f>ROUND(VLOOKUP($B159,'3.ข้อมูลงบทดลองปัจจุบัน'!$A$5:$CL$846,79,0),2)</f>
        <v>5700</v>
      </c>
      <c r="CC159" s="32">
        <f>ROUND(VLOOKUP($B159,'3.ข้อมูลงบทดลองปัจจุบัน'!$A$5:$CL$846,80,0),2)</f>
        <v>0</v>
      </c>
      <c r="CD159" s="32">
        <f>ROUND(VLOOKUP($B159,'3.ข้อมูลงบทดลองปัจจุบัน'!$A$5:$CL$846,81,0),2)</f>
        <v>60000</v>
      </c>
      <c r="CE159" s="32">
        <f>ROUND(VLOOKUP($B159,'3.ข้อมูลงบทดลองปัจจุบัน'!$A$5:$CL$846,82,0),2)</f>
        <v>0</v>
      </c>
      <c r="CF159" s="32">
        <f>ROUND(VLOOKUP($B159,'3.ข้อมูลงบทดลองปัจจุบัน'!$A$5:$CL$846,83,0),2)</f>
        <v>1791.18</v>
      </c>
      <c r="CG159" s="32">
        <f>ROUND(VLOOKUP($B159,'3.ข้อมูลงบทดลองปัจจุบัน'!$A$5:$CL$846,84,0),2)</f>
        <v>104500</v>
      </c>
      <c r="CH159" s="32">
        <f>ROUND(VLOOKUP($B159,'3.ข้อมูลงบทดลองปัจจุบัน'!$A$5:$CL$846,85,0),2)</f>
        <v>181800</v>
      </c>
      <c r="CI159" s="32">
        <f>ROUND(VLOOKUP($B159,'3.ข้อมูลงบทดลองปัจจุบัน'!$A$5:$CL$846,86,0),2)</f>
        <v>0</v>
      </c>
      <c r="CJ159" s="32">
        <f>ROUND(VLOOKUP($B159,'3.ข้อมูลงบทดลองปัจจุบัน'!$A$5:$CL$846,87,0),2)</f>
        <v>10700</v>
      </c>
      <c r="CK159" s="32">
        <f>ROUND(VLOOKUP($B159,'3.ข้อมูลงบทดลองปัจจุบัน'!$A$5:$CL$846,88,0),2)</f>
        <v>0</v>
      </c>
      <c r="CL159" s="32">
        <f>ROUND(VLOOKUP($B159,'3.ข้อมูลงบทดลองปัจจุบัน'!$A$5:$CL$846,89,0),2)</f>
        <v>35375</v>
      </c>
      <c r="CM159" s="32">
        <f>ROUND(VLOOKUP($B159,'3.ข้อมูลงบทดลองปัจจุบัน'!$A$5:$CL$846,90,0),2)</f>
        <v>0</v>
      </c>
      <c r="CO159" s="75"/>
    </row>
    <row r="160" spans="1:93" x14ac:dyDescent="0.7">
      <c r="A160" s="101" t="s">
        <v>1472</v>
      </c>
      <c r="B160" s="101" t="s">
        <v>2059</v>
      </c>
      <c r="C160" s="100" t="s">
        <v>704</v>
      </c>
      <c r="D160" s="32">
        <f>ROUND(VLOOKUP($B160,'3.ข้อมูลงบทดลองปัจจุบัน'!$A$5:$CL$846,3,0),2)</f>
        <v>100000</v>
      </c>
      <c r="E160" s="32">
        <f>ROUND(VLOOKUP($B160,'3.ข้อมูลงบทดลองปัจจุบัน'!$A$5:$CL$846,4,0),2)</f>
        <v>0</v>
      </c>
      <c r="F160" s="32">
        <f>ROUND(VLOOKUP($B160,'3.ข้อมูลงบทดลองปัจจุบัน'!$A$5:$CL$846,5,0),2)</f>
        <v>0</v>
      </c>
      <c r="G160" s="32">
        <f>ROUND(VLOOKUP($B160,'3.ข้อมูลงบทดลองปัจจุบัน'!$A$5:$CL$846,6,0),2)</f>
        <v>0</v>
      </c>
      <c r="H160" s="32">
        <f>ROUND(VLOOKUP($B160,'3.ข้อมูลงบทดลองปัจจุบัน'!$A$5:$CL$846,7,0),2)</f>
        <v>0</v>
      </c>
      <c r="I160" s="32">
        <f>ROUND(VLOOKUP($B160,'3.ข้อมูลงบทดลองปัจจุบัน'!$A$5:$CL$846,8,0),2)</f>
        <v>0</v>
      </c>
      <c r="J160" s="32">
        <f>ROUND(VLOOKUP($B160,'3.ข้อมูลงบทดลองปัจจุบัน'!$A$5:$CL$846,9,0),2)</f>
        <v>0</v>
      </c>
      <c r="K160" s="32">
        <f>ROUND(VLOOKUP($B160,'3.ข้อมูลงบทดลองปัจจุบัน'!$A$5:$CL$846,10,0),2)</f>
        <v>61025</v>
      </c>
      <c r="L160" s="32">
        <f>ROUND(VLOOKUP($B160,'3.ข้อมูลงบทดลองปัจจุบัน'!$A$5:$CL$846,11,0),2)</f>
        <v>37100</v>
      </c>
      <c r="M160" s="32">
        <f>ROUND(VLOOKUP($B160,'3.ข้อมูลงบทดลองปัจจุบัน'!$A$5:$CL$846,12,0),2)</f>
        <v>104650</v>
      </c>
      <c r="N160" s="32">
        <f>ROUND(VLOOKUP($B160,'3.ข้อมูลงบทดลองปัจจุบัน'!$A$5:$CL$846,13,0),2)</f>
        <v>0</v>
      </c>
      <c r="O160" s="32">
        <f>ROUND(VLOOKUP($B160,'3.ข้อมูลงบทดลองปัจจุบัน'!$A$5:$CL$846,14,0),2)</f>
        <v>0</v>
      </c>
      <c r="P160" s="32">
        <f>ROUND(VLOOKUP($B160,'3.ข้อมูลงบทดลองปัจจุบัน'!$A$5:$CL$846,15,0),2)</f>
        <v>0</v>
      </c>
      <c r="Q160" s="32">
        <f>ROUND(VLOOKUP($B160,'3.ข้อมูลงบทดลองปัจจุบัน'!$A$5:$CL$846,16,0),2)</f>
        <v>209000</v>
      </c>
      <c r="R160" s="32">
        <f>ROUND(VLOOKUP($B160,'3.ข้อมูลงบทดลองปัจจุบัน'!$A$5:$CL$846,17,0),2)</f>
        <v>132000</v>
      </c>
      <c r="S160" s="32">
        <f>ROUND(VLOOKUP($B160,'3.ข้อมูลงบทดลองปัจจุบัน'!$A$5:$CL$846,18,0),2)</f>
        <v>49153</v>
      </c>
      <c r="T160" s="32">
        <f>ROUND(VLOOKUP($B160,'3.ข้อมูลงบทดลองปัจจุบัน'!$A$5:$CL$846,19,0),2)</f>
        <v>158500</v>
      </c>
      <c r="U160" s="32">
        <f>ROUND(VLOOKUP($B160,'3.ข้อมูลงบทดลองปัจจุบัน'!$A$5:$CL$846,20,0),2)</f>
        <v>0</v>
      </c>
      <c r="V160" s="32">
        <f>ROUND(VLOOKUP($B160,'3.ข้อมูลงบทดลองปัจจุบัน'!$A$5:$CL$846,21,0),2)</f>
        <v>0</v>
      </c>
      <c r="W160" s="32">
        <f>ROUND(VLOOKUP($B160,'3.ข้อมูลงบทดลองปัจจุบัน'!$A$5:$CL$846,22,0),2)</f>
        <v>0</v>
      </c>
      <c r="X160" s="32">
        <f>ROUND(VLOOKUP($B160,'3.ข้อมูลงบทดลองปัจจุบัน'!$A$5:$CL$846,23,0),2)</f>
        <v>0</v>
      </c>
      <c r="Y160" s="32">
        <f>ROUND(VLOOKUP($B160,'3.ข้อมูลงบทดลองปัจจุบัน'!$A$5:$CL$846,24,0),2)</f>
        <v>0</v>
      </c>
      <c r="Z160" s="32">
        <f>ROUND(VLOOKUP($B160,'3.ข้อมูลงบทดลองปัจจุบัน'!$A$5:$CL$846,25,0),2)</f>
        <v>173000</v>
      </c>
      <c r="AA160" s="32">
        <f>ROUND(VLOOKUP($B160,'3.ข้อมูลงบทดลองปัจจุบัน'!$A$5:$CL$846,26,0),2)</f>
        <v>0</v>
      </c>
      <c r="AB160" s="32">
        <f>ROUND(VLOOKUP($B160,'3.ข้อมูลงบทดลองปัจจุบัน'!$A$5:$CL$846,27,0),2)</f>
        <v>197000</v>
      </c>
      <c r="AC160" s="32">
        <f>ROUND(VLOOKUP($B160,'3.ข้อมูลงบทดลองปัจจุบัน'!$A$5:$CL$846,28,0),2)</f>
        <v>0</v>
      </c>
      <c r="AD160" s="32">
        <f>ROUND(VLOOKUP($B160,'3.ข้อมูลงบทดลองปัจจุบัน'!$A$5:$CL$846,29,0),2)</f>
        <v>0</v>
      </c>
      <c r="AE160" s="32">
        <f>ROUND(VLOOKUP($B160,'3.ข้อมูลงบทดลองปัจจุบัน'!$A$5:$CL$846,30,0),2)</f>
        <v>133000</v>
      </c>
      <c r="AF160" s="32">
        <f>ROUND(VLOOKUP($B160,'3.ข้อมูลงบทดลองปัจจุบัน'!$A$5:$CL$846,31,0),2)</f>
        <v>0</v>
      </c>
      <c r="AG160" s="32">
        <f>ROUND(VLOOKUP($B160,'3.ข้อมูลงบทดลองปัจจุบัน'!$A$5:$CL$846,32,0),2)</f>
        <v>0</v>
      </c>
      <c r="AH160" s="32">
        <f>ROUND(VLOOKUP($B160,'3.ข้อมูลงบทดลองปัจจุบัน'!$A$5:$CL$846,33,0),2)</f>
        <v>709300</v>
      </c>
      <c r="AI160" s="32">
        <f>ROUND(VLOOKUP($B160,'3.ข้อมูลงบทดลองปัจจุบัน'!$A$5:$CL$846,34,0),2)</f>
        <v>0</v>
      </c>
      <c r="AJ160" s="32">
        <f>ROUND(VLOOKUP($B160,'3.ข้อมูลงบทดลองปัจจุบัน'!$A$5:$CL$846,35,0),2)</f>
        <v>0</v>
      </c>
      <c r="AK160" s="32">
        <f>ROUND(VLOOKUP($B160,'3.ข้อมูลงบทดลองปัจจุบัน'!$A$5:$CL$846,36,0),2)</f>
        <v>15000</v>
      </c>
      <c r="AL160" s="32">
        <f>ROUND(VLOOKUP($B160,'3.ข้อมูลงบทดลองปัจจุบัน'!$A$5:$CL$846,37,0),2)</f>
        <v>373729</v>
      </c>
      <c r="AM160" s="32">
        <f>ROUND(VLOOKUP($B160,'3.ข้อมูลงบทดลองปัจจุบัน'!$A$5:$CL$846,38,0),2)</f>
        <v>12000</v>
      </c>
      <c r="AN160" s="32">
        <f>ROUND(VLOOKUP($B160,'3.ข้อมูลงบทดลองปัจจุบัน'!$A$5:$CL$846,39,0),2)</f>
        <v>0</v>
      </c>
      <c r="AO160" s="32">
        <f>ROUND(VLOOKUP($B160,'3.ข้อมูลงบทดลองปัจจุบัน'!$A$5:$CL$846,40,0),2)</f>
        <v>0</v>
      </c>
      <c r="AP160" s="32">
        <f>ROUND(VLOOKUP($B160,'3.ข้อมูลงบทดลองปัจจุบัน'!$A$5:$CL$846,41,0),2)</f>
        <v>0</v>
      </c>
      <c r="AQ160" s="32">
        <f>ROUND(VLOOKUP($B160,'3.ข้อมูลงบทดลองปัจจุบัน'!$A$5:$CL$846,42,0),2)</f>
        <v>0</v>
      </c>
      <c r="AR160" s="32">
        <f>ROUND(VLOOKUP($B160,'3.ข้อมูลงบทดลองปัจจุบัน'!$A$5:$CL$846,43,0),2)</f>
        <v>0</v>
      </c>
      <c r="AS160" s="32">
        <f>ROUND(VLOOKUP($B160,'3.ข้อมูลงบทดลองปัจจุบัน'!$A$5:$CL$846,44,0),2)</f>
        <v>0</v>
      </c>
      <c r="AT160" s="32">
        <f>ROUND(VLOOKUP($B160,'3.ข้อมูลงบทดลองปัจจุบัน'!$A$5:$CL$846,45,0),2)</f>
        <v>49740</v>
      </c>
      <c r="AU160" s="32">
        <f>ROUND(VLOOKUP($B160,'3.ข้อมูลงบทดลองปัจจุบัน'!$A$5:$CL$846,46,0),2)</f>
        <v>182380</v>
      </c>
      <c r="AV160" s="32">
        <f>ROUND(VLOOKUP($B160,'3.ข้อมูลงบทดลองปัจจุบัน'!$A$5:$CL$846,47,0),2)</f>
        <v>0</v>
      </c>
      <c r="AW160" s="32">
        <f>ROUND(VLOOKUP($B160,'3.ข้อมูลงบทดลองปัจจุบัน'!$A$5:$CL$846,48,0),2)</f>
        <v>0</v>
      </c>
      <c r="AX160" s="32">
        <f>ROUND(VLOOKUP($B160,'3.ข้อมูลงบทดลองปัจจุบัน'!$A$5:$CL$846,49,0),2)</f>
        <v>5000</v>
      </c>
      <c r="AY160" s="32">
        <f>ROUND(VLOOKUP($B160,'3.ข้อมูลงบทดลองปัจจุบัน'!$A$5:$CL$846,50,0),2)</f>
        <v>0</v>
      </c>
      <c r="AZ160" s="32">
        <f>ROUND(VLOOKUP($B160,'3.ข้อมูลงบทดลองปัจจุบัน'!$A$5:$CL$846,51,0),2)</f>
        <v>0</v>
      </c>
      <c r="BA160" s="32">
        <f>ROUND(VLOOKUP($B160,'3.ข้อมูลงบทดลองปัจจุบัน'!$A$5:$CL$846,52,0),2)</f>
        <v>0</v>
      </c>
      <c r="BB160" s="32">
        <f>ROUND(VLOOKUP($B160,'3.ข้อมูลงบทดลองปัจจุบัน'!$A$5:$CL$846,53,0),2)</f>
        <v>0</v>
      </c>
      <c r="BC160" s="32">
        <f>ROUND(VLOOKUP($B160,'3.ข้อมูลงบทดลองปัจจุบัน'!$A$5:$CL$846,54,0),2)</f>
        <v>37000</v>
      </c>
      <c r="BD160" s="32">
        <f>ROUND(VLOOKUP($B160,'3.ข้อมูลงบทดลองปัจจุบัน'!$A$5:$CL$846,55,0),2)</f>
        <v>0</v>
      </c>
      <c r="BE160" s="32">
        <f>ROUND(VLOOKUP($B160,'3.ข้อมูลงบทดลองปัจจุบัน'!$A$5:$CL$846,56,0),2)</f>
        <v>27460</v>
      </c>
      <c r="BF160" s="32">
        <f>ROUND(VLOOKUP($B160,'3.ข้อมูลงบทดลองปัจจุบัน'!$A$5:$CL$846,57,0),2)</f>
        <v>0</v>
      </c>
      <c r="BG160" s="32">
        <f>ROUND(VLOOKUP($B160,'3.ข้อมูลงบทดลองปัจจุบัน'!$A$5:$CL$846,58,0),2)</f>
        <v>0</v>
      </c>
      <c r="BH160" s="32">
        <f>ROUND(VLOOKUP($B160,'3.ข้อมูลงบทดลองปัจจุบัน'!$A$5:$CL$846,59,0),2)</f>
        <v>0</v>
      </c>
      <c r="BI160" s="32">
        <f>ROUND(VLOOKUP($B160,'3.ข้อมูลงบทดลองปัจจุบัน'!$A$5:$CL$846,60,0),2)</f>
        <v>0</v>
      </c>
      <c r="BJ160" s="32">
        <f>ROUND(VLOOKUP($B160,'3.ข้อมูลงบทดลองปัจจุบัน'!$A$5:$CL$846,61,0),2)</f>
        <v>0</v>
      </c>
      <c r="BK160" s="32">
        <f>ROUND(VLOOKUP($B160,'3.ข้อมูลงบทดลองปัจจุบัน'!$A$5:$CL$846,62,0),2)</f>
        <v>0</v>
      </c>
      <c r="BL160" s="32">
        <f>ROUND(VLOOKUP($B160,'3.ข้อมูลงบทดลองปัจจุบัน'!$A$5:$CL$846,63,0),2)</f>
        <v>0</v>
      </c>
      <c r="BM160" s="32">
        <f>ROUND(VLOOKUP($B160,'3.ข้อมูลงบทดลองปัจจุบัน'!$A$5:$CL$846,64,0),2)</f>
        <v>0</v>
      </c>
      <c r="BN160" s="32">
        <f>ROUND(VLOOKUP($B160,'3.ข้อมูลงบทดลองปัจจุบัน'!$A$5:$CL$846,65,0),2)</f>
        <v>0</v>
      </c>
      <c r="BO160" s="32">
        <f>ROUND(VLOOKUP($B160,'3.ข้อมูลงบทดลองปัจจุบัน'!$A$5:$CL$846,66,0),2)</f>
        <v>215060</v>
      </c>
      <c r="BP160" s="32">
        <f>ROUND(VLOOKUP($B160,'3.ข้อมูลงบทดลองปัจจุบัน'!$A$5:$CL$846,67,0),2)</f>
        <v>0</v>
      </c>
      <c r="BQ160" s="32">
        <f>ROUND(VLOOKUP($B160,'3.ข้อมูลงบทดลองปัจจุบัน'!$A$5:$CL$846,68,0),2)</f>
        <v>24240</v>
      </c>
      <c r="BR160" s="32">
        <f>ROUND(VLOOKUP($B160,'3.ข้อมูลงบทดลองปัจจุบัน'!$A$5:$CL$846,69,0),2)</f>
        <v>0</v>
      </c>
      <c r="BS160" s="32">
        <f>ROUND(VLOOKUP($B160,'3.ข้อมูลงบทดลองปัจจุบัน'!$A$5:$CL$846,70,0),2)</f>
        <v>0</v>
      </c>
      <c r="BT160" s="32">
        <f>ROUND(VLOOKUP($B160,'3.ข้อมูลงบทดลองปัจจุบัน'!$A$5:$CL$846,71,0),2)</f>
        <v>490000</v>
      </c>
      <c r="BU160" s="32">
        <f>ROUND(VLOOKUP($B160,'3.ข้อมูลงบทดลองปัจจุบัน'!$A$5:$CL$846,72,0),2)</f>
        <v>0</v>
      </c>
      <c r="BV160" s="32">
        <f>ROUND(VLOOKUP($B160,'3.ข้อมูลงบทดลองปัจจุบัน'!$A$5:$CL$846,73,0),2)</f>
        <v>0</v>
      </c>
      <c r="BW160" s="32">
        <f>ROUND(VLOOKUP($B160,'3.ข้อมูลงบทดลองปัจจุบัน'!$A$5:$CL$846,74,0),2)</f>
        <v>0</v>
      </c>
      <c r="BX160" s="32">
        <f>ROUND(VLOOKUP($B160,'3.ข้อมูลงบทดลองปัจจุบัน'!$A$5:$CL$846,75,0),2)</f>
        <v>1120891</v>
      </c>
      <c r="BY160" s="32">
        <f>ROUND(VLOOKUP($B160,'3.ข้อมูลงบทดลองปัจจุบัน'!$A$5:$CL$846,76,0),2)</f>
        <v>0</v>
      </c>
      <c r="BZ160" s="32">
        <f>ROUND(VLOOKUP($B160,'3.ข้อมูลงบทดลองปัจจุบัน'!$A$5:$CL$846,77,0),2)</f>
        <v>0</v>
      </c>
      <c r="CA160" s="32">
        <f>ROUND(VLOOKUP($B160,'3.ข้อมูลงบทดลองปัจจุบัน'!$A$5:$CL$846,78,0),2)</f>
        <v>1608100</v>
      </c>
      <c r="CB160" s="32">
        <f>ROUND(VLOOKUP($B160,'3.ข้อมูลงบทดลองปัจจุบัน'!$A$5:$CL$846,79,0),2)</f>
        <v>561000</v>
      </c>
      <c r="CC160" s="32">
        <f>ROUND(VLOOKUP($B160,'3.ข้อมูลงบทดลองปัจจุบัน'!$A$5:$CL$846,80,0),2)</f>
        <v>0</v>
      </c>
      <c r="CD160" s="32">
        <f>ROUND(VLOOKUP($B160,'3.ข้อมูลงบทดลองปัจจุบัน'!$A$5:$CL$846,81,0),2)</f>
        <v>197500</v>
      </c>
      <c r="CE160" s="32">
        <f>ROUND(VLOOKUP($B160,'3.ข้อมูลงบทดลองปัจจุบัน'!$A$5:$CL$846,82,0),2)</f>
        <v>0</v>
      </c>
      <c r="CF160" s="32">
        <f>ROUND(VLOOKUP($B160,'3.ข้อมูลงบทดลองปัจจุบัน'!$A$5:$CL$846,83,0),2)</f>
        <v>0</v>
      </c>
      <c r="CG160" s="32">
        <f>ROUND(VLOOKUP($B160,'3.ข้อมูลงบทดลองปัจจุบัน'!$A$5:$CL$846,84,0),2)</f>
        <v>606400</v>
      </c>
      <c r="CH160" s="32">
        <f>ROUND(VLOOKUP($B160,'3.ข้อมูลงบทดลองปัจจุบัน'!$A$5:$CL$846,85,0),2)</f>
        <v>0</v>
      </c>
      <c r="CI160" s="32">
        <f>ROUND(VLOOKUP($B160,'3.ข้อมูลงบทดลองปัจจุบัน'!$A$5:$CL$846,86,0),2)</f>
        <v>0</v>
      </c>
      <c r="CJ160" s="32">
        <f>ROUND(VLOOKUP($B160,'3.ข้อมูลงบทดลองปัจจุบัน'!$A$5:$CL$846,87,0),2)</f>
        <v>0</v>
      </c>
      <c r="CK160" s="32">
        <f>ROUND(VLOOKUP($B160,'3.ข้อมูลงบทดลองปัจจุบัน'!$A$5:$CL$846,88,0),2)</f>
        <v>0</v>
      </c>
      <c r="CL160" s="32">
        <f>ROUND(VLOOKUP($B160,'3.ข้อมูลงบทดลองปัจจุบัน'!$A$5:$CL$846,89,0),2)</f>
        <v>56300</v>
      </c>
      <c r="CM160" s="32">
        <f>ROUND(VLOOKUP($B160,'3.ข้อมูลงบทดลองปัจจุบัน'!$A$5:$CL$846,90,0),2)</f>
        <v>0</v>
      </c>
      <c r="CO160" s="75"/>
    </row>
    <row r="161" spans="1:94" x14ac:dyDescent="0.7">
      <c r="A161" s="101" t="s">
        <v>1472</v>
      </c>
      <c r="B161" s="101" t="s">
        <v>2060</v>
      </c>
      <c r="C161" s="100" t="s">
        <v>705</v>
      </c>
      <c r="D161" s="32">
        <f>ROUND(VLOOKUP($B161,'3.ข้อมูลงบทดลองปัจจุบัน'!$A$5:$CL$846,3,0),2)</f>
        <v>3900447.12</v>
      </c>
      <c r="E161" s="32">
        <f>ROUND(VLOOKUP($B161,'3.ข้อมูลงบทดลองปัจจุบัน'!$A$5:$CL$846,4,0),2)</f>
        <v>579909.05000000005</v>
      </c>
      <c r="F161" s="32">
        <f>ROUND(VLOOKUP($B161,'3.ข้อมูลงบทดลองปัจจุบัน'!$A$5:$CL$846,5,0),2)</f>
        <v>522812.3</v>
      </c>
      <c r="G161" s="32">
        <f>ROUND(VLOOKUP($B161,'3.ข้อมูลงบทดลองปัจจุบัน'!$A$5:$CL$846,6,0),2)</f>
        <v>643452.5</v>
      </c>
      <c r="H161" s="32">
        <f>ROUND(VLOOKUP($B161,'3.ข้อมูลงบทดลองปัจจุบัน'!$A$5:$CL$846,7,0),2)</f>
        <v>481644</v>
      </c>
      <c r="I161" s="32">
        <f>ROUND(VLOOKUP($B161,'3.ข้อมูลงบทดลองปัจจุบัน'!$A$5:$CL$846,8,0),2)</f>
        <v>523889.85</v>
      </c>
      <c r="J161" s="32">
        <f>ROUND(VLOOKUP($B161,'3.ข้อมูลงบทดลองปัจจุบัน'!$A$5:$CL$846,9,0),2)</f>
        <v>969054.3</v>
      </c>
      <c r="K161" s="32">
        <f>ROUND(VLOOKUP($B161,'3.ข้อมูลงบทดลองปัจจุบัน'!$A$5:$CL$846,10,0),2)</f>
        <v>937558</v>
      </c>
      <c r="L161" s="32">
        <f>ROUND(VLOOKUP($B161,'3.ข้อมูลงบทดลองปัจจุบัน'!$A$5:$CL$846,11,0),2)</f>
        <v>966724.5</v>
      </c>
      <c r="M161" s="32">
        <f>ROUND(VLOOKUP($B161,'3.ข้อมูลงบทดลองปัจจุบัน'!$A$5:$CL$846,12,0),2)</f>
        <v>426436.98</v>
      </c>
      <c r="N161" s="32">
        <f>ROUND(VLOOKUP($B161,'3.ข้อมูลงบทดลองปัจจุบัน'!$A$5:$CL$846,13,0),2)</f>
        <v>1080146.81</v>
      </c>
      <c r="O161" s="32">
        <f>ROUND(VLOOKUP($B161,'3.ข้อมูลงบทดลองปัจจุบัน'!$A$5:$CL$846,14,0),2)</f>
        <v>312418.7</v>
      </c>
      <c r="P161" s="32">
        <f>ROUND(VLOOKUP($B161,'3.ข้อมูลงบทดลองปัจจุบัน'!$A$5:$CL$846,15,0),2)</f>
        <v>1577308.3</v>
      </c>
      <c r="Q161" s="32">
        <f>ROUND(VLOOKUP($B161,'3.ข้อมูลงบทดลองปัจจุบัน'!$A$5:$CL$846,16,0),2)</f>
        <v>772090.76</v>
      </c>
      <c r="R161" s="32">
        <f>ROUND(VLOOKUP($B161,'3.ข้อมูลงบทดลองปัจจุบัน'!$A$5:$CL$846,17,0),2)</f>
        <v>1109561.22</v>
      </c>
      <c r="S161" s="32">
        <f>ROUND(VLOOKUP($B161,'3.ข้อมูลงบทดลองปัจจุบัน'!$A$5:$CL$846,18,0),2)</f>
        <v>974731.1</v>
      </c>
      <c r="T161" s="32">
        <f>ROUND(VLOOKUP($B161,'3.ข้อมูลงบทดลองปัจจุบัน'!$A$5:$CL$846,19,0),2)</f>
        <v>768725</v>
      </c>
      <c r="U161" s="32">
        <f>ROUND(VLOOKUP($B161,'3.ข้อมูลงบทดลองปัจจุบัน'!$A$5:$CL$846,20,0),2)</f>
        <v>636047.9</v>
      </c>
      <c r="V161" s="32">
        <f>ROUND(VLOOKUP($B161,'3.ข้อมูลงบทดลองปัจจุบัน'!$A$5:$CL$846,21,0),2)</f>
        <v>456339.7</v>
      </c>
      <c r="W161" s="32">
        <f>ROUND(VLOOKUP($B161,'3.ข้อมูลงบทดลองปัจจุบัน'!$A$5:$CL$846,22,0),2)</f>
        <v>330595</v>
      </c>
      <c r="X161" s="32">
        <f>ROUND(VLOOKUP($B161,'3.ข้อมูลงบทดลองปัจจุบัน'!$A$5:$CL$846,23,0),2)</f>
        <v>5004572.7</v>
      </c>
      <c r="Y161" s="32">
        <f>ROUND(VLOOKUP($B161,'3.ข้อมูลงบทดลองปัจจุบัน'!$A$5:$CL$846,24,0),2)</f>
        <v>317098.46000000002</v>
      </c>
      <c r="Z161" s="32">
        <f>ROUND(VLOOKUP($B161,'3.ข้อมูลงบทดลองปัจจุบัน'!$A$5:$CL$846,25,0),2)</f>
        <v>1214919</v>
      </c>
      <c r="AA161" s="32">
        <f>ROUND(VLOOKUP($B161,'3.ข้อมูลงบทดลองปัจจุบัน'!$A$5:$CL$846,26,0),2)</f>
        <v>992349</v>
      </c>
      <c r="AB161" s="32">
        <f>ROUND(VLOOKUP($B161,'3.ข้อมูลงบทดลองปัจจุบัน'!$A$5:$CL$846,27,0),2)</f>
        <v>564379.98</v>
      </c>
      <c r="AC161" s="32">
        <f>ROUND(VLOOKUP($B161,'3.ข้อมูลงบทดลองปัจจุบัน'!$A$5:$CL$846,28,0),2)</f>
        <v>543518.80000000005</v>
      </c>
      <c r="AD161" s="32">
        <f>ROUND(VLOOKUP($B161,'3.ข้อมูลงบทดลองปัจจุบัน'!$A$5:$CL$846,29,0),2)</f>
        <v>276865</v>
      </c>
      <c r="AE161" s="32">
        <f>ROUND(VLOOKUP($B161,'3.ข้อมูลงบทดลองปัจจุบัน'!$A$5:$CL$846,30,0),2)</f>
        <v>845018.8</v>
      </c>
      <c r="AF161" s="32">
        <f>ROUND(VLOOKUP($B161,'3.ข้อมูลงบทดลองปัจจุบัน'!$A$5:$CL$846,31,0),2)</f>
        <v>598324</v>
      </c>
      <c r="AG161" s="32">
        <f>ROUND(VLOOKUP($B161,'3.ข้อมูลงบทดลองปัจจุบัน'!$A$5:$CL$846,32,0),2)</f>
        <v>481582.1</v>
      </c>
      <c r="AH161" s="32">
        <f>ROUND(VLOOKUP($B161,'3.ข้อมูลงบทดลองปัจจุบัน'!$A$5:$CL$846,33,0),2)</f>
        <v>746093.2</v>
      </c>
      <c r="AI161" s="32">
        <f>ROUND(VLOOKUP($B161,'3.ข้อมูลงบทดลองปัจจุบัน'!$A$5:$CL$846,34,0),2)</f>
        <v>721856.6</v>
      </c>
      <c r="AJ161" s="32">
        <f>ROUND(VLOOKUP($B161,'3.ข้อมูลงบทดลองปัจจุบัน'!$A$5:$CL$846,35,0),2)</f>
        <v>633732.4</v>
      </c>
      <c r="AK161" s="32">
        <f>ROUND(VLOOKUP($B161,'3.ข้อมูลงบทดลองปัจจุบัน'!$A$5:$CL$846,36,0),2)</f>
        <v>503049.3</v>
      </c>
      <c r="AL161" s="32">
        <f>ROUND(VLOOKUP($B161,'3.ข้อมูลงบทดลองปัจจุบัน'!$A$5:$CL$846,37,0),2)</f>
        <v>4033446.57</v>
      </c>
      <c r="AM161" s="32">
        <f>ROUND(VLOOKUP($B161,'3.ข้อมูลงบทดลองปัจจุบัน'!$A$5:$CL$846,38,0),2)</f>
        <v>728735.7</v>
      </c>
      <c r="AN161" s="32">
        <f>ROUND(VLOOKUP($B161,'3.ข้อมูลงบทดลองปัจจุบัน'!$A$5:$CL$846,39,0),2)</f>
        <v>404786.9</v>
      </c>
      <c r="AO161" s="32">
        <f>ROUND(VLOOKUP($B161,'3.ข้อมูลงบทดลองปัจจุบัน'!$A$5:$CL$846,40,0),2)</f>
        <v>924985.03</v>
      </c>
      <c r="AP161" s="32">
        <f>ROUND(VLOOKUP($B161,'3.ข้อมูลงบทดลองปัจจุบัน'!$A$5:$CL$846,41,0),2)</f>
        <v>1043045.8</v>
      </c>
      <c r="AQ161" s="32">
        <f>ROUND(VLOOKUP($B161,'3.ข้อมูลงบทดลองปัจจุบัน'!$A$5:$CL$846,42,0),2)</f>
        <v>887613.5</v>
      </c>
      <c r="AR161" s="32">
        <f>ROUND(VLOOKUP($B161,'3.ข้อมูลงบทดลองปัจจุบัน'!$A$5:$CL$846,43,0),2)</f>
        <v>351950</v>
      </c>
      <c r="AS161" s="32">
        <f>ROUND(VLOOKUP($B161,'3.ข้อมูลงบทดลองปัจจุบัน'!$A$5:$CL$846,44,0),2)</f>
        <v>2035206.76</v>
      </c>
      <c r="AT161" s="32">
        <f>ROUND(VLOOKUP($B161,'3.ข้อมูลงบทดลองปัจจุบัน'!$A$5:$CL$846,45,0),2)</f>
        <v>738412.25</v>
      </c>
      <c r="AU161" s="32">
        <f>ROUND(VLOOKUP($B161,'3.ข้อมูลงบทดลองปัจจุบัน'!$A$5:$CL$846,46,0),2)</f>
        <v>2316595.5</v>
      </c>
      <c r="AV161" s="32">
        <f>ROUND(VLOOKUP($B161,'3.ข้อมูลงบทดลองปัจจุบัน'!$A$5:$CL$846,47,0),2)</f>
        <v>1015465.86</v>
      </c>
      <c r="AW161" s="32">
        <f>ROUND(VLOOKUP($B161,'3.ข้อมูลงบทดลองปัจจุบัน'!$A$5:$CL$846,48,0),2)</f>
        <v>753135</v>
      </c>
      <c r="AX161" s="32">
        <f>ROUND(VLOOKUP($B161,'3.ข้อมูลงบทดลองปัจจุบัน'!$A$5:$CL$846,49,0),2)</f>
        <v>270172.79999999999</v>
      </c>
      <c r="AY161" s="32">
        <f>ROUND(VLOOKUP($B161,'3.ข้อมูลงบทดลองปัจจุบัน'!$A$5:$CL$846,50,0),2)</f>
        <v>413618.9</v>
      </c>
      <c r="AZ161" s="32">
        <f>ROUND(VLOOKUP($B161,'3.ข้อมูลงบทดลองปัจจุบัน'!$A$5:$CL$846,51,0),2)</f>
        <v>417991.8</v>
      </c>
      <c r="BA161" s="32">
        <f>ROUND(VLOOKUP($B161,'3.ข้อมูลงบทดลองปัจจุบัน'!$A$5:$CL$846,52,0),2)</f>
        <v>463346.3</v>
      </c>
      <c r="BB161" s="32">
        <f>ROUND(VLOOKUP($B161,'3.ข้อมูลงบทดลองปัจจุบัน'!$A$5:$CL$846,53,0),2)</f>
        <v>1337717.5</v>
      </c>
      <c r="BC161" s="32">
        <f>ROUND(VLOOKUP($B161,'3.ข้อมูลงบทดลองปัจจุบัน'!$A$5:$CL$846,54,0),2)</f>
        <v>444634.32</v>
      </c>
      <c r="BD161" s="32">
        <f>ROUND(VLOOKUP($B161,'3.ข้อมูลงบทดลองปัจจุบัน'!$A$5:$CL$846,55,0),2)</f>
        <v>1399521.38</v>
      </c>
      <c r="BE161" s="32">
        <f>ROUND(VLOOKUP($B161,'3.ข้อมูลงบทดลองปัจจุบัน'!$A$5:$CL$846,56,0),2)</f>
        <v>900648.7</v>
      </c>
      <c r="BF161" s="32">
        <f>ROUND(VLOOKUP($B161,'3.ข้อมูลงบทดลองปัจจุบัน'!$A$5:$CL$846,57,0),2)</f>
        <v>297476.76</v>
      </c>
      <c r="BG161" s="32">
        <f>ROUND(VLOOKUP($B161,'3.ข้อมูลงบทดลองปัจจุบัน'!$A$5:$CL$846,58,0),2)</f>
        <v>548845.77</v>
      </c>
      <c r="BH161" s="32">
        <f>ROUND(VLOOKUP($B161,'3.ข้อมูลงบทดลองปัจจุบัน'!$A$5:$CL$846,59,0),2)</f>
        <v>1597901.8</v>
      </c>
      <c r="BI161" s="32">
        <f>ROUND(VLOOKUP($B161,'3.ข้อมูลงบทดลองปัจจุบัน'!$A$5:$CL$846,60,0),2)</f>
        <v>197505</v>
      </c>
      <c r="BJ161" s="32">
        <f>ROUND(VLOOKUP($B161,'3.ข้อมูลงบทดลองปัจจุบัน'!$A$5:$CL$846,61,0),2)</f>
        <v>242200</v>
      </c>
      <c r="BK161" s="32">
        <f>ROUND(VLOOKUP($B161,'3.ข้อมูลงบทดลองปัจจุบัน'!$A$5:$CL$846,62,0),2)</f>
        <v>683207</v>
      </c>
      <c r="BL161" s="32">
        <f>ROUND(VLOOKUP($B161,'3.ข้อมูลงบทดลองปัจจุบัน'!$A$5:$CL$846,63,0),2)</f>
        <v>596734.51</v>
      </c>
      <c r="BM161" s="32">
        <f>ROUND(VLOOKUP($B161,'3.ข้อมูลงบทดลองปัจจุบัน'!$A$5:$CL$846,64,0),2)</f>
        <v>1574290.1</v>
      </c>
      <c r="BN161" s="32">
        <f>ROUND(VLOOKUP($B161,'3.ข้อมูลงบทดลองปัจจุบัน'!$A$5:$CL$846,65,0),2)</f>
        <v>594821.80000000005</v>
      </c>
      <c r="BO161" s="32">
        <f>ROUND(VLOOKUP($B161,'3.ข้อมูลงบทดลองปัจจุบัน'!$A$5:$CL$846,66,0),2)</f>
        <v>804192.38</v>
      </c>
      <c r="BP161" s="32">
        <f>ROUND(VLOOKUP($B161,'3.ข้อมูลงบทดลองปัจจุบัน'!$A$5:$CL$846,67,0),2)</f>
        <v>755007</v>
      </c>
      <c r="BQ161" s="32">
        <f>ROUND(VLOOKUP($B161,'3.ข้อมูลงบทดลองปัจจุบัน'!$A$5:$CL$846,68,0),2)</f>
        <v>885316.9</v>
      </c>
      <c r="BR161" s="32">
        <f>ROUND(VLOOKUP($B161,'3.ข้อมูลงบทดลองปัจจุบัน'!$A$5:$CL$846,69,0),2)</f>
        <v>420068.73</v>
      </c>
      <c r="BS161" s="32">
        <f>ROUND(VLOOKUP($B161,'3.ข้อมูลงบทดลองปัจจุบัน'!$A$5:$CL$846,70,0),2)</f>
        <v>5060618.82</v>
      </c>
      <c r="BT161" s="32">
        <f>ROUND(VLOOKUP($B161,'3.ข้อมูลงบทดลองปัจจุบัน'!$A$5:$CL$846,71,0),2)</f>
        <v>522407</v>
      </c>
      <c r="BU161" s="32">
        <f>ROUND(VLOOKUP($B161,'3.ข้อมูลงบทดลองปัจจุบัน'!$A$5:$CL$846,72,0),2)</f>
        <v>504620</v>
      </c>
      <c r="BV161" s="32">
        <f>ROUND(VLOOKUP($B161,'3.ข้อมูลงบทดลองปัจจุบัน'!$A$5:$CL$846,73,0),2)</f>
        <v>1019117.3</v>
      </c>
      <c r="BW161" s="32">
        <f>ROUND(VLOOKUP($B161,'3.ข้อมูลงบทดลองปัจจุบัน'!$A$5:$CL$846,74,0),2)</f>
        <v>208724.2</v>
      </c>
      <c r="BX161" s="32">
        <f>ROUND(VLOOKUP($B161,'3.ข้อมูลงบทดลองปัจจุบัน'!$A$5:$CL$846,75,0),2)</f>
        <v>548868.51</v>
      </c>
      <c r="BY161" s="32">
        <f>ROUND(VLOOKUP($B161,'3.ข้อมูลงบทดลองปัจจุบัน'!$A$5:$CL$846,76,0),2)</f>
        <v>1254605.5</v>
      </c>
      <c r="BZ161" s="32">
        <f>ROUND(VLOOKUP($B161,'3.ข้อมูลงบทดลองปัจจุบัน'!$A$5:$CL$846,77,0),2)</f>
        <v>442909.2</v>
      </c>
      <c r="CA161" s="32">
        <f>ROUND(VLOOKUP($B161,'3.ข้อมูลงบทดลองปัจจุบัน'!$A$5:$CL$846,78,0),2)</f>
        <v>516558</v>
      </c>
      <c r="CB161" s="32">
        <f>ROUND(VLOOKUP($B161,'3.ข้อมูลงบทดลองปัจจุบัน'!$A$5:$CL$846,79,0),2)</f>
        <v>551063.69999999995</v>
      </c>
      <c r="CC161" s="32">
        <f>ROUND(VLOOKUP($B161,'3.ข้อมูลงบทดลองปัจจุบัน'!$A$5:$CL$846,80,0),2)</f>
        <v>1044358</v>
      </c>
      <c r="CD161" s="32">
        <f>ROUND(VLOOKUP($B161,'3.ข้อมูลงบทดลองปัจจุบัน'!$A$5:$CL$846,81,0),2)</f>
        <v>914220</v>
      </c>
      <c r="CE161" s="32">
        <f>ROUND(VLOOKUP($B161,'3.ข้อมูลงบทดลองปัจจุบัน'!$A$5:$CL$846,82,0),2)</f>
        <v>881976.2</v>
      </c>
      <c r="CF161" s="32">
        <f>ROUND(VLOOKUP($B161,'3.ข้อมูลงบทดลองปัจจุบัน'!$A$5:$CL$846,83,0),2)</f>
        <v>688312.68</v>
      </c>
      <c r="CG161" s="32">
        <f>ROUND(VLOOKUP($B161,'3.ข้อมูลงบทดลองปัจจุบัน'!$A$5:$CL$846,84,0),2)</f>
        <v>549336.80000000005</v>
      </c>
      <c r="CH161" s="32">
        <f>ROUND(VLOOKUP($B161,'3.ข้อมูลงบทดลองปัจจุบัน'!$A$5:$CL$846,85,0),2)</f>
        <v>527516.22</v>
      </c>
      <c r="CI161" s="32">
        <f>ROUND(VLOOKUP($B161,'3.ข้อมูลงบทดลองปัจจุบัน'!$A$5:$CL$846,86,0),2)</f>
        <v>610080</v>
      </c>
      <c r="CJ161" s="32">
        <f>ROUND(VLOOKUP($B161,'3.ข้อมูลงบทดลองปัจจุบัน'!$A$5:$CL$846,87,0),2)</f>
        <v>368398.02</v>
      </c>
      <c r="CK161" s="32">
        <f>ROUND(VLOOKUP($B161,'3.ข้อมูลงบทดลองปัจจุบัน'!$A$5:$CL$846,88,0),2)</f>
        <v>1285978.46</v>
      </c>
      <c r="CL161" s="32">
        <f>ROUND(VLOOKUP($B161,'3.ข้อมูลงบทดลองปัจจุบัน'!$A$5:$CL$846,89,0),2)</f>
        <v>400399.6</v>
      </c>
      <c r="CM161" s="32">
        <f>ROUND(VLOOKUP($B161,'3.ข้อมูลงบทดลองปัจจุบัน'!$A$5:$CL$846,90,0),2)</f>
        <v>281782.83</v>
      </c>
      <c r="CO161" s="75"/>
    </row>
    <row r="162" spans="1:94" x14ac:dyDescent="0.7">
      <c r="A162" s="101" t="s">
        <v>1472</v>
      </c>
      <c r="B162" s="101" t="s">
        <v>2061</v>
      </c>
      <c r="C162" s="100" t="s">
        <v>706</v>
      </c>
      <c r="D162" s="32">
        <f>ROUND(VLOOKUP($B162,'3.ข้อมูลงบทดลองปัจจุบัน'!$A$5:$CL$846,3,0),2)</f>
        <v>973400</v>
      </c>
      <c r="E162" s="32">
        <f>ROUND(VLOOKUP($B162,'3.ข้อมูลงบทดลองปัจจุบัน'!$A$5:$CL$846,4,0),2)</f>
        <v>0</v>
      </c>
      <c r="F162" s="32">
        <f>ROUND(VLOOKUP($B162,'3.ข้อมูลงบทดลองปัจจุบัน'!$A$5:$CL$846,5,0),2)</f>
        <v>0</v>
      </c>
      <c r="G162" s="32">
        <f>ROUND(VLOOKUP($B162,'3.ข้อมูลงบทดลองปัจจุบัน'!$A$5:$CL$846,6,0),2)</f>
        <v>0</v>
      </c>
      <c r="H162" s="32">
        <f>ROUND(VLOOKUP($B162,'3.ข้อมูลงบทดลองปัจจุบัน'!$A$5:$CL$846,7,0),2)</f>
        <v>0</v>
      </c>
      <c r="I162" s="32">
        <f>ROUND(VLOOKUP($B162,'3.ข้อมูลงบทดลองปัจจุบัน'!$A$5:$CL$846,8,0),2)</f>
        <v>0</v>
      </c>
      <c r="J162" s="32">
        <f>ROUND(VLOOKUP($B162,'3.ข้อมูลงบทดลองปัจจุบัน'!$A$5:$CL$846,9,0),2)</f>
        <v>0</v>
      </c>
      <c r="K162" s="32">
        <f>ROUND(VLOOKUP($B162,'3.ข้อมูลงบทดลองปัจจุบัน'!$A$5:$CL$846,10,0),2)</f>
        <v>0</v>
      </c>
      <c r="L162" s="32">
        <f>ROUND(VLOOKUP($B162,'3.ข้อมูลงบทดลองปัจจุบัน'!$A$5:$CL$846,11,0),2)</f>
        <v>0</v>
      </c>
      <c r="M162" s="32">
        <f>ROUND(VLOOKUP($B162,'3.ข้อมูลงบทดลองปัจจุบัน'!$A$5:$CL$846,12,0),2)</f>
        <v>0</v>
      </c>
      <c r="N162" s="32">
        <f>ROUND(VLOOKUP($B162,'3.ข้อมูลงบทดลองปัจจุบัน'!$A$5:$CL$846,13,0),2)</f>
        <v>0</v>
      </c>
      <c r="O162" s="32">
        <f>ROUND(VLOOKUP($B162,'3.ข้อมูลงบทดลองปัจจุบัน'!$A$5:$CL$846,14,0),2)</f>
        <v>0</v>
      </c>
      <c r="P162" s="32">
        <f>ROUND(VLOOKUP($B162,'3.ข้อมูลงบทดลองปัจจุบัน'!$A$5:$CL$846,15,0),2)</f>
        <v>0</v>
      </c>
      <c r="Q162" s="32">
        <f>ROUND(VLOOKUP($B162,'3.ข้อมูลงบทดลองปัจจุบัน'!$A$5:$CL$846,16,0),2)</f>
        <v>0</v>
      </c>
      <c r="R162" s="32">
        <f>ROUND(VLOOKUP($B162,'3.ข้อมูลงบทดลองปัจจุบัน'!$A$5:$CL$846,17,0),2)</f>
        <v>0</v>
      </c>
      <c r="S162" s="32">
        <f>ROUND(VLOOKUP($B162,'3.ข้อมูลงบทดลองปัจจุบัน'!$A$5:$CL$846,18,0),2)</f>
        <v>1033290</v>
      </c>
      <c r="T162" s="32">
        <f>ROUND(VLOOKUP($B162,'3.ข้อมูลงบทดลองปัจจุบัน'!$A$5:$CL$846,19,0),2)</f>
        <v>16200</v>
      </c>
      <c r="U162" s="32">
        <f>ROUND(VLOOKUP($B162,'3.ข้อมูลงบทดลองปัจจุบัน'!$A$5:$CL$846,20,0),2)</f>
        <v>541235</v>
      </c>
      <c r="V162" s="32">
        <f>ROUND(VLOOKUP($B162,'3.ข้อมูลงบทดลองปัจจุบัน'!$A$5:$CL$846,21,0),2)</f>
        <v>23940</v>
      </c>
      <c r="W162" s="32">
        <f>ROUND(VLOOKUP($B162,'3.ข้อมูลงบทดลองปัจจุบัน'!$A$5:$CL$846,22,0),2)</f>
        <v>0</v>
      </c>
      <c r="X162" s="32">
        <f>ROUND(VLOOKUP($B162,'3.ข้อมูลงบทดลองปัจจุบัน'!$A$5:$CL$846,23,0),2)</f>
        <v>422138.45</v>
      </c>
      <c r="Y162" s="32">
        <f>ROUND(VLOOKUP($B162,'3.ข้อมูลงบทดลองปัจจุบัน'!$A$5:$CL$846,24,0),2)</f>
        <v>150000</v>
      </c>
      <c r="Z162" s="32">
        <f>ROUND(VLOOKUP($B162,'3.ข้อมูลงบทดลองปัจจุบัน'!$A$5:$CL$846,25,0),2)</f>
        <v>0</v>
      </c>
      <c r="AA162" s="32">
        <f>ROUND(VLOOKUP($B162,'3.ข้อมูลงบทดลองปัจจุบัน'!$A$5:$CL$846,26,0),2)</f>
        <v>0</v>
      </c>
      <c r="AB162" s="32">
        <f>ROUND(VLOOKUP($B162,'3.ข้อมูลงบทดลองปัจจุบัน'!$A$5:$CL$846,27,0),2)</f>
        <v>0</v>
      </c>
      <c r="AC162" s="32">
        <f>ROUND(VLOOKUP($B162,'3.ข้อมูลงบทดลองปัจจุบัน'!$A$5:$CL$846,28,0),2)</f>
        <v>0</v>
      </c>
      <c r="AD162" s="32">
        <f>ROUND(VLOOKUP($B162,'3.ข้อมูลงบทดลองปัจจุบัน'!$A$5:$CL$846,29,0),2)</f>
        <v>0</v>
      </c>
      <c r="AE162" s="32">
        <f>ROUND(VLOOKUP($B162,'3.ข้อมูลงบทดลองปัจจุบัน'!$A$5:$CL$846,30,0),2)</f>
        <v>0</v>
      </c>
      <c r="AF162" s="32">
        <f>ROUND(VLOOKUP($B162,'3.ข้อมูลงบทดลองปัจจุบัน'!$A$5:$CL$846,31,0),2)</f>
        <v>0</v>
      </c>
      <c r="AG162" s="32">
        <f>ROUND(VLOOKUP($B162,'3.ข้อมูลงบทดลองปัจจุบัน'!$A$5:$CL$846,32,0),2)</f>
        <v>0</v>
      </c>
      <c r="AH162" s="32">
        <f>ROUND(VLOOKUP($B162,'3.ข้อมูลงบทดลองปัจจุบัน'!$A$5:$CL$846,33,0),2)</f>
        <v>0</v>
      </c>
      <c r="AI162" s="32">
        <f>ROUND(VLOOKUP($B162,'3.ข้อมูลงบทดลองปัจจุบัน'!$A$5:$CL$846,34,0),2)</f>
        <v>0</v>
      </c>
      <c r="AJ162" s="32">
        <f>ROUND(VLOOKUP($B162,'3.ข้อมูลงบทดลองปัจจุบัน'!$A$5:$CL$846,35,0),2)</f>
        <v>0</v>
      </c>
      <c r="AK162" s="32">
        <f>ROUND(VLOOKUP($B162,'3.ข้อมูลงบทดลองปัจจุบัน'!$A$5:$CL$846,36,0),2)</f>
        <v>0</v>
      </c>
      <c r="AL162" s="32">
        <f>ROUND(VLOOKUP($B162,'3.ข้อมูลงบทดลองปัจจุบัน'!$A$5:$CL$846,37,0),2)</f>
        <v>3890500</v>
      </c>
      <c r="AM162" s="32">
        <f>ROUND(VLOOKUP($B162,'3.ข้อมูลงบทดลองปัจจุบัน'!$A$5:$CL$846,38,0),2)</f>
        <v>0</v>
      </c>
      <c r="AN162" s="32">
        <f>ROUND(VLOOKUP($B162,'3.ข้อมูลงบทดลองปัจจุบัน'!$A$5:$CL$846,39,0),2)</f>
        <v>0</v>
      </c>
      <c r="AO162" s="32">
        <f>ROUND(VLOOKUP($B162,'3.ข้อมูลงบทดลองปัจจุบัน'!$A$5:$CL$846,40,0),2)</f>
        <v>0</v>
      </c>
      <c r="AP162" s="32">
        <f>ROUND(VLOOKUP($B162,'3.ข้อมูลงบทดลองปัจจุบัน'!$A$5:$CL$846,41,0),2)</f>
        <v>0</v>
      </c>
      <c r="AQ162" s="32">
        <f>ROUND(VLOOKUP($B162,'3.ข้อมูลงบทดลองปัจจุบัน'!$A$5:$CL$846,42,0),2)</f>
        <v>0</v>
      </c>
      <c r="AR162" s="32">
        <f>ROUND(VLOOKUP($B162,'3.ข้อมูลงบทดลองปัจจุบัน'!$A$5:$CL$846,43,0),2)</f>
        <v>0</v>
      </c>
      <c r="AS162" s="32">
        <f>ROUND(VLOOKUP($B162,'3.ข้อมูลงบทดลองปัจจุบัน'!$A$5:$CL$846,44,0),2)</f>
        <v>0</v>
      </c>
      <c r="AT162" s="32">
        <f>ROUND(VLOOKUP($B162,'3.ข้อมูลงบทดลองปัจจุบัน'!$A$5:$CL$846,45,0),2)</f>
        <v>0</v>
      </c>
      <c r="AU162" s="32">
        <f>ROUND(VLOOKUP($B162,'3.ข้อมูลงบทดลองปัจจุบัน'!$A$5:$CL$846,46,0),2)</f>
        <v>630500</v>
      </c>
      <c r="AV162" s="32">
        <f>ROUND(VLOOKUP($B162,'3.ข้อมูลงบทดลองปัจจุบัน'!$A$5:$CL$846,47,0),2)</f>
        <v>0</v>
      </c>
      <c r="AW162" s="32">
        <f>ROUND(VLOOKUP($B162,'3.ข้อมูลงบทดลองปัจจุบัน'!$A$5:$CL$846,48,0),2)</f>
        <v>282400</v>
      </c>
      <c r="AX162" s="32">
        <f>ROUND(VLOOKUP($B162,'3.ข้อมูลงบทดลองปัจจุบัน'!$A$5:$CL$846,49,0),2)</f>
        <v>0</v>
      </c>
      <c r="AY162" s="32">
        <f>ROUND(VLOOKUP($B162,'3.ข้อมูลงบทดลองปัจจุบัน'!$A$5:$CL$846,50,0),2)</f>
        <v>0</v>
      </c>
      <c r="AZ162" s="32">
        <f>ROUND(VLOOKUP($B162,'3.ข้อมูลงบทดลองปัจจุบัน'!$A$5:$CL$846,51,0),2)</f>
        <v>0</v>
      </c>
      <c r="BA162" s="32">
        <f>ROUND(VLOOKUP($B162,'3.ข้อมูลงบทดลองปัจจุบัน'!$A$5:$CL$846,52,0),2)</f>
        <v>0</v>
      </c>
      <c r="BB162" s="32">
        <f>ROUND(VLOOKUP($B162,'3.ข้อมูลงบทดลองปัจจุบัน'!$A$5:$CL$846,53,0),2)</f>
        <v>1218000</v>
      </c>
      <c r="BC162" s="32">
        <f>ROUND(VLOOKUP($B162,'3.ข้อมูลงบทดลองปัจจุบัน'!$A$5:$CL$846,54,0),2)</f>
        <v>377090</v>
      </c>
      <c r="BD162" s="32">
        <f>ROUND(VLOOKUP($B162,'3.ข้อมูลงบทดลองปัจจุบัน'!$A$5:$CL$846,55,0),2)</f>
        <v>5433728.2599999998</v>
      </c>
      <c r="BE162" s="32">
        <f>ROUND(VLOOKUP($B162,'3.ข้อมูลงบทดลองปัจจุบัน'!$A$5:$CL$846,56,0),2)</f>
        <v>5179735</v>
      </c>
      <c r="BF162" s="32">
        <f>ROUND(VLOOKUP($B162,'3.ข้อมูลงบทดลองปัจจุบัน'!$A$5:$CL$846,57,0),2)</f>
        <v>390400</v>
      </c>
      <c r="BG162" s="32">
        <f>ROUND(VLOOKUP($B162,'3.ข้อมูลงบทดลองปัจจุบัน'!$A$5:$CL$846,58,0),2)</f>
        <v>19300</v>
      </c>
      <c r="BH162" s="32">
        <f>ROUND(VLOOKUP($B162,'3.ข้อมูลงบทดลองปัจจุบัน'!$A$5:$CL$846,59,0),2)</f>
        <v>18500</v>
      </c>
      <c r="BI162" s="32">
        <f>ROUND(VLOOKUP($B162,'3.ข้อมูลงบทดลองปัจจุบัน'!$A$5:$CL$846,60,0),2)</f>
        <v>0</v>
      </c>
      <c r="BJ162" s="32">
        <f>ROUND(VLOOKUP($B162,'3.ข้อมูลงบทดลองปัจจุบัน'!$A$5:$CL$846,61,0),2)</f>
        <v>0</v>
      </c>
      <c r="BK162" s="32">
        <f>ROUND(VLOOKUP($B162,'3.ข้อมูลงบทดลองปัจจุบัน'!$A$5:$CL$846,62,0),2)</f>
        <v>0</v>
      </c>
      <c r="BL162" s="32">
        <f>ROUND(VLOOKUP($B162,'3.ข้อมูลงบทดลองปัจจุบัน'!$A$5:$CL$846,63,0),2)</f>
        <v>0</v>
      </c>
      <c r="BM162" s="32">
        <f>ROUND(VLOOKUP($B162,'3.ข้อมูลงบทดลองปัจจุบัน'!$A$5:$CL$846,64,0),2)</f>
        <v>3908769.2</v>
      </c>
      <c r="BN162" s="32">
        <f>ROUND(VLOOKUP($B162,'3.ข้อมูลงบทดลองปัจจุบัน'!$A$5:$CL$846,65,0),2)</f>
        <v>1255716</v>
      </c>
      <c r="BO162" s="32">
        <f>ROUND(VLOOKUP($B162,'3.ข้อมูลงบทดลองปัจจุบัน'!$A$5:$CL$846,66,0),2)</f>
        <v>824481</v>
      </c>
      <c r="BP162" s="32">
        <f>ROUND(VLOOKUP($B162,'3.ข้อมูลงบทดลองปัจจุบัน'!$A$5:$CL$846,67,0),2)</f>
        <v>1127581.44</v>
      </c>
      <c r="BQ162" s="32">
        <f>ROUND(VLOOKUP($B162,'3.ข้อมูลงบทดลองปัจจุบัน'!$A$5:$CL$846,68,0),2)</f>
        <v>708300</v>
      </c>
      <c r="BR162" s="32">
        <f>ROUND(VLOOKUP($B162,'3.ข้อมูลงบทดลองปัจจุบัน'!$A$5:$CL$846,69,0),2)</f>
        <v>791210</v>
      </c>
      <c r="BS162" s="32">
        <f>ROUND(VLOOKUP($B162,'3.ข้อมูลงบทดลองปัจจุบัน'!$A$5:$CL$846,70,0),2)</f>
        <v>12963205</v>
      </c>
      <c r="BT162" s="32">
        <f>ROUND(VLOOKUP($B162,'3.ข้อมูลงบทดลองปัจจุบัน'!$A$5:$CL$846,71,0),2)</f>
        <v>936000</v>
      </c>
      <c r="BU162" s="32">
        <f>ROUND(VLOOKUP($B162,'3.ข้อมูลงบทดลองปัจจุบัน'!$A$5:$CL$846,72,0),2)</f>
        <v>0</v>
      </c>
      <c r="BV162" s="32">
        <f>ROUND(VLOOKUP($B162,'3.ข้อมูลงบทดลองปัจจุบัน'!$A$5:$CL$846,73,0),2)</f>
        <v>1892080.42</v>
      </c>
      <c r="BW162" s="32">
        <f>ROUND(VLOOKUP($B162,'3.ข้อมูลงบทดลองปัจจุบัน'!$A$5:$CL$846,74,0),2)</f>
        <v>0</v>
      </c>
      <c r="BX162" s="32">
        <f>ROUND(VLOOKUP($B162,'3.ข้อมูลงบทดลองปัจจุบัน'!$A$5:$CL$846,75,0),2)</f>
        <v>0</v>
      </c>
      <c r="BY162" s="32">
        <f>ROUND(VLOOKUP($B162,'3.ข้อมูลงบทดลองปัจจุบัน'!$A$5:$CL$846,76,0),2)</f>
        <v>1730000</v>
      </c>
      <c r="BZ162" s="32">
        <f>ROUND(VLOOKUP($B162,'3.ข้อมูลงบทดลองปัจจุบัน'!$A$5:$CL$846,77,0),2)</f>
        <v>3600</v>
      </c>
      <c r="CA162" s="32">
        <f>ROUND(VLOOKUP($B162,'3.ข้อมูลงบทดลองปัจจุบัน'!$A$5:$CL$846,78,0),2)</f>
        <v>0</v>
      </c>
      <c r="CB162" s="32">
        <f>ROUND(VLOOKUP($B162,'3.ข้อมูลงบทดลองปัจจุบัน'!$A$5:$CL$846,79,0),2)</f>
        <v>106893</v>
      </c>
      <c r="CC162" s="32">
        <f>ROUND(VLOOKUP($B162,'3.ข้อมูลงบทดลองปัจจุบัน'!$A$5:$CL$846,80,0),2)</f>
        <v>0</v>
      </c>
      <c r="CD162" s="32">
        <f>ROUND(VLOOKUP($B162,'3.ข้อมูลงบทดลองปัจจุบัน'!$A$5:$CL$846,81,0),2)</f>
        <v>16200</v>
      </c>
      <c r="CE162" s="32">
        <f>ROUND(VLOOKUP($B162,'3.ข้อมูลงบทดลองปัจจุบัน'!$A$5:$CL$846,82,0),2)</f>
        <v>1000000</v>
      </c>
      <c r="CF162" s="32">
        <f>ROUND(VLOOKUP($B162,'3.ข้อมูลงบทดลองปัจจุบัน'!$A$5:$CL$846,83,0),2)</f>
        <v>0</v>
      </c>
      <c r="CG162" s="32">
        <f>ROUND(VLOOKUP($B162,'3.ข้อมูลงบทดลองปัจจุบัน'!$A$5:$CL$846,84,0),2)</f>
        <v>0</v>
      </c>
      <c r="CH162" s="32">
        <f>ROUND(VLOOKUP($B162,'3.ข้อมูลงบทดลองปัจจุบัน'!$A$5:$CL$846,85,0),2)</f>
        <v>0</v>
      </c>
      <c r="CI162" s="32">
        <f>ROUND(VLOOKUP($B162,'3.ข้อมูลงบทดลองปัจจุบัน'!$A$5:$CL$846,86,0),2)</f>
        <v>0</v>
      </c>
      <c r="CJ162" s="32">
        <f>ROUND(VLOOKUP($B162,'3.ข้อมูลงบทดลองปัจจุบัน'!$A$5:$CL$846,87,0),2)</f>
        <v>0</v>
      </c>
      <c r="CK162" s="32">
        <f>ROUND(VLOOKUP($B162,'3.ข้อมูลงบทดลองปัจจุบัน'!$A$5:$CL$846,88,0),2)</f>
        <v>2167543.0499999998</v>
      </c>
      <c r="CL162" s="32">
        <f>ROUND(VLOOKUP($B162,'3.ข้อมูลงบทดลองปัจจุบัน'!$A$5:$CL$846,89,0),2)</f>
        <v>0</v>
      </c>
      <c r="CM162" s="32">
        <f>ROUND(VLOOKUP($B162,'3.ข้อมูลงบทดลองปัจจุบัน'!$A$5:$CL$846,90,0),2)</f>
        <v>0</v>
      </c>
      <c r="CO162" s="75"/>
    </row>
    <row r="163" spans="1:94" x14ac:dyDescent="0.7">
      <c r="A163" s="101" t="s">
        <v>1472</v>
      </c>
      <c r="B163" s="101" t="s">
        <v>2062</v>
      </c>
      <c r="C163" s="100" t="s">
        <v>707</v>
      </c>
      <c r="D163" s="32">
        <f>ROUND(VLOOKUP($B163,'3.ข้อมูลงบทดลองปัจจุบัน'!$A$5:$CL$846,3,0),2)</f>
        <v>2390900</v>
      </c>
      <c r="E163" s="32">
        <f>ROUND(VLOOKUP($B163,'3.ข้อมูลงบทดลองปัจจุบัน'!$A$5:$CL$846,4,0),2)</f>
        <v>0</v>
      </c>
      <c r="F163" s="32">
        <f>ROUND(VLOOKUP($B163,'3.ข้อมูลงบทดลองปัจจุบัน'!$A$5:$CL$846,5,0),2)</f>
        <v>0</v>
      </c>
      <c r="G163" s="32">
        <f>ROUND(VLOOKUP($B163,'3.ข้อมูลงบทดลองปัจจุบัน'!$A$5:$CL$846,6,0),2)</f>
        <v>351260</v>
      </c>
      <c r="H163" s="32">
        <f>ROUND(VLOOKUP($B163,'3.ข้อมูลงบทดลองปัจจุบัน'!$A$5:$CL$846,7,0),2)</f>
        <v>0</v>
      </c>
      <c r="I163" s="32">
        <f>ROUND(VLOOKUP($B163,'3.ข้อมูลงบทดลองปัจจุบัน'!$A$5:$CL$846,8,0),2)</f>
        <v>437200</v>
      </c>
      <c r="J163" s="32">
        <f>ROUND(VLOOKUP($B163,'3.ข้อมูลงบทดลองปัจจุบัน'!$A$5:$CL$846,9,0),2)</f>
        <v>0</v>
      </c>
      <c r="K163" s="32">
        <f>ROUND(VLOOKUP($B163,'3.ข้อมูลงบทดลองปัจจุบัน'!$A$5:$CL$846,10,0),2)</f>
        <v>202720</v>
      </c>
      <c r="L163" s="32">
        <f>ROUND(VLOOKUP($B163,'3.ข้อมูลงบทดลองปัจจุบัน'!$A$5:$CL$846,11,0),2)</f>
        <v>14570</v>
      </c>
      <c r="M163" s="32">
        <f>ROUND(VLOOKUP($B163,'3.ข้อมูลงบทดลองปัจจุบัน'!$A$5:$CL$846,12,0),2)</f>
        <v>0</v>
      </c>
      <c r="N163" s="32">
        <f>ROUND(VLOOKUP($B163,'3.ข้อมูลงบทดลองปัจจุบัน'!$A$5:$CL$846,13,0),2)</f>
        <v>468900</v>
      </c>
      <c r="O163" s="32">
        <f>ROUND(VLOOKUP($B163,'3.ข้อมูลงบทดลองปัจจุบัน'!$A$5:$CL$846,14,0),2)</f>
        <v>0</v>
      </c>
      <c r="P163" s="32">
        <f>ROUND(VLOOKUP($B163,'3.ข้อมูลงบทดลองปัจจุบัน'!$A$5:$CL$846,15,0),2)</f>
        <v>0</v>
      </c>
      <c r="Q163" s="32">
        <f>ROUND(VLOOKUP($B163,'3.ข้อมูลงบทดลองปัจจุบัน'!$A$5:$CL$846,16,0),2)</f>
        <v>0</v>
      </c>
      <c r="R163" s="32">
        <f>ROUND(VLOOKUP($B163,'3.ข้อมูลงบทดลองปัจจุบัน'!$A$5:$CL$846,17,0),2)</f>
        <v>0</v>
      </c>
      <c r="S163" s="32">
        <f>ROUND(VLOOKUP($B163,'3.ข้อมูลงบทดลองปัจจุบัน'!$A$5:$CL$846,18,0),2)</f>
        <v>55650</v>
      </c>
      <c r="T163" s="32">
        <f>ROUND(VLOOKUP($B163,'3.ข้อมูลงบทดลองปัจจุบัน'!$A$5:$CL$846,19,0),2)</f>
        <v>70862.75</v>
      </c>
      <c r="U163" s="32">
        <f>ROUND(VLOOKUP($B163,'3.ข้อมูลงบทดลองปัจจุบัน'!$A$5:$CL$846,20,0),2)</f>
        <v>0</v>
      </c>
      <c r="V163" s="32">
        <f>ROUND(VLOOKUP($B163,'3.ข้อมูลงบทดลองปัจจุบัน'!$A$5:$CL$846,21,0),2)</f>
        <v>10431</v>
      </c>
      <c r="W163" s="32">
        <f>ROUND(VLOOKUP($B163,'3.ข้อมูลงบทดลองปัจจุบัน'!$A$5:$CL$846,22,0),2)</f>
        <v>6300</v>
      </c>
      <c r="X163" s="32">
        <f>ROUND(VLOOKUP($B163,'3.ข้อมูลงบทดลองปัจจุบัน'!$A$5:$CL$846,23,0),2)</f>
        <v>0</v>
      </c>
      <c r="Y163" s="32">
        <f>ROUND(VLOOKUP($B163,'3.ข้อมูลงบทดลองปัจจุบัน'!$A$5:$CL$846,24,0),2)</f>
        <v>81050</v>
      </c>
      <c r="Z163" s="32">
        <f>ROUND(VLOOKUP($B163,'3.ข้อมูลงบทดลองปัจจุบัน'!$A$5:$CL$846,25,0),2)</f>
        <v>31390</v>
      </c>
      <c r="AA163" s="32">
        <f>ROUND(VLOOKUP($B163,'3.ข้อมูลงบทดลองปัจจุบัน'!$A$5:$CL$846,26,0),2)</f>
        <v>0</v>
      </c>
      <c r="AB163" s="32">
        <f>ROUND(VLOOKUP($B163,'3.ข้อมูลงบทดลองปัจจุบัน'!$A$5:$CL$846,27,0),2)</f>
        <v>418850</v>
      </c>
      <c r="AC163" s="32">
        <f>ROUND(VLOOKUP($B163,'3.ข้อมูลงบทดลองปัจจุบัน'!$A$5:$CL$846,28,0),2)</f>
        <v>266700</v>
      </c>
      <c r="AD163" s="32">
        <f>ROUND(VLOOKUP($B163,'3.ข้อมูลงบทดลองปัจจุบัน'!$A$5:$CL$846,29,0),2)</f>
        <v>0</v>
      </c>
      <c r="AE163" s="32">
        <f>ROUND(VLOOKUP($B163,'3.ข้อมูลงบทดลองปัจจุบัน'!$A$5:$CL$846,30,0),2)</f>
        <v>1512800</v>
      </c>
      <c r="AF163" s="32">
        <f>ROUND(VLOOKUP($B163,'3.ข้อมูลงบทดลองปัจจุบัน'!$A$5:$CL$846,31,0),2)</f>
        <v>0</v>
      </c>
      <c r="AG163" s="32">
        <f>ROUND(VLOOKUP($B163,'3.ข้อมูลงบทดลองปัจจุบัน'!$A$5:$CL$846,32,0),2)</f>
        <v>0</v>
      </c>
      <c r="AH163" s="32">
        <f>ROUND(VLOOKUP($B163,'3.ข้อมูลงบทดลองปัจจุบัน'!$A$5:$CL$846,33,0),2)</f>
        <v>0</v>
      </c>
      <c r="AI163" s="32">
        <f>ROUND(VLOOKUP($B163,'3.ข้อมูลงบทดลองปัจจุบัน'!$A$5:$CL$846,34,0),2)</f>
        <v>0</v>
      </c>
      <c r="AJ163" s="32">
        <f>ROUND(VLOOKUP($B163,'3.ข้อมูลงบทดลองปัจจุบัน'!$A$5:$CL$846,35,0),2)</f>
        <v>0</v>
      </c>
      <c r="AK163" s="32">
        <f>ROUND(VLOOKUP($B163,'3.ข้อมูลงบทดลองปัจจุบัน'!$A$5:$CL$846,36,0),2)</f>
        <v>86040</v>
      </c>
      <c r="AL163" s="32">
        <f>ROUND(VLOOKUP($B163,'3.ข้อมูลงบทดลองปัจจุบัน'!$A$5:$CL$846,37,0),2)</f>
        <v>0</v>
      </c>
      <c r="AM163" s="32">
        <f>ROUND(VLOOKUP($B163,'3.ข้อมูลงบทดลองปัจจุบัน'!$A$5:$CL$846,38,0),2)</f>
        <v>0</v>
      </c>
      <c r="AN163" s="32">
        <f>ROUND(VLOOKUP($B163,'3.ข้อมูลงบทดลองปัจจุบัน'!$A$5:$CL$846,39,0),2)</f>
        <v>0</v>
      </c>
      <c r="AO163" s="32">
        <f>ROUND(VLOOKUP($B163,'3.ข้อมูลงบทดลองปัจจุบัน'!$A$5:$CL$846,40,0),2)</f>
        <v>70900</v>
      </c>
      <c r="AP163" s="32">
        <f>ROUND(VLOOKUP($B163,'3.ข้อมูลงบทดลองปัจจุบัน'!$A$5:$CL$846,41,0),2)</f>
        <v>0</v>
      </c>
      <c r="AQ163" s="32">
        <f>ROUND(VLOOKUP($B163,'3.ข้อมูลงบทดลองปัจจุบัน'!$A$5:$CL$846,42,0),2)</f>
        <v>178800</v>
      </c>
      <c r="AR163" s="32">
        <f>ROUND(VLOOKUP($B163,'3.ข้อมูลงบทดลองปัจจุบัน'!$A$5:$CL$846,43,0),2)</f>
        <v>66500</v>
      </c>
      <c r="AS163" s="32">
        <f>ROUND(VLOOKUP($B163,'3.ข้อมูลงบทดลองปัจจุบัน'!$A$5:$CL$846,44,0),2)</f>
        <v>0</v>
      </c>
      <c r="AT163" s="32">
        <f>ROUND(VLOOKUP($B163,'3.ข้อมูลงบทดลองปัจจุบัน'!$A$5:$CL$846,45,0),2)</f>
        <v>0</v>
      </c>
      <c r="AU163" s="32">
        <f>ROUND(VLOOKUP($B163,'3.ข้อมูลงบทดลองปัจจุบัน'!$A$5:$CL$846,46,0),2)</f>
        <v>0</v>
      </c>
      <c r="AV163" s="32">
        <f>ROUND(VLOOKUP($B163,'3.ข้อมูลงบทดลองปัจจุบัน'!$A$5:$CL$846,47,0),2)</f>
        <v>0</v>
      </c>
      <c r="AW163" s="32">
        <f>ROUND(VLOOKUP($B163,'3.ข้อมูลงบทดลองปัจจุบัน'!$A$5:$CL$846,48,0),2)</f>
        <v>0</v>
      </c>
      <c r="AX163" s="32">
        <f>ROUND(VLOOKUP($B163,'3.ข้อมูลงบทดลองปัจจุบัน'!$A$5:$CL$846,49,0),2)</f>
        <v>0</v>
      </c>
      <c r="AY163" s="32">
        <f>ROUND(VLOOKUP($B163,'3.ข้อมูลงบทดลองปัจจุบัน'!$A$5:$CL$846,50,0),2)</f>
        <v>0</v>
      </c>
      <c r="AZ163" s="32">
        <f>ROUND(VLOOKUP($B163,'3.ข้อมูลงบทดลองปัจจุบัน'!$A$5:$CL$846,51,0),2)</f>
        <v>0</v>
      </c>
      <c r="BA163" s="32">
        <f>ROUND(VLOOKUP($B163,'3.ข้อมูลงบทดลองปัจจุบัน'!$A$5:$CL$846,52,0),2)</f>
        <v>0</v>
      </c>
      <c r="BB163" s="32">
        <f>ROUND(VLOOKUP($B163,'3.ข้อมูลงบทดลองปัจจุบัน'!$A$5:$CL$846,53,0),2)</f>
        <v>0</v>
      </c>
      <c r="BC163" s="32">
        <f>ROUND(VLOOKUP($B163,'3.ข้อมูลงบทดลองปัจจุบัน'!$A$5:$CL$846,54,0),2)</f>
        <v>0</v>
      </c>
      <c r="BD163" s="32">
        <f>ROUND(VLOOKUP($B163,'3.ข้อมูลงบทดลองปัจจุบัน'!$A$5:$CL$846,55,0),2)</f>
        <v>0</v>
      </c>
      <c r="BE163" s="32">
        <f>ROUND(VLOOKUP($B163,'3.ข้อมูลงบทดลองปัจจุบัน'!$A$5:$CL$846,56,0),2)</f>
        <v>3525671</v>
      </c>
      <c r="BF163" s="32">
        <f>ROUND(VLOOKUP($B163,'3.ข้อมูลงบทดลองปัจจุบัน'!$A$5:$CL$846,57,0),2)</f>
        <v>889815</v>
      </c>
      <c r="BG163" s="32">
        <f>ROUND(VLOOKUP($B163,'3.ข้อมูลงบทดลองปัจจุบัน'!$A$5:$CL$846,58,0),2)</f>
        <v>0</v>
      </c>
      <c r="BH163" s="32">
        <f>ROUND(VLOOKUP($B163,'3.ข้อมูลงบทดลองปัจจุบัน'!$A$5:$CL$846,59,0),2)</f>
        <v>0</v>
      </c>
      <c r="BI163" s="32">
        <f>ROUND(VLOOKUP($B163,'3.ข้อมูลงบทดลองปัจจุบัน'!$A$5:$CL$846,60,0),2)</f>
        <v>0</v>
      </c>
      <c r="BJ163" s="32">
        <f>ROUND(VLOOKUP($B163,'3.ข้อมูลงบทดลองปัจจุบัน'!$A$5:$CL$846,61,0),2)</f>
        <v>481795</v>
      </c>
      <c r="BK163" s="32">
        <f>ROUND(VLOOKUP($B163,'3.ข้อมูลงบทดลองปัจจุบัน'!$A$5:$CL$846,62,0),2)</f>
        <v>920490</v>
      </c>
      <c r="BL163" s="32">
        <f>ROUND(VLOOKUP($B163,'3.ข้อมูลงบทดลองปัจจุบัน'!$A$5:$CL$846,63,0),2)</f>
        <v>1274006</v>
      </c>
      <c r="BM163" s="32">
        <f>ROUND(VLOOKUP($B163,'3.ข้อมูลงบทดลองปัจจุบัน'!$A$5:$CL$846,64,0),2)</f>
        <v>0</v>
      </c>
      <c r="BN163" s="32">
        <f>ROUND(VLOOKUP($B163,'3.ข้อมูลงบทดลองปัจจุบัน'!$A$5:$CL$846,65,0),2)</f>
        <v>7800793</v>
      </c>
      <c r="BO163" s="32">
        <f>ROUND(VLOOKUP($B163,'3.ข้อมูลงบทดลองปัจจุบัน'!$A$5:$CL$846,66,0),2)</f>
        <v>32570</v>
      </c>
      <c r="BP163" s="32">
        <f>ROUND(VLOOKUP($B163,'3.ข้อมูลงบทดลองปัจจุบัน'!$A$5:$CL$846,67,0),2)</f>
        <v>4696.6499999999996</v>
      </c>
      <c r="BQ163" s="32">
        <f>ROUND(VLOOKUP($B163,'3.ข้อมูลงบทดลองปัจจุบัน'!$A$5:$CL$846,68,0),2)</f>
        <v>70500</v>
      </c>
      <c r="BR163" s="32">
        <f>ROUND(VLOOKUP($B163,'3.ข้อมูลงบทดลองปัจจุบัน'!$A$5:$CL$846,69,0),2)</f>
        <v>4709458</v>
      </c>
      <c r="BS163" s="32">
        <f>ROUND(VLOOKUP($B163,'3.ข้อมูลงบทดลองปัจจุบัน'!$A$5:$CL$846,70,0),2)</f>
        <v>0</v>
      </c>
      <c r="BT163" s="32">
        <f>ROUND(VLOOKUP($B163,'3.ข้อมูลงบทดลองปัจจุบัน'!$A$5:$CL$846,71,0),2)</f>
        <v>5499810</v>
      </c>
      <c r="BU163" s="32">
        <f>ROUND(VLOOKUP($B163,'3.ข้อมูลงบทดลองปัจจุบัน'!$A$5:$CL$846,72,0),2)</f>
        <v>0</v>
      </c>
      <c r="BV163" s="32">
        <f>ROUND(VLOOKUP($B163,'3.ข้อมูลงบทดลองปัจจุบัน'!$A$5:$CL$846,73,0),2)</f>
        <v>1860180</v>
      </c>
      <c r="BW163" s="32">
        <f>ROUND(VLOOKUP($B163,'3.ข้อมูลงบทดลองปัจจุบัน'!$A$5:$CL$846,74,0),2)</f>
        <v>18360</v>
      </c>
      <c r="BX163" s="32">
        <f>ROUND(VLOOKUP($B163,'3.ข้อมูลงบทดลองปัจจุบัน'!$A$5:$CL$846,75,0),2)</f>
        <v>0</v>
      </c>
      <c r="BY163" s="32">
        <f>ROUND(VLOOKUP($B163,'3.ข้อมูลงบทดลองปัจจุบัน'!$A$5:$CL$846,76,0),2)</f>
        <v>0</v>
      </c>
      <c r="BZ163" s="32">
        <f>ROUND(VLOOKUP($B163,'3.ข้อมูลงบทดลองปัจจุบัน'!$A$5:$CL$846,77,0),2)</f>
        <v>469899.91</v>
      </c>
      <c r="CA163" s="32">
        <f>ROUND(VLOOKUP($B163,'3.ข้อมูลงบทดลองปัจจุบัน'!$A$5:$CL$846,78,0),2)</f>
        <v>62710</v>
      </c>
      <c r="CB163" s="32">
        <f>ROUND(VLOOKUP($B163,'3.ข้อมูลงบทดลองปัจจุบัน'!$A$5:$CL$846,79,0),2)</f>
        <v>2800</v>
      </c>
      <c r="CC163" s="32">
        <f>ROUND(VLOOKUP($B163,'3.ข้อมูลงบทดลองปัจจุบัน'!$A$5:$CL$846,80,0),2)</f>
        <v>0</v>
      </c>
      <c r="CD163" s="32">
        <f>ROUND(VLOOKUP($B163,'3.ข้อมูลงบทดลองปัจจุบัน'!$A$5:$CL$846,81,0),2)</f>
        <v>262800</v>
      </c>
      <c r="CE163" s="32">
        <f>ROUND(VLOOKUP($B163,'3.ข้อมูลงบทดลองปัจจุบัน'!$A$5:$CL$846,82,0),2)</f>
        <v>581400</v>
      </c>
      <c r="CF163" s="32">
        <f>ROUND(VLOOKUP($B163,'3.ข้อมูลงบทดลองปัจจุบัน'!$A$5:$CL$846,83,0),2)</f>
        <v>0</v>
      </c>
      <c r="CG163" s="32">
        <f>ROUND(VLOOKUP($B163,'3.ข้อมูลงบทดลองปัจจุบัน'!$A$5:$CL$846,84,0),2)</f>
        <v>1008320</v>
      </c>
      <c r="CH163" s="32">
        <f>ROUND(VLOOKUP($B163,'3.ข้อมูลงบทดลองปัจจุบัน'!$A$5:$CL$846,85,0),2)</f>
        <v>1201200</v>
      </c>
      <c r="CI163" s="32">
        <f>ROUND(VLOOKUP($B163,'3.ข้อมูลงบทดลองปัจจุบัน'!$A$5:$CL$846,86,0),2)</f>
        <v>0</v>
      </c>
      <c r="CJ163" s="32">
        <f>ROUND(VLOOKUP($B163,'3.ข้อมูลงบทดลองปัจจุบัน'!$A$5:$CL$846,87,0),2)</f>
        <v>0</v>
      </c>
      <c r="CK163" s="32">
        <f>ROUND(VLOOKUP($B163,'3.ข้อมูลงบทดลองปัจจุบัน'!$A$5:$CL$846,88,0),2)</f>
        <v>0</v>
      </c>
      <c r="CL163" s="32">
        <f>ROUND(VLOOKUP($B163,'3.ข้อมูลงบทดลองปัจจุบัน'!$A$5:$CL$846,89,0),2)</f>
        <v>559190</v>
      </c>
      <c r="CM163" s="32">
        <f>ROUND(VLOOKUP($B163,'3.ข้อมูลงบทดลองปัจจุบัน'!$A$5:$CL$846,90,0),2)</f>
        <v>356090</v>
      </c>
      <c r="CO163" s="75"/>
    </row>
    <row r="164" spans="1:94" x14ac:dyDescent="0.7">
      <c r="A164" s="101" t="s">
        <v>1472</v>
      </c>
      <c r="B164" s="101" t="s">
        <v>2063</v>
      </c>
      <c r="C164" s="100" t="s">
        <v>708</v>
      </c>
      <c r="D164" s="32">
        <f>ROUND(VLOOKUP($B164,'3.ข้อมูลงบทดลองปัจจุบัน'!$A$5:$CL$846,3,0),2)</f>
        <v>0</v>
      </c>
      <c r="E164" s="32">
        <f>ROUND(VLOOKUP($B164,'3.ข้อมูลงบทดลองปัจจุบัน'!$A$5:$CL$846,4,0),2)</f>
        <v>0</v>
      </c>
      <c r="F164" s="32">
        <f>ROUND(VLOOKUP($B164,'3.ข้อมูลงบทดลองปัจจุบัน'!$A$5:$CL$846,5,0),2)</f>
        <v>0</v>
      </c>
      <c r="G164" s="32">
        <f>ROUND(VLOOKUP($B164,'3.ข้อมูลงบทดลองปัจจุบัน'!$A$5:$CL$846,6,0),2)</f>
        <v>0</v>
      </c>
      <c r="H164" s="32">
        <f>ROUND(VLOOKUP($B164,'3.ข้อมูลงบทดลองปัจจุบัน'!$A$5:$CL$846,7,0),2)</f>
        <v>0</v>
      </c>
      <c r="I164" s="32">
        <f>ROUND(VLOOKUP($B164,'3.ข้อมูลงบทดลองปัจจุบัน'!$A$5:$CL$846,8,0),2)</f>
        <v>0</v>
      </c>
      <c r="J164" s="32">
        <f>ROUND(VLOOKUP($B164,'3.ข้อมูลงบทดลองปัจจุบัน'!$A$5:$CL$846,9,0),2)</f>
        <v>0</v>
      </c>
      <c r="K164" s="32">
        <f>ROUND(VLOOKUP($B164,'3.ข้อมูลงบทดลองปัจจุบัน'!$A$5:$CL$846,10,0),2)</f>
        <v>0</v>
      </c>
      <c r="L164" s="32">
        <f>ROUND(VLOOKUP($B164,'3.ข้อมูลงบทดลองปัจจุบัน'!$A$5:$CL$846,11,0),2)</f>
        <v>0</v>
      </c>
      <c r="M164" s="32">
        <f>ROUND(VLOOKUP($B164,'3.ข้อมูลงบทดลองปัจจุบัน'!$A$5:$CL$846,12,0),2)</f>
        <v>0</v>
      </c>
      <c r="N164" s="32">
        <f>ROUND(VLOOKUP($B164,'3.ข้อมูลงบทดลองปัจจุบัน'!$A$5:$CL$846,13,0),2)</f>
        <v>564344</v>
      </c>
      <c r="O164" s="32">
        <f>ROUND(VLOOKUP($B164,'3.ข้อมูลงบทดลองปัจจุบัน'!$A$5:$CL$846,14,0),2)</f>
        <v>0</v>
      </c>
      <c r="P164" s="32">
        <f>ROUND(VLOOKUP($B164,'3.ข้อมูลงบทดลองปัจจุบัน'!$A$5:$CL$846,15,0),2)</f>
        <v>0</v>
      </c>
      <c r="Q164" s="32">
        <f>ROUND(VLOOKUP($B164,'3.ข้อมูลงบทดลองปัจจุบัน'!$A$5:$CL$846,16,0),2)</f>
        <v>0</v>
      </c>
      <c r="R164" s="32">
        <f>ROUND(VLOOKUP($B164,'3.ข้อมูลงบทดลองปัจจุบัน'!$A$5:$CL$846,17,0),2)</f>
        <v>0</v>
      </c>
      <c r="S164" s="32">
        <f>ROUND(VLOOKUP($B164,'3.ข้อมูลงบทดลองปัจจุบัน'!$A$5:$CL$846,18,0),2)</f>
        <v>0</v>
      </c>
      <c r="T164" s="32">
        <f>ROUND(VLOOKUP($B164,'3.ข้อมูลงบทดลองปัจจุบัน'!$A$5:$CL$846,19,0),2)</f>
        <v>27110</v>
      </c>
      <c r="U164" s="32">
        <f>ROUND(VLOOKUP($B164,'3.ข้อมูลงบทดลองปัจจุบัน'!$A$5:$CL$846,20,0),2)</f>
        <v>0</v>
      </c>
      <c r="V164" s="32">
        <f>ROUND(VLOOKUP($B164,'3.ข้อมูลงบทดลองปัจจุบัน'!$A$5:$CL$846,21,0),2)</f>
        <v>0</v>
      </c>
      <c r="W164" s="32">
        <f>ROUND(VLOOKUP($B164,'3.ข้อมูลงบทดลองปัจจุบัน'!$A$5:$CL$846,22,0),2)</f>
        <v>0</v>
      </c>
      <c r="X164" s="32">
        <f>ROUND(VLOOKUP($B164,'3.ข้อมูลงบทดลองปัจจุบัน'!$A$5:$CL$846,23,0),2)</f>
        <v>0</v>
      </c>
      <c r="Y164" s="32">
        <f>ROUND(VLOOKUP($B164,'3.ข้อมูลงบทดลองปัจจุบัน'!$A$5:$CL$846,24,0),2)</f>
        <v>0</v>
      </c>
      <c r="Z164" s="32">
        <f>ROUND(VLOOKUP($B164,'3.ข้อมูลงบทดลองปัจจุบัน'!$A$5:$CL$846,25,0),2)</f>
        <v>0</v>
      </c>
      <c r="AA164" s="32">
        <f>ROUND(VLOOKUP($B164,'3.ข้อมูลงบทดลองปัจจุบัน'!$A$5:$CL$846,26,0),2)</f>
        <v>0</v>
      </c>
      <c r="AB164" s="32">
        <f>ROUND(VLOOKUP($B164,'3.ข้อมูลงบทดลองปัจจุบัน'!$A$5:$CL$846,27,0),2)</f>
        <v>0</v>
      </c>
      <c r="AC164" s="32">
        <f>ROUND(VLOOKUP($B164,'3.ข้อมูลงบทดลองปัจจุบัน'!$A$5:$CL$846,28,0),2)</f>
        <v>0</v>
      </c>
      <c r="AD164" s="32">
        <f>ROUND(VLOOKUP($B164,'3.ข้อมูลงบทดลองปัจจุบัน'!$A$5:$CL$846,29,0),2)</f>
        <v>0</v>
      </c>
      <c r="AE164" s="32">
        <f>ROUND(VLOOKUP($B164,'3.ข้อมูลงบทดลองปัจจุบัน'!$A$5:$CL$846,30,0),2)</f>
        <v>0</v>
      </c>
      <c r="AF164" s="32">
        <f>ROUND(VLOOKUP($B164,'3.ข้อมูลงบทดลองปัจจุบัน'!$A$5:$CL$846,31,0),2)</f>
        <v>3000</v>
      </c>
      <c r="AG164" s="32">
        <f>ROUND(VLOOKUP($B164,'3.ข้อมูลงบทดลองปัจจุบัน'!$A$5:$CL$846,32,0),2)</f>
        <v>0</v>
      </c>
      <c r="AH164" s="32">
        <f>ROUND(VLOOKUP($B164,'3.ข้อมูลงบทดลองปัจจุบัน'!$A$5:$CL$846,33,0),2)</f>
        <v>0</v>
      </c>
      <c r="AI164" s="32">
        <f>ROUND(VLOOKUP($B164,'3.ข้อมูลงบทดลองปัจจุบัน'!$A$5:$CL$846,34,0),2)</f>
        <v>0</v>
      </c>
      <c r="AJ164" s="32">
        <f>ROUND(VLOOKUP($B164,'3.ข้อมูลงบทดลองปัจจุบัน'!$A$5:$CL$846,35,0),2)</f>
        <v>0</v>
      </c>
      <c r="AK164" s="32">
        <f>ROUND(VLOOKUP($B164,'3.ข้อมูลงบทดลองปัจจุบัน'!$A$5:$CL$846,36,0),2)</f>
        <v>0</v>
      </c>
      <c r="AL164" s="32">
        <f>ROUND(VLOOKUP($B164,'3.ข้อมูลงบทดลองปัจจุบัน'!$A$5:$CL$846,37,0),2)</f>
        <v>0</v>
      </c>
      <c r="AM164" s="32">
        <f>ROUND(VLOOKUP($B164,'3.ข้อมูลงบทดลองปัจจุบัน'!$A$5:$CL$846,38,0),2)</f>
        <v>0</v>
      </c>
      <c r="AN164" s="32">
        <f>ROUND(VLOOKUP($B164,'3.ข้อมูลงบทดลองปัจจุบัน'!$A$5:$CL$846,39,0),2)</f>
        <v>0</v>
      </c>
      <c r="AO164" s="32">
        <f>ROUND(VLOOKUP($B164,'3.ข้อมูลงบทดลองปัจจุบัน'!$A$5:$CL$846,40,0),2)</f>
        <v>0</v>
      </c>
      <c r="AP164" s="32">
        <f>ROUND(VLOOKUP($B164,'3.ข้อมูลงบทดลองปัจจุบัน'!$A$5:$CL$846,41,0),2)</f>
        <v>0</v>
      </c>
      <c r="AQ164" s="32">
        <f>ROUND(VLOOKUP($B164,'3.ข้อมูลงบทดลองปัจจุบัน'!$A$5:$CL$846,42,0),2)</f>
        <v>0</v>
      </c>
      <c r="AR164" s="32">
        <f>ROUND(VLOOKUP($B164,'3.ข้อมูลงบทดลองปัจจุบัน'!$A$5:$CL$846,43,0),2)</f>
        <v>0</v>
      </c>
      <c r="AS164" s="32">
        <f>ROUND(VLOOKUP($B164,'3.ข้อมูลงบทดลองปัจจุบัน'!$A$5:$CL$846,44,0),2)</f>
        <v>0</v>
      </c>
      <c r="AT164" s="32">
        <f>ROUND(VLOOKUP($B164,'3.ข้อมูลงบทดลองปัจจุบัน'!$A$5:$CL$846,45,0),2)</f>
        <v>0</v>
      </c>
      <c r="AU164" s="32">
        <f>ROUND(VLOOKUP($B164,'3.ข้อมูลงบทดลองปัจจุบัน'!$A$5:$CL$846,46,0),2)</f>
        <v>0</v>
      </c>
      <c r="AV164" s="32">
        <f>ROUND(VLOOKUP($B164,'3.ข้อมูลงบทดลองปัจจุบัน'!$A$5:$CL$846,47,0),2)</f>
        <v>0</v>
      </c>
      <c r="AW164" s="32">
        <f>ROUND(VLOOKUP($B164,'3.ข้อมูลงบทดลองปัจจุบัน'!$A$5:$CL$846,48,0),2)</f>
        <v>0</v>
      </c>
      <c r="AX164" s="32">
        <f>ROUND(VLOOKUP($B164,'3.ข้อมูลงบทดลองปัจจุบัน'!$A$5:$CL$846,49,0),2)</f>
        <v>0</v>
      </c>
      <c r="AY164" s="32">
        <f>ROUND(VLOOKUP($B164,'3.ข้อมูลงบทดลองปัจจุบัน'!$A$5:$CL$846,50,0),2)</f>
        <v>0</v>
      </c>
      <c r="AZ164" s="32">
        <f>ROUND(VLOOKUP($B164,'3.ข้อมูลงบทดลองปัจจุบัน'!$A$5:$CL$846,51,0),2)</f>
        <v>0</v>
      </c>
      <c r="BA164" s="32">
        <f>ROUND(VLOOKUP($B164,'3.ข้อมูลงบทดลองปัจจุบัน'!$A$5:$CL$846,52,0),2)</f>
        <v>0</v>
      </c>
      <c r="BB164" s="32">
        <f>ROUND(VLOOKUP($B164,'3.ข้อมูลงบทดลองปัจจุบัน'!$A$5:$CL$846,53,0),2)</f>
        <v>0</v>
      </c>
      <c r="BC164" s="32">
        <f>ROUND(VLOOKUP($B164,'3.ข้อมูลงบทดลองปัจจุบัน'!$A$5:$CL$846,54,0),2)</f>
        <v>0</v>
      </c>
      <c r="BD164" s="32">
        <f>ROUND(VLOOKUP($B164,'3.ข้อมูลงบทดลองปัจจุบัน'!$A$5:$CL$846,55,0),2)</f>
        <v>0</v>
      </c>
      <c r="BE164" s="32">
        <f>ROUND(VLOOKUP($B164,'3.ข้อมูลงบทดลองปัจจุบัน'!$A$5:$CL$846,56,0),2)</f>
        <v>0</v>
      </c>
      <c r="BF164" s="32">
        <f>ROUND(VLOOKUP($B164,'3.ข้อมูลงบทดลองปัจจุบัน'!$A$5:$CL$846,57,0),2)</f>
        <v>0</v>
      </c>
      <c r="BG164" s="32">
        <f>ROUND(VLOOKUP($B164,'3.ข้อมูลงบทดลองปัจจุบัน'!$A$5:$CL$846,58,0),2)</f>
        <v>0</v>
      </c>
      <c r="BH164" s="32">
        <f>ROUND(VLOOKUP($B164,'3.ข้อมูลงบทดลองปัจจุบัน'!$A$5:$CL$846,59,0),2)</f>
        <v>0</v>
      </c>
      <c r="BI164" s="32">
        <f>ROUND(VLOOKUP($B164,'3.ข้อมูลงบทดลองปัจจุบัน'!$A$5:$CL$846,60,0),2)</f>
        <v>0</v>
      </c>
      <c r="BJ164" s="32">
        <f>ROUND(VLOOKUP($B164,'3.ข้อมูลงบทดลองปัจจุบัน'!$A$5:$CL$846,61,0),2)</f>
        <v>0</v>
      </c>
      <c r="BK164" s="32">
        <f>ROUND(VLOOKUP($B164,'3.ข้อมูลงบทดลองปัจจุบัน'!$A$5:$CL$846,62,0),2)</f>
        <v>0</v>
      </c>
      <c r="BL164" s="32">
        <f>ROUND(VLOOKUP($B164,'3.ข้อมูลงบทดลองปัจจุบัน'!$A$5:$CL$846,63,0),2)</f>
        <v>0</v>
      </c>
      <c r="BM164" s="32">
        <f>ROUND(VLOOKUP($B164,'3.ข้อมูลงบทดลองปัจจุบัน'!$A$5:$CL$846,64,0),2)</f>
        <v>0</v>
      </c>
      <c r="BN164" s="32">
        <f>ROUND(VLOOKUP($B164,'3.ข้อมูลงบทดลองปัจจุบัน'!$A$5:$CL$846,65,0),2)</f>
        <v>0</v>
      </c>
      <c r="BO164" s="32">
        <f>ROUND(VLOOKUP($B164,'3.ข้อมูลงบทดลองปัจจุบัน'!$A$5:$CL$846,66,0),2)</f>
        <v>0</v>
      </c>
      <c r="BP164" s="32">
        <f>ROUND(VLOOKUP($B164,'3.ข้อมูลงบทดลองปัจจุบัน'!$A$5:$CL$846,67,0),2)</f>
        <v>0</v>
      </c>
      <c r="BQ164" s="32">
        <f>ROUND(VLOOKUP($B164,'3.ข้อมูลงบทดลองปัจจุบัน'!$A$5:$CL$846,68,0),2)</f>
        <v>0</v>
      </c>
      <c r="BR164" s="32">
        <f>ROUND(VLOOKUP($B164,'3.ข้อมูลงบทดลองปัจจุบัน'!$A$5:$CL$846,69,0),2)</f>
        <v>10000</v>
      </c>
      <c r="BS164" s="32">
        <f>ROUND(VLOOKUP($B164,'3.ข้อมูลงบทดลองปัจจุบัน'!$A$5:$CL$846,70,0),2)</f>
        <v>0</v>
      </c>
      <c r="BT164" s="32">
        <f>ROUND(VLOOKUP($B164,'3.ข้อมูลงบทดลองปัจจุบัน'!$A$5:$CL$846,71,0),2)</f>
        <v>0</v>
      </c>
      <c r="BU164" s="32">
        <f>ROUND(VLOOKUP($B164,'3.ข้อมูลงบทดลองปัจจุบัน'!$A$5:$CL$846,72,0),2)</f>
        <v>0</v>
      </c>
      <c r="BV164" s="32">
        <f>ROUND(VLOOKUP($B164,'3.ข้อมูลงบทดลองปัจจุบัน'!$A$5:$CL$846,73,0),2)</f>
        <v>48000</v>
      </c>
      <c r="BW164" s="32">
        <f>ROUND(VLOOKUP($B164,'3.ข้อมูลงบทดลองปัจจุบัน'!$A$5:$CL$846,74,0),2)</f>
        <v>0</v>
      </c>
      <c r="BX164" s="32">
        <f>ROUND(VLOOKUP($B164,'3.ข้อมูลงบทดลองปัจจุบัน'!$A$5:$CL$846,75,0),2)</f>
        <v>0</v>
      </c>
      <c r="BY164" s="32">
        <f>ROUND(VLOOKUP($B164,'3.ข้อมูลงบทดลองปัจจุบัน'!$A$5:$CL$846,76,0),2)</f>
        <v>0</v>
      </c>
      <c r="BZ164" s="32">
        <f>ROUND(VLOOKUP($B164,'3.ข้อมูลงบทดลองปัจจุบัน'!$A$5:$CL$846,77,0),2)</f>
        <v>0</v>
      </c>
      <c r="CA164" s="32">
        <f>ROUND(VLOOKUP($B164,'3.ข้อมูลงบทดลองปัจจุบัน'!$A$5:$CL$846,78,0),2)</f>
        <v>0</v>
      </c>
      <c r="CB164" s="32">
        <f>ROUND(VLOOKUP($B164,'3.ข้อมูลงบทดลองปัจจุบัน'!$A$5:$CL$846,79,0),2)</f>
        <v>0</v>
      </c>
      <c r="CC164" s="32">
        <f>ROUND(VLOOKUP($B164,'3.ข้อมูลงบทดลองปัจจุบัน'!$A$5:$CL$846,80,0),2)</f>
        <v>0</v>
      </c>
      <c r="CD164" s="32">
        <f>ROUND(VLOOKUP($B164,'3.ข้อมูลงบทดลองปัจจุบัน'!$A$5:$CL$846,81,0),2)</f>
        <v>0</v>
      </c>
      <c r="CE164" s="32">
        <f>ROUND(VLOOKUP($B164,'3.ข้อมูลงบทดลองปัจจุบัน'!$A$5:$CL$846,82,0),2)</f>
        <v>0</v>
      </c>
      <c r="CF164" s="32">
        <f>ROUND(VLOOKUP($B164,'3.ข้อมูลงบทดลองปัจจุบัน'!$A$5:$CL$846,83,0),2)</f>
        <v>0</v>
      </c>
      <c r="CG164" s="32">
        <f>ROUND(VLOOKUP($B164,'3.ข้อมูลงบทดลองปัจจุบัน'!$A$5:$CL$846,84,0),2)</f>
        <v>0</v>
      </c>
      <c r="CH164" s="32">
        <f>ROUND(VLOOKUP($B164,'3.ข้อมูลงบทดลองปัจจุบัน'!$A$5:$CL$846,85,0),2)</f>
        <v>0</v>
      </c>
      <c r="CI164" s="32">
        <f>ROUND(VLOOKUP($B164,'3.ข้อมูลงบทดลองปัจจุบัน'!$A$5:$CL$846,86,0),2)</f>
        <v>0</v>
      </c>
      <c r="CJ164" s="32">
        <f>ROUND(VLOOKUP($B164,'3.ข้อมูลงบทดลองปัจจุบัน'!$A$5:$CL$846,87,0),2)</f>
        <v>0</v>
      </c>
      <c r="CK164" s="32">
        <f>ROUND(VLOOKUP($B164,'3.ข้อมูลงบทดลองปัจจุบัน'!$A$5:$CL$846,88,0),2)</f>
        <v>0</v>
      </c>
      <c r="CL164" s="32">
        <f>ROUND(VLOOKUP($B164,'3.ข้อมูลงบทดลองปัจจุบัน'!$A$5:$CL$846,89,0),2)</f>
        <v>0</v>
      </c>
      <c r="CM164" s="32">
        <f>ROUND(VLOOKUP($B164,'3.ข้อมูลงบทดลองปัจจุบัน'!$A$5:$CL$846,90,0),2)</f>
        <v>0</v>
      </c>
      <c r="CO164" s="75"/>
    </row>
    <row r="165" spans="1:94" x14ac:dyDescent="0.7">
      <c r="A165" s="101" t="s">
        <v>1472</v>
      </c>
      <c r="B165" s="101" t="s">
        <v>2064</v>
      </c>
      <c r="C165" s="100" t="s">
        <v>709</v>
      </c>
      <c r="D165" s="32">
        <f>ROUND(VLOOKUP($B165,'3.ข้อมูลงบทดลองปัจจุบัน'!$A$5:$CL$846,3,0),2)</f>
        <v>0</v>
      </c>
      <c r="E165" s="32">
        <f>ROUND(VLOOKUP($B165,'3.ข้อมูลงบทดลองปัจจุบัน'!$A$5:$CL$846,4,0),2)</f>
        <v>0</v>
      </c>
      <c r="F165" s="32">
        <f>ROUND(VLOOKUP($B165,'3.ข้อมูลงบทดลองปัจจุบัน'!$A$5:$CL$846,5,0),2)</f>
        <v>0</v>
      </c>
      <c r="G165" s="32">
        <f>ROUND(VLOOKUP($B165,'3.ข้อมูลงบทดลองปัจจุบัน'!$A$5:$CL$846,6,0),2)</f>
        <v>0</v>
      </c>
      <c r="H165" s="32">
        <f>ROUND(VLOOKUP($B165,'3.ข้อมูลงบทดลองปัจจุบัน'!$A$5:$CL$846,7,0),2)</f>
        <v>0</v>
      </c>
      <c r="I165" s="32">
        <f>ROUND(VLOOKUP($B165,'3.ข้อมูลงบทดลองปัจจุบัน'!$A$5:$CL$846,8,0),2)</f>
        <v>0</v>
      </c>
      <c r="J165" s="32">
        <f>ROUND(VLOOKUP($B165,'3.ข้อมูลงบทดลองปัจจุบัน'!$A$5:$CL$846,9,0),2)</f>
        <v>0</v>
      </c>
      <c r="K165" s="32">
        <f>ROUND(VLOOKUP($B165,'3.ข้อมูลงบทดลองปัจจุบัน'!$A$5:$CL$846,10,0),2)</f>
        <v>0</v>
      </c>
      <c r="L165" s="32">
        <f>ROUND(VLOOKUP($B165,'3.ข้อมูลงบทดลองปัจจุบัน'!$A$5:$CL$846,11,0),2)</f>
        <v>418434.66</v>
      </c>
      <c r="M165" s="32">
        <f>ROUND(VLOOKUP($B165,'3.ข้อมูลงบทดลองปัจจุบัน'!$A$5:$CL$846,12,0),2)</f>
        <v>0</v>
      </c>
      <c r="N165" s="32">
        <f>ROUND(VLOOKUP($B165,'3.ข้อมูลงบทดลองปัจจุบัน'!$A$5:$CL$846,13,0),2)</f>
        <v>0</v>
      </c>
      <c r="O165" s="32">
        <f>ROUND(VLOOKUP($B165,'3.ข้อมูลงบทดลองปัจจุบัน'!$A$5:$CL$846,14,0),2)</f>
        <v>0</v>
      </c>
      <c r="P165" s="32">
        <f>ROUND(VLOOKUP($B165,'3.ข้อมูลงบทดลองปัจจุบัน'!$A$5:$CL$846,15,0),2)</f>
        <v>1454622.65</v>
      </c>
      <c r="Q165" s="32">
        <f>ROUND(VLOOKUP($B165,'3.ข้อมูลงบทดลองปัจจุบัน'!$A$5:$CL$846,16,0),2)</f>
        <v>0</v>
      </c>
      <c r="R165" s="32">
        <f>ROUND(VLOOKUP($B165,'3.ข้อมูลงบทดลองปัจจุบัน'!$A$5:$CL$846,17,0),2)</f>
        <v>0</v>
      </c>
      <c r="S165" s="32">
        <f>ROUND(VLOOKUP($B165,'3.ข้อมูลงบทดลองปัจจุบัน'!$A$5:$CL$846,18,0),2)</f>
        <v>542700</v>
      </c>
      <c r="T165" s="32">
        <f>ROUND(VLOOKUP($B165,'3.ข้อมูลงบทดลองปัจจุบัน'!$A$5:$CL$846,19,0),2)</f>
        <v>0</v>
      </c>
      <c r="U165" s="32">
        <f>ROUND(VLOOKUP($B165,'3.ข้อมูลงบทดลองปัจจุบัน'!$A$5:$CL$846,20,0),2)</f>
        <v>324540</v>
      </c>
      <c r="V165" s="32">
        <f>ROUND(VLOOKUP($B165,'3.ข้อมูลงบทดลองปัจจุบัน'!$A$5:$CL$846,21,0),2)</f>
        <v>0</v>
      </c>
      <c r="W165" s="32">
        <f>ROUND(VLOOKUP($B165,'3.ข้อมูลงบทดลองปัจจุบัน'!$A$5:$CL$846,22,0),2)</f>
        <v>66400</v>
      </c>
      <c r="X165" s="32">
        <f>ROUND(VLOOKUP($B165,'3.ข้อมูลงบทดลองปัจจุบัน'!$A$5:$CL$846,23,0),2)</f>
        <v>1988100</v>
      </c>
      <c r="Y165" s="32">
        <f>ROUND(VLOOKUP($B165,'3.ข้อมูลงบทดลองปัจจุบัน'!$A$5:$CL$846,24,0),2)</f>
        <v>0</v>
      </c>
      <c r="Z165" s="32">
        <f>ROUND(VLOOKUP($B165,'3.ข้อมูลงบทดลองปัจจุบัน'!$A$5:$CL$846,25,0),2)</f>
        <v>122000</v>
      </c>
      <c r="AA165" s="32">
        <f>ROUND(VLOOKUP($B165,'3.ข้อมูลงบทดลองปัจจุบัน'!$A$5:$CL$846,26,0),2)</f>
        <v>0</v>
      </c>
      <c r="AB165" s="32">
        <f>ROUND(VLOOKUP($B165,'3.ข้อมูลงบทดลองปัจจุบัน'!$A$5:$CL$846,27,0),2)</f>
        <v>0</v>
      </c>
      <c r="AC165" s="32">
        <f>ROUND(VLOOKUP($B165,'3.ข้อมูลงบทดลองปัจจุบัน'!$A$5:$CL$846,28,0),2)</f>
        <v>0</v>
      </c>
      <c r="AD165" s="32">
        <f>ROUND(VLOOKUP($B165,'3.ข้อมูลงบทดลองปัจจุบัน'!$A$5:$CL$846,29,0),2)</f>
        <v>0</v>
      </c>
      <c r="AE165" s="32">
        <f>ROUND(VLOOKUP($B165,'3.ข้อมูลงบทดลองปัจจุบัน'!$A$5:$CL$846,30,0),2)</f>
        <v>385680</v>
      </c>
      <c r="AF165" s="32">
        <f>ROUND(VLOOKUP($B165,'3.ข้อมูลงบทดลองปัจจุบัน'!$A$5:$CL$846,31,0),2)</f>
        <v>0</v>
      </c>
      <c r="AG165" s="32">
        <f>ROUND(VLOOKUP($B165,'3.ข้อมูลงบทดลองปัจจุบัน'!$A$5:$CL$846,32,0),2)</f>
        <v>0</v>
      </c>
      <c r="AH165" s="32">
        <f>ROUND(VLOOKUP($B165,'3.ข้อมูลงบทดลองปัจจุบัน'!$A$5:$CL$846,33,0),2)</f>
        <v>0</v>
      </c>
      <c r="AI165" s="32">
        <f>ROUND(VLOOKUP($B165,'3.ข้อมูลงบทดลองปัจจุบัน'!$A$5:$CL$846,34,0),2)</f>
        <v>0</v>
      </c>
      <c r="AJ165" s="32">
        <f>ROUND(VLOOKUP($B165,'3.ข้อมูลงบทดลองปัจจุบัน'!$A$5:$CL$846,35,0),2)</f>
        <v>0</v>
      </c>
      <c r="AK165" s="32">
        <f>ROUND(VLOOKUP($B165,'3.ข้อมูลงบทดลองปัจจุบัน'!$A$5:$CL$846,36,0),2)</f>
        <v>0</v>
      </c>
      <c r="AL165" s="32">
        <f>ROUND(VLOOKUP($B165,'3.ข้อมูลงบทดลองปัจจุบัน'!$A$5:$CL$846,37,0),2)</f>
        <v>1917440</v>
      </c>
      <c r="AM165" s="32">
        <f>ROUND(VLOOKUP($B165,'3.ข้อมูลงบทดลองปัจจุบัน'!$A$5:$CL$846,38,0),2)</f>
        <v>0</v>
      </c>
      <c r="AN165" s="32">
        <f>ROUND(VLOOKUP($B165,'3.ข้อมูลงบทดลองปัจจุบัน'!$A$5:$CL$846,39,0),2)</f>
        <v>256800</v>
      </c>
      <c r="AO165" s="32">
        <f>ROUND(VLOOKUP($B165,'3.ข้อมูลงบทดลองปัจจุบัน'!$A$5:$CL$846,40,0),2)</f>
        <v>0</v>
      </c>
      <c r="AP165" s="32">
        <f>ROUND(VLOOKUP($B165,'3.ข้อมูลงบทดลองปัจจุบัน'!$A$5:$CL$846,41,0),2)</f>
        <v>0</v>
      </c>
      <c r="AQ165" s="32">
        <f>ROUND(VLOOKUP($B165,'3.ข้อมูลงบทดลองปัจจุบัน'!$A$5:$CL$846,42,0),2)</f>
        <v>0</v>
      </c>
      <c r="AR165" s="32">
        <f>ROUND(VLOOKUP($B165,'3.ข้อมูลงบทดลองปัจจุบัน'!$A$5:$CL$846,43,0),2)</f>
        <v>0</v>
      </c>
      <c r="AS165" s="32">
        <f>ROUND(VLOOKUP($B165,'3.ข้อมูลงบทดลองปัจจุบัน'!$A$5:$CL$846,44,0),2)</f>
        <v>0</v>
      </c>
      <c r="AT165" s="32">
        <f>ROUND(VLOOKUP($B165,'3.ข้อมูลงบทดลองปัจจุบัน'!$A$5:$CL$846,45,0),2)</f>
        <v>0</v>
      </c>
      <c r="AU165" s="32">
        <f>ROUND(VLOOKUP($B165,'3.ข้อมูลงบทดลองปัจจุบัน'!$A$5:$CL$846,46,0),2)</f>
        <v>0</v>
      </c>
      <c r="AV165" s="32">
        <f>ROUND(VLOOKUP($B165,'3.ข้อมูลงบทดลองปัจจุบัน'!$A$5:$CL$846,47,0),2)</f>
        <v>0</v>
      </c>
      <c r="AW165" s="32">
        <f>ROUND(VLOOKUP($B165,'3.ข้อมูลงบทดลองปัจจุบัน'!$A$5:$CL$846,48,0),2)</f>
        <v>0</v>
      </c>
      <c r="AX165" s="32">
        <f>ROUND(VLOOKUP($B165,'3.ข้อมูลงบทดลองปัจจุบัน'!$A$5:$CL$846,49,0),2)</f>
        <v>0</v>
      </c>
      <c r="AY165" s="32">
        <f>ROUND(VLOOKUP($B165,'3.ข้อมูลงบทดลองปัจจุบัน'!$A$5:$CL$846,50,0),2)</f>
        <v>0</v>
      </c>
      <c r="AZ165" s="32">
        <f>ROUND(VLOOKUP($B165,'3.ข้อมูลงบทดลองปัจจุบัน'!$A$5:$CL$846,51,0),2)</f>
        <v>0</v>
      </c>
      <c r="BA165" s="32">
        <f>ROUND(VLOOKUP($B165,'3.ข้อมูลงบทดลองปัจจุบัน'!$A$5:$CL$846,52,0),2)</f>
        <v>176696</v>
      </c>
      <c r="BB165" s="32">
        <f>ROUND(VLOOKUP($B165,'3.ข้อมูลงบทดลองปัจจุบัน'!$A$5:$CL$846,53,0),2)</f>
        <v>0</v>
      </c>
      <c r="BC165" s="32">
        <f>ROUND(VLOOKUP($B165,'3.ข้อมูลงบทดลองปัจจุบัน'!$A$5:$CL$846,54,0),2)</f>
        <v>256800</v>
      </c>
      <c r="BD165" s="32">
        <f>ROUND(VLOOKUP($B165,'3.ข้อมูลงบทดลองปัจจุบัน'!$A$5:$CL$846,55,0),2)</f>
        <v>0</v>
      </c>
      <c r="BE165" s="32">
        <f>ROUND(VLOOKUP($B165,'3.ข้อมูลงบทดลองปัจจุบัน'!$A$5:$CL$846,56,0),2)</f>
        <v>546493</v>
      </c>
      <c r="BF165" s="32">
        <f>ROUND(VLOOKUP($B165,'3.ข้อมูลงบทดลองปัจจุบัน'!$A$5:$CL$846,57,0),2)</f>
        <v>0</v>
      </c>
      <c r="BG165" s="32">
        <f>ROUND(VLOOKUP($B165,'3.ข้อมูลงบทดลองปัจจุบัน'!$A$5:$CL$846,58,0),2)</f>
        <v>0</v>
      </c>
      <c r="BH165" s="32">
        <f>ROUND(VLOOKUP($B165,'3.ข้อมูลงบทดลองปัจจุบัน'!$A$5:$CL$846,59,0),2)</f>
        <v>0</v>
      </c>
      <c r="BI165" s="32">
        <f>ROUND(VLOOKUP($B165,'3.ข้อมูลงบทดลองปัจจุบัน'!$A$5:$CL$846,60,0),2)</f>
        <v>0</v>
      </c>
      <c r="BJ165" s="32">
        <f>ROUND(VLOOKUP($B165,'3.ข้อมูลงบทดลองปัจจุบัน'!$A$5:$CL$846,61,0),2)</f>
        <v>0</v>
      </c>
      <c r="BK165" s="32">
        <f>ROUND(VLOOKUP($B165,'3.ข้อมูลงบทดลองปัจจุบัน'!$A$5:$CL$846,62,0),2)</f>
        <v>0</v>
      </c>
      <c r="BL165" s="32">
        <f>ROUND(VLOOKUP($B165,'3.ข้อมูลงบทดลองปัจจุบัน'!$A$5:$CL$846,63,0),2)</f>
        <v>0</v>
      </c>
      <c r="BM165" s="32">
        <f>ROUND(VLOOKUP($B165,'3.ข้อมูลงบทดลองปัจจุบัน'!$A$5:$CL$846,64,0),2)</f>
        <v>0</v>
      </c>
      <c r="BN165" s="32">
        <f>ROUND(VLOOKUP($B165,'3.ข้อมูลงบทดลองปัจจุบัน'!$A$5:$CL$846,65,0),2)</f>
        <v>404500</v>
      </c>
      <c r="BO165" s="32">
        <f>ROUND(VLOOKUP($B165,'3.ข้อมูลงบทดลองปัจจุบัน'!$A$5:$CL$846,66,0),2)</f>
        <v>406065</v>
      </c>
      <c r="BP165" s="32">
        <f>ROUND(VLOOKUP($B165,'3.ข้อมูลงบทดลองปัจจุบัน'!$A$5:$CL$846,67,0),2)</f>
        <v>467059.24</v>
      </c>
      <c r="BQ165" s="32">
        <f>ROUND(VLOOKUP($B165,'3.ข้อมูลงบทดลองปัจจุบัน'!$A$5:$CL$846,68,0),2)</f>
        <v>325890</v>
      </c>
      <c r="BR165" s="32">
        <f>ROUND(VLOOKUP($B165,'3.ข้อมูลงบทดลองปัจจุบัน'!$A$5:$CL$846,69,0),2)</f>
        <v>0</v>
      </c>
      <c r="BS165" s="32">
        <f>ROUND(VLOOKUP($B165,'3.ข้อมูลงบทดลองปัจจุบัน'!$A$5:$CL$846,70,0),2)</f>
        <v>7411200</v>
      </c>
      <c r="BT165" s="32">
        <f>ROUND(VLOOKUP($B165,'3.ข้อมูลงบทดลองปัจจุบัน'!$A$5:$CL$846,71,0),2)</f>
        <v>85500</v>
      </c>
      <c r="BU165" s="32">
        <f>ROUND(VLOOKUP($B165,'3.ข้อมูลงบทดลองปัจจุบัน'!$A$5:$CL$846,72,0),2)</f>
        <v>0</v>
      </c>
      <c r="BV165" s="32">
        <f>ROUND(VLOOKUP($B165,'3.ข้อมูลงบทดลองปัจจุบัน'!$A$5:$CL$846,73,0),2)</f>
        <v>1504800</v>
      </c>
      <c r="BW165" s="32">
        <f>ROUND(VLOOKUP($B165,'3.ข้อมูลงบทดลองปัจจุบัน'!$A$5:$CL$846,74,0),2)</f>
        <v>0</v>
      </c>
      <c r="BX165" s="32">
        <f>ROUND(VLOOKUP($B165,'3.ข้อมูลงบทดลองปัจจุบัน'!$A$5:$CL$846,75,0),2)</f>
        <v>0</v>
      </c>
      <c r="BY165" s="32">
        <f>ROUND(VLOOKUP($B165,'3.ข้อมูลงบทดลองปัจจุบัน'!$A$5:$CL$846,76,0),2)</f>
        <v>0</v>
      </c>
      <c r="BZ165" s="32">
        <f>ROUND(VLOOKUP($B165,'3.ข้อมูลงบทดลองปัจจุบัน'!$A$5:$CL$846,77,0),2)</f>
        <v>0</v>
      </c>
      <c r="CA165" s="32">
        <f>ROUND(VLOOKUP($B165,'3.ข้อมูลงบทดลองปัจจุบัน'!$A$5:$CL$846,78,0),2)</f>
        <v>0</v>
      </c>
      <c r="CB165" s="32">
        <f>ROUND(VLOOKUP($B165,'3.ข้อมูลงบทดลองปัจจุบัน'!$A$5:$CL$846,79,0),2)</f>
        <v>0</v>
      </c>
      <c r="CC165" s="32">
        <f>ROUND(VLOOKUP($B165,'3.ข้อมูลงบทดลองปัจจุบัน'!$A$5:$CL$846,80,0),2)</f>
        <v>0</v>
      </c>
      <c r="CD165" s="32">
        <f>ROUND(VLOOKUP($B165,'3.ข้อมูลงบทดลองปัจจุบัน'!$A$5:$CL$846,81,0),2)</f>
        <v>0</v>
      </c>
      <c r="CE165" s="32">
        <f>ROUND(VLOOKUP($B165,'3.ข้อมูลงบทดลองปัจจุบัน'!$A$5:$CL$846,82,0),2)</f>
        <v>0</v>
      </c>
      <c r="CF165" s="32">
        <f>ROUND(VLOOKUP($B165,'3.ข้อมูลงบทดลองปัจจุบัน'!$A$5:$CL$846,83,0),2)</f>
        <v>0</v>
      </c>
      <c r="CG165" s="32">
        <f>ROUND(VLOOKUP($B165,'3.ข้อมูลงบทดลองปัจจุบัน'!$A$5:$CL$846,84,0),2)</f>
        <v>0</v>
      </c>
      <c r="CH165" s="32">
        <f>ROUND(VLOOKUP($B165,'3.ข้อมูลงบทดลองปัจจุบัน'!$A$5:$CL$846,85,0),2)</f>
        <v>0</v>
      </c>
      <c r="CI165" s="32">
        <f>ROUND(VLOOKUP($B165,'3.ข้อมูลงบทดลองปัจจุบัน'!$A$5:$CL$846,86,0),2)</f>
        <v>0</v>
      </c>
      <c r="CJ165" s="32">
        <f>ROUND(VLOOKUP($B165,'3.ข้อมูลงบทดลองปัจจุบัน'!$A$5:$CL$846,87,0),2)</f>
        <v>0</v>
      </c>
      <c r="CK165" s="32">
        <f>ROUND(VLOOKUP($B165,'3.ข้อมูลงบทดลองปัจจุบัน'!$A$5:$CL$846,88,0),2)</f>
        <v>0</v>
      </c>
      <c r="CL165" s="32">
        <f>ROUND(VLOOKUP($B165,'3.ข้อมูลงบทดลองปัจจุบัน'!$A$5:$CL$846,89,0),2)</f>
        <v>0</v>
      </c>
      <c r="CM165" s="32">
        <f>ROUND(VLOOKUP($B165,'3.ข้อมูลงบทดลองปัจจุบัน'!$A$5:$CL$846,90,0),2)</f>
        <v>0</v>
      </c>
      <c r="CO165" s="75"/>
    </row>
    <row r="166" spans="1:94" x14ac:dyDescent="0.7">
      <c r="A166" s="101" t="s">
        <v>1472</v>
      </c>
      <c r="B166" s="101" t="s">
        <v>2065</v>
      </c>
      <c r="C166" s="100" t="s">
        <v>710</v>
      </c>
      <c r="D166" s="32">
        <f>ROUND(VLOOKUP($B166,'3.ข้อมูลงบทดลองปัจจุบัน'!$A$5:$CL$846,3,0),2)</f>
        <v>0</v>
      </c>
      <c r="E166" s="32">
        <f>ROUND(VLOOKUP($B166,'3.ข้อมูลงบทดลองปัจจุบัน'!$A$5:$CL$846,4,0),2)</f>
        <v>707483</v>
      </c>
      <c r="F166" s="32">
        <f>ROUND(VLOOKUP($B166,'3.ข้อมูลงบทดลองปัจจุบัน'!$A$5:$CL$846,5,0),2)</f>
        <v>0</v>
      </c>
      <c r="G166" s="32">
        <f>ROUND(VLOOKUP($B166,'3.ข้อมูลงบทดลองปัจจุบัน'!$A$5:$CL$846,6,0),2)</f>
        <v>0</v>
      </c>
      <c r="H166" s="32">
        <f>ROUND(VLOOKUP($B166,'3.ข้อมูลงบทดลองปัจจุบัน'!$A$5:$CL$846,7,0),2)</f>
        <v>0</v>
      </c>
      <c r="I166" s="32">
        <f>ROUND(VLOOKUP($B166,'3.ข้อมูลงบทดลองปัจจุบัน'!$A$5:$CL$846,8,0),2)</f>
        <v>0</v>
      </c>
      <c r="J166" s="32">
        <f>ROUND(VLOOKUP($B166,'3.ข้อมูลงบทดลองปัจจุบัน'!$A$5:$CL$846,9,0),2)</f>
        <v>0</v>
      </c>
      <c r="K166" s="32">
        <f>ROUND(VLOOKUP($B166,'3.ข้อมูลงบทดลองปัจจุบัน'!$A$5:$CL$846,10,0),2)</f>
        <v>0</v>
      </c>
      <c r="L166" s="32">
        <f>ROUND(VLOOKUP($B166,'3.ข้อมูลงบทดลองปัจจุบัน'!$A$5:$CL$846,11,0),2)</f>
        <v>0</v>
      </c>
      <c r="M166" s="32">
        <f>ROUND(VLOOKUP($B166,'3.ข้อมูลงบทดลองปัจจุบัน'!$A$5:$CL$846,12,0),2)</f>
        <v>0</v>
      </c>
      <c r="N166" s="32">
        <f>ROUND(VLOOKUP($B166,'3.ข้อมูลงบทดลองปัจจุบัน'!$A$5:$CL$846,13,0),2)</f>
        <v>0</v>
      </c>
      <c r="O166" s="32">
        <f>ROUND(VLOOKUP($B166,'3.ข้อมูลงบทดลองปัจจุบัน'!$A$5:$CL$846,14,0),2)</f>
        <v>0</v>
      </c>
      <c r="P166" s="32">
        <f>ROUND(VLOOKUP($B166,'3.ข้อมูลงบทดลองปัจจุบัน'!$A$5:$CL$846,15,0),2)</f>
        <v>0</v>
      </c>
      <c r="Q166" s="32">
        <f>ROUND(VLOOKUP($B166,'3.ข้อมูลงบทดลองปัจจุบัน'!$A$5:$CL$846,16,0),2)</f>
        <v>0</v>
      </c>
      <c r="R166" s="32">
        <f>ROUND(VLOOKUP($B166,'3.ข้อมูลงบทดลองปัจจุบัน'!$A$5:$CL$846,17,0),2)</f>
        <v>0</v>
      </c>
      <c r="S166" s="32">
        <f>ROUND(VLOOKUP($B166,'3.ข้อมูลงบทดลองปัจจุบัน'!$A$5:$CL$846,18,0),2)</f>
        <v>0</v>
      </c>
      <c r="T166" s="32">
        <f>ROUND(VLOOKUP($B166,'3.ข้อมูลงบทดลองปัจจุบัน'!$A$5:$CL$846,19,0),2)</f>
        <v>0</v>
      </c>
      <c r="U166" s="32">
        <f>ROUND(VLOOKUP($B166,'3.ข้อมูลงบทดลองปัจจุบัน'!$A$5:$CL$846,20,0),2)</f>
        <v>0</v>
      </c>
      <c r="V166" s="32">
        <f>ROUND(VLOOKUP($B166,'3.ข้อมูลงบทดลองปัจจุบัน'!$A$5:$CL$846,21,0),2)</f>
        <v>0</v>
      </c>
      <c r="W166" s="32">
        <f>ROUND(VLOOKUP($B166,'3.ข้อมูลงบทดลองปัจจุบัน'!$A$5:$CL$846,22,0),2)</f>
        <v>0</v>
      </c>
      <c r="X166" s="32">
        <f>ROUND(VLOOKUP($B166,'3.ข้อมูลงบทดลองปัจจุบัน'!$A$5:$CL$846,23,0),2)</f>
        <v>928010.05</v>
      </c>
      <c r="Y166" s="32">
        <f>ROUND(VLOOKUP($B166,'3.ข้อมูลงบทดลองปัจจุบัน'!$A$5:$CL$846,24,0),2)</f>
        <v>2200</v>
      </c>
      <c r="Z166" s="32">
        <f>ROUND(VLOOKUP($B166,'3.ข้อมูลงบทดลองปัจจุบัน'!$A$5:$CL$846,25,0),2)</f>
        <v>0</v>
      </c>
      <c r="AA166" s="32">
        <f>ROUND(VLOOKUP($B166,'3.ข้อมูลงบทดลองปัจจุบัน'!$A$5:$CL$846,26,0),2)</f>
        <v>0</v>
      </c>
      <c r="AB166" s="32">
        <f>ROUND(VLOOKUP($B166,'3.ข้อมูลงบทดลองปัจจุบัน'!$A$5:$CL$846,27,0),2)</f>
        <v>0</v>
      </c>
      <c r="AC166" s="32">
        <f>ROUND(VLOOKUP($B166,'3.ข้อมูลงบทดลองปัจจุบัน'!$A$5:$CL$846,28,0),2)</f>
        <v>0</v>
      </c>
      <c r="AD166" s="32">
        <f>ROUND(VLOOKUP($B166,'3.ข้อมูลงบทดลองปัจจุบัน'!$A$5:$CL$846,29,0),2)</f>
        <v>0</v>
      </c>
      <c r="AE166" s="32">
        <f>ROUND(VLOOKUP($B166,'3.ข้อมูลงบทดลองปัจจุบัน'!$A$5:$CL$846,30,0),2)</f>
        <v>0</v>
      </c>
      <c r="AF166" s="32">
        <f>ROUND(VLOOKUP($B166,'3.ข้อมูลงบทดลองปัจจุบัน'!$A$5:$CL$846,31,0),2)</f>
        <v>0</v>
      </c>
      <c r="AG166" s="32">
        <f>ROUND(VLOOKUP($B166,'3.ข้อมูลงบทดลองปัจจุบัน'!$A$5:$CL$846,32,0),2)</f>
        <v>279486</v>
      </c>
      <c r="AH166" s="32">
        <f>ROUND(VLOOKUP($B166,'3.ข้อมูลงบทดลองปัจจุบัน'!$A$5:$CL$846,33,0),2)</f>
        <v>0</v>
      </c>
      <c r="AI166" s="32">
        <f>ROUND(VLOOKUP($B166,'3.ข้อมูลงบทดลองปัจจุบัน'!$A$5:$CL$846,34,0),2)</f>
        <v>0</v>
      </c>
      <c r="AJ166" s="32">
        <f>ROUND(VLOOKUP($B166,'3.ข้อมูลงบทดลองปัจจุบัน'!$A$5:$CL$846,35,0),2)</f>
        <v>0</v>
      </c>
      <c r="AK166" s="32">
        <f>ROUND(VLOOKUP($B166,'3.ข้อมูลงบทดลองปัจจุบัน'!$A$5:$CL$846,36,0),2)</f>
        <v>0</v>
      </c>
      <c r="AL166" s="32">
        <f>ROUND(VLOOKUP($B166,'3.ข้อมูลงบทดลองปัจจุบัน'!$A$5:$CL$846,37,0),2)</f>
        <v>3819081.34</v>
      </c>
      <c r="AM166" s="32">
        <f>ROUND(VLOOKUP($B166,'3.ข้อมูลงบทดลองปัจจุบัน'!$A$5:$CL$846,38,0),2)</f>
        <v>0</v>
      </c>
      <c r="AN166" s="32">
        <f>ROUND(VLOOKUP($B166,'3.ข้อมูลงบทดลองปัจจุบัน'!$A$5:$CL$846,39,0),2)</f>
        <v>0</v>
      </c>
      <c r="AO166" s="32">
        <f>ROUND(VLOOKUP($B166,'3.ข้อมูลงบทดลองปัจจุบัน'!$A$5:$CL$846,40,0),2)</f>
        <v>0</v>
      </c>
      <c r="AP166" s="32">
        <f>ROUND(VLOOKUP($B166,'3.ข้อมูลงบทดลองปัจจุบัน'!$A$5:$CL$846,41,0),2)</f>
        <v>0</v>
      </c>
      <c r="AQ166" s="32">
        <f>ROUND(VLOOKUP($B166,'3.ข้อมูลงบทดลองปัจจุบัน'!$A$5:$CL$846,42,0),2)</f>
        <v>0</v>
      </c>
      <c r="AR166" s="32">
        <f>ROUND(VLOOKUP($B166,'3.ข้อมูลงบทดลองปัจจุบัน'!$A$5:$CL$846,43,0),2)</f>
        <v>0</v>
      </c>
      <c r="AS166" s="32">
        <f>ROUND(VLOOKUP($B166,'3.ข้อมูลงบทดลองปัจจุบัน'!$A$5:$CL$846,44,0),2)</f>
        <v>0</v>
      </c>
      <c r="AT166" s="32">
        <f>ROUND(VLOOKUP($B166,'3.ข้อมูลงบทดลองปัจจุบัน'!$A$5:$CL$846,45,0),2)</f>
        <v>0</v>
      </c>
      <c r="AU166" s="32">
        <f>ROUND(VLOOKUP($B166,'3.ข้อมูลงบทดลองปัจจุบัน'!$A$5:$CL$846,46,0),2)</f>
        <v>0</v>
      </c>
      <c r="AV166" s="32">
        <f>ROUND(VLOOKUP($B166,'3.ข้อมูลงบทดลองปัจจุบัน'!$A$5:$CL$846,47,0),2)</f>
        <v>0</v>
      </c>
      <c r="AW166" s="32">
        <f>ROUND(VLOOKUP($B166,'3.ข้อมูลงบทดลองปัจจุบัน'!$A$5:$CL$846,48,0),2)</f>
        <v>0</v>
      </c>
      <c r="AX166" s="32">
        <f>ROUND(VLOOKUP($B166,'3.ข้อมูลงบทดลองปัจจุบัน'!$A$5:$CL$846,49,0),2)</f>
        <v>0</v>
      </c>
      <c r="AY166" s="32">
        <f>ROUND(VLOOKUP($B166,'3.ข้อมูลงบทดลองปัจจุบัน'!$A$5:$CL$846,50,0),2)</f>
        <v>0</v>
      </c>
      <c r="AZ166" s="32">
        <f>ROUND(VLOOKUP($B166,'3.ข้อมูลงบทดลองปัจจุบัน'!$A$5:$CL$846,51,0),2)</f>
        <v>0</v>
      </c>
      <c r="BA166" s="32">
        <f>ROUND(VLOOKUP($B166,'3.ข้อมูลงบทดลองปัจจุบัน'!$A$5:$CL$846,52,0),2)</f>
        <v>0</v>
      </c>
      <c r="BB166" s="32">
        <f>ROUND(VLOOKUP($B166,'3.ข้อมูลงบทดลองปัจจุบัน'!$A$5:$CL$846,53,0),2)</f>
        <v>0</v>
      </c>
      <c r="BC166" s="32">
        <f>ROUND(VLOOKUP($B166,'3.ข้อมูลงบทดลองปัจจุบัน'!$A$5:$CL$846,54,0),2)</f>
        <v>0</v>
      </c>
      <c r="BD166" s="32">
        <f>ROUND(VLOOKUP($B166,'3.ข้อมูลงบทดลองปัจจุบัน'!$A$5:$CL$846,55,0),2)</f>
        <v>0</v>
      </c>
      <c r="BE166" s="32">
        <f>ROUND(VLOOKUP($B166,'3.ข้อมูลงบทดลองปัจจุบัน'!$A$5:$CL$846,56,0),2)</f>
        <v>0</v>
      </c>
      <c r="BF166" s="32">
        <f>ROUND(VLOOKUP($B166,'3.ข้อมูลงบทดลองปัจจุบัน'!$A$5:$CL$846,57,0),2)</f>
        <v>0</v>
      </c>
      <c r="BG166" s="32">
        <f>ROUND(VLOOKUP($B166,'3.ข้อมูลงบทดลองปัจจุบัน'!$A$5:$CL$846,58,0),2)</f>
        <v>0</v>
      </c>
      <c r="BH166" s="32">
        <f>ROUND(VLOOKUP($B166,'3.ข้อมูลงบทดลองปัจจุบัน'!$A$5:$CL$846,59,0),2)</f>
        <v>0</v>
      </c>
      <c r="BI166" s="32">
        <f>ROUND(VLOOKUP($B166,'3.ข้อมูลงบทดลองปัจจุบัน'!$A$5:$CL$846,60,0),2)</f>
        <v>0</v>
      </c>
      <c r="BJ166" s="32">
        <f>ROUND(VLOOKUP($B166,'3.ข้อมูลงบทดลองปัจจุบัน'!$A$5:$CL$846,61,0),2)</f>
        <v>0</v>
      </c>
      <c r="BK166" s="32">
        <f>ROUND(VLOOKUP($B166,'3.ข้อมูลงบทดลองปัจจุบัน'!$A$5:$CL$846,62,0),2)</f>
        <v>0</v>
      </c>
      <c r="BL166" s="32">
        <f>ROUND(VLOOKUP($B166,'3.ข้อมูลงบทดลองปัจจุบัน'!$A$5:$CL$846,63,0),2)</f>
        <v>0</v>
      </c>
      <c r="BM166" s="32">
        <f>ROUND(VLOOKUP($B166,'3.ข้อมูลงบทดลองปัจจุบัน'!$A$5:$CL$846,64,0),2)</f>
        <v>0</v>
      </c>
      <c r="BN166" s="32">
        <f>ROUND(VLOOKUP($B166,'3.ข้อมูลงบทดลองปัจจุบัน'!$A$5:$CL$846,65,0),2)</f>
        <v>0</v>
      </c>
      <c r="BO166" s="32">
        <f>ROUND(VLOOKUP($B166,'3.ข้อมูลงบทดลองปัจจุบัน'!$A$5:$CL$846,66,0),2)</f>
        <v>0</v>
      </c>
      <c r="BP166" s="32">
        <f>ROUND(VLOOKUP($B166,'3.ข้อมูลงบทดลองปัจจุบัน'!$A$5:$CL$846,67,0),2)</f>
        <v>504048</v>
      </c>
      <c r="BQ166" s="32">
        <f>ROUND(VLOOKUP($B166,'3.ข้อมูลงบทดลองปัจจุบัน'!$A$5:$CL$846,68,0),2)</f>
        <v>0</v>
      </c>
      <c r="BR166" s="32">
        <f>ROUND(VLOOKUP($B166,'3.ข้อมูลงบทดลองปัจจุบัน'!$A$5:$CL$846,69,0),2)</f>
        <v>0</v>
      </c>
      <c r="BS166" s="32">
        <f>ROUND(VLOOKUP($B166,'3.ข้อมูลงบทดลองปัจจุบัน'!$A$5:$CL$846,70,0),2)</f>
        <v>3787491.8</v>
      </c>
      <c r="BT166" s="32">
        <f>ROUND(VLOOKUP($B166,'3.ข้อมูลงบทดลองปัจจุบัน'!$A$5:$CL$846,71,0),2)</f>
        <v>0</v>
      </c>
      <c r="BU166" s="32">
        <f>ROUND(VLOOKUP($B166,'3.ข้อมูลงบทดลองปัจจุบัน'!$A$5:$CL$846,72,0),2)</f>
        <v>0</v>
      </c>
      <c r="BV166" s="32">
        <f>ROUND(VLOOKUP($B166,'3.ข้อมูลงบทดลองปัจจุบัน'!$A$5:$CL$846,73,0),2)</f>
        <v>0</v>
      </c>
      <c r="BW166" s="32">
        <f>ROUND(VLOOKUP($B166,'3.ข้อมูลงบทดลองปัจจุบัน'!$A$5:$CL$846,74,0),2)</f>
        <v>0</v>
      </c>
      <c r="BX166" s="32">
        <f>ROUND(VLOOKUP($B166,'3.ข้อมูลงบทดลองปัจจุบัน'!$A$5:$CL$846,75,0),2)</f>
        <v>0</v>
      </c>
      <c r="BY166" s="32">
        <f>ROUND(VLOOKUP($B166,'3.ข้อมูลงบทดลองปัจจุบัน'!$A$5:$CL$846,76,0),2)</f>
        <v>0</v>
      </c>
      <c r="BZ166" s="32">
        <f>ROUND(VLOOKUP($B166,'3.ข้อมูลงบทดลองปัจจุบัน'!$A$5:$CL$846,77,0),2)</f>
        <v>0</v>
      </c>
      <c r="CA166" s="32">
        <f>ROUND(VLOOKUP($B166,'3.ข้อมูลงบทดลองปัจจุบัน'!$A$5:$CL$846,78,0),2)</f>
        <v>0</v>
      </c>
      <c r="CB166" s="32">
        <f>ROUND(VLOOKUP($B166,'3.ข้อมูลงบทดลองปัจจุบัน'!$A$5:$CL$846,79,0),2)</f>
        <v>0</v>
      </c>
      <c r="CC166" s="32">
        <f>ROUND(VLOOKUP($B166,'3.ข้อมูลงบทดลองปัจจุบัน'!$A$5:$CL$846,80,0),2)</f>
        <v>0</v>
      </c>
      <c r="CD166" s="32">
        <f>ROUND(VLOOKUP($B166,'3.ข้อมูลงบทดลองปัจจุบัน'!$A$5:$CL$846,81,0),2)</f>
        <v>0</v>
      </c>
      <c r="CE166" s="32">
        <f>ROUND(VLOOKUP($B166,'3.ข้อมูลงบทดลองปัจจุบัน'!$A$5:$CL$846,82,0),2)</f>
        <v>0</v>
      </c>
      <c r="CF166" s="32">
        <f>ROUND(VLOOKUP($B166,'3.ข้อมูลงบทดลองปัจจุบัน'!$A$5:$CL$846,83,0),2)</f>
        <v>0</v>
      </c>
      <c r="CG166" s="32">
        <f>ROUND(VLOOKUP($B166,'3.ข้อมูลงบทดลองปัจจุบัน'!$A$5:$CL$846,84,0),2)</f>
        <v>0</v>
      </c>
      <c r="CH166" s="32">
        <f>ROUND(VLOOKUP($B166,'3.ข้อมูลงบทดลองปัจจุบัน'!$A$5:$CL$846,85,0),2)</f>
        <v>0</v>
      </c>
      <c r="CI166" s="32">
        <f>ROUND(VLOOKUP($B166,'3.ข้อมูลงบทดลองปัจจุบัน'!$A$5:$CL$846,86,0),2)</f>
        <v>0</v>
      </c>
      <c r="CJ166" s="32">
        <f>ROUND(VLOOKUP($B166,'3.ข้อมูลงบทดลองปัจจุบัน'!$A$5:$CL$846,87,0),2)</f>
        <v>0</v>
      </c>
      <c r="CK166" s="32">
        <f>ROUND(VLOOKUP($B166,'3.ข้อมูลงบทดลองปัจจุบัน'!$A$5:$CL$846,88,0),2)</f>
        <v>0</v>
      </c>
      <c r="CL166" s="32">
        <f>ROUND(VLOOKUP($B166,'3.ข้อมูลงบทดลองปัจจุบัน'!$A$5:$CL$846,89,0),2)</f>
        <v>0</v>
      </c>
      <c r="CM166" s="32">
        <f>ROUND(VLOOKUP($B166,'3.ข้อมูลงบทดลองปัจจุบัน'!$A$5:$CL$846,90,0),2)</f>
        <v>0</v>
      </c>
      <c r="CO166" s="75"/>
    </row>
    <row r="167" spans="1:94" x14ac:dyDescent="0.7">
      <c r="A167" s="101" t="s">
        <v>1472</v>
      </c>
      <c r="B167" s="101" t="s">
        <v>2066</v>
      </c>
      <c r="C167" s="100" t="s">
        <v>711</v>
      </c>
      <c r="D167" s="32">
        <f>ROUND(VLOOKUP($B167,'3.ข้อมูลงบทดลองปัจจุบัน'!$A$5:$CL$846,3,0),2)</f>
        <v>763630</v>
      </c>
      <c r="E167" s="32">
        <f>ROUND(VLOOKUP($B167,'3.ข้อมูลงบทดลองปัจจุบัน'!$A$5:$CL$846,4,0),2)</f>
        <v>401310.69</v>
      </c>
      <c r="F167" s="32">
        <f>ROUND(VLOOKUP($B167,'3.ข้อมูลงบทดลองปัจจุบัน'!$A$5:$CL$846,5,0),2)</f>
        <v>442657.14</v>
      </c>
      <c r="G167" s="32">
        <f>ROUND(VLOOKUP($B167,'3.ข้อมูลงบทดลองปัจจุบัน'!$A$5:$CL$846,6,0),2)</f>
        <v>232181.4</v>
      </c>
      <c r="H167" s="32">
        <f>ROUND(VLOOKUP($B167,'3.ข้อมูลงบทดลองปัจจุบัน'!$A$5:$CL$846,7,0),2)</f>
        <v>169914</v>
      </c>
      <c r="I167" s="32">
        <f>ROUND(VLOOKUP($B167,'3.ข้อมูลงบทดลองปัจจุบัน'!$A$5:$CL$846,8,0),2)</f>
        <v>79400</v>
      </c>
      <c r="J167" s="32">
        <f>ROUND(VLOOKUP($B167,'3.ข้อมูลงบทดลองปัจจุบัน'!$A$5:$CL$846,9,0),2)</f>
        <v>582902.85</v>
      </c>
      <c r="K167" s="32">
        <f>ROUND(VLOOKUP($B167,'3.ข้อมูลงบทดลองปัจจุบัน'!$A$5:$CL$846,10,0),2)</f>
        <v>390805</v>
      </c>
      <c r="L167" s="32">
        <f>ROUND(VLOOKUP($B167,'3.ข้อมูลงบทดลองปัจจุบัน'!$A$5:$CL$846,11,0),2)</f>
        <v>217456.8</v>
      </c>
      <c r="M167" s="32">
        <f>ROUND(VLOOKUP($B167,'3.ข้อมูลงบทดลองปัจจุบัน'!$A$5:$CL$846,12,0),2)</f>
        <v>207162</v>
      </c>
      <c r="N167" s="32">
        <f>ROUND(VLOOKUP($B167,'3.ข้อมูลงบทดลองปัจจุบัน'!$A$5:$CL$846,13,0),2)</f>
        <v>843164</v>
      </c>
      <c r="O167" s="32">
        <f>ROUND(VLOOKUP($B167,'3.ข้อมูลงบทดลองปัจจุบัน'!$A$5:$CL$846,14,0),2)</f>
        <v>93410</v>
      </c>
      <c r="P167" s="32">
        <f>ROUND(VLOOKUP($B167,'3.ข้อมูลงบทดลองปัจจุบัน'!$A$5:$CL$846,15,0),2)</f>
        <v>1388919.96</v>
      </c>
      <c r="Q167" s="32">
        <f>ROUND(VLOOKUP($B167,'3.ข้อมูลงบทดลองปัจจุบัน'!$A$5:$CL$846,16,0),2)</f>
        <v>265845.32</v>
      </c>
      <c r="R167" s="32">
        <f>ROUND(VLOOKUP($B167,'3.ข้อมูลงบทดลองปัจจุบัน'!$A$5:$CL$846,17,0),2)</f>
        <v>226165.76000000001</v>
      </c>
      <c r="S167" s="32">
        <f>ROUND(VLOOKUP($B167,'3.ข้อมูลงบทดลองปัจจุบัน'!$A$5:$CL$846,18,0),2)</f>
        <v>361694.92</v>
      </c>
      <c r="T167" s="32">
        <f>ROUND(VLOOKUP($B167,'3.ข้อมูลงบทดลองปัจจุบัน'!$A$5:$CL$846,19,0),2)</f>
        <v>277130.06</v>
      </c>
      <c r="U167" s="32">
        <f>ROUND(VLOOKUP($B167,'3.ข้อมูลงบทดลองปัจจุบัน'!$A$5:$CL$846,20,0),2)</f>
        <v>192296.64</v>
      </c>
      <c r="V167" s="32">
        <f>ROUND(VLOOKUP($B167,'3.ข้อมูลงบทดลองปัจจุบัน'!$A$5:$CL$846,21,0),2)</f>
        <v>248539.56</v>
      </c>
      <c r="W167" s="32">
        <f>ROUND(VLOOKUP($B167,'3.ข้อมูลงบทดลองปัจจุบัน'!$A$5:$CL$846,22,0),2)</f>
        <v>100538.6</v>
      </c>
      <c r="X167" s="32">
        <f>ROUND(VLOOKUP($B167,'3.ข้อมูลงบทดลองปัจจุบัน'!$A$5:$CL$846,23,0),2)</f>
        <v>2276470.8199999998</v>
      </c>
      <c r="Y167" s="32">
        <f>ROUND(VLOOKUP($B167,'3.ข้อมูลงบทดลองปัจจุบัน'!$A$5:$CL$846,24,0),2)</f>
        <v>301277</v>
      </c>
      <c r="Z167" s="32">
        <f>ROUND(VLOOKUP($B167,'3.ข้อมูลงบทดลองปัจจุบัน'!$A$5:$CL$846,25,0),2)</f>
        <v>802698</v>
      </c>
      <c r="AA167" s="32">
        <f>ROUND(VLOOKUP($B167,'3.ข้อมูลงบทดลองปัจจุบัน'!$A$5:$CL$846,26,0),2)</f>
        <v>489396</v>
      </c>
      <c r="AB167" s="32">
        <f>ROUND(VLOOKUP($B167,'3.ข้อมูลงบทดลองปัจจุบัน'!$A$5:$CL$846,27,0),2)</f>
        <v>119988</v>
      </c>
      <c r="AC167" s="32">
        <f>ROUND(VLOOKUP($B167,'3.ข้อมูลงบทดลองปัจจุบัน'!$A$5:$CL$846,28,0),2)</f>
        <v>303648</v>
      </c>
      <c r="AD167" s="32">
        <f>ROUND(VLOOKUP($B167,'3.ข้อมูลงบทดลองปัจจุบัน'!$A$5:$CL$846,29,0),2)</f>
        <v>82179</v>
      </c>
      <c r="AE167" s="32">
        <f>ROUND(VLOOKUP($B167,'3.ข้อมูลงบทดลองปัจจุบัน'!$A$5:$CL$846,30,0),2)</f>
        <v>597234</v>
      </c>
      <c r="AF167" s="32">
        <f>ROUND(VLOOKUP($B167,'3.ข้อมูลงบทดลองปัจจุบัน'!$A$5:$CL$846,31,0),2)</f>
        <v>215270</v>
      </c>
      <c r="AG167" s="32">
        <f>ROUND(VLOOKUP($B167,'3.ข้อมูลงบทดลองปัจจุบัน'!$A$5:$CL$846,32,0),2)</f>
        <v>278220</v>
      </c>
      <c r="AH167" s="32">
        <f>ROUND(VLOOKUP($B167,'3.ข้อมูลงบทดลองปัจจุบัน'!$A$5:$CL$846,33,0),2)</f>
        <v>385738.64</v>
      </c>
      <c r="AI167" s="32">
        <f>ROUND(VLOOKUP($B167,'3.ข้อมูลงบทดลองปัจจุบัน'!$A$5:$CL$846,34,0),2)</f>
        <v>465281</v>
      </c>
      <c r="AJ167" s="32">
        <f>ROUND(VLOOKUP($B167,'3.ข้อมูลงบทดลองปัจจุบัน'!$A$5:$CL$846,35,0),2)</f>
        <v>274996.42</v>
      </c>
      <c r="AK167" s="32">
        <f>ROUND(VLOOKUP($B167,'3.ข้อมูลงบทดลองปัจจุบัน'!$A$5:$CL$846,36,0),2)</f>
        <v>208505</v>
      </c>
      <c r="AL167" s="32">
        <f>ROUND(VLOOKUP($B167,'3.ข้อมูลงบทดลองปัจจุบัน'!$A$5:$CL$846,37,0),2)</f>
        <v>3452839.27</v>
      </c>
      <c r="AM167" s="32">
        <f>ROUND(VLOOKUP($B167,'3.ข้อมูลงบทดลองปัจจุบัน'!$A$5:$CL$846,38,0),2)</f>
        <v>220945</v>
      </c>
      <c r="AN167" s="32">
        <f>ROUND(VLOOKUP($B167,'3.ข้อมูลงบทดลองปัจจุบัน'!$A$5:$CL$846,39,0),2)</f>
        <v>144763.35999999999</v>
      </c>
      <c r="AO167" s="32">
        <f>ROUND(VLOOKUP($B167,'3.ข้อมูลงบทดลองปัจจุบัน'!$A$5:$CL$846,40,0),2)</f>
        <v>505674.51</v>
      </c>
      <c r="AP167" s="32">
        <f>ROUND(VLOOKUP($B167,'3.ข้อมูลงบทดลองปัจจุบัน'!$A$5:$CL$846,41,0),2)</f>
        <v>358172.87</v>
      </c>
      <c r="AQ167" s="32">
        <f>ROUND(VLOOKUP($B167,'3.ข้อมูลงบทดลองปัจจุบัน'!$A$5:$CL$846,42,0),2)</f>
        <v>219854.58</v>
      </c>
      <c r="AR167" s="32">
        <f>ROUND(VLOOKUP($B167,'3.ข้อมูลงบทดลองปัจจุบัน'!$A$5:$CL$846,43,0),2)</f>
        <v>100244.4</v>
      </c>
      <c r="AS167" s="32">
        <f>ROUND(VLOOKUP($B167,'3.ข้อมูลงบทดลองปัจจุบัน'!$A$5:$CL$846,44,0),2)</f>
        <v>919523.76</v>
      </c>
      <c r="AT167" s="32">
        <f>ROUND(VLOOKUP($B167,'3.ข้อมูลงบทดลองปัจจุบัน'!$A$5:$CL$846,45,0),2)</f>
        <v>179233.56</v>
      </c>
      <c r="AU167" s="32">
        <f>ROUND(VLOOKUP($B167,'3.ข้อมูลงบทดลองปัจจุบัน'!$A$5:$CL$846,46,0),2)</f>
        <v>666068</v>
      </c>
      <c r="AV167" s="32">
        <f>ROUND(VLOOKUP($B167,'3.ข้อมูลงบทดลองปัจจุบัน'!$A$5:$CL$846,47,0),2)</f>
        <v>629988</v>
      </c>
      <c r="AW167" s="32">
        <f>ROUND(VLOOKUP($B167,'3.ข้อมูลงบทดลองปัจจุบัน'!$A$5:$CL$846,48,0),2)</f>
        <v>95084</v>
      </c>
      <c r="AX167" s="32">
        <f>ROUND(VLOOKUP($B167,'3.ข้อมูลงบทดลองปัจจุบัน'!$A$5:$CL$846,49,0),2)</f>
        <v>164339.82999999999</v>
      </c>
      <c r="AY167" s="32">
        <f>ROUND(VLOOKUP($B167,'3.ข้อมูลงบทดลองปัจจุบัน'!$A$5:$CL$846,50,0),2)</f>
        <v>328370.84000000003</v>
      </c>
      <c r="AZ167" s="32">
        <f>ROUND(VLOOKUP($B167,'3.ข้อมูลงบทดลองปัจจุบัน'!$A$5:$CL$846,51,0),2)</f>
        <v>159126</v>
      </c>
      <c r="BA167" s="32">
        <f>ROUND(VLOOKUP($B167,'3.ข้อมูลงบทดลองปัจจุบัน'!$A$5:$CL$846,52,0),2)</f>
        <v>191101.21</v>
      </c>
      <c r="BB167" s="32">
        <f>ROUND(VLOOKUP($B167,'3.ข้อมูลงบทดลองปัจจุบัน'!$A$5:$CL$846,53,0),2)</f>
        <v>1249467.76</v>
      </c>
      <c r="BC167" s="32">
        <f>ROUND(VLOOKUP($B167,'3.ข้อมูลงบทดลองปัจจุบัน'!$A$5:$CL$846,54,0),2)</f>
        <v>200637.05</v>
      </c>
      <c r="BD167" s="32">
        <f>ROUND(VLOOKUP($B167,'3.ข้อมูลงบทดลองปัจจุบัน'!$A$5:$CL$846,55,0),2)</f>
        <v>174040.21</v>
      </c>
      <c r="BE167" s="32">
        <f>ROUND(VLOOKUP($B167,'3.ข้อมูลงบทดลองปัจจุบัน'!$A$5:$CL$846,56,0),2)</f>
        <v>787658.7</v>
      </c>
      <c r="BF167" s="32">
        <f>ROUND(VLOOKUP($B167,'3.ข้อมูลงบทดลองปัจจุบัน'!$A$5:$CL$846,57,0),2)</f>
        <v>219763.7</v>
      </c>
      <c r="BG167" s="32">
        <f>ROUND(VLOOKUP($B167,'3.ข้อมูลงบทดลองปัจจุบัน'!$A$5:$CL$846,58,0),2)</f>
        <v>239733.22</v>
      </c>
      <c r="BH167" s="32">
        <f>ROUND(VLOOKUP($B167,'3.ข้อมูลงบทดลองปัจจุบัน'!$A$5:$CL$846,59,0),2)</f>
        <v>1463842.36</v>
      </c>
      <c r="BI167" s="32">
        <f>ROUND(VLOOKUP($B167,'3.ข้อมูลงบทดลองปัจจุบัน'!$A$5:$CL$846,60,0),2)</f>
        <v>134407.6</v>
      </c>
      <c r="BJ167" s="32">
        <f>ROUND(VLOOKUP($B167,'3.ข้อมูลงบทดลองปัจจุบัน'!$A$5:$CL$846,61,0),2)</f>
        <v>0</v>
      </c>
      <c r="BK167" s="32">
        <f>ROUND(VLOOKUP($B167,'3.ข้อมูลงบทดลองปัจจุบัน'!$A$5:$CL$846,62,0),2)</f>
        <v>409259.7</v>
      </c>
      <c r="BL167" s="32">
        <f>ROUND(VLOOKUP($B167,'3.ข้อมูลงบทดลองปัจจุบัน'!$A$5:$CL$846,63,0),2)</f>
        <v>306671.18</v>
      </c>
      <c r="BM167" s="32">
        <f>ROUND(VLOOKUP($B167,'3.ข้อมูลงบทดลองปัจจุบัน'!$A$5:$CL$846,64,0),2)</f>
        <v>465104.05</v>
      </c>
      <c r="BN167" s="32">
        <f>ROUND(VLOOKUP($B167,'3.ข้อมูลงบทดลองปัจจุบัน'!$A$5:$CL$846,65,0),2)</f>
        <v>557328</v>
      </c>
      <c r="BO167" s="32">
        <f>ROUND(VLOOKUP($B167,'3.ข้อมูลงบทดลองปัจจุบัน'!$A$5:$CL$846,66,0),2)</f>
        <v>480463</v>
      </c>
      <c r="BP167" s="32">
        <f>ROUND(VLOOKUP($B167,'3.ข้อมูลงบทดลองปัจจุบัน'!$A$5:$CL$846,67,0),2)</f>
        <v>178472</v>
      </c>
      <c r="BQ167" s="32">
        <f>ROUND(VLOOKUP($B167,'3.ข้อมูลงบทดลองปัจจุบัน'!$A$5:$CL$846,68,0),2)</f>
        <v>380606</v>
      </c>
      <c r="BR167" s="32">
        <f>ROUND(VLOOKUP($B167,'3.ข้อมูลงบทดลองปัจจุบัน'!$A$5:$CL$846,69,0),2)</f>
        <v>373002</v>
      </c>
      <c r="BS167" s="32">
        <f>ROUND(VLOOKUP($B167,'3.ข้อมูลงบทดลองปัจจุบัน'!$A$5:$CL$846,70,0),2)</f>
        <v>6629629</v>
      </c>
      <c r="BT167" s="32">
        <f>ROUND(VLOOKUP($B167,'3.ข้อมูลงบทดลองปัจจุบัน'!$A$5:$CL$846,71,0),2)</f>
        <v>486284</v>
      </c>
      <c r="BU167" s="32">
        <f>ROUND(VLOOKUP($B167,'3.ข้อมูลงบทดลองปัจจุบัน'!$A$5:$CL$846,72,0),2)</f>
        <v>191053</v>
      </c>
      <c r="BV167" s="32">
        <f>ROUND(VLOOKUP($B167,'3.ข้อมูลงบทดลองปัจจุบัน'!$A$5:$CL$846,73,0),2)</f>
        <v>2761218</v>
      </c>
      <c r="BW167" s="32">
        <f>ROUND(VLOOKUP($B167,'3.ข้อมูลงบทดลองปัจจุบัน'!$A$5:$CL$846,74,0),2)</f>
        <v>192835</v>
      </c>
      <c r="BX167" s="32">
        <f>ROUND(VLOOKUP($B167,'3.ข้อมูลงบทดลองปัจจุบัน'!$A$5:$CL$846,75,0),2)</f>
        <v>245999</v>
      </c>
      <c r="BY167" s="32">
        <f>ROUND(VLOOKUP($B167,'3.ข้อมูลงบทดลองปัจจุบัน'!$A$5:$CL$846,76,0),2)</f>
        <v>1251435</v>
      </c>
      <c r="BZ167" s="32">
        <f>ROUND(VLOOKUP($B167,'3.ข้อมูลงบทดลองปัจจุบัน'!$A$5:$CL$846,77,0),2)</f>
        <v>181532</v>
      </c>
      <c r="CA167" s="32">
        <f>ROUND(VLOOKUP($B167,'3.ข้อมูลงบทดลองปัจจุบัน'!$A$5:$CL$846,78,0),2)</f>
        <v>233831</v>
      </c>
      <c r="CB167" s="32">
        <f>ROUND(VLOOKUP($B167,'3.ข้อมูลงบทดลองปัจจุบัน'!$A$5:$CL$846,79,0),2)</f>
        <v>272753</v>
      </c>
      <c r="CC167" s="32">
        <f>ROUND(VLOOKUP($B167,'3.ข้อมูลงบทดลองปัจจุบัน'!$A$5:$CL$846,80,0),2)</f>
        <v>96174</v>
      </c>
      <c r="CD167" s="32">
        <f>ROUND(VLOOKUP($B167,'3.ข้อมูลงบทดลองปัจจุบัน'!$A$5:$CL$846,81,0),2)</f>
        <v>923247</v>
      </c>
      <c r="CE167" s="32">
        <f>ROUND(VLOOKUP($B167,'3.ข้อมูลงบทดลองปัจจุบัน'!$A$5:$CL$846,82,0),2)</f>
        <v>517634</v>
      </c>
      <c r="CF167" s="32">
        <f>ROUND(VLOOKUP($B167,'3.ข้อมูลงบทดลองปัจจุบัน'!$A$5:$CL$846,83,0),2)</f>
        <v>622921</v>
      </c>
      <c r="CG167" s="32">
        <f>ROUND(VLOOKUP($B167,'3.ข้อมูลงบทดลองปัจจุบัน'!$A$5:$CL$846,84,0),2)</f>
        <v>144209</v>
      </c>
      <c r="CH167" s="32">
        <f>ROUND(VLOOKUP($B167,'3.ข้อมูลงบทดลองปัจจุบัน'!$A$5:$CL$846,85,0),2)</f>
        <v>271895</v>
      </c>
      <c r="CI167" s="32">
        <f>ROUND(VLOOKUP($B167,'3.ข้อมูลงบทดลองปัจจุบัน'!$A$5:$CL$846,86,0),2)</f>
        <v>215020</v>
      </c>
      <c r="CJ167" s="32">
        <f>ROUND(VLOOKUP($B167,'3.ข้อมูลงบทดลองปัจจุบัน'!$A$5:$CL$846,87,0),2)</f>
        <v>242499</v>
      </c>
      <c r="CK167" s="32">
        <f>ROUND(VLOOKUP($B167,'3.ข้อมูลงบทดลองปัจจุบัน'!$A$5:$CL$846,88,0),2)</f>
        <v>927342</v>
      </c>
      <c r="CL167" s="32">
        <f>ROUND(VLOOKUP($B167,'3.ข้อมูลงบทดลองปัจจุบัน'!$A$5:$CL$846,89,0),2)</f>
        <v>239667</v>
      </c>
      <c r="CM167" s="32">
        <f>ROUND(VLOOKUP($B167,'3.ข้อมูลงบทดลองปัจจุบัน'!$A$5:$CL$846,90,0),2)</f>
        <v>164675</v>
      </c>
      <c r="CO167" s="75"/>
    </row>
    <row r="168" spans="1:94" x14ac:dyDescent="0.7">
      <c r="A168" s="101" t="s">
        <v>1472</v>
      </c>
      <c r="B168" s="101" t="s">
        <v>2067</v>
      </c>
      <c r="C168" s="100" t="s">
        <v>712</v>
      </c>
      <c r="D168" s="32">
        <f>ROUND(VLOOKUP($B168,'3.ข้อมูลงบทดลองปัจจุบัน'!$A$5:$CL$846,3,0),2)</f>
        <v>655762.35</v>
      </c>
      <c r="E168" s="32">
        <f>ROUND(VLOOKUP($B168,'3.ข้อมูลงบทดลองปัจจุบัน'!$A$5:$CL$846,4,0),2)</f>
        <v>0</v>
      </c>
      <c r="F168" s="32">
        <f>ROUND(VLOOKUP($B168,'3.ข้อมูลงบทดลองปัจจุบัน'!$A$5:$CL$846,5,0),2)</f>
        <v>0</v>
      </c>
      <c r="G168" s="32">
        <f>ROUND(VLOOKUP($B168,'3.ข้อมูลงบทดลองปัจจุบัน'!$A$5:$CL$846,6,0),2)</f>
        <v>0</v>
      </c>
      <c r="H168" s="32">
        <f>ROUND(VLOOKUP($B168,'3.ข้อมูลงบทดลองปัจจุบัน'!$A$5:$CL$846,7,0),2)</f>
        <v>0</v>
      </c>
      <c r="I168" s="32">
        <f>ROUND(VLOOKUP($B168,'3.ข้อมูลงบทดลองปัจจุบัน'!$A$5:$CL$846,8,0),2)</f>
        <v>10000</v>
      </c>
      <c r="J168" s="32">
        <f>ROUND(VLOOKUP($B168,'3.ข้อมูลงบทดลองปัจจุบัน'!$A$5:$CL$846,9,0),2)</f>
        <v>0</v>
      </c>
      <c r="K168" s="32">
        <f>ROUND(VLOOKUP($B168,'3.ข้อมูลงบทดลองปัจจุบัน'!$A$5:$CL$846,10,0),2)</f>
        <v>15993920</v>
      </c>
      <c r="L168" s="32">
        <f>ROUND(VLOOKUP($B168,'3.ข้อมูลงบทดลองปัจจุบัน'!$A$5:$CL$846,11,0),2)</f>
        <v>180026.57</v>
      </c>
      <c r="M168" s="32">
        <f>ROUND(VLOOKUP($B168,'3.ข้อมูลงบทดลองปัจจุบัน'!$A$5:$CL$846,12,0),2)</f>
        <v>8725</v>
      </c>
      <c r="N168" s="32">
        <f>ROUND(VLOOKUP($B168,'3.ข้อมูลงบทดลองปัจจุบัน'!$A$5:$CL$846,13,0),2)</f>
        <v>0</v>
      </c>
      <c r="O168" s="32">
        <f>ROUND(VLOOKUP($B168,'3.ข้อมูลงบทดลองปัจจุบัน'!$A$5:$CL$846,14,0),2)</f>
        <v>20900</v>
      </c>
      <c r="P168" s="32">
        <f>ROUND(VLOOKUP($B168,'3.ข้อมูลงบทดลองปัจจุบัน'!$A$5:$CL$846,15,0),2)</f>
        <v>19798575</v>
      </c>
      <c r="Q168" s="32">
        <f>ROUND(VLOOKUP($B168,'3.ข้อมูลงบทดลองปัจจุบัน'!$A$5:$CL$846,16,0),2)</f>
        <v>0</v>
      </c>
      <c r="R168" s="32">
        <f>ROUND(VLOOKUP($B168,'3.ข้อมูลงบทดลองปัจจุบัน'!$A$5:$CL$846,17,0),2)</f>
        <v>0</v>
      </c>
      <c r="S168" s="32">
        <f>ROUND(VLOOKUP($B168,'3.ข้อมูลงบทดลองปัจจุบัน'!$A$5:$CL$846,18,0),2)</f>
        <v>20202</v>
      </c>
      <c r="T168" s="32">
        <f>ROUND(VLOOKUP($B168,'3.ข้อมูลงบทดลองปัจจุบัน'!$A$5:$CL$846,19,0),2)</f>
        <v>0</v>
      </c>
      <c r="U168" s="32">
        <f>ROUND(VLOOKUP($B168,'3.ข้อมูลงบทดลองปัจจุบัน'!$A$5:$CL$846,20,0),2)</f>
        <v>0</v>
      </c>
      <c r="V168" s="32">
        <f>ROUND(VLOOKUP($B168,'3.ข้อมูลงบทดลองปัจจุบัน'!$A$5:$CL$846,21,0),2)</f>
        <v>0</v>
      </c>
      <c r="W168" s="32">
        <f>ROUND(VLOOKUP($B168,'3.ข้อมูลงบทดลองปัจจุบัน'!$A$5:$CL$846,22,0),2)</f>
        <v>0</v>
      </c>
      <c r="X168" s="32">
        <f>ROUND(VLOOKUP($B168,'3.ข้อมูลงบทดลองปัจจุบัน'!$A$5:$CL$846,23,0),2)</f>
        <v>3703000</v>
      </c>
      <c r="Y168" s="32">
        <f>ROUND(VLOOKUP($B168,'3.ข้อมูลงบทดลองปัจจุบัน'!$A$5:$CL$846,24,0),2)</f>
        <v>0</v>
      </c>
      <c r="Z168" s="32">
        <f>ROUND(VLOOKUP($B168,'3.ข้อมูลงบทดลองปัจจุบัน'!$A$5:$CL$846,25,0),2)</f>
        <v>0</v>
      </c>
      <c r="AA168" s="32">
        <f>ROUND(VLOOKUP($B168,'3.ข้อมูลงบทดลองปัจจุบัน'!$A$5:$CL$846,26,0),2)</f>
        <v>0</v>
      </c>
      <c r="AB168" s="32">
        <f>ROUND(VLOOKUP($B168,'3.ข้อมูลงบทดลองปัจจุบัน'!$A$5:$CL$846,27,0),2)</f>
        <v>0</v>
      </c>
      <c r="AC168" s="32">
        <f>ROUND(VLOOKUP($B168,'3.ข้อมูลงบทดลองปัจจุบัน'!$A$5:$CL$846,28,0),2)</f>
        <v>0</v>
      </c>
      <c r="AD168" s="32">
        <f>ROUND(VLOOKUP($B168,'3.ข้อมูลงบทดลองปัจจุบัน'!$A$5:$CL$846,29,0),2)</f>
        <v>0</v>
      </c>
      <c r="AE168" s="32">
        <f>ROUND(VLOOKUP($B168,'3.ข้อมูลงบทดลองปัจจุบัน'!$A$5:$CL$846,30,0),2)</f>
        <v>4010787</v>
      </c>
      <c r="AF168" s="32">
        <f>ROUND(VLOOKUP($B168,'3.ข้อมูลงบทดลองปัจจุบัน'!$A$5:$CL$846,31,0),2)</f>
        <v>0</v>
      </c>
      <c r="AG168" s="32">
        <f>ROUND(VLOOKUP($B168,'3.ข้อมูลงบทดลองปัจจุบัน'!$A$5:$CL$846,32,0),2)</f>
        <v>14000</v>
      </c>
      <c r="AH168" s="32">
        <f>ROUND(VLOOKUP($B168,'3.ข้อมูลงบทดลองปัจจุบัน'!$A$5:$CL$846,33,0),2)</f>
        <v>0</v>
      </c>
      <c r="AI168" s="32">
        <f>ROUND(VLOOKUP($B168,'3.ข้อมูลงบทดลองปัจจุบัน'!$A$5:$CL$846,34,0),2)</f>
        <v>0</v>
      </c>
      <c r="AJ168" s="32">
        <f>ROUND(VLOOKUP($B168,'3.ข้อมูลงบทดลองปัจจุบัน'!$A$5:$CL$846,35,0),2)</f>
        <v>0</v>
      </c>
      <c r="AK168" s="32">
        <f>ROUND(VLOOKUP($B168,'3.ข้อมูลงบทดลองปัจจุบัน'!$A$5:$CL$846,36,0),2)</f>
        <v>0</v>
      </c>
      <c r="AL168" s="32">
        <f>ROUND(VLOOKUP($B168,'3.ข้อมูลงบทดลองปัจจุบัน'!$A$5:$CL$846,37,0),2)</f>
        <v>52724953.969999999</v>
      </c>
      <c r="AM168" s="32">
        <f>ROUND(VLOOKUP($B168,'3.ข้อมูลงบทดลองปัจจุบัน'!$A$5:$CL$846,38,0),2)</f>
        <v>0</v>
      </c>
      <c r="AN168" s="32">
        <f>ROUND(VLOOKUP($B168,'3.ข้อมูลงบทดลองปัจจุบัน'!$A$5:$CL$846,39,0),2)</f>
        <v>0</v>
      </c>
      <c r="AO168" s="32">
        <f>ROUND(VLOOKUP($B168,'3.ข้อมูลงบทดลองปัจจุบัน'!$A$5:$CL$846,40,0),2)</f>
        <v>0</v>
      </c>
      <c r="AP168" s="32">
        <f>ROUND(VLOOKUP($B168,'3.ข้อมูลงบทดลองปัจจุบัน'!$A$5:$CL$846,41,0),2)</f>
        <v>0</v>
      </c>
      <c r="AQ168" s="32">
        <f>ROUND(VLOOKUP($B168,'3.ข้อมูลงบทดลองปัจจุบัน'!$A$5:$CL$846,42,0),2)</f>
        <v>0</v>
      </c>
      <c r="AR168" s="32">
        <f>ROUND(VLOOKUP($B168,'3.ข้อมูลงบทดลองปัจจุบัน'!$A$5:$CL$846,43,0),2)</f>
        <v>0</v>
      </c>
      <c r="AS168" s="32">
        <f>ROUND(VLOOKUP($B168,'3.ข้อมูลงบทดลองปัจจุบัน'!$A$5:$CL$846,44,0),2)</f>
        <v>19488750</v>
      </c>
      <c r="AT168" s="32">
        <f>ROUND(VLOOKUP($B168,'3.ข้อมูลงบทดลองปัจจุบัน'!$A$5:$CL$846,45,0),2)</f>
        <v>218989</v>
      </c>
      <c r="AU168" s="32">
        <f>ROUND(VLOOKUP($B168,'3.ข้อมูลงบทดลองปัจจุบัน'!$A$5:$CL$846,46,0),2)</f>
        <v>0</v>
      </c>
      <c r="AV168" s="32">
        <f>ROUND(VLOOKUP($B168,'3.ข้อมูลงบทดลองปัจจุบัน'!$A$5:$CL$846,47,0),2)</f>
        <v>0</v>
      </c>
      <c r="AW168" s="32">
        <f>ROUND(VLOOKUP($B168,'3.ข้อมูลงบทดลองปัจจุบัน'!$A$5:$CL$846,48,0),2)</f>
        <v>0</v>
      </c>
      <c r="AX168" s="32">
        <f>ROUND(VLOOKUP($B168,'3.ข้อมูลงบทดลองปัจจุบัน'!$A$5:$CL$846,49,0),2)</f>
        <v>0</v>
      </c>
      <c r="AY168" s="32">
        <f>ROUND(VLOOKUP($B168,'3.ข้อมูลงบทดลองปัจจุบัน'!$A$5:$CL$846,50,0),2)</f>
        <v>0</v>
      </c>
      <c r="AZ168" s="32">
        <f>ROUND(VLOOKUP($B168,'3.ข้อมูลงบทดลองปัจจุบัน'!$A$5:$CL$846,51,0),2)</f>
        <v>0</v>
      </c>
      <c r="BA168" s="32">
        <f>ROUND(VLOOKUP($B168,'3.ข้อมูลงบทดลองปัจจุบัน'!$A$5:$CL$846,52,0),2)</f>
        <v>0</v>
      </c>
      <c r="BB168" s="32">
        <f>ROUND(VLOOKUP($B168,'3.ข้อมูลงบทดลองปัจจุบัน'!$A$5:$CL$846,53,0),2)</f>
        <v>0</v>
      </c>
      <c r="BC168" s="32">
        <f>ROUND(VLOOKUP($B168,'3.ข้อมูลงบทดลองปัจจุบัน'!$A$5:$CL$846,54,0),2)</f>
        <v>0</v>
      </c>
      <c r="BD168" s="32">
        <f>ROUND(VLOOKUP($B168,'3.ข้อมูลงบทดลองปัจจุบัน'!$A$5:$CL$846,55,0),2)</f>
        <v>3848885.5</v>
      </c>
      <c r="BE168" s="32">
        <f>ROUND(VLOOKUP($B168,'3.ข้อมูลงบทดลองปัจจุบัน'!$A$5:$CL$846,56,0),2)</f>
        <v>0</v>
      </c>
      <c r="BF168" s="32">
        <f>ROUND(VLOOKUP($B168,'3.ข้อมูลงบทดลองปัจจุบัน'!$A$5:$CL$846,57,0),2)</f>
        <v>0</v>
      </c>
      <c r="BG168" s="32">
        <f>ROUND(VLOOKUP($B168,'3.ข้อมูลงบทดลองปัจจุบัน'!$A$5:$CL$846,58,0),2)</f>
        <v>854025</v>
      </c>
      <c r="BH168" s="32">
        <f>ROUND(VLOOKUP($B168,'3.ข้อมูลงบทดลองปัจจุบัน'!$A$5:$CL$846,59,0),2)</f>
        <v>720000</v>
      </c>
      <c r="BI168" s="32">
        <f>ROUND(VLOOKUP($B168,'3.ข้อมูลงบทดลองปัจจุบัน'!$A$5:$CL$846,60,0),2)</f>
        <v>0</v>
      </c>
      <c r="BJ168" s="32">
        <f>ROUND(VLOOKUP($B168,'3.ข้อมูลงบทดลองปัจจุบัน'!$A$5:$CL$846,61,0),2)</f>
        <v>0</v>
      </c>
      <c r="BK168" s="32">
        <f>ROUND(VLOOKUP($B168,'3.ข้อมูลงบทดลองปัจจุบัน'!$A$5:$CL$846,62,0),2)</f>
        <v>0</v>
      </c>
      <c r="BL168" s="32">
        <f>ROUND(VLOOKUP($B168,'3.ข้อมูลงบทดลองปัจจุบัน'!$A$5:$CL$846,63,0),2)</f>
        <v>0</v>
      </c>
      <c r="BM168" s="32">
        <f>ROUND(VLOOKUP($B168,'3.ข้อมูลงบทดลองปัจจุบัน'!$A$5:$CL$846,64,0),2)</f>
        <v>1145800</v>
      </c>
      <c r="BN168" s="32">
        <f>ROUND(VLOOKUP($B168,'3.ข้อมูลงบทดลองปัจจุบัน'!$A$5:$CL$846,65,0),2)</f>
        <v>0</v>
      </c>
      <c r="BO168" s="32">
        <f>ROUND(VLOOKUP($B168,'3.ข้อมูลงบทดลองปัจจุบัน'!$A$5:$CL$846,66,0),2)</f>
        <v>0</v>
      </c>
      <c r="BP168" s="32">
        <f>ROUND(VLOOKUP($B168,'3.ข้อมูลงบทดลองปัจจุบัน'!$A$5:$CL$846,67,0),2)</f>
        <v>0</v>
      </c>
      <c r="BQ168" s="32">
        <f>ROUND(VLOOKUP($B168,'3.ข้อมูลงบทดลองปัจจุบัน'!$A$5:$CL$846,68,0),2)</f>
        <v>0</v>
      </c>
      <c r="BR168" s="32">
        <f>ROUND(VLOOKUP($B168,'3.ข้อมูลงบทดลองปัจจุบัน'!$A$5:$CL$846,69,0),2)</f>
        <v>0</v>
      </c>
      <c r="BS168" s="32">
        <f>ROUND(VLOOKUP($B168,'3.ข้อมูลงบทดลองปัจจุบัน'!$A$5:$CL$846,70,0),2)</f>
        <v>33619549.810000002</v>
      </c>
      <c r="BT168" s="32">
        <f>ROUND(VLOOKUP($B168,'3.ข้อมูลงบทดลองปัจจุบัน'!$A$5:$CL$846,71,0),2)</f>
        <v>0</v>
      </c>
      <c r="BU168" s="32">
        <f>ROUND(VLOOKUP($B168,'3.ข้อมูลงบทดลองปัจจุบัน'!$A$5:$CL$846,72,0),2)</f>
        <v>231360</v>
      </c>
      <c r="BV168" s="32">
        <f>ROUND(VLOOKUP($B168,'3.ข้อมูลงบทดลองปัจจุบัน'!$A$5:$CL$846,73,0),2)</f>
        <v>29537050</v>
      </c>
      <c r="BW168" s="32">
        <f>ROUND(VLOOKUP($B168,'3.ข้อมูลงบทดลองปัจจุบัน'!$A$5:$CL$846,74,0),2)</f>
        <v>0</v>
      </c>
      <c r="BX168" s="32">
        <f>ROUND(VLOOKUP($B168,'3.ข้อมูลงบทดลองปัจจุบัน'!$A$5:$CL$846,75,0),2)</f>
        <v>0</v>
      </c>
      <c r="BY168" s="32">
        <f>ROUND(VLOOKUP($B168,'3.ข้อมูลงบทดลองปัจจุบัน'!$A$5:$CL$846,76,0),2)</f>
        <v>6089200</v>
      </c>
      <c r="BZ168" s="32">
        <f>ROUND(VLOOKUP($B168,'3.ข้อมูลงบทดลองปัจจุบัน'!$A$5:$CL$846,77,0),2)</f>
        <v>0</v>
      </c>
      <c r="CA168" s="32">
        <f>ROUND(VLOOKUP($B168,'3.ข้อมูลงบทดลองปัจจุบัน'!$A$5:$CL$846,78,0),2)</f>
        <v>0</v>
      </c>
      <c r="CB168" s="32">
        <f>ROUND(VLOOKUP($B168,'3.ข้อมูลงบทดลองปัจจุบัน'!$A$5:$CL$846,79,0),2)</f>
        <v>0</v>
      </c>
      <c r="CC168" s="32">
        <f>ROUND(VLOOKUP($B168,'3.ข้อมูลงบทดลองปัจจุบัน'!$A$5:$CL$846,80,0),2)</f>
        <v>0</v>
      </c>
      <c r="CD168" s="32">
        <f>ROUND(VLOOKUP($B168,'3.ข้อมูลงบทดลองปัจจุบัน'!$A$5:$CL$846,81,0),2)</f>
        <v>10491027</v>
      </c>
      <c r="CE168" s="32">
        <f>ROUND(VLOOKUP($B168,'3.ข้อมูลงบทดลองปัจจุบัน'!$A$5:$CL$846,82,0),2)</f>
        <v>0</v>
      </c>
      <c r="CF168" s="32">
        <f>ROUND(VLOOKUP($B168,'3.ข้อมูลงบทดลองปัจจุบัน'!$A$5:$CL$846,83,0),2)</f>
        <v>10835760</v>
      </c>
      <c r="CG168" s="32">
        <f>ROUND(VLOOKUP($B168,'3.ข้อมูลงบทดลองปัจจุบัน'!$A$5:$CL$846,84,0),2)</f>
        <v>623636</v>
      </c>
      <c r="CH168" s="32">
        <f>ROUND(VLOOKUP($B168,'3.ข้อมูลงบทดลองปัจจุบัน'!$A$5:$CL$846,85,0),2)</f>
        <v>0</v>
      </c>
      <c r="CI168" s="32">
        <f>ROUND(VLOOKUP($B168,'3.ข้อมูลงบทดลองปัจจุบัน'!$A$5:$CL$846,86,0),2)</f>
        <v>14500</v>
      </c>
      <c r="CJ168" s="32">
        <f>ROUND(VLOOKUP($B168,'3.ข้อมูลงบทดลองปัจจุบัน'!$A$5:$CL$846,87,0),2)</f>
        <v>0</v>
      </c>
      <c r="CK168" s="32">
        <f>ROUND(VLOOKUP($B168,'3.ข้อมูลงบทดลองปัจจุบัน'!$A$5:$CL$846,88,0),2)</f>
        <v>7170878.9699999997</v>
      </c>
      <c r="CL168" s="32">
        <f>ROUND(VLOOKUP($B168,'3.ข้อมูลงบทดลองปัจจุบัน'!$A$5:$CL$846,89,0),2)</f>
        <v>0</v>
      </c>
      <c r="CM168" s="32">
        <f>ROUND(VLOOKUP($B168,'3.ข้อมูลงบทดลองปัจจุบัน'!$A$5:$CL$846,90,0),2)</f>
        <v>0</v>
      </c>
      <c r="CO168" s="75"/>
    </row>
    <row r="169" spans="1:94" x14ac:dyDescent="0.7">
      <c r="A169" s="101" t="s">
        <v>1472</v>
      </c>
      <c r="B169" s="101" t="s">
        <v>2068</v>
      </c>
      <c r="C169" s="100" t="s">
        <v>713</v>
      </c>
      <c r="D169" s="32">
        <f>ROUND(VLOOKUP($B169,'3.ข้อมูลงบทดลองปัจจุบัน'!$A$5:$CL$846,3,0),2)</f>
        <v>6417240.4000000004</v>
      </c>
      <c r="E169" s="32">
        <f>ROUND(VLOOKUP($B169,'3.ข้อมูลงบทดลองปัจจุบัน'!$A$5:$CL$846,4,0),2)</f>
        <v>2315097.06</v>
      </c>
      <c r="F169" s="32">
        <f>ROUND(VLOOKUP($B169,'3.ข้อมูลงบทดลองปัจจุบัน'!$A$5:$CL$846,5,0),2)</f>
        <v>1395170</v>
      </c>
      <c r="G169" s="32">
        <f>ROUND(VLOOKUP($B169,'3.ข้อมูลงบทดลองปัจจุบัน'!$A$5:$CL$846,6,0),2)</f>
        <v>261454</v>
      </c>
      <c r="H169" s="32">
        <f>ROUND(VLOOKUP($B169,'3.ข้อมูลงบทดลองปัจจุบัน'!$A$5:$CL$846,7,0),2)</f>
        <v>795825</v>
      </c>
      <c r="I169" s="32">
        <f>ROUND(VLOOKUP($B169,'3.ข้อมูลงบทดลองปัจจุบัน'!$A$5:$CL$846,8,0),2)</f>
        <v>2247985.58</v>
      </c>
      <c r="J169" s="32">
        <f>ROUND(VLOOKUP($B169,'3.ข้อมูลงบทดลองปัจจุบัน'!$A$5:$CL$846,9,0),2)</f>
        <v>623186.82999999996</v>
      </c>
      <c r="K169" s="32">
        <f>ROUND(VLOOKUP($B169,'3.ข้อมูลงบทดลองปัจจุบัน'!$A$5:$CL$846,10,0),2)</f>
        <v>3462932.7</v>
      </c>
      <c r="L169" s="32">
        <f>ROUND(VLOOKUP($B169,'3.ข้อมูลงบทดลองปัจจุบัน'!$A$5:$CL$846,11,0),2)</f>
        <v>289055</v>
      </c>
      <c r="M169" s="32">
        <f>ROUND(VLOOKUP($B169,'3.ข้อมูลงบทดลองปัจจุบัน'!$A$5:$CL$846,12,0),2)</f>
        <v>2141965</v>
      </c>
      <c r="N169" s="32">
        <f>ROUND(VLOOKUP($B169,'3.ข้อมูลงบทดลองปัจจุบัน'!$A$5:$CL$846,13,0),2)</f>
        <v>18839289.98</v>
      </c>
      <c r="O169" s="32">
        <f>ROUND(VLOOKUP($B169,'3.ข้อมูลงบทดลองปัจจุบัน'!$A$5:$CL$846,14,0),2)</f>
        <v>446385.07</v>
      </c>
      <c r="P169" s="32">
        <f>ROUND(VLOOKUP($B169,'3.ข้อมูลงบทดลองปัจจุบัน'!$A$5:$CL$846,15,0),2)</f>
        <v>4352344.8899999997</v>
      </c>
      <c r="Q169" s="32">
        <f>ROUND(VLOOKUP($B169,'3.ข้อมูลงบทดลองปัจจุบัน'!$A$5:$CL$846,16,0),2)</f>
        <v>968951</v>
      </c>
      <c r="R169" s="32">
        <f>ROUND(VLOOKUP($B169,'3.ข้อมูลงบทดลองปัจจุบัน'!$A$5:$CL$846,17,0),2)</f>
        <v>4513015.34</v>
      </c>
      <c r="S169" s="32">
        <f>ROUND(VLOOKUP($B169,'3.ข้อมูลงบทดลองปัจจุบัน'!$A$5:$CL$846,18,0),2)</f>
        <v>8733738.2300000004</v>
      </c>
      <c r="T169" s="32">
        <f>ROUND(VLOOKUP($B169,'3.ข้อมูลงบทดลองปัจจุบัน'!$A$5:$CL$846,19,0),2)</f>
        <v>264849.5</v>
      </c>
      <c r="U169" s="32">
        <f>ROUND(VLOOKUP($B169,'3.ข้อมูลงบทดลองปัจจุบัน'!$A$5:$CL$846,20,0),2)</f>
        <v>3868402.89</v>
      </c>
      <c r="V169" s="32">
        <f>ROUND(VLOOKUP($B169,'3.ข้อมูลงบทดลองปัจจุบัน'!$A$5:$CL$846,21,0),2)</f>
        <v>1608436.87</v>
      </c>
      <c r="W169" s="32">
        <f>ROUND(VLOOKUP($B169,'3.ข้อมูลงบทดลองปัจจุบัน'!$A$5:$CL$846,22,0),2)</f>
        <v>398658.8</v>
      </c>
      <c r="X169" s="32">
        <f>ROUND(VLOOKUP($B169,'3.ข้อมูลงบทดลองปัจจุบัน'!$A$5:$CL$846,23,0),2)</f>
        <v>4186353.15</v>
      </c>
      <c r="Y169" s="32">
        <f>ROUND(VLOOKUP($B169,'3.ข้อมูลงบทดลองปัจจุบัน'!$A$5:$CL$846,24,0),2)</f>
        <v>1578133</v>
      </c>
      <c r="Z169" s="32">
        <f>ROUND(VLOOKUP($B169,'3.ข้อมูลงบทดลองปัจจุบัน'!$A$5:$CL$846,25,0),2)</f>
        <v>1038507</v>
      </c>
      <c r="AA169" s="32">
        <f>ROUND(VLOOKUP($B169,'3.ข้อมูลงบทดลองปัจจุบัน'!$A$5:$CL$846,26,0),2)</f>
        <v>1389036.75</v>
      </c>
      <c r="AB169" s="32">
        <f>ROUND(VLOOKUP($B169,'3.ข้อมูลงบทดลองปัจจุบัน'!$A$5:$CL$846,27,0),2)</f>
        <v>500877</v>
      </c>
      <c r="AC169" s="32">
        <f>ROUND(VLOOKUP($B169,'3.ข้อมูลงบทดลองปัจจุบัน'!$A$5:$CL$846,28,0),2)</f>
        <v>631480.5</v>
      </c>
      <c r="AD169" s="32">
        <f>ROUND(VLOOKUP($B169,'3.ข้อมูลงบทดลองปัจจุบัน'!$A$5:$CL$846,29,0),2)</f>
        <v>252040</v>
      </c>
      <c r="AE169" s="32">
        <f>ROUND(VLOOKUP($B169,'3.ข้อมูลงบทดลองปัจจุบัน'!$A$5:$CL$846,30,0),2)</f>
        <v>2395618.6</v>
      </c>
      <c r="AF169" s="32">
        <f>ROUND(VLOOKUP($B169,'3.ข้อมูลงบทดลองปัจจุบัน'!$A$5:$CL$846,31,0),2)</f>
        <v>127200</v>
      </c>
      <c r="AG169" s="32">
        <f>ROUND(VLOOKUP($B169,'3.ข้อมูลงบทดลองปัจจุบัน'!$A$5:$CL$846,32,0),2)</f>
        <v>3987875</v>
      </c>
      <c r="AH169" s="32">
        <f>ROUND(VLOOKUP($B169,'3.ข้อมูลงบทดลองปัจจุบัน'!$A$5:$CL$846,33,0),2)</f>
        <v>4141868.5</v>
      </c>
      <c r="AI169" s="32">
        <f>ROUND(VLOOKUP($B169,'3.ข้อมูลงบทดลองปัจจุบัน'!$A$5:$CL$846,34,0),2)</f>
        <v>513074.85</v>
      </c>
      <c r="AJ169" s="32">
        <f>ROUND(VLOOKUP($B169,'3.ข้อมูลงบทดลองปัจจุบัน'!$A$5:$CL$846,35,0),2)</f>
        <v>245456.65</v>
      </c>
      <c r="AK169" s="32">
        <f>ROUND(VLOOKUP($B169,'3.ข้อมูลงบทดลองปัจจุบัน'!$A$5:$CL$846,36,0),2)</f>
        <v>816943</v>
      </c>
      <c r="AL169" s="32">
        <f>ROUND(VLOOKUP($B169,'3.ข้อมูลงบทดลองปัจจุบัน'!$A$5:$CL$846,37,0),2)</f>
        <v>2950758.29</v>
      </c>
      <c r="AM169" s="32">
        <f>ROUND(VLOOKUP($B169,'3.ข้อมูลงบทดลองปัจจุบัน'!$A$5:$CL$846,38,0),2)</f>
        <v>684103.41</v>
      </c>
      <c r="AN169" s="32">
        <f>ROUND(VLOOKUP($B169,'3.ข้อมูลงบทดลองปัจจุบัน'!$A$5:$CL$846,39,0),2)</f>
        <v>318967.40000000002</v>
      </c>
      <c r="AO169" s="32">
        <f>ROUND(VLOOKUP($B169,'3.ข้อมูลงบทดลองปัจจุบัน'!$A$5:$CL$846,40,0),2)</f>
        <v>2696989.61</v>
      </c>
      <c r="AP169" s="32">
        <f>ROUND(VLOOKUP($B169,'3.ข้อมูลงบทดลองปัจจุบัน'!$A$5:$CL$846,41,0),2)</f>
        <v>1554684.2</v>
      </c>
      <c r="AQ169" s="32">
        <f>ROUND(VLOOKUP($B169,'3.ข้อมูลงบทดลองปัจจุบัน'!$A$5:$CL$846,42,0),2)</f>
        <v>1583988.97</v>
      </c>
      <c r="AR169" s="32">
        <f>ROUND(VLOOKUP($B169,'3.ข้อมูลงบทดลองปัจจุบัน'!$A$5:$CL$846,43,0),2)</f>
        <v>461171.8</v>
      </c>
      <c r="AS169" s="32">
        <f>ROUND(VLOOKUP($B169,'3.ข้อมูลงบทดลองปัจจุบัน'!$A$5:$CL$846,44,0),2)</f>
        <v>23261489.77</v>
      </c>
      <c r="AT169" s="32">
        <f>ROUND(VLOOKUP($B169,'3.ข้อมูลงบทดลองปัจจุบัน'!$A$5:$CL$846,45,0),2)</f>
        <v>2266924.46</v>
      </c>
      <c r="AU169" s="32">
        <f>ROUND(VLOOKUP($B169,'3.ข้อมูลงบทดลองปัจจุบัน'!$A$5:$CL$846,46,0),2)</f>
        <v>1182324</v>
      </c>
      <c r="AV169" s="32">
        <f>ROUND(VLOOKUP($B169,'3.ข้อมูลงบทดลองปัจจุบัน'!$A$5:$CL$846,47,0),2)</f>
        <v>2673949.42</v>
      </c>
      <c r="AW169" s="32">
        <f>ROUND(VLOOKUP($B169,'3.ข้อมูลงบทดลองปัจจุบัน'!$A$5:$CL$846,48,0),2)</f>
        <v>1678292.46</v>
      </c>
      <c r="AX169" s="32">
        <f>ROUND(VLOOKUP($B169,'3.ข้อมูลงบทดลองปัจจุบัน'!$A$5:$CL$846,49,0),2)</f>
        <v>353418.5</v>
      </c>
      <c r="AY169" s="32">
        <f>ROUND(VLOOKUP($B169,'3.ข้อมูลงบทดลองปัจจุบัน'!$A$5:$CL$846,50,0),2)</f>
        <v>629145.67000000004</v>
      </c>
      <c r="AZ169" s="32">
        <f>ROUND(VLOOKUP($B169,'3.ข้อมูลงบทดลองปัจจุบัน'!$A$5:$CL$846,51,0),2)</f>
        <v>1569090.5</v>
      </c>
      <c r="BA169" s="32">
        <f>ROUND(VLOOKUP($B169,'3.ข้อมูลงบทดลองปัจจุบัน'!$A$5:$CL$846,52,0),2)</f>
        <v>1050139.3899999999</v>
      </c>
      <c r="BB169" s="32">
        <f>ROUND(VLOOKUP($B169,'3.ข้อมูลงบทดลองปัจจุบัน'!$A$5:$CL$846,53,0),2)</f>
        <v>29123138.84</v>
      </c>
      <c r="BC169" s="32">
        <f>ROUND(VLOOKUP($B169,'3.ข้อมูลงบทดลองปัจจุบัน'!$A$5:$CL$846,54,0),2)</f>
        <v>1621614</v>
      </c>
      <c r="BD169" s="32">
        <f>ROUND(VLOOKUP($B169,'3.ข้อมูลงบทดลองปัจจุบัน'!$A$5:$CL$846,55,0),2)</f>
        <v>16220187.390000001</v>
      </c>
      <c r="BE169" s="32">
        <f>ROUND(VLOOKUP($B169,'3.ข้อมูลงบทดลองปัจจุบัน'!$A$5:$CL$846,56,0),2)</f>
        <v>617649</v>
      </c>
      <c r="BF169" s="32">
        <f>ROUND(VLOOKUP($B169,'3.ข้อมูลงบทดลองปัจจุบัน'!$A$5:$CL$846,57,0),2)</f>
        <v>166912</v>
      </c>
      <c r="BG169" s="32">
        <f>ROUND(VLOOKUP($B169,'3.ข้อมูลงบทดลองปัจจุบัน'!$A$5:$CL$846,58,0),2)</f>
        <v>1022426.89</v>
      </c>
      <c r="BH169" s="32">
        <f>ROUND(VLOOKUP($B169,'3.ข้อมูลงบทดลองปัจจุบัน'!$A$5:$CL$846,59,0),2)</f>
        <v>12500707.23</v>
      </c>
      <c r="BI169" s="32">
        <f>ROUND(VLOOKUP($B169,'3.ข้อมูลงบทดลองปัจจุบัน'!$A$5:$CL$846,60,0),2)</f>
        <v>1051946.05</v>
      </c>
      <c r="BJ169" s="32">
        <f>ROUND(VLOOKUP($B169,'3.ข้อมูลงบทดลองปัจจุบัน'!$A$5:$CL$846,61,0),2)</f>
        <v>803059.15</v>
      </c>
      <c r="BK169" s="32">
        <f>ROUND(VLOOKUP($B169,'3.ข้อมูลงบทดลองปัจจุบัน'!$A$5:$CL$846,62,0),2)</f>
        <v>431437.01</v>
      </c>
      <c r="BL169" s="32">
        <f>ROUND(VLOOKUP($B169,'3.ข้อมูลงบทดลองปัจจุบัน'!$A$5:$CL$846,63,0),2)</f>
        <v>414669.5</v>
      </c>
      <c r="BM169" s="32">
        <f>ROUND(VLOOKUP($B169,'3.ข้อมูลงบทดลองปัจจุบัน'!$A$5:$CL$846,64,0),2)</f>
        <v>5349117.04</v>
      </c>
      <c r="BN169" s="32">
        <f>ROUND(VLOOKUP($B169,'3.ข้อมูลงบทดลองปัจจุบัน'!$A$5:$CL$846,65,0),2)</f>
        <v>423129.01</v>
      </c>
      <c r="BO169" s="32">
        <f>ROUND(VLOOKUP($B169,'3.ข้อมูลงบทดลองปัจจุบัน'!$A$5:$CL$846,66,0),2)</f>
        <v>856288</v>
      </c>
      <c r="BP169" s="32">
        <f>ROUND(VLOOKUP($B169,'3.ข้อมูลงบทดลองปัจจุบัน'!$A$5:$CL$846,67,0),2)</f>
        <v>3868489.22</v>
      </c>
      <c r="BQ169" s="32">
        <f>ROUND(VLOOKUP($B169,'3.ข้อมูลงบทดลองปัจจุบัน'!$A$5:$CL$846,68,0),2)</f>
        <v>1254297.48</v>
      </c>
      <c r="BR169" s="32">
        <f>ROUND(VLOOKUP($B169,'3.ข้อมูลงบทดลองปัจจุบัน'!$A$5:$CL$846,69,0),2)</f>
        <v>1068139.6499999999</v>
      </c>
      <c r="BS169" s="32">
        <f>ROUND(VLOOKUP($B169,'3.ข้อมูลงบทดลองปัจจุบัน'!$A$5:$CL$846,70,0),2)</f>
        <v>13434886.710000001</v>
      </c>
      <c r="BT169" s="32">
        <f>ROUND(VLOOKUP($B169,'3.ข้อมูลงบทดลองปัจจุบัน'!$A$5:$CL$846,71,0),2)</f>
        <v>5569915.0899999999</v>
      </c>
      <c r="BU169" s="32">
        <f>ROUND(VLOOKUP($B169,'3.ข้อมูลงบทดลองปัจจุบัน'!$A$5:$CL$846,72,0),2)</f>
        <v>3227038.93</v>
      </c>
      <c r="BV169" s="32">
        <f>ROUND(VLOOKUP($B169,'3.ข้อมูลงบทดลองปัจจุบัน'!$A$5:$CL$846,73,0),2)</f>
        <v>2181269.7799999998</v>
      </c>
      <c r="BW169" s="32">
        <f>ROUND(VLOOKUP($B169,'3.ข้อมูลงบทดลองปัจจุบัน'!$A$5:$CL$846,74,0),2)</f>
        <v>6491787.8300000001</v>
      </c>
      <c r="BX169" s="32">
        <f>ROUND(VLOOKUP($B169,'3.ข้อมูลงบทดลองปัจจุบัน'!$A$5:$CL$846,75,0),2)</f>
        <v>12174917.810000001</v>
      </c>
      <c r="BY169" s="32">
        <f>ROUND(VLOOKUP($B169,'3.ข้อมูลงบทดลองปัจจุบัน'!$A$5:$CL$846,76,0),2)</f>
        <v>3490941.4</v>
      </c>
      <c r="BZ169" s="32">
        <f>ROUND(VLOOKUP($B169,'3.ข้อมูลงบทดลองปัจจุบัน'!$A$5:$CL$846,77,0),2)</f>
        <v>224065</v>
      </c>
      <c r="CA169" s="32">
        <f>ROUND(VLOOKUP($B169,'3.ข้อมูลงบทดลองปัจจุบัน'!$A$5:$CL$846,78,0),2)</f>
        <v>217390</v>
      </c>
      <c r="CB169" s="32">
        <f>ROUND(VLOOKUP($B169,'3.ข้อมูลงบทดลองปัจจุบัน'!$A$5:$CL$846,79,0),2)</f>
        <v>1728222.65</v>
      </c>
      <c r="CC169" s="32">
        <f>ROUND(VLOOKUP($B169,'3.ข้อมูลงบทดลองปัจจุบัน'!$A$5:$CL$846,80,0),2)</f>
        <v>4270549.3499999996</v>
      </c>
      <c r="CD169" s="32">
        <f>ROUND(VLOOKUP($B169,'3.ข้อมูลงบทดลองปัจจุบัน'!$A$5:$CL$846,81,0),2)</f>
        <v>286929.99</v>
      </c>
      <c r="CE169" s="32">
        <f>ROUND(VLOOKUP($B169,'3.ข้อมูลงบทดลองปัจจุบัน'!$A$5:$CL$846,82,0),2)</f>
        <v>4563190.49</v>
      </c>
      <c r="CF169" s="32">
        <f>ROUND(VLOOKUP($B169,'3.ข้อมูลงบทดลองปัจจุบัน'!$A$5:$CL$846,83,0),2)</f>
        <v>1341308.42</v>
      </c>
      <c r="CG169" s="32">
        <f>ROUND(VLOOKUP($B169,'3.ข้อมูลงบทดลองปัจจุบัน'!$A$5:$CL$846,84,0),2)</f>
        <v>2803518.73</v>
      </c>
      <c r="CH169" s="32">
        <f>ROUND(VLOOKUP($B169,'3.ข้อมูลงบทดลองปัจจุบัน'!$A$5:$CL$846,85,0),2)</f>
        <v>3102347.75</v>
      </c>
      <c r="CI169" s="32">
        <f>ROUND(VLOOKUP($B169,'3.ข้อมูลงบทดลองปัจจุบัน'!$A$5:$CL$846,86,0),2)</f>
        <v>1114547.44</v>
      </c>
      <c r="CJ169" s="32">
        <f>ROUND(VLOOKUP($B169,'3.ข้อมูลงบทดลองปัจจุบัน'!$A$5:$CL$846,87,0),2)</f>
        <v>2386204.5</v>
      </c>
      <c r="CK169" s="32">
        <f>ROUND(VLOOKUP($B169,'3.ข้อมูลงบทดลองปัจจุบัน'!$A$5:$CL$846,88,0),2)</f>
        <v>4906496.53</v>
      </c>
      <c r="CL169" s="32">
        <f>ROUND(VLOOKUP($B169,'3.ข้อมูลงบทดลองปัจจุบัน'!$A$5:$CL$846,89,0),2)</f>
        <v>1813102.26</v>
      </c>
      <c r="CM169" s="32">
        <f>ROUND(VLOOKUP($B169,'3.ข้อมูลงบทดลองปัจจุบัน'!$A$5:$CL$846,90,0),2)</f>
        <v>1636922.52</v>
      </c>
      <c r="CO169" s="75"/>
    </row>
    <row r="170" spans="1:94" s="85" customFormat="1" x14ac:dyDescent="0.7">
      <c r="A170" s="153" t="s">
        <v>1472</v>
      </c>
      <c r="B170" s="153" t="s">
        <v>2069</v>
      </c>
      <c r="C170" s="116" t="s">
        <v>714</v>
      </c>
      <c r="D170" s="98">
        <f>ROUND(VLOOKUP($B170,'3.ข้อมูลงบทดลองปัจจุบัน'!$A$5:$CL$846,3,0),2)</f>
        <v>9866120</v>
      </c>
      <c r="E170" s="98">
        <f>ROUND(VLOOKUP($B170,'3.ข้อมูลงบทดลองปัจจุบัน'!$A$5:$CL$846,4,0),2)</f>
        <v>1126510</v>
      </c>
      <c r="F170" s="98">
        <f>ROUND(VLOOKUP($B170,'3.ข้อมูลงบทดลองปัจจุบัน'!$A$5:$CL$846,5,0),2)</f>
        <v>1236255</v>
      </c>
      <c r="G170" s="98">
        <f>ROUND(VLOOKUP($B170,'3.ข้อมูลงบทดลองปัจจุบัน'!$A$5:$CL$846,6,0),2)</f>
        <v>743756</v>
      </c>
      <c r="H170" s="98">
        <f>ROUND(VLOOKUP($B170,'3.ข้อมูลงบทดลองปัจจุบัน'!$A$5:$CL$846,7,0),2)</f>
        <v>279220</v>
      </c>
      <c r="I170" s="98">
        <f>ROUND(VLOOKUP($B170,'3.ข้อมูลงบทดลองปัจจุบัน'!$A$5:$CL$846,8,0),2)</f>
        <v>358452</v>
      </c>
      <c r="J170" s="98">
        <f>ROUND(VLOOKUP($B170,'3.ข้อมูลงบทดลองปัจจุบัน'!$A$5:$CL$846,9,0),2)</f>
        <v>1592578.9</v>
      </c>
      <c r="K170" s="98">
        <f>ROUND(VLOOKUP($B170,'3.ข้อมูลงบทดลองปัจจุบัน'!$A$5:$CL$846,10,0),2)</f>
        <v>1398859.2</v>
      </c>
      <c r="L170" s="98">
        <f>ROUND(VLOOKUP($B170,'3.ข้อมูลงบทดลองปัจจุบัน'!$A$5:$CL$846,11,0),2)</f>
        <v>1281405</v>
      </c>
      <c r="M170" s="98">
        <f>ROUND(VLOOKUP($B170,'3.ข้อมูลงบทดลองปัจจุบัน'!$A$5:$CL$846,12,0),2)</f>
        <v>661564</v>
      </c>
      <c r="N170" s="98">
        <f>ROUND(VLOOKUP($B170,'3.ข้อมูลงบทดลองปัจจุบัน'!$A$5:$CL$846,13,0),2)</f>
        <v>3626521</v>
      </c>
      <c r="O170" s="98">
        <f>ROUND(VLOOKUP($B170,'3.ข้อมูลงบทดลองปัจจุบัน'!$A$5:$CL$846,14,0),2)</f>
        <v>200555.2</v>
      </c>
      <c r="P170" s="98">
        <f>ROUND(VLOOKUP($B170,'3.ข้อมูลงบทดลองปัจจุบัน'!$A$5:$CL$846,15,0),2)</f>
        <v>10763784</v>
      </c>
      <c r="Q170" s="98">
        <f>ROUND(VLOOKUP($B170,'3.ข้อมูลงบทดลองปัจจุบัน'!$A$5:$CL$846,16,0),2)</f>
        <v>1351660</v>
      </c>
      <c r="R170" s="98">
        <f>ROUND(VLOOKUP($B170,'3.ข้อมูลงบทดลองปัจจุบัน'!$A$5:$CL$846,17,0),2)</f>
        <v>1027456</v>
      </c>
      <c r="S170" s="98">
        <f>ROUND(VLOOKUP($B170,'3.ข้อมูลงบทดลองปัจจุบัน'!$A$5:$CL$846,18,0),2)</f>
        <v>5680239</v>
      </c>
      <c r="T170" s="98">
        <f>ROUND(VLOOKUP($B170,'3.ข้อมูลงบทดลองปัจจุบัน'!$A$5:$CL$846,19,0),2)</f>
        <v>794243.5</v>
      </c>
      <c r="U170" s="98">
        <f>ROUND(VLOOKUP($B170,'3.ข้อมูลงบทดลองปัจจุบัน'!$A$5:$CL$846,20,0),2)</f>
        <v>1721728</v>
      </c>
      <c r="V170" s="98">
        <f>ROUND(VLOOKUP($B170,'3.ข้อมูลงบทดลองปัจจุบัน'!$A$5:$CL$846,21,0),2)</f>
        <v>1370940</v>
      </c>
      <c r="W170" s="98">
        <f>ROUND(VLOOKUP($B170,'3.ข้อมูลงบทดลองปัจจุบัน'!$A$5:$CL$846,22,0),2)</f>
        <v>929166.25</v>
      </c>
      <c r="X170" s="98">
        <f>ROUND(VLOOKUP($B170,'3.ข้อมูลงบทดลองปัจจุบัน'!$A$5:$CL$846,23,0),2)</f>
        <v>19266976.530000001</v>
      </c>
      <c r="Y170" s="98">
        <f>ROUND(VLOOKUP($B170,'3.ข้อมูลงบทดลองปัจจุบัน'!$A$5:$CL$846,24,0),2)</f>
        <v>497544</v>
      </c>
      <c r="Z170" s="98">
        <f>ROUND(VLOOKUP($B170,'3.ข้อมูลงบทดลองปัจจุบัน'!$A$5:$CL$846,25,0),2)</f>
        <v>252287.3</v>
      </c>
      <c r="AA170" s="98">
        <f>ROUND(VLOOKUP($B170,'3.ข้อมูลงบทดลองปัจจุบัน'!$A$5:$CL$846,26,0),2)</f>
        <v>725744.4</v>
      </c>
      <c r="AB170" s="98">
        <f>ROUND(VLOOKUP($B170,'3.ข้อมูลงบทดลองปัจจุบัน'!$A$5:$CL$846,27,0),2)</f>
        <v>272379</v>
      </c>
      <c r="AC170" s="98">
        <f>ROUND(VLOOKUP($B170,'3.ข้อมูลงบทดลองปัจจุบัน'!$A$5:$CL$846,28,0),2)</f>
        <v>121390</v>
      </c>
      <c r="AD170" s="98">
        <f>ROUND(VLOOKUP($B170,'3.ข้อมูลงบทดลองปัจจุบัน'!$A$5:$CL$846,29,0),2)</f>
        <v>4872.6400000000003</v>
      </c>
      <c r="AE170" s="98">
        <f>ROUND(VLOOKUP($B170,'3.ข้อมูลงบทดลองปัจจุบัน'!$A$5:$CL$846,30,0),2)</f>
        <v>1392002.65</v>
      </c>
      <c r="AF170" s="98">
        <f>ROUND(VLOOKUP($B170,'3.ข้อมูลงบทดลองปัจจุบัน'!$A$5:$CL$846,31,0),2)</f>
        <v>236432</v>
      </c>
      <c r="AG170" s="98">
        <f>ROUND(VLOOKUP($B170,'3.ข้อมูลงบทดลองปัจจุบัน'!$A$5:$CL$846,32,0),2)</f>
        <v>109124.2</v>
      </c>
      <c r="AH170" s="98">
        <f>ROUND(VLOOKUP($B170,'3.ข้อมูลงบทดลองปัจจุบัน'!$A$5:$CL$846,33,0),2)</f>
        <v>563601.19999999995</v>
      </c>
      <c r="AI170" s="98">
        <f>ROUND(VLOOKUP($B170,'3.ข้อมูลงบทดลองปัจจุบัน'!$A$5:$CL$846,34,0),2)</f>
        <v>8463763</v>
      </c>
      <c r="AJ170" s="98">
        <f>ROUND(VLOOKUP($B170,'3.ข้อมูลงบทดลองปัจจุบัน'!$A$5:$CL$846,35,0),2)</f>
        <v>630664</v>
      </c>
      <c r="AK170" s="98">
        <f>ROUND(VLOOKUP($B170,'3.ข้อมูลงบทดลองปัจจุบัน'!$A$5:$CL$846,36,0),2)</f>
        <v>294891.5</v>
      </c>
      <c r="AL170" s="98">
        <f>ROUND(VLOOKUP($B170,'3.ข้อมูลงบทดลองปัจจุบัน'!$A$5:$CL$846,37,0),2)</f>
        <v>34379297</v>
      </c>
      <c r="AM170" s="98">
        <f>ROUND(VLOOKUP($B170,'3.ข้อมูลงบทดลองปัจจุบัน'!$A$5:$CL$846,38,0),2)</f>
        <v>963931.1</v>
      </c>
      <c r="AN170" s="98">
        <f>ROUND(VLOOKUP($B170,'3.ข้อมูลงบทดลองปัจจุบัน'!$A$5:$CL$846,39,0),2)</f>
        <v>765563</v>
      </c>
      <c r="AO170" s="98">
        <f>ROUND(VLOOKUP($B170,'3.ข้อมูลงบทดลองปัจจุบัน'!$A$5:$CL$846,40,0),2)</f>
        <v>1450139.9</v>
      </c>
      <c r="AP170" s="98">
        <f>ROUND(VLOOKUP($B170,'3.ข้อมูลงบทดลองปัจจุบัน'!$A$5:$CL$846,41,0),2)</f>
        <v>1746065</v>
      </c>
      <c r="AQ170" s="98">
        <f>ROUND(VLOOKUP($B170,'3.ข้อมูลงบทดลองปัจจุบัน'!$A$5:$CL$846,42,0),2)</f>
        <v>1023475</v>
      </c>
      <c r="AR170" s="98">
        <f>ROUND(VLOOKUP($B170,'3.ข้อมูลงบทดลองปัจจุบัน'!$A$5:$CL$846,43,0),2)</f>
        <v>222855</v>
      </c>
      <c r="AS170" s="98">
        <f>ROUND(VLOOKUP($B170,'3.ข้อมูลงบทดลองปัจจุบัน'!$A$5:$CL$846,44,0),2)</f>
        <v>6354926</v>
      </c>
      <c r="AT170" s="98">
        <f>ROUND(VLOOKUP($B170,'3.ข้อมูลงบทดลองปัจจุบัน'!$A$5:$CL$846,45,0),2)</f>
        <v>915510</v>
      </c>
      <c r="AU170" s="98">
        <f>ROUND(VLOOKUP($B170,'3.ข้อมูลงบทดลองปัจจุบัน'!$A$5:$CL$846,46,0),2)</f>
        <v>5825909.5</v>
      </c>
      <c r="AV170" s="98">
        <f>ROUND(VLOOKUP($B170,'3.ข้อมูลงบทดลองปัจจุบัน'!$A$5:$CL$846,47,0),2)</f>
        <v>1767093</v>
      </c>
      <c r="AW170" s="98">
        <f>ROUND(VLOOKUP($B170,'3.ข้อมูลงบทดลองปัจจุบัน'!$A$5:$CL$846,48,0),2)</f>
        <v>765599.7</v>
      </c>
      <c r="AX170" s="98">
        <f>ROUND(VLOOKUP($B170,'3.ข้อมูลงบทดลองปัจจุบัน'!$A$5:$CL$846,49,0),2)</f>
        <v>544900</v>
      </c>
      <c r="AY170" s="98">
        <f>ROUND(VLOOKUP($B170,'3.ข้อมูลงบทดลองปัจจุบัน'!$A$5:$CL$846,50,0),2)</f>
        <v>925375</v>
      </c>
      <c r="AZ170" s="98">
        <f>ROUND(VLOOKUP($B170,'3.ข้อมูลงบทดลองปัจจุบัน'!$A$5:$CL$846,51,0),2)</f>
        <v>1150515</v>
      </c>
      <c r="BA170" s="98">
        <f>ROUND(VLOOKUP($B170,'3.ข้อมูลงบทดลองปัจจุบัน'!$A$5:$CL$846,52,0),2)</f>
        <v>472240</v>
      </c>
      <c r="BB170" s="98">
        <f>ROUND(VLOOKUP($B170,'3.ข้อมูลงบทดลองปัจจุบัน'!$A$5:$CL$846,53,0),2)</f>
        <v>6634595</v>
      </c>
      <c r="BC170" s="98">
        <f>ROUND(VLOOKUP($B170,'3.ข้อมูลงบทดลองปัจจุบัน'!$A$5:$CL$846,54,0),2)</f>
        <v>588192.19999999995</v>
      </c>
      <c r="BD170" s="98">
        <f>ROUND(VLOOKUP($B170,'3.ข้อมูลงบทดลองปัจจุบัน'!$A$5:$CL$846,55,0),2)</f>
        <v>13786636.35</v>
      </c>
      <c r="BE170" s="98">
        <f>ROUND(VLOOKUP($B170,'3.ข้อมูลงบทดลองปัจจุบัน'!$A$5:$CL$846,56,0),2)</f>
        <v>4320734.5</v>
      </c>
      <c r="BF170" s="98">
        <f>ROUND(VLOOKUP($B170,'3.ข้อมูลงบทดลองปัจจุบัน'!$A$5:$CL$846,57,0),2)</f>
        <v>622705.5</v>
      </c>
      <c r="BG170" s="98">
        <f>ROUND(VLOOKUP($B170,'3.ข้อมูลงบทดลองปัจจุบัน'!$A$5:$CL$846,58,0),2)</f>
        <v>302313.5</v>
      </c>
      <c r="BH170" s="98">
        <f>ROUND(VLOOKUP($B170,'3.ข้อมูลงบทดลองปัจจุบัน'!$A$5:$CL$846,59,0),2)</f>
        <v>5318807.5</v>
      </c>
      <c r="BI170" s="98">
        <f>ROUND(VLOOKUP($B170,'3.ข้อมูลงบทดลองปัจจุบัน'!$A$5:$CL$846,60,0),2)</f>
        <v>482124.4</v>
      </c>
      <c r="BJ170" s="98">
        <f>ROUND(VLOOKUP($B170,'3.ข้อมูลงบทดลองปัจจุบัน'!$A$5:$CL$846,61,0),2)</f>
        <v>430999</v>
      </c>
      <c r="BK170" s="98">
        <f>ROUND(VLOOKUP($B170,'3.ข้อมูลงบทดลองปัจจุบัน'!$A$5:$CL$846,62,0),2)</f>
        <v>790372.5</v>
      </c>
      <c r="BL170" s="98">
        <f>ROUND(VLOOKUP($B170,'3.ข้อมูลงบทดลองปัจจุบัน'!$A$5:$CL$846,63,0),2)</f>
        <v>754238</v>
      </c>
      <c r="BM170" s="98">
        <f>ROUND(VLOOKUP($B170,'3.ข้อมูลงบทดลองปัจจุบัน'!$A$5:$CL$846,64,0),2)</f>
        <v>7197613.25</v>
      </c>
      <c r="BN170" s="98">
        <f>ROUND(VLOOKUP($B170,'3.ข้อมูลงบทดลองปัจจุบัน'!$A$5:$CL$846,65,0),2)</f>
        <v>2680403.66</v>
      </c>
      <c r="BO170" s="98">
        <f>ROUND(VLOOKUP($B170,'3.ข้อมูลงบทดลองปัจจุบัน'!$A$5:$CL$846,66,0),2)</f>
        <v>2874031.5</v>
      </c>
      <c r="BP170" s="98">
        <f>ROUND(VLOOKUP($B170,'3.ข้อมูลงบทดลองปัจจุบัน'!$A$5:$CL$846,67,0),2)</f>
        <v>3578635</v>
      </c>
      <c r="BQ170" s="98">
        <f>ROUND(VLOOKUP($B170,'3.ข้อมูลงบทดลองปัจจุบัน'!$A$5:$CL$846,68,0),2)</f>
        <v>2547159.5</v>
      </c>
      <c r="BR170" s="98">
        <f>ROUND(VLOOKUP($B170,'3.ข้อมูลงบทดลองปัจจุบัน'!$A$5:$CL$846,69,0),2)</f>
        <v>1123964.2</v>
      </c>
      <c r="BS170" s="98">
        <f>ROUND(VLOOKUP($B170,'3.ข้อมูลงบทดลองปัจจุบัน'!$A$5:$CL$846,70,0),2)</f>
        <v>58194422.630000003</v>
      </c>
      <c r="BT170" s="98">
        <f>ROUND(VLOOKUP($B170,'3.ข้อมูลงบทดลองปัจจุบัน'!$A$5:$CL$846,71,0),2)</f>
        <v>2102160.2000000002</v>
      </c>
      <c r="BU170" s="98">
        <f>ROUND(VLOOKUP($B170,'3.ข้อมูลงบทดลองปัจจุบัน'!$A$5:$CL$846,72,0),2)</f>
        <v>1221735</v>
      </c>
      <c r="BV170" s="98">
        <f>ROUND(VLOOKUP($B170,'3.ข้อมูลงบทดลองปัจจุบัน'!$A$5:$CL$846,73,0),2)</f>
        <v>3377829.8</v>
      </c>
      <c r="BW170" s="98">
        <f>ROUND(VLOOKUP($B170,'3.ข้อมูลงบทดลองปัจจุบัน'!$A$5:$CL$846,74,0),2)</f>
        <v>1358670</v>
      </c>
      <c r="BX170" s="98">
        <f>ROUND(VLOOKUP($B170,'3.ข้อมูลงบทดลองปัจจุบัน'!$A$5:$CL$846,75,0),2)</f>
        <v>1958185</v>
      </c>
      <c r="BY170" s="98">
        <f>ROUND(VLOOKUP($B170,'3.ข้อมูลงบทดลองปัจจุบัน'!$A$5:$CL$846,76,0),2)</f>
        <v>1379302</v>
      </c>
      <c r="BZ170" s="98">
        <f>ROUND(VLOOKUP($B170,'3.ข้อมูลงบทดลองปัจจุบัน'!$A$5:$CL$846,77,0),2)</f>
        <v>1102705</v>
      </c>
      <c r="CA170" s="98">
        <f>ROUND(VLOOKUP($B170,'3.ข้อมูลงบทดลองปัจจุบัน'!$A$5:$CL$846,78,0),2)</f>
        <v>914629.7</v>
      </c>
      <c r="CB170" s="98">
        <f>ROUND(VLOOKUP($B170,'3.ข้อมูลงบทดลองปัจจุบัน'!$A$5:$CL$846,79,0),2)</f>
        <v>1833755</v>
      </c>
      <c r="CC170" s="98">
        <f>ROUND(VLOOKUP($B170,'3.ข้อมูลงบทดลองปัจจุบัน'!$A$5:$CL$846,80,0),2)</f>
        <v>1682090</v>
      </c>
      <c r="CD170" s="98">
        <f>ROUND(VLOOKUP($B170,'3.ข้อมูลงบทดลองปัจจุบัน'!$A$5:$CL$846,81,0),2)</f>
        <v>3821089.4</v>
      </c>
      <c r="CE170" s="98">
        <f>ROUND(VLOOKUP($B170,'3.ข้อมูลงบทดลองปัจจุบัน'!$A$5:$CL$846,82,0),2)</f>
        <v>1092099.6000000001</v>
      </c>
      <c r="CF170" s="98">
        <f>ROUND(VLOOKUP($B170,'3.ข้อมูลงบทดลองปัจจุบัน'!$A$5:$CL$846,83,0),2)</f>
        <v>7508662.8200000003</v>
      </c>
      <c r="CG170" s="98">
        <f>ROUND(VLOOKUP($B170,'3.ข้อมูลงบทดลองปัจจุบัน'!$A$5:$CL$846,84,0),2)</f>
        <v>567059.6</v>
      </c>
      <c r="CH170" s="98">
        <f>ROUND(VLOOKUP($B170,'3.ข้อมูลงบทดลองปัจจุบัน'!$A$5:$CL$846,85,0),2)</f>
        <v>212713</v>
      </c>
      <c r="CI170" s="98">
        <f>ROUND(VLOOKUP($B170,'3.ข้อมูลงบทดลองปัจจุบัน'!$A$5:$CL$846,86,0),2)</f>
        <v>338025</v>
      </c>
      <c r="CJ170" s="98">
        <f>ROUND(VLOOKUP($B170,'3.ข้อมูลงบทดลองปัจจุบัน'!$A$5:$CL$846,87,0),2)</f>
        <v>545776.85</v>
      </c>
      <c r="CK170" s="98">
        <f>ROUND(VLOOKUP($B170,'3.ข้อมูลงบทดลองปัจจุบัน'!$A$5:$CL$846,88,0),2)</f>
        <v>2428657</v>
      </c>
      <c r="CL170" s="98">
        <f>ROUND(VLOOKUP($B170,'3.ข้อมูลงบทดลองปัจจุบัน'!$A$5:$CL$846,89,0),2)</f>
        <v>922546.49</v>
      </c>
      <c r="CM170" s="98">
        <f>ROUND(VLOOKUP($B170,'3.ข้อมูลงบทดลองปัจจุบัน'!$A$5:$CL$846,90,0),2)</f>
        <v>563104</v>
      </c>
      <c r="CO170" s="86"/>
      <c r="CP170" s="86"/>
    </row>
    <row r="171" spans="1:94" s="83" customFormat="1" x14ac:dyDescent="0.7">
      <c r="A171" s="71" t="s">
        <v>1472</v>
      </c>
      <c r="B171" s="71" t="s">
        <v>2070</v>
      </c>
      <c r="C171" s="87" t="s">
        <v>715</v>
      </c>
      <c r="D171" s="154">
        <f>ROUND(VLOOKUP($B171,'3.ข้อมูลงบทดลองปัจจุบัน'!$A$5:$CL$846,3,0),2)</f>
        <v>5617750</v>
      </c>
      <c r="E171" s="154">
        <f>ROUND(VLOOKUP($B171,'3.ข้อมูลงบทดลองปัจจุบัน'!$A$5:$CL$846,4,0),2)</f>
        <v>0</v>
      </c>
      <c r="F171" s="154">
        <f>ROUND(VLOOKUP($B171,'3.ข้อมูลงบทดลองปัจจุบัน'!$A$5:$CL$846,5,0),2)</f>
        <v>1076550</v>
      </c>
      <c r="G171" s="154">
        <f>ROUND(VLOOKUP($B171,'3.ข้อมูลงบทดลองปัจจุบัน'!$A$5:$CL$846,6,0),2)</f>
        <v>838770</v>
      </c>
      <c r="H171" s="154">
        <f>ROUND(VLOOKUP($B171,'3.ข้อมูลงบทดลองปัจจุบัน'!$A$5:$CL$846,7,0),2)</f>
        <v>384975</v>
      </c>
      <c r="I171" s="154">
        <f>ROUND(VLOOKUP($B171,'3.ข้อมูลงบทดลองปัจจุบัน'!$A$5:$CL$846,8,0),2)</f>
        <v>298067.02</v>
      </c>
      <c r="J171" s="154">
        <f>ROUND(VLOOKUP($B171,'3.ข้อมูลงบทดลองปัจจุบัน'!$A$5:$CL$846,9,0),2)</f>
        <v>787892</v>
      </c>
      <c r="K171" s="154">
        <f>ROUND(VLOOKUP($B171,'3.ข้อมูลงบทดลองปัจจุบัน'!$A$5:$CL$846,10,0),2)</f>
        <v>1897700</v>
      </c>
      <c r="L171" s="154">
        <f>ROUND(VLOOKUP($B171,'3.ข้อมูลงบทดลองปัจจุบัน'!$A$5:$CL$846,11,0),2)</f>
        <v>0</v>
      </c>
      <c r="M171" s="154">
        <f>ROUND(VLOOKUP($B171,'3.ข้อมูลงบทดลองปัจจุบัน'!$A$5:$CL$846,12,0),2)</f>
        <v>547250</v>
      </c>
      <c r="N171" s="154">
        <f>ROUND(VLOOKUP($B171,'3.ข้อมูลงบทดลองปัจจุบัน'!$A$5:$CL$846,13,0),2)</f>
        <v>2780186.67</v>
      </c>
      <c r="O171" s="154">
        <f>ROUND(VLOOKUP($B171,'3.ข้อมูลงบทดลองปัจจุบัน'!$A$5:$CL$846,14,0),2)</f>
        <v>23379.439999999999</v>
      </c>
      <c r="P171" s="154">
        <f>ROUND(VLOOKUP($B171,'3.ข้อมูลงบทดลองปัจจุบัน'!$A$5:$CL$846,15,0),2)</f>
        <v>14152870</v>
      </c>
      <c r="Q171" s="154">
        <f>ROUND(VLOOKUP($B171,'3.ข้อมูลงบทดลองปัจจุบัน'!$A$5:$CL$846,16,0),2)</f>
        <v>1636380</v>
      </c>
      <c r="R171" s="154">
        <f>ROUND(VLOOKUP($B171,'3.ข้อมูลงบทดลองปัจจุบัน'!$A$5:$CL$846,17,0),2)</f>
        <v>1360783</v>
      </c>
      <c r="S171" s="154">
        <f>ROUND(VLOOKUP($B171,'3.ข้อมูลงบทดลองปัจจุบัน'!$A$5:$CL$846,18,0),2)</f>
        <v>2117492.5</v>
      </c>
      <c r="T171" s="154">
        <f>ROUND(VLOOKUP($B171,'3.ข้อมูลงบทดลองปัจจุบัน'!$A$5:$CL$846,19,0),2)</f>
        <v>693525</v>
      </c>
      <c r="U171" s="154">
        <f>ROUND(VLOOKUP($B171,'3.ข้อมูลงบทดลองปัจจุบัน'!$A$5:$CL$846,20,0),2)</f>
        <v>1572033</v>
      </c>
      <c r="V171" s="154">
        <f>ROUND(VLOOKUP($B171,'3.ข้อมูลงบทดลองปัจจุบัน'!$A$5:$CL$846,21,0),2)</f>
        <v>919815</v>
      </c>
      <c r="W171" s="154">
        <f>ROUND(VLOOKUP($B171,'3.ข้อมูลงบทดลองปัจจุบัน'!$A$5:$CL$846,22,0),2)</f>
        <v>126570</v>
      </c>
      <c r="X171" s="154">
        <f>ROUND(VLOOKUP($B171,'3.ข้อมูลงบทดลองปัจจุบัน'!$A$5:$CL$846,23,0),2)</f>
        <v>44721662</v>
      </c>
      <c r="Y171" s="154">
        <f>ROUND(VLOOKUP($B171,'3.ข้อมูลงบทดลองปัจจุบัน'!$A$5:$CL$846,24,0),2)</f>
        <v>0</v>
      </c>
      <c r="Z171" s="154">
        <f>ROUND(VLOOKUP($B171,'3.ข้อมูลงบทดลองปัจจุบัน'!$A$5:$CL$846,25,0),2)</f>
        <v>499800</v>
      </c>
      <c r="AA171" s="154">
        <f>ROUND(VLOOKUP($B171,'3.ข้อมูลงบทดลองปัจจุบัน'!$A$5:$CL$846,26,0),2)</f>
        <v>0</v>
      </c>
      <c r="AB171" s="154">
        <f>ROUND(VLOOKUP($B171,'3.ข้อมูลงบทดลองปัจจุบัน'!$A$5:$CL$846,27,0),2)</f>
        <v>0</v>
      </c>
      <c r="AC171" s="154">
        <f>ROUND(VLOOKUP($B171,'3.ข้อมูลงบทดลองปัจจุบัน'!$A$5:$CL$846,28,0),2)</f>
        <v>0</v>
      </c>
      <c r="AD171" s="154">
        <f>ROUND(VLOOKUP($B171,'3.ข้อมูลงบทดลองปัจจุบัน'!$A$5:$CL$846,29,0),2)</f>
        <v>0</v>
      </c>
      <c r="AE171" s="154">
        <f>ROUND(VLOOKUP($B171,'3.ข้อมูลงบทดลองปัจจุบัน'!$A$5:$CL$846,30,0),2)</f>
        <v>2645550</v>
      </c>
      <c r="AF171" s="154">
        <f>ROUND(VLOOKUP($B171,'3.ข้อมูลงบทดลองปัจจุบัน'!$A$5:$CL$846,31,0),2)</f>
        <v>0</v>
      </c>
      <c r="AG171" s="154">
        <f>ROUND(VLOOKUP($B171,'3.ข้อมูลงบทดลองปัจจุบัน'!$A$5:$CL$846,32,0),2)</f>
        <v>0</v>
      </c>
      <c r="AH171" s="154">
        <f>ROUND(VLOOKUP($B171,'3.ข้อมูลงบทดลองปัจจุบัน'!$A$5:$CL$846,33,0),2)</f>
        <v>0</v>
      </c>
      <c r="AI171" s="154">
        <f>ROUND(VLOOKUP($B171,'3.ข้อมูลงบทดลองปัจจุบัน'!$A$5:$CL$846,34,0),2)</f>
        <v>0</v>
      </c>
      <c r="AJ171" s="154">
        <f>ROUND(VLOOKUP($B171,'3.ข้อมูลงบทดลองปัจจุบัน'!$A$5:$CL$846,35,0),2)</f>
        <v>6500</v>
      </c>
      <c r="AK171" s="154">
        <f>ROUND(VLOOKUP($B171,'3.ข้อมูลงบทดลองปัจจุบัน'!$A$5:$CL$846,36,0),2)</f>
        <v>0</v>
      </c>
      <c r="AL171" s="154">
        <f>ROUND(VLOOKUP($B171,'3.ข้อมูลงบทดลองปัจจุบัน'!$A$5:$CL$846,37,0),2)</f>
        <v>55990578.479999997</v>
      </c>
      <c r="AM171" s="154">
        <f>ROUND(VLOOKUP($B171,'3.ข้อมูลงบทดลองปัจจุบัน'!$A$5:$CL$846,38,0),2)</f>
        <v>0</v>
      </c>
      <c r="AN171" s="154">
        <f>ROUND(VLOOKUP($B171,'3.ข้อมูลงบทดลองปัจจุบัน'!$A$5:$CL$846,39,0),2)</f>
        <v>0</v>
      </c>
      <c r="AO171" s="154">
        <f>ROUND(VLOOKUP($B171,'3.ข้อมูลงบทดลองปัจจุบัน'!$A$5:$CL$846,40,0),2)</f>
        <v>0</v>
      </c>
      <c r="AP171" s="154">
        <f>ROUND(VLOOKUP($B171,'3.ข้อมูลงบทดลองปัจจุบัน'!$A$5:$CL$846,41,0),2)</f>
        <v>0</v>
      </c>
      <c r="AQ171" s="154">
        <f>ROUND(VLOOKUP($B171,'3.ข้อมูลงบทดลองปัจจุบัน'!$A$5:$CL$846,42,0),2)</f>
        <v>0</v>
      </c>
      <c r="AR171" s="154">
        <f>ROUND(VLOOKUP($B171,'3.ข้อมูลงบทดลองปัจจุบัน'!$A$5:$CL$846,43,0),2)</f>
        <v>0</v>
      </c>
      <c r="AS171" s="154">
        <f>ROUND(VLOOKUP($B171,'3.ข้อมูลงบทดลองปัจจุบัน'!$A$5:$CL$846,44,0),2)</f>
        <v>13671150</v>
      </c>
      <c r="AT171" s="154">
        <f>ROUND(VLOOKUP($B171,'3.ข้อมูลงบทดลองปัจจุบัน'!$A$5:$CL$846,45,0),2)</f>
        <v>0</v>
      </c>
      <c r="AU171" s="154">
        <f>ROUND(VLOOKUP($B171,'3.ข้อมูลงบทดลองปัจจุบัน'!$A$5:$CL$846,46,0),2)</f>
        <v>0</v>
      </c>
      <c r="AV171" s="154">
        <f>ROUND(VLOOKUP($B171,'3.ข้อมูลงบทดลองปัจจุบัน'!$A$5:$CL$846,47,0),2)</f>
        <v>0</v>
      </c>
      <c r="AW171" s="154">
        <f>ROUND(VLOOKUP($B171,'3.ข้อมูลงบทดลองปัจจุบัน'!$A$5:$CL$846,48,0),2)</f>
        <v>69930</v>
      </c>
      <c r="AX171" s="154">
        <f>ROUND(VLOOKUP($B171,'3.ข้อมูลงบทดลองปัจจุบัน'!$A$5:$CL$846,49,0),2)</f>
        <v>0</v>
      </c>
      <c r="AY171" s="154">
        <f>ROUND(VLOOKUP($B171,'3.ข้อมูลงบทดลองปัจจุบัน'!$A$5:$CL$846,50,0),2)</f>
        <v>0</v>
      </c>
      <c r="AZ171" s="154">
        <f>ROUND(VLOOKUP($B171,'3.ข้อมูลงบทดลองปัจจุบัน'!$A$5:$CL$846,51,0),2)</f>
        <v>58160</v>
      </c>
      <c r="BA171" s="154">
        <f>ROUND(VLOOKUP($B171,'3.ข้อมูลงบทดลองปัจจุบัน'!$A$5:$CL$846,52,0),2)</f>
        <v>0</v>
      </c>
      <c r="BB171" s="154">
        <f>ROUND(VLOOKUP($B171,'3.ข้อมูลงบทดลองปัจจุบัน'!$A$5:$CL$846,53,0),2)</f>
        <v>5191733.54</v>
      </c>
      <c r="BC171" s="154">
        <f>ROUND(VLOOKUP($B171,'3.ข้อมูลงบทดลองปัจจุบัน'!$A$5:$CL$846,54,0),2)</f>
        <v>0</v>
      </c>
      <c r="BD171" s="154">
        <f>ROUND(VLOOKUP($B171,'3.ข้อมูลงบทดลองปัจจุบัน'!$A$5:$CL$846,55,0),2)</f>
        <v>6158950</v>
      </c>
      <c r="BE171" s="154">
        <f>ROUND(VLOOKUP($B171,'3.ข้อมูลงบทดลองปัจจุบัน'!$A$5:$CL$846,56,0),2)</f>
        <v>5161470</v>
      </c>
      <c r="BF171" s="154">
        <f>ROUND(VLOOKUP($B171,'3.ข้อมูลงบทดลองปัจจุบัน'!$A$5:$CL$846,57,0),2)</f>
        <v>37400</v>
      </c>
      <c r="BG171" s="154">
        <f>ROUND(VLOOKUP($B171,'3.ข้อมูลงบทดลองปัจจุบัน'!$A$5:$CL$846,58,0),2)</f>
        <v>124100</v>
      </c>
      <c r="BH171" s="154">
        <f>ROUND(VLOOKUP($B171,'3.ข้อมูลงบทดลองปัจจุบัน'!$A$5:$CL$846,59,0),2)</f>
        <v>7019870</v>
      </c>
      <c r="BI171" s="154">
        <f>ROUND(VLOOKUP($B171,'3.ข้อมูลงบทดลองปัจจุบัน'!$A$5:$CL$846,60,0),2)</f>
        <v>0</v>
      </c>
      <c r="BJ171" s="154">
        <f>ROUND(VLOOKUP($B171,'3.ข้อมูลงบทดลองปัจจุบัน'!$A$5:$CL$846,61,0),2)</f>
        <v>0</v>
      </c>
      <c r="BK171" s="154">
        <f>ROUND(VLOOKUP($B171,'3.ข้อมูลงบทดลองปัจจุบัน'!$A$5:$CL$846,62,0),2)</f>
        <v>0</v>
      </c>
      <c r="BL171" s="154">
        <f>ROUND(VLOOKUP($B171,'3.ข้อมูลงบทดลองปัจจุบัน'!$A$5:$CL$846,63,0),2)</f>
        <v>0</v>
      </c>
      <c r="BM171" s="154">
        <f>ROUND(VLOOKUP($B171,'3.ข้อมูลงบทดลองปัจจุบัน'!$A$5:$CL$846,64,0),2)</f>
        <v>17711772</v>
      </c>
      <c r="BN171" s="154">
        <f>ROUND(VLOOKUP($B171,'3.ข้อมูลงบทดลองปัจจุบัน'!$A$5:$CL$846,65,0),2)</f>
        <v>580335</v>
      </c>
      <c r="BO171" s="154">
        <f>ROUND(VLOOKUP($B171,'3.ข้อมูลงบทดลองปัจจุบัน'!$A$5:$CL$846,66,0),2)</f>
        <v>778985</v>
      </c>
      <c r="BP171" s="154">
        <f>ROUND(VLOOKUP($B171,'3.ข้อมูลงบทดลองปัจจุบัน'!$A$5:$CL$846,67,0),2)</f>
        <v>1098345</v>
      </c>
      <c r="BQ171" s="154">
        <f>ROUND(VLOOKUP($B171,'3.ข้อมูลงบทดลองปัจจุบัน'!$A$5:$CL$846,68,0),2)</f>
        <v>440685</v>
      </c>
      <c r="BR171" s="154">
        <f>ROUND(VLOOKUP($B171,'3.ข้อมูลงบทดลองปัจจุบัน'!$A$5:$CL$846,69,0),2)</f>
        <v>213960</v>
      </c>
      <c r="BS171" s="154">
        <f>ROUND(VLOOKUP($B171,'3.ข้อมูลงบทดลองปัจจุบัน'!$A$5:$CL$846,70,0),2)</f>
        <v>20938956</v>
      </c>
      <c r="BT171" s="154">
        <f>ROUND(VLOOKUP($B171,'3.ข้อมูลงบทดลองปัจจุบัน'!$A$5:$CL$846,71,0),2)</f>
        <v>0</v>
      </c>
      <c r="BU171" s="154">
        <f>ROUND(VLOOKUP($B171,'3.ข้อมูลงบทดลองปัจจุบัน'!$A$5:$CL$846,72,0),2)</f>
        <v>0</v>
      </c>
      <c r="BV171" s="154">
        <f>ROUND(VLOOKUP($B171,'3.ข้อมูลงบทดลองปัจจุบัน'!$A$5:$CL$846,73,0),2)</f>
        <v>9958240</v>
      </c>
      <c r="BW171" s="154">
        <f>ROUND(VLOOKUP($B171,'3.ข้อมูลงบทดลองปัจจุบัน'!$A$5:$CL$846,74,0),2)</f>
        <v>0</v>
      </c>
      <c r="BX171" s="154">
        <f>ROUND(VLOOKUP($B171,'3.ข้อมูลงบทดลองปัจจุบัน'!$A$5:$CL$846,75,0),2)</f>
        <v>0</v>
      </c>
      <c r="BY171" s="154">
        <f>ROUND(VLOOKUP($B171,'3.ข้อมูลงบทดลองปัจจุบัน'!$A$5:$CL$846,76,0),2)</f>
        <v>5958490</v>
      </c>
      <c r="BZ171" s="154">
        <f>ROUND(VLOOKUP($B171,'3.ข้อมูลงบทดลองปัจจุบัน'!$A$5:$CL$846,77,0),2)</f>
        <v>0</v>
      </c>
      <c r="CA171" s="154">
        <f>ROUND(VLOOKUP($B171,'3.ข้อมูลงบทดลองปัจจุบัน'!$A$5:$CL$846,78,0),2)</f>
        <v>0</v>
      </c>
      <c r="CB171" s="154">
        <f>ROUND(VLOOKUP($B171,'3.ข้อมูลงบทดลองปัจจุบัน'!$A$5:$CL$846,79,0),2)</f>
        <v>0</v>
      </c>
      <c r="CC171" s="154">
        <f>ROUND(VLOOKUP($B171,'3.ข้อมูลงบทดลองปัจจุบัน'!$A$5:$CL$846,80,0),2)</f>
        <v>0</v>
      </c>
      <c r="CD171" s="154">
        <f>ROUND(VLOOKUP($B171,'3.ข้อมูลงบทดลองปัจจุบัน'!$A$5:$CL$846,81,0),2)</f>
        <v>6972825</v>
      </c>
      <c r="CE171" s="154">
        <f>ROUND(VLOOKUP($B171,'3.ข้อมูลงบทดลองปัจจุบัน'!$A$5:$CL$846,82,0),2)</f>
        <v>73050</v>
      </c>
      <c r="CF171" s="154">
        <f>ROUND(VLOOKUP($B171,'3.ข้อมูลงบทดลองปัจจุบัน'!$A$5:$CL$846,83,0),2)</f>
        <v>951625</v>
      </c>
      <c r="CG171" s="154">
        <f>ROUND(VLOOKUP($B171,'3.ข้อมูลงบทดลองปัจจุบัน'!$A$5:$CL$846,84,0),2)</f>
        <v>0</v>
      </c>
      <c r="CH171" s="154">
        <f>ROUND(VLOOKUP($B171,'3.ข้อมูลงบทดลองปัจจุบัน'!$A$5:$CL$846,85,0),2)</f>
        <v>0</v>
      </c>
      <c r="CI171" s="154">
        <f>ROUND(VLOOKUP($B171,'3.ข้อมูลงบทดลองปัจจุบัน'!$A$5:$CL$846,86,0),2)</f>
        <v>0</v>
      </c>
      <c r="CJ171" s="154">
        <f>ROUND(VLOOKUP($B171,'3.ข้อมูลงบทดลองปัจจุบัน'!$A$5:$CL$846,87,0),2)</f>
        <v>0</v>
      </c>
      <c r="CK171" s="154">
        <f>ROUND(VLOOKUP($B171,'3.ข้อมูลงบทดลองปัจจุบัน'!$A$5:$CL$846,88,0),2)</f>
        <v>8742252</v>
      </c>
      <c r="CL171" s="154">
        <f>ROUND(VLOOKUP($B171,'3.ข้อมูลงบทดลองปัจจุบัน'!$A$5:$CL$846,89,0),2)</f>
        <v>0</v>
      </c>
      <c r="CM171" s="154">
        <f>ROUND(VLOOKUP($B171,'3.ข้อมูลงบทดลองปัจจุบัน'!$A$5:$CL$846,90,0),2)</f>
        <v>0</v>
      </c>
      <c r="CO171" s="155"/>
      <c r="CP171" s="155"/>
    </row>
    <row r="172" spans="1:94" x14ac:dyDescent="0.7">
      <c r="A172" s="101" t="s">
        <v>1472</v>
      </c>
      <c r="B172" s="101" t="s">
        <v>2071</v>
      </c>
      <c r="C172" s="100" t="s">
        <v>716</v>
      </c>
      <c r="D172" s="32">
        <f>ROUND(VLOOKUP($B172,'3.ข้อมูลงบทดลองปัจจุบัน'!$A$5:$CL$846,3,0),2)</f>
        <v>0</v>
      </c>
      <c r="E172" s="32">
        <f>ROUND(VLOOKUP($B172,'3.ข้อมูลงบทดลองปัจจุบัน'!$A$5:$CL$846,4,0),2)</f>
        <v>0</v>
      </c>
      <c r="F172" s="32">
        <f>ROUND(VLOOKUP($B172,'3.ข้อมูลงบทดลองปัจจุบัน'!$A$5:$CL$846,5,0),2)</f>
        <v>0</v>
      </c>
      <c r="G172" s="32">
        <f>ROUND(VLOOKUP($B172,'3.ข้อมูลงบทดลองปัจจุบัน'!$A$5:$CL$846,6,0),2)</f>
        <v>0</v>
      </c>
      <c r="H172" s="32">
        <f>ROUND(VLOOKUP($B172,'3.ข้อมูลงบทดลองปัจจุบัน'!$A$5:$CL$846,7,0),2)</f>
        <v>0</v>
      </c>
      <c r="I172" s="32">
        <f>ROUND(VLOOKUP($B172,'3.ข้อมูลงบทดลองปัจจุบัน'!$A$5:$CL$846,8,0),2)</f>
        <v>0</v>
      </c>
      <c r="J172" s="32">
        <f>ROUND(VLOOKUP($B172,'3.ข้อมูลงบทดลองปัจจุบัน'!$A$5:$CL$846,9,0),2)</f>
        <v>0</v>
      </c>
      <c r="K172" s="32">
        <f>ROUND(VLOOKUP($B172,'3.ข้อมูลงบทดลองปัจจุบัน'!$A$5:$CL$846,10,0),2)</f>
        <v>0</v>
      </c>
      <c r="L172" s="32">
        <f>ROUND(VLOOKUP($B172,'3.ข้อมูลงบทดลองปัจจุบัน'!$A$5:$CL$846,11,0),2)</f>
        <v>0</v>
      </c>
      <c r="M172" s="32">
        <f>ROUND(VLOOKUP($B172,'3.ข้อมูลงบทดลองปัจจุบัน'!$A$5:$CL$846,12,0),2)</f>
        <v>0</v>
      </c>
      <c r="N172" s="32">
        <f>ROUND(VLOOKUP($B172,'3.ข้อมูลงบทดลองปัจจุบัน'!$A$5:$CL$846,13,0),2)</f>
        <v>0</v>
      </c>
      <c r="O172" s="32">
        <f>ROUND(VLOOKUP($B172,'3.ข้อมูลงบทดลองปัจจุบัน'!$A$5:$CL$846,14,0),2)</f>
        <v>0</v>
      </c>
      <c r="P172" s="32">
        <f>ROUND(VLOOKUP($B172,'3.ข้อมูลงบทดลองปัจจุบัน'!$A$5:$CL$846,15,0),2)</f>
        <v>0</v>
      </c>
      <c r="Q172" s="32">
        <f>ROUND(VLOOKUP($B172,'3.ข้อมูลงบทดลองปัจจุบัน'!$A$5:$CL$846,16,0),2)</f>
        <v>0</v>
      </c>
      <c r="R172" s="32">
        <f>ROUND(VLOOKUP($B172,'3.ข้อมูลงบทดลองปัจจุบัน'!$A$5:$CL$846,17,0),2)</f>
        <v>0</v>
      </c>
      <c r="S172" s="32">
        <f>ROUND(VLOOKUP($B172,'3.ข้อมูลงบทดลองปัจจุบัน'!$A$5:$CL$846,18,0),2)</f>
        <v>0</v>
      </c>
      <c r="T172" s="32">
        <f>ROUND(VLOOKUP($B172,'3.ข้อมูลงบทดลองปัจจุบัน'!$A$5:$CL$846,19,0),2)</f>
        <v>0</v>
      </c>
      <c r="U172" s="32">
        <f>ROUND(VLOOKUP($B172,'3.ข้อมูลงบทดลองปัจจุบัน'!$A$5:$CL$846,20,0),2)</f>
        <v>0</v>
      </c>
      <c r="V172" s="32">
        <f>ROUND(VLOOKUP($B172,'3.ข้อมูลงบทดลองปัจจุบัน'!$A$5:$CL$846,21,0),2)</f>
        <v>0</v>
      </c>
      <c r="W172" s="32">
        <f>ROUND(VLOOKUP($B172,'3.ข้อมูลงบทดลองปัจจุบัน'!$A$5:$CL$846,22,0),2)</f>
        <v>0</v>
      </c>
      <c r="X172" s="32">
        <f>ROUND(VLOOKUP($B172,'3.ข้อมูลงบทดลองปัจจุบัน'!$A$5:$CL$846,23,0),2)</f>
        <v>0</v>
      </c>
      <c r="Y172" s="32">
        <f>ROUND(VLOOKUP($B172,'3.ข้อมูลงบทดลองปัจจุบัน'!$A$5:$CL$846,24,0),2)</f>
        <v>0</v>
      </c>
      <c r="Z172" s="32">
        <f>ROUND(VLOOKUP($B172,'3.ข้อมูลงบทดลองปัจจุบัน'!$A$5:$CL$846,25,0),2)</f>
        <v>0</v>
      </c>
      <c r="AA172" s="32">
        <f>ROUND(VLOOKUP($B172,'3.ข้อมูลงบทดลองปัจจุบัน'!$A$5:$CL$846,26,0),2)</f>
        <v>0</v>
      </c>
      <c r="AB172" s="32">
        <f>ROUND(VLOOKUP($B172,'3.ข้อมูลงบทดลองปัจจุบัน'!$A$5:$CL$846,27,0),2)</f>
        <v>0</v>
      </c>
      <c r="AC172" s="32">
        <f>ROUND(VLOOKUP($B172,'3.ข้อมูลงบทดลองปัจจุบัน'!$A$5:$CL$846,28,0),2)</f>
        <v>0</v>
      </c>
      <c r="AD172" s="32">
        <f>ROUND(VLOOKUP($B172,'3.ข้อมูลงบทดลองปัจจุบัน'!$A$5:$CL$846,29,0),2)</f>
        <v>0</v>
      </c>
      <c r="AE172" s="32">
        <f>ROUND(VLOOKUP($B172,'3.ข้อมูลงบทดลองปัจจุบัน'!$A$5:$CL$846,30,0),2)</f>
        <v>0</v>
      </c>
      <c r="AF172" s="32">
        <f>ROUND(VLOOKUP($B172,'3.ข้อมูลงบทดลองปัจจุบัน'!$A$5:$CL$846,31,0),2)</f>
        <v>0</v>
      </c>
      <c r="AG172" s="32">
        <f>ROUND(VLOOKUP($B172,'3.ข้อมูลงบทดลองปัจจุบัน'!$A$5:$CL$846,32,0),2)</f>
        <v>0</v>
      </c>
      <c r="AH172" s="32">
        <f>ROUND(VLOOKUP($B172,'3.ข้อมูลงบทดลองปัจจุบัน'!$A$5:$CL$846,33,0),2)</f>
        <v>0</v>
      </c>
      <c r="AI172" s="32">
        <f>ROUND(VLOOKUP($B172,'3.ข้อมูลงบทดลองปัจจุบัน'!$A$5:$CL$846,34,0),2)</f>
        <v>0</v>
      </c>
      <c r="AJ172" s="32">
        <f>ROUND(VLOOKUP($B172,'3.ข้อมูลงบทดลองปัจจุบัน'!$A$5:$CL$846,35,0),2)</f>
        <v>0</v>
      </c>
      <c r="AK172" s="32">
        <f>ROUND(VLOOKUP($B172,'3.ข้อมูลงบทดลองปัจจุบัน'!$A$5:$CL$846,36,0),2)</f>
        <v>0</v>
      </c>
      <c r="AL172" s="32">
        <f>ROUND(VLOOKUP($B172,'3.ข้อมูลงบทดลองปัจจุบัน'!$A$5:$CL$846,37,0),2)</f>
        <v>0</v>
      </c>
      <c r="AM172" s="32">
        <f>ROUND(VLOOKUP($B172,'3.ข้อมูลงบทดลองปัจจุบัน'!$A$5:$CL$846,38,0),2)</f>
        <v>0</v>
      </c>
      <c r="AN172" s="32">
        <f>ROUND(VLOOKUP($B172,'3.ข้อมูลงบทดลองปัจจุบัน'!$A$5:$CL$846,39,0),2)</f>
        <v>0</v>
      </c>
      <c r="AO172" s="32">
        <f>ROUND(VLOOKUP($B172,'3.ข้อมูลงบทดลองปัจจุบัน'!$A$5:$CL$846,40,0),2)</f>
        <v>0</v>
      </c>
      <c r="AP172" s="32">
        <f>ROUND(VLOOKUP($B172,'3.ข้อมูลงบทดลองปัจจุบัน'!$A$5:$CL$846,41,0),2)</f>
        <v>0</v>
      </c>
      <c r="AQ172" s="32">
        <f>ROUND(VLOOKUP($B172,'3.ข้อมูลงบทดลองปัจจุบัน'!$A$5:$CL$846,42,0),2)</f>
        <v>0</v>
      </c>
      <c r="AR172" s="32">
        <f>ROUND(VLOOKUP($B172,'3.ข้อมูลงบทดลองปัจจุบัน'!$A$5:$CL$846,43,0),2)</f>
        <v>0</v>
      </c>
      <c r="AS172" s="32">
        <f>ROUND(VLOOKUP($B172,'3.ข้อมูลงบทดลองปัจจุบัน'!$A$5:$CL$846,44,0),2)</f>
        <v>0</v>
      </c>
      <c r="AT172" s="32">
        <f>ROUND(VLOOKUP($B172,'3.ข้อมูลงบทดลองปัจจุบัน'!$A$5:$CL$846,45,0),2)</f>
        <v>0</v>
      </c>
      <c r="AU172" s="32">
        <f>ROUND(VLOOKUP($B172,'3.ข้อมูลงบทดลองปัจจุบัน'!$A$5:$CL$846,46,0),2)</f>
        <v>0</v>
      </c>
      <c r="AV172" s="32">
        <f>ROUND(VLOOKUP($B172,'3.ข้อมูลงบทดลองปัจจุบัน'!$A$5:$CL$846,47,0),2)</f>
        <v>0</v>
      </c>
      <c r="AW172" s="32">
        <f>ROUND(VLOOKUP($B172,'3.ข้อมูลงบทดลองปัจจุบัน'!$A$5:$CL$846,48,0),2)</f>
        <v>0</v>
      </c>
      <c r="AX172" s="32">
        <f>ROUND(VLOOKUP($B172,'3.ข้อมูลงบทดลองปัจจุบัน'!$A$5:$CL$846,49,0),2)</f>
        <v>0</v>
      </c>
      <c r="AY172" s="32">
        <f>ROUND(VLOOKUP($B172,'3.ข้อมูลงบทดลองปัจจุบัน'!$A$5:$CL$846,50,0),2)</f>
        <v>0</v>
      </c>
      <c r="AZ172" s="32">
        <f>ROUND(VLOOKUP($B172,'3.ข้อมูลงบทดลองปัจจุบัน'!$A$5:$CL$846,51,0),2)</f>
        <v>0</v>
      </c>
      <c r="BA172" s="32">
        <f>ROUND(VLOOKUP($B172,'3.ข้อมูลงบทดลองปัจจุบัน'!$A$5:$CL$846,52,0),2)</f>
        <v>0</v>
      </c>
      <c r="BB172" s="32">
        <f>ROUND(VLOOKUP($B172,'3.ข้อมูลงบทดลองปัจจุบัน'!$A$5:$CL$846,53,0),2)</f>
        <v>0</v>
      </c>
      <c r="BC172" s="32">
        <f>ROUND(VLOOKUP($B172,'3.ข้อมูลงบทดลองปัจจุบัน'!$A$5:$CL$846,54,0),2)</f>
        <v>0</v>
      </c>
      <c r="BD172" s="32">
        <f>ROUND(VLOOKUP($B172,'3.ข้อมูลงบทดลองปัจจุบัน'!$A$5:$CL$846,55,0),2)</f>
        <v>0</v>
      </c>
      <c r="BE172" s="32">
        <f>ROUND(VLOOKUP($B172,'3.ข้อมูลงบทดลองปัจจุบัน'!$A$5:$CL$846,56,0),2)</f>
        <v>0</v>
      </c>
      <c r="BF172" s="32">
        <f>ROUND(VLOOKUP($B172,'3.ข้อมูลงบทดลองปัจจุบัน'!$A$5:$CL$846,57,0),2)</f>
        <v>0</v>
      </c>
      <c r="BG172" s="32">
        <f>ROUND(VLOOKUP($B172,'3.ข้อมูลงบทดลองปัจจุบัน'!$A$5:$CL$846,58,0),2)</f>
        <v>0</v>
      </c>
      <c r="BH172" s="32">
        <f>ROUND(VLOOKUP($B172,'3.ข้อมูลงบทดลองปัจจุบัน'!$A$5:$CL$846,59,0),2)</f>
        <v>0</v>
      </c>
      <c r="BI172" s="32">
        <f>ROUND(VLOOKUP($B172,'3.ข้อมูลงบทดลองปัจจุบัน'!$A$5:$CL$846,60,0),2)</f>
        <v>0</v>
      </c>
      <c r="BJ172" s="32">
        <f>ROUND(VLOOKUP($B172,'3.ข้อมูลงบทดลองปัจจุบัน'!$A$5:$CL$846,61,0),2)</f>
        <v>0</v>
      </c>
      <c r="BK172" s="32">
        <f>ROUND(VLOOKUP($B172,'3.ข้อมูลงบทดลองปัจจุบัน'!$A$5:$CL$846,62,0),2)</f>
        <v>0</v>
      </c>
      <c r="BL172" s="32">
        <f>ROUND(VLOOKUP($B172,'3.ข้อมูลงบทดลองปัจจุบัน'!$A$5:$CL$846,63,0),2)</f>
        <v>0</v>
      </c>
      <c r="BM172" s="32">
        <f>ROUND(VLOOKUP($B172,'3.ข้อมูลงบทดลองปัจจุบัน'!$A$5:$CL$846,64,0),2)</f>
        <v>0</v>
      </c>
      <c r="BN172" s="32">
        <f>ROUND(VLOOKUP($B172,'3.ข้อมูลงบทดลองปัจจุบัน'!$A$5:$CL$846,65,0),2)</f>
        <v>0</v>
      </c>
      <c r="BO172" s="32">
        <f>ROUND(VLOOKUP($B172,'3.ข้อมูลงบทดลองปัจจุบัน'!$A$5:$CL$846,66,0),2)</f>
        <v>0</v>
      </c>
      <c r="BP172" s="32">
        <f>ROUND(VLOOKUP($B172,'3.ข้อมูลงบทดลองปัจจุบัน'!$A$5:$CL$846,67,0),2)</f>
        <v>0</v>
      </c>
      <c r="BQ172" s="32">
        <f>ROUND(VLOOKUP($B172,'3.ข้อมูลงบทดลองปัจจุบัน'!$A$5:$CL$846,68,0),2)</f>
        <v>0</v>
      </c>
      <c r="BR172" s="32">
        <f>ROUND(VLOOKUP($B172,'3.ข้อมูลงบทดลองปัจจุบัน'!$A$5:$CL$846,69,0),2)</f>
        <v>0</v>
      </c>
      <c r="BS172" s="32">
        <f>ROUND(VLOOKUP($B172,'3.ข้อมูลงบทดลองปัจจุบัน'!$A$5:$CL$846,70,0),2)</f>
        <v>0</v>
      </c>
      <c r="BT172" s="32">
        <f>ROUND(VLOOKUP($B172,'3.ข้อมูลงบทดลองปัจจุบัน'!$A$5:$CL$846,71,0),2)</f>
        <v>0</v>
      </c>
      <c r="BU172" s="32">
        <f>ROUND(VLOOKUP($B172,'3.ข้อมูลงบทดลองปัจจุบัน'!$A$5:$CL$846,72,0),2)</f>
        <v>0</v>
      </c>
      <c r="BV172" s="32">
        <f>ROUND(VLOOKUP($B172,'3.ข้อมูลงบทดลองปัจจุบัน'!$A$5:$CL$846,73,0),2)</f>
        <v>0</v>
      </c>
      <c r="BW172" s="32">
        <f>ROUND(VLOOKUP($B172,'3.ข้อมูลงบทดลองปัจจุบัน'!$A$5:$CL$846,74,0),2)</f>
        <v>0</v>
      </c>
      <c r="BX172" s="32">
        <f>ROUND(VLOOKUP($B172,'3.ข้อมูลงบทดลองปัจจุบัน'!$A$5:$CL$846,75,0),2)</f>
        <v>0</v>
      </c>
      <c r="BY172" s="32">
        <f>ROUND(VLOOKUP($B172,'3.ข้อมูลงบทดลองปัจจุบัน'!$A$5:$CL$846,76,0),2)</f>
        <v>0</v>
      </c>
      <c r="BZ172" s="32">
        <f>ROUND(VLOOKUP($B172,'3.ข้อมูลงบทดลองปัจจุบัน'!$A$5:$CL$846,77,0),2)</f>
        <v>20168.11</v>
      </c>
      <c r="CA172" s="32">
        <f>ROUND(VLOOKUP($B172,'3.ข้อมูลงบทดลองปัจจุบัน'!$A$5:$CL$846,78,0),2)</f>
        <v>0</v>
      </c>
      <c r="CB172" s="32">
        <f>ROUND(VLOOKUP($B172,'3.ข้อมูลงบทดลองปัจจุบัน'!$A$5:$CL$846,79,0),2)</f>
        <v>0</v>
      </c>
      <c r="CC172" s="32">
        <f>ROUND(VLOOKUP($B172,'3.ข้อมูลงบทดลองปัจจุบัน'!$A$5:$CL$846,80,0),2)</f>
        <v>0</v>
      </c>
      <c r="CD172" s="32">
        <f>ROUND(VLOOKUP($B172,'3.ข้อมูลงบทดลองปัจจุบัน'!$A$5:$CL$846,81,0),2)</f>
        <v>0</v>
      </c>
      <c r="CE172" s="32">
        <f>ROUND(VLOOKUP($B172,'3.ข้อมูลงบทดลองปัจจุบัน'!$A$5:$CL$846,82,0),2)</f>
        <v>0</v>
      </c>
      <c r="CF172" s="32">
        <f>ROUND(VLOOKUP($B172,'3.ข้อมูลงบทดลองปัจจุบัน'!$A$5:$CL$846,83,0),2)</f>
        <v>0</v>
      </c>
      <c r="CG172" s="32">
        <f>ROUND(VLOOKUP($B172,'3.ข้อมูลงบทดลองปัจจุบัน'!$A$5:$CL$846,84,0),2)</f>
        <v>25</v>
      </c>
      <c r="CH172" s="32">
        <f>ROUND(VLOOKUP($B172,'3.ข้อมูลงบทดลองปัจจุบัน'!$A$5:$CL$846,85,0),2)</f>
        <v>0</v>
      </c>
      <c r="CI172" s="32">
        <f>ROUND(VLOOKUP($B172,'3.ข้อมูลงบทดลองปัจจุบัน'!$A$5:$CL$846,86,0),2)</f>
        <v>0</v>
      </c>
      <c r="CJ172" s="32">
        <f>ROUND(VLOOKUP($B172,'3.ข้อมูลงบทดลองปัจจุบัน'!$A$5:$CL$846,87,0),2)</f>
        <v>0</v>
      </c>
      <c r="CK172" s="32">
        <f>ROUND(VLOOKUP($B172,'3.ข้อมูลงบทดลองปัจจุบัน'!$A$5:$CL$846,88,0),2)</f>
        <v>0</v>
      </c>
      <c r="CL172" s="32">
        <f>ROUND(VLOOKUP($B172,'3.ข้อมูลงบทดลองปัจจุบัน'!$A$5:$CL$846,89,0),2)</f>
        <v>0</v>
      </c>
      <c r="CM172" s="32">
        <f>ROUND(VLOOKUP($B172,'3.ข้อมูลงบทดลองปัจจุบัน'!$A$5:$CL$846,90,0),2)</f>
        <v>0</v>
      </c>
      <c r="CO172" s="75"/>
    </row>
    <row r="173" spans="1:94" x14ac:dyDescent="0.7">
      <c r="A173" s="101" t="s">
        <v>1472</v>
      </c>
      <c r="B173" s="101" t="s">
        <v>2072</v>
      </c>
      <c r="C173" s="100" t="s">
        <v>717</v>
      </c>
      <c r="D173" s="32">
        <f>ROUND(VLOOKUP($B173,'3.ข้อมูลงบทดลองปัจจุบัน'!$A$5:$CL$846,3,0),2)</f>
        <v>316</v>
      </c>
      <c r="E173" s="32">
        <f>ROUND(VLOOKUP($B173,'3.ข้อมูลงบทดลองปัจจุบัน'!$A$5:$CL$846,4,0),2)</f>
        <v>72</v>
      </c>
      <c r="F173" s="32">
        <f>ROUND(VLOOKUP($B173,'3.ข้อมูลงบทดลองปัจจุบัน'!$A$5:$CL$846,5,0),2)</f>
        <v>47</v>
      </c>
      <c r="G173" s="32">
        <f>ROUND(VLOOKUP($B173,'3.ข้อมูลงบทดลองปัจจุบัน'!$A$5:$CL$846,6,0),2)</f>
        <v>59</v>
      </c>
      <c r="H173" s="32">
        <f>ROUND(VLOOKUP($B173,'3.ข้อมูลงบทดลองปัจจุบัน'!$A$5:$CL$846,7,0),2)</f>
        <v>41</v>
      </c>
      <c r="I173" s="32">
        <f>ROUND(VLOOKUP($B173,'3.ข้อมูลงบทดลองปัจจุบัน'!$A$5:$CL$846,8,0),2)</f>
        <v>599</v>
      </c>
      <c r="J173" s="32">
        <f>ROUND(VLOOKUP($B173,'3.ข้อมูลงบทดลองปัจจุบัน'!$A$5:$CL$846,9,0),2)</f>
        <v>41</v>
      </c>
      <c r="K173" s="32">
        <f>ROUND(VLOOKUP($B173,'3.ข้อมูลงบทดลองปัจจุบัน'!$A$5:$CL$846,10,0),2)</f>
        <v>254</v>
      </c>
      <c r="L173" s="32">
        <f>ROUND(VLOOKUP($B173,'3.ข้อมูลงบทดลองปัจจุบัน'!$A$5:$CL$846,11,0),2)</f>
        <v>47</v>
      </c>
      <c r="M173" s="32">
        <f>ROUND(VLOOKUP($B173,'3.ข้อมูลงบทดลองปัจจุบัน'!$A$5:$CL$846,12,0),2)</f>
        <v>158.6</v>
      </c>
      <c r="N173" s="32">
        <f>ROUND(VLOOKUP($B173,'3.ข้อมูลงบทดลองปัจจุบัน'!$A$5:$CL$846,13,0),2)</f>
        <v>131</v>
      </c>
      <c r="O173" s="32">
        <f>ROUND(VLOOKUP($B173,'3.ข้อมูลงบทดลองปัจจุบัน'!$A$5:$CL$846,14,0),2)</f>
        <v>42</v>
      </c>
      <c r="P173" s="32">
        <f>ROUND(VLOOKUP($B173,'3.ข้อมูลงบทดลองปัจจุบัน'!$A$5:$CL$846,15,0),2)</f>
        <v>198</v>
      </c>
      <c r="Q173" s="32">
        <f>ROUND(VLOOKUP($B173,'3.ข้อมูลงบทดลองปัจจุบัน'!$A$5:$CL$846,16,0),2)</f>
        <v>54</v>
      </c>
      <c r="R173" s="32">
        <f>ROUND(VLOOKUP($B173,'3.ข้อมูลงบทดลองปัจจุบัน'!$A$5:$CL$846,17,0),2)</f>
        <v>54</v>
      </c>
      <c r="S173" s="32">
        <f>ROUND(VLOOKUP($B173,'3.ข้อมูลงบทดลองปัจจุบัน'!$A$5:$CL$846,18,0),2)</f>
        <v>114</v>
      </c>
      <c r="T173" s="32">
        <f>ROUND(VLOOKUP($B173,'3.ข้อมูลงบทดลองปัจจุบัน'!$A$5:$CL$846,19,0),2)</f>
        <v>48</v>
      </c>
      <c r="U173" s="32">
        <f>ROUND(VLOOKUP($B173,'3.ข้อมูลงบทดลองปัจจุบัน'!$A$5:$CL$846,20,0),2)</f>
        <v>48</v>
      </c>
      <c r="V173" s="32">
        <f>ROUND(VLOOKUP($B173,'3.ข้อมูลงบทดลองปัจจุบัน'!$A$5:$CL$846,21,0),2)</f>
        <v>36</v>
      </c>
      <c r="W173" s="32">
        <f>ROUND(VLOOKUP($B173,'3.ข้อมูลงบทดลองปัจจุบัน'!$A$5:$CL$846,22,0),2)</f>
        <v>24</v>
      </c>
      <c r="X173" s="32">
        <f>ROUND(VLOOKUP($B173,'3.ข้อมูลงบทดลองปัจจุบัน'!$A$5:$CL$846,23,0),2)</f>
        <v>1368.5</v>
      </c>
      <c r="Y173" s="32">
        <f>ROUND(VLOOKUP($B173,'3.ข้อมูลงบทดลองปัจจุบัน'!$A$5:$CL$846,24,0),2)</f>
        <v>259</v>
      </c>
      <c r="Z173" s="32">
        <f>ROUND(VLOOKUP($B173,'3.ข้อมูลงบทดลองปัจจุบัน'!$A$5:$CL$846,25,0),2)</f>
        <v>42</v>
      </c>
      <c r="AA173" s="32">
        <f>ROUND(VLOOKUP($B173,'3.ข้อมูลงบทดลองปัจจุบัน'!$A$5:$CL$846,26,0),2)</f>
        <v>0</v>
      </c>
      <c r="AB173" s="32">
        <f>ROUND(VLOOKUP($B173,'3.ข้อมูลงบทดลองปัจจุบัน'!$A$5:$CL$846,27,0),2)</f>
        <v>85</v>
      </c>
      <c r="AC173" s="32">
        <f>ROUND(VLOOKUP($B173,'3.ข้อมูลงบทดลองปัจจุบัน'!$A$5:$CL$846,28,0),2)</f>
        <v>42</v>
      </c>
      <c r="AD173" s="32">
        <f>ROUND(VLOOKUP($B173,'3.ข้อมูลงบทดลองปัจจุบัน'!$A$5:$CL$846,29,0),2)</f>
        <v>0</v>
      </c>
      <c r="AE173" s="32">
        <f>ROUND(VLOOKUP($B173,'3.ข้อมูลงบทดลองปัจจุบัน'!$A$5:$CL$846,30,0),2)</f>
        <v>352</v>
      </c>
      <c r="AF173" s="32">
        <f>ROUND(VLOOKUP($B173,'3.ข้อมูลงบทดลองปัจจุบัน'!$A$5:$CL$846,31,0),2)</f>
        <v>53</v>
      </c>
      <c r="AG173" s="32">
        <f>ROUND(VLOOKUP($B173,'3.ข้อมูลงบทดลองปัจจุบัน'!$A$5:$CL$846,32,0),2)</f>
        <v>53</v>
      </c>
      <c r="AH173" s="32">
        <f>ROUND(VLOOKUP($B173,'3.ข้อมูลงบทดลองปัจจุบัน'!$A$5:$CL$846,33,0),2)</f>
        <v>64</v>
      </c>
      <c r="AI173" s="32">
        <f>ROUND(VLOOKUP($B173,'3.ข้อมูลงบทดลองปัจจุบัน'!$A$5:$CL$846,34,0),2)</f>
        <v>140</v>
      </c>
      <c r="AJ173" s="32">
        <f>ROUND(VLOOKUP($B173,'3.ข้อมูลงบทดลองปัจจุบัน'!$A$5:$CL$846,35,0),2)</f>
        <v>29</v>
      </c>
      <c r="AK173" s="32">
        <f>ROUND(VLOOKUP($B173,'3.ข้อมูลงบทดลองปัจจุบัน'!$A$5:$CL$846,36,0),2)</f>
        <v>18</v>
      </c>
      <c r="AL173" s="32">
        <f>ROUND(VLOOKUP($B173,'3.ข้อมูลงบทดลองปัจจุบัน'!$A$5:$CL$846,37,0),2)</f>
        <v>35760.11</v>
      </c>
      <c r="AM173" s="32">
        <f>ROUND(VLOOKUP($B173,'3.ข้อมูลงบทดลองปัจจุบัน'!$A$5:$CL$846,38,0),2)</f>
        <v>42</v>
      </c>
      <c r="AN173" s="32">
        <f>ROUND(VLOOKUP($B173,'3.ข้อมูลงบทดลองปัจจุบัน'!$A$5:$CL$846,39,0),2)</f>
        <v>42</v>
      </c>
      <c r="AO173" s="32">
        <f>ROUND(VLOOKUP($B173,'3.ข้อมูลงบทดลองปัจจุบัน'!$A$5:$CL$846,40,0),2)</f>
        <v>992</v>
      </c>
      <c r="AP173" s="32">
        <f>ROUND(VLOOKUP($B173,'3.ข้อมูลงบทดลองปัจจุบัน'!$A$5:$CL$846,41,0),2)</f>
        <v>54</v>
      </c>
      <c r="AQ173" s="32">
        <f>ROUND(VLOOKUP($B173,'3.ข้อมูลงบทดลองปัจจุบัน'!$A$5:$CL$846,42,0),2)</f>
        <v>36</v>
      </c>
      <c r="AR173" s="32">
        <f>ROUND(VLOOKUP($B173,'3.ข้อมูลงบทดลองปัจจุบัน'!$A$5:$CL$846,43,0),2)</f>
        <v>24</v>
      </c>
      <c r="AS173" s="32">
        <f>ROUND(VLOOKUP($B173,'3.ข้อมูลงบทดลองปัจจุบัน'!$A$5:$CL$846,44,0),2)</f>
        <v>132</v>
      </c>
      <c r="AT173" s="32">
        <f>ROUND(VLOOKUP($B173,'3.ข้อมูลงบทดลองปัจจุบัน'!$A$5:$CL$846,45,0),2)</f>
        <v>24</v>
      </c>
      <c r="AU173" s="32">
        <f>ROUND(VLOOKUP($B173,'3.ข้อมูลงบทดลองปัจจุบัน'!$A$5:$CL$846,46,0),2)</f>
        <v>286.63</v>
      </c>
      <c r="AV173" s="32">
        <f>ROUND(VLOOKUP($B173,'3.ข้อมูลงบทดลองปัจจุบัน'!$A$5:$CL$846,47,0),2)</f>
        <v>396.74</v>
      </c>
      <c r="AW173" s="32">
        <f>ROUND(VLOOKUP($B173,'3.ข้อมูลงบทดลองปัจจุบัน'!$A$5:$CL$846,48,0),2)</f>
        <v>42</v>
      </c>
      <c r="AX173" s="32">
        <f>ROUND(VLOOKUP($B173,'3.ข้อมูลงบทดลองปัจจุบัน'!$A$5:$CL$846,49,0),2)</f>
        <v>121</v>
      </c>
      <c r="AY173" s="32">
        <f>ROUND(VLOOKUP($B173,'3.ข้อมูลงบทดลองปัจจุบัน'!$A$5:$CL$846,50,0),2)</f>
        <v>42</v>
      </c>
      <c r="AZ173" s="32">
        <f>ROUND(VLOOKUP($B173,'3.ข้อมูลงบทดลองปัจจุบัน'!$A$5:$CL$846,51,0),2)</f>
        <v>36</v>
      </c>
      <c r="BA173" s="32">
        <f>ROUND(VLOOKUP($B173,'3.ข้อมูลงบทดลองปัจจุบัน'!$A$5:$CL$846,52,0),2)</f>
        <v>36</v>
      </c>
      <c r="BB173" s="32">
        <f>ROUND(VLOOKUP($B173,'3.ข้อมูลงบทดลองปัจจุบัน'!$A$5:$CL$846,53,0),2)</f>
        <v>245</v>
      </c>
      <c r="BC173" s="32">
        <f>ROUND(VLOOKUP($B173,'3.ข้อมูลงบทดลองปัจจุบัน'!$A$5:$CL$846,54,0),2)</f>
        <v>54</v>
      </c>
      <c r="BD173" s="32">
        <f>ROUND(VLOOKUP($B173,'3.ข้อมูลงบทดลองปัจจุบัน'!$A$5:$CL$846,55,0),2)</f>
        <v>23714.28</v>
      </c>
      <c r="BE173" s="32">
        <f>ROUND(VLOOKUP($B173,'3.ข้อมูลงบทดลองปัจจุบัน'!$A$5:$CL$846,56,0),2)</f>
        <v>54</v>
      </c>
      <c r="BF173" s="32">
        <f>ROUND(VLOOKUP($B173,'3.ข้อมูลงบทดลองปัจจุบัน'!$A$5:$CL$846,57,0),2)</f>
        <v>150</v>
      </c>
      <c r="BG173" s="32">
        <f>ROUND(VLOOKUP($B173,'3.ข้อมูลงบทดลองปัจจุบัน'!$A$5:$CL$846,58,0),2)</f>
        <v>78</v>
      </c>
      <c r="BH173" s="32">
        <f>ROUND(VLOOKUP($B173,'3.ข้อมูลงบทดลองปัจจุบัน'!$A$5:$CL$846,59,0),2)</f>
        <v>17839.5</v>
      </c>
      <c r="BI173" s="32">
        <f>ROUND(VLOOKUP($B173,'3.ข้อมูลงบทดลองปัจจุบัน'!$A$5:$CL$846,60,0),2)</f>
        <v>36</v>
      </c>
      <c r="BJ173" s="32">
        <f>ROUND(VLOOKUP($B173,'3.ข้อมูลงบทดลองปัจจุบัน'!$A$5:$CL$846,61,0),2)</f>
        <v>18</v>
      </c>
      <c r="BK173" s="32">
        <f>ROUND(VLOOKUP($B173,'3.ข้อมูลงบทดลองปัจจุบัน'!$A$5:$CL$846,62,0),2)</f>
        <v>207</v>
      </c>
      <c r="BL173" s="32">
        <f>ROUND(VLOOKUP($B173,'3.ข้อมูลงบทดลองปัจจุบัน'!$A$5:$CL$846,63,0),2)</f>
        <v>12</v>
      </c>
      <c r="BM173" s="32">
        <f>ROUND(VLOOKUP($B173,'3.ข้อมูลงบทดลองปัจจุบัน'!$A$5:$CL$846,64,0),2)</f>
        <v>612</v>
      </c>
      <c r="BN173" s="32">
        <f>ROUND(VLOOKUP($B173,'3.ข้อมูลงบทดลองปัจจุบัน'!$A$5:$CL$846,65,0),2)</f>
        <v>148</v>
      </c>
      <c r="BO173" s="32">
        <f>ROUND(VLOOKUP($B173,'3.ข้อมูลงบทดลองปัจจุบัน'!$A$5:$CL$846,66,0),2)</f>
        <v>288</v>
      </c>
      <c r="BP173" s="32">
        <f>ROUND(VLOOKUP($B173,'3.ข้อมูลงบทดลองปัจจุบัน'!$A$5:$CL$846,67,0),2)</f>
        <v>240</v>
      </c>
      <c r="BQ173" s="32">
        <f>ROUND(VLOOKUP($B173,'3.ข้อมูลงบทดลองปัจจุบัน'!$A$5:$CL$846,68,0),2)</f>
        <v>240</v>
      </c>
      <c r="BR173" s="32">
        <f>ROUND(VLOOKUP($B173,'3.ข้อมูลงบทดลองปัจจุบัน'!$A$5:$CL$846,69,0),2)</f>
        <v>240</v>
      </c>
      <c r="BS173" s="32">
        <f>ROUND(VLOOKUP($B173,'3.ข้อมูลงบทดลองปัจจุบัน'!$A$5:$CL$846,70,0),2)</f>
        <v>910.87</v>
      </c>
      <c r="BT173" s="32">
        <f>ROUND(VLOOKUP($B173,'3.ข้อมูลงบทดลองปัจจุบัน'!$A$5:$CL$846,71,0),2)</f>
        <v>60</v>
      </c>
      <c r="BU173" s="32">
        <f>ROUND(VLOOKUP($B173,'3.ข้อมูลงบทดลองปัจจุบัน'!$A$5:$CL$846,72,0),2)</f>
        <v>64</v>
      </c>
      <c r="BV173" s="32">
        <f>ROUND(VLOOKUP($B173,'3.ข้อมูลงบทดลองปัจจุบัน'!$A$5:$CL$846,73,0),2)</f>
        <v>1763.07</v>
      </c>
      <c r="BW173" s="32">
        <f>ROUND(VLOOKUP($B173,'3.ข้อมูลงบทดลองปัจจุบัน'!$A$5:$CL$846,74,0),2)</f>
        <v>36</v>
      </c>
      <c r="BX173" s="32">
        <f>ROUND(VLOOKUP($B173,'3.ข้อมูลงบทดลองปัจจุบัน'!$A$5:$CL$846,75,0),2)</f>
        <v>78</v>
      </c>
      <c r="BY173" s="32">
        <f>ROUND(VLOOKUP($B173,'3.ข้อมูลงบทดลองปัจจุบัน'!$A$5:$CL$846,76,0),2)</f>
        <v>1215.1500000000001</v>
      </c>
      <c r="BZ173" s="32">
        <f>ROUND(VLOOKUP($B173,'3.ข้อมูลงบทดลองปัจจุบัน'!$A$5:$CL$846,77,0),2)</f>
        <v>390</v>
      </c>
      <c r="CA173" s="32">
        <f>ROUND(VLOOKUP($B173,'3.ข้อมูลงบทดลองปัจจุบัน'!$A$5:$CL$846,78,0),2)</f>
        <v>2406</v>
      </c>
      <c r="CB173" s="32">
        <f>ROUND(VLOOKUP($B173,'3.ข้อมูลงบทดลองปัจจุบัน'!$A$5:$CL$846,79,0),2)</f>
        <v>36</v>
      </c>
      <c r="CC173" s="32">
        <f>ROUND(VLOOKUP($B173,'3.ข้อมูลงบทดลองปัจจุบัน'!$A$5:$CL$846,80,0),2)</f>
        <v>0</v>
      </c>
      <c r="CD173" s="32">
        <f>ROUND(VLOOKUP($B173,'3.ข้อมูลงบทดลองปัจจุบัน'!$A$5:$CL$846,81,0),2)</f>
        <v>396</v>
      </c>
      <c r="CE173" s="32">
        <f>ROUND(VLOOKUP($B173,'3.ข้อมูลงบทดลองปัจจุบัน'!$A$5:$CL$846,82,0),2)</f>
        <v>59</v>
      </c>
      <c r="CF173" s="32">
        <f>ROUND(VLOOKUP($B173,'3.ข้อมูลงบทดลองปัจจุบัน'!$A$5:$CL$846,83,0),2)</f>
        <v>102</v>
      </c>
      <c r="CG173" s="32">
        <f>ROUND(VLOOKUP($B173,'3.ข้อมูลงบทดลองปัจจุบัน'!$A$5:$CL$846,84,0),2)</f>
        <v>168</v>
      </c>
      <c r="CH173" s="32">
        <f>ROUND(VLOOKUP($B173,'3.ข้อมูลงบทดลองปัจจุบัน'!$A$5:$CL$846,85,0),2)</f>
        <v>58</v>
      </c>
      <c r="CI173" s="32">
        <f>ROUND(VLOOKUP($B173,'3.ข้อมูลงบทดลองปัจจุบัน'!$A$5:$CL$846,86,0),2)</f>
        <v>54</v>
      </c>
      <c r="CJ173" s="32">
        <f>ROUND(VLOOKUP($B173,'3.ข้อมูลงบทดลองปัจจุบัน'!$A$5:$CL$846,87,0),2)</f>
        <v>42</v>
      </c>
      <c r="CK173" s="32">
        <f>ROUND(VLOOKUP($B173,'3.ข้อมูลงบทดลองปัจจุบัน'!$A$5:$CL$846,88,0),2)</f>
        <v>294</v>
      </c>
      <c r="CL173" s="32">
        <f>ROUND(VLOOKUP($B173,'3.ข้อมูลงบทดลองปัจจุบัน'!$A$5:$CL$846,89,0),2)</f>
        <v>36</v>
      </c>
      <c r="CM173" s="32">
        <f>ROUND(VLOOKUP($B173,'3.ข้อมูลงบทดลองปัจจุบัน'!$A$5:$CL$846,90,0),2)</f>
        <v>48</v>
      </c>
      <c r="CO173" s="75"/>
    </row>
    <row r="174" spans="1:94" x14ac:dyDescent="0.7">
      <c r="A174" s="101" t="s">
        <v>1472</v>
      </c>
      <c r="B174" s="101" t="s">
        <v>2073</v>
      </c>
      <c r="C174" s="100" t="s">
        <v>718</v>
      </c>
      <c r="D174" s="32">
        <f>ROUND(VLOOKUP($B174,'3.ข้อมูลงบทดลองปัจจุบัน'!$A$5:$CL$846,3,0),2)</f>
        <v>16743968.02</v>
      </c>
      <c r="E174" s="32">
        <f>ROUND(VLOOKUP($B174,'3.ข้อมูลงบทดลองปัจจุบัน'!$A$5:$CL$846,4,0),2)</f>
        <v>2742437.07</v>
      </c>
      <c r="F174" s="32">
        <f>ROUND(VLOOKUP($B174,'3.ข้อมูลงบทดลองปัจจุบัน'!$A$5:$CL$846,5,0),2)</f>
        <v>1935348.85</v>
      </c>
      <c r="G174" s="32">
        <f>ROUND(VLOOKUP($B174,'3.ข้อมูลงบทดลองปัจจุบัน'!$A$5:$CL$846,6,0),2)</f>
        <v>1208437.1100000001</v>
      </c>
      <c r="H174" s="32">
        <f>ROUND(VLOOKUP($B174,'3.ข้อมูลงบทดลองปัจจุบัน'!$A$5:$CL$846,7,0),2)</f>
        <v>1055885.78</v>
      </c>
      <c r="I174" s="32">
        <f>ROUND(VLOOKUP($B174,'3.ข้อมูลงบทดลองปัจจุบัน'!$A$5:$CL$846,8,0),2)</f>
        <v>2001707.14</v>
      </c>
      <c r="J174" s="32">
        <f>ROUND(VLOOKUP($B174,'3.ข้อมูลงบทดลองปัจจุบัน'!$A$5:$CL$846,9,0),2)</f>
        <v>2176226.0499999998</v>
      </c>
      <c r="K174" s="32">
        <f>ROUND(VLOOKUP($B174,'3.ข้อมูลงบทดลองปัจจุบัน'!$A$5:$CL$846,10,0),2)</f>
        <v>2669151.7200000002</v>
      </c>
      <c r="L174" s="32">
        <f>ROUND(VLOOKUP($B174,'3.ข้อมูลงบทดลองปัจจุบัน'!$A$5:$CL$846,11,0),2)</f>
        <v>1185727.2</v>
      </c>
      <c r="M174" s="32">
        <f>ROUND(VLOOKUP($B174,'3.ข้อมูลงบทดลองปัจจุบัน'!$A$5:$CL$846,12,0),2)</f>
        <v>1963330.98</v>
      </c>
      <c r="N174" s="32">
        <f>ROUND(VLOOKUP($B174,'3.ข้อมูลงบทดลองปัจจุบัน'!$A$5:$CL$846,13,0),2)</f>
        <v>4502481.3600000003</v>
      </c>
      <c r="O174" s="32">
        <f>ROUND(VLOOKUP($B174,'3.ข้อมูลงบทดลองปัจจุบัน'!$A$5:$CL$846,14,0),2)</f>
        <v>570929.03</v>
      </c>
      <c r="P174" s="32">
        <f>ROUND(VLOOKUP($B174,'3.ข้อมูลงบทดลองปัจจุบัน'!$A$5:$CL$846,15,0),2)</f>
        <v>11950990.1</v>
      </c>
      <c r="Q174" s="32">
        <f>ROUND(VLOOKUP($B174,'3.ข้อมูลงบทดลองปัจจุบัน'!$A$5:$CL$846,16,0),2)</f>
        <v>1777465.65</v>
      </c>
      <c r="R174" s="32">
        <f>ROUND(VLOOKUP($B174,'3.ข้อมูลงบทดลองปัจจุบัน'!$A$5:$CL$846,17,0),2)</f>
        <v>2323281.27</v>
      </c>
      <c r="S174" s="32">
        <f>ROUND(VLOOKUP($B174,'3.ข้อมูลงบทดลองปัจจุบัน'!$A$5:$CL$846,18,0),2)</f>
        <v>3309350.42</v>
      </c>
      <c r="T174" s="32">
        <f>ROUND(VLOOKUP($B174,'3.ข้อมูลงบทดลองปัจจุบัน'!$A$5:$CL$846,19,0),2)</f>
        <v>1627361.62</v>
      </c>
      <c r="U174" s="32">
        <f>ROUND(VLOOKUP($B174,'3.ข้อมูลงบทดลองปัจจุบัน'!$A$5:$CL$846,20,0),2)</f>
        <v>1675491.95</v>
      </c>
      <c r="V174" s="32">
        <f>ROUND(VLOOKUP($B174,'3.ข้อมูลงบทดลองปัจจุบัน'!$A$5:$CL$846,21,0),2)</f>
        <v>1820842.68</v>
      </c>
      <c r="W174" s="32">
        <f>ROUND(VLOOKUP($B174,'3.ข้อมูลงบทดลองปัจจุบัน'!$A$5:$CL$846,22,0),2)</f>
        <v>710182.8</v>
      </c>
      <c r="X174" s="32">
        <f>ROUND(VLOOKUP($B174,'3.ข้อมูลงบทดลองปัจจุบัน'!$A$5:$CL$846,23,0),2)</f>
        <v>15126365.529999999</v>
      </c>
      <c r="Y174" s="32">
        <f>ROUND(VLOOKUP($B174,'3.ข้อมูลงบทดลองปัจจุบัน'!$A$5:$CL$846,24,0),2)</f>
        <v>1344889.67</v>
      </c>
      <c r="Z174" s="32">
        <f>ROUND(VLOOKUP($B174,'3.ข้อมูลงบทดลองปัจจุบัน'!$A$5:$CL$846,25,0),2)</f>
        <v>2608371.19</v>
      </c>
      <c r="AA174" s="32">
        <f>ROUND(VLOOKUP($B174,'3.ข้อมูลงบทดลองปัจจุบัน'!$A$5:$CL$846,26,0),2)</f>
        <v>2048009.8</v>
      </c>
      <c r="AB174" s="32">
        <f>ROUND(VLOOKUP($B174,'3.ข้อมูลงบทดลองปัจจุบัน'!$A$5:$CL$846,27,0),2)</f>
        <v>909693.33</v>
      </c>
      <c r="AC174" s="32">
        <f>ROUND(VLOOKUP($B174,'3.ข้อมูลงบทดลองปัจจุบัน'!$A$5:$CL$846,28,0),2)</f>
        <v>775387.4</v>
      </c>
      <c r="AD174" s="32">
        <f>ROUND(VLOOKUP($B174,'3.ข้อมูลงบทดลองปัจจุบัน'!$A$5:$CL$846,29,0),2)</f>
        <v>1013477.31</v>
      </c>
      <c r="AE174" s="32">
        <f>ROUND(VLOOKUP($B174,'3.ข้อมูลงบทดลองปัจจุบัน'!$A$5:$CL$846,30,0),2)</f>
        <v>4232539.5199999996</v>
      </c>
      <c r="AF174" s="32">
        <f>ROUND(VLOOKUP($B174,'3.ข้อมูลงบทดลองปัจจุบัน'!$A$5:$CL$846,31,0),2)</f>
        <v>1265348.1499999999</v>
      </c>
      <c r="AG174" s="32">
        <f>ROUND(VLOOKUP($B174,'3.ข้อมูลงบทดลองปัจจุบัน'!$A$5:$CL$846,32,0),2)</f>
        <v>1008466.81</v>
      </c>
      <c r="AH174" s="32">
        <f>ROUND(VLOOKUP($B174,'3.ข้อมูลงบทดลองปัจจุบัน'!$A$5:$CL$846,33,0),2)</f>
        <v>2093781.11</v>
      </c>
      <c r="AI174" s="32">
        <f>ROUND(VLOOKUP($B174,'3.ข้อมูลงบทดลองปัจจุบัน'!$A$5:$CL$846,34,0),2)</f>
        <v>1778726.01</v>
      </c>
      <c r="AJ174" s="32">
        <f>ROUND(VLOOKUP($B174,'3.ข้อมูลงบทดลองปัจจุบัน'!$A$5:$CL$846,35,0),2)</f>
        <v>1406520.49</v>
      </c>
      <c r="AK174" s="32">
        <f>ROUND(VLOOKUP($B174,'3.ข้อมูลงบทดลองปัจจุบัน'!$A$5:$CL$846,36,0),2)</f>
        <v>1058925.46</v>
      </c>
      <c r="AL174" s="32">
        <f>ROUND(VLOOKUP($B174,'3.ข้อมูลงบทดลองปัจจุบัน'!$A$5:$CL$846,37,0),2)</f>
        <v>34742150</v>
      </c>
      <c r="AM174" s="32">
        <f>ROUND(VLOOKUP($B174,'3.ข้อมูลงบทดลองปัจจุบัน'!$A$5:$CL$846,38,0),2)</f>
        <v>1651628.25</v>
      </c>
      <c r="AN174" s="32">
        <f>ROUND(VLOOKUP($B174,'3.ข้อมูลงบทดลองปัจจุบัน'!$A$5:$CL$846,39,0),2)</f>
        <v>1363795.34</v>
      </c>
      <c r="AO174" s="32">
        <f>ROUND(VLOOKUP($B174,'3.ข้อมูลงบทดลองปัจจุบัน'!$A$5:$CL$846,40,0),2)</f>
        <v>3051454.91</v>
      </c>
      <c r="AP174" s="32">
        <f>ROUND(VLOOKUP($B174,'3.ข้อมูลงบทดลองปัจจุบัน'!$A$5:$CL$846,41,0),2)</f>
        <v>2861417.18</v>
      </c>
      <c r="AQ174" s="32">
        <f>ROUND(VLOOKUP($B174,'3.ข้อมูลงบทดลองปัจจุบัน'!$A$5:$CL$846,42,0),2)</f>
        <v>2270087.23</v>
      </c>
      <c r="AR174" s="32">
        <f>ROUND(VLOOKUP($B174,'3.ข้อมูลงบทดลองปัจจุบัน'!$A$5:$CL$846,43,0),2)</f>
        <v>753849.89</v>
      </c>
      <c r="AS174" s="32">
        <f>ROUND(VLOOKUP($B174,'3.ข้อมูลงบทดลองปัจจุบัน'!$A$5:$CL$846,44,0),2)</f>
        <v>7177009.2400000002</v>
      </c>
      <c r="AT174" s="32">
        <f>ROUND(VLOOKUP($B174,'3.ข้อมูลงบทดลองปัจจุบัน'!$A$5:$CL$846,45,0),2)</f>
        <v>1686582.48</v>
      </c>
      <c r="AU174" s="32">
        <f>ROUND(VLOOKUP($B174,'3.ข้อมูลงบทดลองปัจจุบัน'!$A$5:$CL$846,46,0),2)</f>
        <v>2906008</v>
      </c>
      <c r="AV174" s="32">
        <f>ROUND(VLOOKUP($B174,'3.ข้อมูลงบทดลองปัจจุบัน'!$A$5:$CL$846,47,0),2)</f>
        <v>3356346.21</v>
      </c>
      <c r="AW174" s="32">
        <f>ROUND(VLOOKUP($B174,'3.ข้อมูลงบทดลองปัจจุบัน'!$A$5:$CL$846,48,0),2)</f>
        <v>1489366.42</v>
      </c>
      <c r="AX174" s="32">
        <f>ROUND(VLOOKUP($B174,'3.ข้อมูลงบทดลองปัจจุบัน'!$A$5:$CL$846,49,0),2)</f>
        <v>1077424.1000000001</v>
      </c>
      <c r="AY174" s="32">
        <f>ROUND(VLOOKUP($B174,'3.ข้อมูลงบทดลองปัจจุบัน'!$A$5:$CL$846,50,0),2)</f>
        <v>1807704.8</v>
      </c>
      <c r="AZ174" s="32">
        <f>ROUND(VLOOKUP($B174,'3.ข้อมูลงบทดลองปัจจุบัน'!$A$5:$CL$846,51,0),2)</f>
        <v>1515048.53</v>
      </c>
      <c r="BA174" s="32">
        <f>ROUND(VLOOKUP($B174,'3.ข้อมูลงบทดลองปัจจุบัน'!$A$5:$CL$846,52,0),2)</f>
        <v>1673078.84</v>
      </c>
      <c r="BB174" s="32">
        <f>ROUND(VLOOKUP($B174,'3.ข้อมูลงบทดลองปัจจุบัน'!$A$5:$CL$846,53,0),2)</f>
        <v>10348564.92</v>
      </c>
      <c r="BC174" s="32">
        <f>ROUND(VLOOKUP($B174,'3.ข้อมูลงบทดลองปัจจุบัน'!$A$5:$CL$846,54,0),2)</f>
        <v>1639752.67</v>
      </c>
      <c r="BD174" s="32">
        <f>ROUND(VLOOKUP($B174,'3.ข้อมูลงบทดลองปัจจุบัน'!$A$5:$CL$846,55,0),2)</f>
        <v>14612131.51</v>
      </c>
      <c r="BE174" s="32">
        <f>ROUND(VLOOKUP($B174,'3.ข้อมูลงบทดลองปัจจุบัน'!$A$5:$CL$846,56,0),2)</f>
        <v>4336637</v>
      </c>
      <c r="BF174" s="32">
        <f>ROUND(VLOOKUP($B174,'3.ข้อมูลงบทดลองปัจจุบัน'!$A$5:$CL$846,57,0),2)</f>
        <v>976807.99</v>
      </c>
      <c r="BG174" s="32">
        <f>ROUND(VLOOKUP($B174,'3.ข้อมูลงบทดลองปัจจุบัน'!$A$5:$CL$846,58,0),2)</f>
        <v>1576842.89</v>
      </c>
      <c r="BH174" s="32">
        <f>ROUND(VLOOKUP($B174,'3.ข้อมูลงบทดลองปัจจุบัน'!$A$5:$CL$846,59,0),2)</f>
        <v>8616463.8900000006</v>
      </c>
      <c r="BI174" s="32">
        <f>ROUND(VLOOKUP($B174,'3.ข้อมูลงบทดลองปัจจุบัน'!$A$5:$CL$846,60,0),2)</f>
        <v>1014963.79</v>
      </c>
      <c r="BJ174" s="32">
        <f>ROUND(VLOOKUP($B174,'3.ข้อมูลงบทดลองปัจจุบัน'!$A$5:$CL$846,61,0),2)</f>
        <v>370716.87</v>
      </c>
      <c r="BK174" s="32">
        <f>ROUND(VLOOKUP($B174,'3.ข้อมูลงบทดลองปัจจุบัน'!$A$5:$CL$846,62,0),2)</f>
        <v>1188076.0900000001</v>
      </c>
      <c r="BL174" s="32">
        <f>ROUND(VLOOKUP($B174,'3.ข้อมูลงบทดลองปัจจุบัน'!$A$5:$CL$846,63,0),2)</f>
        <v>1115507.3600000001</v>
      </c>
      <c r="BM174" s="32">
        <f>ROUND(VLOOKUP($B174,'3.ข้อมูลงบทดลองปัจจุบัน'!$A$5:$CL$846,64,0),2)</f>
        <v>10863150.35</v>
      </c>
      <c r="BN174" s="32">
        <f>ROUND(VLOOKUP($B174,'3.ข้อมูลงบทดลองปัจจุบัน'!$A$5:$CL$846,65,0),2)</f>
        <v>3444910.74</v>
      </c>
      <c r="BO174" s="32">
        <f>ROUND(VLOOKUP($B174,'3.ข้อมูลงบทดลองปัจจุบัน'!$A$5:$CL$846,66,0),2)</f>
        <v>1923399</v>
      </c>
      <c r="BP174" s="32">
        <f>ROUND(VLOOKUP($B174,'3.ข้อมูลงบทดลองปัจจุบัน'!$A$5:$CL$846,67,0),2)</f>
        <v>3434638.38</v>
      </c>
      <c r="BQ174" s="32">
        <f>ROUND(VLOOKUP($B174,'3.ข้อมูลงบทดลองปัจจุบัน'!$A$5:$CL$846,68,0),2)</f>
        <v>2399561.5699999998</v>
      </c>
      <c r="BR174" s="32">
        <f>ROUND(VLOOKUP($B174,'3.ข้อมูลงบทดลองปัจจุบัน'!$A$5:$CL$846,69,0),2)</f>
        <v>1906230.28</v>
      </c>
      <c r="BS174" s="32">
        <f>ROUND(VLOOKUP($B174,'3.ข้อมูลงบทดลองปัจจุบัน'!$A$5:$CL$846,70,0),2)</f>
        <v>50652874.990000002</v>
      </c>
      <c r="BT174" s="32">
        <f>ROUND(VLOOKUP($B174,'3.ข้อมูลงบทดลองปัจจุบัน'!$A$5:$CL$846,71,0),2)</f>
        <v>3458729.71</v>
      </c>
      <c r="BU174" s="32">
        <f>ROUND(VLOOKUP($B174,'3.ข้อมูลงบทดลองปัจจุบัน'!$A$5:$CL$846,72,0),2)</f>
        <v>2237836.64</v>
      </c>
      <c r="BV174" s="32">
        <f>ROUND(VLOOKUP($B174,'3.ข้อมูลงบทดลองปัจจุบัน'!$A$5:$CL$846,73,0),2)</f>
        <v>11230742.23</v>
      </c>
      <c r="BW174" s="32">
        <f>ROUND(VLOOKUP($B174,'3.ข้อมูลงบทดลองปัจจุบัน'!$A$5:$CL$846,74,0),2)</f>
        <v>690769.26</v>
      </c>
      <c r="BX174" s="32">
        <f>ROUND(VLOOKUP($B174,'3.ข้อมูลงบทดลองปัจจุบัน'!$A$5:$CL$846,75,0),2)</f>
        <v>1894759.04</v>
      </c>
      <c r="BY174" s="32">
        <f>ROUND(VLOOKUP($B174,'3.ข้อมูลงบทดลองปัจจุบัน'!$A$5:$CL$846,76,0),2)</f>
        <v>5902529.1100000003</v>
      </c>
      <c r="BZ174" s="32">
        <f>ROUND(VLOOKUP($B174,'3.ข้อมูลงบทดลองปัจจุบัน'!$A$5:$CL$846,77,0),2)</f>
        <v>1614020.45</v>
      </c>
      <c r="CA174" s="32">
        <f>ROUND(VLOOKUP($B174,'3.ข้อมูลงบทดลองปัจจุบัน'!$A$5:$CL$846,78,0),2)</f>
        <v>1552950.83</v>
      </c>
      <c r="CB174" s="32">
        <f>ROUND(VLOOKUP($B174,'3.ข้อมูลงบทดลองปัจจุบัน'!$A$5:$CL$846,79,0),2)</f>
        <v>1771597.15</v>
      </c>
      <c r="CC174" s="32">
        <f>ROUND(VLOOKUP($B174,'3.ข้อมูลงบทดลองปัจจุบัน'!$A$5:$CL$846,80,0),2)</f>
        <v>2980351.31</v>
      </c>
      <c r="CD174" s="32">
        <f>ROUND(VLOOKUP($B174,'3.ข้อมูลงบทดลองปัจจุบัน'!$A$5:$CL$846,81,0),2)</f>
        <v>5004820.92</v>
      </c>
      <c r="CE174" s="32">
        <f>ROUND(VLOOKUP($B174,'3.ข้อมูลงบทดลองปัจจุบัน'!$A$5:$CL$846,82,0),2)</f>
        <v>1993958.27</v>
      </c>
      <c r="CF174" s="32">
        <f>ROUND(VLOOKUP($B174,'3.ข้อมูลงบทดลองปัจจุบัน'!$A$5:$CL$846,83,0),2)</f>
        <v>4786154.78</v>
      </c>
      <c r="CG174" s="32">
        <f>ROUND(VLOOKUP($B174,'3.ข้อมูลงบทดลองปัจจุบัน'!$A$5:$CL$846,84,0),2)</f>
        <v>1705048.03</v>
      </c>
      <c r="CH174" s="32">
        <f>ROUND(VLOOKUP($B174,'3.ข้อมูลงบทดลองปัจจุบัน'!$A$5:$CL$846,85,0),2)</f>
        <v>1656444.18</v>
      </c>
      <c r="CI174" s="32">
        <f>ROUND(VLOOKUP($B174,'3.ข้อมูลงบทดลองปัจจุบัน'!$A$5:$CL$846,86,0),2)</f>
        <v>1281815.52</v>
      </c>
      <c r="CJ174" s="32">
        <f>ROUND(VLOOKUP($B174,'3.ข้อมูลงบทดลองปัจจุบัน'!$A$5:$CL$846,87,0),2)</f>
        <v>1602738.8</v>
      </c>
      <c r="CK174" s="32">
        <f>ROUND(VLOOKUP($B174,'3.ข้อมูลงบทดลองปัจจุบัน'!$A$5:$CL$846,88,0),2)</f>
        <v>5959231.8700000001</v>
      </c>
      <c r="CL174" s="32">
        <f>ROUND(VLOOKUP($B174,'3.ข้อมูลงบทดลองปัจจุบัน'!$A$5:$CL$846,89,0),2)</f>
        <v>602349</v>
      </c>
      <c r="CM174" s="32">
        <f>ROUND(VLOOKUP($B174,'3.ข้อมูลงบทดลองปัจจุบัน'!$A$5:$CL$846,90,0),2)</f>
        <v>1183784.8799999999</v>
      </c>
      <c r="CO174" s="75"/>
    </row>
    <row r="175" spans="1:94" x14ac:dyDescent="0.7">
      <c r="A175" s="101" t="s">
        <v>1472</v>
      </c>
      <c r="B175" s="101" t="s">
        <v>2074</v>
      </c>
      <c r="C175" s="100" t="s">
        <v>719</v>
      </c>
      <c r="D175" s="32">
        <f>ROUND(VLOOKUP($B175,'3.ข้อมูลงบทดลองปัจจุบัน'!$A$5:$CL$846,3,0),2)</f>
        <v>185512.06</v>
      </c>
      <c r="E175" s="32">
        <f>ROUND(VLOOKUP($B175,'3.ข้อมูลงบทดลองปัจจุบัน'!$A$5:$CL$846,4,0),2)</f>
        <v>11696.17</v>
      </c>
      <c r="F175" s="32">
        <f>ROUND(VLOOKUP($B175,'3.ข้อมูลงบทดลองปัจจุบัน'!$A$5:$CL$846,5,0),2)</f>
        <v>5885</v>
      </c>
      <c r="G175" s="32">
        <f>ROUND(VLOOKUP($B175,'3.ข้อมูลงบทดลองปัจจุบัน'!$A$5:$CL$846,6,0),2)</f>
        <v>6460.13</v>
      </c>
      <c r="H175" s="32">
        <f>ROUND(VLOOKUP($B175,'3.ข้อมูลงบทดลองปัจจุบัน'!$A$5:$CL$846,7,0),2)</f>
        <v>0</v>
      </c>
      <c r="I175" s="32">
        <f>ROUND(VLOOKUP($B175,'3.ข้อมูลงบทดลองปัจจุบัน'!$A$5:$CL$846,8,0),2)</f>
        <v>2587.7600000000002</v>
      </c>
      <c r="J175" s="32">
        <f>ROUND(VLOOKUP($B175,'3.ข้อมูลงบทดลองปัจจุบัน'!$A$5:$CL$846,9,0),2)</f>
        <v>6714.15</v>
      </c>
      <c r="K175" s="32">
        <f>ROUND(VLOOKUP($B175,'3.ข้อมูลงบทดลองปัจจุบัน'!$A$5:$CL$846,10,0),2)</f>
        <v>897245.93</v>
      </c>
      <c r="L175" s="32">
        <f>ROUND(VLOOKUP($B175,'3.ข้อมูลงบทดลองปัจจุบัน'!$A$5:$CL$846,11,0),2)</f>
        <v>562679.21</v>
      </c>
      <c r="M175" s="32">
        <f>ROUND(VLOOKUP($B175,'3.ข้อมูลงบทดลองปัจจุบัน'!$A$5:$CL$846,12,0),2)</f>
        <v>0</v>
      </c>
      <c r="N175" s="32">
        <f>ROUND(VLOOKUP($B175,'3.ข้อมูลงบทดลองปัจจุบัน'!$A$5:$CL$846,13,0),2)</f>
        <v>439599.23</v>
      </c>
      <c r="O175" s="32">
        <f>ROUND(VLOOKUP($B175,'3.ข้อมูลงบทดลองปัจจุบัน'!$A$5:$CL$846,14,0),2)</f>
        <v>0</v>
      </c>
      <c r="P175" s="32">
        <f>ROUND(VLOOKUP($B175,'3.ข้อมูลงบทดลองปัจจุบัน'!$A$5:$CL$846,15,0),2)</f>
        <v>436542.29</v>
      </c>
      <c r="Q175" s="32">
        <f>ROUND(VLOOKUP($B175,'3.ข้อมูลงบทดลองปัจจุบัน'!$A$5:$CL$846,16,0),2)</f>
        <v>573615.81999999995</v>
      </c>
      <c r="R175" s="32">
        <f>ROUND(VLOOKUP($B175,'3.ข้อมูลงบทดลองปัจจุบัน'!$A$5:$CL$846,17,0),2)</f>
        <v>195453.34</v>
      </c>
      <c r="S175" s="32">
        <f>ROUND(VLOOKUP($B175,'3.ข้อมูลงบทดลองปัจจุบัน'!$A$5:$CL$846,18,0),2)</f>
        <v>1043</v>
      </c>
      <c r="T175" s="32">
        <f>ROUND(VLOOKUP($B175,'3.ข้อมูลงบทดลองปัจจุบัน'!$A$5:$CL$846,19,0),2)</f>
        <v>450200.9</v>
      </c>
      <c r="U175" s="32">
        <f>ROUND(VLOOKUP($B175,'3.ข้อมูลงบทดลองปัจจุบัน'!$A$5:$CL$846,20,0),2)</f>
        <v>7123.53</v>
      </c>
      <c r="V175" s="32">
        <f>ROUND(VLOOKUP($B175,'3.ข้อมูลงบทดลองปัจจุบัน'!$A$5:$CL$846,21,0),2)</f>
        <v>2045</v>
      </c>
      <c r="W175" s="32">
        <f>ROUND(VLOOKUP($B175,'3.ข้อมูลงบทดลองปัจจุบัน'!$A$5:$CL$846,22,0),2)</f>
        <v>0</v>
      </c>
      <c r="X175" s="32">
        <f>ROUND(VLOOKUP($B175,'3.ข้อมูลงบทดลองปัจจุบัน'!$A$5:$CL$846,23,0),2)</f>
        <v>3094995.1</v>
      </c>
      <c r="Y175" s="32">
        <f>ROUND(VLOOKUP($B175,'3.ข้อมูลงบทดลองปัจจุบัน'!$A$5:$CL$846,24,0),2)</f>
        <v>32014</v>
      </c>
      <c r="Z175" s="32">
        <f>ROUND(VLOOKUP($B175,'3.ข้อมูลงบทดลองปัจจุบัน'!$A$5:$CL$846,25,0),2)</f>
        <v>59400.53</v>
      </c>
      <c r="AA175" s="32">
        <f>ROUND(VLOOKUP($B175,'3.ข้อมูลงบทดลองปัจจุบัน'!$A$5:$CL$846,26,0),2)</f>
        <v>735451.76</v>
      </c>
      <c r="AB175" s="32">
        <f>ROUND(VLOOKUP($B175,'3.ข้อมูลงบทดลองปัจจุบัน'!$A$5:$CL$846,27,0),2)</f>
        <v>10261.950000000001</v>
      </c>
      <c r="AC175" s="32">
        <f>ROUND(VLOOKUP($B175,'3.ข้อมูลงบทดลองปัจจุบัน'!$A$5:$CL$846,28,0),2)</f>
        <v>2578.6999999999998</v>
      </c>
      <c r="AD175" s="32">
        <f>ROUND(VLOOKUP($B175,'3.ข้อมูลงบทดลองปัจจุบัน'!$A$5:$CL$846,29,0),2)</f>
        <v>0</v>
      </c>
      <c r="AE175" s="32">
        <f>ROUND(VLOOKUP($B175,'3.ข้อมูลงบทดลองปัจจุบัน'!$A$5:$CL$846,30,0),2)</f>
        <v>353502.57</v>
      </c>
      <c r="AF175" s="32">
        <f>ROUND(VLOOKUP($B175,'3.ข้อมูลงบทดลองปัจจุบัน'!$A$5:$CL$846,31,0),2)</f>
        <v>1000</v>
      </c>
      <c r="AG175" s="32">
        <f>ROUND(VLOOKUP($B175,'3.ข้อมูลงบทดลองปัจจุบัน'!$A$5:$CL$846,32,0),2)</f>
        <v>0</v>
      </c>
      <c r="AH175" s="32">
        <f>ROUND(VLOOKUP($B175,'3.ข้อมูลงบทดลองปัจจุบัน'!$A$5:$CL$846,33,0),2)</f>
        <v>15440</v>
      </c>
      <c r="AI175" s="32">
        <f>ROUND(VLOOKUP($B175,'3.ข้อมูลงบทดลองปัจจุบัน'!$A$5:$CL$846,34,0),2)</f>
        <v>12710.4</v>
      </c>
      <c r="AJ175" s="32">
        <f>ROUND(VLOOKUP($B175,'3.ข้อมูลงบทดลองปัจจุบัน'!$A$5:$CL$846,35,0),2)</f>
        <v>17500</v>
      </c>
      <c r="AK175" s="32">
        <f>ROUND(VLOOKUP($B175,'3.ข้อมูลงบทดลองปัจจุบัน'!$A$5:$CL$846,36,0),2)</f>
        <v>0</v>
      </c>
      <c r="AL175" s="32">
        <f>ROUND(VLOOKUP($B175,'3.ข้อมูลงบทดลองปัจจุบัน'!$A$5:$CL$846,37,0),2)</f>
        <v>6160010.7599999998</v>
      </c>
      <c r="AM175" s="32">
        <f>ROUND(VLOOKUP($B175,'3.ข้อมูลงบทดลองปัจจุบัน'!$A$5:$CL$846,38,0),2)</f>
        <v>224835.37</v>
      </c>
      <c r="AN175" s="32">
        <f>ROUND(VLOOKUP($B175,'3.ข้อมูลงบทดลองปัจจุบัน'!$A$5:$CL$846,39,0),2)</f>
        <v>0</v>
      </c>
      <c r="AO175" s="32">
        <f>ROUND(VLOOKUP($B175,'3.ข้อมูลงบทดลองปัจจุบัน'!$A$5:$CL$846,40,0),2)</f>
        <v>478670.85</v>
      </c>
      <c r="AP175" s="32">
        <f>ROUND(VLOOKUP($B175,'3.ข้อมูลงบทดลองปัจจุบัน'!$A$5:$CL$846,41,0),2)</f>
        <v>355963.15</v>
      </c>
      <c r="AQ175" s="32">
        <f>ROUND(VLOOKUP($B175,'3.ข้อมูลงบทดลองปัจจุบัน'!$A$5:$CL$846,42,0),2)</f>
        <v>46565.98</v>
      </c>
      <c r="AR175" s="32">
        <f>ROUND(VLOOKUP($B175,'3.ข้อมูลงบทดลองปัจจุบัน'!$A$5:$CL$846,43,0),2)</f>
        <v>0</v>
      </c>
      <c r="AS175" s="32">
        <f>ROUND(VLOOKUP($B175,'3.ข้อมูลงบทดลองปัจจุบัน'!$A$5:$CL$846,44,0),2)</f>
        <v>591351.62</v>
      </c>
      <c r="AT175" s="32">
        <f>ROUND(VLOOKUP($B175,'3.ข้อมูลงบทดลองปัจจุบัน'!$A$5:$CL$846,45,0),2)</f>
        <v>0</v>
      </c>
      <c r="AU175" s="32">
        <f>ROUND(VLOOKUP($B175,'3.ข้อมูลงบทดลองปัจจุบัน'!$A$5:$CL$846,46,0),2)</f>
        <v>1271952.8600000001</v>
      </c>
      <c r="AV175" s="32">
        <f>ROUND(VLOOKUP($B175,'3.ข้อมูลงบทดลองปัจจุบัน'!$A$5:$CL$846,47,0),2)</f>
        <v>0</v>
      </c>
      <c r="AW175" s="32">
        <f>ROUND(VLOOKUP($B175,'3.ข้อมูลงบทดลองปัจจุบัน'!$A$5:$CL$846,48,0),2)</f>
        <v>0</v>
      </c>
      <c r="AX175" s="32">
        <f>ROUND(VLOOKUP($B175,'3.ข้อมูลงบทดลองปัจจุบัน'!$A$5:$CL$846,49,0),2)</f>
        <v>8430.5300000000007</v>
      </c>
      <c r="AY175" s="32">
        <f>ROUND(VLOOKUP($B175,'3.ข้อมูลงบทดลองปัจจุบัน'!$A$5:$CL$846,50,0),2)</f>
        <v>5442.02</v>
      </c>
      <c r="AZ175" s="32">
        <f>ROUND(VLOOKUP($B175,'3.ข้อมูลงบทดลองปัจจุบัน'!$A$5:$CL$846,51,0),2)</f>
        <v>2288.73</v>
      </c>
      <c r="BA175" s="32">
        <f>ROUND(VLOOKUP($B175,'3.ข้อมูลงบทดลองปัจจุบัน'!$A$5:$CL$846,52,0),2)</f>
        <v>0</v>
      </c>
      <c r="BB175" s="32">
        <f>ROUND(VLOOKUP($B175,'3.ข้อมูลงบทดลองปัจจุบัน'!$A$5:$CL$846,53,0),2)</f>
        <v>2286569.61</v>
      </c>
      <c r="BC175" s="32">
        <f>ROUND(VLOOKUP($B175,'3.ข้อมูลงบทดลองปัจจุบัน'!$A$5:$CL$846,54,0),2)</f>
        <v>0</v>
      </c>
      <c r="BD175" s="32">
        <f>ROUND(VLOOKUP($B175,'3.ข้อมูลงบทดลองปัจจุบัน'!$A$5:$CL$846,55,0),2)</f>
        <v>2007669.56</v>
      </c>
      <c r="BE175" s="32">
        <f>ROUND(VLOOKUP($B175,'3.ข้อมูลงบทดลองปัจจุบัน'!$A$5:$CL$846,56,0),2)</f>
        <v>5350</v>
      </c>
      <c r="BF175" s="32">
        <f>ROUND(VLOOKUP($B175,'3.ข้อมูลงบทดลองปัจจุบัน'!$A$5:$CL$846,57,0),2)</f>
        <v>5350</v>
      </c>
      <c r="BG175" s="32">
        <f>ROUND(VLOOKUP($B175,'3.ข้อมูลงบทดลองปัจจุบัน'!$A$5:$CL$846,58,0),2)</f>
        <v>393043.06</v>
      </c>
      <c r="BH175" s="32">
        <f>ROUND(VLOOKUP($B175,'3.ข้อมูลงบทดลองปัจจุบัน'!$A$5:$CL$846,59,0),2)</f>
        <v>1593489.88</v>
      </c>
      <c r="BI175" s="32">
        <f>ROUND(VLOOKUP($B175,'3.ข้อมูลงบทดลองปัจจุบัน'!$A$5:$CL$846,60,0),2)</f>
        <v>1998</v>
      </c>
      <c r="BJ175" s="32">
        <f>ROUND(VLOOKUP($B175,'3.ข้อมูลงบทดลองปัจจุบัน'!$A$5:$CL$846,61,0),2)</f>
        <v>61152.06</v>
      </c>
      <c r="BK175" s="32">
        <f>ROUND(VLOOKUP($B175,'3.ข้อมูลงบทดลองปัจจุบัน'!$A$5:$CL$846,62,0),2)</f>
        <v>0</v>
      </c>
      <c r="BL175" s="32">
        <f>ROUND(VLOOKUP($B175,'3.ข้อมูลงบทดลองปัจจุบัน'!$A$5:$CL$846,63,0),2)</f>
        <v>0</v>
      </c>
      <c r="BM175" s="32">
        <f>ROUND(VLOOKUP($B175,'3.ข้อมูลงบทดลองปัจจุบัน'!$A$5:$CL$846,64,0),2)</f>
        <v>4000859.62</v>
      </c>
      <c r="BN175" s="32">
        <f>ROUND(VLOOKUP($B175,'3.ข้อมูลงบทดลองปัจจุบัน'!$A$5:$CL$846,65,0),2)</f>
        <v>389939</v>
      </c>
      <c r="BO175" s="32">
        <f>ROUND(VLOOKUP($B175,'3.ข้อมูลงบทดลองปัจจุบัน'!$A$5:$CL$846,66,0),2)</f>
        <v>468011.84</v>
      </c>
      <c r="BP175" s="32">
        <f>ROUND(VLOOKUP($B175,'3.ข้อมูลงบทดลองปัจจุบัน'!$A$5:$CL$846,67,0),2)</f>
        <v>427799.85</v>
      </c>
      <c r="BQ175" s="32">
        <f>ROUND(VLOOKUP($B175,'3.ข้อมูลงบทดลองปัจจุบัน'!$A$5:$CL$846,68,0),2)</f>
        <v>0</v>
      </c>
      <c r="BR175" s="32">
        <f>ROUND(VLOOKUP($B175,'3.ข้อมูลงบทดลองปัจจุบัน'!$A$5:$CL$846,69,0),2)</f>
        <v>0</v>
      </c>
      <c r="BS175" s="32">
        <f>ROUND(VLOOKUP($B175,'3.ข้อมูลงบทดลองปัจจุบัน'!$A$5:$CL$846,70,0),2)</f>
        <v>8711732.4299999997</v>
      </c>
      <c r="BT175" s="32">
        <f>ROUND(VLOOKUP($B175,'3.ข้อมูลงบทดลองปัจจุบัน'!$A$5:$CL$846,71,0),2)</f>
        <v>6901.51</v>
      </c>
      <c r="BU175" s="32">
        <f>ROUND(VLOOKUP($B175,'3.ข้อมูลงบทดลองปัจจุบัน'!$A$5:$CL$846,72,0),2)</f>
        <v>18194</v>
      </c>
      <c r="BV175" s="32">
        <f>ROUND(VLOOKUP($B175,'3.ข้อมูลงบทดลองปัจจุบัน'!$A$5:$CL$846,73,0),2)</f>
        <v>2520842.71</v>
      </c>
      <c r="BW175" s="32">
        <f>ROUND(VLOOKUP($B175,'3.ข้อมูลงบทดลองปัจจุบัน'!$A$5:$CL$846,74,0),2)</f>
        <v>5043.66</v>
      </c>
      <c r="BX175" s="32">
        <f>ROUND(VLOOKUP($B175,'3.ข้อมูลงบทดลองปัจจุบัน'!$A$5:$CL$846,75,0),2)</f>
        <v>354647.32</v>
      </c>
      <c r="BY175" s="32">
        <f>ROUND(VLOOKUP($B175,'3.ข้อมูลงบทดลองปัจจุบัน'!$A$5:$CL$846,76,0),2)</f>
        <v>872108.86</v>
      </c>
      <c r="BZ175" s="32">
        <f>ROUND(VLOOKUP($B175,'3.ข้อมูลงบทดลองปัจจุบัน'!$A$5:$CL$846,77,0),2)</f>
        <v>83109</v>
      </c>
      <c r="CA175" s="32">
        <f>ROUND(VLOOKUP($B175,'3.ข้อมูลงบทดลองปัจจุบัน'!$A$5:$CL$846,78,0),2)</f>
        <v>92562</v>
      </c>
      <c r="CB175" s="32">
        <f>ROUND(VLOOKUP($B175,'3.ข้อมูลงบทดลองปัจจุบัน'!$A$5:$CL$846,79,0),2)</f>
        <v>62637.06</v>
      </c>
      <c r="CC175" s="32">
        <f>ROUND(VLOOKUP($B175,'3.ข้อมูลงบทดลองปัจจุบัน'!$A$5:$CL$846,80,0),2)</f>
        <v>194458.07</v>
      </c>
      <c r="CD175" s="32">
        <f>ROUND(VLOOKUP($B175,'3.ข้อมูลงบทดลองปัจจุบัน'!$A$5:$CL$846,81,0),2)</f>
        <v>749399.81</v>
      </c>
      <c r="CE175" s="32">
        <f>ROUND(VLOOKUP($B175,'3.ข้อมูลงบทดลองปัจจุบัน'!$A$5:$CL$846,82,0),2)</f>
        <v>749374.03</v>
      </c>
      <c r="CF175" s="32">
        <f>ROUND(VLOOKUP($B175,'3.ข้อมูลงบทดลองปัจจุบัน'!$A$5:$CL$846,83,0),2)</f>
        <v>622942.1</v>
      </c>
      <c r="CG175" s="32">
        <f>ROUND(VLOOKUP($B175,'3.ข้อมูลงบทดลองปัจจุบัน'!$A$5:$CL$846,84,0),2)</f>
        <v>16013.4</v>
      </c>
      <c r="CH175" s="32">
        <f>ROUND(VLOOKUP($B175,'3.ข้อมูลงบทดลองปัจจุบัน'!$A$5:$CL$846,85,0),2)</f>
        <v>385.63</v>
      </c>
      <c r="CI175" s="32">
        <f>ROUND(VLOOKUP($B175,'3.ข้อมูลงบทดลองปัจจุบัน'!$A$5:$CL$846,86,0),2)</f>
        <v>0</v>
      </c>
      <c r="CJ175" s="32">
        <f>ROUND(VLOOKUP($B175,'3.ข้อมูลงบทดลองปัจจุบัน'!$A$5:$CL$846,87,0),2)</f>
        <v>0</v>
      </c>
      <c r="CK175" s="32">
        <f>ROUND(VLOOKUP($B175,'3.ข้อมูลงบทดลองปัจจุบัน'!$A$5:$CL$846,88,0),2)</f>
        <v>271525.3</v>
      </c>
      <c r="CL175" s="32">
        <f>ROUND(VLOOKUP($B175,'3.ข้อมูลงบทดลองปัจจุบัน'!$A$5:$CL$846,89,0),2)</f>
        <v>0</v>
      </c>
      <c r="CM175" s="32">
        <f>ROUND(VLOOKUP($B175,'3.ข้อมูลงบทดลองปัจจุบัน'!$A$5:$CL$846,90,0),2)</f>
        <v>0</v>
      </c>
      <c r="CO175" s="75"/>
    </row>
    <row r="176" spans="1:94" x14ac:dyDescent="0.7">
      <c r="A176" s="101" t="s">
        <v>1472</v>
      </c>
      <c r="B176" s="101" t="s">
        <v>2075</v>
      </c>
      <c r="C176" s="100" t="s">
        <v>720</v>
      </c>
      <c r="D176" s="32">
        <f>ROUND(VLOOKUP($B176,'3.ข้อมูลงบทดลองปัจจุบัน'!$A$5:$CL$846,3,0),2)</f>
        <v>213791.7</v>
      </c>
      <c r="E176" s="32">
        <f>ROUND(VLOOKUP($B176,'3.ข้อมูลงบทดลองปัจจุบัน'!$A$5:$CL$846,4,0),2)</f>
        <v>40078.46</v>
      </c>
      <c r="F176" s="32">
        <f>ROUND(VLOOKUP($B176,'3.ข้อมูลงบทดลองปัจจุบัน'!$A$5:$CL$846,5,0),2)</f>
        <v>33048.99</v>
      </c>
      <c r="G176" s="32">
        <f>ROUND(VLOOKUP($B176,'3.ข้อมูลงบทดลองปัจจุบัน'!$A$5:$CL$846,6,0),2)</f>
        <v>53798.28</v>
      </c>
      <c r="H176" s="32">
        <f>ROUND(VLOOKUP($B176,'3.ข้อมูลงบทดลองปัจจุบัน'!$A$5:$CL$846,7,0),2)</f>
        <v>33485</v>
      </c>
      <c r="I176" s="32">
        <f>ROUND(VLOOKUP($B176,'3.ข้อมูลงบทดลองปัจจุบัน'!$A$5:$CL$846,8,0),2)</f>
        <v>49000</v>
      </c>
      <c r="J176" s="32">
        <f>ROUND(VLOOKUP($B176,'3.ข้อมูลงบทดลองปัจจุบัน'!$A$5:$CL$846,9,0),2)</f>
        <v>11998.11</v>
      </c>
      <c r="K176" s="32">
        <f>ROUND(VLOOKUP($B176,'3.ข้อมูลงบทดลองปัจจุบัน'!$A$5:$CL$846,10,0),2)</f>
        <v>107498.72</v>
      </c>
      <c r="L176" s="32">
        <f>ROUND(VLOOKUP($B176,'3.ข้อมูลงบทดลองปัจจุบัน'!$A$5:$CL$846,11,0),2)</f>
        <v>52225.46</v>
      </c>
      <c r="M176" s="32">
        <f>ROUND(VLOOKUP($B176,'3.ข้อมูลงบทดลองปัจจุบัน'!$A$5:$CL$846,12,0),2)</f>
        <v>172925.68</v>
      </c>
      <c r="N176" s="32">
        <f>ROUND(VLOOKUP($B176,'3.ข้อมูลงบทดลองปัจจุบัน'!$A$5:$CL$846,13,0),2)</f>
        <v>74558.850000000006</v>
      </c>
      <c r="O176" s="32">
        <f>ROUND(VLOOKUP($B176,'3.ข้อมูลงบทดลองปัจจุบัน'!$A$5:$CL$846,14,0),2)</f>
        <v>3341.88</v>
      </c>
      <c r="P176" s="32">
        <f>ROUND(VLOOKUP($B176,'3.ข้อมูลงบทดลองปัจจุบัน'!$A$5:$CL$846,15,0),2)</f>
        <v>43119.519999999997</v>
      </c>
      <c r="Q176" s="32">
        <f>ROUND(VLOOKUP($B176,'3.ข้อมูลงบทดลองปัจจุบัน'!$A$5:$CL$846,16,0),2)</f>
        <v>56263.14</v>
      </c>
      <c r="R176" s="32">
        <f>ROUND(VLOOKUP($B176,'3.ข้อมูลงบทดลองปัจจุบัน'!$A$5:$CL$846,17,0),2)</f>
        <v>61166.18</v>
      </c>
      <c r="S176" s="32">
        <f>ROUND(VLOOKUP($B176,'3.ข้อมูลงบทดลองปัจจุบัน'!$A$5:$CL$846,18,0),2)</f>
        <v>30779.34</v>
      </c>
      <c r="T176" s="32">
        <f>ROUND(VLOOKUP($B176,'3.ข้อมูลงบทดลองปัจจุบัน'!$A$5:$CL$846,19,0),2)</f>
        <v>86332.32</v>
      </c>
      <c r="U176" s="32">
        <f>ROUND(VLOOKUP($B176,'3.ข้อมูลงบทดลองปัจจุบัน'!$A$5:$CL$846,20,0),2)</f>
        <v>97784.6</v>
      </c>
      <c r="V176" s="32">
        <f>ROUND(VLOOKUP($B176,'3.ข้อมูลงบทดลองปัจจุบัน'!$A$5:$CL$846,21,0),2)</f>
        <v>25300.86</v>
      </c>
      <c r="W176" s="32">
        <f>ROUND(VLOOKUP($B176,'3.ข้อมูลงบทดลองปัจจุบัน'!$A$5:$CL$846,22,0),2)</f>
        <v>22263.26</v>
      </c>
      <c r="X176" s="32">
        <f>ROUND(VLOOKUP($B176,'3.ข้อมูลงบทดลองปัจจุบัน'!$A$5:$CL$846,23,0),2)</f>
        <v>106073.12</v>
      </c>
      <c r="Y176" s="32">
        <f>ROUND(VLOOKUP($B176,'3.ข้อมูลงบทดลองปัจจุบัน'!$A$5:$CL$846,24,0),2)</f>
        <v>16746.939999999999</v>
      </c>
      <c r="Z176" s="32">
        <f>ROUND(VLOOKUP($B176,'3.ข้อมูลงบทดลองปัจจุบัน'!$A$5:$CL$846,25,0),2)</f>
        <v>5373.05</v>
      </c>
      <c r="AA176" s="32">
        <f>ROUND(VLOOKUP($B176,'3.ข้อมูลงบทดลองปัจจุบัน'!$A$5:$CL$846,26,0),2)</f>
        <v>31397.86</v>
      </c>
      <c r="AB176" s="32">
        <f>ROUND(VLOOKUP($B176,'3.ข้อมูลงบทดลองปัจจุบัน'!$A$5:$CL$846,27,0),2)</f>
        <v>35532.83</v>
      </c>
      <c r="AC176" s="32">
        <f>ROUND(VLOOKUP($B176,'3.ข้อมูลงบทดลองปัจจุบัน'!$A$5:$CL$846,28,0),2)</f>
        <v>81408.08</v>
      </c>
      <c r="AD176" s="32">
        <f>ROUND(VLOOKUP($B176,'3.ข้อมูลงบทดลองปัจจุบัน'!$A$5:$CL$846,29,0),2)</f>
        <v>38423.96</v>
      </c>
      <c r="AE176" s="32">
        <f>ROUND(VLOOKUP($B176,'3.ข้อมูลงบทดลองปัจจุบัน'!$A$5:$CL$846,30,0),2)</f>
        <v>203321.26</v>
      </c>
      <c r="AF176" s="32">
        <f>ROUND(VLOOKUP($B176,'3.ข้อมูลงบทดลองปัจจุบัน'!$A$5:$CL$846,31,0),2)</f>
        <v>27192.97</v>
      </c>
      <c r="AG176" s="32">
        <f>ROUND(VLOOKUP($B176,'3.ข้อมูลงบทดลองปัจจุบัน'!$A$5:$CL$846,32,0),2)</f>
        <v>71325.94</v>
      </c>
      <c r="AH176" s="32">
        <f>ROUND(VLOOKUP($B176,'3.ข้อมูลงบทดลองปัจจุบัน'!$A$5:$CL$846,33,0),2)</f>
        <v>91647</v>
      </c>
      <c r="AI176" s="32">
        <f>ROUND(VLOOKUP($B176,'3.ข้อมูลงบทดลองปัจจุบัน'!$A$5:$CL$846,34,0),2)</f>
        <v>18847.68</v>
      </c>
      <c r="AJ176" s="32">
        <f>ROUND(VLOOKUP($B176,'3.ข้อมูลงบทดลองปัจจุบัน'!$A$5:$CL$846,35,0),2)</f>
        <v>95600.53</v>
      </c>
      <c r="AK176" s="32">
        <f>ROUND(VLOOKUP($B176,'3.ข้อมูลงบทดลองปัจจุบัน'!$A$5:$CL$846,36,0),2)</f>
        <v>73397.81</v>
      </c>
      <c r="AL176" s="32">
        <f>ROUND(VLOOKUP($B176,'3.ข้อมูลงบทดลองปัจจุบัน'!$A$5:$CL$846,37,0),2)</f>
        <v>604403.96</v>
      </c>
      <c r="AM176" s="32">
        <f>ROUND(VLOOKUP($B176,'3.ข้อมูลงบทดลองปัจจุบัน'!$A$5:$CL$846,38,0),2)</f>
        <v>59731.45</v>
      </c>
      <c r="AN176" s="32">
        <f>ROUND(VLOOKUP($B176,'3.ข้อมูลงบทดลองปัจจุบัน'!$A$5:$CL$846,39,0),2)</f>
        <v>43825.29</v>
      </c>
      <c r="AO176" s="32">
        <f>ROUND(VLOOKUP($B176,'3.ข้อมูลงบทดลองปัจจุบัน'!$A$5:$CL$846,40,0),2)</f>
        <v>63539.040000000001</v>
      </c>
      <c r="AP176" s="32">
        <f>ROUND(VLOOKUP($B176,'3.ข้อมูลงบทดลองปัจจุบัน'!$A$5:$CL$846,41,0),2)</f>
        <v>99432.27</v>
      </c>
      <c r="AQ176" s="32">
        <f>ROUND(VLOOKUP($B176,'3.ข้อมูลงบทดลองปัจจุบัน'!$A$5:$CL$846,42,0),2)</f>
        <v>27762.85</v>
      </c>
      <c r="AR176" s="32">
        <f>ROUND(VLOOKUP($B176,'3.ข้อมูลงบทดลองปัจจุบัน'!$A$5:$CL$846,43,0),2)</f>
        <v>11066.47</v>
      </c>
      <c r="AS176" s="32">
        <f>ROUND(VLOOKUP($B176,'3.ข้อมูลงบทดลองปัจจุบัน'!$A$5:$CL$846,44,0),2)</f>
        <v>154028.44</v>
      </c>
      <c r="AT176" s="32">
        <f>ROUND(VLOOKUP($B176,'3.ข้อมูลงบทดลองปัจจุบัน'!$A$5:$CL$846,45,0),2)</f>
        <v>100874.43</v>
      </c>
      <c r="AU176" s="32">
        <f>ROUND(VLOOKUP($B176,'3.ข้อมูลงบทดลองปัจจุบัน'!$A$5:$CL$846,46,0),2)</f>
        <v>173036.36</v>
      </c>
      <c r="AV176" s="32">
        <f>ROUND(VLOOKUP($B176,'3.ข้อมูลงบทดลองปัจจุบัน'!$A$5:$CL$846,47,0),2)</f>
        <v>21994.25</v>
      </c>
      <c r="AW176" s="32">
        <f>ROUND(VLOOKUP($B176,'3.ข้อมูลงบทดลองปัจจุบัน'!$A$5:$CL$846,48,0),2)</f>
        <v>67355.679999999993</v>
      </c>
      <c r="AX176" s="32">
        <f>ROUND(VLOOKUP($B176,'3.ข้อมูลงบทดลองปัจจุบัน'!$A$5:$CL$846,49,0),2)</f>
        <v>58711.21</v>
      </c>
      <c r="AY176" s="32">
        <f>ROUND(VLOOKUP($B176,'3.ข้อมูลงบทดลองปัจจุบัน'!$A$5:$CL$846,50,0),2)</f>
        <v>25683.21</v>
      </c>
      <c r="AZ176" s="32">
        <f>ROUND(VLOOKUP($B176,'3.ข้อมูลงบทดลองปัจจุบัน'!$A$5:$CL$846,51,0),2)</f>
        <v>117600.61</v>
      </c>
      <c r="BA176" s="32">
        <f>ROUND(VLOOKUP($B176,'3.ข้อมูลงบทดลองปัจจุบัน'!$A$5:$CL$846,52,0),2)</f>
        <v>59313.68</v>
      </c>
      <c r="BB176" s="32">
        <f>ROUND(VLOOKUP($B176,'3.ข้อมูลงบทดลองปัจจุบัน'!$A$5:$CL$846,53,0),2)</f>
        <v>145938.54</v>
      </c>
      <c r="BC176" s="32">
        <f>ROUND(VLOOKUP($B176,'3.ข้อมูลงบทดลองปัจจุบัน'!$A$5:$CL$846,54,0),2)</f>
        <v>47783.24</v>
      </c>
      <c r="BD176" s="32">
        <f>ROUND(VLOOKUP($B176,'3.ข้อมูลงบทดลองปัจจุบัน'!$A$5:$CL$846,55,0),2)</f>
        <v>670913.69999999995</v>
      </c>
      <c r="BE176" s="32">
        <f>ROUND(VLOOKUP($B176,'3.ข้อมูลงบทดลองปัจจุบัน'!$A$5:$CL$846,56,0),2)</f>
        <v>217377.36</v>
      </c>
      <c r="BF176" s="32">
        <f>ROUND(VLOOKUP($B176,'3.ข้อมูลงบทดลองปัจจุบัน'!$A$5:$CL$846,57,0),2)</f>
        <v>46585.78</v>
      </c>
      <c r="BG176" s="32">
        <f>ROUND(VLOOKUP($B176,'3.ข้อมูลงบทดลองปัจจุบัน'!$A$5:$CL$846,58,0),2)</f>
        <v>116129.85</v>
      </c>
      <c r="BH176" s="32">
        <f>ROUND(VLOOKUP($B176,'3.ข้อมูลงบทดลองปัจจุบัน'!$A$5:$CL$846,59,0),2)</f>
        <v>190703.44</v>
      </c>
      <c r="BI176" s="32">
        <f>ROUND(VLOOKUP($B176,'3.ข้อมูลงบทดลองปัจจุบัน'!$A$5:$CL$846,60,0),2)</f>
        <v>39475.71</v>
      </c>
      <c r="BJ176" s="32">
        <f>ROUND(VLOOKUP($B176,'3.ข้อมูลงบทดลองปัจจุบัน'!$A$5:$CL$846,61,0),2)</f>
        <v>31518.35</v>
      </c>
      <c r="BK176" s="32">
        <f>ROUND(VLOOKUP($B176,'3.ข้อมูลงบทดลองปัจจุบัน'!$A$5:$CL$846,62,0),2)</f>
        <v>105565.82</v>
      </c>
      <c r="BL176" s="32">
        <f>ROUND(VLOOKUP($B176,'3.ข้อมูลงบทดลองปัจจุบัน'!$A$5:$CL$846,63,0),2)</f>
        <v>61952.800000000003</v>
      </c>
      <c r="BM176" s="32">
        <f>ROUND(VLOOKUP($B176,'3.ข้อมูลงบทดลองปัจจุบัน'!$A$5:$CL$846,64,0),2)</f>
        <v>226154.88</v>
      </c>
      <c r="BN176" s="32">
        <f>ROUND(VLOOKUP($B176,'3.ข้อมูลงบทดลองปัจจุบัน'!$A$5:$CL$846,65,0),2)</f>
        <v>198063.88</v>
      </c>
      <c r="BO176" s="32">
        <f>ROUND(VLOOKUP($B176,'3.ข้อมูลงบทดลองปัจจุบัน'!$A$5:$CL$846,66,0),2)</f>
        <v>60231.1</v>
      </c>
      <c r="BP176" s="32">
        <f>ROUND(VLOOKUP($B176,'3.ข้อมูลงบทดลองปัจจุบัน'!$A$5:$CL$846,67,0),2)</f>
        <v>273411.61</v>
      </c>
      <c r="BQ176" s="32">
        <f>ROUND(VLOOKUP($B176,'3.ข้อมูลงบทดลองปัจจุบัน'!$A$5:$CL$846,68,0),2)</f>
        <v>115890.9</v>
      </c>
      <c r="BR176" s="32">
        <f>ROUND(VLOOKUP($B176,'3.ข้อมูลงบทดลองปัจจุบัน'!$A$5:$CL$846,69,0),2)</f>
        <v>220566.15</v>
      </c>
      <c r="BS176" s="32">
        <f>ROUND(VLOOKUP($B176,'3.ข้อมูลงบทดลองปัจจุบัน'!$A$5:$CL$846,70,0),2)</f>
        <v>2350593.06</v>
      </c>
      <c r="BT176" s="32">
        <f>ROUND(VLOOKUP($B176,'3.ข้อมูลงบทดลองปัจจุบัน'!$A$5:$CL$846,71,0),2)</f>
        <v>72707.520000000004</v>
      </c>
      <c r="BU176" s="32">
        <f>ROUND(VLOOKUP($B176,'3.ข้อมูลงบทดลองปัจจุบัน'!$A$5:$CL$846,72,0),2)</f>
        <v>73546.38</v>
      </c>
      <c r="BV176" s="32">
        <f>ROUND(VLOOKUP($B176,'3.ข้อมูลงบทดลองปัจจุบัน'!$A$5:$CL$846,73,0),2)</f>
        <v>191659.7</v>
      </c>
      <c r="BW176" s="32">
        <f>ROUND(VLOOKUP($B176,'3.ข้อมูลงบทดลองปัจจุบัน'!$A$5:$CL$846,74,0),2)</f>
        <v>11380.7</v>
      </c>
      <c r="BX176" s="32">
        <f>ROUND(VLOOKUP($B176,'3.ข้อมูลงบทดลองปัจจุบัน'!$A$5:$CL$846,75,0),2)</f>
        <v>40698.6</v>
      </c>
      <c r="BY176" s="32">
        <f>ROUND(VLOOKUP($B176,'3.ข้อมูลงบทดลองปัจจุบัน'!$A$5:$CL$846,76,0),2)</f>
        <v>177452.03</v>
      </c>
      <c r="BZ176" s="32">
        <f>ROUND(VLOOKUP($B176,'3.ข้อมูลงบทดลองปัจจุบัน'!$A$5:$CL$846,77,0),2)</f>
        <v>104080.52</v>
      </c>
      <c r="CA176" s="32">
        <f>ROUND(VLOOKUP($B176,'3.ข้อมูลงบทดลองปัจจุบัน'!$A$5:$CL$846,78,0),2)</f>
        <v>18878.009999999998</v>
      </c>
      <c r="CB176" s="32">
        <f>ROUND(VLOOKUP($B176,'3.ข้อมูลงบทดลองปัจจุบัน'!$A$5:$CL$846,79,0),2)</f>
        <v>81971.039999999994</v>
      </c>
      <c r="CC176" s="32">
        <f>ROUND(VLOOKUP($B176,'3.ข้อมูลงบทดลองปัจจุบัน'!$A$5:$CL$846,80,0),2)</f>
        <v>90757.75</v>
      </c>
      <c r="CD176" s="32">
        <f>ROUND(VLOOKUP($B176,'3.ข้อมูลงบทดลองปัจจุบัน'!$A$5:$CL$846,81,0),2)</f>
        <v>27975.51</v>
      </c>
      <c r="CE176" s="32">
        <f>ROUND(VLOOKUP($B176,'3.ข้อมูลงบทดลองปัจจุบัน'!$A$5:$CL$846,82,0),2)</f>
        <v>158446.13</v>
      </c>
      <c r="CF176" s="32">
        <f>ROUND(VLOOKUP($B176,'3.ข้อมูลงบทดลองปัจจุบัน'!$A$5:$CL$846,83,0),2)</f>
        <v>136548.85</v>
      </c>
      <c r="CG176" s="32">
        <f>ROUND(VLOOKUP($B176,'3.ข้อมูลงบทดลองปัจจุบัน'!$A$5:$CL$846,84,0),2)</f>
        <v>96842.81</v>
      </c>
      <c r="CH176" s="32">
        <f>ROUND(VLOOKUP($B176,'3.ข้อมูลงบทดลองปัจจุบัน'!$A$5:$CL$846,85,0),2)</f>
        <v>50708.51</v>
      </c>
      <c r="CI176" s="32">
        <f>ROUND(VLOOKUP($B176,'3.ข้อมูลงบทดลองปัจจุบัน'!$A$5:$CL$846,86,0),2)</f>
        <v>12688.26</v>
      </c>
      <c r="CJ176" s="32">
        <f>ROUND(VLOOKUP($B176,'3.ข้อมูลงบทดลองปัจจุบัน'!$A$5:$CL$846,87,0),2)</f>
        <v>20794.96</v>
      </c>
      <c r="CK176" s="32">
        <f>ROUND(VLOOKUP($B176,'3.ข้อมูลงบทดลองปัจจุบัน'!$A$5:$CL$846,88,0),2)</f>
        <v>218076.74</v>
      </c>
      <c r="CL176" s="32">
        <f>ROUND(VLOOKUP($B176,'3.ข้อมูลงบทดลองปัจจุบัน'!$A$5:$CL$846,89,0),2)</f>
        <v>30053.15</v>
      </c>
      <c r="CM176" s="32">
        <f>ROUND(VLOOKUP($B176,'3.ข้อมูลงบทดลองปัจจุบัน'!$A$5:$CL$846,90,0),2)</f>
        <v>54251.91</v>
      </c>
      <c r="CO176" s="75"/>
    </row>
    <row r="177" spans="1:93" x14ac:dyDescent="0.7">
      <c r="A177" s="101" t="s">
        <v>1472</v>
      </c>
      <c r="B177" s="101" t="s">
        <v>2076</v>
      </c>
      <c r="C177" s="100" t="s">
        <v>721</v>
      </c>
      <c r="D177" s="32">
        <f>ROUND(VLOOKUP($B177,'3.ข้อมูลงบทดลองปัจจุบัน'!$A$5:$CL$846,3,0),2)</f>
        <v>1155178.18</v>
      </c>
      <c r="E177" s="32">
        <f>ROUND(VLOOKUP($B177,'3.ข้อมูลงบทดลองปัจจุบัน'!$A$5:$CL$846,4,0),2)</f>
        <v>200357.5</v>
      </c>
      <c r="F177" s="32">
        <f>ROUND(VLOOKUP($B177,'3.ข้อมูลงบทดลองปัจจุบัน'!$A$5:$CL$846,5,0),2)</f>
        <v>143663.54999999999</v>
      </c>
      <c r="G177" s="32">
        <f>ROUND(VLOOKUP($B177,'3.ข้อมูลงบทดลองปัจจุบัน'!$A$5:$CL$846,6,0),2)</f>
        <v>40175.22</v>
      </c>
      <c r="H177" s="32">
        <f>ROUND(VLOOKUP($B177,'3.ข้อมูลงบทดลองปัจจุบัน'!$A$5:$CL$846,7,0),2)</f>
        <v>25038</v>
      </c>
      <c r="I177" s="32">
        <f>ROUND(VLOOKUP($B177,'3.ข้อมูลงบทดลองปัจจุบัน'!$A$5:$CL$846,8,0),2)</f>
        <v>86016</v>
      </c>
      <c r="J177" s="32">
        <f>ROUND(VLOOKUP($B177,'3.ข้อมูลงบทดลองปัจจุบัน'!$A$5:$CL$846,9,0),2)</f>
        <v>105395</v>
      </c>
      <c r="K177" s="32">
        <f>ROUND(VLOOKUP($B177,'3.ข้อมูลงบทดลองปัจจุบัน'!$A$5:$CL$846,10,0),2)</f>
        <v>17451.099999999999</v>
      </c>
      <c r="L177" s="32">
        <f>ROUND(VLOOKUP($B177,'3.ข้อมูลงบทดลองปัจจุบัน'!$A$5:$CL$846,11,0),2)</f>
        <v>91810.02</v>
      </c>
      <c r="M177" s="32">
        <f>ROUND(VLOOKUP($B177,'3.ข้อมูลงบทดลองปัจจุบัน'!$A$5:$CL$846,12,0),2)</f>
        <v>29593.65</v>
      </c>
      <c r="N177" s="32">
        <f>ROUND(VLOOKUP($B177,'3.ข้อมูลงบทดลองปัจจุบัน'!$A$5:$CL$846,13,0),2)</f>
        <v>221033</v>
      </c>
      <c r="O177" s="32">
        <f>ROUND(VLOOKUP($B177,'3.ข้อมูลงบทดลองปัจจุบัน'!$A$5:$CL$846,14,0),2)</f>
        <v>35266.06</v>
      </c>
      <c r="P177" s="32">
        <f>ROUND(VLOOKUP($B177,'3.ข้อมูลงบทดลองปัจจุบัน'!$A$5:$CL$846,15,0),2)</f>
        <v>163804.60999999999</v>
      </c>
      <c r="Q177" s="32">
        <f>ROUND(VLOOKUP($B177,'3.ข้อมูลงบทดลองปัจจุบัน'!$A$5:$CL$846,16,0),2)</f>
        <v>98440</v>
      </c>
      <c r="R177" s="32">
        <f>ROUND(VLOOKUP($B177,'3.ข้อมูลงบทดลองปัจจุบัน'!$A$5:$CL$846,17,0),2)</f>
        <v>92972.3</v>
      </c>
      <c r="S177" s="32">
        <f>ROUND(VLOOKUP($B177,'3.ข้อมูลงบทดลองปัจจุบัน'!$A$5:$CL$846,18,0),2)</f>
        <v>623500.71</v>
      </c>
      <c r="T177" s="32">
        <f>ROUND(VLOOKUP($B177,'3.ข้อมูลงบทดลองปัจจุบัน'!$A$5:$CL$846,19,0),2)</f>
        <v>21389.3</v>
      </c>
      <c r="U177" s="32">
        <f>ROUND(VLOOKUP($B177,'3.ข้อมูลงบทดลองปัจจุบัน'!$A$5:$CL$846,20,0),2)</f>
        <v>76374.3</v>
      </c>
      <c r="V177" s="32">
        <f>ROUND(VLOOKUP($B177,'3.ข้อมูลงบทดลองปัจจุบัน'!$A$5:$CL$846,21,0),2)</f>
        <v>13943.52</v>
      </c>
      <c r="W177" s="32">
        <f>ROUND(VLOOKUP($B177,'3.ข้อมูลงบทดลองปัจจุบัน'!$A$5:$CL$846,22,0),2)</f>
        <v>28783</v>
      </c>
      <c r="X177" s="32">
        <f>ROUND(VLOOKUP($B177,'3.ข้อมูลงบทดลองปัจจุบัน'!$A$5:$CL$846,23,0),2)</f>
        <v>90000</v>
      </c>
      <c r="Y177" s="32">
        <f>ROUND(VLOOKUP($B177,'3.ข้อมูลงบทดลองปัจจุบัน'!$A$5:$CL$846,24,0),2)</f>
        <v>29060</v>
      </c>
      <c r="Z177" s="32">
        <f>ROUND(VLOOKUP($B177,'3.ข้อมูลงบทดลองปัจจุบัน'!$A$5:$CL$846,25,0),2)</f>
        <v>99212.4</v>
      </c>
      <c r="AA177" s="32">
        <f>ROUND(VLOOKUP($B177,'3.ข้อมูลงบทดลองปัจจุบัน'!$A$5:$CL$846,26,0),2)</f>
        <v>100419.5</v>
      </c>
      <c r="AB177" s="32">
        <f>ROUND(VLOOKUP($B177,'3.ข้อมูลงบทดลองปัจจุบัน'!$A$5:$CL$846,27,0),2)</f>
        <v>44856.32</v>
      </c>
      <c r="AC177" s="32">
        <f>ROUND(VLOOKUP($B177,'3.ข้อมูลงบทดลองปัจจุบัน'!$A$5:$CL$846,28,0),2)</f>
        <v>9800</v>
      </c>
      <c r="AD177" s="32">
        <f>ROUND(VLOOKUP($B177,'3.ข้อมูลงบทดลองปัจจุบัน'!$A$5:$CL$846,29,0),2)</f>
        <v>29400</v>
      </c>
      <c r="AE177" s="32">
        <f>ROUND(VLOOKUP($B177,'3.ข้อมูลงบทดลองปัจจุบัน'!$A$5:$CL$846,30,0),2)</f>
        <v>66340</v>
      </c>
      <c r="AF177" s="32">
        <f>ROUND(VLOOKUP($B177,'3.ข้อมูลงบทดลองปัจจุบัน'!$A$5:$CL$846,31,0),2)</f>
        <v>50482.74</v>
      </c>
      <c r="AG177" s="32">
        <f>ROUND(VLOOKUP($B177,'3.ข้อมูลงบทดลองปัจจุบัน'!$A$5:$CL$846,32,0),2)</f>
        <v>17407.7</v>
      </c>
      <c r="AH177" s="32">
        <f>ROUND(VLOOKUP($B177,'3.ข้อมูลงบทดลองปัจจุบัน'!$A$5:$CL$846,33,0),2)</f>
        <v>48308.480000000003</v>
      </c>
      <c r="AI177" s="32">
        <f>ROUND(VLOOKUP($B177,'3.ข้อมูลงบทดลองปัจจุบัน'!$A$5:$CL$846,34,0),2)</f>
        <v>31793.85</v>
      </c>
      <c r="AJ177" s="32">
        <f>ROUND(VLOOKUP($B177,'3.ข้อมูลงบทดลองปัจจุบัน'!$A$5:$CL$846,35,0),2)</f>
        <v>175008</v>
      </c>
      <c r="AK177" s="32">
        <f>ROUND(VLOOKUP($B177,'3.ข้อมูลงบทดลองปัจจุบัน'!$A$5:$CL$846,36,0),2)</f>
        <v>42482.720000000001</v>
      </c>
      <c r="AL177" s="32">
        <f>ROUND(VLOOKUP($B177,'3.ข้อมูลงบทดลองปัจจุบัน'!$A$5:$CL$846,37,0),2)</f>
        <v>1100351.99</v>
      </c>
      <c r="AM177" s="32">
        <f>ROUND(VLOOKUP($B177,'3.ข้อมูลงบทดลองปัจจุบัน'!$A$5:$CL$846,38,0),2)</f>
        <v>83782.960000000006</v>
      </c>
      <c r="AN177" s="32">
        <f>ROUND(VLOOKUP($B177,'3.ข้อมูลงบทดลองปัจจุบัน'!$A$5:$CL$846,39,0),2)</f>
        <v>129504.52</v>
      </c>
      <c r="AO177" s="32">
        <f>ROUND(VLOOKUP($B177,'3.ข้อมูลงบทดลองปัจจุบัน'!$A$5:$CL$846,40,0),2)</f>
        <v>75107.509999999995</v>
      </c>
      <c r="AP177" s="32">
        <f>ROUND(VLOOKUP($B177,'3.ข้อมูลงบทดลองปัจจุบัน'!$A$5:$CL$846,41,0),2)</f>
        <v>91946.4</v>
      </c>
      <c r="AQ177" s="32">
        <f>ROUND(VLOOKUP($B177,'3.ข้อมูลงบทดลองปัจจุบัน'!$A$5:$CL$846,42,0),2)</f>
        <v>33038.410000000003</v>
      </c>
      <c r="AR177" s="32">
        <f>ROUND(VLOOKUP($B177,'3.ข้อมูลงบทดลองปัจจุบัน'!$A$5:$CL$846,43,0),2)</f>
        <v>44358</v>
      </c>
      <c r="AS177" s="32">
        <f>ROUND(VLOOKUP($B177,'3.ข้อมูลงบทดลองปัจจุบัน'!$A$5:$CL$846,44,0),2)</f>
        <v>203621.9</v>
      </c>
      <c r="AT177" s="32">
        <f>ROUND(VLOOKUP($B177,'3.ข้อมูลงบทดลองปัจจุบัน'!$A$5:$CL$846,45,0),2)</f>
        <v>95230</v>
      </c>
      <c r="AU177" s="32">
        <f>ROUND(VLOOKUP($B177,'3.ข้อมูลงบทดลองปัจจุบัน'!$A$5:$CL$846,46,0),2)</f>
        <v>0</v>
      </c>
      <c r="AV177" s="32">
        <f>ROUND(VLOOKUP($B177,'3.ข้อมูลงบทดลองปัจจุบัน'!$A$5:$CL$846,47,0),2)</f>
        <v>121770.84</v>
      </c>
      <c r="AW177" s="32">
        <f>ROUND(VLOOKUP($B177,'3.ข้อมูลงบทดลองปัจจุบัน'!$A$5:$CL$846,48,0),2)</f>
        <v>23540</v>
      </c>
      <c r="AX177" s="32">
        <f>ROUND(VLOOKUP($B177,'3.ข้อมูลงบทดลองปัจจุบัน'!$A$5:$CL$846,49,0),2)</f>
        <v>7490</v>
      </c>
      <c r="AY177" s="32">
        <f>ROUND(VLOOKUP($B177,'3.ข้อมูลงบทดลองปัจจุบัน'!$A$5:$CL$846,50,0),2)</f>
        <v>42185.96</v>
      </c>
      <c r="AZ177" s="32">
        <f>ROUND(VLOOKUP($B177,'3.ข้อมูลงบทดลองปัจจุบัน'!$A$5:$CL$846,51,0),2)</f>
        <v>34501.24</v>
      </c>
      <c r="BA177" s="32">
        <f>ROUND(VLOOKUP($B177,'3.ข้อมูลงบทดลองปัจจุบัน'!$A$5:$CL$846,52,0),2)</f>
        <v>28783</v>
      </c>
      <c r="BB177" s="32">
        <f>ROUND(VLOOKUP($B177,'3.ข้อมูลงบทดลองปัจจุบัน'!$A$5:$CL$846,53,0),2)</f>
        <v>210212.2</v>
      </c>
      <c r="BC177" s="32">
        <f>ROUND(VLOOKUP($B177,'3.ข้อมูลงบทดลองปัจจุบัน'!$A$5:$CL$846,54,0),2)</f>
        <v>34026</v>
      </c>
      <c r="BD177" s="32">
        <f>ROUND(VLOOKUP($B177,'3.ข้อมูลงบทดลองปัจจุบัน'!$A$5:$CL$846,55,0),2)</f>
        <v>94213.5</v>
      </c>
      <c r="BE177" s="32">
        <f>ROUND(VLOOKUP($B177,'3.ข้อมูลงบทดลองปัจจุบัน'!$A$5:$CL$846,56,0),2)</f>
        <v>204428.85</v>
      </c>
      <c r="BF177" s="32">
        <f>ROUND(VLOOKUP($B177,'3.ข้อมูลงบทดลองปัจจุบัน'!$A$5:$CL$846,57,0),2)</f>
        <v>86417.69</v>
      </c>
      <c r="BG177" s="32">
        <f>ROUND(VLOOKUP($B177,'3.ข้อมูลงบทดลองปัจจุบัน'!$A$5:$CL$846,58,0),2)</f>
        <v>16050</v>
      </c>
      <c r="BH177" s="32">
        <f>ROUND(VLOOKUP($B177,'3.ข้อมูลงบทดลองปัจจุบัน'!$A$5:$CL$846,59,0),2)</f>
        <v>358567.7</v>
      </c>
      <c r="BI177" s="32">
        <f>ROUND(VLOOKUP($B177,'3.ข้อมูลงบทดลองปัจจุบัน'!$A$5:$CL$846,60,0),2)</f>
        <v>18050</v>
      </c>
      <c r="BJ177" s="32">
        <f>ROUND(VLOOKUP($B177,'3.ข้อมูลงบทดลองปัจจุบัน'!$A$5:$CL$846,61,0),2)</f>
        <v>23087.96</v>
      </c>
      <c r="BK177" s="32">
        <f>ROUND(VLOOKUP($B177,'3.ข้อมูลงบทดลองปัจจุบัน'!$A$5:$CL$846,62,0),2)</f>
        <v>54671.08</v>
      </c>
      <c r="BL177" s="32">
        <f>ROUND(VLOOKUP($B177,'3.ข้อมูลงบทดลองปัจจุบัน'!$A$5:$CL$846,63,0),2)</f>
        <v>30495</v>
      </c>
      <c r="BM177" s="32">
        <f>ROUND(VLOOKUP($B177,'3.ข้อมูลงบทดลองปัจจุบัน'!$A$5:$CL$846,64,0),2)</f>
        <v>640697.59999999998</v>
      </c>
      <c r="BN177" s="32">
        <f>ROUND(VLOOKUP($B177,'3.ข้อมูลงบทดลองปัจจุบัน'!$A$5:$CL$846,65,0),2)</f>
        <v>148165.66</v>
      </c>
      <c r="BO177" s="32">
        <f>ROUND(VLOOKUP($B177,'3.ข้อมูลงบทดลองปัจจุบัน'!$A$5:$CL$846,66,0),2)</f>
        <v>133640</v>
      </c>
      <c r="BP177" s="32">
        <f>ROUND(VLOOKUP($B177,'3.ข้อมูลงบทดลองปัจจุบัน'!$A$5:$CL$846,67,0),2)</f>
        <v>322463.98</v>
      </c>
      <c r="BQ177" s="32">
        <f>ROUND(VLOOKUP($B177,'3.ข้อมูลงบทดลองปัจจุบัน'!$A$5:$CL$846,68,0),2)</f>
        <v>95658</v>
      </c>
      <c r="BR177" s="32">
        <f>ROUND(VLOOKUP($B177,'3.ข้อมูลงบทดลองปัจจุบัน'!$A$5:$CL$846,69,0),2)</f>
        <v>4708</v>
      </c>
      <c r="BS177" s="32">
        <f>ROUND(VLOOKUP($B177,'3.ข้อมูลงบทดลองปัจจุบัน'!$A$5:$CL$846,70,0),2)</f>
        <v>1010940.66</v>
      </c>
      <c r="BT177" s="32">
        <f>ROUND(VLOOKUP($B177,'3.ข้อมูลงบทดลองปัจจุบัน'!$A$5:$CL$846,71,0),2)</f>
        <v>26578.799999999999</v>
      </c>
      <c r="BU177" s="32">
        <f>ROUND(VLOOKUP($B177,'3.ข้อมูลงบทดลองปัจจุบัน'!$A$5:$CL$846,72,0),2)</f>
        <v>21293</v>
      </c>
      <c r="BV177" s="32">
        <f>ROUND(VLOOKUP($B177,'3.ข้อมูลงบทดลองปัจจุบัน'!$A$5:$CL$846,73,0),2)</f>
        <v>380623.09</v>
      </c>
      <c r="BW177" s="32">
        <f>ROUND(VLOOKUP($B177,'3.ข้อมูลงบทดลองปัจจุบัน'!$A$5:$CL$846,74,0),2)</f>
        <v>129654.41</v>
      </c>
      <c r="BX177" s="32">
        <f>ROUND(VLOOKUP($B177,'3.ข้อมูลงบทดลองปัจจุบัน'!$A$5:$CL$846,75,0),2)</f>
        <v>72321.3</v>
      </c>
      <c r="BY177" s="32">
        <f>ROUND(VLOOKUP($B177,'3.ข้อมูลงบทดลองปัจจุบัน'!$A$5:$CL$846,76,0),2)</f>
        <v>162986.88</v>
      </c>
      <c r="BZ177" s="32">
        <f>ROUND(VLOOKUP($B177,'3.ข้อมูลงบทดลองปัจจุบัน'!$A$5:$CL$846,77,0),2)</f>
        <v>10364.02</v>
      </c>
      <c r="CA177" s="32">
        <f>ROUND(VLOOKUP($B177,'3.ข้อมูลงบทดลองปัจจุบัน'!$A$5:$CL$846,78,0),2)</f>
        <v>67768.39</v>
      </c>
      <c r="CB177" s="32">
        <f>ROUND(VLOOKUP($B177,'3.ข้อมูลงบทดลองปัจจุบัน'!$A$5:$CL$846,79,0),2)</f>
        <v>32219.08</v>
      </c>
      <c r="CC177" s="32">
        <f>ROUND(VLOOKUP($B177,'3.ข้อมูลงบทดลองปัจจุบัน'!$A$5:$CL$846,80,0),2)</f>
        <v>5380.55</v>
      </c>
      <c r="CD177" s="32">
        <f>ROUND(VLOOKUP($B177,'3.ข้อมูลงบทดลองปัจจุบัน'!$A$5:$CL$846,81,0),2)</f>
        <v>111387</v>
      </c>
      <c r="CE177" s="32">
        <f>ROUND(VLOOKUP($B177,'3.ข้อมูลงบทดลองปัจจุบัน'!$A$5:$CL$846,82,0),2)</f>
        <v>113955</v>
      </c>
      <c r="CF177" s="32">
        <f>ROUND(VLOOKUP($B177,'3.ข้อมูลงบทดลองปัจจุบัน'!$A$5:$CL$846,83,0),2)</f>
        <v>94598.34</v>
      </c>
      <c r="CG177" s="32">
        <f>ROUND(VLOOKUP($B177,'3.ข้อมูลงบทดลองปัจจุบัน'!$A$5:$CL$846,84,0),2)</f>
        <v>54895.28</v>
      </c>
      <c r="CH177" s="32">
        <f>ROUND(VLOOKUP($B177,'3.ข้อมูลงบทดลองปัจจุบัน'!$A$5:$CL$846,85,0),2)</f>
        <v>17945.759999999998</v>
      </c>
      <c r="CI177" s="32">
        <f>ROUND(VLOOKUP($B177,'3.ข้อมูลงบทดลองปัจจุบัน'!$A$5:$CL$846,86,0),2)</f>
        <v>78431</v>
      </c>
      <c r="CJ177" s="32">
        <f>ROUND(VLOOKUP($B177,'3.ข้อมูลงบทดลองปัจจุบัน'!$A$5:$CL$846,87,0),2)</f>
        <v>64056.11</v>
      </c>
      <c r="CK177" s="32">
        <f>ROUND(VLOOKUP($B177,'3.ข้อมูลงบทดลองปัจจุบัน'!$A$5:$CL$846,88,0),2)</f>
        <v>214885.96</v>
      </c>
      <c r="CL177" s="32">
        <f>ROUND(VLOOKUP($B177,'3.ข้อมูลงบทดลองปัจจุบัน'!$A$5:$CL$846,89,0),2)</f>
        <v>32870.199999999997</v>
      </c>
      <c r="CM177" s="32">
        <f>ROUND(VLOOKUP($B177,'3.ข้อมูลงบทดลองปัจจุบัน'!$A$5:$CL$846,90,0),2)</f>
        <v>47434.17</v>
      </c>
      <c r="CO177" s="75"/>
    </row>
    <row r="178" spans="1:93" x14ac:dyDescent="0.7">
      <c r="A178" s="101" t="s">
        <v>1472</v>
      </c>
      <c r="B178" s="101" t="s">
        <v>2077</v>
      </c>
      <c r="C178" s="100" t="s">
        <v>722</v>
      </c>
      <c r="D178" s="32">
        <f>ROUND(VLOOKUP($B178,'3.ข้อมูลงบทดลองปัจจุบัน'!$A$5:$CL$846,3,0),2)</f>
        <v>131641</v>
      </c>
      <c r="E178" s="32">
        <f>ROUND(VLOOKUP($B178,'3.ข้อมูลงบทดลองปัจจุบัน'!$A$5:$CL$846,4,0),2)</f>
        <v>24223</v>
      </c>
      <c r="F178" s="32">
        <f>ROUND(VLOOKUP($B178,'3.ข้อมูลงบทดลองปัจจุบัน'!$A$5:$CL$846,5,0),2)</f>
        <v>14847</v>
      </c>
      <c r="G178" s="32">
        <f>ROUND(VLOOKUP($B178,'3.ข้อมูลงบทดลองปัจจุบัน'!$A$5:$CL$846,6,0),2)</f>
        <v>8317</v>
      </c>
      <c r="H178" s="32">
        <f>ROUND(VLOOKUP($B178,'3.ข้อมูลงบทดลองปัจจุบัน'!$A$5:$CL$846,7,0),2)</f>
        <v>2141</v>
      </c>
      <c r="I178" s="32">
        <f>ROUND(VLOOKUP($B178,'3.ข้อมูลงบทดลองปัจจุบัน'!$A$5:$CL$846,8,0),2)</f>
        <v>28570</v>
      </c>
      <c r="J178" s="32">
        <f>ROUND(VLOOKUP($B178,'3.ข้อมูลงบทดลองปัจจุบัน'!$A$5:$CL$846,9,0),2)</f>
        <v>9776</v>
      </c>
      <c r="K178" s="32">
        <f>ROUND(VLOOKUP($B178,'3.ข้อมูลงบทดลองปัจจุบัน'!$A$5:$CL$846,10,0),2)</f>
        <v>17290</v>
      </c>
      <c r="L178" s="32">
        <f>ROUND(VLOOKUP($B178,'3.ข้อมูลงบทดลองปัจจุบัน'!$A$5:$CL$846,11,0),2)</f>
        <v>4702</v>
      </c>
      <c r="M178" s="32">
        <f>ROUND(VLOOKUP($B178,'3.ข้อมูลงบทดลองปัจจุบัน'!$A$5:$CL$846,12,0),2)</f>
        <v>11319</v>
      </c>
      <c r="N178" s="32">
        <f>ROUND(VLOOKUP($B178,'3.ข้อมูลงบทดลองปัจจุบัน'!$A$5:$CL$846,13,0),2)</f>
        <v>139399</v>
      </c>
      <c r="O178" s="32">
        <f>ROUND(VLOOKUP($B178,'3.ข้อมูลงบทดลองปัจจุบัน'!$A$5:$CL$846,14,0),2)</f>
        <v>5277</v>
      </c>
      <c r="P178" s="32">
        <f>ROUND(VLOOKUP($B178,'3.ข้อมูลงบทดลองปัจจุบัน'!$A$5:$CL$846,15,0),2)</f>
        <v>64070.63</v>
      </c>
      <c r="Q178" s="32">
        <f>ROUND(VLOOKUP($B178,'3.ข้อมูลงบทดลองปัจจุบัน'!$A$5:$CL$846,16,0),2)</f>
        <v>11164</v>
      </c>
      <c r="R178" s="32">
        <f>ROUND(VLOOKUP($B178,'3.ข้อมูลงบทดลองปัจจุบัน'!$A$5:$CL$846,17,0),2)</f>
        <v>23852</v>
      </c>
      <c r="S178" s="32">
        <f>ROUND(VLOOKUP($B178,'3.ข้อมูลงบทดลองปัจจุบัน'!$A$5:$CL$846,18,0),2)</f>
        <v>19217</v>
      </c>
      <c r="T178" s="32">
        <f>ROUND(VLOOKUP($B178,'3.ข้อมูลงบทดลองปัจจุบัน'!$A$5:$CL$846,19,0),2)</f>
        <v>12944</v>
      </c>
      <c r="U178" s="32">
        <f>ROUND(VLOOKUP($B178,'3.ข้อมูลงบทดลองปัจจุบัน'!$A$5:$CL$846,20,0),2)</f>
        <v>17296</v>
      </c>
      <c r="V178" s="32">
        <f>ROUND(VLOOKUP($B178,'3.ข้อมูลงบทดลองปัจจุบัน'!$A$5:$CL$846,21,0),2)</f>
        <v>13556</v>
      </c>
      <c r="W178" s="32">
        <f>ROUND(VLOOKUP($B178,'3.ข้อมูลงบทดลองปัจจุบัน'!$A$5:$CL$846,22,0),2)</f>
        <v>14027</v>
      </c>
      <c r="X178" s="32">
        <f>ROUND(VLOOKUP($B178,'3.ข้อมูลงบทดลองปัจจุบัน'!$A$5:$CL$846,23,0),2)</f>
        <v>165858</v>
      </c>
      <c r="Y178" s="32">
        <f>ROUND(VLOOKUP($B178,'3.ข้อมูลงบทดลองปัจจุบัน'!$A$5:$CL$846,24,0),2)</f>
        <v>3423</v>
      </c>
      <c r="Z178" s="32">
        <f>ROUND(VLOOKUP($B178,'3.ข้อมูลงบทดลองปัจจุบัน'!$A$5:$CL$846,25,0),2)</f>
        <v>4835</v>
      </c>
      <c r="AA178" s="32">
        <f>ROUND(VLOOKUP($B178,'3.ข้อมูลงบทดลองปัจจุบัน'!$A$5:$CL$846,26,0),2)</f>
        <v>25612</v>
      </c>
      <c r="AB178" s="32">
        <f>ROUND(VLOOKUP($B178,'3.ข้อมูลงบทดลองปัจจุบัน'!$A$5:$CL$846,27,0),2)</f>
        <v>17625</v>
      </c>
      <c r="AC178" s="32">
        <f>ROUND(VLOOKUP($B178,'3.ข้อมูลงบทดลองปัจจุบัน'!$A$5:$CL$846,28,0),2)</f>
        <v>4840</v>
      </c>
      <c r="AD178" s="32">
        <f>ROUND(VLOOKUP($B178,'3.ข้อมูลงบทดลองปัจจุบัน'!$A$5:$CL$846,29,0),2)</f>
        <v>4917</v>
      </c>
      <c r="AE178" s="32">
        <f>ROUND(VLOOKUP($B178,'3.ข้อมูลงบทดลองปัจจุบัน'!$A$5:$CL$846,30,0),2)</f>
        <v>20361</v>
      </c>
      <c r="AF178" s="32">
        <f>ROUND(VLOOKUP($B178,'3.ข้อมูลงบทดลองปัจจุบัน'!$A$5:$CL$846,31,0),2)</f>
        <v>8577</v>
      </c>
      <c r="AG178" s="32">
        <f>ROUND(VLOOKUP($B178,'3.ข้อมูลงบทดลองปัจจุบัน'!$A$5:$CL$846,32,0),2)</f>
        <v>10043</v>
      </c>
      <c r="AH178" s="32">
        <f>ROUND(VLOOKUP($B178,'3.ข้อมูลงบทดลองปัจจุบัน'!$A$5:$CL$846,33,0),2)</f>
        <v>9953</v>
      </c>
      <c r="AI178" s="32">
        <f>ROUND(VLOOKUP($B178,'3.ข้อมูลงบทดลองปัจจุบัน'!$A$5:$CL$846,34,0),2)</f>
        <v>42485</v>
      </c>
      <c r="AJ178" s="32">
        <f>ROUND(VLOOKUP($B178,'3.ข้อมูลงบทดลองปัจจุบัน'!$A$5:$CL$846,35,0),2)</f>
        <v>8900</v>
      </c>
      <c r="AK178" s="32">
        <f>ROUND(VLOOKUP($B178,'3.ข้อมูลงบทดลองปัจจุบัน'!$A$5:$CL$846,36,0),2)</f>
        <v>11814</v>
      </c>
      <c r="AL178" s="32">
        <f>ROUND(VLOOKUP($B178,'3.ข้อมูลงบทดลองปัจจุบัน'!$A$5:$CL$846,37,0),2)</f>
        <v>595675</v>
      </c>
      <c r="AM178" s="32">
        <f>ROUND(VLOOKUP($B178,'3.ข้อมูลงบทดลองปัจจุบัน'!$A$5:$CL$846,38,0),2)</f>
        <v>10754</v>
      </c>
      <c r="AN178" s="32">
        <f>ROUND(VLOOKUP($B178,'3.ข้อมูลงบทดลองปัจจุบัน'!$A$5:$CL$846,39,0),2)</f>
        <v>15900</v>
      </c>
      <c r="AO178" s="32">
        <f>ROUND(VLOOKUP($B178,'3.ข้อมูลงบทดลองปัจจุบัน'!$A$5:$CL$846,40,0),2)</f>
        <v>170430</v>
      </c>
      <c r="AP178" s="32">
        <f>ROUND(VLOOKUP($B178,'3.ข้อมูลงบทดลองปัจจุบัน'!$A$5:$CL$846,41,0),2)</f>
        <v>36974</v>
      </c>
      <c r="AQ178" s="32">
        <f>ROUND(VLOOKUP($B178,'3.ข้อมูลงบทดลองปัจจุบัน'!$A$5:$CL$846,42,0),2)</f>
        <v>21555</v>
      </c>
      <c r="AR178" s="32">
        <f>ROUND(VLOOKUP($B178,'3.ข้อมูลงบทดลองปัจจุบัน'!$A$5:$CL$846,43,0),2)</f>
        <v>5812</v>
      </c>
      <c r="AS178" s="32">
        <f>ROUND(VLOOKUP($B178,'3.ข้อมูลงบทดลองปัจจุบัน'!$A$5:$CL$846,44,0),2)</f>
        <v>30608</v>
      </c>
      <c r="AT178" s="32">
        <f>ROUND(VLOOKUP($B178,'3.ข้อมูลงบทดลองปัจจุบัน'!$A$5:$CL$846,45,0),2)</f>
        <v>7731</v>
      </c>
      <c r="AU178" s="32">
        <f>ROUND(VLOOKUP($B178,'3.ข้อมูลงบทดลองปัจจุบัน'!$A$5:$CL$846,46,0),2)</f>
        <v>41565</v>
      </c>
      <c r="AV178" s="32">
        <f>ROUND(VLOOKUP($B178,'3.ข้อมูลงบทดลองปัจจุบัน'!$A$5:$CL$846,47,0),2)</f>
        <v>11718</v>
      </c>
      <c r="AW178" s="32">
        <f>ROUND(VLOOKUP($B178,'3.ข้อมูลงบทดลองปัจจุบัน'!$A$5:$CL$846,48,0),2)</f>
        <v>0</v>
      </c>
      <c r="AX178" s="32">
        <f>ROUND(VLOOKUP($B178,'3.ข้อมูลงบทดลองปัจจุบัน'!$A$5:$CL$846,49,0),2)</f>
        <v>3062</v>
      </c>
      <c r="AY178" s="32">
        <f>ROUND(VLOOKUP($B178,'3.ข้อมูลงบทดลองปัจจุบัน'!$A$5:$CL$846,50,0),2)</f>
        <v>9185</v>
      </c>
      <c r="AZ178" s="32">
        <f>ROUND(VLOOKUP($B178,'3.ข้อมูลงบทดลองปัจจุบัน'!$A$5:$CL$846,51,0),2)</f>
        <v>0</v>
      </c>
      <c r="BA178" s="32">
        <f>ROUND(VLOOKUP($B178,'3.ข้อมูลงบทดลองปัจจุบัน'!$A$5:$CL$846,52,0),2)</f>
        <v>0</v>
      </c>
      <c r="BB178" s="32">
        <f>ROUND(VLOOKUP($B178,'3.ข้อมูลงบทดลองปัจจุบัน'!$A$5:$CL$846,53,0),2)</f>
        <v>94042</v>
      </c>
      <c r="BC178" s="32">
        <f>ROUND(VLOOKUP($B178,'3.ข้อมูลงบทดลองปัจจุบัน'!$A$5:$CL$846,54,0),2)</f>
        <v>2082</v>
      </c>
      <c r="BD178" s="32">
        <f>ROUND(VLOOKUP($B178,'3.ข้อมูลงบทดลองปัจจุบัน'!$A$5:$CL$846,55,0),2)</f>
        <v>261924</v>
      </c>
      <c r="BE178" s="32">
        <f>ROUND(VLOOKUP($B178,'3.ข้อมูลงบทดลองปัจจุบัน'!$A$5:$CL$846,56,0),2)</f>
        <v>27617</v>
      </c>
      <c r="BF178" s="32">
        <f>ROUND(VLOOKUP($B178,'3.ข้อมูลงบทดลองปัจจุบัน'!$A$5:$CL$846,57,0),2)</f>
        <v>14847</v>
      </c>
      <c r="BG178" s="32">
        <f>ROUND(VLOOKUP($B178,'3.ข้อมูลงบทดลองปัจจุบัน'!$A$5:$CL$846,58,0),2)</f>
        <v>0</v>
      </c>
      <c r="BH178" s="32">
        <f>ROUND(VLOOKUP($B178,'3.ข้อมูลงบทดลองปัจจุบัน'!$A$5:$CL$846,59,0),2)</f>
        <v>96797</v>
      </c>
      <c r="BI178" s="32">
        <f>ROUND(VLOOKUP($B178,'3.ข้อมูลงบทดลองปัจจุบัน'!$A$5:$CL$846,60,0),2)</f>
        <v>2434</v>
      </c>
      <c r="BJ178" s="32">
        <f>ROUND(VLOOKUP($B178,'3.ข้อมูลงบทดลองปัจจุบัน'!$A$5:$CL$846,61,0),2)</f>
        <v>10101</v>
      </c>
      <c r="BK178" s="32">
        <f>ROUND(VLOOKUP($B178,'3.ข้อมูลงบทดลองปัจจุบัน'!$A$5:$CL$846,62,0),2)</f>
        <v>19801</v>
      </c>
      <c r="BL178" s="32">
        <f>ROUND(VLOOKUP($B178,'3.ข้อมูลงบทดลองปัจจุบัน'!$A$5:$CL$846,63,0),2)</f>
        <v>4483</v>
      </c>
      <c r="BM178" s="32">
        <f>ROUND(VLOOKUP($B178,'3.ข้อมูลงบทดลองปัจจุบัน'!$A$5:$CL$846,64,0),2)</f>
        <v>197784</v>
      </c>
      <c r="BN178" s="32">
        <f>ROUND(VLOOKUP($B178,'3.ข้อมูลงบทดลองปัจจุบัน'!$A$5:$CL$846,65,0),2)</f>
        <v>13449</v>
      </c>
      <c r="BO178" s="32">
        <f>ROUND(VLOOKUP($B178,'3.ข้อมูลงบทดลองปัจจุบัน'!$A$5:$CL$846,66,0),2)</f>
        <v>7408</v>
      </c>
      <c r="BP178" s="32">
        <f>ROUND(VLOOKUP($B178,'3.ข้อมูลงบทดลองปัจจุบัน'!$A$5:$CL$846,67,0),2)</f>
        <v>10963</v>
      </c>
      <c r="BQ178" s="32">
        <f>ROUND(VLOOKUP($B178,'3.ข้อมูลงบทดลองปัจจุบัน'!$A$5:$CL$846,68,0),2)</f>
        <v>4528</v>
      </c>
      <c r="BR178" s="32">
        <f>ROUND(VLOOKUP($B178,'3.ข้อมูลงบทดลองปัจจุบัน'!$A$5:$CL$846,69,0),2)</f>
        <v>72677</v>
      </c>
      <c r="BS178" s="32">
        <f>ROUND(VLOOKUP($B178,'3.ข้อมูลงบทดลองปัจจุบัน'!$A$5:$CL$846,70,0),2)</f>
        <v>264808.90000000002</v>
      </c>
      <c r="BT178" s="32">
        <f>ROUND(VLOOKUP($B178,'3.ข้อมูลงบทดลองปัจจุบัน'!$A$5:$CL$846,71,0),2)</f>
        <v>0</v>
      </c>
      <c r="BU178" s="32">
        <f>ROUND(VLOOKUP($B178,'3.ข้อมูลงบทดลองปัจจุบัน'!$A$5:$CL$846,72,0),2)</f>
        <v>4229</v>
      </c>
      <c r="BV178" s="32">
        <f>ROUND(VLOOKUP($B178,'3.ข้อมูลงบทดลองปัจจุบัน'!$A$5:$CL$846,73,0),2)</f>
        <v>78819</v>
      </c>
      <c r="BW178" s="32">
        <f>ROUND(VLOOKUP($B178,'3.ข้อมูลงบทดลองปัจจุบัน'!$A$5:$CL$846,74,0),2)</f>
        <v>7506</v>
      </c>
      <c r="BX178" s="32">
        <f>ROUND(VLOOKUP($B178,'3.ข้อมูลงบทดลองปัจจุบัน'!$A$5:$CL$846,75,0),2)</f>
        <v>24206</v>
      </c>
      <c r="BY178" s="32">
        <f>ROUND(VLOOKUP($B178,'3.ข้อมูลงบทดลองปัจจุบัน'!$A$5:$CL$846,76,0),2)</f>
        <v>20097</v>
      </c>
      <c r="BZ178" s="32">
        <f>ROUND(VLOOKUP($B178,'3.ข้อมูลงบทดลองปัจจุบัน'!$A$5:$CL$846,77,0),2)</f>
        <v>8462</v>
      </c>
      <c r="CA178" s="32">
        <f>ROUND(VLOOKUP($B178,'3.ข้อมูลงบทดลองปัจจุบัน'!$A$5:$CL$846,78,0),2)</f>
        <v>6652</v>
      </c>
      <c r="CB178" s="32">
        <f>ROUND(VLOOKUP($B178,'3.ข้อมูลงบทดลองปัจจุบัน'!$A$5:$CL$846,79,0),2)</f>
        <v>8718</v>
      </c>
      <c r="CC178" s="32">
        <f>ROUND(VLOOKUP($B178,'3.ข้อมูลงบทดลองปัจจุบัน'!$A$5:$CL$846,80,0),2)</f>
        <v>4903</v>
      </c>
      <c r="CD178" s="32">
        <f>ROUND(VLOOKUP($B178,'3.ข้อมูลงบทดลองปัจจุบัน'!$A$5:$CL$846,81,0),2)</f>
        <v>12861</v>
      </c>
      <c r="CE178" s="32">
        <f>ROUND(VLOOKUP($B178,'3.ข้อมูลงบทดลองปัจจุบัน'!$A$5:$CL$846,82,0),2)</f>
        <v>10095</v>
      </c>
      <c r="CF178" s="32">
        <f>ROUND(VLOOKUP($B178,'3.ข้อมูลงบทดลองปัจจุบัน'!$A$5:$CL$846,83,0),2)</f>
        <v>25424</v>
      </c>
      <c r="CG178" s="32">
        <f>ROUND(VLOOKUP($B178,'3.ข้อมูลงบทดลองปัจจุบัน'!$A$5:$CL$846,84,0),2)</f>
        <v>10135</v>
      </c>
      <c r="CH178" s="32">
        <f>ROUND(VLOOKUP($B178,'3.ข้อมูลงบทดลองปัจจุบัน'!$A$5:$CL$846,85,0),2)</f>
        <v>6922</v>
      </c>
      <c r="CI178" s="32">
        <f>ROUND(VLOOKUP($B178,'3.ข้อมูลงบทดลองปัจจุบัน'!$A$5:$CL$846,86,0),2)</f>
        <v>1850</v>
      </c>
      <c r="CJ178" s="32">
        <f>ROUND(VLOOKUP($B178,'3.ข้อมูลงบทดลองปัจจุบัน'!$A$5:$CL$846,87,0),2)</f>
        <v>2408</v>
      </c>
      <c r="CK178" s="32">
        <f>ROUND(VLOOKUP($B178,'3.ข้อมูลงบทดลองปัจจุบัน'!$A$5:$CL$846,88,0),2)</f>
        <v>35565</v>
      </c>
      <c r="CL178" s="32">
        <f>ROUND(VLOOKUP($B178,'3.ข้อมูลงบทดลองปัจจุบัน'!$A$5:$CL$846,89,0),2)</f>
        <v>5236</v>
      </c>
      <c r="CM178" s="32">
        <f>ROUND(VLOOKUP($B178,'3.ข้อมูลงบทดลองปัจจุบัน'!$A$5:$CL$846,90,0),2)</f>
        <v>2443</v>
      </c>
      <c r="CO178" s="75"/>
    </row>
    <row r="179" spans="1:93" x14ac:dyDescent="0.7">
      <c r="A179" s="101" t="s">
        <v>1472</v>
      </c>
      <c r="B179" s="101" t="s">
        <v>2078</v>
      </c>
      <c r="C179" s="100" t="s">
        <v>723</v>
      </c>
      <c r="D179" s="32">
        <f>ROUND(VLOOKUP($B179,'3.ข้อมูลงบทดลองปัจจุบัน'!$A$5:$CL$846,3,0),2)</f>
        <v>0</v>
      </c>
      <c r="E179" s="32">
        <f>ROUND(VLOOKUP($B179,'3.ข้อมูลงบทดลองปัจจุบัน'!$A$5:$CL$846,4,0),2)</f>
        <v>100000</v>
      </c>
      <c r="F179" s="32">
        <f>ROUND(VLOOKUP($B179,'3.ข้อมูลงบทดลองปัจจุบัน'!$A$5:$CL$846,5,0),2)</f>
        <v>0</v>
      </c>
      <c r="G179" s="32">
        <f>ROUND(VLOOKUP($B179,'3.ข้อมูลงบทดลองปัจจุบัน'!$A$5:$CL$846,6,0),2)</f>
        <v>0</v>
      </c>
      <c r="H179" s="32">
        <f>ROUND(VLOOKUP($B179,'3.ข้อมูลงบทดลองปัจจุบัน'!$A$5:$CL$846,7,0),2)</f>
        <v>0</v>
      </c>
      <c r="I179" s="32">
        <f>ROUND(VLOOKUP($B179,'3.ข้อมูลงบทดลองปัจจุบัน'!$A$5:$CL$846,8,0),2)</f>
        <v>0</v>
      </c>
      <c r="J179" s="32">
        <f>ROUND(VLOOKUP($B179,'3.ข้อมูลงบทดลองปัจจุบัน'!$A$5:$CL$846,9,0),2)</f>
        <v>0</v>
      </c>
      <c r="K179" s="32">
        <f>ROUND(VLOOKUP($B179,'3.ข้อมูลงบทดลองปัจจุบัน'!$A$5:$CL$846,10,0),2)</f>
        <v>0</v>
      </c>
      <c r="L179" s="32">
        <f>ROUND(VLOOKUP($B179,'3.ข้อมูลงบทดลองปัจจุบัน'!$A$5:$CL$846,11,0),2)</f>
        <v>0</v>
      </c>
      <c r="M179" s="32">
        <f>ROUND(VLOOKUP($B179,'3.ข้อมูลงบทดลองปัจจุบัน'!$A$5:$CL$846,12,0),2)</f>
        <v>0</v>
      </c>
      <c r="N179" s="32">
        <f>ROUND(VLOOKUP($B179,'3.ข้อมูลงบทดลองปัจจุบัน'!$A$5:$CL$846,13,0),2)</f>
        <v>0</v>
      </c>
      <c r="O179" s="32">
        <f>ROUND(VLOOKUP($B179,'3.ข้อมูลงบทดลองปัจจุบัน'!$A$5:$CL$846,14,0),2)</f>
        <v>0</v>
      </c>
      <c r="P179" s="32">
        <f>ROUND(VLOOKUP($B179,'3.ข้อมูลงบทดลองปัจจุบัน'!$A$5:$CL$846,15,0),2)</f>
        <v>0</v>
      </c>
      <c r="Q179" s="32">
        <f>ROUND(VLOOKUP($B179,'3.ข้อมูลงบทดลองปัจจุบัน'!$A$5:$CL$846,16,0),2)</f>
        <v>0</v>
      </c>
      <c r="R179" s="32">
        <f>ROUND(VLOOKUP($B179,'3.ข้อมูลงบทดลองปัจจุบัน'!$A$5:$CL$846,17,0),2)</f>
        <v>0</v>
      </c>
      <c r="S179" s="32">
        <f>ROUND(VLOOKUP($B179,'3.ข้อมูลงบทดลองปัจจุบัน'!$A$5:$CL$846,18,0),2)</f>
        <v>0</v>
      </c>
      <c r="T179" s="32">
        <f>ROUND(VLOOKUP($B179,'3.ข้อมูลงบทดลองปัจจุบัน'!$A$5:$CL$846,19,0),2)</f>
        <v>0</v>
      </c>
      <c r="U179" s="32">
        <f>ROUND(VLOOKUP($B179,'3.ข้อมูลงบทดลองปัจจุบัน'!$A$5:$CL$846,20,0),2)</f>
        <v>0</v>
      </c>
      <c r="V179" s="32">
        <f>ROUND(VLOOKUP($B179,'3.ข้อมูลงบทดลองปัจจุบัน'!$A$5:$CL$846,21,0),2)</f>
        <v>0</v>
      </c>
      <c r="W179" s="32">
        <f>ROUND(VLOOKUP($B179,'3.ข้อมูลงบทดลองปัจจุบัน'!$A$5:$CL$846,22,0),2)</f>
        <v>0</v>
      </c>
      <c r="X179" s="32">
        <f>ROUND(VLOOKUP($B179,'3.ข้อมูลงบทดลองปัจจุบัน'!$A$5:$CL$846,23,0),2)</f>
        <v>0</v>
      </c>
      <c r="Y179" s="32">
        <f>ROUND(VLOOKUP($B179,'3.ข้อมูลงบทดลองปัจจุบัน'!$A$5:$CL$846,24,0),2)</f>
        <v>0</v>
      </c>
      <c r="Z179" s="32">
        <f>ROUND(VLOOKUP($B179,'3.ข้อมูลงบทดลองปัจจุบัน'!$A$5:$CL$846,25,0),2)</f>
        <v>0</v>
      </c>
      <c r="AA179" s="32">
        <f>ROUND(VLOOKUP($B179,'3.ข้อมูลงบทดลองปัจจุบัน'!$A$5:$CL$846,26,0),2)</f>
        <v>0</v>
      </c>
      <c r="AB179" s="32">
        <f>ROUND(VLOOKUP($B179,'3.ข้อมูลงบทดลองปัจจุบัน'!$A$5:$CL$846,27,0),2)</f>
        <v>0</v>
      </c>
      <c r="AC179" s="32">
        <f>ROUND(VLOOKUP($B179,'3.ข้อมูลงบทดลองปัจจุบัน'!$A$5:$CL$846,28,0),2)</f>
        <v>0</v>
      </c>
      <c r="AD179" s="32">
        <f>ROUND(VLOOKUP($B179,'3.ข้อมูลงบทดลองปัจจุบัน'!$A$5:$CL$846,29,0),2)</f>
        <v>0</v>
      </c>
      <c r="AE179" s="32">
        <f>ROUND(VLOOKUP($B179,'3.ข้อมูลงบทดลองปัจจุบัน'!$A$5:$CL$846,30,0),2)</f>
        <v>0</v>
      </c>
      <c r="AF179" s="32">
        <f>ROUND(VLOOKUP($B179,'3.ข้อมูลงบทดลองปัจจุบัน'!$A$5:$CL$846,31,0),2)</f>
        <v>0</v>
      </c>
      <c r="AG179" s="32">
        <f>ROUND(VLOOKUP($B179,'3.ข้อมูลงบทดลองปัจจุบัน'!$A$5:$CL$846,32,0),2)</f>
        <v>0</v>
      </c>
      <c r="AH179" s="32">
        <f>ROUND(VLOOKUP($B179,'3.ข้อมูลงบทดลองปัจจุบัน'!$A$5:$CL$846,33,0),2)</f>
        <v>0</v>
      </c>
      <c r="AI179" s="32">
        <f>ROUND(VLOOKUP($B179,'3.ข้อมูลงบทดลองปัจจุบัน'!$A$5:$CL$846,34,0),2)</f>
        <v>0</v>
      </c>
      <c r="AJ179" s="32">
        <f>ROUND(VLOOKUP($B179,'3.ข้อมูลงบทดลองปัจจุบัน'!$A$5:$CL$846,35,0),2)</f>
        <v>32300</v>
      </c>
      <c r="AK179" s="32">
        <f>ROUND(VLOOKUP($B179,'3.ข้อมูลงบทดลองปัจจุบัน'!$A$5:$CL$846,36,0),2)</f>
        <v>0</v>
      </c>
      <c r="AL179" s="32">
        <f>ROUND(VLOOKUP($B179,'3.ข้อมูลงบทดลองปัจจุบัน'!$A$5:$CL$846,37,0),2)</f>
        <v>0</v>
      </c>
      <c r="AM179" s="32">
        <f>ROUND(VLOOKUP($B179,'3.ข้อมูลงบทดลองปัจจุบัน'!$A$5:$CL$846,38,0),2)</f>
        <v>0</v>
      </c>
      <c r="AN179" s="32">
        <f>ROUND(VLOOKUP($B179,'3.ข้อมูลงบทดลองปัจจุบัน'!$A$5:$CL$846,39,0),2)</f>
        <v>0</v>
      </c>
      <c r="AO179" s="32">
        <f>ROUND(VLOOKUP($B179,'3.ข้อมูลงบทดลองปัจจุบัน'!$A$5:$CL$846,40,0),2)</f>
        <v>0</v>
      </c>
      <c r="AP179" s="32">
        <f>ROUND(VLOOKUP($B179,'3.ข้อมูลงบทดลองปัจจุบัน'!$A$5:$CL$846,41,0),2)</f>
        <v>0</v>
      </c>
      <c r="AQ179" s="32">
        <f>ROUND(VLOOKUP($B179,'3.ข้อมูลงบทดลองปัจจุบัน'!$A$5:$CL$846,42,0),2)</f>
        <v>0</v>
      </c>
      <c r="AR179" s="32">
        <f>ROUND(VLOOKUP($B179,'3.ข้อมูลงบทดลองปัจจุบัน'!$A$5:$CL$846,43,0),2)</f>
        <v>26180</v>
      </c>
      <c r="AS179" s="32">
        <f>ROUND(VLOOKUP($B179,'3.ข้อมูลงบทดลองปัจจุบัน'!$A$5:$CL$846,44,0),2)</f>
        <v>0</v>
      </c>
      <c r="AT179" s="32">
        <f>ROUND(VLOOKUP($B179,'3.ข้อมูลงบทดลองปัจจุบัน'!$A$5:$CL$846,45,0),2)</f>
        <v>16300</v>
      </c>
      <c r="AU179" s="32">
        <f>ROUND(VLOOKUP($B179,'3.ข้อมูลงบทดลองปัจจุบัน'!$A$5:$CL$846,46,0),2)</f>
        <v>0</v>
      </c>
      <c r="AV179" s="32">
        <f>ROUND(VLOOKUP($B179,'3.ข้อมูลงบทดลองปัจจุบัน'!$A$5:$CL$846,47,0),2)</f>
        <v>0</v>
      </c>
      <c r="AW179" s="32">
        <f>ROUND(VLOOKUP($B179,'3.ข้อมูลงบทดลองปัจจุบัน'!$A$5:$CL$846,48,0),2)</f>
        <v>0</v>
      </c>
      <c r="AX179" s="32">
        <f>ROUND(VLOOKUP($B179,'3.ข้อมูลงบทดลองปัจจุบัน'!$A$5:$CL$846,49,0),2)</f>
        <v>0</v>
      </c>
      <c r="AY179" s="32">
        <f>ROUND(VLOOKUP($B179,'3.ข้อมูลงบทดลองปัจจุบัน'!$A$5:$CL$846,50,0),2)</f>
        <v>0</v>
      </c>
      <c r="AZ179" s="32">
        <f>ROUND(VLOOKUP($B179,'3.ข้อมูลงบทดลองปัจจุบัน'!$A$5:$CL$846,51,0),2)</f>
        <v>0</v>
      </c>
      <c r="BA179" s="32">
        <f>ROUND(VLOOKUP($B179,'3.ข้อมูลงบทดลองปัจจุบัน'!$A$5:$CL$846,52,0),2)</f>
        <v>0</v>
      </c>
      <c r="BB179" s="32">
        <f>ROUND(VLOOKUP($B179,'3.ข้อมูลงบทดลองปัจจุบัน'!$A$5:$CL$846,53,0),2)</f>
        <v>0</v>
      </c>
      <c r="BC179" s="32">
        <f>ROUND(VLOOKUP($B179,'3.ข้อมูลงบทดลองปัจจุบัน'!$A$5:$CL$846,54,0),2)</f>
        <v>0</v>
      </c>
      <c r="BD179" s="32">
        <f>ROUND(VLOOKUP($B179,'3.ข้อมูลงบทดลองปัจจุบัน'!$A$5:$CL$846,55,0),2)</f>
        <v>0</v>
      </c>
      <c r="BE179" s="32">
        <f>ROUND(VLOOKUP($B179,'3.ข้อมูลงบทดลองปัจจุบัน'!$A$5:$CL$846,56,0),2)</f>
        <v>0</v>
      </c>
      <c r="BF179" s="32">
        <f>ROUND(VLOOKUP($B179,'3.ข้อมูลงบทดลองปัจจุบัน'!$A$5:$CL$846,57,0),2)</f>
        <v>0</v>
      </c>
      <c r="BG179" s="32">
        <f>ROUND(VLOOKUP($B179,'3.ข้อมูลงบทดลองปัจจุบัน'!$A$5:$CL$846,58,0),2)</f>
        <v>0</v>
      </c>
      <c r="BH179" s="32">
        <f>ROUND(VLOOKUP($B179,'3.ข้อมูลงบทดลองปัจจุบัน'!$A$5:$CL$846,59,0),2)</f>
        <v>1426800</v>
      </c>
      <c r="BI179" s="32">
        <f>ROUND(VLOOKUP($B179,'3.ข้อมูลงบทดลองปัจจุบัน'!$A$5:$CL$846,60,0),2)</f>
        <v>28900</v>
      </c>
      <c r="BJ179" s="32">
        <f>ROUND(VLOOKUP($B179,'3.ข้อมูลงบทดลองปัจจุบัน'!$A$5:$CL$846,61,0),2)</f>
        <v>0</v>
      </c>
      <c r="BK179" s="32">
        <f>ROUND(VLOOKUP($B179,'3.ข้อมูลงบทดลองปัจจุบัน'!$A$5:$CL$846,62,0),2)</f>
        <v>0</v>
      </c>
      <c r="BL179" s="32">
        <f>ROUND(VLOOKUP($B179,'3.ข้อมูลงบทดลองปัจจุบัน'!$A$5:$CL$846,63,0),2)</f>
        <v>0</v>
      </c>
      <c r="BM179" s="32">
        <f>ROUND(VLOOKUP($B179,'3.ข้อมูลงบทดลองปัจจุบัน'!$A$5:$CL$846,64,0),2)</f>
        <v>0</v>
      </c>
      <c r="BN179" s="32">
        <f>ROUND(VLOOKUP($B179,'3.ข้อมูลงบทดลองปัจจุบัน'!$A$5:$CL$846,65,0),2)</f>
        <v>0</v>
      </c>
      <c r="BO179" s="32">
        <f>ROUND(VLOOKUP($B179,'3.ข้อมูลงบทดลองปัจจุบัน'!$A$5:$CL$846,66,0),2)</f>
        <v>0</v>
      </c>
      <c r="BP179" s="32">
        <f>ROUND(VLOOKUP($B179,'3.ข้อมูลงบทดลองปัจจุบัน'!$A$5:$CL$846,67,0),2)</f>
        <v>0</v>
      </c>
      <c r="BQ179" s="32">
        <f>ROUND(VLOOKUP($B179,'3.ข้อมูลงบทดลองปัจจุบัน'!$A$5:$CL$846,68,0),2)</f>
        <v>0</v>
      </c>
      <c r="BR179" s="32">
        <f>ROUND(VLOOKUP($B179,'3.ข้อมูลงบทดลองปัจจุบัน'!$A$5:$CL$846,69,0),2)</f>
        <v>0</v>
      </c>
      <c r="BS179" s="32">
        <f>ROUND(VLOOKUP($B179,'3.ข้อมูลงบทดลองปัจจุบัน'!$A$5:$CL$846,70,0),2)</f>
        <v>2747500</v>
      </c>
      <c r="BT179" s="32">
        <f>ROUND(VLOOKUP($B179,'3.ข้อมูลงบทดลองปัจจุบัน'!$A$5:$CL$846,71,0),2)</f>
        <v>0</v>
      </c>
      <c r="BU179" s="32">
        <f>ROUND(VLOOKUP($B179,'3.ข้อมูลงบทดลองปัจจุบัน'!$A$5:$CL$846,72,0),2)</f>
        <v>0</v>
      </c>
      <c r="BV179" s="32">
        <f>ROUND(VLOOKUP($B179,'3.ข้อมูลงบทดลองปัจจุบัน'!$A$5:$CL$846,73,0),2)</f>
        <v>0</v>
      </c>
      <c r="BW179" s="32">
        <f>ROUND(VLOOKUP($B179,'3.ข้อมูลงบทดลองปัจจุบัน'!$A$5:$CL$846,74,0),2)</f>
        <v>0</v>
      </c>
      <c r="BX179" s="32">
        <f>ROUND(VLOOKUP($B179,'3.ข้อมูลงบทดลองปัจจุบัน'!$A$5:$CL$846,75,0),2)</f>
        <v>0</v>
      </c>
      <c r="BY179" s="32">
        <f>ROUND(VLOOKUP($B179,'3.ข้อมูลงบทดลองปัจจุบัน'!$A$5:$CL$846,76,0),2)</f>
        <v>0</v>
      </c>
      <c r="BZ179" s="32">
        <f>ROUND(VLOOKUP($B179,'3.ข้อมูลงบทดลองปัจจุบัน'!$A$5:$CL$846,77,0),2)</f>
        <v>21900</v>
      </c>
      <c r="CA179" s="32">
        <f>ROUND(VLOOKUP($B179,'3.ข้อมูลงบทดลองปัจจุบัน'!$A$5:$CL$846,78,0),2)</f>
        <v>0</v>
      </c>
      <c r="CB179" s="32">
        <f>ROUND(VLOOKUP($B179,'3.ข้อมูลงบทดลองปัจจุบัน'!$A$5:$CL$846,79,0),2)</f>
        <v>0</v>
      </c>
      <c r="CC179" s="32">
        <f>ROUND(VLOOKUP($B179,'3.ข้อมูลงบทดลองปัจจุบัน'!$A$5:$CL$846,80,0),2)</f>
        <v>0</v>
      </c>
      <c r="CD179" s="32">
        <f>ROUND(VLOOKUP($B179,'3.ข้อมูลงบทดลองปัจจุบัน'!$A$5:$CL$846,81,0),2)</f>
        <v>0</v>
      </c>
      <c r="CE179" s="32">
        <f>ROUND(VLOOKUP($B179,'3.ข้อมูลงบทดลองปัจจุบัน'!$A$5:$CL$846,82,0),2)</f>
        <v>144000</v>
      </c>
      <c r="CF179" s="32">
        <f>ROUND(VLOOKUP($B179,'3.ข้อมูลงบทดลองปัจจุบัน'!$A$5:$CL$846,83,0),2)</f>
        <v>28460</v>
      </c>
      <c r="CG179" s="32">
        <f>ROUND(VLOOKUP($B179,'3.ข้อมูลงบทดลองปัจจุบัน'!$A$5:$CL$846,84,0),2)</f>
        <v>0</v>
      </c>
      <c r="CH179" s="32">
        <f>ROUND(VLOOKUP($B179,'3.ข้อมูลงบทดลองปัจจุบัน'!$A$5:$CL$846,85,0),2)</f>
        <v>0</v>
      </c>
      <c r="CI179" s="32">
        <f>ROUND(VLOOKUP($B179,'3.ข้อมูลงบทดลองปัจจุบัน'!$A$5:$CL$846,86,0),2)</f>
        <v>0</v>
      </c>
      <c r="CJ179" s="32">
        <f>ROUND(VLOOKUP($B179,'3.ข้อมูลงบทดลองปัจจุบัน'!$A$5:$CL$846,87,0),2)</f>
        <v>0</v>
      </c>
      <c r="CK179" s="32">
        <f>ROUND(VLOOKUP($B179,'3.ข้อมูลงบทดลองปัจจุบัน'!$A$5:$CL$846,88,0),2)</f>
        <v>0</v>
      </c>
      <c r="CL179" s="32">
        <f>ROUND(VLOOKUP($B179,'3.ข้อมูลงบทดลองปัจจุบัน'!$A$5:$CL$846,89,0),2)</f>
        <v>0</v>
      </c>
      <c r="CM179" s="32">
        <f>ROUND(VLOOKUP($B179,'3.ข้อมูลงบทดลองปัจจุบัน'!$A$5:$CL$846,90,0),2)</f>
        <v>0</v>
      </c>
      <c r="CO179" s="75"/>
    </row>
    <row r="180" spans="1:93" x14ac:dyDescent="0.7">
      <c r="A180" s="101" t="s">
        <v>1472</v>
      </c>
      <c r="B180" s="101" t="s">
        <v>2079</v>
      </c>
      <c r="C180" s="100" t="s">
        <v>724</v>
      </c>
      <c r="D180" s="32">
        <f>ROUND(VLOOKUP($B180,'3.ข้อมูลงบทดลองปัจจุบัน'!$A$5:$CL$846,3,0),2)</f>
        <v>192606.42</v>
      </c>
      <c r="E180" s="32">
        <f>ROUND(VLOOKUP($B180,'3.ข้อมูลงบทดลองปัจจุบัน'!$A$5:$CL$846,4,0),2)</f>
        <v>0</v>
      </c>
      <c r="F180" s="32">
        <f>ROUND(VLOOKUP($B180,'3.ข้อมูลงบทดลองปัจจุบัน'!$A$5:$CL$846,5,0),2)</f>
        <v>0</v>
      </c>
      <c r="G180" s="32">
        <f>ROUND(VLOOKUP($B180,'3.ข้อมูลงบทดลองปัจจุบัน'!$A$5:$CL$846,6,0),2)</f>
        <v>69196.899999999994</v>
      </c>
      <c r="H180" s="32">
        <f>ROUND(VLOOKUP($B180,'3.ข้อมูลงบทดลองปัจจุบัน'!$A$5:$CL$846,7,0),2)</f>
        <v>0</v>
      </c>
      <c r="I180" s="32">
        <f>ROUND(VLOOKUP($B180,'3.ข้อมูลงบทดลองปัจจุบัน'!$A$5:$CL$846,8,0),2)</f>
        <v>71572.149999999994</v>
      </c>
      <c r="J180" s="32">
        <f>ROUND(VLOOKUP($B180,'3.ข้อมูลงบทดลองปัจจุบัน'!$A$5:$CL$846,9,0),2)</f>
        <v>131789.76000000001</v>
      </c>
      <c r="K180" s="32">
        <f>ROUND(VLOOKUP($B180,'3.ข้อมูลงบทดลองปัจจุบัน'!$A$5:$CL$846,10,0),2)</f>
        <v>65600.5</v>
      </c>
      <c r="L180" s="32">
        <f>ROUND(VLOOKUP($B180,'3.ข้อมูลงบทดลองปัจจุบัน'!$A$5:$CL$846,11,0),2)</f>
        <v>64850.559999999998</v>
      </c>
      <c r="M180" s="32">
        <f>ROUND(VLOOKUP($B180,'3.ข้อมูลงบทดลองปัจจุบัน'!$A$5:$CL$846,12,0),2)</f>
        <v>119600.32000000001</v>
      </c>
      <c r="N180" s="32">
        <f>ROUND(VLOOKUP($B180,'3.ข้อมูลงบทดลองปัจจุบัน'!$A$5:$CL$846,13,0),2)</f>
        <v>195858.66</v>
      </c>
      <c r="O180" s="32">
        <f>ROUND(VLOOKUP($B180,'3.ข้อมูลงบทดลองปัจจุบัน'!$A$5:$CL$846,14,0),2)</f>
        <v>77827.520000000004</v>
      </c>
      <c r="P180" s="32">
        <f>ROUND(VLOOKUP($B180,'3.ข้อมูลงบทดลองปัจจุบัน'!$A$5:$CL$846,15,0),2)</f>
        <v>238176.9</v>
      </c>
      <c r="Q180" s="32">
        <f>ROUND(VLOOKUP($B180,'3.ข้อมูลงบทดลองปัจจุบัน'!$A$5:$CL$846,16,0),2)</f>
        <v>127706.58</v>
      </c>
      <c r="R180" s="32">
        <f>ROUND(VLOOKUP($B180,'3.ข้อมูลงบทดลองปัจจุบัน'!$A$5:$CL$846,17,0),2)</f>
        <v>154364.96</v>
      </c>
      <c r="S180" s="32">
        <f>ROUND(VLOOKUP($B180,'3.ข้อมูลงบทดลองปัจจุบัน'!$A$5:$CL$846,18,0),2)</f>
        <v>63078.75</v>
      </c>
      <c r="T180" s="32">
        <f>ROUND(VLOOKUP($B180,'3.ข้อมูลงบทดลองปัจจุบัน'!$A$5:$CL$846,19,0),2)</f>
        <v>136806.41</v>
      </c>
      <c r="U180" s="32">
        <f>ROUND(VLOOKUP($B180,'3.ข้อมูลงบทดลองปัจจุบัน'!$A$5:$CL$846,20,0),2)</f>
        <v>150338.6</v>
      </c>
      <c r="V180" s="32">
        <f>ROUND(VLOOKUP($B180,'3.ข้อมูลงบทดลองปัจจุบัน'!$A$5:$CL$846,21,0),2)</f>
        <v>257.82</v>
      </c>
      <c r="W180" s="32">
        <f>ROUND(VLOOKUP($B180,'3.ข้อมูลงบทดลองปัจจุบัน'!$A$5:$CL$846,22,0),2)</f>
        <v>98672.19</v>
      </c>
      <c r="X180" s="32">
        <f>ROUND(VLOOKUP($B180,'3.ข้อมูลงบทดลองปัจจุบัน'!$A$5:$CL$846,23,0),2)</f>
        <v>0</v>
      </c>
      <c r="Y180" s="32">
        <f>ROUND(VLOOKUP($B180,'3.ข้อมูลงบทดลองปัจจุบัน'!$A$5:$CL$846,24,0),2)</f>
        <v>74109.94</v>
      </c>
      <c r="Z180" s="32">
        <f>ROUND(VLOOKUP($B180,'3.ข้อมูลงบทดลองปัจจุบัน'!$A$5:$CL$846,25,0),2)</f>
        <v>131134.32</v>
      </c>
      <c r="AA180" s="32">
        <f>ROUND(VLOOKUP($B180,'3.ข้อมูลงบทดลองปัจจุบัน'!$A$5:$CL$846,26,0),2)</f>
        <v>0</v>
      </c>
      <c r="AB180" s="32">
        <f>ROUND(VLOOKUP($B180,'3.ข้อมูลงบทดลองปัจจุบัน'!$A$5:$CL$846,27,0),2)</f>
        <v>103549.25</v>
      </c>
      <c r="AC180" s="32">
        <f>ROUND(VLOOKUP($B180,'3.ข้อมูลงบทดลองปัจจุบัน'!$A$5:$CL$846,28,0),2)</f>
        <v>90750.19</v>
      </c>
      <c r="AD180" s="32">
        <f>ROUND(VLOOKUP($B180,'3.ข้อมูลงบทดลองปัจจุบัน'!$A$5:$CL$846,29,0),2)</f>
        <v>0</v>
      </c>
      <c r="AE180" s="32">
        <f>ROUND(VLOOKUP($B180,'3.ข้อมูลงบทดลองปัจจุบัน'!$A$5:$CL$846,30,0),2)</f>
        <v>132828.73000000001</v>
      </c>
      <c r="AF180" s="32">
        <f>ROUND(VLOOKUP($B180,'3.ข้อมูลงบทดลองปัจจุบัน'!$A$5:$CL$846,31,0),2)</f>
        <v>155133.51</v>
      </c>
      <c r="AG180" s="32">
        <f>ROUND(VLOOKUP($B180,'3.ข้อมูลงบทดลองปัจจุบัน'!$A$5:$CL$846,32,0),2)</f>
        <v>0</v>
      </c>
      <c r="AH180" s="32">
        <f>ROUND(VLOOKUP($B180,'3.ข้อมูลงบทดลองปัจจุบัน'!$A$5:$CL$846,33,0),2)</f>
        <v>71287.679999999993</v>
      </c>
      <c r="AI180" s="32">
        <f>ROUND(VLOOKUP($B180,'3.ข้อมูลงบทดลองปัจจุบัน'!$A$5:$CL$846,34,0),2)</f>
        <v>104976.09</v>
      </c>
      <c r="AJ180" s="32">
        <f>ROUND(VLOOKUP($B180,'3.ข้อมูลงบทดลองปัจจุบัน'!$A$5:$CL$846,35,0),2)</f>
        <v>53591.06</v>
      </c>
      <c r="AK180" s="32">
        <f>ROUND(VLOOKUP($B180,'3.ข้อมูลงบทดลองปัจจุบัน'!$A$5:$CL$846,36,0),2)</f>
        <v>151218.76</v>
      </c>
      <c r="AL180" s="32">
        <f>ROUND(VLOOKUP($B180,'3.ข้อมูลงบทดลองปัจจุบัน'!$A$5:$CL$846,37,0),2)</f>
        <v>514419.62</v>
      </c>
      <c r="AM180" s="32">
        <f>ROUND(VLOOKUP($B180,'3.ข้อมูลงบทดลองปัจจุบัน'!$A$5:$CL$846,38,0),2)</f>
        <v>98639.28</v>
      </c>
      <c r="AN180" s="32">
        <f>ROUND(VLOOKUP($B180,'3.ข้อมูลงบทดลองปัจจุบัน'!$A$5:$CL$846,39,0),2)</f>
        <v>77646.92</v>
      </c>
      <c r="AO180" s="32">
        <f>ROUND(VLOOKUP($B180,'3.ข้อมูลงบทดลองปัจจุบัน'!$A$5:$CL$846,40,0),2)</f>
        <v>101130.25</v>
      </c>
      <c r="AP180" s="32">
        <f>ROUND(VLOOKUP($B180,'3.ข้อมูลงบทดลองปัจจุบัน'!$A$5:$CL$846,41,0),2)</f>
        <v>87980.39</v>
      </c>
      <c r="AQ180" s="32">
        <f>ROUND(VLOOKUP($B180,'3.ข้อมูลงบทดลองปัจจุบัน'!$A$5:$CL$846,42,0),2)</f>
        <v>93421.43</v>
      </c>
      <c r="AR180" s="32">
        <f>ROUND(VLOOKUP($B180,'3.ข้อมูลงบทดลองปัจจุบัน'!$A$5:$CL$846,43,0),2)</f>
        <v>65191.35</v>
      </c>
      <c r="AS180" s="32">
        <f>ROUND(VLOOKUP($B180,'3.ข้อมูลงบทดลองปัจจุบัน'!$A$5:$CL$846,44,0),2)</f>
        <v>184395.24</v>
      </c>
      <c r="AT180" s="32">
        <f>ROUND(VLOOKUP($B180,'3.ข้อมูลงบทดลองปัจจุบัน'!$A$5:$CL$846,45,0),2)</f>
        <v>128794.12</v>
      </c>
      <c r="AU180" s="32">
        <f>ROUND(VLOOKUP($B180,'3.ข้อมูลงบทดลองปัจจุบัน'!$A$5:$CL$846,46,0),2)</f>
        <v>90058.34</v>
      </c>
      <c r="AV180" s="32">
        <f>ROUND(VLOOKUP($B180,'3.ข้อมูลงบทดลองปัจจุบัน'!$A$5:$CL$846,47,0),2)</f>
        <v>134631.67000000001</v>
      </c>
      <c r="AW180" s="32">
        <f>ROUND(VLOOKUP($B180,'3.ข้อมูลงบทดลองปัจจุบัน'!$A$5:$CL$846,48,0),2)</f>
        <v>76796.460000000006</v>
      </c>
      <c r="AX180" s="32">
        <f>ROUND(VLOOKUP($B180,'3.ข้อมูลงบทดลองปัจจุบัน'!$A$5:$CL$846,49,0),2)</f>
        <v>58810.78</v>
      </c>
      <c r="AY180" s="32">
        <f>ROUND(VLOOKUP($B180,'3.ข้อมูลงบทดลองปัจจุบัน'!$A$5:$CL$846,50,0),2)</f>
        <v>36015.339999999997</v>
      </c>
      <c r="AZ180" s="32">
        <f>ROUND(VLOOKUP($B180,'3.ข้อมูลงบทดลองปัจจุบัน'!$A$5:$CL$846,51,0),2)</f>
        <v>90939.49</v>
      </c>
      <c r="BA180" s="32">
        <f>ROUND(VLOOKUP($B180,'3.ข้อมูลงบทดลองปัจจุบัน'!$A$5:$CL$846,52,0),2)</f>
        <v>61792.5</v>
      </c>
      <c r="BB180" s="32">
        <f>ROUND(VLOOKUP($B180,'3.ข้อมูลงบทดลองปัจจุบัน'!$A$5:$CL$846,53,0),2)</f>
        <v>145399.96</v>
      </c>
      <c r="BC180" s="32">
        <f>ROUND(VLOOKUP($B180,'3.ข้อมูลงบทดลองปัจจุบัน'!$A$5:$CL$846,54,0),2)</f>
        <v>130743.03</v>
      </c>
      <c r="BD180" s="32">
        <f>ROUND(VLOOKUP($B180,'3.ข้อมูลงบทดลองปัจจุบัน'!$A$5:$CL$846,55,0),2)</f>
        <v>66916.73</v>
      </c>
      <c r="BE180" s="32">
        <f>ROUND(VLOOKUP($B180,'3.ข้อมูลงบทดลองปัจจุบัน'!$A$5:$CL$846,56,0),2)</f>
        <v>148704.32000000001</v>
      </c>
      <c r="BF180" s="32">
        <f>ROUND(VLOOKUP($B180,'3.ข้อมูลงบทดลองปัจจุบัน'!$A$5:$CL$846,57,0),2)</f>
        <v>0</v>
      </c>
      <c r="BG180" s="32">
        <f>ROUND(VLOOKUP($B180,'3.ข้อมูลงบทดลองปัจจุบัน'!$A$5:$CL$846,58,0),2)</f>
        <v>0</v>
      </c>
      <c r="BH180" s="32">
        <f>ROUND(VLOOKUP($B180,'3.ข้อมูลงบทดลองปัจจุบัน'!$A$5:$CL$846,59,0),2)</f>
        <v>9358.17</v>
      </c>
      <c r="BI180" s="32">
        <f>ROUND(VLOOKUP($B180,'3.ข้อมูลงบทดลองปัจจุบัน'!$A$5:$CL$846,60,0),2)</f>
        <v>46138.400000000001</v>
      </c>
      <c r="BJ180" s="32">
        <f>ROUND(VLOOKUP($B180,'3.ข้อมูลงบทดลองปัจจุบัน'!$A$5:$CL$846,61,0),2)</f>
        <v>82427.06</v>
      </c>
      <c r="BK180" s="32">
        <f>ROUND(VLOOKUP($B180,'3.ข้อมูลงบทดลองปัจจุบัน'!$A$5:$CL$846,62,0),2)</f>
        <v>114646.22</v>
      </c>
      <c r="BL180" s="32">
        <f>ROUND(VLOOKUP($B180,'3.ข้อมูลงบทดลองปัจจุบัน'!$A$5:$CL$846,63,0),2)</f>
        <v>73624.039999999994</v>
      </c>
      <c r="BM180" s="32">
        <f>ROUND(VLOOKUP($B180,'3.ข้อมูลงบทดลองปัจจุบัน'!$A$5:$CL$846,64,0),2)</f>
        <v>227989.18</v>
      </c>
      <c r="BN180" s="32">
        <f>ROUND(VLOOKUP($B180,'3.ข้อมูลงบทดลองปัจจุบัน'!$A$5:$CL$846,65,0),2)</f>
        <v>111778.9</v>
      </c>
      <c r="BO180" s="32">
        <f>ROUND(VLOOKUP($B180,'3.ข้อมูลงบทดลองปัจจุบัน'!$A$5:$CL$846,66,0),2)</f>
        <v>100777.64</v>
      </c>
      <c r="BP180" s="32">
        <f>ROUND(VLOOKUP($B180,'3.ข้อมูลงบทดลองปัจจุบัน'!$A$5:$CL$846,67,0),2)</f>
        <v>0</v>
      </c>
      <c r="BQ180" s="32">
        <f>ROUND(VLOOKUP($B180,'3.ข้อมูลงบทดลองปัจจุบัน'!$A$5:$CL$846,68,0),2)</f>
        <v>75732.460000000006</v>
      </c>
      <c r="BR180" s="32">
        <f>ROUND(VLOOKUP($B180,'3.ข้อมูลงบทดลองปัจจุบัน'!$A$5:$CL$846,69,0),2)</f>
        <v>170708.87</v>
      </c>
      <c r="BS180" s="32">
        <f>ROUND(VLOOKUP($B180,'3.ข้อมูลงบทดลองปัจจุบัน'!$A$5:$CL$846,70,0),2)</f>
        <v>300595.27</v>
      </c>
      <c r="BT180" s="32">
        <f>ROUND(VLOOKUP($B180,'3.ข้อมูลงบทดลองปัจจุบัน'!$A$5:$CL$846,71,0),2)</f>
        <v>0</v>
      </c>
      <c r="BU180" s="32">
        <f>ROUND(VLOOKUP($B180,'3.ข้อมูลงบทดลองปัจจุบัน'!$A$5:$CL$846,72,0),2)</f>
        <v>46138.400000000001</v>
      </c>
      <c r="BV180" s="32">
        <f>ROUND(VLOOKUP($B180,'3.ข้อมูลงบทดลองปัจจุบัน'!$A$5:$CL$846,73,0),2)</f>
        <v>28414.92</v>
      </c>
      <c r="BW180" s="32">
        <f>ROUND(VLOOKUP($B180,'3.ข้อมูลงบทดลองปัจจุบัน'!$A$5:$CL$846,74,0),2)</f>
        <v>0</v>
      </c>
      <c r="BX180" s="32">
        <f>ROUND(VLOOKUP($B180,'3.ข้อมูลงบทดลองปัจจุบัน'!$A$5:$CL$846,75,0),2)</f>
        <v>54579.63</v>
      </c>
      <c r="BY180" s="32">
        <f>ROUND(VLOOKUP($B180,'3.ข้อมูลงบทดลองปัจจุบัน'!$A$5:$CL$846,76,0),2)</f>
        <v>149594.56</v>
      </c>
      <c r="BZ180" s="32">
        <f>ROUND(VLOOKUP($B180,'3.ข้อมูลงบทดลองปัจจุบัน'!$A$5:$CL$846,77,0),2)</f>
        <v>67179.820000000007</v>
      </c>
      <c r="CA180" s="32">
        <f>ROUND(VLOOKUP($B180,'3.ข้อมูลงบทดลองปัจจุบัน'!$A$5:$CL$846,78,0),2)</f>
        <v>100362.72</v>
      </c>
      <c r="CB180" s="32">
        <f>ROUND(VLOOKUP($B180,'3.ข้อมูลงบทดลองปัจจุบัน'!$A$5:$CL$846,79,0),2)</f>
        <v>73754.539999999994</v>
      </c>
      <c r="CC180" s="32">
        <f>ROUND(VLOOKUP($B180,'3.ข้อมูลงบทดลองปัจจุบัน'!$A$5:$CL$846,80,0),2)</f>
        <v>0</v>
      </c>
      <c r="CD180" s="32">
        <f>ROUND(VLOOKUP($B180,'3.ข้อมูลงบทดลองปัจจุบัน'!$A$5:$CL$846,81,0),2)</f>
        <v>29963.19</v>
      </c>
      <c r="CE180" s="32">
        <f>ROUND(VLOOKUP($B180,'3.ข้อมูลงบทดลองปัจจุบัน'!$A$5:$CL$846,82,0),2)</f>
        <v>158707.87</v>
      </c>
      <c r="CF180" s="32">
        <f>ROUND(VLOOKUP($B180,'3.ข้อมูลงบทดลองปัจจุบัน'!$A$5:$CL$846,83,0),2)</f>
        <v>118764.67</v>
      </c>
      <c r="CG180" s="32">
        <f>ROUND(VLOOKUP($B180,'3.ข้อมูลงบทดลองปัจจุบัน'!$A$5:$CL$846,84,0),2)</f>
        <v>89169.02</v>
      </c>
      <c r="CH180" s="32">
        <f>ROUND(VLOOKUP($B180,'3.ข้อมูลงบทดลองปัจจุบัน'!$A$5:$CL$846,85,0),2)</f>
        <v>0</v>
      </c>
      <c r="CI180" s="32">
        <f>ROUND(VLOOKUP($B180,'3.ข้อมูลงบทดลองปัจจุบัน'!$A$5:$CL$846,86,0),2)</f>
        <v>138888.04999999999</v>
      </c>
      <c r="CJ180" s="32">
        <f>ROUND(VLOOKUP($B180,'3.ข้อมูลงบทดลองปัจจุบัน'!$A$5:$CL$846,87,0),2)</f>
        <v>74752.34</v>
      </c>
      <c r="CK180" s="32">
        <f>ROUND(VLOOKUP($B180,'3.ข้อมูลงบทดลองปัจจุบัน'!$A$5:$CL$846,88,0),2)</f>
        <v>277474.46999999997</v>
      </c>
      <c r="CL180" s="32">
        <f>ROUND(VLOOKUP($B180,'3.ข้อมูลงบทดลองปัจจุบัน'!$A$5:$CL$846,89,0),2)</f>
        <v>106839.5</v>
      </c>
      <c r="CM180" s="32">
        <f>ROUND(VLOOKUP($B180,'3.ข้อมูลงบทดลองปัจจุบัน'!$A$5:$CL$846,90,0),2)</f>
        <v>34515</v>
      </c>
      <c r="CO180" s="75"/>
    </row>
    <row r="181" spans="1:93" x14ac:dyDescent="0.7">
      <c r="A181" s="101" t="s">
        <v>1472</v>
      </c>
      <c r="B181" s="101" t="s">
        <v>2080</v>
      </c>
      <c r="C181" s="116" t="s">
        <v>725</v>
      </c>
      <c r="D181" s="32">
        <f>ROUND(VLOOKUP($B181,'3.ข้อมูลงบทดลองปัจจุบัน'!$A$5:$CL$846,3,0),2)</f>
        <v>149761983.87</v>
      </c>
      <c r="E181" s="32">
        <f>ROUND(VLOOKUP($B181,'3.ข้อมูลงบทดลองปัจจุบัน'!$A$5:$CL$846,4,0),2)</f>
        <v>23612185.93</v>
      </c>
      <c r="F181" s="32">
        <f>ROUND(VLOOKUP($B181,'3.ข้อมูลงบทดลองปัจจุบัน'!$A$5:$CL$846,5,0),2)</f>
        <v>6192839.4400000004</v>
      </c>
      <c r="G181" s="32">
        <f>ROUND(VLOOKUP($B181,'3.ข้อมูลงบทดลองปัจจุบัน'!$A$5:$CL$846,6,0),2)</f>
        <v>6518667.7199999997</v>
      </c>
      <c r="H181" s="32">
        <f>ROUND(VLOOKUP($B181,'3.ข้อมูลงบทดลองปัจจุบัน'!$A$5:$CL$846,7,0),2)</f>
        <v>6530058.0899999999</v>
      </c>
      <c r="I181" s="32">
        <f>ROUND(VLOOKUP($B181,'3.ข้อมูลงบทดลองปัจจุบัน'!$A$5:$CL$846,8,0),2)</f>
        <v>12265797.42</v>
      </c>
      <c r="J181" s="32">
        <f>ROUND(VLOOKUP($B181,'3.ข้อมูลงบทดลองปัจจุบัน'!$A$5:$CL$846,9,0),2)</f>
        <v>9387787.8900000006</v>
      </c>
      <c r="K181" s="32">
        <f>ROUND(VLOOKUP($B181,'3.ข้อมูลงบทดลองปัจจุบัน'!$A$5:$CL$846,10,0),2)</f>
        <v>41046216.539999999</v>
      </c>
      <c r="L181" s="32">
        <f>ROUND(VLOOKUP($B181,'3.ข้อมูลงบทดลองปัจจุบัน'!$A$5:$CL$846,11,0),2)</f>
        <v>24608671.579999998</v>
      </c>
      <c r="M181" s="32">
        <f>ROUND(VLOOKUP($B181,'3.ข้อมูลงบทดลองปัจจุบัน'!$A$5:$CL$846,12,0),2)</f>
        <v>21941840.530000001</v>
      </c>
      <c r="N181" s="32">
        <f>ROUND(VLOOKUP($B181,'3.ข้อมูลงบทดลองปัจจุบัน'!$A$5:$CL$846,13,0),2)</f>
        <v>25122301.649999999</v>
      </c>
      <c r="O181" s="32">
        <f>ROUND(VLOOKUP($B181,'3.ข้อมูลงบทดลองปัจจุบัน'!$A$5:$CL$846,14,0),2)</f>
        <v>2936777</v>
      </c>
      <c r="P181" s="32">
        <f>ROUND(VLOOKUP($B181,'3.ข้อมูลงบทดลองปัจจุบัน'!$A$5:$CL$846,15,0),2)</f>
        <v>72703198.530000001</v>
      </c>
      <c r="Q181" s="32">
        <f>ROUND(VLOOKUP($B181,'3.ข้อมูลงบทดลองปัจจุบัน'!$A$5:$CL$846,16,0),2)</f>
        <v>12295098.66</v>
      </c>
      <c r="R181" s="32">
        <f>ROUND(VLOOKUP($B181,'3.ข้อมูลงบทดลองปัจจุบัน'!$A$5:$CL$846,17,0),2)</f>
        <v>9232332.6099999994</v>
      </c>
      <c r="S181" s="32">
        <f>ROUND(VLOOKUP($B181,'3.ข้อมูลงบทดลองปัจจุบัน'!$A$5:$CL$846,18,0),2)</f>
        <v>25467942.219999999</v>
      </c>
      <c r="T181" s="32">
        <f>ROUND(VLOOKUP($B181,'3.ข้อมูลงบทดลองปัจจุบัน'!$A$5:$CL$846,19,0),2)</f>
        <v>7999371.6900000004</v>
      </c>
      <c r="U181" s="32">
        <f>ROUND(VLOOKUP($B181,'3.ข้อมูลงบทดลองปัจจุบัน'!$A$5:$CL$846,20,0),2)</f>
        <v>9678519.4900000002</v>
      </c>
      <c r="V181" s="32">
        <f>ROUND(VLOOKUP($B181,'3.ข้อมูลงบทดลองปัจจุบัน'!$A$5:$CL$846,21,0),2)</f>
        <v>7642062.0300000003</v>
      </c>
      <c r="W181" s="32">
        <f>ROUND(VLOOKUP($B181,'3.ข้อมูลงบทดลองปัจจุบัน'!$A$5:$CL$846,22,0),2)</f>
        <v>3481637.3</v>
      </c>
      <c r="X181" s="32">
        <f>ROUND(VLOOKUP($B181,'3.ข้อมูลงบทดลองปัจจุบัน'!$A$5:$CL$846,23,0),2)</f>
        <v>195272710.24000001</v>
      </c>
      <c r="Y181" s="32">
        <f>ROUND(VLOOKUP($B181,'3.ข้อมูลงบทดลองปัจจุบัน'!$A$5:$CL$846,24,0),2)</f>
        <v>6454705.6299999999</v>
      </c>
      <c r="Z181" s="32">
        <f>ROUND(VLOOKUP($B181,'3.ข้อมูลงบทดลองปัจจุบัน'!$A$5:$CL$846,25,0),2)</f>
        <v>17683554.52</v>
      </c>
      <c r="AA181" s="32">
        <f>ROUND(VLOOKUP($B181,'3.ข้อมูลงบทดลองปัจจุบัน'!$A$5:$CL$846,26,0),2)</f>
        <v>6675936.6799999997</v>
      </c>
      <c r="AB181" s="32">
        <f>ROUND(VLOOKUP($B181,'3.ข้อมูลงบทดลองปัจจุบัน'!$A$5:$CL$846,27,0),2)</f>
        <v>3168410.12</v>
      </c>
      <c r="AC181" s="32">
        <f>ROUND(VLOOKUP($B181,'3.ข้อมูลงบทดลองปัจจุบัน'!$A$5:$CL$846,28,0),2)</f>
        <v>5164775.3499999996</v>
      </c>
      <c r="AD181" s="32">
        <f>ROUND(VLOOKUP($B181,'3.ข้อมูลงบทดลองปัจจุบัน'!$A$5:$CL$846,29,0),2)</f>
        <v>7199557.4900000002</v>
      </c>
      <c r="AE181" s="32">
        <f>ROUND(VLOOKUP($B181,'3.ข้อมูลงบทดลองปัจจุบัน'!$A$5:$CL$846,30,0),2)</f>
        <v>27212495.079999998</v>
      </c>
      <c r="AF181" s="32">
        <f>ROUND(VLOOKUP($B181,'3.ข้อมูลงบทดลองปัจจุบัน'!$A$5:$CL$846,31,0),2)</f>
        <v>4502429.2699999996</v>
      </c>
      <c r="AG181" s="32">
        <f>ROUND(VLOOKUP($B181,'3.ข้อมูลงบทดลองปัจจุบัน'!$A$5:$CL$846,32,0),2)</f>
        <v>4656991.83</v>
      </c>
      <c r="AH181" s="32">
        <f>ROUND(VLOOKUP($B181,'3.ข้อมูลงบทดลองปัจจุบัน'!$A$5:$CL$846,33,0),2)</f>
        <v>7357553.2800000003</v>
      </c>
      <c r="AI181" s="32">
        <f>ROUND(VLOOKUP($B181,'3.ข้อมูลงบทดลองปัจจุบัน'!$A$5:$CL$846,34,0),2)</f>
        <v>22041039.289999999</v>
      </c>
      <c r="AJ181" s="32">
        <f>ROUND(VLOOKUP($B181,'3.ข้อมูลงบทดลองปัจจุบัน'!$A$5:$CL$846,35,0),2)</f>
        <v>7872894.1500000004</v>
      </c>
      <c r="AK181" s="32">
        <f>ROUND(VLOOKUP($B181,'3.ข้อมูลงบทดลองปัจจุบัน'!$A$5:$CL$846,36,0),2)</f>
        <v>4218978.7</v>
      </c>
      <c r="AL181" s="32">
        <f>ROUND(VLOOKUP($B181,'3.ข้อมูลงบทดลองปัจจุบัน'!$A$5:$CL$846,37,0),2)</f>
        <v>385780085.26999998</v>
      </c>
      <c r="AM181" s="32">
        <f>ROUND(VLOOKUP($B181,'3.ข้อมูลงบทดลองปัจจุบัน'!$A$5:$CL$846,38,0),2)</f>
        <v>6763569.0199999996</v>
      </c>
      <c r="AN181" s="32">
        <f>ROUND(VLOOKUP($B181,'3.ข้อมูลงบทดลองปัจจุบัน'!$A$5:$CL$846,39,0),2)</f>
        <v>4302980.16</v>
      </c>
      <c r="AO181" s="32">
        <f>ROUND(VLOOKUP($B181,'3.ข้อมูลงบทดลองปัจจุบัน'!$A$5:$CL$846,40,0),2)</f>
        <v>18242206.949999999</v>
      </c>
      <c r="AP181" s="32">
        <f>ROUND(VLOOKUP($B181,'3.ข้อมูลงบทดลองปัจจุบัน'!$A$5:$CL$846,41,0),2)</f>
        <v>13472597.4</v>
      </c>
      <c r="AQ181" s="32">
        <f>ROUND(VLOOKUP($B181,'3.ข้อมูลงบทดลองปัจจุบัน'!$A$5:$CL$846,42,0),2)</f>
        <v>7857195.9699999997</v>
      </c>
      <c r="AR181" s="32">
        <f>ROUND(VLOOKUP($B181,'3.ข้อมูลงบทดลองปัจจุบัน'!$A$5:$CL$846,43,0),2)</f>
        <v>2610250.67</v>
      </c>
      <c r="AS181" s="32">
        <f>ROUND(VLOOKUP($B181,'3.ข้อมูลงบทดลองปัจจุบัน'!$A$5:$CL$846,44,0),2)</f>
        <v>78677372.969999999</v>
      </c>
      <c r="AT181" s="32">
        <f>ROUND(VLOOKUP($B181,'3.ข้อมูลงบทดลองปัจจุบัน'!$A$5:$CL$846,45,0),2)</f>
        <v>5671428.7400000002</v>
      </c>
      <c r="AU181" s="32">
        <f>ROUND(VLOOKUP($B181,'3.ข้อมูลงบทดลองปัจจุบัน'!$A$5:$CL$846,46,0),2)</f>
        <v>17349831.41</v>
      </c>
      <c r="AV181" s="32">
        <f>ROUND(VLOOKUP($B181,'3.ข้อมูลงบทดลองปัจจุบัน'!$A$5:$CL$846,47,0),2)</f>
        <v>17722646.66</v>
      </c>
      <c r="AW181" s="32">
        <f>ROUND(VLOOKUP($B181,'3.ข้อมูลงบทดลองปัจจุบัน'!$A$5:$CL$846,48,0),2)</f>
        <v>5447564.6900000004</v>
      </c>
      <c r="AX181" s="32">
        <f>ROUND(VLOOKUP($B181,'3.ข้อมูลงบทดลองปัจจุบัน'!$A$5:$CL$846,49,0),2)</f>
        <v>3371779.96</v>
      </c>
      <c r="AY181" s="32">
        <f>ROUND(VLOOKUP($B181,'3.ข้อมูลงบทดลองปัจจุบัน'!$A$5:$CL$846,50,0),2)</f>
        <v>8170217.21</v>
      </c>
      <c r="AZ181" s="32">
        <f>ROUND(VLOOKUP($B181,'3.ข้อมูลงบทดลองปัจจุบัน'!$A$5:$CL$846,51,0),2)</f>
        <v>8658966.9499999993</v>
      </c>
      <c r="BA181" s="32">
        <f>ROUND(VLOOKUP($B181,'3.ข้อมูลงบทดลองปัจจุบัน'!$A$5:$CL$846,52,0),2)</f>
        <v>5141792.5</v>
      </c>
      <c r="BB181" s="32">
        <f>ROUND(VLOOKUP($B181,'3.ข้อมูลงบทดลองปัจจุบัน'!$A$5:$CL$846,53,0),2)</f>
        <v>66072207.979999997</v>
      </c>
      <c r="BC181" s="32">
        <f>ROUND(VLOOKUP($B181,'3.ข้อมูลงบทดลองปัจจุบัน'!$A$5:$CL$846,54,0),2)</f>
        <v>4579991.82</v>
      </c>
      <c r="BD181" s="32">
        <f>ROUND(VLOOKUP($B181,'3.ข้อมูลงบทดลองปัจจุบัน'!$A$5:$CL$846,55,0),2)</f>
        <v>187887717.44999999</v>
      </c>
      <c r="BE181" s="32">
        <f>ROUND(VLOOKUP($B181,'3.ข้อมูลงบทดลองปัจจุบัน'!$A$5:$CL$846,56,0),2)</f>
        <v>22430048.34</v>
      </c>
      <c r="BF181" s="32">
        <f>ROUND(VLOOKUP($B181,'3.ข้อมูลงบทดลองปัจจุบัน'!$A$5:$CL$846,57,0),2)</f>
        <v>5244149.28</v>
      </c>
      <c r="BG181" s="32">
        <f>ROUND(VLOOKUP($B181,'3.ข้อมูลงบทดลองปัจจุบัน'!$A$5:$CL$846,58,0),2)</f>
        <v>5400952.9000000004</v>
      </c>
      <c r="BH181" s="32">
        <f>ROUND(VLOOKUP($B181,'3.ข้อมูลงบทดลองปัจจุบัน'!$A$5:$CL$846,59,0),2)</f>
        <v>61254683.770000003</v>
      </c>
      <c r="BI181" s="32">
        <f>ROUND(VLOOKUP($B181,'3.ข้อมูลงบทดลองปัจจุบัน'!$A$5:$CL$846,60,0),2)</f>
        <v>4201857.24</v>
      </c>
      <c r="BJ181" s="32">
        <f>ROUND(VLOOKUP($B181,'3.ข้อมูลงบทดลองปัจจุบัน'!$A$5:$CL$846,61,0),2)</f>
        <v>2401610.37</v>
      </c>
      <c r="BK181" s="32">
        <f>ROUND(VLOOKUP($B181,'3.ข้อมูลงบทดลองปัจจุบัน'!$A$5:$CL$846,62,0),2)</f>
        <v>7729206.2300000004</v>
      </c>
      <c r="BL181" s="32">
        <f>ROUND(VLOOKUP($B181,'3.ข้อมูลงบทดลองปัจจุบัน'!$A$5:$CL$846,63,0),2)</f>
        <v>6806219.3700000001</v>
      </c>
      <c r="BM181" s="32">
        <f>ROUND(VLOOKUP($B181,'3.ข้อมูลงบทดลองปัจจุบัน'!$A$5:$CL$846,64,0),2)</f>
        <v>124251702.79000001</v>
      </c>
      <c r="BN181" s="32">
        <f>ROUND(VLOOKUP($B181,'3.ข้อมูลงบทดลองปัจจุบัน'!$A$5:$CL$846,65,0),2)</f>
        <v>14521766.75</v>
      </c>
      <c r="BO181" s="32">
        <f>ROUND(VLOOKUP($B181,'3.ข้อมูลงบทดลองปัจจุบัน'!$A$5:$CL$846,66,0),2)</f>
        <v>12219143.029999999</v>
      </c>
      <c r="BP181" s="32">
        <f>ROUND(VLOOKUP($B181,'3.ข้อมูลงบทดลองปัจจุบัน'!$A$5:$CL$846,67,0),2)</f>
        <v>16720073.09</v>
      </c>
      <c r="BQ181" s="32">
        <f>ROUND(VLOOKUP($B181,'3.ข้อมูลงบทดลองปัจจุบัน'!$A$5:$CL$846,68,0),2)</f>
        <v>13217086.07</v>
      </c>
      <c r="BR181" s="32">
        <f>ROUND(VLOOKUP($B181,'3.ข้อมูลงบทดลองปัจจุบัน'!$A$5:$CL$846,69,0),2)</f>
        <v>7893571.46</v>
      </c>
      <c r="BS181" s="32">
        <f>ROUND(VLOOKUP($B181,'3.ข้อมูลงบทดลองปัจจุบัน'!$A$5:$CL$846,70,0),2)</f>
        <v>756190465.55999994</v>
      </c>
      <c r="BT181" s="32">
        <f>ROUND(VLOOKUP($B181,'3.ข้อมูลงบทดลองปัจจุบัน'!$A$5:$CL$846,71,0),2)</f>
        <v>13295169.01</v>
      </c>
      <c r="BU181" s="32">
        <f>ROUND(VLOOKUP($B181,'3.ข้อมูลงบทดลองปัจจุบัน'!$A$5:$CL$846,72,0),2)</f>
        <v>10018953.970000001</v>
      </c>
      <c r="BV181" s="32">
        <f>ROUND(VLOOKUP($B181,'3.ข้อมูลงบทดลองปัจจุบัน'!$A$5:$CL$846,73,0),2)</f>
        <v>70421506.049999997</v>
      </c>
      <c r="BW181" s="32">
        <f>ROUND(VLOOKUP($B181,'3.ข้อมูลงบทดลองปัจจุบัน'!$A$5:$CL$846,74,0),2)</f>
        <v>3850387.97</v>
      </c>
      <c r="BX181" s="32">
        <f>ROUND(VLOOKUP($B181,'3.ข้อมูลงบทดลองปัจจุบัน'!$A$5:$CL$846,75,0),2)</f>
        <v>8999389.7400000002</v>
      </c>
      <c r="BY181" s="32">
        <f>ROUND(VLOOKUP($B181,'3.ข้อมูลงบทดลองปัจจุบัน'!$A$5:$CL$846,76,0),2)</f>
        <v>31326108.359999999</v>
      </c>
      <c r="BZ181" s="32">
        <f>ROUND(VLOOKUP($B181,'3.ข้อมูลงบทดลองปัจจุบัน'!$A$5:$CL$846,77,0),2)</f>
        <v>5929103.4699999997</v>
      </c>
      <c r="CA181" s="32">
        <f>ROUND(VLOOKUP($B181,'3.ข้อมูลงบทดลองปัจจุบัน'!$A$5:$CL$846,78,0),2)</f>
        <v>5126339.29</v>
      </c>
      <c r="CB181" s="32">
        <f>ROUND(VLOOKUP($B181,'3.ข้อมูลงบทดลองปัจจุบัน'!$A$5:$CL$846,79,0),2)</f>
        <v>7785139.4400000004</v>
      </c>
      <c r="CC181" s="32">
        <f>ROUND(VLOOKUP($B181,'3.ข้อมูลงบทดลองปัจจุบัน'!$A$5:$CL$846,80,0),2)</f>
        <v>8050536.2800000003</v>
      </c>
      <c r="CD181" s="32">
        <f>ROUND(VLOOKUP($B181,'3.ข้อมูลงบทดลองปัจจุบัน'!$A$5:$CL$846,81,0),2)</f>
        <v>30296774.48</v>
      </c>
      <c r="CE181" s="32">
        <f>ROUND(VLOOKUP($B181,'3.ข้อมูลงบทดลองปัจจุบัน'!$A$5:$CL$846,82,0),2)</f>
        <v>10599408.41</v>
      </c>
      <c r="CF181" s="32">
        <f>ROUND(VLOOKUP($B181,'3.ข้อมูลงบทดลองปัจจุบัน'!$A$5:$CL$846,83,0),2)</f>
        <v>25703710.98</v>
      </c>
      <c r="CG181" s="32">
        <f>ROUND(VLOOKUP($B181,'3.ข้อมูลงบทดลองปัจจุบัน'!$A$5:$CL$846,84,0),2)</f>
        <v>3945351.64</v>
      </c>
      <c r="CH181" s="32">
        <f>ROUND(VLOOKUP($B181,'3.ข้อมูลงบทดลองปัจจุบัน'!$A$5:$CL$846,85,0),2)</f>
        <v>4396462.79</v>
      </c>
      <c r="CI181" s="32">
        <f>ROUND(VLOOKUP($B181,'3.ข้อมูลงบทดลองปัจจุบัน'!$A$5:$CL$846,86,0),2)</f>
        <v>4932057.43</v>
      </c>
      <c r="CJ181" s="32">
        <f>ROUND(VLOOKUP($B181,'3.ข้อมูลงบทดลองปัจจุบัน'!$A$5:$CL$846,87,0),2)</f>
        <v>5088922.3499999996</v>
      </c>
      <c r="CK181" s="32">
        <f>ROUND(VLOOKUP($B181,'3.ข้อมูลงบทดลองปัจจุบัน'!$A$5:$CL$846,88,0),2)</f>
        <v>32613486.620000001</v>
      </c>
      <c r="CL181" s="32">
        <f>ROUND(VLOOKUP($B181,'3.ข้อมูลงบทดลองปัจจุบัน'!$A$5:$CL$846,89,0),2)</f>
        <v>2898452.82</v>
      </c>
      <c r="CM181" s="32">
        <f>ROUND(VLOOKUP($B181,'3.ข้อมูลงบทดลองปัจจุบัน'!$A$5:$CL$846,90,0),2)</f>
        <v>3139505.29</v>
      </c>
      <c r="CO181" s="75"/>
    </row>
    <row r="182" spans="1:93" x14ac:dyDescent="0.7">
      <c r="A182" s="101" t="s">
        <v>1472</v>
      </c>
      <c r="B182" s="101" t="s">
        <v>2081</v>
      </c>
      <c r="C182" s="116" t="s">
        <v>726</v>
      </c>
      <c r="D182" s="32">
        <f>ROUND(VLOOKUP($B182,'3.ข้อมูลงบทดลองปัจจุบัน'!$A$5:$CL$846,3,0),2)</f>
        <v>388370.11</v>
      </c>
      <c r="E182" s="32">
        <f>ROUND(VLOOKUP($B182,'3.ข้อมูลงบทดลองปัจจุบัน'!$A$5:$CL$846,4,0),2)</f>
        <v>4500</v>
      </c>
      <c r="F182" s="32">
        <f>ROUND(VLOOKUP($B182,'3.ข้อมูลงบทดลองปัจจุบัน'!$A$5:$CL$846,5,0),2)</f>
        <v>168595</v>
      </c>
      <c r="G182" s="32">
        <f>ROUND(VLOOKUP($B182,'3.ข้อมูลงบทดลองปัจจุบัน'!$A$5:$CL$846,6,0),2)</f>
        <v>95300</v>
      </c>
      <c r="H182" s="32">
        <f>ROUND(VLOOKUP($B182,'3.ข้อมูลงบทดลองปัจจุบัน'!$A$5:$CL$846,7,0),2)</f>
        <v>83407.199999999997</v>
      </c>
      <c r="I182" s="32">
        <f>ROUND(VLOOKUP($B182,'3.ข้อมูลงบทดลองปัจจุบัน'!$A$5:$CL$846,8,0),2)</f>
        <v>1973340.76</v>
      </c>
      <c r="J182" s="32">
        <f>ROUND(VLOOKUP($B182,'3.ข้อมูลงบทดลองปัจจุบัน'!$A$5:$CL$846,9,0),2)</f>
        <v>183320</v>
      </c>
      <c r="K182" s="32">
        <f>ROUND(VLOOKUP($B182,'3.ข้อมูลงบทดลองปัจจุบัน'!$A$5:$CL$846,10,0),2)</f>
        <v>356152.18</v>
      </c>
      <c r="L182" s="32">
        <f>ROUND(VLOOKUP($B182,'3.ข้อมูลงบทดลองปัจจุบัน'!$A$5:$CL$846,11,0),2)</f>
        <v>131761.60000000001</v>
      </c>
      <c r="M182" s="32">
        <f>ROUND(VLOOKUP($B182,'3.ข้อมูลงบทดลองปัจจุบัน'!$A$5:$CL$846,12,0),2)</f>
        <v>80275</v>
      </c>
      <c r="N182" s="32">
        <f>ROUND(VLOOKUP($B182,'3.ข้อมูลงบทดลองปัจจุบัน'!$A$5:$CL$846,13,0),2)</f>
        <v>685568.8</v>
      </c>
      <c r="O182" s="32">
        <f>ROUND(VLOOKUP($B182,'3.ข้อมูลงบทดลองปัจจุบัน'!$A$5:$CL$846,14,0),2)</f>
        <v>44072</v>
      </c>
      <c r="P182" s="32">
        <f>ROUND(VLOOKUP($B182,'3.ข้อมูลงบทดลองปัจจุบัน'!$A$5:$CL$846,15,0),2)</f>
        <v>1862599.87</v>
      </c>
      <c r="Q182" s="32">
        <f>ROUND(VLOOKUP($B182,'3.ข้อมูลงบทดลองปัจจุบัน'!$A$5:$CL$846,16,0),2)</f>
        <v>262653</v>
      </c>
      <c r="R182" s="32">
        <f>ROUND(VLOOKUP($B182,'3.ข้อมูลงบทดลองปัจจุบัน'!$A$5:$CL$846,17,0),2)</f>
        <v>61515.28</v>
      </c>
      <c r="S182" s="32">
        <f>ROUND(VLOOKUP($B182,'3.ข้อมูลงบทดลองปัจจุบัน'!$A$5:$CL$846,18,0),2)</f>
        <v>125181.12</v>
      </c>
      <c r="T182" s="32">
        <f>ROUND(VLOOKUP($B182,'3.ข้อมูลงบทดลองปัจจุบัน'!$A$5:$CL$846,19,0),2)</f>
        <v>264017</v>
      </c>
      <c r="U182" s="32">
        <f>ROUND(VLOOKUP($B182,'3.ข้อมูลงบทดลองปัจจุบัน'!$A$5:$CL$846,20,0),2)</f>
        <v>32349.85</v>
      </c>
      <c r="V182" s="32">
        <f>ROUND(VLOOKUP($B182,'3.ข้อมูลงบทดลองปัจจุบัน'!$A$5:$CL$846,21,0),2)</f>
        <v>2590</v>
      </c>
      <c r="W182" s="32">
        <f>ROUND(VLOOKUP($B182,'3.ข้อมูลงบทดลองปัจจุบัน'!$A$5:$CL$846,22,0),2)</f>
        <v>47270</v>
      </c>
      <c r="X182" s="32">
        <f>ROUND(VLOOKUP($B182,'3.ข้อมูลงบทดลองปัจจุบัน'!$A$5:$CL$846,23,0),2)</f>
        <v>1006021.22</v>
      </c>
      <c r="Y182" s="32">
        <f>ROUND(VLOOKUP($B182,'3.ข้อมูลงบทดลองปัจจุบัน'!$A$5:$CL$846,24,0),2)</f>
        <v>93520</v>
      </c>
      <c r="Z182" s="32">
        <f>ROUND(VLOOKUP($B182,'3.ข้อมูลงบทดลองปัจจุบัน'!$A$5:$CL$846,25,0),2)</f>
        <v>19105</v>
      </c>
      <c r="AA182" s="32">
        <f>ROUND(VLOOKUP($B182,'3.ข้อมูลงบทดลองปัจจุบัน'!$A$5:$CL$846,26,0),2)</f>
        <v>308428</v>
      </c>
      <c r="AB182" s="32">
        <f>ROUND(VLOOKUP($B182,'3.ข้อมูลงบทดลองปัจจุบัน'!$A$5:$CL$846,27,0),2)</f>
        <v>70242.850000000006</v>
      </c>
      <c r="AC182" s="32">
        <f>ROUND(VLOOKUP($B182,'3.ข้อมูลงบทดลองปัจจุบัน'!$A$5:$CL$846,28,0),2)</f>
        <v>104205</v>
      </c>
      <c r="AD182" s="32">
        <f>ROUND(VLOOKUP($B182,'3.ข้อมูลงบทดลองปัจจุบัน'!$A$5:$CL$846,29,0),2)</f>
        <v>21875</v>
      </c>
      <c r="AE182" s="32">
        <f>ROUND(VLOOKUP($B182,'3.ข้อมูลงบทดลองปัจจุบัน'!$A$5:$CL$846,30,0),2)</f>
        <v>408</v>
      </c>
      <c r="AF182" s="32">
        <f>ROUND(VLOOKUP($B182,'3.ข้อมูลงบทดลองปัจจุบัน'!$A$5:$CL$846,31,0),2)</f>
        <v>272150</v>
      </c>
      <c r="AG182" s="32">
        <f>ROUND(VLOOKUP($B182,'3.ข้อมูลงบทดลองปัจจุบัน'!$A$5:$CL$846,32,0),2)</f>
        <v>111019</v>
      </c>
      <c r="AH182" s="32">
        <f>ROUND(VLOOKUP($B182,'3.ข้อมูลงบทดลองปัจจุบัน'!$A$5:$CL$846,33,0),2)</f>
        <v>5120</v>
      </c>
      <c r="AI182" s="32">
        <f>ROUND(VLOOKUP($B182,'3.ข้อมูลงบทดลองปัจจุบัน'!$A$5:$CL$846,34,0),2)</f>
        <v>16887</v>
      </c>
      <c r="AJ182" s="32">
        <f>ROUND(VLOOKUP($B182,'3.ข้อมูลงบทดลองปัจจุบัน'!$A$5:$CL$846,35,0),2)</f>
        <v>124000</v>
      </c>
      <c r="AK182" s="32">
        <f>ROUND(VLOOKUP($B182,'3.ข้อมูลงบทดลองปัจจุบัน'!$A$5:$CL$846,36,0),2)</f>
        <v>25120</v>
      </c>
      <c r="AL182" s="32">
        <f>ROUND(VLOOKUP($B182,'3.ข้อมูลงบทดลองปัจจุบัน'!$A$5:$CL$846,37,0),2)</f>
        <v>2270528.67</v>
      </c>
      <c r="AM182" s="32">
        <f>ROUND(VLOOKUP($B182,'3.ข้อมูลงบทดลองปัจจุบัน'!$A$5:$CL$846,38,0),2)</f>
        <v>350417</v>
      </c>
      <c r="AN182" s="32">
        <f>ROUND(VLOOKUP($B182,'3.ข้อมูลงบทดลองปัจจุบัน'!$A$5:$CL$846,39,0),2)</f>
        <v>275885.2</v>
      </c>
      <c r="AO182" s="32">
        <f>ROUND(VLOOKUP($B182,'3.ข้อมูลงบทดลองปัจจุบัน'!$A$5:$CL$846,40,0),2)</f>
        <v>3929983.66</v>
      </c>
      <c r="AP182" s="32">
        <f>ROUND(VLOOKUP($B182,'3.ข้อมูลงบทดลองปัจจุบัน'!$A$5:$CL$846,41,0),2)</f>
        <v>350293.9</v>
      </c>
      <c r="AQ182" s="32">
        <f>ROUND(VLOOKUP($B182,'3.ข้อมูลงบทดลองปัจจุบัน'!$A$5:$CL$846,42,0),2)</f>
        <v>173963.3</v>
      </c>
      <c r="AR182" s="32">
        <f>ROUND(VLOOKUP($B182,'3.ข้อมูลงบทดลองปัจจุบัน'!$A$5:$CL$846,43,0),2)</f>
        <v>45415</v>
      </c>
      <c r="AS182" s="32">
        <f>ROUND(VLOOKUP($B182,'3.ข้อมูลงบทดลองปัจจุบัน'!$A$5:$CL$846,44,0),2)</f>
        <v>1702610.11</v>
      </c>
      <c r="AT182" s="32">
        <f>ROUND(VLOOKUP($B182,'3.ข้อมูลงบทดลองปัจจุบัน'!$A$5:$CL$846,45,0),2)</f>
        <v>392329</v>
      </c>
      <c r="AU182" s="32">
        <f>ROUND(VLOOKUP($B182,'3.ข้อมูลงบทดลองปัจจุบัน'!$A$5:$CL$846,46,0),2)</f>
        <v>2272221.4</v>
      </c>
      <c r="AV182" s="32">
        <f>ROUND(VLOOKUP($B182,'3.ข้อมูลงบทดลองปัจจุบัน'!$A$5:$CL$846,47,0),2)</f>
        <v>1046531.25</v>
      </c>
      <c r="AW182" s="32">
        <f>ROUND(VLOOKUP($B182,'3.ข้อมูลงบทดลองปัจจุบัน'!$A$5:$CL$846,48,0),2)</f>
        <v>145050</v>
      </c>
      <c r="AX182" s="32">
        <f>ROUND(VLOOKUP($B182,'3.ข้อมูลงบทดลองปัจจุบัน'!$A$5:$CL$846,49,0),2)</f>
        <v>120397.2</v>
      </c>
      <c r="AY182" s="32">
        <f>ROUND(VLOOKUP($B182,'3.ข้อมูลงบทดลองปัจจุบัน'!$A$5:$CL$846,50,0),2)</f>
        <v>97980</v>
      </c>
      <c r="AZ182" s="32">
        <f>ROUND(VLOOKUP($B182,'3.ข้อมูลงบทดลองปัจจุบัน'!$A$5:$CL$846,51,0),2)</f>
        <v>177742.25</v>
      </c>
      <c r="BA182" s="32">
        <f>ROUND(VLOOKUP($B182,'3.ข้อมูลงบทดลองปัจจุบัน'!$A$5:$CL$846,52,0),2)</f>
        <v>232744.6</v>
      </c>
      <c r="BB182" s="32">
        <f>ROUND(VLOOKUP($B182,'3.ข้อมูลงบทดลองปัจจุบัน'!$A$5:$CL$846,53,0),2)</f>
        <v>20388878.649999999</v>
      </c>
      <c r="BC182" s="32">
        <f>ROUND(VLOOKUP($B182,'3.ข้อมูลงบทดลองปัจจุบัน'!$A$5:$CL$846,54,0),2)</f>
        <v>80788</v>
      </c>
      <c r="BD182" s="32">
        <f>ROUND(VLOOKUP($B182,'3.ข้อมูลงบทดลองปัจจุบัน'!$A$5:$CL$846,55,0),2)</f>
        <v>3151354.84</v>
      </c>
      <c r="BE182" s="32">
        <f>ROUND(VLOOKUP($B182,'3.ข้อมูลงบทดลองปัจจุบัน'!$A$5:$CL$846,56,0),2)</f>
        <v>408291</v>
      </c>
      <c r="BF182" s="32">
        <f>ROUND(VLOOKUP($B182,'3.ข้อมูลงบทดลองปัจจุบัน'!$A$5:$CL$846,57,0),2)</f>
        <v>89530.85</v>
      </c>
      <c r="BG182" s="32">
        <f>ROUND(VLOOKUP($B182,'3.ข้อมูลงบทดลองปัจจุบัน'!$A$5:$CL$846,58,0),2)</f>
        <v>176877.5</v>
      </c>
      <c r="BH182" s="32">
        <f>ROUND(VLOOKUP($B182,'3.ข้อมูลงบทดลองปัจจุบัน'!$A$5:$CL$846,59,0),2)</f>
        <v>919750.62</v>
      </c>
      <c r="BI182" s="32">
        <f>ROUND(VLOOKUP($B182,'3.ข้อมูลงบทดลองปัจจุบัน'!$A$5:$CL$846,60,0),2)</f>
        <v>78025</v>
      </c>
      <c r="BJ182" s="32">
        <f>ROUND(VLOOKUP($B182,'3.ข้อมูลงบทดลองปัจจุบัน'!$A$5:$CL$846,61,0),2)</f>
        <v>78975</v>
      </c>
      <c r="BK182" s="32">
        <f>ROUND(VLOOKUP($B182,'3.ข้อมูลงบทดลองปัจจุบัน'!$A$5:$CL$846,62,0),2)</f>
        <v>124948.02</v>
      </c>
      <c r="BL182" s="32">
        <f>ROUND(VLOOKUP($B182,'3.ข้อมูลงบทดลองปัจจุบัน'!$A$5:$CL$846,63,0),2)</f>
        <v>260</v>
      </c>
      <c r="BM182" s="32">
        <f>ROUND(VLOOKUP($B182,'3.ข้อมูลงบทดลองปัจจุบัน'!$A$5:$CL$846,64,0),2)</f>
        <v>86197.35</v>
      </c>
      <c r="BN182" s="32">
        <f>ROUND(VLOOKUP($B182,'3.ข้อมูลงบทดลองปัจจุบัน'!$A$5:$CL$846,65,0),2)</f>
        <v>319299.48</v>
      </c>
      <c r="BO182" s="32">
        <f>ROUND(VLOOKUP($B182,'3.ข้อมูลงบทดลองปัจจุบัน'!$A$5:$CL$846,66,0),2)</f>
        <v>198633.2</v>
      </c>
      <c r="BP182" s="32">
        <f>ROUND(VLOOKUP($B182,'3.ข้อมูลงบทดลองปัจจุบัน'!$A$5:$CL$846,67,0),2)</f>
        <v>280333.40999999997</v>
      </c>
      <c r="BQ182" s="32">
        <f>ROUND(VLOOKUP($B182,'3.ข้อมูลงบทดลองปัจจุบัน'!$A$5:$CL$846,68,0),2)</f>
        <v>154970</v>
      </c>
      <c r="BR182" s="32">
        <f>ROUND(VLOOKUP($B182,'3.ข้อมูลงบทดลองปัจจุบัน'!$A$5:$CL$846,69,0),2)</f>
        <v>129697.85</v>
      </c>
      <c r="BS182" s="32">
        <f>ROUND(VLOOKUP($B182,'3.ข้อมูลงบทดลองปัจจุบัน'!$A$5:$CL$846,70,0),2)</f>
        <v>1966093.21</v>
      </c>
      <c r="BT182" s="32">
        <f>ROUND(VLOOKUP($B182,'3.ข้อมูลงบทดลองปัจจุบัน'!$A$5:$CL$846,71,0),2)</f>
        <v>202325</v>
      </c>
      <c r="BU182" s="32">
        <f>ROUND(VLOOKUP($B182,'3.ข้อมูลงบทดลองปัจจุบัน'!$A$5:$CL$846,72,0),2)</f>
        <v>822780</v>
      </c>
      <c r="BV182" s="32">
        <f>ROUND(VLOOKUP($B182,'3.ข้อมูลงบทดลองปัจจุบัน'!$A$5:$CL$846,73,0),2)</f>
        <v>74853.84</v>
      </c>
      <c r="BW182" s="32">
        <f>ROUND(VLOOKUP($B182,'3.ข้อมูลงบทดลองปัจจุบัน'!$A$5:$CL$846,74,0),2)</f>
        <v>42046.7</v>
      </c>
      <c r="BX182" s="32">
        <f>ROUND(VLOOKUP($B182,'3.ข้อมูลงบทดลองปัจจุบัน'!$A$5:$CL$846,75,0),2)</f>
        <v>119396</v>
      </c>
      <c r="BY182" s="32">
        <f>ROUND(VLOOKUP($B182,'3.ข้อมูลงบทดลองปัจจุบัน'!$A$5:$CL$846,76,0),2)</f>
        <v>1743498.76</v>
      </c>
      <c r="BZ182" s="32">
        <f>ROUND(VLOOKUP($B182,'3.ข้อมูลงบทดลองปัจจุบัน'!$A$5:$CL$846,77,0),2)</f>
        <v>149600</v>
      </c>
      <c r="CA182" s="32">
        <f>ROUND(VLOOKUP($B182,'3.ข้อมูลงบทดลองปัจจุบัน'!$A$5:$CL$846,78,0),2)</f>
        <v>116210</v>
      </c>
      <c r="CB182" s="32">
        <f>ROUND(VLOOKUP($B182,'3.ข้อมูลงบทดลองปัจจุบัน'!$A$5:$CL$846,79,0),2)</f>
        <v>2161.1999999999998</v>
      </c>
      <c r="CC182" s="32">
        <f>ROUND(VLOOKUP($B182,'3.ข้อมูลงบทดลองปัจจุบัน'!$A$5:$CL$846,80,0),2)</f>
        <v>501000</v>
      </c>
      <c r="CD182" s="32">
        <f>ROUND(VLOOKUP($B182,'3.ข้อมูลงบทดลองปัจจุบัน'!$A$5:$CL$846,81,0),2)</f>
        <v>675560.75</v>
      </c>
      <c r="CE182" s="32">
        <f>ROUND(VLOOKUP($B182,'3.ข้อมูลงบทดลองปัจจุบัน'!$A$5:$CL$846,82,0),2)</f>
        <v>175109.25</v>
      </c>
      <c r="CF182" s="32">
        <f>ROUND(VLOOKUP($B182,'3.ข้อมูลงบทดลองปัจจุบัน'!$A$5:$CL$846,83,0),2)</f>
        <v>114060</v>
      </c>
      <c r="CG182" s="32">
        <f>ROUND(VLOOKUP($B182,'3.ข้อมูลงบทดลองปัจจุบัน'!$A$5:$CL$846,84,0),2)</f>
        <v>219600</v>
      </c>
      <c r="CH182" s="32">
        <f>ROUND(VLOOKUP($B182,'3.ข้อมูลงบทดลองปัจจุบัน'!$A$5:$CL$846,85,0),2)</f>
        <v>114229</v>
      </c>
      <c r="CI182" s="32">
        <f>ROUND(VLOOKUP($B182,'3.ข้อมูลงบทดลองปัจจุบัน'!$A$5:$CL$846,86,0),2)</f>
        <v>68576.45</v>
      </c>
      <c r="CJ182" s="32">
        <f>ROUND(VLOOKUP($B182,'3.ข้อมูลงบทดลองปัจจุบัน'!$A$5:$CL$846,87,0),2)</f>
        <v>326709.03999999998</v>
      </c>
      <c r="CK182" s="32">
        <f>ROUND(VLOOKUP($B182,'3.ข้อมูลงบทดลองปัจจุบัน'!$A$5:$CL$846,88,0),2)</f>
        <v>7071103.0099999998</v>
      </c>
      <c r="CL182" s="32">
        <f>ROUND(VLOOKUP($B182,'3.ข้อมูลงบทดลองปัจจุบัน'!$A$5:$CL$846,89,0),2)</f>
        <v>71780</v>
      </c>
      <c r="CM182" s="32">
        <f>ROUND(VLOOKUP($B182,'3.ข้อมูลงบทดลองปัจจุบัน'!$A$5:$CL$846,90,0),2)</f>
        <v>78200</v>
      </c>
      <c r="CO182" s="75"/>
    </row>
    <row r="183" spans="1:93" x14ac:dyDescent="0.7">
      <c r="A183" s="101" t="s">
        <v>1472</v>
      </c>
      <c r="B183" s="101" t="s">
        <v>2082</v>
      </c>
      <c r="C183" s="116" t="s">
        <v>727</v>
      </c>
      <c r="D183" s="32">
        <f>ROUND(VLOOKUP($B183,'3.ข้อมูลงบทดลองปัจจุบัน'!$A$5:$CL$846,3,0),2)</f>
        <v>54743464.950000003</v>
      </c>
      <c r="E183" s="32">
        <f>ROUND(VLOOKUP($B183,'3.ข้อมูลงบทดลองปัจจุบัน'!$A$5:$CL$846,4,0),2)</f>
        <v>5213741</v>
      </c>
      <c r="F183" s="32">
        <f>ROUND(VLOOKUP($B183,'3.ข้อมูลงบทดลองปัจจุบัน'!$A$5:$CL$846,5,0),2)</f>
        <v>3702560.04</v>
      </c>
      <c r="G183" s="32">
        <f>ROUND(VLOOKUP($B183,'3.ข้อมูลงบทดลองปัจจุบัน'!$A$5:$CL$846,6,0),2)</f>
        <v>1632976.24</v>
      </c>
      <c r="H183" s="32">
        <f>ROUND(VLOOKUP($B183,'3.ข้อมูลงบทดลองปัจจุบัน'!$A$5:$CL$846,7,0),2)</f>
        <v>2496099.62</v>
      </c>
      <c r="I183" s="32">
        <f>ROUND(VLOOKUP($B183,'3.ข้อมูลงบทดลองปัจจุบัน'!$A$5:$CL$846,8,0),2)</f>
        <v>4032366.66</v>
      </c>
      <c r="J183" s="32">
        <f>ROUND(VLOOKUP($B183,'3.ข้อมูลงบทดลองปัจจุบัน'!$A$5:$CL$846,9,0),2)</f>
        <v>3091333.97</v>
      </c>
      <c r="K183" s="32">
        <f>ROUND(VLOOKUP($B183,'3.ข้อมูลงบทดลองปัจจุบัน'!$A$5:$CL$846,10,0),2)</f>
        <v>7461577.7400000002</v>
      </c>
      <c r="L183" s="32">
        <f>ROUND(VLOOKUP($B183,'3.ข้อมูลงบทดลองปัจจุบัน'!$A$5:$CL$846,11,0),2)</f>
        <v>1915150.79</v>
      </c>
      <c r="M183" s="32">
        <f>ROUND(VLOOKUP($B183,'3.ข้อมูลงบทดลองปัจจุบัน'!$A$5:$CL$846,12,0),2)</f>
        <v>2196747.5</v>
      </c>
      <c r="N183" s="32">
        <f>ROUND(VLOOKUP($B183,'3.ข้อมูลงบทดลองปัจจุบัน'!$A$5:$CL$846,13,0),2)</f>
        <v>15867065.43</v>
      </c>
      <c r="O183" s="32">
        <f>ROUND(VLOOKUP($B183,'3.ข้อมูลงบทดลองปัจจุบัน'!$A$5:$CL$846,14,0),2)</f>
        <v>782411.83</v>
      </c>
      <c r="P183" s="32">
        <f>ROUND(VLOOKUP($B183,'3.ข้อมูลงบทดลองปัจจุบัน'!$A$5:$CL$846,15,0),2)</f>
        <v>39231368.25</v>
      </c>
      <c r="Q183" s="32">
        <f>ROUND(VLOOKUP($B183,'3.ข้อมูลงบทดลองปัจจุบัน'!$A$5:$CL$846,16,0),2)</f>
        <v>6973724.5899999999</v>
      </c>
      <c r="R183" s="32">
        <f>ROUND(VLOOKUP($B183,'3.ข้อมูลงบทดลองปัจจุบัน'!$A$5:$CL$846,17,0),2)</f>
        <v>4117912.06</v>
      </c>
      <c r="S183" s="32">
        <f>ROUND(VLOOKUP($B183,'3.ข้อมูลงบทดลองปัจจุบัน'!$A$5:$CL$846,18,0),2)</f>
        <v>11146664.18</v>
      </c>
      <c r="T183" s="32">
        <f>ROUND(VLOOKUP($B183,'3.ข้อมูลงบทดลองปัจจุบัน'!$A$5:$CL$846,19,0),2)</f>
        <v>2801941.6</v>
      </c>
      <c r="U183" s="32">
        <f>ROUND(VLOOKUP($B183,'3.ข้อมูลงบทดลองปัจจุบัน'!$A$5:$CL$846,20,0),2)</f>
        <v>4529428.72</v>
      </c>
      <c r="V183" s="32">
        <f>ROUND(VLOOKUP($B183,'3.ข้อมูลงบทดลองปัจจุบัน'!$A$5:$CL$846,21,0),2)</f>
        <v>2603190.2599999998</v>
      </c>
      <c r="W183" s="32">
        <f>ROUND(VLOOKUP($B183,'3.ข้อมูลงบทดลองปัจจุบัน'!$A$5:$CL$846,22,0),2)</f>
        <v>1660789.83</v>
      </c>
      <c r="X183" s="32">
        <f>ROUND(VLOOKUP($B183,'3.ข้อมูลงบทดลองปัจจุบัน'!$A$5:$CL$846,23,0),2)</f>
        <v>123308504.31</v>
      </c>
      <c r="Y183" s="32">
        <f>ROUND(VLOOKUP($B183,'3.ข้อมูลงบทดลองปัจจุบัน'!$A$5:$CL$846,24,0),2)</f>
        <v>2834633.6</v>
      </c>
      <c r="Z183" s="32">
        <f>ROUND(VLOOKUP($B183,'3.ข้อมูลงบทดลองปัจจุบัน'!$A$5:$CL$846,25,0),2)</f>
        <v>5928269.3300000001</v>
      </c>
      <c r="AA183" s="32">
        <f>ROUND(VLOOKUP($B183,'3.ข้อมูลงบทดลองปัจจุบัน'!$A$5:$CL$846,26,0),2)</f>
        <v>4652320.33</v>
      </c>
      <c r="AB183" s="32">
        <f>ROUND(VLOOKUP($B183,'3.ข้อมูลงบทดลองปัจจุบัน'!$A$5:$CL$846,27,0),2)</f>
        <v>1107306.56</v>
      </c>
      <c r="AC183" s="32">
        <f>ROUND(VLOOKUP($B183,'3.ข้อมูลงบทดลองปัจจุบัน'!$A$5:$CL$846,28,0),2)</f>
        <v>1550546.63</v>
      </c>
      <c r="AD183" s="32">
        <f>ROUND(VLOOKUP($B183,'3.ข้อมูลงบทดลองปัจจุบัน'!$A$5:$CL$846,29,0),2)</f>
        <v>4776455.54</v>
      </c>
      <c r="AE183" s="32">
        <f>ROUND(VLOOKUP($B183,'3.ข้อมูลงบทดลองปัจจุบัน'!$A$5:$CL$846,30,0),2)</f>
        <v>10894684.16</v>
      </c>
      <c r="AF183" s="32">
        <f>ROUND(VLOOKUP($B183,'3.ข้อมูลงบทดลองปัจจุบัน'!$A$5:$CL$846,31,0),2)</f>
        <v>3762856.5</v>
      </c>
      <c r="AG183" s="32">
        <f>ROUND(VLOOKUP($B183,'3.ข้อมูลงบทดลองปัจจุบัน'!$A$5:$CL$846,32,0),2)</f>
        <v>2448504.39</v>
      </c>
      <c r="AH183" s="32">
        <f>ROUND(VLOOKUP($B183,'3.ข้อมูลงบทดลองปัจจุบัน'!$A$5:$CL$846,33,0),2)</f>
        <v>4542689.1900000004</v>
      </c>
      <c r="AI183" s="32">
        <f>ROUND(VLOOKUP($B183,'3.ข้อมูลงบทดลองปัจจุบัน'!$A$5:$CL$846,34,0),2)</f>
        <v>7868408.5599999996</v>
      </c>
      <c r="AJ183" s="32">
        <f>ROUND(VLOOKUP($B183,'3.ข้อมูลงบทดลองปัจจุบัน'!$A$5:$CL$846,35,0),2)</f>
        <v>2805409.17</v>
      </c>
      <c r="AK183" s="32">
        <f>ROUND(VLOOKUP($B183,'3.ข้อมูลงบทดลองปัจจุบัน'!$A$5:$CL$846,36,0),2)</f>
        <v>1676872.7</v>
      </c>
      <c r="AL183" s="32">
        <f>ROUND(VLOOKUP($B183,'3.ข้อมูลงบทดลองปัจจุบัน'!$A$5:$CL$846,37,0),2)</f>
        <v>203381490.13999999</v>
      </c>
      <c r="AM183" s="32">
        <f>ROUND(VLOOKUP($B183,'3.ข้อมูลงบทดลองปัจจุบัน'!$A$5:$CL$846,38,0),2)</f>
        <v>5307029.09</v>
      </c>
      <c r="AN183" s="32">
        <f>ROUND(VLOOKUP($B183,'3.ข้อมูลงบทดลองปัจจุบัน'!$A$5:$CL$846,39,0),2)</f>
        <v>2066764.35</v>
      </c>
      <c r="AO183" s="32">
        <f>ROUND(VLOOKUP($B183,'3.ข้อมูลงบทดลองปัจจุบัน'!$A$5:$CL$846,40,0),2)</f>
        <v>4864459.71</v>
      </c>
      <c r="AP183" s="32">
        <f>ROUND(VLOOKUP($B183,'3.ข้อมูลงบทดลองปัจจุบัน'!$A$5:$CL$846,41,0),2)</f>
        <v>5226551.62</v>
      </c>
      <c r="AQ183" s="32">
        <f>ROUND(VLOOKUP($B183,'3.ข้อมูลงบทดลองปัจจุบัน'!$A$5:$CL$846,42,0),2)</f>
        <v>3191751.71</v>
      </c>
      <c r="AR183" s="32">
        <f>ROUND(VLOOKUP($B183,'3.ข้อมูลงบทดลองปัจจุบัน'!$A$5:$CL$846,43,0),2)</f>
        <v>740163.55</v>
      </c>
      <c r="AS183" s="32">
        <f>ROUND(VLOOKUP($B183,'3.ข้อมูลงบทดลองปัจจุบัน'!$A$5:$CL$846,44,0),2)</f>
        <v>46742650</v>
      </c>
      <c r="AT183" s="32">
        <f>ROUND(VLOOKUP($B183,'3.ข้อมูลงบทดลองปัจจุบัน'!$A$5:$CL$846,45,0),2)</f>
        <v>1524853.31</v>
      </c>
      <c r="AU183" s="32">
        <f>ROUND(VLOOKUP($B183,'3.ข้อมูลงบทดลองปัจจุบัน'!$A$5:$CL$846,46,0),2)</f>
        <v>5318013.58</v>
      </c>
      <c r="AV183" s="32">
        <f>ROUND(VLOOKUP($B183,'3.ข้อมูลงบทดลองปัจจุบัน'!$A$5:$CL$846,47,0),2)</f>
        <v>8921979.4600000009</v>
      </c>
      <c r="AW183" s="32">
        <f>ROUND(VLOOKUP($B183,'3.ข้อมูลงบทดลองปัจจุบัน'!$A$5:$CL$846,48,0),2)</f>
        <v>2935946.84</v>
      </c>
      <c r="AX183" s="32">
        <f>ROUND(VLOOKUP($B183,'3.ข้อมูลงบทดลองปัจจุบัน'!$A$5:$CL$846,49,0),2)</f>
        <v>1513742.89</v>
      </c>
      <c r="AY183" s="32">
        <f>ROUND(VLOOKUP($B183,'3.ข้อมูลงบทดลองปัจจุบัน'!$A$5:$CL$846,50,0),2)</f>
        <v>3143040.11</v>
      </c>
      <c r="AZ183" s="32">
        <f>ROUND(VLOOKUP($B183,'3.ข้อมูลงบทดลองปัจจุบัน'!$A$5:$CL$846,51,0),2)</f>
        <v>3063093.27</v>
      </c>
      <c r="BA183" s="32">
        <f>ROUND(VLOOKUP($B183,'3.ข้อมูลงบทดลองปัจจุบัน'!$A$5:$CL$846,52,0),2)</f>
        <v>3366427.59</v>
      </c>
      <c r="BB183" s="32">
        <f>ROUND(VLOOKUP($B183,'3.ข้อมูลงบทดลองปัจจุบัน'!$A$5:$CL$846,53,0),2)</f>
        <v>7502359.8899999997</v>
      </c>
      <c r="BC183" s="32">
        <f>ROUND(VLOOKUP($B183,'3.ข้อมูลงบทดลองปัจจุบัน'!$A$5:$CL$846,54,0),2)</f>
        <v>3241152.78</v>
      </c>
      <c r="BD183" s="32">
        <f>ROUND(VLOOKUP($B183,'3.ข้อมูลงบทดลองปัจจุบัน'!$A$5:$CL$846,55,0),2)</f>
        <v>74042170.930000007</v>
      </c>
      <c r="BE183" s="32">
        <f>ROUND(VLOOKUP($B183,'3.ข้อมูลงบทดลองปัจจุบัน'!$A$5:$CL$846,56,0),2)</f>
        <v>11224214.699999999</v>
      </c>
      <c r="BF183" s="32">
        <f>ROUND(VLOOKUP($B183,'3.ข้อมูลงบทดลองปัจจุบัน'!$A$5:$CL$846,57,0),2)</f>
        <v>2105075.2400000002</v>
      </c>
      <c r="BG183" s="32">
        <f>ROUND(VLOOKUP($B183,'3.ข้อมูลงบทดลองปัจจุบัน'!$A$5:$CL$846,58,0),2)</f>
        <v>2555647.86</v>
      </c>
      <c r="BH183" s="32">
        <f>ROUND(VLOOKUP($B183,'3.ข้อมูลงบทดลองปัจจุบัน'!$A$5:$CL$846,59,0),2)</f>
        <v>62142990.310000002</v>
      </c>
      <c r="BI183" s="32">
        <f>ROUND(VLOOKUP($B183,'3.ข้อมูลงบทดลองปัจจุบัน'!$A$5:$CL$846,60,0),2)</f>
        <v>1593687.06</v>
      </c>
      <c r="BJ183" s="32">
        <f>ROUND(VLOOKUP($B183,'3.ข้อมูลงบทดลองปัจจุบัน'!$A$5:$CL$846,61,0),2)</f>
        <v>1682036.67</v>
      </c>
      <c r="BK183" s="32">
        <f>ROUND(VLOOKUP($B183,'3.ข้อมูลงบทดลองปัจจุบัน'!$A$5:$CL$846,62,0),2)</f>
        <v>1697979.38</v>
      </c>
      <c r="BL183" s="32">
        <f>ROUND(VLOOKUP($B183,'3.ข้อมูลงบทดลองปัจจุบัน'!$A$5:$CL$846,63,0),2)</f>
        <v>3328385.3</v>
      </c>
      <c r="BM183" s="32">
        <f>ROUND(VLOOKUP($B183,'3.ข้อมูลงบทดลองปัจจุบัน'!$A$5:$CL$846,64,0),2)</f>
        <v>67359706.620000005</v>
      </c>
      <c r="BN183" s="32">
        <f>ROUND(VLOOKUP($B183,'3.ข้อมูลงบทดลองปัจจุบัน'!$A$5:$CL$846,65,0),2)</f>
        <v>8116273.2000000002</v>
      </c>
      <c r="BO183" s="32">
        <f>ROUND(VLOOKUP($B183,'3.ข้อมูลงบทดลองปัจจุบัน'!$A$5:$CL$846,66,0),2)</f>
        <v>4138835.55</v>
      </c>
      <c r="BP183" s="32">
        <f>ROUND(VLOOKUP($B183,'3.ข้อมูลงบทดลองปัจจุบัน'!$A$5:$CL$846,67,0),2)</f>
        <v>12184575.609999999</v>
      </c>
      <c r="BQ183" s="32">
        <f>ROUND(VLOOKUP($B183,'3.ข้อมูลงบทดลองปัจจุบัน'!$A$5:$CL$846,68,0),2)</f>
        <v>6189231.3099999996</v>
      </c>
      <c r="BR183" s="32">
        <f>ROUND(VLOOKUP($B183,'3.ข้อมูลงบทดลองปัจจุบัน'!$A$5:$CL$846,69,0),2)</f>
        <v>2058105.33</v>
      </c>
      <c r="BS183" s="32">
        <f>ROUND(VLOOKUP($B183,'3.ข้อมูลงบทดลองปัจจุบัน'!$A$5:$CL$846,70,0),2)</f>
        <v>467310378.60000002</v>
      </c>
      <c r="BT183" s="32">
        <f>ROUND(VLOOKUP($B183,'3.ข้อมูลงบทดลองปัจจุบัน'!$A$5:$CL$846,71,0),2)</f>
        <v>6634264.6500000004</v>
      </c>
      <c r="BU183" s="32">
        <f>ROUND(VLOOKUP($B183,'3.ข้อมูลงบทดลองปัจจุบัน'!$A$5:$CL$846,72,0),2)</f>
        <v>4830406.28</v>
      </c>
      <c r="BV183" s="32">
        <f>ROUND(VLOOKUP($B183,'3.ข้อมูลงบทดลองปัจจุบัน'!$A$5:$CL$846,73,0),2)</f>
        <v>41697953.159999996</v>
      </c>
      <c r="BW183" s="32">
        <f>ROUND(VLOOKUP($B183,'3.ข้อมูลงบทดลองปัจจุบัน'!$A$5:$CL$846,74,0),2)</f>
        <v>859192.47</v>
      </c>
      <c r="BX183" s="32">
        <f>ROUND(VLOOKUP($B183,'3.ข้อมูลงบทดลองปัจจุบัน'!$A$5:$CL$846,75,0),2)</f>
        <v>4546992.67</v>
      </c>
      <c r="BY183" s="32">
        <f>ROUND(VLOOKUP($B183,'3.ข้อมูลงบทดลองปัจจุบัน'!$A$5:$CL$846,76,0),2)</f>
        <v>12578867.189999999</v>
      </c>
      <c r="BZ183" s="32">
        <f>ROUND(VLOOKUP($B183,'3.ข้อมูลงบทดลองปัจจุบัน'!$A$5:$CL$846,77,0),2)</f>
        <v>2576434.59</v>
      </c>
      <c r="CA183" s="32">
        <f>ROUND(VLOOKUP($B183,'3.ข้อมูลงบทดลองปัจจุบัน'!$A$5:$CL$846,78,0),2)</f>
        <v>3550579.25</v>
      </c>
      <c r="CB183" s="32">
        <f>ROUND(VLOOKUP($B183,'3.ข้อมูลงบทดลองปัจจุบัน'!$A$5:$CL$846,79,0),2)</f>
        <v>4021394.41</v>
      </c>
      <c r="CC183" s="32">
        <f>ROUND(VLOOKUP($B183,'3.ข้อมูลงบทดลองปัจจุบัน'!$A$5:$CL$846,80,0),2)</f>
        <v>4484229.16</v>
      </c>
      <c r="CD183" s="32">
        <f>ROUND(VLOOKUP($B183,'3.ข้อมูลงบทดลองปัจจุบัน'!$A$5:$CL$846,81,0),2)</f>
        <v>15092258.52</v>
      </c>
      <c r="CE183" s="32">
        <f>ROUND(VLOOKUP($B183,'3.ข้อมูลงบทดลองปัจจุบัน'!$A$5:$CL$846,82,0),2)</f>
        <v>4806916.05</v>
      </c>
      <c r="CF183" s="32">
        <f>ROUND(VLOOKUP($B183,'3.ข้อมูลงบทดลองปัจจุบัน'!$A$5:$CL$846,83,0),2)</f>
        <v>11741583.9</v>
      </c>
      <c r="CG183" s="32">
        <f>ROUND(VLOOKUP($B183,'3.ข้อมูลงบทดลองปัจจุบัน'!$A$5:$CL$846,84,0),2)</f>
        <v>2593421.94</v>
      </c>
      <c r="CH183" s="32">
        <f>ROUND(VLOOKUP($B183,'3.ข้อมูลงบทดลองปัจจุบัน'!$A$5:$CL$846,85,0),2)</f>
        <v>1681944.92</v>
      </c>
      <c r="CI183" s="32">
        <f>ROUND(VLOOKUP($B183,'3.ข้อมูลงบทดลองปัจจุบัน'!$A$5:$CL$846,86,0),2)</f>
        <v>1538237.13</v>
      </c>
      <c r="CJ183" s="32">
        <f>ROUND(VLOOKUP($B183,'3.ข้อมูลงบทดลองปัจจุบัน'!$A$5:$CL$846,87,0),2)</f>
        <v>3116264.7</v>
      </c>
      <c r="CK183" s="32">
        <f>ROUND(VLOOKUP($B183,'3.ข้อมูลงบทดลองปัจจุบัน'!$A$5:$CL$846,88,0),2)</f>
        <v>13456418.369999999</v>
      </c>
      <c r="CL183" s="32">
        <f>ROUND(VLOOKUP($B183,'3.ข้อมูลงบทดลองปัจจุบัน'!$A$5:$CL$846,89,0),2)</f>
        <v>3825367.16</v>
      </c>
      <c r="CM183" s="32">
        <f>ROUND(VLOOKUP($B183,'3.ข้อมูลงบทดลองปัจจุบัน'!$A$5:$CL$846,90,0),2)</f>
        <v>2833443.7</v>
      </c>
      <c r="CO183" s="75"/>
    </row>
    <row r="184" spans="1:93" x14ac:dyDescent="0.7">
      <c r="A184" s="101" t="s">
        <v>1472</v>
      </c>
      <c r="B184" s="101" t="s">
        <v>2083</v>
      </c>
      <c r="C184" s="116" t="s">
        <v>728</v>
      </c>
      <c r="D184" s="32">
        <f>ROUND(VLOOKUP($B184,'3.ข้อมูลงบทดลองปัจจุบัน'!$A$5:$CL$846,3,0),2)</f>
        <v>41026791.909999996</v>
      </c>
      <c r="E184" s="32">
        <f>ROUND(VLOOKUP($B184,'3.ข้อมูลงบทดลองปัจจุบัน'!$A$5:$CL$846,4,0),2)</f>
        <v>2810589.7</v>
      </c>
      <c r="F184" s="32">
        <f>ROUND(VLOOKUP($B184,'3.ข้อมูลงบทดลองปัจจุบัน'!$A$5:$CL$846,5,0),2)</f>
        <v>6764666</v>
      </c>
      <c r="G184" s="32">
        <f>ROUND(VLOOKUP($B184,'3.ข้อมูลงบทดลองปัจจุบัน'!$A$5:$CL$846,6,0),2)</f>
        <v>6536479</v>
      </c>
      <c r="H184" s="32">
        <f>ROUND(VLOOKUP($B184,'3.ข้อมูลงบทดลองปัจจุบัน'!$A$5:$CL$846,7,0),2)</f>
        <v>2652641</v>
      </c>
      <c r="I184" s="32">
        <f>ROUND(VLOOKUP($B184,'3.ข้อมูลงบทดลองปัจจุบัน'!$A$5:$CL$846,8,0),2)</f>
        <v>6158158.5</v>
      </c>
      <c r="J184" s="32">
        <f>ROUND(VLOOKUP($B184,'3.ข้อมูลงบทดลองปัจจุบัน'!$A$5:$CL$846,9,0),2)</f>
        <v>5291399.5</v>
      </c>
      <c r="K184" s="32">
        <f>ROUND(VLOOKUP($B184,'3.ข้อมูลงบทดลองปัจจุบัน'!$A$5:$CL$846,10,0),2)</f>
        <v>5677513.0499999998</v>
      </c>
      <c r="L184" s="32">
        <f>ROUND(VLOOKUP($B184,'3.ข้อมูลงบทดลองปัจจุบัน'!$A$5:$CL$846,11,0),2)</f>
        <v>6178422.7000000002</v>
      </c>
      <c r="M184" s="32">
        <f>ROUND(VLOOKUP($B184,'3.ข้อมูลงบทดลองปัจจุบัน'!$A$5:$CL$846,12,0),2)</f>
        <v>7269329.2999999998</v>
      </c>
      <c r="N184" s="32">
        <f>ROUND(VLOOKUP($B184,'3.ข้อมูลงบทดลองปัจจุบัน'!$A$5:$CL$846,13,0),2)</f>
        <v>13575723</v>
      </c>
      <c r="O184" s="32">
        <f>ROUND(VLOOKUP($B184,'3.ข้อมูลงบทดลองปัจจุบัน'!$A$5:$CL$846,14,0),2)</f>
        <v>2213540.9</v>
      </c>
      <c r="P184" s="32">
        <f>ROUND(VLOOKUP($B184,'3.ข้อมูลงบทดลองปัจจุบัน'!$A$5:$CL$846,15,0),2)</f>
        <v>70778142.510000005</v>
      </c>
      <c r="Q184" s="32">
        <f>ROUND(VLOOKUP($B184,'3.ข้อมูลงบทดลองปัจจุบัน'!$A$5:$CL$846,16,0),2)</f>
        <v>4844503.25</v>
      </c>
      <c r="R184" s="32">
        <f>ROUND(VLOOKUP($B184,'3.ข้อมูลงบทดลองปัจจุบัน'!$A$5:$CL$846,17,0),2)</f>
        <v>6076949.7999999998</v>
      </c>
      <c r="S184" s="32">
        <f>ROUND(VLOOKUP($B184,'3.ข้อมูลงบทดลองปัจจุบัน'!$A$5:$CL$846,18,0),2)</f>
        <v>6139797.2000000002</v>
      </c>
      <c r="T184" s="32">
        <f>ROUND(VLOOKUP($B184,'3.ข้อมูลงบทดลองปัจจุบัน'!$A$5:$CL$846,19,0),2)</f>
        <v>4351337.6399999997</v>
      </c>
      <c r="U184" s="32">
        <f>ROUND(VLOOKUP($B184,'3.ข้อมูลงบทดลองปัจจุบัน'!$A$5:$CL$846,20,0),2)</f>
        <v>2706394.7</v>
      </c>
      <c r="V184" s="32">
        <f>ROUND(VLOOKUP($B184,'3.ข้อมูลงบทดลองปัจจุบัน'!$A$5:$CL$846,21,0),2)</f>
        <v>4346914</v>
      </c>
      <c r="W184" s="32">
        <f>ROUND(VLOOKUP($B184,'3.ข้อมูลงบทดลองปัจจุบัน'!$A$5:$CL$846,22,0),2)</f>
        <v>1606222</v>
      </c>
      <c r="X184" s="32">
        <f>ROUND(VLOOKUP($B184,'3.ข้อมูลงบทดลองปัจจุบัน'!$A$5:$CL$846,23,0),2)</f>
        <v>28593282.960000001</v>
      </c>
      <c r="Y184" s="32">
        <f>ROUND(VLOOKUP($B184,'3.ข้อมูลงบทดลองปัจจุบัน'!$A$5:$CL$846,24,0),2)</f>
        <v>3451078.1</v>
      </c>
      <c r="Z184" s="32">
        <f>ROUND(VLOOKUP($B184,'3.ข้อมูลงบทดลองปัจจุบัน'!$A$5:$CL$846,25,0),2)</f>
        <v>7535193.0800000001</v>
      </c>
      <c r="AA184" s="32">
        <f>ROUND(VLOOKUP($B184,'3.ข้อมูลงบทดลองปัจจุบัน'!$A$5:$CL$846,26,0),2)</f>
        <v>6222119.2000000002</v>
      </c>
      <c r="AB184" s="32">
        <f>ROUND(VLOOKUP($B184,'3.ข้อมูลงบทดลองปัจจุบัน'!$A$5:$CL$846,27,0),2)</f>
        <v>3731190.8</v>
      </c>
      <c r="AC184" s="32">
        <f>ROUND(VLOOKUP($B184,'3.ข้อมูลงบทดลองปัจจุบัน'!$A$5:$CL$846,28,0),2)</f>
        <v>2698641.7</v>
      </c>
      <c r="AD184" s="32">
        <f>ROUND(VLOOKUP($B184,'3.ข้อมูลงบทดลองปัจจุบัน'!$A$5:$CL$846,29,0),2)</f>
        <v>5956883.5</v>
      </c>
      <c r="AE184" s="32">
        <f>ROUND(VLOOKUP($B184,'3.ข้อมูลงบทดลองปัจจุบัน'!$A$5:$CL$846,30,0),2)</f>
        <v>18464496.25</v>
      </c>
      <c r="AF184" s="32">
        <f>ROUND(VLOOKUP($B184,'3.ข้อมูลงบทดลองปัจจุบัน'!$A$5:$CL$846,31,0),2)</f>
        <v>2042916</v>
      </c>
      <c r="AG184" s="32">
        <f>ROUND(VLOOKUP($B184,'3.ข้อมูลงบทดลองปัจจุบัน'!$A$5:$CL$846,32,0),2)</f>
        <v>3968445.58</v>
      </c>
      <c r="AH184" s="32">
        <f>ROUND(VLOOKUP($B184,'3.ข้อมูลงบทดลองปัจจุบัน'!$A$5:$CL$846,33,0),2)</f>
        <v>8011573</v>
      </c>
      <c r="AI184" s="32">
        <f>ROUND(VLOOKUP($B184,'3.ข้อมูลงบทดลองปัจจุบัน'!$A$5:$CL$846,34,0),2)</f>
        <v>3354263</v>
      </c>
      <c r="AJ184" s="32">
        <f>ROUND(VLOOKUP($B184,'3.ข้อมูลงบทดลองปัจจุบัน'!$A$5:$CL$846,35,0),2)</f>
        <v>3858180.67</v>
      </c>
      <c r="AK184" s="32">
        <f>ROUND(VLOOKUP($B184,'3.ข้อมูลงบทดลองปัจจุบัน'!$A$5:$CL$846,36,0),2)</f>
        <v>2248033.9</v>
      </c>
      <c r="AL184" s="32">
        <f>ROUND(VLOOKUP($B184,'3.ข้อมูลงบทดลองปัจจุบัน'!$A$5:$CL$846,37,0),2)</f>
        <v>66933134.109999999</v>
      </c>
      <c r="AM184" s="32">
        <f>ROUND(VLOOKUP($B184,'3.ข้อมูลงบทดลองปัจจุบัน'!$A$5:$CL$846,38,0),2)</f>
        <v>4679366.0999999996</v>
      </c>
      <c r="AN184" s="32">
        <f>ROUND(VLOOKUP($B184,'3.ข้อมูลงบทดลองปัจจุบัน'!$A$5:$CL$846,39,0),2)</f>
        <v>2289750.5</v>
      </c>
      <c r="AO184" s="32">
        <f>ROUND(VLOOKUP($B184,'3.ข้อมูลงบทดลองปัจจุบัน'!$A$5:$CL$846,40,0),2)</f>
        <v>6404046.75</v>
      </c>
      <c r="AP184" s="32">
        <f>ROUND(VLOOKUP($B184,'3.ข้อมูลงบทดลองปัจจุบัน'!$A$5:$CL$846,41,0),2)</f>
        <v>8207375.5099999998</v>
      </c>
      <c r="AQ184" s="32">
        <f>ROUND(VLOOKUP($B184,'3.ข้อมูลงบทดลองปัจจุบัน'!$A$5:$CL$846,42,0),2)</f>
        <v>4561087.5199999996</v>
      </c>
      <c r="AR184" s="32">
        <f>ROUND(VLOOKUP($B184,'3.ข้อมูลงบทดลองปัจจุบัน'!$A$5:$CL$846,43,0),2)</f>
        <v>1486381.9</v>
      </c>
      <c r="AS184" s="32">
        <f>ROUND(VLOOKUP($B184,'3.ข้อมูลงบทดลองปัจจุบัน'!$A$5:$CL$846,44,0),2)</f>
        <v>46782719.07</v>
      </c>
      <c r="AT184" s="32">
        <f>ROUND(VLOOKUP($B184,'3.ข้อมูลงบทดลองปัจจุบัน'!$A$5:$CL$846,45,0),2)</f>
        <v>4534017.75</v>
      </c>
      <c r="AU184" s="32">
        <f>ROUND(VLOOKUP($B184,'3.ข้อมูลงบทดลองปัจจุบัน'!$A$5:$CL$846,46,0),2)</f>
        <v>6494585</v>
      </c>
      <c r="AV184" s="32">
        <f>ROUND(VLOOKUP($B184,'3.ข้อมูลงบทดลองปัจจุบัน'!$A$5:$CL$846,47,0),2)</f>
        <v>6761587.5</v>
      </c>
      <c r="AW184" s="32">
        <f>ROUND(VLOOKUP($B184,'3.ข้อมูลงบทดลองปัจจุบัน'!$A$5:$CL$846,48,0),2)</f>
        <v>4274588</v>
      </c>
      <c r="AX184" s="32">
        <f>ROUND(VLOOKUP($B184,'3.ข้อมูลงบทดลองปัจจุบัน'!$A$5:$CL$846,49,0),2)</f>
        <v>3420084</v>
      </c>
      <c r="AY184" s="32">
        <f>ROUND(VLOOKUP($B184,'3.ข้อมูลงบทดลองปัจจุบัน'!$A$5:$CL$846,50,0),2)</f>
        <v>5056384.75</v>
      </c>
      <c r="AZ184" s="32">
        <f>ROUND(VLOOKUP($B184,'3.ข้อมูลงบทดลองปัจจุบัน'!$A$5:$CL$846,51,0),2)</f>
        <v>5046943.1500000004</v>
      </c>
      <c r="BA184" s="32">
        <f>ROUND(VLOOKUP($B184,'3.ข้อมูลงบทดลองปัจจุบัน'!$A$5:$CL$846,52,0),2)</f>
        <v>3741957.4</v>
      </c>
      <c r="BB184" s="32">
        <f>ROUND(VLOOKUP($B184,'3.ข้อมูลงบทดลองปัจจุบัน'!$A$5:$CL$846,53,0),2)</f>
        <v>43665035.729999997</v>
      </c>
      <c r="BC184" s="32">
        <f>ROUND(VLOOKUP($B184,'3.ข้อมูลงบทดลองปัจจุบัน'!$A$5:$CL$846,54,0),2)</f>
        <v>4001114.26</v>
      </c>
      <c r="BD184" s="32">
        <f>ROUND(VLOOKUP($B184,'3.ข้อมูลงบทดลองปัจจุบัน'!$A$5:$CL$846,55,0),2)</f>
        <v>100357408.40000001</v>
      </c>
      <c r="BE184" s="32">
        <f>ROUND(VLOOKUP($B184,'3.ข้อมูลงบทดลองปัจจุบัน'!$A$5:$CL$846,56,0),2)</f>
        <v>8740563.9000000004</v>
      </c>
      <c r="BF184" s="32">
        <f>ROUND(VLOOKUP($B184,'3.ข้อมูลงบทดลองปัจจุบัน'!$A$5:$CL$846,57,0),2)</f>
        <v>3367798.25</v>
      </c>
      <c r="BG184" s="32">
        <f>ROUND(VLOOKUP($B184,'3.ข้อมูลงบทดลองปัจจุบัน'!$A$5:$CL$846,58,0),2)</f>
        <v>4189524.4</v>
      </c>
      <c r="BH184" s="32">
        <f>ROUND(VLOOKUP($B184,'3.ข้อมูลงบทดลองปัจจุบัน'!$A$5:$CL$846,59,0),2)</f>
        <v>19563393.300000001</v>
      </c>
      <c r="BI184" s="32">
        <f>ROUND(VLOOKUP($B184,'3.ข้อมูลงบทดลองปัจจุบัน'!$A$5:$CL$846,60,0),2)</f>
        <v>3109002.91</v>
      </c>
      <c r="BJ184" s="32">
        <f>ROUND(VLOOKUP($B184,'3.ข้อมูลงบทดลองปัจจุบัน'!$A$5:$CL$846,61,0),2)</f>
        <v>1672836.49</v>
      </c>
      <c r="BK184" s="32">
        <f>ROUND(VLOOKUP($B184,'3.ข้อมูลงบทดลองปัจจุบัน'!$A$5:$CL$846,62,0),2)</f>
        <v>3227800.4</v>
      </c>
      <c r="BL184" s="32">
        <f>ROUND(VLOOKUP($B184,'3.ข้อมูลงบทดลองปัจจุบัน'!$A$5:$CL$846,63,0),2)</f>
        <v>3733871.15</v>
      </c>
      <c r="BM184" s="32">
        <f>ROUND(VLOOKUP($B184,'3.ข้อมูลงบทดลองปัจจุบัน'!$A$5:$CL$846,64,0),2)</f>
        <v>52340500.310000002</v>
      </c>
      <c r="BN184" s="32">
        <f>ROUND(VLOOKUP($B184,'3.ข้อมูลงบทดลองปัจจุบัน'!$A$5:$CL$846,65,0),2)</f>
        <v>15791756.02</v>
      </c>
      <c r="BO184" s="32">
        <f>ROUND(VLOOKUP($B184,'3.ข้อมูลงบทดลองปัจจุบัน'!$A$5:$CL$846,66,0),2)</f>
        <v>4861819.12</v>
      </c>
      <c r="BP184" s="32">
        <f>ROUND(VLOOKUP($B184,'3.ข้อมูลงบทดลองปัจจุบัน'!$A$5:$CL$846,67,0),2)</f>
        <v>6202051</v>
      </c>
      <c r="BQ184" s="32">
        <f>ROUND(VLOOKUP($B184,'3.ข้อมูลงบทดลองปัจจุบัน'!$A$5:$CL$846,68,0),2)</f>
        <v>4354979.5</v>
      </c>
      <c r="BR184" s="32">
        <f>ROUND(VLOOKUP($B184,'3.ข้อมูลงบทดลองปัจจุบัน'!$A$5:$CL$846,69,0),2)</f>
        <v>7823205.1799999997</v>
      </c>
      <c r="BS184" s="32">
        <f>ROUND(VLOOKUP($B184,'3.ข้อมูลงบทดลองปัจจุบัน'!$A$5:$CL$846,70,0),2)</f>
        <v>115916617.95999999</v>
      </c>
      <c r="BT184" s="32">
        <f>ROUND(VLOOKUP($B184,'3.ข้อมูลงบทดลองปัจจุบัน'!$A$5:$CL$846,71,0),2)</f>
        <v>7463108</v>
      </c>
      <c r="BU184" s="32">
        <f>ROUND(VLOOKUP($B184,'3.ข้อมูลงบทดลองปัจจุบัน'!$A$5:$CL$846,72,0),2)</f>
        <v>5740780</v>
      </c>
      <c r="BV184" s="32">
        <f>ROUND(VLOOKUP($B184,'3.ข้อมูลงบทดลองปัจจุบัน'!$A$5:$CL$846,73,0),2)</f>
        <v>50603936.32</v>
      </c>
      <c r="BW184" s="32">
        <f>ROUND(VLOOKUP($B184,'3.ข้อมูลงบทดลองปัจจุบัน'!$A$5:$CL$846,74,0),2)</f>
        <v>233008.4</v>
      </c>
      <c r="BX184" s="32">
        <f>ROUND(VLOOKUP($B184,'3.ข้อมูลงบทดลองปัจจุบัน'!$A$5:$CL$846,75,0),2)</f>
        <v>5018538.1399999997</v>
      </c>
      <c r="BY184" s="32">
        <f>ROUND(VLOOKUP($B184,'3.ข้อมูลงบทดลองปัจจุบัน'!$A$5:$CL$846,76,0),2)</f>
        <v>14719881.140000001</v>
      </c>
      <c r="BZ184" s="32">
        <f>ROUND(VLOOKUP($B184,'3.ข้อมูลงบทดลองปัจจุบัน'!$A$5:$CL$846,77,0),2)</f>
        <v>5096990.2</v>
      </c>
      <c r="CA184" s="32">
        <f>ROUND(VLOOKUP($B184,'3.ข้อมูลงบทดลองปัจจุบัน'!$A$5:$CL$846,78,0),2)</f>
        <v>5645824</v>
      </c>
      <c r="CB184" s="32">
        <f>ROUND(VLOOKUP($B184,'3.ข้อมูลงบทดลองปัจจุบัน'!$A$5:$CL$846,79,0),2)</f>
        <v>6772692.5</v>
      </c>
      <c r="CC184" s="32">
        <f>ROUND(VLOOKUP($B184,'3.ข้อมูลงบทดลองปัจจุบัน'!$A$5:$CL$846,80,0),2)</f>
        <v>10308239</v>
      </c>
      <c r="CD184" s="32">
        <f>ROUND(VLOOKUP($B184,'3.ข้อมูลงบทดลองปัจจุบัน'!$A$5:$CL$846,81,0),2)</f>
        <v>15924129</v>
      </c>
      <c r="CE184" s="32">
        <f>ROUND(VLOOKUP($B184,'3.ข้อมูลงบทดลองปัจจุบัน'!$A$5:$CL$846,82,0),2)</f>
        <v>5076323.74</v>
      </c>
      <c r="CF184" s="32">
        <f>ROUND(VLOOKUP($B184,'3.ข้อมูลงบทดลองปัจจุบัน'!$A$5:$CL$846,83,0),2)</f>
        <v>5575156.2800000003</v>
      </c>
      <c r="CG184" s="32">
        <f>ROUND(VLOOKUP($B184,'3.ข้อมูลงบทดลองปัจจุบัน'!$A$5:$CL$846,84,0),2)</f>
        <v>2054870.1</v>
      </c>
      <c r="CH184" s="32">
        <f>ROUND(VLOOKUP($B184,'3.ข้อมูลงบทดลองปัจจุบัน'!$A$5:$CL$846,85,0),2)</f>
        <v>3497708.98</v>
      </c>
      <c r="CI184" s="32">
        <f>ROUND(VLOOKUP($B184,'3.ข้อมูลงบทดลองปัจจุบัน'!$A$5:$CL$846,86,0),2)</f>
        <v>3713942.3</v>
      </c>
      <c r="CJ184" s="32">
        <f>ROUND(VLOOKUP($B184,'3.ข้อมูลงบทดลองปัจจุบัน'!$A$5:$CL$846,87,0),2)</f>
        <v>3380244.34</v>
      </c>
      <c r="CK184" s="32">
        <f>ROUND(VLOOKUP($B184,'3.ข้อมูลงบทดลองปัจจุบัน'!$A$5:$CL$846,88,0),2)</f>
        <v>20642682.329999998</v>
      </c>
      <c r="CL184" s="32">
        <f>ROUND(VLOOKUP($B184,'3.ข้อมูลงบทดลองปัจจุบัน'!$A$5:$CL$846,89,0),2)</f>
        <v>2189505.2999999998</v>
      </c>
      <c r="CM184" s="32">
        <f>ROUND(VLOOKUP($B184,'3.ข้อมูลงบทดลองปัจจุบัน'!$A$5:$CL$846,90,0),2)</f>
        <v>2869784.72</v>
      </c>
      <c r="CO184" s="75"/>
    </row>
    <row r="185" spans="1:93" x14ac:dyDescent="0.7">
      <c r="A185" s="101" t="s">
        <v>1472</v>
      </c>
      <c r="B185" s="101" t="s">
        <v>2084</v>
      </c>
      <c r="C185" s="116" t="s">
        <v>729</v>
      </c>
      <c r="D185" s="32">
        <f>ROUND(VLOOKUP($B185,'3.ข้อมูลงบทดลองปัจจุบัน'!$A$5:$CL$846,3,0),2)</f>
        <v>10186518.35</v>
      </c>
      <c r="E185" s="32">
        <f>ROUND(VLOOKUP($B185,'3.ข้อมูลงบทดลองปัจจุบัน'!$A$5:$CL$846,4,0),2)</f>
        <v>754502.78</v>
      </c>
      <c r="F185" s="32">
        <f>ROUND(VLOOKUP($B185,'3.ข้อมูลงบทดลองปัจจุบัน'!$A$5:$CL$846,5,0),2)</f>
        <v>1187165</v>
      </c>
      <c r="G185" s="32">
        <f>ROUND(VLOOKUP($B185,'3.ข้อมูลงบทดลองปัจจุบัน'!$A$5:$CL$846,6,0),2)</f>
        <v>639652</v>
      </c>
      <c r="H185" s="32">
        <f>ROUND(VLOOKUP($B185,'3.ข้อมูลงบทดลองปัจจุบัน'!$A$5:$CL$846,7,0),2)</f>
        <v>388494</v>
      </c>
      <c r="I185" s="32">
        <f>ROUND(VLOOKUP($B185,'3.ข้อมูลงบทดลองปัจจุบัน'!$A$5:$CL$846,8,0),2)</f>
        <v>431445</v>
      </c>
      <c r="J185" s="32">
        <f>ROUND(VLOOKUP($B185,'3.ข้อมูลงบทดลองปัจจุบัน'!$A$5:$CL$846,9,0),2)</f>
        <v>2448485</v>
      </c>
      <c r="K185" s="32">
        <f>ROUND(VLOOKUP($B185,'3.ข้อมูลงบทดลองปัจจุบัน'!$A$5:$CL$846,10,0),2)</f>
        <v>786640</v>
      </c>
      <c r="L185" s="32">
        <f>ROUND(VLOOKUP($B185,'3.ข้อมูลงบทดลองปัจจุบัน'!$A$5:$CL$846,11,0),2)</f>
        <v>1142762</v>
      </c>
      <c r="M185" s="32">
        <f>ROUND(VLOOKUP($B185,'3.ข้อมูลงบทดลองปัจจุบัน'!$A$5:$CL$846,12,0),2)</f>
        <v>1222240</v>
      </c>
      <c r="N185" s="32">
        <f>ROUND(VLOOKUP($B185,'3.ข้อมูลงบทดลองปัจจุบัน'!$A$5:$CL$846,13,0),2)</f>
        <v>2911082.91</v>
      </c>
      <c r="O185" s="32">
        <f>ROUND(VLOOKUP($B185,'3.ข้อมูลงบทดลองปัจจุบัน'!$A$5:$CL$846,14,0),2)</f>
        <v>238800</v>
      </c>
      <c r="P185" s="32">
        <f>ROUND(VLOOKUP($B185,'3.ข้อมูลงบทดลองปัจจุบัน'!$A$5:$CL$846,15,0),2)</f>
        <v>5442733.5999999996</v>
      </c>
      <c r="Q185" s="32">
        <f>ROUND(VLOOKUP($B185,'3.ข้อมูลงบทดลองปัจจุบัน'!$A$5:$CL$846,16,0),2)</f>
        <v>1144505</v>
      </c>
      <c r="R185" s="32">
        <f>ROUND(VLOOKUP($B185,'3.ข้อมูลงบทดลองปัจจุบัน'!$A$5:$CL$846,17,0),2)</f>
        <v>1685805</v>
      </c>
      <c r="S185" s="32">
        <f>ROUND(VLOOKUP($B185,'3.ข้อมูลงบทดลองปัจจุบัน'!$A$5:$CL$846,18,0),2)</f>
        <v>2526710</v>
      </c>
      <c r="T185" s="32">
        <f>ROUND(VLOOKUP($B185,'3.ข้อมูลงบทดลองปัจจุบัน'!$A$5:$CL$846,19,0),2)</f>
        <v>1284666.1499999999</v>
      </c>
      <c r="U185" s="32">
        <f>ROUND(VLOOKUP($B185,'3.ข้อมูลงบทดลองปัจจุบัน'!$A$5:$CL$846,20,0),2)</f>
        <v>901076.42</v>
      </c>
      <c r="V185" s="32">
        <f>ROUND(VLOOKUP($B185,'3.ข้อมูลงบทดลองปัจจุบัน'!$A$5:$CL$846,21,0),2)</f>
        <v>1128234.03</v>
      </c>
      <c r="W185" s="32">
        <f>ROUND(VLOOKUP($B185,'3.ข้อมูลงบทดลองปัจจุบัน'!$A$5:$CL$846,22,0),2)</f>
        <v>950120</v>
      </c>
      <c r="X185" s="32">
        <f>ROUND(VLOOKUP($B185,'3.ข้อมูลงบทดลองปัจจุบัน'!$A$5:$CL$846,23,0),2)</f>
        <v>10055090.83</v>
      </c>
      <c r="Y185" s="32">
        <f>ROUND(VLOOKUP($B185,'3.ข้อมูลงบทดลองปัจจุบัน'!$A$5:$CL$846,24,0),2)</f>
        <v>1156302</v>
      </c>
      <c r="Z185" s="32">
        <f>ROUND(VLOOKUP($B185,'3.ข้อมูลงบทดลองปัจจุบัน'!$A$5:$CL$846,25,0),2)</f>
        <v>2132164</v>
      </c>
      <c r="AA185" s="32">
        <f>ROUND(VLOOKUP($B185,'3.ข้อมูลงบทดลองปัจจุบัน'!$A$5:$CL$846,26,0),2)</f>
        <v>1367940</v>
      </c>
      <c r="AB185" s="32">
        <f>ROUND(VLOOKUP($B185,'3.ข้อมูลงบทดลองปัจจุบัน'!$A$5:$CL$846,27,0),2)</f>
        <v>379682</v>
      </c>
      <c r="AC185" s="32">
        <f>ROUND(VLOOKUP($B185,'3.ข้อมูลงบทดลองปัจจุบัน'!$A$5:$CL$846,28,0),2)</f>
        <v>693360</v>
      </c>
      <c r="AD185" s="32">
        <f>ROUND(VLOOKUP($B185,'3.ข้อมูลงบทดลองปัจจุบัน'!$A$5:$CL$846,29,0),2)</f>
        <v>866470</v>
      </c>
      <c r="AE185" s="32">
        <f>ROUND(VLOOKUP($B185,'3.ข้อมูลงบทดลองปัจจุบัน'!$A$5:$CL$846,30,0),2)</f>
        <v>2445642.7400000002</v>
      </c>
      <c r="AF185" s="32">
        <f>ROUND(VLOOKUP($B185,'3.ข้อมูลงบทดลองปัจจุบัน'!$A$5:$CL$846,31,0),2)</f>
        <v>1153725</v>
      </c>
      <c r="AG185" s="32">
        <f>ROUND(VLOOKUP($B185,'3.ข้อมูลงบทดลองปัจจุบัน'!$A$5:$CL$846,32,0),2)</f>
        <v>1120835</v>
      </c>
      <c r="AH185" s="32">
        <f>ROUND(VLOOKUP($B185,'3.ข้อมูลงบทดลองปัจจุบัน'!$A$5:$CL$846,33,0),2)</f>
        <v>1313783.96</v>
      </c>
      <c r="AI185" s="32">
        <f>ROUND(VLOOKUP($B185,'3.ข้อมูลงบทดลองปัจจุบัน'!$A$5:$CL$846,34,0),2)</f>
        <v>1066897.25</v>
      </c>
      <c r="AJ185" s="32">
        <f>ROUND(VLOOKUP($B185,'3.ข้อมูลงบทดลองปัจจุบัน'!$A$5:$CL$846,35,0),2)</f>
        <v>1022570</v>
      </c>
      <c r="AK185" s="32">
        <f>ROUND(VLOOKUP($B185,'3.ข้อมูลงบทดลองปัจจุบัน'!$A$5:$CL$846,36,0),2)</f>
        <v>436489.2</v>
      </c>
      <c r="AL185" s="32">
        <f>ROUND(VLOOKUP($B185,'3.ข้อมูลงบทดลองปัจจุบัน'!$A$5:$CL$846,37,0),2)</f>
        <v>27035590.100000001</v>
      </c>
      <c r="AM185" s="32">
        <f>ROUND(VLOOKUP($B185,'3.ข้อมูลงบทดลองปัจจุบัน'!$A$5:$CL$846,38,0),2)</f>
        <v>411180</v>
      </c>
      <c r="AN185" s="32">
        <f>ROUND(VLOOKUP($B185,'3.ข้อมูลงบทดลองปัจจุบัน'!$A$5:$CL$846,39,0),2)</f>
        <v>451068</v>
      </c>
      <c r="AO185" s="32">
        <f>ROUND(VLOOKUP($B185,'3.ข้อมูลงบทดลองปัจจุบัน'!$A$5:$CL$846,40,0),2)</f>
        <v>1983240</v>
      </c>
      <c r="AP185" s="32">
        <f>ROUND(VLOOKUP($B185,'3.ข้อมูลงบทดลองปัจจุบัน'!$A$5:$CL$846,41,0),2)</f>
        <v>1538180</v>
      </c>
      <c r="AQ185" s="32">
        <f>ROUND(VLOOKUP($B185,'3.ข้อมูลงบทดลองปัจจุบัน'!$A$5:$CL$846,42,0),2)</f>
        <v>896490</v>
      </c>
      <c r="AR185" s="32">
        <f>ROUND(VLOOKUP($B185,'3.ข้อมูลงบทดลองปัจจุบัน'!$A$5:$CL$846,43,0),2)</f>
        <v>175941.47</v>
      </c>
      <c r="AS185" s="32">
        <f>ROUND(VLOOKUP($B185,'3.ข้อมูลงบทดลองปัจจุบัน'!$A$5:$CL$846,44,0),2)</f>
        <v>3899486.21</v>
      </c>
      <c r="AT185" s="32">
        <f>ROUND(VLOOKUP($B185,'3.ข้อมูลงบทดลองปัจจุบัน'!$A$5:$CL$846,45,0),2)</f>
        <v>822989.67</v>
      </c>
      <c r="AU185" s="32">
        <f>ROUND(VLOOKUP($B185,'3.ข้อมูลงบทดลองปัจจุบัน'!$A$5:$CL$846,46,0),2)</f>
        <v>1952940</v>
      </c>
      <c r="AV185" s="32">
        <f>ROUND(VLOOKUP($B185,'3.ข้อมูลงบทดลองปัจจุบัน'!$A$5:$CL$846,47,0),2)</f>
        <v>2426760</v>
      </c>
      <c r="AW185" s="32">
        <f>ROUND(VLOOKUP($B185,'3.ข้อมูลงบทดลองปัจจุบัน'!$A$5:$CL$846,48,0),2)</f>
        <v>443800</v>
      </c>
      <c r="AX185" s="32">
        <f>ROUND(VLOOKUP($B185,'3.ข้อมูลงบทดลองปัจจุบัน'!$A$5:$CL$846,49,0),2)</f>
        <v>1364405</v>
      </c>
      <c r="AY185" s="32">
        <f>ROUND(VLOOKUP($B185,'3.ข้อมูลงบทดลองปัจจุบัน'!$A$5:$CL$846,50,0),2)</f>
        <v>792082.9</v>
      </c>
      <c r="AZ185" s="32">
        <f>ROUND(VLOOKUP($B185,'3.ข้อมูลงบทดลองปัจจุบัน'!$A$5:$CL$846,51,0),2)</f>
        <v>555380</v>
      </c>
      <c r="BA185" s="32">
        <f>ROUND(VLOOKUP($B185,'3.ข้อมูลงบทดลองปัจจุบัน'!$A$5:$CL$846,52,0),2)</f>
        <v>789539</v>
      </c>
      <c r="BB185" s="32">
        <f>ROUND(VLOOKUP($B185,'3.ข้อมูลงบทดลองปัจจุบัน'!$A$5:$CL$846,53,0),2)</f>
        <v>3086912.2</v>
      </c>
      <c r="BC185" s="32">
        <f>ROUND(VLOOKUP($B185,'3.ข้อมูลงบทดลองปัจจุบัน'!$A$5:$CL$846,54,0),2)</f>
        <v>734798</v>
      </c>
      <c r="BD185" s="32">
        <f>ROUND(VLOOKUP($B185,'3.ข้อมูลงบทดลองปัจจุบัน'!$A$5:$CL$846,55,0),2)</f>
        <v>6778478.0999999996</v>
      </c>
      <c r="BE185" s="32">
        <f>ROUND(VLOOKUP($B185,'3.ข้อมูลงบทดลองปัจจุบัน'!$A$5:$CL$846,56,0),2)</f>
        <v>0</v>
      </c>
      <c r="BF185" s="32">
        <f>ROUND(VLOOKUP($B185,'3.ข้อมูลงบทดลองปัจจุบัน'!$A$5:$CL$846,57,0),2)</f>
        <v>8060</v>
      </c>
      <c r="BG185" s="32">
        <f>ROUND(VLOOKUP($B185,'3.ข้อมูลงบทดลองปัจจุบัน'!$A$5:$CL$846,58,0),2)</f>
        <v>1159020</v>
      </c>
      <c r="BH185" s="32">
        <f>ROUND(VLOOKUP($B185,'3.ข้อมูลงบทดลองปัจจุบัน'!$A$5:$CL$846,59,0),2)</f>
        <v>4516227.3099999996</v>
      </c>
      <c r="BI185" s="32">
        <f>ROUND(VLOOKUP($B185,'3.ข้อมูลงบทดลองปัจจุบัน'!$A$5:$CL$846,60,0),2)</f>
        <v>521941.75</v>
      </c>
      <c r="BJ185" s="32">
        <f>ROUND(VLOOKUP($B185,'3.ข้อมูลงบทดลองปัจจุบัน'!$A$5:$CL$846,61,0),2)</f>
        <v>18375</v>
      </c>
      <c r="BK185" s="32">
        <f>ROUND(VLOOKUP($B185,'3.ข้อมูลงบทดลองปัจจุบัน'!$A$5:$CL$846,62,0),2)</f>
        <v>46020</v>
      </c>
      <c r="BL185" s="32">
        <f>ROUND(VLOOKUP($B185,'3.ข้อมูลงบทดลองปัจจุบัน'!$A$5:$CL$846,63,0),2)</f>
        <v>17040</v>
      </c>
      <c r="BM185" s="32">
        <f>ROUND(VLOOKUP($B185,'3.ข้อมูลงบทดลองปัจจุบัน'!$A$5:$CL$846,64,0),2)</f>
        <v>5448908.2999999998</v>
      </c>
      <c r="BN185" s="32">
        <f>ROUND(VLOOKUP($B185,'3.ข้อมูลงบทดลองปัจจุบัน'!$A$5:$CL$846,65,0),2)</f>
        <v>1849983.4</v>
      </c>
      <c r="BO185" s="32">
        <f>ROUND(VLOOKUP($B185,'3.ข้อมูลงบทดลองปัจจุบัน'!$A$5:$CL$846,66,0),2)</f>
        <v>1192609</v>
      </c>
      <c r="BP185" s="32">
        <f>ROUND(VLOOKUP($B185,'3.ข้อมูลงบทดลองปัจจุบัน'!$A$5:$CL$846,67,0),2)</f>
        <v>1933124.45</v>
      </c>
      <c r="BQ185" s="32">
        <f>ROUND(VLOOKUP($B185,'3.ข้อมูลงบทดลองปัจจุบัน'!$A$5:$CL$846,68,0),2)</f>
        <v>2233903</v>
      </c>
      <c r="BR185" s="32">
        <f>ROUND(VLOOKUP($B185,'3.ข้อมูลงบทดลองปัจจุบัน'!$A$5:$CL$846,69,0),2)</f>
        <v>970119</v>
      </c>
      <c r="BS185" s="32">
        <f>ROUND(VLOOKUP($B185,'3.ข้อมูลงบทดลองปัจจุบัน'!$A$5:$CL$846,70,0),2)</f>
        <v>47917742.079999998</v>
      </c>
      <c r="BT185" s="32">
        <f>ROUND(VLOOKUP($B185,'3.ข้อมูลงบทดลองปัจจุบัน'!$A$5:$CL$846,71,0),2)</f>
        <v>12996</v>
      </c>
      <c r="BU185" s="32">
        <f>ROUND(VLOOKUP($B185,'3.ข้อมูลงบทดลองปัจจุบัน'!$A$5:$CL$846,72,0),2)</f>
        <v>1671420</v>
      </c>
      <c r="BV185" s="32">
        <f>ROUND(VLOOKUP($B185,'3.ข้อมูลงบทดลองปัจจุบัน'!$A$5:$CL$846,73,0),2)</f>
        <v>4440783.93</v>
      </c>
      <c r="BW185" s="32">
        <f>ROUND(VLOOKUP($B185,'3.ข้อมูลงบทดลองปัจจุบัน'!$A$5:$CL$846,74,0),2)</f>
        <v>0</v>
      </c>
      <c r="BX185" s="32">
        <f>ROUND(VLOOKUP($B185,'3.ข้อมูลงบทดลองปัจจุบัน'!$A$5:$CL$846,75,0),2)</f>
        <v>1134553</v>
      </c>
      <c r="BY185" s="32">
        <f>ROUND(VLOOKUP($B185,'3.ข้อมูลงบทดลองปัจจุบัน'!$A$5:$CL$846,76,0),2)</f>
        <v>3744814</v>
      </c>
      <c r="BZ185" s="32">
        <f>ROUND(VLOOKUP($B185,'3.ข้อมูลงบทดลองปัจจุบัน'!$A$5:$CL$846,77,0),2)</f>
        <v>682488</v>
      </c>
      <c r="CA185" s="32">
        <f>ROUND(VLOOKUP($B185,'3.ข้อมูลงบทดลองปัจจุบัน'!$A$5:$CL$846,78,0),2)</f>
        <v>592550</v>
      </c>
      <c r="CB185" s="32">
        <f>ROUND(VLOOKUP($B185,'3.ข้อมูลงบทดลองปัจจุบัน'!$A$5:$CL$846,79,0),2)</f>
        <v>725093</v>
      </c>
      <c r="CC185" s="32">
        <f>ROUND(VLOOKUP($B185,'3.ข้อมูลงบทดลองปัจจุบัน'!$A$5:$CL$846,80,0),2)</f>
        <v>1586950</v>
      </c>
      <c r="CD185" s="32">
        <f>ROUND(VLOOKUP($B185,'3.ข้อมูลงบทดลองปัจจุบัน'!$A$5:$CL$846,81,0),2)</f>
        <v>1421953</v>
      </c>
      <c r="CE185" s="32">
        <f>ROUND(VLOOKUP($B185,'3.ข้อมูลงบทดลองปัจจุบัน'!$A$5:$CL$846,82,0),2)</f>
        <v>1362417</v>
      </c>
      <c r="CF185" s="32">
        <f>ROUND(VLOOKUP($B185,'3.ข้อมูลงบทดลองปัจจุบัน'!$A$5:$CL$846,83,0),2)</f>
        <v>1555101.8</v>
      </c>
      <c r="CG185" s="32">
        <f>ROUND(VLOOKUP($B185,'3.ข้อมูลงบทดลองปัจจุบัน'!$A$5:$CL$846,84,0),2)</f>
        <v>433135.8</v>
      </c>
      <c r="CH185" s="32">
        <f>ROUND(VLOOKUP($B185,'3.ข้อมูลงบทดลองปัจจุบัน'!$A$5:$CL$846,85,0),2)</f>
        <v>410200</v>
      </c>
      <c r="CI185" s="32">
        <f>ROUND(VLOOKUP($B185,'3.ข้อมูลงบทดลองปัจจุบัน'!$A$5:$CL$846,86,0),2)</f>
        <v>580861</v>
      </c>
      <c r="CJ185" s="32">
        <f>ROUND(VLOOKUP($B185,'3.ข้อมูลงบทดลองปัจจุบัน'!$A$5:$CL$846,87,0),2)</f>
        <v>1074850</v>
      </c>
      <c r="CK185" s="32">
        <f>ROUND(VLOOKUP($B185,'3.ข้อมูลงบทดลองปัจจุบัน'!$A$5:$CL$846,88,0),2)</f>
        <v>3583508.52</v>
      </c>
      <c r="CL185" s="32">
        <f>ROUND(VLOOKUP($B185,'3.ข้อมูลงบทดลองปัจจุบัน'!$A$5:$CL$846,89,0),2)</f>
        <v>65036</v>
      </c>
      <c r="CM185" s="32">
        <f>ROUND(VLOOKUP($B185,'3.ข้อมูลงบทดลองปัจจุบัน'!$A$5:$CL$846,90,0),2)</f>
        <v>1205</v>
      </c>
      <c r="CO185" s="75"/>
    </row>
    <row r="186" spans="1:93" x14ac:dyDescent="0.7">
      <c r="A186" s="101" t="s">
        <v>1472</v>
      </c>
      <c r="B186" s="101" t="s">
        <v>2085</v>
      </c>
      <c r="C186" s="116" t="s">
        <v>730</v>
      </c>
      <c r="D186" s="32">
        <f>ROUND(VLOOKUP($B186,'3.ข้อมูลงบทดลองปัจจุบัน'!$A$5:$CL$846,3,0),2)</f>
        <v>933640</v>
      </c>
      <c r="E186" s="32">
        <f>ROUND(VLOOKUP($B186,'3.ข้อมูลงบทดลองปัจจุบัน'!$A$5:$CL$846,4,0),2)</f>
        <v>67397</v>
      </c>
      <c r="F186" s="32">
        <f>ROUND(VLOOKUP($B186,'3.ข้อมูลงบทดลองปัจจุบัน'!$A$5:$CL$846,5,0),2)</f>
        <v>60800</v>
      </c>
      <c r="G186" s="32">
        <f>ROUND(VLOOKUP($B186,'3.ข้อมูลงบทดลองปัจจุบัน'!$A$5:$CL$846,6,0),2)</f>
        <v>0</v>
      </c>
      <c r="H186" s="32">
        <f>ROUND(VLOOKUP($B186,'3.ข้อมูลงบทดลองปัจจุบัน'!$A$5:$CL$846,7,0),2)</f>
        <v>0</v>
      </c>
      <c r="I186" s="32">
        <f>ROUND(VLOOKUP($B186,'3.ข้อมูลงบทดลองปัจจุบัน'!$A$5:$CL$846,8,0),2)</f>
        <v>0</v>
      </c>
      <c r="J186" s="32">
        <f>ROUND(VLOOKUP($B186,'3.ข้อมูลงบทดลองปัจจุบัน'!$A$5:$CL$846,9,0),2)</f>
        <v>51000</v>
      </c>
      <c r="K186" s="32">
        <f>ROUND(VLOOKUP($B186,'3.ข้อมูลงบทดลองปัจจุบัน'!$A$5:$CL$846,10,0),2)</f>
        <v>0</v>
      </c>
      <c r="L186" s="32">
        <f>ROUND(VLOOKUP($B186,'3.ข้อมูลงบทดลองปัจจุบัน'!$A$5:$CL$846,11,0),2)</f>
        <v>39600</v>
      </c>
      <c r="M186" s="32">
        <f>ROUND(VLOOKUP($B186,'3.ข้อมูลงบทดลองปัจจุบัน'!$A$5:$CL$846,12,0),2)</f>
        <v>0</v>
      </c>
      <c r="N186" s="32">
        <f>ROUND(VLOOKUP($B186,'3.ข้อมูลงบทดลองปัจจุบัน'!$A$5:$CL$846,13,0),2)</f>
        <v>509640</v>
      </c>
      <c r="O186" s="32">
        <f>ROUND(VLOOKUP($B186,'3.ข้อมูลงบทดลองปัจจุบัน'!$A$5:$CL$846,14,0),2)</f>
        <v>163650</v>
      </c>
      <c r="P186" s="32">
        <f>ROUND(VLOOKUP($B186,'3.ข้อมูลงบทดลองปัจจุบัน'!$A$5:$CL$846,15,0),2)</f>
        <v>0</v>
      </c>
      <c r="Q186" s="32">
        <f>ROUND(VLOOKUP($B186,'3.ข้อมูลงบทดลองปัจจุบัน'!$A$5:$CL$846,16,0),2)</f>
        <v>108900</v>
      </c>
      <c r="R186" s="32">
        <f>ROUND(VLOOKUP($B186,'3.ข้อมูลงบทดลองปัจจุบัน'!$A$5:$CL$846,17,0),2)</f>
        <v>0</v>
      </c>
      <c r="S186" s="32">
        <f>ROUND(VLOOKUP($B186,'3.ข้อมูลงบทดลองปัจจุบัน'!$A$5:$CL$846,18,0),2)</f>
        <v>1076460</v>
      </c>
      <c r="T186" s="32">
        <f>ROUND(VLOOKUP($B186,'3.ข้อมูลงบทดลองปัจจุบัน'!$A$5:$CL$846,19,0),2)</f>
        <v>385831.9</v>
      </c>
      <c r="U186" s="32">
        <f>ROUND(VLOOKUP($B186,'3.ข้อมูลงบทดลองปัจจุบัน'!$A$5:$CL$846,20,0),2)</f>
        <v>128850</v>
      </c>
      <c r="V186" s="32">
        <f>ROUND(VLOOKUP($B186,'3.ข้อมูลงบทดลองปัจจุบัน'!$A$5:$CL$846,21,0),2)</f>
        <v>241181</v>
      </c>
      <c r="W186" s="32">
        <f>ROUND(VLOOKUP($B186,'3.ข้อมูลงบทดลองปัจจุบัน'!$A$5:$CL$846,22,0),2)</f>
        <v>120100</v>
      </c>
      <c r="X186" s="32">
        <f>ROUND(VLOOKUP($B186,'3.ข้อมูลงบทดลองปัจจุบัน'!$A$5:$CL$846,23,0),2)</f>
        <v>2419202</v>
      </c>
      <c r="Y186" s="32">
        <f>ROUND(VLOOKUP($B186,'3.ข้อมูลงบทดลองปัจจุบัน'!$A$5:$CL$846,24,0),2)</f>
        <v>155750</v>
      </c>
      <c r="Z186" s="32">
        <f>ROUND(VLOOKUP($B186,'3.ข้อมูลงบทดลองปัจจุบัน'!$A$5:$CL$846,25,0),2)</f>
        <v>189000</v>
      </c>
      <c r="AA186" s="32">
        <f>ROUND(VLOOKUP($B186,'3.ข้อมูลงบทดลองปัจจุบัน'!$A$5:$CL$846,26,0),2)</f>
        <v>74950</v>
      </c>
      <c r="AB186" s="32">
        <f>ROUND(VLOOKUP($B186,'3.ข้อมูลงบทดลองปัจจุบัน'!$A$5:$CL$846,27,0),2)</f>
        <v>132076.20000000001</v>
      </c>
      <c r="AC186" s="32">
        <f>ROUND(VLOOKUP($B186,'3.ข้อมูลงบทดลองปัจจุบัน'!$A$5:$CL$846,28,0),2)</f>
        <v>12320</v>
      </c>
      <c r="AD186" s="32">
        <f>ROUND(VLOOKUP($B186,'3.ข้อมูลงบทดลองปัจจุบัน'!$A$5:$CL$846,29,0),2)</f>
        <v>79600</v>
      </c>
      <c r="AE186" s="32">
        <f>ROUND(VLOOKUP($B186,'3.ข้อมูลงบทดลองปัจจุบัน'!$A$5:$CL$846,30,0),2)</f>
        <v>1250135</v>
      </c>
      <c r="AF186" s="32">
        <f>ROUND(VLOOKUP($B186,'3.ข้อมูลงบทดลองปัจจุบัน'!$A$5:$CL$846,31,0),2)</f>
        <v>185265</v>
      </c>
      <c r="AG186" s="32">
        <f>ROUND(VLOOKUP($B186,'3.ข้อมูลงบทดลองปัจจุบัน'!$A$5:$CL$846,32,0),2)</f>
        <v>143050</v>
      </c>
      <c r="AH186" s="32">
        <f>ROUND(VLOOKUP($B186,'3.ข้อมูลงบทดลองปัจจุบัน'!$A$5:$CL$846,33,0),2)</f>
        <v>540500</v>
      </c>
      <c r="AI186" s="32">
        <f>ROUND(VLOOKUP($B186,'3.ข้อมูลงบทดลองปัจจุบัน'!$A$5:$CL$846,34,0),2)</f>
        <v>0</v>
      </c>
      <c r="AJ186" s="32">
        <f>ROUND(VLOOKUP($B186,'3.ข้อมูลงบทดลองปัจจุบัน'!$A$5:$CL$846,35,0),2)</f>
        <v>340490</v>
      </c>
      <c r="AK186" s="32">
        <f>ROUND(VLOOKUP($B186,'3.ข้อมูลงบทดลองปัจจุบัน'!$A$5:$CL$846,36,0),2)</f>
        <v>262059</v>
      </c>
      <c r="AL186" s="32">
        <f>ROUND(VLOOKUP($B186,'3.ข้อมูลงบทดลองปัจจุบัน'!$A$5:$CL$846,37,0),2)</f>
        <v>4872960</v>
      </c>
      <c r="AM186" s="32">
        <f>ROUND(VLOOKUP($B186,'3.ข้อมูลงบทดลองปัจจุบัน'!$A$5:$CL$846,38,0),2)</f>
        <v>99350</v>
      </c>
      <c r="AN186" s="32">
        <f>ROUND(VLOOKUP($B186,'3.ข้อมูลงบทดลองปัจจุบัน'!$A$5:$CL$846,39,0),2)</f>
        <v>2775</v>
      </c>
      <c r="AO186" s="32">
        <f>ROUND(VLOOKUP($B186,'3.ข้อมูลงบทดลองปัจจุบัน'!$A$5:$CL$846,40,0),2)</f>
        <v>0</v>
      </c>
      <c r="AP186" s="32">
        <f>ROUND(VLOOKUP($B186,'3.ข้อมูลงบทดลองปัจจุบัน'!$A$5:$CL$846,41,0),2)</f>
        <v>606416</v>
      </c>
      <c r="AQ186" s="32">
        <f>ROUND(VLOOKUP($B186,'3.ข้อมูลงบทดลองปัจจุบัน'!$A$5:$CL$846,42,0),2)</f>
        <v>205140</v>
      </c>
      <c r="AR186" s="32">
        <f>ROUND(VLOOKUP($B186,'3.ข้อมูลงบทดลองปัจจุบัน'!$A$5:$CL$846,43,0),2)</f>
        <v>5900</v>
      </c>
      <c r="AS186" s="32">
        <f>ROUND(VLOOKUP($B186,'3.ข้อมูลงบทดลองปัจจุบัน'!$A$5:$CL$846,44,0),2)</f>
        <v>887137.5</v>
      </c>
      <c r="AT186" s="32">
        <f>ROUND(VLOOKUP($B186,'3.ข้อมูลงบทดลองปัจจุบัน'!$A$5:$CL$846,45,0),2)</f>
        <v>543820</v>
      </c>
      <c r="AU186" s="32">
        <f>ROUND(VLOOKUP($B186,'3.ข้อมูลงบทดลองปัจจุบัน'!$A$5:$CL$846,46,0),2)</f>
        <v>8140</v>
      </c>
      <c r="AV186" s="32">
        <f>ROUND(VLOOKUP($B186,'3.ข้อมูลงบทดลองปัจจุบัน'!$A$5:$CL$846,47,0),2)</f>
        <v>2142520</v>
      </c>
      <c r="AW186" s="32">
        <f>ROUND(VLOOKUP($B186,'3.ข้อมูลงบทดลองปัจจุบัน'!$A$5:$CL$846,48,0),2)</f>
        <v>415300</v>
      </c>
      <c r="AX186" s="32">
        <f>ROUND(VLOOKUP($B186,'3.ข้อมูลงบทดลองปัจจุบัน'!$A$5:$CL$846,49,0),2)</f>
        <v>2400</v>
      </c>
      <c r="AY186" s="32">
        <f>ROUND(VLOOKUP($B186,'3.ข้อมูลงบทดลองปัจจุบัน'!$A$5:$CL$846,50,0),2)</f>
        <v>267800</v>
      </c>
      <c r="AZ186" s="32">
        <f>ROUND(VLOOKUP($B186,'3.ข้อมูลงบทดลองปัจจุบัน'!$A$5:$CL$846,51,0),2)</f>
        <v>581850</v>
      </c>
      <c r="BA186" s="32">
        <f>ROUND(VLOOKUP($B186,'3.ข้อมูลงบทดลองปัจจุบัน'!$A$5:$CL$846,52,0),2)</f>
        <v>89320</v>
      </c>
      <c r="BB186" s="32">
        <f>ROUND(VLOOKUP($B186,'3.ข้อมูลงบทดลองปัจจุบัน'!$A$5:$CL$846,53,0),2)</f>
        <v>630000</v>
      </c>
      <c r="BC186" s="32">
        <f>ROUND(VLOOKUP($B186,'3.ข้อมูลงบทดลองปัจจุบัน'!$A$5:$CL$846,54,0),2)</f>
        <v>174076</v>
      </c>
      <c r="BD186" s="32">
        <f>ROUND(VLOOKUP($B186,'3.ข้อมูลงบทดลองปัจจุบัน'!$A$5:$CL$846,55,0),2)</f>
        <v>1300300</v>
      </c>
      <c r="BE186" s="32">
        <f>ROUND(VLOOKUP($B186,'3.ข้อมูลงบทดลองปัจจุบัน'!$A$5:$CL$846,56,0),2)</f>
        <v>12000</v>
      </c>
      <c r="BF186" s="32">
        <f>ROUND(VLOOKUP($B186,'3.ข้อมูลงบทดลองปัจจุบัน'!$A$5:$CL$846,57,0),2)</f>
        <v>138040</v>
      </c>
      <c r="BG186" s="32">
        <f>ROUND(VLOOKUP($B186,'3.ข้อมูลงบทดลองปัจจุบัน'!$A$5:$CL$846,58,0),2)</f>
        <v>0</v>
      </c>
      <c r="BH186" s="32">
        <f>ROUND(VLOOKUP($B186,'3.ข้อมูลงบทดลองปัจจุบัน'!$A$5:$CL$846,59,0),2)</f>
        <v>21630</v>
      </c>
      <c r="BI186" s="32">
        <f>ROUND(VLOOKUP($B186,'3.ข้อมูลงบทดลองปัจจุบัน'!$A$5:$CL$846,60,0),2)</f>
        <v>0</v>
      </c>
      <c r="BJ186" s="32">
        <f>ROUND(VLOOKUP($B186,'3.ข้อมูลงบทดลองปัจจุบัน'!$A$5:$CL$846,61,0),2)</f>
        <v>0</v>
      </c>
      <c r="BK186" s="32">
        <f>ROUND(VLOOKUP($B186,'3.ข้อมูลงบทดลองปัจจุบัน'!$A$5:$CL$846,62,0),2)</f>
        <v>51500</v>
      </c>
      <c r="BL186" s="32">
        <f>ROUND(VLOOKUP($B186,'3.ข้อมูลงบทดลองปัจจุบัน'!$A$5:$CL$846,63,0),2)</f>
        <v>0</v>
      </c>
      <c r="BM186" s="32">
        <f>ROUND(VLOOKUP($B186,'3.ข้อมูลงบทดลองปัจจุบัน'!$A$5:$CL$846,64,0),2)</f>
        <v>4235565</v>
      </c>
      <c r="BN186" s="32">
        <f>ROUND(VLOOKUP($B186,'3.ข้อมูลงบทดลองปัจจุบัน'!$A$5:$CL$846,65,0),2)</f>
        <v>162490</v>
      </c>
      <c r="BO186" s="32">
        <f>ROUND(VLOOKUP($B186,'3.ข้อมูลงบทดลองปัจจุบัน'!$A$5:$CL$846,66,0),2)</f>
        <v>24950</v>
      </c>
      <c r="BP186" s="32">
        <f>ROUND(VLOOKUP($B186,'3.ข้อมูลงบทดลองปัจจุบัน'!$A$5:$CL$846,67,0),2)</f>
        <v>638080</v>
      </c>
      <c r="BQ186" s="32">
        <f>ROUND(VLOOKUP($B186,'3.ข้อมูลงบทดลองปัจจุบัน'!$A$5:$CL$846,68,0),2)</f>
        <v>140220</v>
      </c>
      <c r="BR186" s="32">
        <f>ROUND(VLOOKUP($B186,'3.ข้อมูลงบทดลองปัจจุบัน'!$A$5:$CL$846,69,0),2)</f>
        <v>111755</v>
      </c>
      <c r="BS186" s="32">
        <f>ROUND(VLOOKUP($B186,'3.ข้อมูลงบทดลองปัจจุบัน'!$A$5:$CL$846,70,0),2)</f>
        <v>3578399</v>
      </c>
      <c r="BT186" s="32">
        <f>ROUND(VLOOKUP($B186,'3.ข้อมูลงบทดลองปัจจุบัน'!$A$5:$CL$846,71,0),2)</f>
        <v>135000</v>
      </c>
      <c r="BU186" s="32">
        <f>ROUND(VLOOKUP($B186,'3.ข้อมูลงบทดลองปัจจุบัน'!$A$5:$CL$846,72,0),2)</f>
        <v>187200</v>
      </c>
      <c r="BV186" s="32">
        <f>ROUND(VLOOKUP($B186,'3.ข้อมูลงบทดลองปัจจุบัน'!$A$5:$CL$846,73,0),2)</f>
        <v>1151900</v>
      </c>
      <c r="BW186" s="32">
        <f>ROUND(VLOOKUP($B186,'3.ข้อมูลงบทดลองปัจจุบัน'!$A$5:$CL$846,74,0),2)</f>
        <v>0</v>
      </c>
      <c r="BX186" s="32">
        <f>ROUND(VLOOKUP($B186,'3.ข้อมูลงบทดลองปัจจุบัน'!$A$5:$CL$846,75,0),2)</f>
        <v>225660</v>
      </c>
      <c r="BY186" s="32">
        <f>ROUND(VLOOKUP($B186,'3.ข้อมูลงบทดลองปัจจุบัน'!$A$5:$CL$846,76,0),2)</f>
        <v>166670</v>
      </c>
      <c r="BZ186" s="32">
        <f>ROUND(VLOOKUP($B186,'3.ข้อมูลงบทดลองปัจจุบัน'!$A$5:$CL$846,77,0),2)</f>
        <v>28440</v>
      </c>
      <c r="CA186" s="32">
        <f>ROUND(VLOOKUP($B186,'3.ข้อมูลงบทดลองปัจจุบัน'!$A$5:$CL$846,78,0),2)</f>
        <v>52500</v>
      </c>
      <c r="CB186" s="32">
        <f>ROUND(VLOOKUP($B186,'3.ข้อมูลงบทดลองปัจจุบัน'!$A$5:$CL$846,79,0),2)</f>
        <v>591500</v>
      </c>
      <c r="CC186" s="32">
        <f>ROUND(VLOOKUP($B186,'3.ข้อมูลงบทดลองปัจจุบัน'!$A$5:$CL$846,80,0),2)</f>
        <v>983778</v>
      </c>
      <c r="CD186" s="32">
        <f>ROUND(VLOOKUP($B186,'3.ข้อมูลงบทดลองปัจจุบัน'!$A$5:$CL$846,81,0),2)</f>
        <v>1907710</v>
      </c>
      <c r="CE186" s="32">
        <f>ROUND(VLOOKUP($B186,'3.ข้อมูลงบทดลองปัจจุบัน'!$A$5:$CL$846,82,0),2)</f>
        <v>302620</v>
      </c>
      <c r="CF186" s="32">
        <f>ROUND(VLOOKUP($B186,'3.ข้อมูลงบทดลองปัจจุบัน'!$A$5:$CL$846,83,0),2)</f>
        <v>648850</v>
      </c>
      <c r="CG186" s="32">
        <f>ROUND(VLOOKUP($B186,'3.ข้อมูลงบทดลองปัจจุบัน'!$A$5:$CL$846,84,0),2)</f>
        <v>96450</v>
      </c>
      <c r="CH186" s="32">
        <f>ROUND(VLOOKUP($B186,'3.ข้อมูลงบทดลองปัจจุบัน'!$A$5:$CL$846,85,0),2)</f>
        <v>20000</v>
      </c>
      <c r="CI186" s="32">
        <f>ROUND(VLOOKUP($B186,'3.ข้อมูลงบทดลองปัจจุบัน'!$A$5:$CL$846,86,0),2)</f>
        <v>0</v>
      </c>
      <c r="CJ186" s="32">
        <f>ROUND(VLOOKUP($B186,'3.ข้อมูลงบทดลองปัจจุบัน'!$A$5:$CL$846,87,0),2)</f>
        <v>0</v>
      </c>
      <c r="CK186" s="32">
        <f>ROUND(VLOOKUP($B186,'3.ข้อมูลงบทดลองปัจจุบัน'!$A$5:$CL$846,88,0),2)</f>
        <v>1115700</v>
      </c>
      <c r="CL186" s="32">
        <f>ROUND(VLOOKUP($B186,'3.ข้อมูลงบทดลองปัจจุบัน'!$A$5:$CL$846,89,0),2)</f>
        <v>84230</v>
      </c>
      <c r="CM186" s="32">
        <f>ROUND(VLOOKUP($B186,'3.ข้อมูลงบทดลองปัจจุบัน'!$A$5:$CL$846,90,0),2)</f>
        <v>152000</v>
      </c>
      <c r="CO186" s="75"/>
    </row>
    <row r="187" spans="1:93" x14ac:dyDescent="0.7">
      <c r="A187" s="101" t="s">
        <v>1472</v>
      </c>
      <c r="B187" s="101" t="s">
        <v>2086</v>
      </c>
      <c r="C187" s="116" t="s">
        <v>731</v>
      </c>
      <c r="D187" s="32">
        <f>ROUND(VLOOKUP($B187,'3.ข้อมูลงบทดลองปัจจุบัน'!$A$5:$CL$846,3,0),2)</f>
        <v>2251916.5099999998</v>
      </c>
      <c r="E187" s="32">
        <f>ROUND(VLOOKUP($B187,'3.ข้อมูลงบทดลองปัจจุบัน'!$A$5:$CL$846,4,0),2)</f>
        <v>176030.04</v>
      </c>
      <c r="F187" s="32">
        <f>ROUND(VLOOKUP($B187,'3.ข้อมูลงบทดลองปัจจุบัน'!$A$5:$CL$846,5,0),2)</f>
        <v>376686.52</v>
      </c>
      <c r="G187" s="32">
        <f>ROUND(VLOOKUP($B187,'3.ข้อมูลงบทดลองปัจจุบัน'!$A$5:$CL$846,6,0),2)</f>
        <v>143850.99</v>
      </c>
      <c r="H187" s="32">
        <f>ROUND(VLOOKUP($B187,'3.ข้อมูลงบทดลองปัจจุบัน'!$A$5:$CL$846,7,0),2)</f>
        <v>515514.78</v>
      </c>
      <c r="I187" s="32">
        <f>ROUND(VLOOKUP($B187,'3.ข้อมูลงบทดลองปัจจุบัน'!$A$5:$CL$846,8,0),2)</f>
        <v>445905.69</v>
      </c>
      <c r="J187" s="32">
        <f>ROUND(VLOOKUP($B187,'3.ข้อมูลงบทดลองปัจจุบัน'!$A$5:$CL$846,9,0),2)</f>
        <v>423445.54</v>
      </c>
      <c r="K187" s="32">
        <f>ROUND(VLOOKUP($B187,'3.ข้อมูลงบทดลองปัจจุบัน'!$A$5:$CL$846,10,0),2)</f>
        <v>336498.29</v>
      </c>
      <c r="L187" s="32">
        <f>ROUND(VLOOKUP($B187,'3.ข้อมูลงบทดลองปัจจุบัน'!$A$5:$CL$846,11,0),2)</f>
        <v>504152.47</v>
      </c>
      <c r="M187" s="32">
        <f>ROUND(VLOOKUP($B187,'3.ข้อมูลงบทดลองปัจจุบัน'!$A$5:$CL$846,12,0),2)</f>
        <v>239408.36</v>
      </c>
      <c r="N187" s="32">
        <f>ROUND(VLOOKUP($B187,'3.ข้อมูลงบทดลองปัจจุบัน'!$A$5:$CL$846,13,0),2)</f>
        <v>838812.26</v>
      </c>
      <c r="O187" s="32">
        <f>ROUND(VLOOKUP($B187,'3.ข้อมูลงบทดลองปัจจุบัน'!$A$5:$CL$846,14,0),2)</f>
        <v>201075.79</v>
      </c>
      <c r="P187" s="32">
        <f>ROUND(VLOOKUP($B187,'3.ข้อมูลงบทดลองปัจจุบัน'!$A$5:$CL$846,15,0),2)</f>
        <v>807080.73</v>
      </c>
      <c r="Q187" s="32">
        <f>ROUND(VLOOKUP($B187,'3.ข้อมูลงบทดลองปัจจุบัน'!$A$5:$CL$846,16,0),2)</f>
        <v>508131.98</v>
      </c>
      <c r="R187" s="32">
        <f>ROUND(VLOOKUP($B187,'3.ข้อมูลงบทดลองปัจจุบัน'!$A$5:$CL$846,17,0),2)</f>
        <v>290212.03999999998</v>
      </c>
      <c r="S187" s="32">
        <f>ROUND(VLOOKUP($B187,'3.ข้อมูลงบทดลองปัจจุบัน'!$A$5:$CL$846,18,0),2)</f>
        <v>567118</v>
      </c>
      <c r="T187" s="32">
        <f>ROUND(VLOOKUP($B187,'3.ข้อมูลงบทดลองปัจจุบัน'!$A$5:$CL$846,19,0),2)</f>
        <v>128338.63</v>
      </c>
      <c r="U187" s="32">
        <f>ROUND(VLOOKUP($B187,'3.ข้อมูลงบทดลองปัจจุบัน'!$A$5:$CL$846,20,0),2)</f>
        <v>625860.94999999995</v>
      </c>
      <c r="V187" s="32">
        <f>ROUND(VLOOKUP($B187,'3.ข้อมูลงบทดลองปัจจุบัน'!$A$5:$CL$846,21,0),2)</f>
        <v>227889.4</v>
      </c>
      <c r="W187" s="32">
        <f>ROUND(VLOOKUP($B187,'3.ข้อมูลงบทดลองปัจจุบัน'!$A$5:$CL$846,22,0),2)</f>
        <v>282808.53000000003</v>
      </c>
      <c r="X187" s="32">
        <f>ROUND(VLOOKUP($B187,'3.ข้อมูลงบทดลองปัจจุบัน'!$A$5:$CL$846,23,0),2)</f>
        <v>564005.11</v>
      </c>
      <c r="Y187" s="32">
        <f>ROUND(VLOOKUP($B187,'3.ข้อมูลงบทดลองปัจจุบัน'!$A$5:$CL$846,24,0),2)</f>
        <v>200369.95</v>
      </c>
      <c r="Z187" s="32">
        <f>ROUND(VLOOKUP($B187,'3.ข้อมูลงบทดลองปัจจุบัน'!$A$5:$CL$846,25,0),2)</f>
        <v>598402.76</v>
      </c>
      <c r="AA187" s="32">
        <f>ROUND(VLOOKUP($B187,'3.ข้อมูลงบทดลองปัจจุบัน'!$A$5:$CL$846,26,0),2)</f>
        <v>485255.64</v>
      </c>
      <c r="AB187" s="32">
        <f>ROUND(VLOOKUP($B187,'3.ข้อมูลงบทดลองปัจจุบัน'!$A$5:$CL$846,27,0),2)</f>
        <v>162050.47</v>
      </c>
      <c r="AC187" s="32">
        <f>ROUND(VLOOKUP($B187,'3.ข้อมูลงบทดลองปัจจุบัน'!$A$5:$CL$846,28,0),2)</f>
        <v>120058.3</v>
      </c>
      <c r="AD187" s="32">
        <f>ROUND(VLOOKUP($B187,'3.ข้อมูลงบทดลองปัจจุบัน'!$A$5:$CL$846,29,0),2)</f>
        <v>550182.06999999995</v>
      </c>
      <c r="AE187" s="32">
        <f>ROUND(VLOOKUP($B187,'3.ข้อมูลงบทดลองปัจจุบัน'!$A$5:$CL$846,30,0),2)</f>
        <v>413985.24</v>
      </c>
      <c r="AF187" s="32">
        <f>ROUND(VLOOKUP($B187,'3.ข้อมูลงบทดลองปัจจุบัน'!$A$5:$CL$846,31,0),2)</f>
        <v>213786.36</v>
      </c>
      <c r="AG187" s="32">
        <f>ROUND(VLOOKUP($B187,'3.ข้อมูลงบทดลองปัจจุบัน'!$A$5:$CL$846,32,0),2)</f>
        <v>133183.38</v>
      </c>
      <c r="AH187" s="32">
        <f>ROUND(VLOOKUP($B187,'3.ข้อมูลงบทดลองปัจจุบัน'!$A$5:$CL$846,33,0),2)</f>
        <v>454579.08</v>
      </c>
      <c r="AI187" s="32">
        <f>ROUND(VLOOKUP($B187,'3.ข้อมูลงบทดลองปัจจุบัน'!$A$5:$CL$846,34,0),2)</f>
        <v>311490.14</v>
      </c>
      <c r="AJ187" s="32">
        <f>ROUND(VLOOKUP($B187,'3.ข้อมูลงบทดลองปัจจุบัน'!$A$5:$CL$846,35,0),2)</f>
        <v>613219.86</v>
      </c>
      <c r="AK187" s="32">
        <f>ROUND(VLOOKUP($B187,'3.ข้อมูลงบทดลองปัจจุบัน'!$A$5:$CL$846,36,0),2)</f>
        <v>302558.40000000002</v>
      </c>
      <c r="AL187" s="32">
        <f>ROUND(VLOOKUP($B187,'3.ข้อมูลงบทดลองปัจจุบัน'!$A$5:$CL$846,37,0),2)</f>
        <v>1458738.83</v>
      </c>
      <c r="AM187" s="32">
        <f>ROUND(VLOOKUP($B187,'3.ข้อมูลงบทดลองปัจจุบัน'!$A$5:$CL$846,38,0),2)</f>
        <v>243499.1</v>
      </c>
      <c r="AN187" s="32">
        <f>ROUND(VLOOKUP($B187,'3.ข้อมูลงบทดลองปัจจุบัน'!$A$5:$CL$846,39,0),2)</f>
        <v>140220.5</v>
      </c>
      <c r="AO187" s="32">
        <f>ROUND(VLOOKUP($B187,'3.ข้อมูลงบทดลองปัจจุบัน'!$A$5:$CL$846,40,0),2)</f>
        <v>153019.76999999999</v>
      </c>
      <c r="AP187" s="32">
        <f>ROUND(VLOOKUP($B187,'3.ข้อมูลงบทดลองปัจจุบัน'!$A$5:$CL$846,41,0),2)</f>
        <v>46741</v>
      </c>
      <c r="AQ187" s="32">
        <f>ROUND(VLOOKUP($B187,'3.ข้อมูลงบทดลองปัจจุบัน'!$A$5:$CL$846,42,0),2)</f>
        <v>226982.1</v>
      </c>
      <c r="AR187" s="32">
        <f>ROUND(VLOOKUP($B187,'3.ข้อมูลงบทดลองปัจจุบัน'!$A$5:$CL$846,43,0),2)</f>
        <v>161046.75</v>
      </c>
      <c r="AS187" s="32">
        <f>ROUND(VLOOKUP($B187,'3.ข้อมูลงบทดลองปัจจุบัน'!$A$5:$CL$846,44,0),2)</f>
        <v>1852563.5</v>
      </c>
      <c r="AT187" s="32">
        <f>ROUND(VLOOKUP($B187,'3.ข้อมูลงบทดลองปัจจุบัน'!$A$5:$CL$846,45,0),2)</f>
        <v>287431.12</v>
      </c>
      <c r="AU187" s="32">
        <f>ROUND(VLOOKUP($B187,'3.ข้อมูลงบทดลองปัจจุบัน'!$A$5:$CL$846,46,0),2)</f>
        <v>300082.71999999997</v>
      </c>
      <c r="AV187" s="32">
        <f>ROUND(VLOOKUP($B187,'3.ข้อมูลงบทดลองปัจจุบัน'!$A$5:$CL$846,47,0),2)</f>
        <v>647554.85</v>
      </c>
      <c r="AW187" s="32">
        <f>ROUND(VLOOKUP($B187,'3.ข้อมูลงบทดลองปัจจุบัน'!$A$5:$CL$846,48,0),2)</f>
        <v>259805.3</v>
      </c>
      <c r="AX187" s="32">
        <f>ROUND(VLOOKUP($B187,'3.ข้อมูลงบทดลองปัจจุบัน'!$A$5:$CL$846,49,0),2)</f>
        <v>174837.17</v>
      </c>
      <c r="AY187" s="32">
        <f>ROUND(VLOOKUP($B187,'3.ข้อมูลงบทดลองปัจจุบัน'!$A$5:$CL$846,50,0),2)</f>
        <v>145170.47</v>
      </c>
      <c r="AZ187" s="32">
        <f>ROUND(VLOOKUP($B187,'3.ข้อมูลงบทดลองปัจจุบัน'!$A$5:$CL$846,51,0),2)</f>
        <v>122740.17</v>
      </c>
      <c r="BA187" s="32">
        <f>ROUND(VLOOKUP($B187,'3.ข้อมูลงบทดลองปัจจุบัน'!$A$5:$CL$846,52,0),2)</f>
        <v>114071.37</v>
      </c>
      <c r="BB187" s="32">
        <f>ROUND(VLOOKUP($B187,'3.ข้อมูลงบทดลองปัจจุบัน'!$A$5:$CL$846,53,0),2)</f>
        <v>1404942.47</v>
      </c>
      <c r="BC187" s="32">
        <f>ROUND(VLOOKUP($B187,'3.ข้อมูลงบทดลองปัจจุบัน'!$A$5:$CL$846,54,0),2)</f>
        <v>242371.48</v>
      </c>
      <c r="BD187" s="32">
        <f>ROUND(VLOOKUP($B187,'3.ข้อมูลงบทดลองปัจจุบัน'!$A$5:$CL$846,55,0),2)</f>
        <v>269093.55</v>
      </c>
      <c r="BE187" s="32">
        <f>ROUND(VLOOKUP($B187,'3.ข้อมูลงบทดลองปัจจุบัน'!$A$5:$CL$846,56,0),2)</f>
        <v>134225.60000000001</v>
      </c>
      <c r="BF187" s="32">
        <f>ROUND(VLOOKUP($B187,'3.ข้อมูลงบทดลองปัจจุบัน'!$A$5:$CL$846,57,0),2)</f>
        <v>121115.5</v>
      </c>
      <c r="BG187" s="32">
        <f>ROUND(VLOOKUP($B187,'3.ข้อมูลงบทดลองปัจจุบัน'!$A$5:$CL$846,58,0),2)</f>
        <v>107942.5</v>
      </c>
      <c r="BH187" s="32">
        <f>ROUND(VLOOKUP($B187,'3.ข้อมูลงบทดลองปัจจุบัน'!$A$5:$CL$846,59,0),2)</f>
        <v>757850.51</v>
      </c>
      <c r="BI187" s="32">
        <f>ROUND(VLOOKUP($B187,'3.ข้อมูลงบทดลองปัจจุบัน'!$A$5:$CL$846,60,0),2)</f>
        <v>119823</v>
      </c>
      <c r="BJ187" s="32">
        <f>ROUND(VLOOKUP($B187,'3.ข้อมูลงบทดลองปัจจุบัน'!$A$5:$CL$846,61,0),2)</f>
        <v>245537.36</v>
      </c>
      <c r="BK187" s="32">
        <f>ROUND(VLOOKUP($B187,'3.ข้อมูลงบทดลองปัจจุบัน'!$A$5:$CL$846,62,0),2)</f>
        <v>87875</v>
      </c>
      <c r="BL187" s="32">
        <f>ROUND(VLOOKUP($B187,'3.ข้อมูลงบทดลองปัจจุบัน'!$A$5:$CL$846,63,0),2)</f>
        <v>94179</v>
      </c>
      <c r="BM187" s="32">
        <f>ROUND(VLOOKUP($B187,'3.ข้อมูลงบทดลองปัจจุบัน'!$A$5:$CL$846,64,0),2)</f>
        <v>756875.85</v>
      </c>
      <c r="BN187" s="32">
        <f>ROUND(VLOOKUP($B187,'3.ข้อมูลงบทดลองปัจจุบัน'!$A$5:$CL$846,65,0),2)</f>
        <v>569624.24</v>
      </c>
      <c r="BO187" s="32">
        <f>ROUND(VLOOKUP($B187,'3.ข้อมูลงบทดลองปัจจุบัน'!$A$5:$CL$846,66,0),2)</f>
        <v>353300.59</v>
      </c>
      <c r="BP187" s="32">
        <f>ROUND(VLOOKUP($B187,'3.ข้อมูลงบทดลองปัจจุบัน'!$A$5:$CL$846,67,0),2)</f>
        <v>1387313.09</v>
      </c>
      <c r="BQ187" s="32">
        <f>ROUND(VLOOKUP($B187,'3.ข้อมูลงบทดลองปัจจุบัน'!$A$5:$CL$846,68,0),2)</f>
        <v>199654.11</v>
      </c>
      <c r="BR187" s="32">
        <f>ROUND(VLOOKUP($B187,'3.ข้อมูลงบทดลองปัจจุบัน'!$A$5:$CL$846,69,0),2)</f>
        <v>250712.52</v>
      </c>
      <c r="BS187" s="32">
        <f>ROUND(VLOOKUP($B187,'3.ข้อมูลงบทดลองปัจจุบัน'!$A$5:$CL$846,70,0),2)</f>
        <v>1956513.27</v>
      </c>
      <c r="BT187" s="32">
        <f>ROUND(VLOOKUP($B187,'3.ข้อมูลงบทดลองปัจจุบัน'!$A$5:$CL$846,71,0),2)</f>
        <v>255761.21</v>
      </c>
      <c r="BU187" s="32">
        <f>ROUND(VLOOKUP($B187,'3.ข้อมูลงบทดลองปัจจุบัน'!$A$5:$CL$846,72,0),2)</f>
        <v>248639.85</v>
      </c>
      <c r="BV187" s="32">
        <f>ROUND(VLOOKUP($B187,'3.ข้อมูลงบทดลองปัจจุบัน'!$A$5:$CL$846,73,0),2)</f>
        <v>772147.6</v>
      </c>
      <c r="BW187" s="32">
        <f>ROUND(VLOOKUP($B187,'3.ข้อมูลงบทดลองปัจจุบัน'!$A$5:$CL$846,74,0),2)</f>
        <v>5100</v>
      </c>
      <c r="BX187" s="32">
        <f>ROUND(VLOOKUP($B187,'3.ข้อมูลงบทดลองปัจจุบัน'!$A$5:$CL$846,75,0),2)</f>
        <v>207889.05</v>
      </c>
      <c r="BY187" s="32">
        <f>ROUND(VLOOKUP($B187,'3.ข้อมูลงบทดลองปัจจุบัน'!$A$5:$CL$846,76,0),2)</f>
        <v>413809.75</v>
      </c>
      <c r="BZ187" s="32">
        <f>ROUND(VLOOKUP($B187,'3.ข้อมูลงบทดลองปัจจุบัน'!$A$5:$CL$846,77,0),2)</f>
        <v>815677.35</v>
      </c>
      <c r="CA187" s="32">
        <f>ROUND(VLOOKUP($B187,'3.ข้อมูลงบทดลองปัจจุบัน'!$A$5:$CL$846,78,0),2)</f>
        <v>148384.6</v>
      </c>
      <c r="CB187" s="32">
        <f>ROUND(VLOOKUP($B187,'3.ข้อมูลงบทดลองปัจจุบัน'!$A$5:$CL$846,79,0),2)</f>
        <v>240554.75</v>
      </c>
      <c r="CC187" s="32">
        <f>ROUND(VLOOKUP($B187,'3.ข้อมูลงบทดลองปัจจุบัน'!$A$5:$CL$846,80,0),2)</f>
        <v>359924.1</v>
      </c>
      <c r="CD187" s="32">
        <f>ROUND(VLOOKUP($B187,'3.ข้อมูลงบทดลองปัจจุบัน'!$A$5:$CL$846,81,0),2)</f>
        <v>533862.23</v>
      </c>
      <c r="CE187" s="32">
        <f>ROUND(VLOOKUP($B187,'3.ข้อมูลงบทดลองปัจจุบัน'!$A$5:$CL$846,82,0),2)</f>
        <v>209010</v>
      </c>
      <c r="CF187" s="32">
        <f>ROUND(VLOOKUP($B187,'3.ข้อมูลงบทดลองปัจจุบัน'!$A$5:$CL$846,83,0),2)</f>
        <v>447103.05</v>
      </c>
      <c r="CG187" s="32">
        <f>ROUND(VLOOKUP($B187,'3.ข้อมูลงบทดลองปัจจุบัน'!$A$5:$CL$846,84,0),2)</f>
        <v>225548.35</v>
      </c>
      <c r="CH187" s="32">
        <f>ROUND(VLOOKUP($B187,'3.ข้อมูลงบทดลองปัจจุบัน'!$A$5:$CL$846,85,0),2)</f>
        <v>273869.06</v>
      </c>
      <c r="CI187" s="32">
        <f>ROUND(VLOOKUP($B187,'3.ข้อมูลงบทดลองปัจจุบัน'!$A$5:$CL$846,86,0),2)</f>
        <v>75972</v>
      </c>
      <c r="CJ187" s="32">
        <f>ROUND(VLOOKUP($B187,'3.ข้อมูลงบทดลองปัจจุบัน'!$A$5:$CL$846,87,0),2)</f>
        <v>90585.08</v>
      </c>
      <c r="CK187" s="32">
        <f>ROUND(VLOOKUP($B187,'3.ข้อมูลงบทดลองปัจจุบัน'!$A$5:$CL$846,88,0),2)</f>
        <v>508668.88</v>
      </c>
      <c r="CL187" s="32">
        <f>ROUND(VLOOKUP($B187,'3.ข้อมูลงบทดลองปัจจุบัน'!$A$5:$CL$846,89,0),2)</f>
        <v>191360</v>
      </c>
      <c r="CM187" s="32">
        <f>ROUND(VLOOKUP($B187,'3.ข้อมูลงบทดลองปัจจุบัน'!$A$5:$CL$846,90,0),2)</f>
        <v>134628.1</v>
      </c>
      <c r="CO187" s="75"/>
    </row>
    <row r="188" spans="1:93" x14ac:dyDescent="0.7">
      <c r="A188" s="101" t="s">
        <v>1472</v>
      </c>
      <c r="B188" s="101" t="s">
        <v>2087</v>
      </c>
      <c r="C188" s="116" t="s">
        <v>732</v>
      </c>
      <c r="D188" s="32">
        <f>ROUND(VLOOKUP($B188,'3.ข้อมูลงบทดลองปัจจุบัน'!$A$5:$CL$846,3,0),2)</f>
        <v>0</v>
      </c>
      <c r="E188" s="32">
        <f>ROUND(VLOOKUP($B188,'3.ข้อมูลงบทดลองปัจจุบัน'!$A$5:$CL$846,4,0),2)</f>
        <v>0</v>
      </c>
      <c r="F188" s="32">
        <f>ROUND(VLOOKUP($B188,'3.ข้อมูลงบทดลองปัจจุบัน'!$A$5:$CL$846,5,0),2)</f>
        <v>0</v>
      </c>
      <c r="G188" s="32">
        <f>ROUND(VLOOKUP($B188,'3.ข้อมูลงบทดลองปัจจุบัน'!$A$5:$CL$846,6,0),2)</f>
        <v>0</v>
      </c>
      <c r="H188" s="32">
        <f>ROUND(VLOOKUP($B188,'3.ข้อมูลงบทดลองปัจจุบัน'!$A$5:$CL$846,7,0),2)</f>
        <v>0</v>
      </c>
      <c r="I188" s="32">
        <f>ROUND(VLOOKUP($B188,'3.ข้อมูลงบทดลองปัจจุบัน'!$A$5:$CL$846,8,0),2)</f>
        <v>0</v>
      </c>
      <c r="J188" s="32">
        <f>ROUND(VLOOKUP($B188,'3.ข้อมูลงบทดลองปัจจุบัน'!$A$5:$CL$846,9,0),2)</f>
        <v>0</v>
      </c>
      <c r="K188" s="32">
        <f>ROUND(VLOOKUP($B188,'3.ข้อมูลงบทดลองปัจจุบัน'!$A$5:$CL$846,10,0),2)</f>
        <v>0</v>
      </c>
      <c r="L188" s="32">
        <f>ROUND(VLOOKUP($B188,'3.ข้อมูลงบทดลองปัจจุบัน'!$A$5:$CL$846,11,0),2)</f>
        <v>0</v>
      </c>
      <c r="M188" s="32">
        <f>ROUND(VLOOKUP($B188,'3.ข้อมูลงบทดลองปัจจุบัน'!$A$5:$CL$846,12,0),2)</f>
        <v>0</v>
      </c>
      <c r="N188" s="32">
        <f>ROUND(VLOOKUP($B188,'3.ข้อมูลงบทดลองปัจจุบัน'!$A$5:$CL$846,13,0),2)</f>
        <v>0</v>
      </c>
      <c r="O188" s="32">
        <f>ROUND(VLOOKUP($B188,'3.ข้อมูลงบทดลองปัจจุบัน'!$A$5:$CL$846,14,0),2)</f>
        <v>0</v>
      </c>
      <c r="P188" s="32">
        <f>ROUND(VLOOKUP($B188,'3.ข้อมูลงบทดลองปัจจุบัน'!$A$5:$CL$846,15,0),2)</f>
        <v>0</v>
      </c>
      <c r="Q188" s="32">
        <f>ROUND(VLOOKUP($B188,'3.ข้อมูลงบทดลองปัจจุบัน'!$A$5:$CL$846,16,0),2)</f>
        <v>18999.5</v>
      </c>
      <c r="R188" s="32">
        <f>ROUND(VLOOKUP($B188,'3.ข้อมูลงบทดลองปัจจุบัน'!$A$5:$CL$846,17,0),2)</f>
        <v>0</v>
      </c>
      <c r="S188" s="32">
        <f>ROUND(VLOOKUP($B188,'3.ข้อมูลงบทดลองปัจจุบัน'!$A$5:$CL$846,18,0),2)</f>
        <v>0</v>
      </c>
      <c r="T188" s="32">
        <f>ROUND(VLOOKUP($B188,'3.ข้อมูลงบทดลองปัจจุบัน'!$A$5:$CL$846,19,0),2)</f>
        <v>1980</v>
      </c>
      <c r="U188" s="32">
        <f>ROUND(VLOOKUP($B188,'3.ข้อมูลงบทดลองปัจจุบัน'!$A$5:$CL$846,20,0),2)</f>
        <v>0</v>
      </c>
      <c r="V188" s="32">
        <f>ROUND(VLOOKUP($B188,'3.ข้อมูลงบทดลองปัจจุบัน'!$A$5:$CL$846,21,0),2)</f>
        <v>0</v>
      </c>
      <c r="W188" s="32">
        <f>ROUND(VLOOKUP($B188,'3.ข้อมูลงบทดลองปัจจุบัน'!$A$5:$CL$846,22,0),2)</f>
        <v>0</v>
      </c>
      <c r="X188" s="32">
        <f>ROUND(VLOOKUP($B188,'3.ข้อมูลงบทดลองปัจจุบัน'!$A$5:$CL$846,23,0),2)</f>
        <v>0</v>
      </c>
      <c r="Y188" s="32">
        <f>ROUND(VLOOKUP($B188,'3.ข้อมูลงบทดลองปัจจุบัน'!$A$5:$CL$846,24,0),2)</f>
        <v>0</v>
      </c>
      <c r="Z188" s="32">
        <f>ROUND(VLOOKUP($B188,'3.ข้อมูลงบทดลองปัจจุบัน'!$A$5:$CL$846,25,0),2)</f>
        <v>0</v>
      </c>
      <c r="AA188" s="32">
        <f>ROUND(VLOOKUP($B188,'3.ข้อมูลงบทดลองปัจจุบัน'!$A$5:$CL$846,26,0),2)</f>
        <v>51300</v>
      </c>
      <c r="AB188" s="32">
        <f>ROUND(VLOOKUP($B188,'3.ข้อมูลงบทดลองปัจจุบัน'!$A$5:$CL$846,27,0),2)</f>
        <v>202500</v>
      </c>
      <c r="AC188" s="32">
        <f>ROUND(VLOOKUP($B188,'3.ข้อมูลงบทดลองปัจจุบัน'!$A$5:$CL$846,28,0),2)</f>
        <v>15000</v>
      </c>
      <c r="AD188" s="32">
        <f>ROUND(VLOOKUP($B188,'3.ข้อมูลงบทดลองปัจจุบัน'!$A$5:$CL$846,29,0),2)</f>
        <v>0</v>
      </c>
      <c r="AE188" s="32">
        <f>ROUND(VLOOKUP($B188,'3.ข้อมูลงบทดลองปัจจุบัน'!$A$5:$CL$846,30,0),2)</f>
        <v>0</v>
      </c>
      <c r="AF188" s="32">
        <f>ROUND(VLOOKUP($B188,'3.ข้อมูลงบทดลองปัจจุบัน'!$A$5:$CL$846,31,0),2)</f>
        <v>0</v>
      </c>
      <c r="AG188" s="32">
        <f>ROUND(VLOOKUP($B188,'3.ข้อมูลงบทดลองปัจจุบัน'!$A$5:$CL$846,32,0),2)</f>
        <v>0</v>
      </c>
      <c r="AH188" s="32">
        <f>ROUND(VLOOKUP($B188,'3.ข้อมูลงบทดลองปัจจุบัน'!$A$5:$CL$846,33,0),2)</f>
        <v>0</v>
      </c>
      <c r="AI188" s="32">
        <f>ROUND(VLOOKUP($B188,'3.ข้อมูลงบทดลองปัจจุบัน'!$A$5:$CL$846,34,0),2)</f>
        <v>0</v>
      </c>
      <c r="AJ188" s="32">
        <f>ROUND(VLOOKUP($B188,'3.ข้อมูลงบทดลองปัจจุบัน'!$A$5:$CL$846,35,0),2)</f>
        <v>0</v>
      </c>
      <c r="AK188" s="32">
        <f>ROUND(VLOOKUP($B188,'3.ข้อมูลงบทดลองปัจจุบัน'!$A$5:$CL$846,36,0),2)</f>
        <v>0</v>
      </c>
      <c r="AL188" s="32">
        <f>ROUND(VLOOKUP($B188,'3.ข้อมูลงบทดลองปัจจุบัน'!$A$5:$CL$846,37,0),2)</f>
        <v>0</v>
      </c>
      <c r="AM188" s="32">
        <f>ROUND(VLOOKUP($B188,'3.ข้อมูลงบทดลองปัจจุบัน'!$A$5:$CL$846,38,0),2)</f>
        <v>0</v>
      </c>
      <c r="AN188" s="32">
        <f>ROUND(VLOOKUP($B188,'3.ข้อมูลงบทดลองปัจจุบัน'!$A$5:$CL$846,39,0),2)</f>
        <v>0</v>
      </c>
      <c r="AO188" s="32">
        <f>ROUND(VLOOKUP($B188,'3.ข้อมูลงบทดลองปัจจุบัน'!$A$5:$CL$846,40,0),2)</f>
        <v>0</v>
      </c>
      <c r="AP188" s="32">
        <f>ROUND(VLOOKUP($B188,'3.ข้อมูลงบทดลองปัจจุบัน'!$A$5:$CL$846,41,0),2)</f>
        <v>0</v>
      </c>
      <c r="AQ188" s="32">
        <f>ROUND(VLOOKUP($B188,'3.ข้อมูลงบทดลองปัจจุบัน'!$A$5:$CL$846,42,0),2)</f>
        <v>0</v>
      </c>
      <c r="AR188" s="32">
        <f>ROUND(VLOOKUP($B188,'3.ข้อมูลงบทดลองปัจจุบัน'!$A$5:$CL$846,43,0),2)</f>
        <v>0</v>
      </c>
      <c r="AS188" s="32">
        <f>ROUND(VLOOKUP($B188,'3.ข้อมูลงบทดลองปัจจุบัน'!$A$5:$CL$846,44,0),2)</f>
        <v>0</v>
      </c>
      <c r="AT188" s="32">
        <f>ROUND(VLOOKUP($B188,'3.ข้อมูลงบทดลองปัจจุบัน'!$A$5:$CL$846,45,0),2)</f>
        <v>0</v>
      </c>
      <c r="AU188" s="32">
        <f>ROUND(VLOOKUP($B188,'3.ข้อมูลงบทดลองปัจจุบัน'!$A$5:$CL$846,46,0),2)</f>
        <v>0</v>
      </c>
      <c r="AV188" s="32">
        <f>ROUND(VLOOKUP($B188,'3.ข้อมูลงบทดลองปัจจุบัน'!$A$5:$CL$846,47,0),2)</f>
        <v>0</v>
      </c>
      <c r="AW188" s="32">
        <f>ROUND(VLOOKUP($B188,'3.ข้อมูลงบทดลองปัจจุบัน'!$A$5:$CL$846,48,0),2)</f>
        <v>0</v>
      </c>
      <c r="AX188" s="32">
        <f>ROUND(VLOOKUP($B188,'3.ข้อมูลงบทดลองปัจจุบัน'!$A$5:$CL$846,49,0),2)</f>
        <v>0</v>
      </c>
      <c r="AY188" s="32">
        <f>ROUND(VLOOKUP($B188,'3.ข้อมูลงบทดลองปัจจุบัน'!$A$5:$CL$846,50,0),2)</f>
        <v>0</v>
      </c>
      <c r="AZ188" s="32">
        <f>ROUND(VLOOKUP($B188,'3.ข้อมูลงบทดลองปัจจุบัน'!$A$5:$CL$846,51,0),2)</f>
        <v>0</v>
      </c>
      <c r="BA188" s="32">
        <f>ROUND(VLOOKUP($B188,'3.ข้อมูลงบทดลองปัจจุบัน'!$A$5:$CL$846,52,0),2)</f>
        <v>0</v>
      </c>
      <c r="BB188" s="32">
        <f>ROUND(VLOOKUP($B188,'3.ข้อมูลงบทดลองปัจจุบัน'!$A$5:$CL$846,53,0),2)</f>
        <v>45268</v>
      </c>
      <c r="BC188" s="32">
        <f>ROUND(VLOOKUP($B188,'3.ข้อมูลงบทดลองปัจจุบัน'!$A$5:$CL$846,54,0),2)</f>
        <v>0</v>
      </c>
      <c r="BD188" s="32">
        <f>ROUND(VLOOKUP($B188,'3.ข้อมูลงบทดลองปัจจุบัน'!$A$5:$CL$846,55,0),2)</f>
        <v>0</v>
      </c>
      <c r="BE188" s="32">
        <f>ROUND(VLOOKUP($B188,'3.ข้อมูลงบทดลองปัจจุบัน'!$A$5:$CL$846,56,0),2)</f>
        <v>48500</v>
      </c>
      <c r="BF188" s="32">
        <f>ROUND(VLOOKUP($B188,'3.ข้อมูลงบทดลองปัจจุบัน'!$A$5:$CL$846,57,0),2)</f>
        <v>0</v>
      </c>
      <c r="BG188" s="32">
        <f>ROUND(VLOOKUP($B188,'3.ข้อมูลงบทดลองปัจจุบัน'!$A$5:$CL$846,58,0),2)</f>
        <v>0</v>
      </c>
      <c r="BH188" s="32">
        <f>ROUND(VLOOKUP($B188,'3.ข้อมูลงบทดลองปัจจุบัน'!$A$5:$CL$846,59,0),2)</f>
        <v>0</v>
      </c>
      <c r="BI188" s="32">
        <f>ROUND(VLOOKUP($B188,'3.ข้อมูลงบทดลองปัจจุบัน'!$A$5:$CL$846,60,0),2)</f>
        <v>0</v>
      </c>
      <c r="BJ188" s="32">
        <f>ROUND(VLOOKUP($B188,'3.ข้อมูลงบทดลองปัจจุบัน'!$A$5:$CL$846,61,0),2)</f>
        <v>0</v>
      </c>
      <c r="BK188" s="32">
        <f>ROUND(VLOOKUP($B188,'3.ข้อมูลงบทดลองปัจจุบัน'!$A$5:$CL$846,62,0),2)</f>
        <v>0</v>
      </c>
      <c r="BL188" s="32">
        <f>ROUND(VLOOKUP($B188,'3.ข้อมูลงบทดลองปัจจุบัน'!$A$5:$CL$846,63,0),2)</f>
        <v>0</v>
      </c>
      <c r="BM188" s="32">
        <f>ROUND(VLOOKUP($B188,'3.ข้อมูลงบทดลองปัจจุบัน'!$A$5:$CL$846,64,0),2)</f>
        <v>0</v>
      </c>
      <c r="BN188" s="32">
        <f>ROUND(VLOOKUP($B188,'3.ข้อมูลงบทดลองปัจจุบัน'!$A$5:$CL$846,65,0),2)</f>
        <v>0</v>
      </c>
      <c r="BO188" s="32">
        <f>ROUND(VLOOKUP($B188,'3.ข้อมูลงบทดลองปัจจุบัน'!$A$5:$CL$846,66,0),2)</f>
        <v>0</v>
      </c>
      <c r="BP188" s="32">
        <f>ROUND(VLOOKUP($B188,'3.ข้อมูลงบทดลองปัจจุบัน'!$A$5:$CL$846,67,0),2)</f>
        <v>0</v>
      </c>
      <c r="BQ188" s="32">
        <f>ROUND(VLOOKUP($B188,'3.ข้อมูลงบทดลองปัจจุบัน'!$A$5:$CL$846,68,0),2)</f>
        <v>0</v>
      </c>
      <c r="BR188" s="32">
        <f>ROUND(VLOOKUP($B188,'3.ข้อมูลงบทดลองปัจจุบัน'!$A$5:$CL$846,69,0),2)</f>
        <v>0</v>
      </c>
      <c r="BS188" s="32">
        <f>ROUND(VLOOKUP($B188,'3.ข้อมูลงบทดลองปัจจุบัน'!$A$5:$CL$846,70,0),2)</f>
        <v>0</v>
      </c>
      <c r="BT188" s="32">
        <f>ROUND(VLOOKUP($B188,'3.ข้อมูลงบทดลองปัจจุบัน'!$A$5:$CL$846,71,0),2)</f>
        <v>0</v>
      </c>
      <c r="BU188" s="32">
        <f>ROUND(VLOOKUP($B188,'3.ข้อมูลงบทดลองปัจจุบัน'!$A$5:$CL$846,72,0),2)</f>
        <v>0</v>
      </c>
      <c r="BV188" s="32">
        <f>ROUND(VLOOKUP($B188,'3.ข้อมูลงบทดลองปัจจุบัน'!$A$5:$CL$846,73,0),2)</f>
        <v>15000</v>
      </c>
      <c r="BW188" s="32">
        <f>ROUND(VLOOKUP($B188,'3.ข้อมูลงบทดลองปัจจุบัน'!$A$5:$CL$846,74,0),2)</f>
        <v>4000</v>
      </c>
      <c r="BX188" s="32">
        <f>ROUND(VLOOKUP($B188,'3.ข้อมูลงบทดลองปัจจุบัน'!$A$5:$CL$846,75,0),2)</f>
        <v>0</v>
      </c>
      <c r="BY188" s="32">
        <f>ROUND(VLOOKUP($B188,'3.ข้อมูลงบทดลองปัจจุบัน'!$A$5:$CL$846,76,0),2)</f>
        <v>0</v>
      </c>
      <c r="BZ188" s="32">
        <f>ROUND(VLOOKUP($B188,'3.ข้อมูลงบทดลองปัจจุบัน'!$A$5:$CL$846,77,0),2)</f>
        <v>0</v>
      </c>
      <c r="CA188" s="32">
        <f>ROUND(VLOOKUP($B188,'3.ข้อมูลงบทดลองปัจจุบัน'!$A$5:$CL$846,78,0),2)</f>
        <v>0</v>
      </c>
      <c r="CB188" s="32">
        <f>ROUND(VLOOKUP($B188,'3.ข้อมูลงบทดลองปัจจุบัน'!$A$5:$CL$846,79,0),2)</f>
        <v>0</v>
      </c>
      <c r="CC188" s="32">
        <f>ROUND(VLOOKUP($B188,'3.ข้อมูลงบทดลองปัจจุบัน'!$A$5:$CL$846,80,0),2)</f>
        <v>0</v>
      </c>
      <c r="CD188" s="32">
        <f>ROUND(VLOOKUP($B188,'3.ข้อมูลงบทดลองปัจจุบัน'!$A$5:$CL$846,81,0),2)</f>
        <v>0</v>
      </c>
      <c r="CE188" s="32">
        <f>ROUND(VLOOKUP($B188,'3.ข้อมูลงบทดลองปัจจุบัน'!$A$5:$CL$846,82,0),2)</f>
        <v>26500</v>
      </c>
      <c r="CF188" s="32">
        <f>ROUND(VLOOKUP($B188,'3.ข้อมูลงบทดลองปัจจุบัน'!$A$5:$CL$846,83,0),2)</f>
        <v>0</v>
      </c>
      <c r="CG188" s="32">
        <f>ROUND(VLOOKUP($B188,'3.ข้อมูลงบทดลองปัจจุบัน'!$A$5:$CL$846,84,0),2)</f>
        <v>0</v>
      </c>
      <c r="CH188" s="32">
        <f>ROUND(VLOOKUP($B188,'3.ข้อมูลงบทดลองปัจจุบัน'!$A$5:$CL$846,85,0),2)</f>
        <v>0</v>
      </c>
      <c r="CI188" s="32">
        <f>ROUND(VLOOKUP($B188,'3.ข้อมูลงบทดลองปัจจุบัน'!$A$5:$CL$846,86,0),2)</f>
        <v>0</v>
      </c>
      <c r="CJ188" s="32">
        <f>ROUND(VLOOKUP($B188,'3.ข้อมูลงบทดลองปัจจุบัน'!$A$5:$CL$846,87,0),2)</f>
        <v>0</v>
      </c>
      <c r="CK188" s="32">
        <f>ROUND(VLOOKUP($B188,'3.ข้อมูลงบทดลองปัจจุบัน'!$A$5:$CL$846,88,0),2)</f>
        <v>0</v>
      </c>
      <c r="CL188" s="32">
        <f>ROUND(VLOOKUP($B188,'3.ข้อมูลงบทดลองปัจจุบัน'!$A$5:$CL$846,89,0),2)</f>
        <v>0</v>
      </c>
      <c r="CM188" s="32">
        <f>ROUND(VLOOKUP($B188,'3.ข้อมูลงบทดลองปัจจุบัน'!$A$5:$CL$846,90,0),2)</f>
        <v>0</v>
      </c>
      <c r="CO188" s="75"/>
    </row>
    <row r="189" spans="1:93" x14ac:dyDescent="0.7">
      <c r="A189" s="101" t="s">
        <v>1472</v>
      </c>
      <c r="B189" s="101" t="s">
        <v>2088</v>
      </c>
      <c r="C189" s="100" t="s">
        <v>733</v>
      </c>
      <c r="D189" s="32">
        <f>ROUND(VLOOKUP($B189,'3.ข้อมูลงบทดลองปัจจุบัน'!$A$5:$CL$846,3,0),2)</f>
        <v>1197930</v>
      </c>
      <c r="E189" s="32">
        <f>ROUND(VLOOKUP($B189,'3.ข้อมูลงบทดลองปัจจุบัน'!$A$5:$CL$846,4,0),2)</f>
        <v>353253.75</v>
      </c>
      <c r="F189" s="32">
        <f>ROUND(VLOOKUP($B189,'3.ข้อมูลงบทดลองปัจจุบัน'!$A$5:$CL$846,5,0),2)</f>
        <v>276367</v>
      </c>
      <c r="G189" s="32">
        <f>ROUND(VLOOKUP($B189,'3.ข้อมูลงบทดลองปัจจุบัน'!$A$5:$CL$846,6,0),2)</f>
        <v>303654</v>
      </c>
      <c r="H189" s="32">
        <f>ROUND(VLOOKUP($B189,'3.ข้อมูลงบทดลองปัจจุบัน'!$A$5:$CL$846,7,0),2)</f>
        <v>415290</v>
      </c>
      <c r="I189" s="32">
        <f>ROUND(VLOOKUP($B189,'3.ข้อมูลงบทดลองปัจจุบัน'!$A$5:$CL$846,8,0),2)</f>
        <v>265760</v>
      </c>
      <c r="J189" s="32">
        <f>ROUND(VLOOKUP($B189,'3.ข้อมูลงบทดลองปัจจุบัน'!$A$5:$CL$846,9,0),2)</f>
        <v>88270</v>
      </c>
      <c r="K189" s="32">
        <f>ROUND(VLOOKUP($B189,'3.ข้อมูลงบทดลองปัจจุบัน'!$A$5:$CL$846,10,0),2)</f>
        <v>41500</v>
      </c>
      <c r="L189" s="32">
        <f>ROUND(VLOOKUP($B189,'3.ข้อมูลงบทดลองปัจจุบัน'!$A$5:$CL$846,11,0),2)</f>
        <v>11600</v>
      </c>
      <c r="M189" s="32">
        <f>ROUND(VLOOKUP($B189,'3.ข้อมูลงบทดลองปัจจุบัน'!$A$5:$CL$846,12,0),2)</f>
        <v>340454.23</v>
      </c>
      <c r="N189" s="32">
        <f>ROUND(VLOOKUP($B189,'3.ข้อมูลงบทดลองปัจจุบัน'!$A$5:$CL$846,13,0),2)</f>
        <v>980112</v>
      </c>
      <c r="O189" s="32">
        <f>ROUND(VLOOKUP($B189,'3.ข้อมูลงบทดลองปัจจุบัน'!$A$5:$CL$846,14,0),2)</f>
        <v>224210</v>
      </c>
      <c r="P189" s="32">
        <f>ROUND(VLOOKUP($B189,'3.ข้อมูลงบทดลองปัจจุบัน'!$A$5:$CL$846,15,0),2)</f>
        <v>1106310</v>
      </c>
      <c r="Q189" s="32">
        <f>ROUND(VLOOKUP($B189,'3.ข้อมูลงบทดลองปัจจุบัน'!$A$5:$CL$846,16,0),2)</f>
        <v>379510</v>
      </c>
      <c r="R189" s="32">
        <f>ROUND(VLOOKUP($B189,'3.ข้อมูลงบทดลองปัจจุบัน'!$A$5:$CL$846,17,0),2)</f>
        <v>468417</v>
      </c>
      <c r="S189" s="32">
        <f>ROUND(VLOOKUP($B189,'3.ข้อมูลงบทดลองปัจจุบัน'!$A$5:$CL$846,18,0),2)</f>
        <v>87800</v>
      </c>
      <c r="T189" s="32">
        <f>ROUND(VLOOKUP($B189,'3.ข้อมูลงบทดลองปัจจุบัน'!$A$5:$CL$846,19,0),2)</f>
        <v>228070</v>
      </c>
      <c r="U189" s="32">
        <f>ROUND(VLOOKUP($B189,'3.ข้อมูลงบทดลองปัจจุบัน'!$A$5:$CL$846,20,0),2)</f>
        <v>301958</v>
      </c>
      <c r="V189" s="32">
        <f>ROUND(VLOOKUP($B189,'3.ข้อมูลงบทดลองปัจจุบัน'!$A$5:$CL$846,21,0),2)</f>
        <v>729210</v>
      </c>
      <c r="W189" s="32">
        <f>ROUND(VLOOKUP($B189,'3.ข้อมูลงบทดลองปัจจุบัน'!$A$5:$CL$846,22,0),2)</f>
        <v>407050</v>
      </c>
      <c r="X189" s="32">
        <f>ROUND(VLOOKUP($B189,'3.ข้อมูลงบทดลองปัจจุบัน'!$A$5:$CL$846,23,0),2)</f>
        <v>1176463.7</v>
      </c>
      <c r="Y189" s="32">
        <f>ROUND(VLOOKUP($B189,'3.ข้อมูลงบทดลองปัจจุบัน'!$A$5:$CL$846,24,0),2)</f>
        <v>432879</v>
      </c>
      <c r="Z189" s="32">
        <f>ROUND(VLOOKUP($B189,'3.ข้อมูลงบทดลองปัจจุบัน'!$A$5:$CL$846,25,0),2)</f>
        <v>20300</v>
      </c>
      <c r="AA189" s="32">
        <f>ROUND(VLOOKUP($B189,'3.ข้อมูลงบทดลองปัจจุบัน'!$A$5:$CL$846,26,0),2)</f>
        <v>838020</v>
      </c>
      <c r="AB189" s="32">
        <f>ROUND(VLOOKUP($B189,'3.ข้อมูลงบทดลองปัจจุบัน'!$A$5:$CL$846,27,0),2)</f>
        <v>153450</v>
      </c>
      <c r="AC189" s="32">
        <f>ROUND(VLOOKUP($B189,'3.ข้อมูลงบทดลองปัจจุบัน'!$A$5:$CL$846,28,0),2)</f>
        <v>195990</v>
      </c>
      <c r="AD189" s="32">
        <f>ROUND(VLOOKUP($B189,'3.ข้อมูลงบทดลองปัจจุบัน'!$A$5:$CL$846,29,0),2)</f>
        <v>5500</v>
      </c>
      <c r="AE189" s="32">
        <f>ROUND(VLOOKUP($B189,'3.ข้อมูลงบทดลองปัจจุบัน'!$A$5:$CL$846,30,0),2)</f>
        <v>1408244</v>
      </c>
      <c r="AF189" s="32">
        <f>ROUND(VLOOKUP($B189,'3.ข้อมูลงบทดลองปัจจุบัน'!$A$5:$CL$846,31,0),2)</f>
        <v>182932</v>
      </c>
      <c r="AG189" s="32">
        <f>ROUND(VLOOKUP($B189,'3.ข้อมูลงบทดลองปัจจุบัน'!$A$5:$CL$846,32,0),2)</f>
        <v>981912</v>
      </c>
      <c r="AH189" s="32">
        <f>ROUND(VLOOKUP($B189,'3.ข้อมูลงบทดลองปัจจุบัน'!$A$5:$CL$846,33,0),2)</f>
        <v>390800</v>
      </c>
      <c r="AI189" s="32">
        <f>ROUND(VLOOKUP($B189,'3.ข้อมูลงบทดลองปัจจุบัน'!$A$5:$CL$846,34,0),2)</f>
        <v>258137</v>
      </c>
      <c r="AJ189" s="32">
        <f>ROUND(VLOOKUP($B189,'3.ข้อมูลงบทดลองปัจจุบัน'!$A$5:$CL$846,35,0),2)</f>
        <v>393630</v>
      </c>
      <c r="AK189" s="32">
        <f>ROUND(VLOOKUP($B189,'3.ข้อมูลงบทดลองปัจจุบัน'!$A$5:$CL$846,36,0),2)</f>
        <v>133804</v>
      </c>
      <c r="AL189" s="32">
        <f>ROUND(VLOOKUP($B189,'3.ข้อมูลงบทดลองปัจจุบัน'!$A$5:$CL$846,37,0),2)</f>
        <v>4480664.5</v>
      </c>
      <c r="AM189" s="32">
        <f>ROUND(VLOOKUP($B189,'3.ข้อมูลงบทดลองปัจจุบัน'!$A$5:$CL$846,38,0),2)</f>
        <v>184110</v>
      </c>
      <c r="AN189" s="32">
        <f>ROUND(VLOOKUP($B189,'3.ข้อมูลงบทดลองปัจจุบัน'!$A$5:$CL$846,39,0),2)</f>
        <v>182650</v>
      </c>
      <c r="AO189" s="32">
        <f>ROUND(VLOOKUP($B189,'3.ข้อมูลงบทดลองปัจจุบัน'!$A$5:$CL$846,40,0),2)</f>
        <v>450020</v>
      </c>
      <c r="AP189" s="32">
        <f>ROUND(VLOOKUP($B189,'3.ข้อมูลงบทดลองปัจจุบัน'!$A$5:$CL$846,41,0),2)</f>
        <v>365868.5</v>
      </c>
      <c r="AQ189" s="32">
        <f>ROUND(VLOOKUP($B189,'3.ข้อมูลงบทดลองปัจจุบัน'!$A$5:$CL$846,42,0),2)</f>
        <v>902190</v>
      </c>
      <c r="AR189" s="32">
        <f>ROUND(VLOOKUP($B189,'3.ข้อมูลงบทดลองปัจจุบัน'!$A$5:$CL$846,43,0),2)</f>
        <v>221164</v>
      </c>
      <c r="AS189" s="32">
        <f>ROUND(VLOOKUP($B189,'3.ข้อมูลงบทดลองปัจจุบัน'!$A$5:$CL$846,44,0),2)</f>
        <v>0</v>
      </c>
      <c r="AT189" s="32">
        <f>ROUND(VLOOKUP($B189,'3.ข้อมูลงบทดลองปัจจุบัน'!$A$5:$CL$846,45,0),2)</f>
        <v>512167.6</v>
      </c>
      <c r="AU189" s="32">
        <f>ROUND(VLOOKUP($B189,'3.ข้อมูลงบทดลองปัจจุบัน'!$A$5:$CL$846,46,0),2)</f>
        <v>0</v>
      </c>
      <c r="AV189" s="32">
        <f>ROUND(VLOOKUP($B189,'3.ข้อมูลงบทดลองปัจจุบัน'!$A$5:$CL$846,47,0),2)</f>
        <v>657276</v>
      </c>
      <c r="AW189" s="32">
        <f>ROUND(VLOOKUP($B189,'3.ข้อมูลงบทดลองปัจจุบัน'!$A$5:$CL$846,48,0),2)</f>
        <v>309140</v>
      </c>
      <c r="AX189" s="32">
        <f>ROUND(VLOOKUP($B189,'3.ข้อมูลงบทดลองปัจจุบัน'!$A$5:$CL$846,49,0),2)</f>
        <v>257099</v>
      </c>
      <c r="AY189" s="32">
        <f>ROUND(VLOOKUP($B189,'3.ข้อมูลงบทดลองปัจจุบัน'!$A$5:$CL$846,50,0),2)</f>
        <v>190700</v>
      </c>
      <c r="AZ189" s="32">
        <f>ROUND(VLOOKUP($B189,'3.ข้อมูลงบทดลองปัจจุบัน'!$A$5:$CL$846,51,0),2)</f>
        <v>385210</v>
      </c>
      <c r="BA189" s="32">
        <f>ROUND(VLOOKUP($B189,'3.ข้อมูลงบทดลองปัจจุบัน'!$A$5:$CL$846,52,0),2)</f>
        <v>331556</v>
      </c>
      <c r="BB189" s="32">
        <f>ROUND(VLOOKUP($B189,'3.ข้อมูลงบทดลองปัจจุบัน'!$A$5:$CL$846,53,0),2)</f>
        <v>223019</v>
      </c>
      <c r="BC189" s="32">
        <f>ROUND(VLOOKUP($B189,'3.ข้อมูลงบทดลองปัจจุบัน'!$A$5:$CL$846,54,0),2)</f>
        <v>104136</v>
      </c>
      <c r="BD189" s="32">
        <f>ROUND(VLOOKUP($B189,'3.ข้อมูลงบทดลองปัจจุบัน'!$A$5:$CL$846,55,0),2)</f>
        <v>1630327</v>
      </c>
      <c r="BE189" s="32">
        <f>ROUND(VLOOKUP($B189,'3.ข้อมูลงบทดลองปัจจุบัน'!$A$5:$CL$846,56,0),2)</f>
        <v>682000</v>
      </c>
      <c r="BF189" s="32">
        <f>ROUND(VLOOKUP($B189,'3.ข้อมูลงบทดลองปัจจุบัน'!$A$5:$CL$846,57,0),2)</f>
        <v>371794</v>
      </c>
      <c r="BG189" s="32">
        <f>ROUND(VLOOKUP($B189,'3.ข้อมูลงบทดลองปัจจุบัน'!$A$5:$CL$846,58,0),2)</f>
        <v>300411.51</v>
      </c>
      <c r="BH189" s="32">
        <f>ROUND(VLOOKUP($B189,'3.ข้อมูลงบทดลองปัจจุบัน'!$A$5:$CL$846,59,0),2)</f>
        <v>1112647.07</v>
      </c>
      <c r="BI189" s="32">
        <f>ROUND(VLOOKUP($B189,'3.ข้อมูลงบทดลองปัจจุบัน'!$A$5:$CL$846,60,0),2)</f>
        <v>722509</v>
      </c>
      <c r="BJ189" s="32">
        <f>ROUND(VLOOKUP($B189,'3.ข้อมูลงบทดลองปัจจุบัน'!$A$5:$CL$846,61,0),2)</f>
        <v>80323.5</v>
      </c>
      <c r="BK189" s="32">
        <f>ROUND(VLOOKUP($B189,'3.ข้อมูลงบทดลองปัจจุบัน'!$A$5:$CL$846,62,0),2)</f>
        <v>618780</v>
      </c>
      <c r="BL189" s="32">
        <f>ROUND(VLOOKUP($B189,'3.ข้อมูลงบทดลองปัจจุบัน'!$A$5:$CL$846,63,0),2)</f>
        <v>417630.5</v>
      </c>
      <c r="BM189" s="32">
        <f>ROUND(VLOOKUP($B189,'3.ข้อมูลงบทดลองปัจจุบัน'!$A$5:$CL$846,64,0),2)</f>
        <v>1643367</v>
      </c>
      <c r="BN189" s="32">
        <f>ROUND(VLOOKUP($B189,'3.ข้อมูลงบทดลองปัจจุบัน'!$A$5:$CL$846,65,0),2)</f>
        <v>409325</v>
      </c>
      <c r="BO189" s="32">
        <f>ROUND(VLOOKUP($B189,'3.ข้อมูลงบทดลองปัจจุบัน'!$A$5:$CL$846,66,0),2)</f>
        <v>804698.75</v>
      </c>
      <c r="BP189" s="32">
        <f>ROUND(VLOOKUP($B189,'3.ข้อมูลงบทดลองปัจจุบัน'!$A$5:$CL$846,67,0),2)</f>
        <v>987061.05</v>
      </c>
      <c r="BQ189" s="32">
        <f>ROUND(VLOOKUP($B189,'3.ข้อมูลงบทดลองปัจจุบัน'!$A$5:$CL$846,68,0),2)</f>
        <v>691539</v>
      </c>
      <c r="BR189" s="32">
        <f>ROUND(VLOOKUP($B189,'3.ข้อมูลงบทดลองปัจจุบัน'!$A$5:$CL$846,69,0),2)</f>
        <v>530770</v>
      </c>
      <c r="BS189" s="32">
        <f>ROUND(VLOOKUP($B189,'3.ข้อมูลงบทดลองปัจจุบัน'!$A$5:$CL$846,70,0),2)</f>
        <v>6800280.5</v>
      </c>
      <c r="BT189" s="32">
        <f>ROUND(VLOOKUP($B189,'3.ข้อมูลงบทดลองปัจจุบัน'!$A$5:$CL$846,71,0),2)</f>
        <v>1129450.3400000001</v>
      </c>
      <c r="BU189" s="32">
        <f>ROUND(VLOOKUP($B189,'3.ข้อมูลงบทดลองปัจจุบัน'!$A$5:$CL$846,72,0),2)</f>
        <v>1805862.05</v>
      </c>
      <c r="BV189" s="32">
        <f>ROUND(VLOOKUP($B189,'3.ข้อมูลงบทดลองปัจจุบัน'!$A$5:$CL$846,73,0),2)</f>
        <v>1670537.7</v>
      </c>
      <c r="BW189" s="32">
        <f>ROUND(VLOOKUP($B189,'3.ข้อมูลงบทดลองปัจจุบัน'!$A$5:$CL$846,74,0),2)</f>
        <v>337358.62</v>
      </c>
      <c r="BX189" s="32">
        <f>ROUND(VLOOKUP($B189,'3.ข้อมูลงบทดลองปัจจุบัน'!$A$5:$CL$846,75,0),2)</f>
        <v>459965</v>
      </c>
      <c r="BY189" s="32">
        <f>ROUND(VLOOKUP($B189,'3.ข้อมูลงบทดลองปัจจุบัน'!$A$5:$CL$846,76,0),2)</f>
        <v>1263035.6000000001</v>
      </c>
      <c r="BZ189" s="32">
        <f>ROUND(VLOOKUP($B189,'3.ข้อมูลงบทดลองปัจจุบัน'!$A$5:$CL$846,77,0),2)</f>
        <v>313160</v>
      </c>
      <c r="CA189" s="32">
        <f>ROUND(VLOOKUP($B189,'3.ข้อมูลงบทดลองปัจจุบัน'!$A$5:$CL$846,78,0),2)</f>
        <v>242800</v>
      </c>
      <c r="CB189" s="32">
        <f>ROUND(VLOOKUP($B189,'3.ข้อมูลงบทดลองปัจจุบัน'!$A$5:$CL$846,79,0),2)</f>
        <v>720171</v>
      </c>
      <c r="CC189" s="32">
        <f>ROUND(VLOOKUP($B189,'3.ข้อมูลงบทดลองปัจจุบัน'!$A$5:$CL$846,80,0),2)</f>
        <v>526844</v>
      </c>
      <c r="CD189" s="32">
        <f>ROUND(VLOOKUP($B189,'3.ข้อมูลงบทดลองปัจจุบัน'!$A$5:$CL$846,81,0),2)</f>
        <v>1121909</v>
      </c>
      <c r="CE189" s="32">
        <f>ROUND(VLOOKUP($B189,'3.ข้อมูลงบทดลองปัจจุบัน'!$A$5:$CL$846,82,0),2)</f>
        <v>373392.5</v>
      </c>
      <c r="CF189" s="32">
        <f>ROUND(VLOOKUP($B189,'3.ข้อมูลงบทดลองปัจจุบัน'!$A$5:$CL$846,83,0),2)</f>
        <v>845294.24</v>
      </c>
      <c r="CG189" s="32">
        <f>ROUND(VLOOKUP($B189,'3.ข้อมูลงบทดลองปัจจุบัน'!$A$5:$CL$846,84,0),2)</f>
        <v>169931</v>
      </c>
      <c r="CH189" s="32">
        <f>ROUND(VLOOKUP($B189,'3.ข้อมูลงบทดลองปัจจุบัน'!$A$5:$CL$846,85,0),2)</f>
        <v>472529.5</v>
      </c>
      <c r="CI189" s="32">
        <f>ROUND(VLOOKUP($B189,'3.ข้อมูลงบทดลองปัจจุบัน'!$A$5:$CL$846,86,0),2)</f>
        <v>242801</v>
      </c>
      <c r="CJ189" s="32">
        <f>ROUND(VLOOKUP($B189,'3.ข้อมูลงบทดลองปัจจุบัน'!$A$5:$CL$846,87,0),2)</f>
        <v>507657.5</v>
      </c>
      <c r="CK189" s="32">
        <f>ROUND(VLOOKUP($B189,'3.ข้อมูลงบทดลองปัจจุบัน'!$A$5:$CL$846,88,0),2)</f>
        <v>1745534.28</v>
      </c>
      <c r="CL189" s="32">
        <f>ROUND(VLOOKUP($B189,'3.ข้อมูลงบทดลองปัจจุบัน'!$A$5:$CL$846,89,0),2)</f>
        <v>338998.6</v>
      </c>
      <c r="CM189" s="32">
        <f>ROUND(VLOOKUP($B189,'3.ข้อมูลงบทดลองปัจจุบัน'!$A$5:$CL$846,90,0),2)</f>
        <v>217153</v>
      </c>
      <c r="CO189" s="75"/>
    </row>
    <row r="190" spans="1:93" x14ac:dyDescent="0.7">
      <c r="A190" s="101" t="s">
        <v>1472</v>
      </c>
      <c r="B190" s="101" t="s">
        <v>2089</v>
      </c>
      <c r="C190" s="100" t="s">
        <v>734</v>
      </c>
      <c r="D190" s="32">
        <f>ROUND(VLOOKUP($B190,'3.ข้อมูลงบทดลองปัจจุบัน'!$A$5:$CL$846,3,0),2)</f>
        <v>0</v>
      </c>
      <c r="E190" s="32">
        <f>ROUND(VLOOKUP($B190,'3.ข้อมูลงบทดลองปัจจุบัน'!$A$5:$CL$846,4,0),2)</f>
        <v>0</v>
      </c>
      <c r="F190" s="32">
        <f>ROUND(VLOOKUP($B190,'3.ข้อมูลงบทดลองปัจจุบัน'!$A$5:$CL$846,5,0),2)</f>
        <v>1000</v>
      </c>
      <c r="G190" s="32">
        <f>ROUND(VLOOKUP($B190,'3.ข้อมูลงบทดลองปัจจุบัน'!$A$5:$CL$846,6,0),2)</f>
        <v>0</v>
      </c>
      <c r="H190" s="32">
        <f>ROUND(VLOOKUP($B190,'3.ข้อมูลงบทดลองปัจจุบัน'!$A$5:$CL$846,7,0),2)</f>
        <v>0</v>
      </c>
      <c r="I190" s="32">
        <f>ROUND(VLOOKUP($B190,'3.ข้อมูลงบทดลองปัจจุบัน'!$A$5:$CL$846,8,0),2)</f>
        <v>0</v>
      </c>
      <c r="J190" s="32">
        <f>ROUND(VLOOKUP($B190,'3.ข้อมูลงบทดลองปัจจุบัน'!$A$5:$CL$846,9,0),2)</f>
        <v>0</v>
      </c>
      <c r="K190" s="32">
        <f>ROUND(VLOOKUP($B190,'3.ข้อมูลงบทดลองปัจจุบัน'!$A$5:$CL$846,10,0),2)</f>
        <v>0</v>
      </c>
      <c r="L190" s="32">
        <f>ROUND(VLOOKUP($B190,'3.ข้อมูลงบทดลองปัจจุบัน'!$A$5:$CL$846,11,0),2)</f>
        <v>0</v>
      </c>
      <c r="M190" s="32">
        <f>ROUND(VLOOKUP($B190,'3.ข้อมูลงบทดลองปัจจุบัน'!$A$5:$CL$846,12,0),2)</f>
        <v>0</v>
      </c>
      <c r="N190" s="32">
        <f>ROUND(VLOOKUP($B190,'3.ข้อมูลงบทดลองปัจจุบัน'!$A$5:$CL$846,13,0),2)</f>
        <v>0</v>
      </c>
      <c r="O190" s="32">
        <f>ROUND(VLOOKUP($B190,'3.ข้อมูลงบทดลองปัจจุบัน'!$A$5:$CL$846,14,0),2)</f>
        <v>0</v>
      </c>
      <c r="P190" s="32">
        <f>ROUND(VLOOKUP($B190,'3.ข้อมูลงบทดลองปัจจุบัน'!$A$5:$CL$846,15,0),2)</f>
        <v>0</v>
      </c>
      <c r="Q190" s="32">
        <f>ROUND(VLOOKUP($B190,'3.ข้อมูลงบทดลองปัจจุบัน'!$A$5:$CL$846,16,0),2)</f>
        <v>0</v>
      </c>
      <c r="R190" s="32">
        <f>ROUND(VLOOKUP($B190,'3.ข้อมูลงบทดลองปัจจุบัน'!$A$5:$CL$846,17,0),2)</f>
        <v>0</v>
      </c>
      <c r="S190" s="32">
        <f>ROUND(VLOOKUP($B190,'3.ข้อมูลงบทดลองปัจจุบัน'!$A$5:$CL$846,18,0),2)</f>
        <v>0</v>
      </c>
      <c r="T190" s="32">
        <f>ROUND(VLOOKUP($B190,'3.ข้อมูลงบทดลองปัจจุบัน'!$A$5:$CL$846,19,0),2)</f>
        <v>0</v>
      </c>
      <c r="U190" s="32">
        <f>ROUND(VLOOKUP($B190,'3.ข้อมูลงบทดลองปัจจุบัน'!$A$5:$CL$846,20,0),2)</f>
        <v>0</v>
      </c>
      <c r="V190" s="32">
        <f>ROUND(VLOOKUP($B190,'3.ข้อมูลงบทดลองปัจจุบัน'!$A$5:$CL$846,21,0),2)</f>
        <v>0</v>
      </c>
      <c r="W190" s="32">
        <f>ROUND(VLOOKUP($B190,'3.ข้อมูลงบทดลองปัจจุบัน'!$A$5:$CL$846,22,0),2)</f>
        <v>0</v>
      </c>
      <c r="X190" s="32">
        <f>ROUND(VLOOKUP($B190,'3.ข้อมูลงบทดลองปัจจุบัน'!$A$5:$CL$846,23,0),2)</f>
        <v>0</v>
      </c>
      <c r="Y190" s="32">
        <f>ROUND(VLOOKUP($B190,'3.ข้อมูลงบทดลองปัจจุบัน'!$A$5:$CL$846,24,0),2)</f>
        <v>0</v>
      </c>
      <c r="Z190" s="32">
        <f>ROUND(VLOOKUP($B190,'3.ข้อมูลงบทดลองปัจจุบัน'!$A$5:$CL$846,25,0),2)</f>
        <v>0</v>
      </c>
      <c r="AA190" s="32">
        <f>ROUND(VLOOKUP($B190,'3.ข้อมูลงบทดลองปัจจุบัน'!$A$5:$CL$846,26,0),2)</f>
        <v>0</v>
      </c>
      <c r="AB190" s="32">
        <f>ROUND(VLOOKUP($B190,'3.ข้อมูลงบทดลองปัจจุบัน'!$A$5:$CL$846,27,0),2)</f>
        <v>0</v>
      </c>
      <c r="AC190" s="32">
        <f>ROUND(VLOOKUP($B190,'3.ข้อมูลงบทดลองปัจจุบัน'!$A$5:$CL$846,28,0),2)</f>
        <v>0</v>
      </c>
      <c r="AD190" s="32">
        <f>ROUND(VLOOKUP($B190,'3.ข้อมูลงบทดลองปัจจุบัน'!$A$5:$CL$846,29,0),2)</f>
        <v>0</v>
      </c>
      <c r="AE190" s="32">
        <f>ROUND(VLOOKUP($B190,'3.ข้อมูลงบทดลองปัจจุบัน'!$A$5:$CL$846,30,0),2)</f>
        <v>3125</v>
      </c>
      <c r="AF190" s="32">
        <f>ROUND(VLOOKUP($B190,'3.ข้อมูลงบทดลองปัจจุบัน'!$A$5:$CL$846,31,0),2)</f>
        <v>0</v>
      </c>
      <c r="AG190" s="32">
        <f>ROUND(VLOOKUP($B190,'3.ข้อมูลงบทดลองปัจจุบัน'!$A$5:$CL$846,32,0),2)</f>
        <v>35070</v>
      </c>
      <c r="AH190" s="32">
        <f>ROUND(VLOOKUP($B190,'3.ข้อมูลงบทดลองปัจจุบัน'!$A$5:$CL$846,33,0),2)</f>
        <v>19550</v>
      </c>
      <c r="AI190" s="32">
        <f>ROUND(VLOOKUP($B190,'3.ข้อมูลงบทดลองปัจจุบัน'!$A$5:$CL$846,34,0),2)</f>
        <v>0</v>
      </c>
      <c r="AJ190" s="32">
        <f>ROUND(VLOOKUP($B190,'3.ข้อมูลงบทดลองปัจจุบัน'!$A$5:$CL$846,35,0),2)</f>
        <v>31965</v>
      </c>
      <c r="AK190" s="32">
        <f>ROUND(VLOOKUP($B190,'3.ข้อมูลงบทดลองปัจจุบัน'!$A$5:$CL$846,36,0),2)</f>
        <v>75375</v>
      </c>
      <c r="AL190" s="32">
        <f>ROUND(VLOOKUP($B190,'3.ข้อมูลงบทดลองปัจจุบัน'!$A$5:$CL$846,37,0),2)</f>
        <v>0</v>
      </c>
      <c r="AM190" s="32">
        <f>ROUND(VLOOKUP($B190,'3.ข้อมูลงบทดลองปัจจุบัน'!$A$5:$CL$846,38,0),2)</f>
        <v>0</v>
      </c>
      <c r="AN190" s="32">
        <f>ROUND(VLOOKUP($B190,'3.ข้อมูลงบทดลองปัจจุบัน'!$A$5:$CL$846,39,0),2)</f>
        <v>0</v>
      </c>
      <c r="AO190" s="32">
        <f>ROUND(VLOOKUP($B190,'3.ข้อมูลงบทดลองปัจจุบัน'!$A$5:$CL$846,40,0),2)</f>
        <v>0</v>
      </c>
      <c r="AP190" s="32">
        <f>ROUND(VLOOKUP($B190,'3.ข้อมูลงบทดลองปัจจุบัน'!$A$5:$CL$846,41,0),2)</f>
        <v>0</v>
      </c>
      <c r="AQ190" s="32">
        <f>ROUND(VLOOKUP($B190,'3.ข้อมูลงบทดลองปัจจุบัน'!$A$5:$CL$846,42,0),2)</f>
        <v>0</v>
      </c>
      <c r="AR190" s="32">
        <f>ROUND(VLOOKUP($B190,'3.ข้อมูลงบทดลองปัจจุบัน'!$A$5:$CL$846,43,0),2)</f>
        <v>0</v>
      </c>
      <c r="AS190" s="32">
        <f>ROUND(VLOOKUP($B190,'3.ข้อมูลงบทดลองปัจจุบัน'!$A$5:$CL$846,44,0),2)</f>
        <v>0</v>
      </c>
      <c r="AT190" s="32">
        <f>ROUND(VLOOKUP($B190,'3.ข้อมูลงบทดลองปัจจุบัน'!$A$5:$CL$846,45,0),2)</f>
        <v>0</v>
      </c>
      <c r="AU190" s="32">
        <f>ROUND(VLOOKUP($B190,'3.ข้อมูลงบทดลองปัจจุบัน'!$A$5:$CL$846,46,0),2)</f>
        <v>0</v>
      </c>
      <c r="AV190" s="32">
        <f>ROUND(VLOOKUP($B190,'3.ข้อมูลงบทดลองปัจจุบัน'!$A$5:$CL$846,47,0),2)</f>
        <v>0</v>
      </c>
      <c r="AW190" s="32">
        <f>ROUND(VLOOKUP($B190,'3.ข้อมูลงบทดลองปัจจุบัน'!$A$5:$CL$846,48,0),2)</f>
        <v>0</v>
      </c>
      <c r="AX190" s="32">
        <f>ROUND(VLOOKUP($B190,'3.ข้อมูลงบทดลองปัจจุบัน'!$A$5:$CL$846,49,0),2)</f>
        <v>0</v>
      </c>
      <c r="AY190" s="32">
        <f>ROUND(VLOOKUP($B190,'3.ข้อมูลงบทดลองปัจจุบัน'!$A$5:$CL$846,50,0),2)</f>
        <v>0</v>
      </c>
      <c r="AZ190" s="32">
        <f>ROUND(VLOOKUP($B190,'3.ข้อมูลงบทดลองปัจจุบัน'!$A$5:$CL$846,51,0),2)</f>
        <v>0</v>
      </c>
      <c r="BA190" s="32">
        <f>ROUND(VLOOKUP($B190,'3.ข้อมูลงบทดลองปัจจุบัน'!$A$5:$CL$846,52,0),2)</f>
        <v>0</v>
      </c>
      <c r="BB190" s="32">
        <f>ROUND(VLOOKUP($B190,'3.ข้อมูลงบทดลองปัจจุบัน'!$A$5:$CL$846,53,0),2)</f>
        <v>0</v>
      </c>
      <c r="BC190" s="32">
        <f>ROUND(VLOOKUP($B190,'3.ข้อมูลงบทดลองปัจจุบัน'!$A$5:$CL$846,54,0),2)</f>
        <v>0</v>
      </c>
      <c r="BD190" s="32">
        <f>ROUND(VLOOKUP($B190,'3.ข้อมูลงบทดลองปัจจุบัน'!$A$5:$CL$846,55,0),2)</f>
        <v>0</v>
      </c>
      <c r="BE190" s="32">
        <f>ROUND(VLOOKUP($B190,'3.ข้อมูลงบทดลองปัจจุบัน'!$A$5:$CL$846,56,0),2)</f>
        <v>0</v>
      </c>
      <c r="BF190" s="32">
        <f>ROUND(VLOOKUP($B190,'3.ข้อมูลงบทดลองปัจจุบัน'!$A$5:$CL$846,57,0),2)</f>
        <v>0</v>
      </c>
      <c r="BG190" s="32">
        <f>ROUND(VLOOKUP($B190,'3.ข้อมูลงบทดลองปัจจุบัน'!$A$5:$CL$846,58,0),2)</f>
        <v>0</v>
      </c>
      <c r="BH190" s="32">
        <f>ROUND(VLOOKUP($B190,'3.ข้อมูลงบทดลองปัจจุบัน'!$A$5:$CL$846,59,0),2)</f>
        <v>0</v>
      </c>
      <c r="BI190" s="32">
        <f>ROUND(VLOOKUP($B190,'3.ข้อมูลงบทดลองปัจจุบัน'!$A$5:$CL$846,60,0),2)</f>
        <v>0</v>
      </c>
      <c r="BJ190" s="32">
        <f>ROUND(VLOOKUP($B190,'3.ข้อมูลงบทดลองปัจจุบัน'!$A$5:$CL$846,61,0),2)</f>
        <v>0</v>
      </c>
      <c r="BK190" s="32">
        <f>ROUND(VLOOKUP($B190,'3.ข้อมูลงบทดลองปัจจุบัน'!$A$5:$CL$846,62,0),2)</f>
        <v>0</v>
      </c>
      <c r="BL190" s="32">
        <f>ROUND(VLOOKUP($B190,'3.ข้อมูลงบทดลองปัจจุบัน'!$A$5:$CL$846,63,0),2)</f>
        <v>0</v>
      </c>
      <c r="BM190" s="32">
        <f>ROUND(VLOOKUP($B190,'3.ข้อมูลงบทดลองปัจจุบัน'!$A$5:$CL$846,64,0),2)</f>
        <v>0</v>
      </c>
      <c r="BN190" s="32">
        <f>ROUND(VLOOKUP($B190,'3.ข้อมูลงบทดลองปัจจุบัน'!$A$5:$CL$846,65,0),2)</f>
        <v>0</v>
      </c>
      <c r="BO190" s="32">
        <f>ROUND(VLOOKUP($B190,'3.ข้อมูลงบทดลองปัจจุบัน'!$A$5:$CL$846,66,0),2)</f>
        <v>0</v>
      </c>
      <c r="BP190" s="32">
        <f>ROUND(VLOOKUP($B190,'3.ข้อมูลงบทดลองปัจจุบัน'!$A$5:$CL$846,67,0),2)</f>
        <v>0</v>
      </c>
      <c r="BQ190" s="32">
        <f>ROUND(VLOOKUP($B190,'3.ข้อมูลงบทดลองปัจจุบัน'!$A$5:$CL$846,68,0),2)</f>
        <v>0</v>
      </c>
      <c r="BR190" s="32">
        <f>ROUND(VLOOKUP($B190,'3.ข้อมูลงบทดลองปัจจุบัน'!$A$5:$CL$846,69,0),2)</f>
        <v>0</v>
      </c>
      <c r="BS190" s="32">
        <f>ROUND(VLOOKUP($B190,'3.ข้อมูลงบทดลองปัจจุบัน'!$A$5:$CL$846,70,0),2)</f>
        <v>195007.02</v>
      </c>
      <c r="BT190" s="32">
        <f>ROUND(VLOOKUP($B190,'3.ข้อมูลงบทดลองปัจจุบัน'!$A$5:$CL$846,71,0),2)</f>
        <v>0</v>
      </c>
      <c r="BU190" s="32">
        <f>ROUND(VLOOKUP($B190,'3.ข้อมูลงบทดลองปัจจุบัน'!$A$5:$CL$846,72,0),2)</f>
        <v>0</v>
      </c>
      <c r="BV190" s="32">
        <f>ROUND(VLOOKUP($B190,'3.ข้อมูลงบทดลองปัจจุบัน'!$A$5:$CL$846,73,0),2)</f>
        <v>13700</v>
      </c>
      <c r="BW190" s="32">
        <f>ROUND(VLOOKUP($B190,'3.ข้อมูลงบทดลองปัจจุบัน'!$A$5:$CL$846,74,0),2)</f>
        <v>0</v>
      </c>
      <c r="BX190" s="32">
        <f>ROUND(VLOOKUP($B190,'3.ข้อมูลงบทดลองปัจจุบัน'!$A$5:$CL$846,75,0),2)</f>
        <v>7800</v>
      </c>
      <c r="BY190" s="32">
        <f>ROUND(VLOOKUP($B190,'3.ข้อมูลงบทดลองปัจจุบัน'!$A$5:$CL$846,76,0),2)</f>
        <v>0</v>
      </c>
      <c r="BZ190" s="32">
        <f>ROUND(VLOOKUP($B190,'3.ข้อมูลงบทดลองปัจจุบัน'!$A$5:$CL$846,77,0),2)</f>
        <v>0</v>
      </c>
      <c r="CA190" s="32">
        <f>ROUND(VLOOKUP($B190,'3.ข้อมูลงบทดลองปัจจุบัน'!$A$5:$CL$846,78,0),2)</f>
        <v>7500</v>
      </c>
      <c r="CB190" s="32">
        <f>ROUND(VLOOKUP($B190,'3.ข้อมูลงบทดลองปัจจุบัน'!$A$5:$CL$846,79,0),2)</f>
        <v>0</v>
      </c>
      <c r="CC190" s="32">
        <f>ROUND(VLOOKUP($B190,'3.ข้อมูลงบทดลองปัจจุบัน'!$A$5:$CL$846,80,0),2)</f>
        <v>0</v>
      </c>
      <c r="CD190" s="32">
        <f>ROUND(VLOOKUP($B190,'3.ข้อมูลงบทดลองปัจจุบัน'!$A$5:$CL$846,81,0),2)</f>
        <v>0</v>
      </c>
      <c r="CE190" s="32">
        <f>ROUND(VLOOKUP($B190,'3.ข้อมูลงบทดลองปัจจุบัน'!$A$5:$CL$846,82,0),2)</f>
        <v>0</v>
      </c>
      <c r="CF190" s="32">
        <f>ROUND(VLOOKUP($B190,'3.ข้อมูลงบทดลองปัจจุบัน'!$A$5:$CL$846,83,0),2)</f>
        <v>0</v>
      </c>
      <c r="CG190" s="32">
        <f>ROUND(VLOOKUP($B190,'3.ข้อมูลงบทดลองปัจจุบัน'!$A$5:$CL$846,84,0),2)</f>
        <v>0</v>
      </c>
      <c r="CH190" s="32">
        <f>ROUND(VLOOKUP($B190,'3.ข้อมูลงบทดลองปัจจุบัน'!$A$5:$CL$846,85,0),2)</f>
        <v>90954</v>
      </c>
      <c r="CI190" s="32">
        <f>ROUND(VLOOKUP($B190,'3.ข้อมูลงบทดลองปัจจุบัน'!$A$5:$CL$846,86,0),2)</f>
        <v>0</v>
      </c>
      <c r="CJ190" s="32">
        <f>ROUND(VLOOKUP($B190,'3.ข้อมูลงบทดลองปัจจุบัน'!$A$5:$CL$846,87,0),2)</f>
        <v>0</v>
      </c>
      <c r="CK190" s="32">
        <f>ROUND(VLOOKUP($B190,'3.ข้อมูลงบทดลองปัจจุบัน'!$A$5:$CL$846,88,0),2)</f>
        <v>0</v>
      </c>
      <c r="CL190" s="32">
        <f>ROUND(VLOOKUP($B190,'3.ข้อมูลงบทดลองปัจจุบัน'!$A$5:$CL$846,89,0),2)</f>
        <v>0</v>
      </c>
      <c r="CM190" s="32">
        <f>ROUND(VLOOKUP($B190,'3.ข้อมูลงบทดลองปัจจุบัน'!$A$5:$CL$846,90,0),2)</f>
        <v>0</v>
      </c>
      <c r="CO190" s="75"/>
    </row>
    <row r="191" spans="1:93" x14ac:dyDescent="0.7">
      <c r="A191" s="101" t="s">
        <v>1472</v>
      </c>
      <c r="B191" s="101" t="s">
        <v>2090</v>
      </c>
      <c r="C191" s="100" t="s">
        <v>735</v>
      </c>
      <c r="D191" s="32">
        <f>ROUND(VLOOKUP($B191,'3.ข้อมูลงบทดลองปัจจุบัน'!$A$5:$CL$846,3,0),2)</f>
        <v>0</v>
      </c>
      <c r="E191" s="32">
        <f>ROUND(VLOOKUP($B191,'3.ข้อมูลงบทดลองปัจจุบัน'!$A$5:$CL$846,4,0),2)</f>
        <v>0</v>
      </c>
      <c r="F191" s="32">
        <f>ROUND(VLOOKUP($B191,'3.ข้อมูลงบทดลองปัจจุบัน'!$A$5:$CL$846,5,0),2)</f>
        <v>0</v>
      </c>
      <c r="G191" s="32">
        <f>ROUND(VLOOKUP($B191,'3.ข้อมูลงบทดลองปัจจุบัน'!$A$5:$CL$846,6,0),2)</f>
        <v>0</v>
      </c>
      <c r="H191" s="32">
        <f>ROUND(VLOOKUP($B191,'3.ข้อมูลงบทดลองปัจจุบัน'!$A$5:$CL$846,7,0),2)</f>
        <v>0</v>
      </c>
      <c r="I191" s="32">
        <f>ROUND(VLOOKUP($B191,'3.ข้อมูลงบทดลองปัจจุบัน'!$A$5:$CL$846,8,0),2)</f>
        <v>0</v>
      </c>
      <c r="J191" s="32">
        <f>ROUND(VLOOKUP($B191,'3.ข้อมูลงบทดลองปัจจุบัน'!$A$5:$CL$846,9,0),2)</f>
        <v>0</v>
      </c>
      <c r="K191" s="32">
        <f>ROUND(VLOOKUP($B191,'3.ข้อมูลงบทดลองปัจจุบัน'!$A$5:$CL$846,10,0),2)</f>
        <v>0</v>
      </c>
      <c r="L191" s="32">
        <f>ROUND(VLOOKUP($B191,'3.ข้อมูลงบทดลองปัจจุบัน'!$A$5:$CL$846,11,0),2)</f>
        <v>0</v>
      </c>
      <c r="M191" s="32">
        <f>ROUND(VLOOKUP($B191,'3.ข้อมูลงบทดลองปัจจุบัน'!$A$5:$CL$846,12,0),2)</f>
        <v>0</v>
      </c>
      <c r="N191" s="32">
        <f>ROUND(VLOOKUP($B191,'3.ข้อมูลงบทดลองปัจจุบัน'!$A$5:$CL$846,13,0),2)</f>
        <v>0</v>
      </c>
      <c r="O191" s="32">
        <f>ROUND(VLOOKUP($B191,'3.ข้อมูลงบทดลองปัจจุบัน'!$A$5:$CL$846,14,0),2)</f>
        <v>0</v>
      </c>
      <c r="P191" s="32">
        <f>ROUND(VLOOKUP($B191,'3.ข้อมูลงบทดลองปัจจุบัน'!$A$5:$CL$846,15,0),2)</f>
        <v>0</v>
      </c>
      <c r="Q191" s="32">
        <f>ROUND(VLOOKUP($B191,'3.ข้อมูลงบทดลองปัจจุบัน'!$A$5:$CL$846,16,0),2)</f>
        <v>0</v>
      </c>
      <c r="R191" s="32">
        <f>ROUND(VLOOKUP($B191,'3.ข้อมูลงบทดลองปัจจุบัน'!$A$5:$CL$846,17,0),2)</f>
        <v>0</v>
      </c>
      <c r="S191" s="32">
        <f>ROUND(VLOOKUP($B191,'3.ข้อมูลงบทดลองปัจจุบัน'!$A$5:$CL$846,18,0),2)</f>
        <v>0</v>
      </c>
      <c r="T191" s="32">
        <f>ROUND(VLOOKUP($B191,'3.ข้อมูลงบทดลองปัจจุบัน'!$A$5:$CL$846,19,0),2)</f>
        <v>0</v>
      </c>
      <c r="U191" s="32">
        <f>ROUND(VLOOKUP($B191,'3.ข้อมูลงบทดลองปัจจุบัน'!$A$5:$CL$846,20,0),2)</f>
        <v>0</v>
      </c>
      <c r="V191" s="32">
        <f>ROUND(VLOOKUP($B191,'3.ข้อมูลงบทดลองปัจจุบัน'!$A$5:$CL$846,21,0),2)</f>
        <v>0</v>
      </c>
      <c r="W191" s="32">
        <f>ROUND(VLOOKUP($B191,'3.ข้อมูลงบทดลองปัจจุบัน'!$A$5:$CL$846,22,0),2)</f>
        <v>54000</v>
      </c>
      <c r="X191" s="32">
        <f>ROUND(VLOOKUP($B191,'3.ข้อมูลงบทดลองปัจจุบัน'!$A$5:$CL$846,23,0),2)</f>
        <v>0</v>
      </c>
      <c r="Y191" s="32">
        <f>ROUND(VLOOKUP($B191,'3.ข้อมูลงบทดลองปัจจุบัน'!$A$5:$CL$846,24,0),2)</f>
        <v>9845</v>
      </c>
      <c r="Z191" s="32">
        <f>ROUND(VLOOKUP($B191,'3.ข้อมูลงบทดลองปัจจุบัน'!$A$5:$CL$846,25,0),2)</f>
        <v>0</v>
      </c>
      <c r="AA191" s="32">
        <f>ROUND(VLOOKUP($B191,'3.ข้อมูลงบทดลองปัจจุบัน'!$A$5:$CL$846,26,0),2)</f>
        <v>0</v>
      </c>
      <c r="AB191" s="32">
        <f>ROUND(VLOOKUP($B191,'3.ข้อมูลงบทดลองปัจจุบัน'!$A$5:$CL$846,27,0),2)</f>
        <v>0</v>
      </c>
      <c r="AC191" s="32">
        <f>ROUND(VLOOKUP($B191,'3.ข้อมูลงบทดลองปัจจุบัน'!$A$5:$CL$846,28,0),2)</f>
        <v>0</v>
      </c>
      <c r="AD191" s="32">
        <f>ROUND(VLOOKUP($B191,'3.ข้อมูลงบทดลองปัจจุบัน'!$A$5:$CL$846,29,0),2)</f>
        <v>0</v>
      </c>
      <c r="AE191" s="32">
        <f>ROUND(VLOOKUP($B191,'3.ข้อมูลงบทดลองปัจจุบัน'!$A$5:$CL$846,30,0),2)</f>
        <v>0</v>
      </c>
      <c r="AF191" s="32">
        <f>ROUND(VLOOKUP($B191,'3.ข้อมูลงบทดลองปัจจุบัน'!$A$5:$CL$846,31,0),2)</f>
        <v>0</v>
      </c>
      <c r="AG191" s="32">
        <f>ROUND(VLOOKUP($B191,'3.ข้อมูลงบทดลองปัจจุบัน'!$A$5:$CL$846,32,0),2)</f>
        <v>0</v>
      </c>
      <c r="AH191" s="32">
        <f>ROUND(VLOOKUP($B191,'3.ข้อมูลงบทดลองปัจจุบัน'!$A$5:$CL$846,33,0),2)</f>
        <v>0</v>
      </c>
      <c r="AI191" s="32">
        <f>ROUND(VLOOKUP($B191,'3.ข้อมูลงบทดลองปัจจุบัน'!$A$5:$CL$846,34,0),2)</f>
        <v>0</v>
      </c>
      <c r="AJ191" s="32">
        <f>ROUND(VLOOKUP($B191,'3.ข้อมูลงบทดลองปัจจุบัน'!$A$5:$CL$846,35,0),2)</f>
        <v>0</v>
      </c>
      <c r="AK191" s="32">
        <f>ROUND(VLOOKUP($B191,'3.ข้อมูลงบทดลองปัจจุบัน'!$A$5:$CL$846,36,0),2)</f>
        <v>0</v>
      </c>
      <c r="AL191" s="32">
        <f>ROUND(VLOOKUP($B191,'3.ข้อมูลงบทดลองปัจจุบัน'!$A$5:$CL$846,37,0),2)</f>
        <v>0</v>
      </c>
      <c r="AM191" s="32">
        <f>ROUND(VLOOKUP($B191,'3.ข้อมูลงบทดลองปัจจุบัน'!$A$5:$CL$846,38,0),2)</f>
        <v>0</v>
      </c>
      <c r="AN191" s="32">
        <f>ROUND(VLOOKUP($B191,'3.ข้อมูลงบทดลองปัจจุบัน'!$A$5:$CL$846,39,0),2)</f>
        <v>0</v>
      </c>
      <c r="AO191" s="32">
        <f>ROUND(VLOOKUP($B191,'3.ข้อมูลงบทดลองปัจจุบัน'!$A$5:$CL$846,40,0),2)</f>
        <v>0</v>
      </c>
      <c r="AP191" s="32">
        <f>ROUND(VLOOKUP($B191,'3.ข้อมูลงบทดลองปัจจุบัน'!$A$5:$CL$846,41,0),2)</f>
        <v>0</v>
      </c>
      <c r="AQ191" s="32">
        <f>ROUND(VLOOKUP($B191,'3.ข้อมูลงบทดลองปัจจุบัน'!$A$5:$CL$846,42,0),2)</f>
        <v>0</v>
      </c>
      <c r="AR191" s="32">
        <f>ROUND(VLOOKUP($B191,'3.ข้อมูลงบทดลองปัจจุบัน'!$A$5:$CL$846,43,0),2)</f>
        <v>0</v>
      </c>
      <c r="AS191" s="32">
        <f>ROUND(VLOOKUP($B191,'3.ข้อมูลงบทดลองปัจจุบัน'!$A$5:$CL$846,44,0),2)</f>
        <v>0</v>
      </c>
      <c r="AT191" s="32">
        <f>ROUND(VLOOKUP($B191,'3.ข้อมูลงบทดลองปัจจุบัน'!$A$5:$CL$846,45,0),2)</f>
        <v>3500</v>
      </c>
      <c r="AU191" s="32">
        <f>ROUND(VLOOKUP($B191,'3.ข้อมูลงบทดลองปัจจุบัน'!$A$5:$CL$846,46,0),2)</f>
        <v>0</v>
      </c>
      <c r="AV191" s="32">
        <f>ROUND(VLOOKUP($B191,'3.ข้อมูลงบทดลองปัจจุบัน'!$A$5:$CL$846,47,0),2)</f>
        <v>0</v>
      </c>
      <c r="AW191" s="32">
        <f>ROUND(VLOOKUP($B191,'3.ข้อมูลงบทดลองปัจจุบัน'!$A$5:$CL$846,48,0),2)</f>
        <v>0</v>
      </c>
      <c r="AX191" s="32">
        <f>ROUND(VLOOKUP($B191,'3.ข้อมูลงบทดลองปัจจุบัน'!$A$5:$CL$846,49,0),2)</f>
        <v>0</v>
      </c>
      <c r="AY191" s="32">
        <f>ROUND(VLOOKUP($B191,'3.ข้อมูลงบทดลองปัจจุบัน'!$A$5:$CL$846,50,0),2)</f>
        <v>0</v>
      </c>
      <c r="AZ191" s="32">
        <f>ROUND(VLOOKUP($B191,'3.ข้อมูลงบทดลองปัจจุบัน'!$A$5:$CL$846,51,0),2)</f>
        <v>0</v>
      </c>
      <c r="BA191" s="32">
        <f>ROUND(VLOOKUP($B191,'3.ข้อมูลงบทดลองปัจจุบัน'!$A$5:$CL$846,52,0),2)</f>
        <v>0</v>
      </c>
      <c r="BB191" s="32">
        <f>ROUND(VLOOKUP($B191,'3.ข้อมูลงบทดลองปัจจุบัน'!$A$5:$CL$846,53,0),2)</f>
        <v>0</v>
      </c>
      <c r="BC191" s="32">
        <f>ROUND(VLOOKUP($B191,'3.ข้อมูลงบทดลองปัจจุบัน'!$A$5:$CL$846,54,0),2)</f>
        <v>0</v>
      </c>
      <c r="BD191" s="32">
        <f>ROUND(VLOOKUP($B191,'3.ข้อมูลงบทดลองปัจจุบัน'!$A$5:$CL$846,55,0),2)</f>
        <v>0</v>
      </c>
      <c r="BE191" s="32">
        <f>ROUND(VLOOKUP($B191,'3.ข้อมูลงบทดลองปัจจุบัน'!$A$5:$CL$846,56,0),2)</f>
        <v>0</v>
      </c>
      <c r="BF191" s="32">
        <f>ROUND(VLOOKUP($B191,'3.ข้อมูลงบทดลองปัจจุบัน'!$A$5:$CL$846,57,0),2)</f>
        <v>0</v>
      </c>
      <c r="BG191" s="32">
        <f>ROUND(VLOOKUP($B191,'3.ข้อมูลงบทดลองปัจจุบัน'!$A$5:$CL$846,58,0),2)</f>
        <v>0</v>
      </c>
      <c r="BH191" s="32">
        <f>ROUND(VLOOKUP($B191,'3.ข้อมูลงบทดลองปัจจุบัน'!$A$5:$CL$846,59,0),2)</f>
        <v>0</v>
      </c>
      <c r="BI191" s="32">
        <f>ROUND(VLOOKUP($B191,'3.ข้อมูลงบทดลองปัจจุบัน'!$A$5:$CL$846,60,0),2)</f>
        <v>0</v>
      </c>
      <c r="BJ191" s="32">
        <f>ROUND(VLOOKUP($B191,'3.ข้อมูลงบทดลองปัจจุบัน'!$A$5:$CL$846,61,0),2)</f>
        <v>0</v>
      </c>
      <c r="BK191" s="32">
        <f>ROUND(VLOOKUP($B191,'3.ข้อมูลงบทดลองปัจจุบัน'!$A$5:$CL$846,62,0),2)</f>
        <v>0</v>
      </c>
      <c r="BL191" s="32">
        <f>ROUND(VLOOKUP($B191,'3.ข้อมูลงบทดลองปัจจุบัน'!$A$5:$CL$846,63,0),2)</f>
        <v>0</v>
      </c>
      <c r="BM191" s="32">
        <f>ROUND(VLOOKUP($B191,'3.ข้อมูลงบทดลองปัจจุบัน'!$A$5:$CL$846,64,0),2)</f>
        <v>0</v>
      </c>
      <c r="BN191" s="32">
        <f>ROUND(VLOOKUP($B191,'3.ข้อมูลงบทดลองปัจจุบัน'!$A$5:$CL$846,65,0),2)</f>
        <v>0</v>
      </c>
      <c r="BO191" s="32">
        <f>ROUND(VLOOKUP($B191,'3.ข้อมูลงบทดลองปัจจุบัน'!$A$5:$CL$846,66,0),2)</f>
        <v>0</v>
      </c>
      <c r="BP191" s="32">
        <f>ROUND(VLOOKUP($B191,'3.ข้อมูลงบทดลองปัจจุบัน'!$A$5:$CL$846,67,0),2)</f>
        <v>0</v>
      </c>
      <c r="BQ191" s="32">
        <f>ROUND(VLOOKUP($B191,'3.ข้อมูลงบทดลองปัจจุบัน'!$A$5:$CL$846,68,0),2)</f>
        <v>0</v>
      </c>
      <c r="BR191" s="32">
        <f>ROUND(VLOOKUP($B191,'3.ข้อมูลงบทดลองปัจจุบัน'!$A$5:$CL$846,69,0),2)</f>
        <v>0</v>
      </c>
      <c r="BS191" s="32">
        <f>ROUND(VLOOKUP($B191,'3.ข้อมูลงบทดลองปัจจุบัน'!$A$5:$CL$846,70,0),2)</f>
        <v>0</v>
      </c>
      <c r="BT191" s="32">
        <f>ROUND(VLOOKUP($B191,'3.ข้อมูลงบทดลองปัจจุบัน'!$A$5:$CL$846,71,0),2)</f>
        <v>0</v>
      </c>
      <c r="BU191" s="32">
        <f>ROUND(VLOOKUP($B191,'3.ข้อมูลงบทดลองปัจจุบัน'!$A$5:$CL$846,72,0),2)</f>
        <v>0</v>
      </c>
      <c r="BV191" s="32">
        <f>ROUND(VLOOKUP($B191,'3.ข้อมูลงบทดลองปัจจุบัน'!$A$5:$CL$846,73,0),2)</f>
        <v>0</v>
      </c>
      <c r="BW191" s="32">
        <f>ROUND(VLOOKUP($B191,'3.ข้อมูลงบทดลองปัจจุบัน'!$A$5:$CL$846,74,0),2)</f>
        <v>0</v>
      </c>
      <c r="BX191" s="32">
        <f>ROUND(VLOOKUP($B191,'3.ข้อมูลงบทดลองปัจจุบัน'!$A$5:$CL$846,75,0),2)</f>
        <v>0</v>
      </c>
      <c r="BY191" s="32">
        <f>ROUND(VLOOKUP($B191,'3.ข้อมูลงบทดลองปัจจุบัน'!$A$5:$CL$846,76,0),2)</f>
        <v>0</v>
      </c>
      <c r="BZ191" s="32">
        <f>ROUND(VLOOKUP($B191,'3.ข้อมูลงบทดลองปัจจุบัน'!$A$5:$CL$846,77,0),2)</f>
        <v>0</v>
      </c>
      <c r="CA191" s="32">
        <f>ROUND(VLOOKUP($B191,'3.ข้อมูลงบทดลองปัจจุบัน'!$A$5:$CL$846,78,0),2)</f>
        <v>0</v>
      </c>
      <c r="CB191" s="32">
        <f>ROUND(VLOOKUP($B191,'3.ข้อมูลงบทดลองปัจจุบัน'!$A$5:$CL$846,79,0),2)</f>
        <v>0</v>
      </c>
      <c r="CC191" s="32">
        <f>ROUND(VLOOKUP($B191,'3.ข้อมูลงบทดลองปัจจุบัน'!$A$5:$CL$846,80,0),2)</f>
        <v>0</v>
      </c>
      <c r="CD191" s="32">
        <f>ROUND(VLOOKUP($B191,'3.ข้อมูลงบทดลองปัจจุบัน'!$A$5:$CL$846,81,0),2)</f>
        <v>0</v>
      </c>
      <c r="CE191" s="32">
        <f>ROUND(VLOOKUP($B191,'3.ข้อมูลงบทดลองปัจจุบัน'!$A$5:$CL$846,82,0),2)</f>
        <v>0</v>
      </c>
      <c r="CF191" s="32">
        <f>ROUND(VLOOKUP($B191,'3.ข้อมูลงบทดลองปัจจุบัน'!$A$5:$CL$846,83,0),2)</f>
        <v>0</v>
      </c>
      <c r="CG191" s="32">
        <f>ROUND(VLOOKUP($B191,'3.ข้อมูลงบทดลองปัจจุบัน'!$A$5:$CL$846,84,0),2)</f>
        <v>0</v>
      </c>
      <c r="CH191" s="32">
        <f>ROUND(VLOOKUP($B191,'3.ข้อมูลงบทดลองปัจจุบัน'!$A$5:$CL$846,85,0),2)</f>
        <v>0</v>
      </c>
      <c r="CI191" s="32">
        <f>ROUND(VLOOKUP($B191,'3.ข้อมูลงบทดลองปัจจุบัน'!$A$5:$CL$846,86,0),2)</f>
        <v>0</v>
      </c>
      <c r="CJ191" s="32">
        <f>ROUND(VLOOKUP($B191,'3.ข้อมูลงบทดลองปัจจุบัน'!$A$5:$CL$846,87,0),2)</f>
        <v>0</v>
      </c>
      <c r="CK191" s="32">
        <f>ROUND(VLOOKUP($B191,'3.ข้อมูลงบทดลองปัจจุบัน'!$A$5:$CL$846,88,0),2)</f>
        <v>0</v>
      </c>
      <c r="CL191" s="32">
        <f>ROUND(VLOOKUP($B191,'3.ข้อมูลงบทดลองปัจจุบัน'!$A$5:$CL$846,89,0),2)</f>
        <v>0</v>
      </c>
      <c r="CM191" s="32">
        <f>ROUND(VLOOKUP($B191,'3.ข้อมูลงบทดลองปัจจุบัน'!$A$5:$CL$846,90,0),2)</f>
        <v>0</v>
      </c>
      <c r="CO191" s="75"/>
    </row>
    <row r="192" spans="1:93" x14ac:dyDescent="0.7">
      <c r="A192" s="101" t="s">
        <v>1472</v>
      </c>
      <c r="B192" s="101" t="s">
        <v>2091</v>
      </c>
      <c r="C192" s="100" t="s">
        <v>736</v>
      </c>
      <c r="D192" s="32">
        <f>ROUND(VLOOKUP($B192,'3.ข้อมูลงบทดลองปัจจุบัน'!$A$5:$CL$846,3,0),2)</f>
        <v>0</v>
      </c>
      <c r="E192" s="32">
        <f>ROUND(VLOOKUP($B192,'3.ข้อมูลงบทดลองปัจจุบัน'!$A$5:$CL$846,4,0),2)</f>
        <v>0</v>
      </c>
      <c r="F192" s="32">
        <f>ROUND(VLOOKUP($B192,'3.ข้อมูลงบทดลองปัจจุบัน'!$A$5:$CL$846,5,0),2)</f>
        <v>0</v>
      </c>
      <c r="G192" s="32">
        <f>ROUND(VLOOKUP($B192,'3.ข้อมูลงบทดลองปัจจุบัน'!$A$5:$CL$846,6,0),2)</f>
        <v>0</v>
      </c>
      <c r="H192" s="32">
        <f>ROUND(VLOOKUP($B192,'3.ข้อมูลงบทดลองปัจจุบัน'!$A$5:$CL$846,7,0),2)</f>
        <v>0</v>
      </c>
      <c r="I192" s="32">
        <f>ROUND(VLOOKUP($B192,'3.ข้อมูลงบทดลองปัจจุบัน'!$A$5:$CL$846,8,0),2)</f>
        <v>0</v>
      </c>
      <c r="J192" s="32">
        <f>ROUND(VLOOKUP($B192,'3.ข้อมูลงบทดลองปัจจุบัน'!$A$5:$CL$846,9,0),2)</f>
        <v>0</v>
      </c>
      <c r="K192" s="32">
        <f>ROUND(VLOOKUP($B192,'3.ข้อมูลงบทดลองปัจจุบัน'!$A$5:$CL$846,10,0),2)</f>
        <v>0</v>
      </c>
      <c r="L192" s="32">
        <f>ROUND(VLOOKUP($B192,'3.ข้อมูลงบทดลองปัจจุบัน'!$A$5:$CL$846,11,0),2)</f>
        <v>0</v>
      </c>
      <c r="M192" s="32">
        <f>ROUND(VLOOKUP($B192,'3.ข้อมูลงบทดลองปัจจุบัน'!$A$5:$CL$846,12,0),2)</f>
        <v>0</v>
      </c>
      <c r="N192" s="32">
        <f>ROUND(VLOOKUP($B192,'3.ข้อมูลงบทดลองปัจจุบัน'!$A$5:$CL$846,13,0),2)</f>
        <v>0</v>
      </c>
      <c r="O192" s="32">
        <f>ROUND(VLOOKUP($B192,'3.ข้อมูลงบทดลองปัจจุบัน'!$A$5:$CL$846,14,0),2)</f>
        <v>0</v>
      </c>
      <c r="P192" s="32">
        <f>ROUND(VLOOKUP($B192,'3.ข้อมูลงบทดลองปัจจุบัน'!$A$5:$CL$846,15,0),2)</f>
        <v>0</v>
      </c>
      <c r="Q192" s="32">
        <f>ROUND(VLOOKUP($B192,'3.ข้อมูลงบทดลองปัจจุบัน'!$A$5:$CL$846,16,0),2)</f>
        <v>0</v>
      </c>
      <c r="R192" s="32">
        <f>ROUND(VLOOKUP($B192,'3.ข้อมูลงบทดลองปัจจุบัน'!$A$5:$CL$846,17,0),2)</f>
        <v>0</v>
      </c>
      <c r="S192" s="32">
        <f>ROUND(VLOOKUP($B192,'3.ข้อมูลงบทดลองปัจจุบัน'!$A$5:$CL$846,18,0),2)</f>
        <v>0</v>
      </c>
      <c r="T192" s="32">
        <f>ROUND(VLOOKUP($B192,'3.ข้อมูลงบทดลองปัจจุบัน'!$A$5:$CL$846,19,0),2)</f>
        <v>224000</v>
      </c>
      <c r="U192" s="32">
        <f>ROUND(VLOOKUP($B192,'3.ข้อมูลงบทดลองปัจจุบัน'!$A$5:$CL$846,20,0),2)</f>
        <v>0</v>
      </c>
      <c r="V192" s="32">
        <f>ROUND(VLOOKUP($B192,'3.ข้อมูลงบทดลองปัจจุบัน'!$A$5:$CL$846,21,0),2)</f>
        <v>0</v>
      </c>
      <c r="W192" s="32">
        <f>ROUND(VLOOKUP($B192,'3.ข้อมูลงบทดลองปัจจุบัน'!$A$5:$CL$846,22,0),2)</f>
        <v>0</v>
      </c>
      <c r="X192" s="32">
        <f>ROUND(VLOOKUP($B192,'3.ข้อมูลงบทดลองปัจจุบัน'!$A$5:$CL$846,23,0),2)</f>
        <v>0</v>
      </c>
      <c r="Y192" s="32">
        <f>ROUND(VLOOKUP($B192,'3.ข้อมูลงบทดลองปัจจุบัน'!$A$5:$CL$846,24,0),2)</f>
        <v>0</v>
      </c>
      <c r="Z192" s="32">
        <f>ROUND(VLOOKUP($B192,'3.ข้อมูลงบทดลองปัจจุบัน'!$A$5:$CL$846,25,0),2)</f>
        <v>0</v>
      </c>
      <c r="AA192" s="32">
        <f>ROUND(VLOOKUP($B192,'3.ข้อมูลงบทดลองปัจจุบัน'!$A$5:$CL$846,26,0),2)</f>
        <v>0</v>
      </c>
      <c r="AB192" s="32">
        <f>ROUND(VLOOKUP($B192,'3.ข้อมูลงบทดลองปัจจุบัน'!$A$5:$CL$846,27,0),2)</f>
        <v>0</v>
      </c>
      <c r="AC192" s="32">
        <f>ROUND(VLOOKUP($B192,'3.ข้อมูลงบทดลองปัจจุบัน'!$A$5:$CL$846,28,0),2)</f>
        <v>0</v>
      </c>
      <c r="AD192" s="32">
        <f>ROUND(VLOOKUP($B192,'3.ข้อมูลงบทดลองปัจจุบัน'!$A$5:$CL$846,29,0),2)</f>
        <v>0</v>
      </c>
      <c r="AE192" s="32">
        <f>ROUND(VLOOKUP($B192,'3.ข้อมูลงบทดลองปัจจุบัน'!$A$5:$CL$846,30,0),2)</f>
        <v>0</v>
      </c>
      <c r="AF192" s="32">
        <f>ROUND(VLOOKUP($B192,'3.ข้อมูลงบทดลองปัจจุบัน'!$A$5:$CL$846,31,0),2)</f>
        <v>0</v>
      </c>
      <c r="AG192" s="32">
        <f>ROUND(VLOOKUP($B192,'3.ข้อมูลงบทดลองปัจจุบัน'!$A$5:$CL$846,32,0),2)</f>
        <v>0</v>
      </c>
      <c r="AH192" s="32">
        <f>ROUND(VLOOKUP($B192,'3.ข้อมูลงบทดลองปัจจุบัน'!$A$5:$CL$846,33,0),2)</f>
        <v>0</v>
      </c>
      <c r="AI192" s="32">
        <f>ROUND(VLOOKUP($B192,'3.ข้อมูลงบทดลองปัจจุบัน'!$A$5:$CL$846,34,0),2)</f>
        <v>0</v>
      </c>
      <c r="AJ192" s="32">
        <f>ROUND(VLOOKUP($B192,'3.ข้อมูลงบทดลองปัจจุบัน'!$A$5:$CL$846,35,0),2)</f>
        <v>0</v>
      </c>
      <c r="AK192" s="32">
        <f>ROUND(VLOOKUP($B192,'3.ข้อมูลงบทดลองปัจจุบัน'!$A$5:$CL$846,36,0),2)</f>
        <v>0</v>
      </c>
      <c r="AL192" s="32">
        <f>ROUND(VLOOKUP($B192,'3.ข้อมูลงบทดลองปัจจุบัน'!$A$5:$CL$846,37,0),2)</f>
        <v>0</v>
      </c>
      <c r="AM192" s="32">
        <f>ROUND(VLOOKUP($B192,'3.ข้อมูลงบทดลองปัจจุบัน'!$A$5:$CL$846,38,0),2)</f>
        <v>0</v>
      </c>
      <c r="AN192" s="32">
        <f>ROUND(VLOOKUP($B192,'3.ข้อมูลงบทดลองปัจจุบัน'!$A$5:$CL$846,39,0),2)</f>
        <v>0</v>
      </c>
      <c r="AO192" s="32">
        <f>ROUND(VLOOKUP($B192,'3.ข้อมูลงบทดลองปัจจุบัน'!$A$5:$CL$846,40,0),2)</f>
        <v>0</v>
      </c>
      <c r="AP192" s="32">
        <f>ROUND(VLOOKUP($B192,'3.ข้อมูลงบทดลองปัจจุบัน'!$A$5:$CL$846,41,0),2)</f>
        <v>0</v>
      </c>
      <c r="AQ192" s="32">
        <f>ROUND(VLOOKUP($B192,'3.ข้อมูลงบทดลองปัจจุบัน'!$A$5:$CL$846,42,0),2)</f>
        <v>0</v>
      </c>
      <c r="AR192" s="32">
        <f>ROUND(VLOOKUP($B192,'3.ข้อมูลงบทดลองปัจจุบัน'!$A$5:$CL$846,43,0),2)</f>
        <v>0</v>
      </c>
      <c r="AS192" s="32">
        <f>ROUND(VLOOKUP($B192,'3.ข้อมูลงบทดลองปัจจุบัน'!$A$5:$CL$846,44,0),2)</f>
        <v>0</v>
      </c>
      <c r="AT192" s="32">
        <f>ROUND(VLOOKUP($B192,'3.ข้อมูลงบทดลองปัจจุบัน'!$A$5:$CL$846,45,0),2)</f>
        <v>0</v>
      </c>
      <c r="AU192" s="32">
        <f>ROUND(VLOOKUP($B192,'3.ข้อมูลงบทดลองปัจจุบัน'!$A$5:$CL$846,46,0),2)</f>
        <v>0</v>
      </c>
      <c r="AV192" s="32">
        <f>ROUND(VLOOKUP($B192,'3.ข้อมูลงบทดลองปัจจุบัน'!$A$5:$CL$846,47,0),2)</f>
        <v>0</v>
      </c>
      <c r="AW192" s="32">
        <f>ROUND(VLOOKUP($B192,'3.ข้อมูลงบทดลองปัจจุบัน'!$A$5:$CL$846,48,0),2)</f>
        <v>0</v>
      </c>
      <c r="AX192" s="32">
        <f>ROUND(VLOOKUP($B192,'3.ข้อมูลงบทดลองปัจจุบัน'!$A$5:$CL$846,49,0),2)</f>
        <v>0</v>
      </c>
      <c r="AY192" s="32">
        <f>ROUND(VLOOKUP($B192,'3.ข้อมูลงบทดลองปัจจุบัน'!$A$5:$CL$846,50,0),2)</f>
        <v>0</v>
      </c>
      <c r="AZ192" s="32">
        <f>ROUND(VLOOKUP($B192,'3.ข้อมูลงบทดลองปัจจุบัน'!$A$5:$CL$846,51,0),2)</f>
        <v>0</v>
      </c>
      <c r="BA192" s="32">
        <f>ROUND(VLOOKUP($B192,'3.ข้อมูลงบทดลองปัจจุบัน'!$A$5:$CL$846,52,0),2)</f>
        <v>0</v>
      </c>
      <c r="BB192" s="32">
        <f>ROUND(VLOOKUP($B192,'3.ข้อมูลงบทดลองปัจจุบัน'!$A$5:$CL$846,53,0),2)</f>
        <v>75000</v>
      </c>
      <c r="BC192" s="32">
        <f>ROUND(VLOOKUP($B192,'3.ข้อมูลงบทดลองปัจจุบัน'!$A$5:$CL$846,54,0),2)</f>
        <v>0</v>
      </c>
      <c r="BD192" s="32">
        <f>ROUND(VLOOKUP($B192,'3.ข้อมูลงบทดลองปัจจุบัน'!$A$5:$CL$846,55,0),2)</f>
        <v>0</v>
      </c>
      <c r="BE192" s="32">
        <f>ROUND(VLOOKUP($B192,'3.ข้อมูลงบทดลองปัจจุบัน'!$A$5:$CL$846,56,0),2)</f>
        <v>0</v>
      </c>
      <c r="BF192" s="32">
        <f>ROUND(VLOOKUP($B192,'3.ข้อมูลงบทดลองปัจจุบัน'!$A$5:$CL$846,57,0),2)</f>
        <v>0</v>
      </c>
      <c r="BG192" s="32">
        <f>ROUND(VLOOKUP($B192,'3.ข้อมูลงบทดลองปัจจุบัน'!$A$5:$CL$846,58,0),2)</f>
        <v>0</v>
      </c>
      <c r="BH192" s="32">
        <f>ROUND(VLOOKUP($B192,'3.ข้อมูลงบทดลองปัจจุบัน'!$A$5:$CL$846,59,0),2)</f>
        <v>0</v>
      </c>
      <c r="BI192" s="32">
        <f>ROUND(VLOOKUP($B192,'3.ข้อมูลงบทดลองปัจจุบัน'!$A$5:$CL$846,60,0),2)</f>
        <v>0</v>
      </c>
      <c r="BJ192" s="32">
        <f>ROUND(VLOOKUP($B192,'3.ข้อมูลงบทดลองปัจจุบัน'!$A$5:$CL$846,61,0),2)</f>
        <v>0</v>
      </c>
      <c r="BK192" s="32">
        <f>ROUND(VLOOKUP($B192,'3.ข้อมูลงบทดลองปัจจุบัน'!$A$5:$CL$846,62,0),2)</f>
        <v>0</v>
      </c>
      <c r="BL192" s="32">
        <f>ROUND(VLOOKUP($B192,'3.ข้อมูลงบทดลองปัจจุบัน'!$A$5:$CL$846,63,0),2)</f>
        <v>0</v>
      </c>
      <c r="BM192" s="32">
        <f>ROUND(VLOOKUP($B192,'3.ข้อมูลงบทดลองปัจจุบัน'!$A$5:$CL$846,64,0),2)</f>
        <v>0</v>
      </c>
      <c r="BN192" s="32">
        <f>ROUND(VLOOKUP($B192,'3.ข้อมูลงบทดลองปัจจุบัน'!$A$5:$CL$846,65,0),2)</f>
        <v>0</v>
      </c>
      <c r="BO192" s="32">
        <f>ROUND(VLOOKUP($B192,'3.ข้อมูลงบทดลองปัจจุบัน'!$A$5:$CL$846,66,0),2)</f>
        <v>0</v>
      </c>
      <c r="BP192" s="32">
        <f>ROUND(VLOOKUP($B192,'3.ข้อมูลงบทดลองปัจจุบัน'!$A$5:$CL$846,67,0),2)</f>
        <v>0</v>
      </c>
      <c r="BQ192" s="32">
        <f>ROUND(VLOOKUP($B192,'3.ข้อมูลงบทดลองปัจจุบัน'!$A$5:$CL$846,68,0),2)</f>
        <v>0</v>
      </c>
      <c r="BR192" s="32">
        <f>ROUND(VLOOKUP($B192,'3.ข้อมูลงบทดลองปัจจุบัน'!$A$5:$CL$846,69,0),2)</f>
        <v>0</v>
      </c>
      <c r="BS192" s="32">
        <f>ROUND(VLOOKUP($B192,'3.ข้อมูลงบทดลองปัจจุบัน'!$A$5:$CL$846,70,0),2)</f>
        <v>2720300</v>
      </c>
      <c r="BT192" s="32">
        <f>ROUND(VLOOKUP($B192,'3.ข้อมูลงบทดลองปัจจุบัน'!$A$5:$CL$846,71,0),2)</f>
        <v>0</v>
      </c>
      <c r="BU192" s="32">
        <f>ROUND(VLOOKUP($B192,'3.ข้อมูลงบทดลองปัจจุบัน'!$A$5:$CL$846,72,0),2)</f>
        <v>0</v>
      </c>
      <c r="BV192" s="32">
        <f>ROUND(VLOOKUP($B192,'3.ข้อมูลงบทดลองปัจจุบัน'!$A$5:$CL$846,73,0),2)</f>
        <v>8426750</v>
      </c>
      <c r="BW192" s="32">
        <f>ROUND(VLOOKUP($B192,'3.ข้อมูลงบทดลองปัจจุบัน'!$A$5:$CL$846,74,0),2)</f>
        <v>0</v>
      </c>
      <c r="BX192" s="32">
        <f>ROUND(VLOOKUP($B192,'3.ข้อมูลงบทดลองปัจจุบัน'!$A$5:$CL$846,75,0),2)</f>
        <v>0</v>
      </c>
      <c r="BY192" s="32">
        <f>ROUND(VLOOKUP($B192,'3.ข้อมูลงบทดลองปัจจุบัน'!$A$5:$CL$846,76,0),2)</f>
        <v>0</v>
      </c>
      <c r="BZ192" s="32">
        <f>ROUND(VLOOKUP($B192,'3.ข้อมูลงบทดลองปัจจุบัน'!$A$5:$CL$846,77,0),2)</f>
        <v>0</v>
      </c>
      <c r="CA192" s="32">
        <f>ROUND(VLOOKUP($B192,'3.ข้อมูลงบทดลองปัจจุบัน'!$A$5:$CL$846,78,0),2)</f>
        <v>0</v>
      </c>
      <c r="CB192" s="32">
        <f>ROUND(VLOOKUP($B192,'3.ข้อมูลงบทดลองปัจจุบัน'!$A$5:$CL$846,79,0),2)</f>
        <v>0</v>
      </c>
      <c r="CC192" s="32">
        <f>ROUND(VLOOKUP($B192,'3.ข้อมูลงบทดลองปัจจุบัน'!$A$5:$CL$846,80,0),2)</f>
        <v>0</v>
      </c>
      <c r="CD192" s="32">
        <f>ROUND(VLOOKUP($B192,'3.ข้อมูลงบทดลองปัจจุบัน'!$A$5:$CL$846,81,0),2)</f>
        <v>20000</v>
      </c>
      <c r="CE192" s="32">
        <f>ROUND(VLOOKUP($B192,'3.ข้อมูลงบทดลองปัจจุบัน'!$A$5:$CL$846,82,0),2)</f>
        <v>0</v>
      </c>
      <c r="CF192" s="32">
        <f>ROUND(VLOOKUP($B192,'3.ข้อมูลงบทดลองปัจจุบัน'!$A$5:$CL$846,83,0),2)</f>
        <v>0</v>
      </c>
      <c r="CG192" s="32">
        <f>ROUND(VLOOKUP($B192,'3.ข้อมูลงบทดลองปัจจุบัน'!$A$5:$CL$846,84,0),2)</f>
        <v>0</v>
      </c>
      <c r="CH192" s="32">
        <f>ROUND(VLOOKUP($B192,'3.ข้อมูลงบทดลองปัจจุบัน'!$A$5:$CL$846,85,0),2)</f>
        <v>0</v>
      </c>
      <c r="CI192" s="32">
        <f>ROUND(VLOOKUP($B192,'3.ข้อมูลงบทดลองปัจจุบัน'!$A$5:$CL$846,86,0),2)</f>
        <v>0</v>
      </c>
      <c r="CJ192" s="32">
        <f>ROUND(VLOOKUP($B192,'3.ข้อมูลงบทดลองปัจจุบัน'!$A$5:$CL$846,87,0),2)</f>
        <v>0</v>
      </c>
      <c r="CK192" s="32">
        <f>ROUND(VLOOKUP($B192,'3.ข้อมูลงบทดลองปัจจุบัน'!$A$5:$CL$846,88,0),2)</f>
        <v>0</v>
      </c>
      <c r="CL192" s="32">
        <f>ROUND(VLOOKUP($B192,'3.ข้อมูลงบทดลองปัจจุบัน'!$A$5:$CL$846,89,0),2)</f>
        <v>0</v>
      </c>
      <c r="CM192" s="32">
        <f>ROUND(VLOOKUP($B192,'3.ข้อมูลงบทดลองปัจจุบัน'!$A$5:$CL$846,90,0),2)</f>
        <v>0</v>
      </c>
      <c r="CO192" s="75"/>
    </row>
    <row r="193" spans="1:94" x14ac:dyDescent="0.7">
      <c r="A193" s="101" t="s">
        <v>1472</v>
      </c>
      <c r="B193" s="101" t="s">
        <v>2092</v>
      </c>
      <c r="C193" s="100" t="s">
        <v>737</v>
      </c>
      <c r="D193" s="32">
        <f>ROUND(VLOOKUP($B193,'3.ข้อมูลงบทดลองปัจจุบัน'!$A$5:$CL$846,3,0),2)</f>
        <v>3692628</v>
      </c>
      <c r="E193" s="32">
        <f>ROUND(VLOOKUP($B193,'3.ข้อมูลงบทดลองปัจจุบัน'!$A$5:$CL$846,4,0),2)</f>
        <v>0</v>
      </c>
      <c r="F193" s="32">
        <f>ROUND(VLOOKUP($B193,'3.ข้อมูลงบทดลองปัจจุบัน'!$A$5:$CL$846,5,0),2)</f>
        <v>0</v>
      </c>
      <c r="G193" s="32">
        <f>ROUND(VLOOKUP($B193,'3.ข้อมูลงบทดลองปัจจุบัน'!$A$5:$CL$846,6,0),2)</f>
        <v>6000</v>
      </c>
      <c r="H193" s="32">
        <f>ROUND(VLOOKUP($B193,'3.ข้อมูลงบทดลองปัจจุบัน'!$A$5:$CL$846,7,0),2)</f>
        <v>35000</v>
      </c>
      <c r="I193" s="32">
        <f>ROUND(VLOOKUP($B193,'3.ข้อมูลงบทดลองปัจจุบัน'!$A$5:$CL$846,8,0),2)</f>
        <v>0</v>
      </c>
      <c r="J193" s="32">
        <f>ROUND(VLOOKUP($B193,'3.ข้อมูลงบทดลองปัจจุบัน'!$A$5:$CL$846,9,0),2)</f>
        <v>430000</v>
      </c>
      <c r="K193" s="32">
        <f>ROUND(VLOOKUP($B193,'3.ข้อมูลงบทดลองปัจจุบัน'!$A$5:$CL$846,10,0),2)</f>
        <v>470000</v>
      </c>
      <c r="L193" s="32">
        <f>ROUND(VLOOKUP($B193,'3.ข้อมูลงบทดลองปัจจุบัน'!$A$5:$CL$846,11,0),2)</f>
        <v>0</v>
      </c>
      <c r="M193" s="32">
        <f>ROUND(VLOOKUP($B193,'3.ข้อมูลงบทดลองปัจจุบัน'!$A$5:$CL$846,12,0),2)</f>
        <v>60223.12</v>
      </c>
      <c r="N193" s="32">
        <f>ROUND(VLOOKUP($B193,'3.ข้อมูลงบทดลองปัจจุบัน'!$A$5:$CL$846,13,0),2)</f>
        <v>0</v>
      </c>
      <c r="O193" s="32">
        <f>ROUND(VLOOKUP($B193,'3.ข้อมูลงบทดลองปัจจุบัน'!$A$5:$CL$846,14,0),2)</f>
        <v>0</v>
      </c>
      <c r="P193" s="32">
        <f>ROUND(VLOOKUP($B193,'3.ข้อมูลงบทดลองปัจจุบัน'!$A$5:$CL$846,15,0),2)</f>
        <v>347217.67</v>
      </c>
      <c r="Q193" s="32">
        <f>ROUND(VLOOKUP($B193,'3.ข้อมูลงบทดลองปัจจุบัน'!$A$5:$CL$846,16,0),2)</f>
        <v>0</v>
      </c>
      <c r="R193" s="32">
        <f>ROUND(VLOOKUP($B193,'3.ข้อมูลงบทดลองปัจจุบัน'!$A$5:$CL$846,17,0),2)</f>
        <v>0</v>
      </c>
      <c r="S193" s="32">
        <f>ROUND(VLOOKUP($B193,'3.ข้อมูลงบทดลองปัจจุบัน'!$A$5:$CL$846,18,0),2)</f>
        <v>0</v>
      </c>
      <c r="T193" s="32">
        <f>ROUND(VLOOKUP($B193,'3.ข้อมูลงบทดลองปัจจุบัน'!$A$5:$CL$846,19,0),2)</f>
        <v>36782.800000000003</v>
      </c>
      <c r="U193" s="32">
        <f>ROUND(VLOOKUP($B193,'3.ข้อมูลงบทดลองปัจจุบัน'!$A$5:$CL$846,20,0),2)</f>
        <v>0</v>
      </c>
      <c r="V193" s="32">
        <f>ROUND(VLOOKUP($B193,'3.ข้อมูลงบทดลองปัจจุบัน'!$A$5:$CL$846,21,0),2)</f>
        <v>0</v>
      </c>
      <c r="W193" s="32">
        <f>ROUND(VLOOKUP($B193,'3.ข้อมูลงบทดลองปัจจุบัน'!$A$5:$CL$846,22,0),2)</f>
        <v>0</v>
      </c>
      <c r="X193" s="32">
        <f>ROUND(VLOOKUP($B193,'3.ข้อมูลงบทดลองปัจจุบัน'!$A$5:$CL$846,23,0),2)</f>
        <v>5960293.2000000002</v>
      </c>
      <c r="Y193" s="32">
        <f>ROUND(VLOOKUP($B193,'3.ข้อมูลงบทดลองปัจจุบัน'!$A$5:$CL$846,24,0),2)</f>
        <v>6000</v>
      </c>
      <c r="Z193" s="32">
        <f>ROUND(VLOOKUP($B193,'3.ข้อมูลงบทดลองปัจจุบัน'!$A$5:$CL$846,25,0),2)</f>
        <v>180000</v>
      </c>
      <c r="AA193" s="32">
        <f>ROUND(VLOOKUP($B193,'3.ข้อมูลงบทดลองปัจจุบัน'!$A$5:$CL$846,26,0),2)</f>
        <v>0</v>
      </c>
      <c r="AB193" s="32">
        <f>ROUND(VLOOKUP($B193,'3.ข้อมูลงบทดลองปัจจุบัน'!$A$5:$CL$846,27,0),2)</f>
        <v>0</v>
      </c>
      <c r="AC193" s="32">
        <f>ROUND(VLOOKUP($B193,'3.ข้อมูลงบทดลองปัจจุบัน'!$A$5:$CL$846,28,0),2)</f>
        <v>0</v>
      </c>
      <c r="AD193" s="32">
        <f>ROUND(VLOOKUP($B193,'3.ข้อมูลงบทดลองปัจจุบัน'!$A$5:$CL$846,29,0),2)</f>
        <v>0</v>
      </c>
      <c r="AE193" s="32">
        <f>ROUND(VLOOKUP($B193,'3.ข้อมูลงบทดลองปัจจุบัน'!$A$5:$CL$846,30,0),2)</f>
        <v>0</v>
      </c>
      <c r="AF193" s="32">
        <f>ROUND(VLOOKUP($B193,'3.ข้อมูลงบทดลองปัจจุบัน'!$A$5:$CL$846,31,0),2)</f>
        <v>0</v>
      </c>
      <c r="AG193" s="32">
        <f>ROUND(VLOOKUP($B193,'3.ข้อมูลงบทดลองปัจจุบัน'!$A$5:$CL$846,32,0),2)</f>
        <v>0</v>
      </c>
      <c r="AH193" s="32">
        <f>ROUND(VLOOKUP($B193,'3.ข้อมูลงบทดลองปัจจุบัน'!$A$5:$CL$846,33,0),2)</f>
        <v>0</v>
      </c>
      <c r="AI193" s="32">
        <f>ROUND(VLOOKUP($B193,'3.ข้อมูลงบทดลองปัจจุบัน'!$A$5:$CL$846,34,0),2)</f>
        <v>2783626.91</v>
      </c>
      <c r="AJ193" s="32">
        <f>ROUND(VLOOKUP($B193,'3.ข้อมูลงบทดลองปัจจุบัน'!$A$5:$CL$846,35,0),2)</f>
        <v>447800</v>
      </c>
      <c r="AK193" s="32">
        <f>ROUND(VLOOKUP($B193,'3.ข้อมูลงบทดลองปัจจุบัน'!$A$5:$CL$846,36,0),2)</f>
        <v>5000</v>
      </c>
      <c r="AL193" s="32">
        <f>ROUND(VLOOKUP($B193,'3.ข้อมูลงบทดลองปัจจุบัน'!$A$5:$CL$846,37,0),2)</f>
        <v>0</v>
      </c>
      <c r="AM193" s="32">
        <f>ROUND(VLOOKUP($B193,'3.ข้อมูลงบทดลองปัจจุบัน'!$A$5:$CL$846,38,0),2)</f>
        <v>119400</v>
      </c>
      <c r="AN193" s="32">
        <f>ROUND(VLOOKUP($B193,'3.ข้อมูลงบทดลองปัจจุบัน'!$A$5:$CL$846,39,0),2)</f>
        <v>0</v>
      </c>
      <c r="AO193" s="32">
        <f>ROUND(VLOOKUP($B193,'3.ข้อมูลงบทดลองปัจจุบัน'!$A$5:$CL$846,40,0),2)</f>
        <v>0</v>
      </c>
      <c r="AP193" s="32">
        <f>ROUND(VLOOKUP($B193,'3.ข้อมูลงบทดลองปัจจุบัน'!$A$5:$CL$846,41,0),2)</f>
        <v>0</v>
      </c>
      <c r="AQ193" s="32">
        <f>ROUND(VLOOKUP($B193,'3.ข้อมูลงบทดลองปัจจุบัน'!$A$5:$CL$846,42,0),2)</f>
        <v>0</v>
      </c>
      <c r="AR193" s="32">
        <f>ROUND(VLOOKUP($B193,'3.ข้อมูลงบทดลองปัจจุบัน'!$A$5:$CL$846,43,0),2)</f>
        <v>0</v>
      </c>
      <c r="AS193" s="32">
        <f>ROUND(VLOOKUP($B193,'3.ข้อมูลงบทดลองปัจจุบัน'!$A$5:$CL$846,44,0),2)</f>
        <v>0</v>
      </c>
      <c r="AT193" s="32">
        <f>ROUND(VLOOKUP($B193,'3.ข้อมูลงบทดลองปัจจุบัน'!$A$5:$CL$846,45,0),2)</f>
        <v>0</v>
      </c>
      <c r="AU193" s="32">
        <f>ROUND(VLOOKUP($B193,'3.ข้อมูลงบทดลองปัจจุบัน'!$A$5:$CL$846,46,0),2)</f>
        <v>0</v>
      </c>
      <c r="AV193" s="32">
        <f>ROUND(VLOOKUP($B193,'3.ข้อมูลงบทดลองปัจจุบัน'!$A$5:$CL$846,47,0),2)</f>
        <v>0</v>
      </c>
      <c r="AW193" s="32">
        <f>ROUND(VLOOKUP($B193,'3.ข้อมูลงบทดลองปัจจุบัน'!$A$5:$CL$846,48,0),2)</f>
        <v>264600</v>
      </c>
      <c r="AX193" s="32">
        <f>ROUND(VLOOKUP($B193,'3.ข้อมูลงบทดลองปัจจุบัน'!$A$5:$CL$846,49,0),2)</f>
        <v>0</v>
      </c>
      <c r="AY193" s="32">
        <f>ROUND(VLOOKUP($B193,'3.ข้อมูลงบทดลองปัจจุบัน'!$A$5:$CL$846,50,0),2)</f>
        <v>0</v>
      </c>
      <c r="AZ193" s="32">
        <f>ROUND(VLOOKUP($B193,'3.ข้อมูลงบทดลองปัจจุบัน'!$A$5:$CL$846,51,0),2)</f>
        <v>0</v>
      </c>
      <c r="BA193" s="32">
        <f>ROUND(VLOOKUP($B193,'3.ข้อมูลงบทดลองปัจจุบัน'!$A$5:$CL$846,52,0),2)</f>
        <v>0</v>
      </c>
      <c r="BB193" s="32">
        <f>ROUND(VLOOKUP($B193,'3.ข้อมูลงบทดลองปัจจุบัน'!$A$5:$CL$846,53,0),2)</f>
        <v>976000</v>
      </c>
      <c r="BC193" s="32">
        <f>ROUND(VLOOKUP($B193,'3.ข้อมูลงบทดลองปัจจุบัน'!$A$5:$CL$846,54,0),2)</f>
        <v>0</v>
      </c>
      <c r="BD193" s="32">
        <f>ROUND(VLOOKUP($B193,'3.ข้อมูลงบทดลองปัจจุบัน'!$A$5:$CL$846,55,0),2)</f>
        <v>0</v>
      </c>
      <c r="BE193" s="32">
        <f>ROUND(VLOOKUP($B193,'3.ข้อมูลงบทดลองปัจจุบัน'!$A$5:$CL$846,56,0),2)</f>
        <v>928436.14</v>
      </c>
      <c r="BF193" s="32">
        <f>ROUND(VLOOKUP($B193,'3.ข้อมูลงบทดลองปัจจุบัน'!$A$5:$CL$846,57,0),2)</f>
        <v>0</v>
      </c>
      <c r="BG193" s="32">
        <f>ROUND(VLOOKUP($B193,'3.ข้อมูลงบทดลองปัจจุบัน'!$A$5:$CL$846,58,0),2)</f>
        <v>0</v>
      </c>
      <c r="BH193" s="32">
        <f>ROUND(VLOOKUP($B193,'3.ข้อมูลงบทดลองปัจจุบัน'!$A$5:$CL$846,59,0),2)</f>
        <v>0</v>
      </c>
      <c r="BI193" s="32">
        <f>ROUND(VLOOKUP($B193,'3.ข้อมูลงบทดลองปัจจุบัน'!$A$5:$CL$846,60,0),2)</f>
        <v>0</v>
      </c>
      <c r="BJ193" s="32">
        <f>ROUND(VLOOKUP($B193,'3.ข้อมูลงบทดลองปัจจุบัน'!$A$5:$CL$846,61,0),2)</f>
        <v>0</v>
      </c>
      <c r="BK193" s="32">
        <f>ROUND(VLOOKUP($B193,'3.ข้อมูลงบทดลองปัจจุบัน'!$A$5:$CL$846,62,0),2)</f>
        <v>0</v>
      </c>
      <c r="BL193" s="32">
        <f>ROUND(VLOOKUP($B193,'3.ข้อมูลงบทดลองปัจจุบัน'!$A$5:$CL$846,63,0),2)</f>
        <v>343758.55</v>
      </c>
      <c r="BM193" s="32">
        <f>ROUND(VLOOKUP($B193,'3.ข้อมูลงบทดลองปัจจุบัน'!$A$5:$CL$846,64,0),2)</f>
        <v>0</v>
      </c>
      <c r="BN193" s="32">
        <f>ROUND(VLOOKUP($B193,'3.ข้อมูลงบทดลองปัจจุบัน'!$A$5:$CL$846,65,0),2)</f>
        <v>117000</v>
      </c>
      <c r="BO193" s="32">
        <f>ROUND(VLOOKUP($B193,'3.ข้อมูลงบทดลองปัจจุบัน'!$A$5:$CL$846,66,0),2)</f>
        <v>306000</v>
      </c>
      <c r="BP193" s="32">
        <f>ROUND(VLOOKUP($B193,'3.ข้อมูลงบทดลองปัจจุบัน'!$A$5:$CL$846,67,0),2)</f>
        <v>0</v>
      </c>
      <c r="BQ193" s="32">
        <f>ROUND(VLOOKUP($B193,'3.ข้อมูลงบทดลองปัจจุบัน'!$A$5:$CL$846,68,0),2)</f>
        <v>764249.99</v>
      </c>
      <c r="BR193" s="32">
        <f>ROUND(VLOOKUP($B193,'3.ข้อมูลงบทดลองปัจจุบัน'!$A$5:$CL$846,69,0),2)</f>
        <v>1205040</v>
      </c>
      <c r="BS193" s="32">
        <f>ROUND(VLOOKUP($B193,'3.ข้อมูลงบทดลองปัจจุบัน'!$A$5:$CL$846,70,0),2)</f>
        <v>711320</v>
      </c>
      <c r="BT193" s="32">
        <f>ROUND(VLOOKUP($B193,'3.ข้อมูลงบทดลองปัจจุบัน'!$A$5:$CL$846,71,0),2)</f>
        <v>0</v>
      </c>
      <c r="BU193" s="32">
        <f>ROUND(VLOOKUP($B193,'3.ข้อมูลงบทดลองปัจจุบัน'!$A$5:$CL$846,72,0),2)</f>
        <v>0</v>
      </c>
      <c r="BV193" s="32">
        <f>ROUND(VLOOKUP($B193,'3.ข้อมูลงบทดลองปัจจุบัน'!$A$5:$CL$846,73,0),2)</f>
        <v>823663</v>
      </c>
      <c r="BW193" s="32">
        <f>ROUND(VLOOKUP($B193,'3.ข้อมูลงบทดลองปัจจุบัน'!$A$5:$CL$846,74,0),2)</f>
        <v>0</v>
      </c>
      <c r="BX193" s="32">
        <f>ROUND(VLOOKUP($B193,'3.ข้อมูลงบทดลองปัจจุบัน'!$A$5:$CL$846,75,0),2)</f>
        <v>480000</v>
      </c>
      <c r="BY193" s="32">
        <f>ROUND(VLOOKUP($B193,'3.ข้อมูลงบทดลองปัจจุบัน'!$A$5:$CL$846,76,0),2)</f>
        <v>402167.84</v>
      </c>
      <c r="BZ193" s="32">
        <f>ROUND(VLOOKUP($B193,'3.ข้อมูลงบทดลองปัจจุบัน'!$A$5:$CL$846,77,0),2)</f>
        <v>60633</v>
      </c>
      <c r="CA193" s="32">
        <f>ROUND(VLOOKUP($B193,'3.ข้อมูลงบทดลองปัจจุบัน'!$A$5:$CL$846,78,0),2)</f>
        <v>1029950.4</v>
      </c>
      <c r="CB193" s="32">
        <f>ROUND(VLOOKUP($B193,'3.ข้อมูลงบทดลองปัจจุบัน'!$A$5:$CL$846,79,0),2)</f>
        <v>0</v>
      </c>
      <c r="CC193" s="32">
        <f>ROUND(VLOOKUP($B193,'3.ข้อมูลงบทดลองปัจจุบัน'!$A$5:$CL$846,80,0),2)</f>
        <v>0</v>
      </c>
      <c r="CD193" s="32">
        <f>ROUND(VLOOKUP($B193,'3.ข้อมูลงบทดลองปัจจุบัน'!$A$5:$CL$846,81,0),2)</f>
        <v>0</v>
      </c>
      <c r="CE193" s="32">
        <f>ROUND(VLOOKUP($B193,'3.ข้อมูลงบทดลองปัจจุบัน'!$A$5:$CL$846,82,0),2)</f>
        <v>0</v>
      </c>
      <c r="CF193" s="32">
        <f>ROUND(VLOOKUP($B193,'3.ข้อมูลงบทดลองปัจจุบัน'!$A$5:$CL$846,83,0),2)</f>
        <v>500000</v>
      </c>
      <c r="CG193" s="32">
        <f>ROUND(VLOOKUP($B193,'3.ข้อมูลงบทดลองปัจจุบัน'!$A$5:$CL$846,84,0),2)</f>
        <v>24075</v>
      </c>
      <c r="CH193" s="32">
        <f>ROUND(VLOOKUP($B193,'3.ข้อมูลงบทดลองปัจจุบัน'!$A$5:$CL$846,85,0),2)</f>
        <v>0</v>
      </c>
      <c r="CI193" s="32">
        <f>ROUND(VLOOKUP($B193,'3.ข้อมูลงบทดลองปัจจุบัน'!$A$5:$CL$846,86,0),2)</f>
        <v>0</v>
      </c>
      <c r="CJ193" s="32">
        <f>ROUND(VLOOKUP($B193,'3.ข้อมูลงบทดลองปัจจุบัน'!$A$5:$CL$846,87,0),2)</f>
        <v>0</v>
      </c>
      <c r="CK193" s="32">
        <f>ROUND(VLOOKUP($B193,'3.ข้อมูลงบทดลองปัจจุบัน'!$A$5:$CL$846,88,0),2)</f>
        <v>0</v>
      </c>
      <c r="CL193" s="32">
        <f>ROUND(VLOOKUP($B193,'3.ข้อมูลงบทดลองปัจจุบัน'!$A$5:$CL$846,89,0),2)</f>
        <v>941850.19</v>
      </c>
      <c r="CM193" s="32">
        <f>ROUND(VLOOKUP($B193,'3.ข้อมูลงบทดลองปัจจุบัน'!$A$5:$CL$846,90,0),2)</f>
        <v>0</v>
      </c>
      <c r="CO193" s="75"/>
    </row>
    <row r="194" spans="1:94" x14ac:dyDescent="0.7">
      <c r="A194" s="101" t="s">
        <v>1472</v>
      </c>
      <c r="B194" s="101" t="s">
        <v>2095</v>
      </c>
      <c r="C194" s="100" t="s">
        <v>740</v>
      </c>
      <c r="D194" s="32">
        <f>ROUND(VLOOKUP($B194,'3.ข้อมูลงบทดลองปัจจุบัน'!$A$5:$CL$846,3,0),2)</f>
        <v>0</v>
      </c>
      <c r="E194" s="32">
        <f>ROUND(VLOOKUP($B194,'3.ข้อมูลงบทดลองปัจจุบัน'!$A$5:$CL$846,4,0),2)</f>
        <v>0</v>
      </c>
      <c r="F194" s="32">
        <f>ROUND(VLOOKUP($B194,'3.ข้อมูลงบทดลองปัจจุบัน'!$A$5:$CL$846,5,0),2)</f>
        <v>0</v>
      </c>
      <c r="G194" s="32">
        <f>ROUND(VLOOKUP($B194,'3.ข้อมูลงบทดลองปัจจุบัน'!$A$5:$CL$846,6,0),2)</f>
        <v>0</v>
      </c>
      <c r="H194" s="32">
        <f>ROUND(VLOOKUP($B194,'3.ข้อมูลงบทดลองปัจจุบัน'!$A$5:$CL$846,7,0),2)</f>
        <v>0</v>
      </c>
      <c r="I194" s="32">
        <f>ROUND(VLOOKUP($B194,'3.ข้อมูลงบทดลองปัจจุบัน'!$A$5:$CL$846,8,0),2)</f>
        <v>0</v>
      </c>
      <c r="J194" s="32">
        <f>ROUND(VLOOKUP($B194,'3.ข้อมูลงบทดลองปัจจุบัน'!$A$5:$CL$846,9,0),2)</f>
        <v>0</v>
      </c>
      <c r="K194" s="32">
        <f>ROUND(VLOOKUP($B194,'3.ข้อมูลงบทดลองปัจจุบัน'!$A$5:$CL$846,10,0),2)</f>
        <v>0</v>
      </c>
      <c r="L194" s="32">
        <f>ROUND(VLOOKUP($B194,'3.ข้อมูลงบทดลองปัจจุบัน'!$A$5:$CL$846,11,0),2)</f>
        <v>0</v>
      </c>
      <c r="M194" s="32">
        <f>ROUND(VLOOKUP($B194,'3.ข้อมูลงบทดลองปัจจุบัน'!$A$5:$CL$846,12,0),2)</f>
        <v>0</v>
      </c>
      <c r="N194" s="32">
        <f>ROUND(VLOOKUP($B194,'3.ข้อมูลงบทดลองปัจจุบัน'!$A$5:$CL$846,13,0),2)</f>
        <v>0</v>
      </c>
      <c r="O194" s="32">
        <f>ROUND(VLOOKUP($B194,'3.ข้อมูลงบทดลองปัจจุบัน'!$A$5:$CL$846,14,0),2)</f>
        <v>0</v>
      </c>
      <c r="P194" s="32">
        <f>ROUND(VLOOKUP($B194,'3.ข้อมูลงบทดลองปัจจุบัน'!$A$5:$CL$846,15,0),2)</f>
        <v>0</v>
      </c>
      <c r="Q194" s="32">
        <f>ROUND(VLOOKUP($B194,'3.ข้อมูลงบทดลองปัจจุบัน'!$A$5:$CL$846,16,0),2)</f>
        <v>0</v>
      </c>
      <c r="R194" s="32">
        <f>ROUND(VLOOKUP($B194,'3.ข้อมูลงบทดลองปัจจุบัน'!$A$5:$CL$846,17,0),2)</f>
        <v>0</v>
      </c>
      <c r="S194" s="32">
        <f>ROUND(VLOOKUP($B194,'3.ข้อมูลงบทดลองปัจจุบัน'!$A$5:$CL$846,18,0),2)</f>
        <v>0</v>
      </c>
      <c r="T194" s="32">
        <f>ROUND(VLOOKUP($B194,'3.ข้อมูลงบทดลองปัจจุบัน'!$A$5:$CL$846,19,0),2)</f>
        <v>0</v>
      </c>
      <c r="U194" s="32">
        <f>ROUND(VLOOKUP($B194,'3.ข้อมูลงบทดลองปัจจุบัน'!$A$5:$CL$846,20,0),2)</f>
        <v>0</v>
      </c>
      <c r="V194" s="32">
        <f>ROUND(VLOOKUP($B194,'3.ข้อมูลงบทดลองปัจจุบัน'!$A$5:$CL$846,21,0),2)</f>
        <v>0</v>
      </c>
      <c r="W194" s="32">
        <f>ROUND(VLOOKUP($B194,'3.ข้อมูลงบทดลองปัจจุบัน'!$A$5:$CL$846,22,0),2)</f>
        <v>0</v>
      </c>
      <c r="X194" s="32">
        <f>ROUND(VLOOKUP($B194,'3.ข้อมูลงบทดลองปัจจุบัน'!$A$5:$CL$846,23,0),2)</f>
        <v>0</v>
      </c>
      <c r="Y194" s="32">
        <f>ROUND(VLOOKUP($B194,'3.ข้อมูลงบทดลองปัจจุบัน'!$A$5:$CL$846,24,0),2)</f>
        <v>0</v>
      </c>
      <c r="Z194" s="32">
        <f>ROUND(VLOOKUP($B194,'3.ข้อมูลงบทดลองปัจจุบัน'!$A$5:$CL$846,25,0),2)</f>
        <v>0</v>
      </c>
      <c r="AA194" s="32">
        <f>ROUND(VLOOKUP($B194,'3.ข้อมูลงบทดลองปัจจุบัน'!$A$5:$CL$846,26,0),2)</f>
        <v>0</v>
      </c>
      <c r="AB194" s="32">
        <f>ROUND(VLOOKUP($B194,'3.ข้อมูลงบทดลองปัจจุบัน'!$A$5:$CL$846,27,0),2)</f>
        <v>0</v>
      </c>
      <c r="AC194" s="32">
        <f>ROUND(VLOOKUP($B194,'3.ข้อมูลงบทดลองปัจจุบัน'!$A$5:$CL$846,28,0),2)</f>
        <v>0</v>
      </c>
      <c r="AD194" s="32">
        <f>ROUND(VLOOKUP($B194,'3.ข้อมูลงบทดลองปัจจุบัน'!$A$5:$CL$846,29,0),2)</f>
        <v>0</v>
      </c>
      <c r="AE194" s="32">
        <f>ROUND(VLOOKUP($B194,'3.ข้อมูลงบทดลองปัจจุบัน'!$A$5:$CL$846,30,0),2)</f>
        <v>0</v>
      </c>
      <c r="AF194" s="32">
        <f>ROUND(VLOOKUP($B194,'3.ข้อมูลงบทดลองปัจจุบัน'!$A$5:$CL$846,31,0),2)</f>
        <v>0</v>
      </c>
      <c r="AG194" s="32">
        <f>ROUND(VLOOKUP($B194,'3.ข้อมูลงบทดลองปัจจุบัน'!$A$5:$CL$846,32,0),2)</f>
        <v>0</v>
      </c>
      <c r="AH194" s="32">
        <f>ROUND(VLOOKUP($B194,'3.ข้อมูลงบทดลองปัจจุบัน'!$A$5:$CL$846,33,0),2)</f>
        <v>0</v>
      </c>
      <c r="AI194" s="32">
        <f>ROUND(VLOOKUP($B194,'3.ข้อมูลงบทดลองปัจจุบัน'!$A$5:$CL$846,34,0),2)</f>
        <v>0</v>
      </c>
      <c r="AJ194" s="32">
        <f>ROUND(VLOOKUP($B194,'3.ข้อมูลงบทดลองปัจจุบัน'!$A$5:$CL$846,35,0),2)</f>
        <v>0</v>
      </c>
      <c r="AK194" s="32">
        <f>ROUND(VLOOKUP($B194,'3.ข้อมูลงบทดลองปัจจุบัน'!$A$5:$CL$846,36,0),2)</f>
        <v>0</v>
      </c>
      <c r="AL194" s="32">
        <f>ROUND(VLOOKUP($B194,'3.ข้อมูลงบทดลองปัจจุบัน'!$A$5:$CL$846,37,0),2)</f>
        <v>0</v>
      </c>
      <c r="AM194" s="32">
        <f>ROUND(VLOOKUP($B194,'3.ข้อมูลงบทดลองปัจจุบัน'!$A$5:$CL$846,38,0),2)</f>
        <v>0</v>
      </c>
      <c r="AN194" s="32">
        <f>ROUND(VLOOKUP($B194,'3.ข้อมูลงบทดลองปัจจุบัน'!$A$5:$CL$846,39,0),2)</f>
        <v>0</v>
      </c>
      <c r="AO194" s="32">
        <f>ROUND(VLOOKUP($B194,'3.ข้อมูลงบทดลองปัจจุบัน'!$A$5:$CL$846,40,0),2)</f>
        <v>0</v>
      </c>
      <c r="AP194" s="32">
        <f>ROUND(VLOOKUP($B194,'3.ข้อมูลงบทดลองปัจจุบัน'!$A$5:$CL$846,41,0),2)</f>
        <v>0</v>
      </c>
      <c r="AQ194" s="32">
        <f>ROUND(VLOOKUP($B194,'3.ข้อมูลงบทดลองปัจจุบัน'!$A$5:$CL$846,42,0),2)</f>
        <v>0</v>
      </c>
      <c r="AR194" s="32">
        <f>ROUND(VLOOKUP($B194,'3.ข้อมูลงบทดลองปัจจุบัน'!$A$5:$CL$846,43,0),2)</f>
        <v>0</v>
      </c>
      <c r="AS194" s="32">
        <f>ROUND(VLOOKUP($B194,'3.ข้อมูลงบทดลองปัจจุบัน'!$A$5:$CL$846,44,0),2)</f>
        <v>0</v>
      </c>
      <c r="AT194" s="32">
        <f>ROUND(VLOOKUP($B194,'3.ข้อมูลงบทดลองปัจจุบัน'!$A$5:$CL$846,45,0),2)</f>
        <v>0</v>
      </c>
      <c r="AU194" s="32">
        <f>ROUND(VLOOKUP($B194,'3.ข้อมูลงบทดลองปัจจุบัน'!$A$5:$CL$846,46,0),2)</f>
        <v>0</v>
      </c>
      <c r="AV194" s="32">
        <f>ROUND(VLOOKUP($B194,'3.ข้อมูลงบทดลองปัจจุบัน'!$A$5:$CL$846,47,0),2)</f>
        <v>0</v>
      </c>
      <c r="AW194" s="32">
        <f>ROUND(VLOOKUP($B194,'3.ข้อมูลงบทดลองปัจจุบัน'!$A$5:$CL$846,48,0),2)</f>
        <v>0</v>
      </c>
      <c r="AX194" s="32">
        <f>ROUND(VLOOKUP($B194,'3.ข้อมูลงบทดลองปัจจุบัน'!$A$5:$CL$846,49,0),2)</f>
        <v>0</v>
      </c>
      <c r="AY194" s="32">
        <f>ROUND(VLOOKUP($B194,'3.ข้อมูลงบทดลองปัจจุบัน'!$A$5:$CL$846,50,0),2)</f>
        <v>0</v>
      </c>
      <c r="AZ194" s="32">
        <f>ROUND(VLOOKUP($B194,'3.ข้อมูลงบทดลองปัจจุบัน'!$A$5:$CL$846,51,0),2)</f>
        <v>0</v>
      </c>
      <c r="BA194" s="32">
        <f>ROUND(VLOOKUP($B194,'3.ข้อมูลงบทดลองปัจจุบัน'!$A$5:$CL$846,52,0),2)</f>
        <v>0</v>
      </c>
      <c r="BB194" s="32">
        <f>ROUND(VLOOKUP($B194,'3.ข้อมูลงบทดลองปัจจุบัน'!$A$5:$CL$846,53,0),2)</f>
        <v>0</v>
      </c>
      <c r="BC194" s="32">
        <f>ROUND(VLOOKUP($B194,'3.ข้อมูลงบทดลองปัจจุบัน'!$A$5:$CL$846,54,0),2)</f>
        <v>0</v>
      </c>
      <c r="BD194" s="32">
        <f>ROUND(VLOOKUP($B194,'3.ข้อมูลงบทดลองปัจจุบัน'!$A$5:$CL$846,55,0),2)</f>
        <v>0</v>
      </c>
      <c r="BE194" s="32">
        <f>ROUND(VLOOKUP($B194,'3.ข้อมูลงบทดลองปัจจุบัน'!$A$5:$CL$846,56,0),2)</f>
        <v>0</v>
      </c>
      <c r="BF194" s="32">
        <f>ROUND(VLOOKUP($B194,'3.ข้อมูลงบทดลองปัจจุบัน'!$A$5:$CL$846,57,0),2)</f>
        <v>19746</v>
      </c>
      <c r="BG194" s="32">
        <f>ROUND(VLOOKUP($B194,'3.ข้อมูลงบทดลองปัจจุบัน'!$A$5:$CL$846,58,0),2)</f>
        <v>0</v>
      </c>
      <c r="BH194" s="32">
        <f>ROUND(VLOOKUP($B194,'3.ข้อมูลงบทดลองปัจจุบัน'!$A$5:$CL$846,59,0),2)</f>
        <v>0</v>
      </c>
      <c r="BI194" s="32">
        <f>ROUND(VLOOKUP($B194,'3.ข้อมูลงบทดลองปัจจุบัน'!$A$5:$CL$846,60,0),2)</f>
        <v>0</v>
      </c>
      <c r="BJ194" s="32">
        <f>ROUND(VLOOKUP($B194,'3.ข้อมูลงบทดลองปัจจุบัน'!$A$5:$CL$846,61,0),2)</f>
        <v>0</v>
      </c>
      <c r="BK194" s="32">
        <f>ROUND(VLOOKUP($B194,'3.ข้อมูลงบทดลองปัจจุบัน'!$A$5:$CL$846,62,0),2)</f>
        <v>0</v>
      </c>
      <c r="BL194" s="32">
        <f>ROUND(VLOOKUP($B194,'3.ข้อมูลงบทดลองปัจจุบัน'!$A$5:$CL$846,63,0),2)</f>
        <v>0</v>
      </c>
      <c r="BM194" s="32">
        <f>ROUND(VLOOKUP($B194,'3.ข้อมูลงบทดลองปัจจุบัน'!$A$5:$CL$846,64,0),2)</f>
        <v>0</v>
      </c>
      <c r="BN194" s="32">
        <f>ROUND(VLOOKUP($B194,'3.ข้อมูลงบทดลองปัจจุบัน'!$A$5:$CL$846,65,0),2)</f>
        <v>0</v>
      </c>
      <c r="BO194" s="32">
        <f>ROUND(VLOOKUP($B194,'3.ข้อมูลงบทดลองปัจจุบัน'!$A$5:$CL$846,66,0),2)</f>
        <v>0</v>
      </c>
      <c r="BP194" s="32">
        <f>ROUND(VLOOKUP($B194,'3.ข้อมูลงบทดลองปัจจุบัน'!$A$5:$CL$846,67,0),2)</f>
        <v>0</v>
      </c>
      <c r="BQ194" s="32">
        <f>ROUND(VLOOKUP($B194,'3.ข้อมูลงบทดลองปัจจุบัน'!$A$5:$CL$846,68,0),2)</f>
        <v>0</v>
      </c>
      <c r="BR194" s="32">
        <f>ROUND(VLOOKUP($B194,'3.ข้อมูลงบทดลองปัจจุบัน'!$A$5:$CL$846,69,0),2)</f>
        <v>0</v>
      </c>
      <c r="BS194" s="32">
        <f>ROUND(VLOOKUP($B194,'3.ข้อมูลงบทดลองปัจจุบัน'!$A$5:$CL$846,70,0),2)</f>
        <v>0</v>
      </c>
      <c r="BT194" s="32">
        <f>ROUND(VLOOKUP($B194,'3.ข้อมูลงบทดลองปัจจุบัน'!$A$5:$CL$846,71,0),2)</f>
        <v>0</v>
      </c>
      <c r="BU194" s="32">
        <f>ROUND(VLOOKUP($B194,'3.ข้อมูลงบทดลองปัจจุบัน'!$A$5:$CL$846,72,0),2)</f>
        <v>0</v>
      </c>
      <c r="BV194" s="32">
        <f>ROUND(VLOOKUP($B194,'3.ข้อมูลงบทดลองปัจจุบัน'!$A$5:$CL$846,73,0),2)</f>
        <v>0</v>
      </c>
      <c r="BW194" s="32">
        <f>ROUND(VLOOKUP($B194,'3.ข้อมูลงบทดลองปัจจุบัน'!$A$5:$CL$846,74,0),2)</f>
        <v>0</v>
      </c>
      <c r="BX194" s="32">
        <f>ROUND(VLOOKUP($B194,'3.ข้อมูลงบทดลองปัจจุบัน'!$A$5:$CL$846,75,0),2)</f>
        <v>0</v>
      </c>
      <c r="BY194" s="32">
        <f>ROUND(VLOOKUP($B194,'3.ข้อมูลงบทดลองปัจจุบัน'!$A$5:$CL$846,76,0),2)</f>
        <v>0</v>
      </c>
      <c r="BZ194" s="32">
        <f>ROUND(VLOOKUP($B194,'3.ข้อมูลงบทดลองปัจจุบัน'!$A$5:$CL$846,77,0),2)</f>
        <v>0</v>
      </c>
      <c r="CA194" s="32">
        <f>ROUND(VLOOKUP($B194,'3.ข้อมูลงบทดลองปัจจุบัน'!$A$5:$CL$846,78,0),2)</f>
        <v>0</v>
      </c>
      <c r="CB194" s="32">
        <f>ROUND(VLOOKUP($B194,'3.ข้อมูลงบทดลองปัจจุบัน'!$A$5:$CL$846,79,0),2)</f>
        <v>0</v>
      </c>
      <c r="CC194" s="32">
        <f>ROUND(VLOOKUP($B194,'3.ข้อมูลงบทดลองปัจจุบัน'!$A$5:$CL$846,80,0),2)</f>
        <v>0</v>
      </c>
      <c r="CD194" s="32">
        <f>ROUND(VLOOKUP($B194,'3.ข้อมูลงบทดลองปัจจุบัน'!$A$5:$CL$846,81,0),2)</f>
        <v>0</v>
      </c>
      <c r="CE194" s="32">
        <f>ROUND(VLOOKUP($B194,'3.ข้อมูลงบทดลองปัจจุบัน'!$A$5:$CL$846,82,0),2)</f>
        <v>0</v>
      </c>
      <c r="CF194" s="32">
        <f>ROUND(VLOOKUP($B194,'3.ข้อมูลงบทดลองปัจจุบัน'!$A$5:$CL$846,83,0),2)</f>
        <v>0</v>
      </c>
      <c r="CG194" s="32">
        <f>ROUND(VLOOKUP($B194,'3.ข้อมูลงบทดลองปัจจุบัน'!$A$5:$CL$846,84,0),2)</f>
        <v>0</v>
      </c>
      <c r="CH194" s="32">
        <f>ROUND(VLOOKUP($B194,'3.ข้อมูลงบทดลองปัจจุบัน'!$A$5:$CL$846,85,0),2)</f>
        <v>0</v>
      </c>
      <c r="CI194" s="32">
        <f>ROUND(VLOOKUP($B194,'3.ข้อมูลงบทดลองปัจจุบัน'!$A$5:$CL$846,86,0),2)</f>
        <v>0</v>
      </c>
      <c r="CJ194" s="32">
        <f>ROUND(VLOOKUP($B194,'3.ข้อมูลงบทดลองปัจจุบัน'!$A$5:$CL$846,87,0),2)</f>
        <v>0</v>
      </c>
      <c r="CK194" s="32">
        <f>ROUND(VLOOKUP($B194,'3.ข้อมูลงบทดลองปัจจุบัน'!$A$5:$CL$846,88,0),2)</f>
        <v>0</v>
      </c>
      <c r="CL194" s="32">
        <f>ROUND(VLOOKUP($B194,'3.ข้อมูลงบทดลองปัจจุบัน'!$A$5:$CL$846,89,0),2)</f>
        <v>0</v>
      </c>
      <c r="CM194" s="32">
        <f>ROUND(VLOOKUP($B194,'3.ข้อมูลงบทดลองปัจจุบัน'!$A$5:$CL$846,90,0),2)</f>
        <v>0</v>
      </c>
      <c r="CO194" s="75"/>
    </row>
    <row r="195" spans="1:94" x14ac:dyDescent="0.7">
      <c r="A195" s="101" t="s">
        <v>1472</v>
      </c>
      <c r="B195" s="101" t="s">
        <v>2097</v>
      </c>
      <c r="C195" s="100" t="s">
        <v>1258</v>
      </c>
      <c r="D195" s="32">
        <f>ROUND(VLOOKUP($B195,'3.ข้อมูลงบทดลองปัจจุบัน'!$A$5:$CL$846,3,0),2)</f>
        <v>38400</v>
      </c>
      <c r="E195" s="32">
        <f>ROUND(VLOOKUP($B195,'3.ข้อมูลงบทดลองปัจจุบัน'!$A$5:$CL$846,4,0),2)</f>
        <v>0</v>
      </c>
      <c r="F195" s="32">
        <f>ROUND(VLOOKUP($B195,'3.ข้อมูลงบทดลองปัจจุบัน'!$A$5:$CL$846,5,0),2)</f>
        <v>413400</v>
      </c>
      <c r="G195" s="32">
        <f>ROUND(VLOOKUP($B195,'3.ข้อมูลงบทดลองปัจจุบัน'!$A$5:$CL$846,6,0),2)</f>
        <v>0</v>
      </c>
      <c r="H195" s="32">
        <f>ROUND(VLOOKUP($B195,'3.ข้อมูลงบทดลองปัจจุบัน'!$A$5:$CL$846,7,0),2)</f>
        <v>0</v>
      </c>
      <c r="I195" s="32">
        <f>ROUND(VLOOKUP($B195,'3.ข้อมูลงบทดลองปัจจุบัน'!$A$5:$CL$846,8,0),2)</f>
        <v>0</v>
      </c>
      <c r="J195" s="32">
        <f>ROUND(VLOOKUP($B195,'3.ข้อมูลงบทดลองปัจจุบัน'!$A$5:$CL$846,9,0),2)</f>
        <v>0</v>
      </c>
      <c r="K195" s="32">
        <f>ROUND(VLOOKUP($B195,'3.ข้อมูลงบทดลองปัจจุบัน'!$A$5:$CL$846,10,0),2)</f>
        <v>50400</v>
      </c>
      <c r="L195" s="32">
        <f>ROUND(VLOOKUP($B195,'3.ข้อมูลงบทดลองปัจจุบัน'!$A$5:$CL$846,11,0),2)</f>
        <v>93750</v>
      </c>
      <c r="M195" s="32">
        <f>ROUND(VLOOKUP($B195,'3.ข้อมูลงบทดลองปัจจุบัน'!$A$5:$CL$846,12,0),2)</f>
        <v>0</v>
      </c>
      <c r="N195" s="32">
        <f>ROUND(VLOOKUP($B195,'3.ข้อมูลงบทดลองปัจจุบัน'!$A$5:$CL$846,13,0),2)</f>
        <v>104560</v>
      </c>
      <c r="O195" s="32">
        <f>ROUND(VLOOKUP($B195,'3.ข้อมูลงบทดลองปัจจุบัน'!$A$5:$CL$846,14,0),2)</f>
        <v>105180</v>
      </c>
      <c r="P195" s="32">
        <f>ROUND(VLOOKUP($B195,'3.ข้อมูลงบทดลองปัจจุบัน'!$A$5:$CL$846,15,0),2)</f>
        <v>292285.59999999998</v>
      </c>
      <c r="Q195" s="32">
        <f>ROUND(VLOOKUP($B195,'3.ข้อมูลงบทดลองปัจจุบัน'!$A$5:$CL$846,16,0),2)</f>
        <v>624339.6</v>
      </c>
      <c r="R195" s="32">
        <f>ROUND(VLOOKUP($B195,'3.ข้อมูลงบทดลองปัจจุบัน'!$A$5:$CL$846,17,0),2)</f>
        <v>1595111</v>
      </c>
      <c r="S195" s="32">
        <f>ROUND(VLOOKUP($B195,'3.ข้อมูลงบทดลองปัจจุบัน'!$A$5:$CL$846,18,0),2)</f>
        <v>0</v>
      </c>
      <c r="T195" s="32">
        <f>ROUND(VLOOKUP($B195,'3.ข้อมูลงบทดลองปัจจุบัน'!$A$5:$CL$846,19,0),2)</f>
        <v>0</v>
      </c>
      <c r="U195" s="32">
        <f>ROUND(VLOOKUP($B195,'3.ข้อมูลงบทดลองปัจจุบัน'!$A$5:$CL$846,20,0),2)</f>
        <v>0</v>
      </c>
      <c r="V195" s="32">
        <f>ROUND(VLOOKUP($B195,'3.ข้อมูลงบทดลองปัจจุบัน'!$A$5:$CL$846,21,0),2)</f>
        <v>132340</v>
      </c>
      <c r="W195" s="32">
        <f>ROUND(VLOOKUP($B195,'3.ข้อมูลงบทดลองปัจจุบัน'!$A$5:$CL$846,22,0),2)</f>
        <v>0</v>
      </c>
      <c r="X195" s="32">
        <f>ROUND(VLOOKUP($B195,'3.ข้อมูลงบทดลองปัจจุบัน'!$A$5:$CL$846,23,0),2)</f>
        <v>58176</v>
      </c>
      <c r="Y195" s="32">
        <f>ROUND(VLOOKUP($B195,'3.ข้อมูลงบทดลองปัจจุบัน'!$A$5:$CL$846,24,0),2)</f>
        <v>189870</v>
      </c>
      <c r="Z195" s="32">
        <f>ROUND(VLOOKUP($B195,'3.ข้อมูลงบทดลองปัจจุบัน'!$A$5:$CL$846,25,0),2)</f>
        <v>313030</v>
      </c>
      <c r="AA195" s="32">
        <f>ROUND(VLOOKUP($B195,'3.ข้อมูลงบทดลองปัจจุบัน'!$A$5:$CL$846,26,0),2)</f>
        <v>102127.5</v>
      </c>
      <c r="AB195" s="32">
        <f>ROUND(VLOOKUP($B195,'3.ข้อมูลงบทดลองปัจจุบัน'!$A$5:$CL$846,27,0),2)</f>
        <v>0</v>
      </c>
      <c r="AC195" s="32">
        <f>ROUND(VLOOKUP($B195,'3.ข้อมูลงบทดลองปัจจุบัน'!$A$5:$CL$846,28,0),2)</f>
        <v>0</v>
      </c>
      <c r="AD195" s="32">
        <f>ROUND(VLOOKUP($B195,'3.ข้อมูลงบทดลองปัจจุบัน'!$A$5:$CL$846,29,0),2)</f>
        <v>0</v>
      </c>
      <c r="AE195" s="32">
        <f>ROUND(VLOOKUP($B195,'3.ข้อมูลงบทดลองปัจจุบัน'!$A$5:$CL$846,30,0),2)</f>
        <v>0</v>
      </c>
      <c r="AF195" s="32">
        <f>ROUND(VLOOKUP($B195,'3.ข้อมูลงบทดลองปัจจุบัน'!$A$5:$CL$846,31,0),2)</f>
        <v>0</v>
      </c>
      <c r="AG195" s="32">
        <f>ROUND(VLOOKUP($B195,'3.ข้อมูลงบทดลองปัจจุบัน'!$A$5:$CL$846,32,0),2)</f>
        <v>0</v>
      </c>
      <c r="AH195" s="32">
        <f>ROUND(VLOOKUP($B195,'3.ข้อมูลงบทดลองปัจจุบัน'!$A$5:$CL$846,33,0),2)</f>
        <v>0</v>
      </c>
      <c r="AI195" s="32">
        <f>ROUND(VLOOKUP($B195,'3.ข้อมูลงบทดลองปัจจุบัน'!$A$5:$CL$846,34,0),2)</f>
        <v>0</v>
      </c>
      <c r="AJ195" s="32">
        <f>ROUND(VLOOKUP($B195,'3.ข้อมูลงบทดลองปัจจุบัน'!$A$5:$CL$846,35,0),2)</f>
        <v>0</v>
      </c>
      <c r="AK195" s="32">
        <f>ROUND(VLOOKUP($B195,'3.ข้อมูลงบทดลองปัจจุบัน'!$A$5:$CL$846,36,0),2)</f>
        <v>3000</v>
      </c>
      <c r="AL195" s="32">
        <f>ROUND(VLOOKUP($B195,'3.ข้อมูลงบทดลองปัจจุบัน'!$A$5:$CL$846,37,0),2)</f>
        <v>237470</v>
      </c>
      <c r="AM195" s="32">
        <f>ROUND(VLOOKUP($B195,'3.ข้อมูลงบทดลองปัจจุบัน'!$A$5:$CL$846,38,0),2)</f>
        <v>0</v>
      </c>
      <c r="AN195" s="32">
        <f>ROUND(VLOOKUP($B195,'3.ข้อมูลงบทดลองปัจจุบัน'!$A$5:$CL$846,39,0),2)</f>
        <v>144900</v>
      </c>
      <c r="AO195" s="32">
        <f>ROUND(VLOOKUP($B195,'3.ข้อมูลงบทดลองปัจจุบัน'!$A$5:$CL$846,40,0),2)</f>
        <v>0</v>
      </c>
      <c r="AP195" s="32">
        <f>ROUND(VLOOKUP($B195,'3.ข้อมูลงบทดลองปัจจุบัน'!$A$5:$CL$846,41,0),2)</f>
        <v>445515</v>
      </c>
      <c r="AQ195" s="32">
        <f>ROUND(VLOOKUP($B195,'3.ข้อมูลงบทดลองปัจจุบัน'!$A$5:$CL$846,42,0),2)</f>
        <v>3050150</v>
      </c>
      <c r="AR195" s="32">
        <f>ROUND(VLOOKUP($B195,'3.ข้อมูลงบทดลองปัจจุบัน'!$A$5:$CL$846,43,0),2)</f>
        <v>75100</v>
      </c>
      <c r="AS195" s="32">
        <f>ROUND(VLOOKUP($B195,'3.ข้อมูลงบทดลองปัจจุบัน'!$A$5:$CL$846,44,0),2)</f>
        <v>72000</v>
      </c>
      <c r="AT195" s="32">
        <f>ROUND(VLOOKUP($B195,'3.ข้อมูลงบทดลองปัจจุบัน'!$A$5:$CL$846,45,0),2)</f>
        <v>0</v>
      </c>
      <c r="AU195" s="32">
        <f>ROUND(VLOOKUP($B195,'3.ข้อมูลงบทดลองปัจจุบัน'!$A$5:$CL$846,46,0),2)</f>
        <v>0</v>
      </c>
      <c r="AV195" s="32">
        <f>ROUND(VLOOKUP($B195,'3.ข้อมูลงบทดลองปัจจุบัน'!$A$5:$CL$846,47,0),2)</f>
        <v>0</v>
      </c>
      <c r="AW195" s="32">
        <f>ROUND(VLOOKUP($B195,'3.ข้อมูลงบทดลองปัจจุบัน'!$A$5:$CL$846,48,0),2)</f>
        <v>723825</v>
      </c>
      <c r="AX195" s="32">
        <f>ROUND(VLOOKUP($B195,'3.ข้อมูลงบทดลองปัจจุบัน'!$A$5:$CL$846,49,0),2)</f>
        <v>0</v>
      </c>
      <c r="AY195" s="32">
        <f>ROUND(VLOOKUP($B195,'3.ข้อมูลงบทดลองปัจจุบัน'!$A$5:$CL$846,50,0),2)</f>
        <v>0</v>
      </c>
      <c r="AZ195" s="32">
        <f>ROUND(VLOOKUP($B195,'3.ข้อมูลงบทดลองปัจจุบัน'!$A$5:$CL$846,51,0),2)</f>
        <v>0</v>
      </c>
      <c r="BA195" s="32">
        <f>ROUND(VLOOKUP($B195,'3.ข้อมูลงบทดลองปัจจุบัน'!$A$5:$CL$846,52,0),2)</f>
        <v>102100</v>
      </c>
      <c r="BB195" s="32">
        <f>ROUND(VLOOKUP($B195,'3.ข้อมูลงบทดลองปัจจุบัน'!$A$5:$CL$846,53,0),2)</f>
        <v>0</v>
      </c>
      <c r="BC195" s="32">
        <f>ROUND(VLOOKUP($B195,'3.ข้อมูลงบทดลองปัจจุบัน'!$A$5:$CL$846,54,0),2)</f>
        <v>0</v>
      </c>
      <c r="BD195" s="32">
        <f>ROUND(VLOOKUP($B195,'3.ข้อมูลงบทดลองปัจจุบัน'!$A$5:$CL$846,55,0),2)</f>
        <v>106135</v>
      </c>
      <c r="BE195" s="32">
        <f>ROUND(VLOOKUP($B195,'3.ข้อมูลงบทดลองปัจจุบัน'!$A$5:$CL$846,56,0),2)</f>
        <v>222900</v>
      </c>
      <c r="BF195" s="32">
        <f>ROUND(VLOOKUP($B195,'3.ข้อมูลงบทดลองปัจจุบัน'!$A$5:$CL$846,57,0),2)</f>
        <v>11500</v>
      </c>
      <c r="BG195" s="32">
        <f>ROUND(VLOOKUP($B195,'3.ข้อมูลงบทดลองปัจจุบัน'!$A$5:$CL$846,58,0),2)</f>
        <v>290310</v>
      </c>
      <c r="BH195" s="32">
        <f>ROUND(VLOOKUP($B195,'3.ข้อมูลงบทดลองปัจจุบัน'!$A$5:$CL$846,59,0),2)</f>
        <v>0</v>
      </c>
      <c r="BI195" s="32">
        <f>ROUND(VLOOKUP($B195,'3.ข้อมูลงบทดลองปัจจุบัน'!$A$5:$CL$846,60,0),2)</f>
        <v>0</v>
      </c>
      <c r="BJ195" s="32">
        <f>ROUND(VLOOKUP($B195,'3.ข้อมูลงบทดลองปัจจุบัน'!$A$5:$CL$846,61,0),2)</f>
        <v>0</v>
      </c>
      <c r="BK195" s="32">
        <f>ROUND(VLOOKUP($B195,'3.ข้อมูลงบทดลองปัจจุบัน'!$A$5:$CL$846,62,0),2)</f>
        <v>255989.66</v>
      </c>
      <c r="BL195" s="32">
        <f>ROUND(VLOOKUP($B195,'3.ข้อมูลงบทดลองปัจจุบัน'!$A$5:$CL$846,63,0),2)</f>
        <v>0</v>
      </c>
      <c r="BM195" s="32">
        <f>ROUND(VLOOKUP($B195,'3.ข้อมูลงบทดลองปัจจุบัน'!$A$5:$CL$846,64,0),2)</f>
        <v>176160</v>
      </c>
      <c r="BN195" s="32">
        <f>ROUND(VLOOKUP($B195,'3.ข้อมูลงบทดลองปัจจุบัน'!$A$5:$CL$846,65,0),2)</f>
        <v>597380</v>
      </c>
      <c r="BO195" s="32">
        <f>ROUND(VLOOKUP($B195,'3.ข้อมูลงบทดลองปัจจุบัน'!$A$5:$CL$846,66,0),2)</f>
        <v>949310</v>
      </c>
      <c r="BP195" s="32">
        <f>ROUND(VLOOKUP($B195,'3.ข้อมูลงบทดลองปัจจุบัน'!$A$5:$CL$846,67,0),2)</f>
        <v>179200</v>
      </c>
      <c r="BQ195" s="32">
        <f>ROUND(VLOOKUP($B195,'3.ข้อมูลงบทดลองปัจจุบัน'!$A$5:$CL$846,68,0),2)</f>
        <v>460775</v>
      </c>
      <c r="BR195" s="32">
        <f>ROUND(VLOOKUP($B195,'3.ข้อมูลงบทดลองปัจจุบัน'!$A$5:$CL$846,69,0),2)</f>
        <v>388640</v>
      </c>
      <c r="BS195" s="32">
        <f>ROUND(VLOOKUP($B195,'3.ข้อมูลงบทดลองปัจจุบัน'!$A$5:$CL$846,70,0),2)</f>
        <v>354393</v>
      </c>
      <c r="BT195" s="32">
        <f>ROUND(VLOOKUP($B195,'3.ข้อมูลงบทดลองปัจจุบัน'!$A$5:$CL$846,71,0),2)</f>
        <v>0</v>
      </c>
      <c r="BU195" s="32">
        <f>ROUND(VLOOKUP($B195,'3.ข้อมูลงบทดลองปัจจุบัน'!$A$5:$CL$846,72,0),2)</f>
        <v>96950</v>
      </c>
      <c r="BV195" s="32">
        <f>ROUND(VLOOKUP($B195,'3.ข้อมูลงบทดลองปัจจุบัน'!$A$5:$CL$846,73,0),2)</f>
        <v>0</v>
      </c>
      <c r="BW195" s="32">
        <f>ROUND(VLOOKUP($B195,'3.ข้อมูลงบทดลองปัจจุบัน'!$A$5:$CL$846,74,0),2)</f>
        <v>0</v>
      </c>
      <c r="BX195" s="32">
        <f>ROUND(VLOOKUP($B195,'3.ข้อมูลงบทดลองปัจจุบัน'!$A$5:$CL$846,75,0),2)</f>
        <v>0</v>
      </c>
      <c r="BY195" s="32">
        <f>ROUND(VLOOKUP($B195,'3.ข้อมูลงบทดลองปัจจุบัน'!$A$5:$CL$846,76,0),2)</f>
        <v>0</v>
      </c>
      <c r="BZ195" s="32">
        <f>ROUND(VLOOKUP($B195,'3.ข้อมูลงบทดลองปัจจุบัน'!$A$5:$CL$846,77,0),2)</f>
        <v>185210</v>
      </c>
      <c r="CA195" s="32">
        <f>ROUND(VLOOKUP($B195,'3.ข้อมูลงบทดลองปัจจุบัน'!$A$5:$CL$846,78,0),2)</f>
        <v>17908</v>
      </c>
      <c r="CB195" s="32">
        <f>ROUND(VLOOKUP($B195,'3.ข้อมูลงบทดลองปัจจุบัน'!$A$5:$CL$846,79,0),2)</f>
        <v>0</v>
      </c>
      <c r="CC195" s="32">
        <f>ROUND(VLOOKUP($B195,'3.ข้อมูลงบทดลองปัจจุบัน'!$A$5:$CL$846,80,0),2)</f>
        <v>0</v>
      </c>
      <c r="CD195" s="32">
        <f>ROUND(VLOOKUP($B195,'3.ข้อมูลงบทดลองปัจจุบัน'!$A$5:$CL$846,81,0),2)</f>
        <v>793740</v>
      </c>
      <c r="CE195" s="32">
        <f>ROUND(VLOOKUP($B195,'3.ข้อมูลงบทดลองปัจจุบัน'!$A$5:$CL$846,82,0),2)</f>
        <v>84982.5</v>
      </c>
      <c r="CF195" s="32">
        <f>ROUND(VLOOKUP($B195,'3.ข้อมูลงบทดลองปัจจุบัน'!$A$5:$CL$846,83,0),2)</f>
        <v>0</v>
      </c>
      <c r="CG195" s="32">
        <f>ROUND(VLOOKUP($B195,'3.ข้อมูลงบทดลองปัจจุบัน'!$A$5:$CL$846,84,0),2)</f>
        <v>69280</v>
      </c>
      <c r="CH195" s="32">
        <f>ROUND(VLOOKUP($B195,'3.ข้อมูลงบทดลองปัจจุบัน'!$A$5:$CL$846,85,0),2)</f>
        <v>319745</v>
      </c>
      <c r="CI195" s="32">
        <f>ROUND(VLOOKUP($B195,'3.ข้อมูลงบทดลองปัจจุบัน'!$A$5:$CL$846,86,0),2)</f>
        <v>0</v>
      </c>
      <c r="CJ195" s="32">
        <f>ROUND(VLOOKUP($B195,'3.ข้อมูลงบทดลองปัจจุบัน'!$A$5:$CL$846,87,0),2)</f>
        <v>0</v>
      </c>
      <c r="CK195" s="32">
        <f>ROUND(VLOOKUP($B195,'3.ข้อมูลงบทดลองปัจจุบัน'!$A$5:$CL$846,88,0),2)</f>
        <v>55500</v>
      </c>
      <c r="CL195" s="32">
        <f>ROUND(VLOOKUP($B195,'3.ข้อมูลงบทดลองปัจจุบัน'!$A$5:$CL$846,89,0),2)</f>
        <v>0</v>
      </c>
      <c r="CM195" s="32">
        <f>ROUND(VLOOKUP($B195,'3.ข้อมูลงบทดลองปัจจุบัน'!$A$5:$CL$846,90,0),2)</f>
        <v>0</v>
      </c>
      <c r="CO195" s="75"/>
    </row>
    <row r="196" spans="1:94" x14ac:dyDescent="0.7">
      <c r="A196" s="101" t="s">
        <v>1472</v>
      </c>
      <c r="B196" s="101" t="s">
        <v>2098</v>
      </c>
      <c r="C196" s="100" t="s">
        <v>1506</v>
      </c>
      <c r="D196" s="32">
        <f>ROUND(VLOOKUP($B196,'3.ข้อมูลงบทดลองปัจจุบัน'!$A$5:$CL$846,3,0),2)</f>
        <v>3098000</v>
      </c>
      <c r="E196" s="32">
        <f>ROUND(VLOOKUP($B196,'3.ข้อมูลงบทดลองปัจจุบัน'!$A$5:$CL$846,4,0),2)</f>
        <v>0</v>
      </c>
      <c r="F196" s="32">
        <f>ROUND(VLOOKUP($B196,'3.ข้อมูลงบทดลองปัจจุบัน'!$A$5:$CL$846,5,0),2)</f>
        <v>0</v>
      </c>
      <c r="G196" s="32">
        <f>ROUND(VLOOKUP($B196,'3.ข้อมูลงบทดลองปัจจุบัน'!$A$5:$CL$846,6,0),2)</f>
        <v>0</v>
      </c>
      <c r="H196" s="32">
        <f>ROUND(VLOOKUP($B196,'3.ข้อมูลงบทดลองปัจจุบัน'!$A$5:$CL$846,7,0),2)</f>
        <v>0</v>
      </c>
      <c r="I196" s="32">
        <f>ROUND(VLOOKUP($B196,'3.ข้อมูลงบทดลองปัจจุบัน'!$A$5:$CL$846,8,0),2)</f>
        <v>0</v>
      </c>
      <c r="J196" s="32">
        <f>ROUND(VLOOKUP($B196,'3.ข้อมูลงบทดลองปัจจุบัน'!$A$5:$CL$846,9,0),2)</f>
        <v>0</v>
      </c>
      <c r="K196" s="32">
        <f>ROUND(VLOOKUP($B196,'3.ข้อมูลงบทดลองปัจจุบัน'!$A$5:$CL$846,10,0),2)</f>
        <v>0</v>
      </c>
      <c r="L196" s="32">
        <f>ROUND(VLOOKUP($B196,'3.ข้อมูลงบทดลองปัจจุบัน'!$A$5:$CL$846,11,0),2)</f>
        <v>0</v>
      </c>
      <c r="M196" s="32">
        <f>ROUND(VLOOKUP($B196,'3.ข้อมูลงบทดลองปัจจุบัน'!$A$5:$CL$846,12,0),2)</f>
        <v>18000</v>
      </c>
      <c r="N196" s="32">
        <f>ROUND(VLOOKUP($B196,'3.ข้อมูลงบทดลองปัจจุบัน'!$A$5:$CL$846,13,0),2)</f>
        <v>117000</v>
      </c>
      <c r="O196" s="32">
        <f>ROUND(VLOOKUP($B196,'3.ข้อมูลงบทดลองปัจจุบัน'!$A$5:$CL$846,14,0),2)</f>
        <v>0</v>
      </c>
      <c r="P196" s="32">
        <f>ROUND(VLOOKUP($B196,'3.ข้อมูลงบทดลองปัจจุบัน'!$A$5:$CL$846,15,0),2)</f>
        <v>308645</v>
      </c>
      <c r="Q196" s="32">
        <f>ROUND(VLOOKUP($B196,'3.ข้อมูลงบทดลองปัจจุบัน'!$A$5:$CL$846,16,0),2)</f>
        <v>34360</v>
      </c>
      <c r="R196" s="32">
        <f>ROUND(VLOOKUP($B196,'3.ข้อมูลงบทดลองปัจจุบัน'!$A$5:$CL$846,17,0),2)</f>
        <v>232895.11</v>
      </c>
      <c r="S196" s="32">
        <f>ROUND(VLOOKUP($B196,'3.ข้อมูลงบทดลองปัจจุบัน'!$A$5:$CL$846,18,0),2)</f>
        <v>0</v>
      </c>
      <c r="T196" s="32">
        <f>ROUND(VLOOKUP($B196,'3.ข้อมูลงบทดลองปัจจุบัน'!$A$5:$CL$846,19,0),2)</f>
        <v>0</v>
      </c>
      <c r="U196" s="32">
        <f>ROUND(VLOOKUP($B196,'3.ข้อมูลงบทดลองปัจจุบัน'!$A$5:$CL$846,20,0),2)</f>
        <v>0</v>
      </c>
      <c r="V196" s="32">
        <f>ROUND(VLOOKUP($B196,'3.ข้อมูลงบทดลองปัจจุบัน'!$A$5:$CL$846,21,0),2)</f>
        <v>0</v>
      </c>
      <c r="W196" s="32">
        <f>ROUND(VLOOKUP($B196,'3.ข้อมูลงบทดลองปัจจุบัน'!$A$5:$CL$846,22,0),2)</f>
        <v>12351</v>
      </c>
      <c r="X196" s="32">
        <f>ROUND(VLOOKUP($B196,'3.ข้อมูลงบทดลองปัจจุบัน'!$A$5:$CL$846,23,0),2)</f>
        <v>150000</v>
      </c>
      <c r="Y196" s="32">
        <f>ROUND(VLOOKUP($B196,'3.ข้อมูลงบทดลองปัจจุบัน'!$A$5:$CL$846,24,0),2)</f>
        <v>0</v>
      </c>
      <c r="Z196" s="32">
        <f>ROUND(VLOOKUP($B196,'3.ข้อมูลงบทดลองปัจจุบัน'!$A$5:$CL$846,25,0),2)</f>
        <v>0</v>
      </c>
      <c r="AA196" s="32">
        <f>ROUND(VLOOKUP($B196,'3.ข้อมูลงบทดลองปัจจุบัน'!$A$5:$CL$846,26,0),2)</f>
        <v>0</v>
      </c>
      <c r="AB196" s="32">
        <f>ROUND(VLOOKUP($B196,'3.ข้อมูลงบทดลองปัจจุบัน'!$A$5:$CL$846,27,0),2)</f>
        <v>0</v>
      </c>
      <c r="AC196" s="32">
        <f>ROUND(VLOOKUP($B196,'3.ข้อมูลงบทดลองปัจจุบัน'!$A$5:$CL$846,28,0),2)</f>
        <v>0</v>
      </c>
      <c r="AD196" s="32">
        <f>ROUND(VLOOKUP($B196,'3.ข้อมูลงบทดลองปัจจุบัน'!$A$5:$CL$846,29,0),2)</f>
        <v>0</v>
      </c>
      <c r="AE196" s="32">
        <f>ROUND(VLOOKUP($B196,'3.ข้อมูลงบทดลองปัจจุบัน'!$A$5:$CL$846,30,0),2)</f>
        <v>29400</v>
      </c>
      <c r="AF196" s="32">
        <f>ROUND(VLOOKUP($B196,'3.ข้อมูลงบทดลองปัจจุบัน'!$A$5:$CL$846,31,0),2)</f>
        <v>0</v>
      </c>
      <c r="AG196" s="32">
        <f>ROUND(VLOOKUP($B196,'3.ข้อมูลงบทดลองปัจจุบัน'!$A$5:$CL$846,32,0),2)</f>
        <v>0</v>
      </c>
      <c r="AH196" s="32">
        <f>ROUND(VLOOKUP($B196,'3.ข้อมูลงบทดลองปัจจุบัน'!$A$5:$CL$846,33,0),2)</f>
        <v>15000</v>
      </c>
      <c r="AI196" s="32">
        <f>ROUND(VLOOKUP($B196,'3.ข้อมูลงบทดลองปัจจุบัน'!$A$5:$CL$846,34,0),2)</f>
        <v>274500</v>
      </c>
      <c r="AJ196" s="32">
        <f>ROUND(VLOOKUP($B196,'3.ข้อมูลงบทดลองปัจจุบัน'!$A$5:$CL$846,35,0),2)</f>
        <v>0</v>
      </c>
      <c r="AK196" s="32">
        <f>ROUND(VLOOKUP($B196,'3.ข้อมูลงบทดลองปัจจุบัน'!$A$5:$CL$846,36,0),2)</f>
        <v>0</v>
      </c>
      <c r="AL196" s="32">
        <f>ROUND(VLOOKUP($B196,'3.ข้อมูลงบทดลองปัจจุบัน'!$A$5:$CL$846,37,0),2)</f>
        <v>0</v>
      </c>
      <c r="AM196" s="32">
        <f>ROUND(VLOOKUP($B196,'3.ข้อมูลงบทดลองปัจจุบัน'!$A$5:$CL$846,38,0),2)</f>
        <v>0</v>
      </c>
      <c r="AN196" s="32">
        <f>ROUND(VLOOKUP($B196,'3.ข้อมูลงบทดลองปัจจุบัน'!$A$5:$CL$846,39,0),2)</f>
        <v>0</v>
      </c>
      <c r="AO196" s="32">
        <f>ROUND(VLOOKUP($B196,'3.ข้อมูลงบทดลองปัจจุบัน'!$A$5:$CL$846,40,0),2)</f>
        <v>318010</v>
      </c>
      <c r="AP196" s="32">
        <f>ROUND(VLOOKUP($B196,'3.ข้อมูลงบทดลองปัจจุบัน'!$A$5:$CL$846,41,0),2)</f>
        <v>0</v>
      </c>
      <c r="AQ196" s="32">
        <f>ROUND(VLOOKUP($B196,'3.ข้อมูลงบทดลองปัจจุบัน'!$A$5:$CL$846,42,0),2)</f>
        <v>0</v>
      </c>
      <c r="AR196" s="32">
        <f>ROUND(VLOOKUP($B196,'3.ข้อมูลงบทดลองปัจจุบัน'!$A$5:$CL$846,43,0),2)</f>
        <v>0</v>
      </c>
      <c r="AS196" s="32">
        <f>ROUND(VLOOKUP($B196,'3.ข้อมูลงบทดลองปัจจุบัน'!$A$5:$CL$846,44,0),2)</f>
        <v>173550</v>
      </c>
      <c r="AT196" s="32">
        <f>ROUND(VLOOKUP($B196,'3.ข้อมูลงบทดลองปัจจุบัน'!$A$5:$CL$846,45,0),2)</f>
        <v>49450</v>
      </c>
      <c r="AU196" s="32">
        <f>ROUND(VLOOKUP($B196,'3.ข้อมูลงบทดลองปัจจุบัน'!$A$5:$CL$846,46,0),2)</f>
        <v>0</v>
      </c>
      <c r="AV196" s="32">
        <f>ROUND(VLOOKUP($B196,'3.ข้อมูลงบทดลองปัจจุบัน'!$A$5:$CL$846,47,0),2)</f>
        <v>232930</v>
      </c>
      <c r="AW196" s="32">
        <f>ROUND(VLOOKUP($B196,'3.ข้อมูลงบทดลองปัจจุบัน'!$A$5:$CL$846,48,0),2)</f>
        <v>0</v>
      </c>
      <c r="AX196" s="32">
        <f>ROUND(VLOOKUP($B196,'3.ข้อมูลงบทดลองปัจจุบัน'!$A$5:$CL$846,49,0),2)</f>
        <v>44000</v>
      </c>
      <c r="AY196" s="32">
        <f>ROUND(VLOOKUP($B196,'3.ข้อมูลงบทดลองปัจจุบัน'!$A$5:$CL$846,50,0),2)</f>
        <v>0</v>
      </c>
      <c r="AZ196" s="32">
        <f>ROUND(VLOOKUP($B196,'3.ข้อมูลงบทดลองปัจจุบัน'!$A$5:$CL$846,51,0),2)</f>
        <v>0</v>
      </c>
      <c r="BA196" s="32">
        <f>ROUND(VLOOKUP($B196,'3.ข้อมูลงบทดลองปัจจุบัน'!$A$5:$CL$846,52,0),2)</f>
        <v>0</v>
      </c>
      <c r="BB196" s="32">
        <f>ROUND(VLOOKUP($B196,'3.ข้อมูลงบทดลองปัจจุบัน'!$A$5:$CL$846,53,0),2)</f>
        <v>192974</v>
      </c>
      <c r="BC196" s="32">
        <f>ROUND(VLOOKUP($B196,'3.ข้อมูลงบทดลองปัจจุบัน'!$A$5:$CL$846,54,0),2)</f>
        <v>0</v>
      </c>
      <c r="BD196" s="32">
        <f>ROUND(VLOOKUP($B196,'3.ข้อมูลงบทดลองปัจจุบัน'!$A$5:$CL$846,55,0),2)</f>
        <v>5183675</v>
      </c>
      <c r="BE196" s="32">
        <f>ROUND(VLOOKUP($B196,'3.ข้อมูลงบทดลองปัจจุบัน'!$A$5:$CL$846,56,0),2)</f>
        <v>100000</v>
      </c>
      <c r="BF196" s="32">
        <f>ROUND(VLOOKUP($B196,'3.ข้อมูลงบทดลองปัจจุบัน'!$A$5:$CL$846,57,0),2)</f>
        <v>0</v>
      </c>
      <c r="BG196" s="32">
        <f>ROUND(VLOOKUP($B196,'3.ข้อมูลงบทดลองปัจจุบัน'!$A$5:$CL$846,58,0),2)</f>
        <v>0</v>
      </c>
      <c r="BH196" s="32">
        <f>ROUND(VLOOKUP($B196,'3.ข้อมูลงบทดลองปัจจุบัน'!$A$5:$CL$846,59,0),2)</f>
        <v>353745</v>
      </c>
      <c r="BI196" s="32">
        <f>ROUND(VLOOKUP($B196,'3.ข้อมูลงบทดลองปัจจุบัน'!$A$5:$CL$846,60,0),2)</f>
        <v>0</v>
      </c>
      <c r="BJ196" s="32">
        <f>ROUND(VLOOKUP($B196,'3.ข้อมูลงบทดลองปัจจุบัน'!$A$5:$CL$846,61,0),2)</f>
        <v>0</v>
      </c>
      <c r="BK196" s="32">
        <f>ROUND(VLOOKUP($B196,'3.ข้อมูลงบทดลองปัจจุบัน'!$A$5:$CL$846,62,0),2)</f>
        <v>19605</v>
      </c>
      <c r="BL196" s="32">
        <f>ROUND(VLOOKUP($B196,'3.ข้อมูลงบทดลองปัจจุบัน'!$A$5:$CL$846,63,0),2)</f>
        <v>0</v>
      </c>
      <c r="BM196" s="32">
        <f>ROUND(VLOOKUP($B196,'3.ข้อมูลงบทดลองปัจจุบัน'!$A$5:$CL$846,64,0),2)</f>
        <v>61020</v>
      </c>
      <c r="BN196" s="32">
        <f>ROUND(VLOOKUP($B196,'3.ข้อมูลงบทดลองปัจจุบัน'!$A$5:$CL$846,65,0),2)</f>
        <v>0</v>
      </c>
      <c r="BO196" s="32">
        <f>ROUND(VLOOKUP($B196,'3.ข้อมูลงบทดลองปัจจุบัน'!$A$5:$CL$846,66,0),2)</f>
        <v>33280</v>
      </c>
      <c r="BP196" s="32">
        <f>ROUND(VLOOKUP($B196,'3.ข้อมูลงบทดลองปัจจุบัน'!$A$5:$CL$846,67,0),2)</f>
        <v>0</v>
      </c>
      <c r="BQ196" s="32">
        <f>ROUND(VLOOKUP($B196,'3.ข้อมูลงบทดลองปัจจุบัน'!$A$5:$CL$846,68,0),2)</f>
        <v>43200</v>
      </c>
      <c r="BR196" s="32">
        <f>ROUND(VLOOKUP($B196,'3.ข้อมูลงบทดลองปัจจุบัน'!$A$5:$CL$846,69,0),2)</f>
        <v>0</v>
      </c>
      <c r="BS196" s="32">
        <f>ROUND(VLOOKUP($B196,'3.ข้อมูลงบทดลองปัจจุบัน'!$A$5:$CL$846,70,0),2)</f>
        <v>5000</v>
      </c>
      <c r="BT196" s="32">
        <f>ROUND(VLOOKUP($B196,'3.ข้อมูลงบทดลองปัจจุบัน'!$A$5:$CL$846,71,0),2)</f>
        <v>304846.8</v>
      </c>
      <c r="BU196" s="32">
        <f>ROUND(VLOOKUP($B196,'3.ข้อมูลงบทดลองปัจจุบัน'!$A$5:$CL$846,72,0),2)</f>
        <v>0</v>
      </c>
      <c r="BV196" s="32">
        <f>ROUND(VLOOKUP($B196,'3.ข้อมูลงบทดลองปัจจุบัน'!$A$5:$CL$846,73,0),2)</f>
        <v>0</v>
      </c>
      <c r="BW196" s="32">
        <f>ROUND(VLOOKUP($B196,'3.ข้อมูลงบทดลองปัจจุบัน'!$A$5:$CL$846,74,0),2)</f>
        <v>0</v>
      </c>
      <c r="BX196" s="32">
        <f>ROUND(VLOOKUP($B196,'3.ข้อมูลงบทดลองปัจจุบัน'!$A$5:$CL$846,75,0),2)</f>
        <v>0</v>
      </c>
      <c r="BY196" s="32">
        <f>ROUND(VLOOKUP($B196,'3.ข้อมูลงบทดลองปัจจุบัน'!$A$5:$CL$846,76,0),2)</f>
        <v>3487.1</v>
      </c>
      <c r="BZ196" s="32">
        <f>ROUND(VLOOKUP($B196,'3.ข้อมูลงบทดลองปัจจุบัน'!$A$5:$CL$846,77,0),2)</f>
        <v>0</v>
      </c>
      <c r="CA196" s="32">
        <f>ROUND(VLOOKUP($B196,'3.ข้อมูลงบทดลองปัจจุบัน'!$A$5:$CL$846,78,0),2)</f>
        <v>0</v>
      </c>
      <c r="CB196" s="32">
        <f>ROUND(VLOOKUP($B196,'3.ข้อมูลงบทดลองปัจจุบัน'!$A$5:$CL$846,79,0),2)</f>
        <v>0</v>
      </c>
      <c r="CC196" s="32">
        <f>ROUND(VLOOKUP($B196,'3.ข้อมูลงบทดลองปัจจุบัน'!$A$5:$CL$846,80,0),2)</f>
        <v>5346</v>
      </c>
      <c r="CD196" s="32">
        <f>ROUND(VLOOKUP($B196,'3.ข้อมูลงบทดลองปัจจุบัน'!$A$5:$CL$846,81,0),2)</f>
        <v>139290</v>
      </c>
      <c r="CE196" s="32">
        <f>ROUND(VLOOKUP($B196,'3.ข้อมูลงบทดลองปัจจุบัน'!$A$5:$CL$846,82,0),2)</f>
        <v>0</v>
      </c>
      <c r="CF196" s="32">
        <f>ROUND(VLOOKUP($B196,'3.ข้อมูลงบทดลองปัจจุบัน'!$A$5:$CL$846,83,0),2)</f>
        <v>0</v>
      </c>
      <c r="CG196" s="32">
        <f>ROUND(VLOOKUP($B196,'3.ข้อมูลงบทดลองปัจจุบัน'!$A$5:$CL$846,84,0),2)</f>
        <v>150000</v>
      </c>
      <c r="CH196" s="32">
        <f>ROUND(VLOOKUP($B196,'3.ข้อมูลงบทดลองปัจจุบัน'!$A$5:$CL$846,85,0),2)</f>
        <v>0</v>
      </c>
      <c r="CI196" s="32">
        <f>ROUND(VLOOKUP($B196,'3.ข้อมูลงบทดลองปัจจุบัน'!$A$5:$CL$846,86,0),2)</f>
        <v>0</v>
      </c>
      <c r="CJ196" s="32">
        <f>ROUND(VLOOKUP($B196,'3.ข้อมูลงบทดลองปัจจุบัน'!$A$5:$CL$846,87,0),2)</f>
        <v>0</v>
      </c>
      <c r="CK196" s="32">
        <f>ROUND(VLOOKUP($B196,'3.ข้อมูลงบทดลองปัจจุบัน'!$A$5:$CL$846,88,0),2)</f>
        <v>0</v>
      </c>
      <c r="CL196" s="32">
        <f>ROUND(VLOOKUP($B196,'3.ข้อมูลงบทดลองปัจจุบัน'!$A$5:$CL$846,89,0),2)</f>
        <v>0</v>
      </c>
      <c r="CM196" s="32">
        <f>ROUND(VLOOKUP($B196,'3.ข้อมูลงบทดลองปัจจุบัน'!$A$5:$CL$846,90,0),2)</f>
        <v>0</v>
      </c>
      <c r="CO196" s="75"/>
    </row>
    <row r="197" spans="1:94" x14ac:dyDescent="0.7">
      <c r="A197" s="101" t="s">
        <v>1472</v>
      </c>
      <c r="B197" s="101" t="s">
        <v>2099</v>
      </c>
      <c r="C197" s="100" t="s">
        <v>741</v>
      </c>
      <c r="D197" s="32">
        <f>ROUND(VLOOKUP($B197,'3.ข้อมูลงบทดลองปัจจุบัน'!$A$5:$CL$846,3,0),2)</f>
        <v>0</v>
      </c>
      <c r="E197" s="32">
        <f>ROUND(VLOOKUP($B197,'3.ข้อมูลงบทดลองปัจจุบัน'!$A$5:$CL$846,4,0),2)</f>
        <v>0</v>
      </c>
      <c r="F197" s="32">
        <f>ROUND(VLOOKUP($B197,'3.ข้อมูลงบทดลองปัจจุบัน'!$A$5:$CL$846,5,0),2)</f>
        <v>0</v>
      </c>
      <c r="G197" s="32">
        <f>ROUND(VLOOKUP($B197,'3.ข้อมูลงบทดลองปัจจุบัน'!$A$5:$CL$846,6,0),2)</f>
        <v>0</v>
      </c>
      <c r="H197" s="32">
        <f>ROUND(VLOOKUP($B197,'3.ข้อมูลงบทดลองปัจจุบัน'!$A$5:$CL$846,7,0),2)</f>
        <v>2400</v>
      </c>
      <c r="I197" s="32">
        <f>ROUND(VLOOKUP($B197,'3.ข้อมูลงบทดลองปัจจุบัน'!$A$5:$CL$846,8,0),2)</f>
        <v>25867.45</v>
      </c>
      <c r="J197" s="32">
        <f>ROUND(VLOOKUP($B197,'3.ข้อมูลงบทดลองปัจจุบัน'!$A$5:$CL$846,9,0),2)</f>
        <v>24000</v>
      </c>
      <c r="K197" s="32">
        <f>ROUND(VLOOKUP($B197,'3.ข้อมูลงบทดลองปัจจุบัน'!$A$5:$CL$846,10,0),2)</f>
        <v>2790</v>
      </c>
      <c r="L197" s="32">
        <f>ROUND(VLOOKUP($B197,'3.ข้อมูลงบทดลองปัจจุบัน'!$A$5:$CL$846,11,0),2)</f>
        <v>0</v>
      </c>
      <c r="M197" s="32">
        <f>ROUND(VLOOKUP($B197,'3.ข้อมูลงบทดลองปัจจุบัน'!$A$5:$CL$846,12,0),2)</f>
        <v>0</v>
      </c>
      <c r="N197" s="32">
        <f>ROUND(VLOOKUP($B197,'3.ข้อมูลงบทดลองปัจจุบัน'!$A$5:$CL$846,13,0),2)</f>
        <v>0</v>
      </c>
      <c r="O197" s="32">
        <f>ROUND(VLOOKUP($B197,'3.ข้อมูลงบทดลองปัจจุบัน'!$A$5:$CL$846,14,0),2)</f>
        <v>6378</v>
      </c>
      <c r="P197" s="32">
        <f>ROUND(VLOOKUP($B197,'3.ข้อมูลงบทดลองปัจจุบัน'!$A$5:$CL$846,15,0),2)</f>
        <v>48606.3</v>
      </c>
      <c r="Q197" s="32">
        <f>ROUND(VLOOKUP($B197,'3.ข้อมูลงบทดลองปัจจุบัน'!$A$5:$CL$846,16,0),2)</f>
        <v>3500</v>
      </c>
      <c r="R197" s="32">
        <f>ROUND(VLOOKUP($B197,'3.ข้อมูลงบทดลองปัจจุบัน'!$A$5:$CL$846,17,0),2)</f>
        <v>0</v>
      </c>
      <c r="S197" s="32">
        <f>ROUND(VLOOKUP($B197,'3.ข้อมูลงบทดลองปัจจุบัน'!$A$5:$CL$846,18,0),2)</f>
        <v>0</v>
      </c>
      <c r="T197" s="32">
        <f>ROUND(VLOOKUP($B197,'3.ข้อมูลงบทดลองปัจจุบัน'!$A$5:$CL$846,19,0),2)</f>
        <v>0</v>
      </c>
      <c r="U197" s="32">
        <f>ROUND(VLOOKUP($B197,'3.ข้อมูลงบทดลองปัจจุบัน'!$A$5:$CL$846,20,0),2)</f>
        <v>138000</v>
      </c>
      <c r="V197" s="32">
        <f>ROUND(VLOOKUP($B197,'3.ข้อมูลงบทดลองปัจจุบัน'!$A$5:$CL$846,21,0),2)</f>
        <v>3500</v>
      </c>
      <c r="W197" s="32">
        <f>ROUND(VLOOKUP($B197,'3.ข้อมูลงบทดลองปัจจุบัน'!$A$5:$CL$846,22,0),2)</f>
        <v>0</v>
      </c>
      <c r="X197" s="32">
        <f>ROUND(VLOOKUP($B197,'3.ข้อมูลงบทดลองปัจจุบัน'!$A$5:$CL$846,23,0),2)</f>
        <v>0</v>
      </c>
      <c r="Y197" s="32">
        <f>ROUND(VLOOKUP($B197,'3.ข้อมูลงบทดลองปัจจุบัน'!$A$5:$CL$846,24,0),2)</f>
        <v>0</v>
      </c>
      <c r="Z197" s="32">
        <f>ROUND(VLOOKUP($B197,'3.ข้อมูลงบทดลองปัจจุบัน'!$A$5:$CL$846,25,0),2)</f>
        <v>0</v>
      </c>
      <c r="AA197" s="32">
        <f>ROUND(VLOOKUP($B197,'3.ข้อมูลงบทดลองปัจจุบัน'!$A$5:$CL$846,26,0),2)</f>
        <v>0</v>
      </c>
      <c r="AB197" s="32">
        <f>ROUND(VLOOKUP($B197,'3.ข้อมูลงบทดลองปัจจุบัน'!$A$5:$CL$846,27,0),2)</f>
        <v>0</v>
      </c>
      <c r="AC197" s="32">
        <f>ROUND(VLOOKUP($B197,'3.ข้อมูลงบทดลองปัจจุบัน'!$A$5:$CL$846,28,0),2)</f>
        <v>0</v>
      </c>
      <c r="AD197" s="32">
        <f>ROUND(VLOOKUP($B197,'3.ข้อมูลงบทดลองปัจจุบัน'!$A$5:$CL$846,29,0),2)</f>
        <v>0</v>
      </c>
      <c r="AE197" s="32">
        <f>ROUND(VLOOKUP($B197,'3.ข้อมูลงบทดลองปัจจุบัน'!$A$5:$CL$846,30,0),2)</f>
        <v>0</v>
      </c>
      <c r="AF197" s="32">
        <f>ROUND(VLOOKUP($B197,'3.ข้อมูลงบทดลองปัจจุบัน'!$A$5:$CL$846,31,0),2)</f>
        <v>52850</v>
      </c>
      <c r="AG197" s="32">
        <f>ROUND(VLOOKUP($B197,'3.ข้อมูลงบทดลองปัจจุบัน'!$A$5:$CL$846,32,0),2)</f>
        <v>0</v>
      </c>
      <c r="AH197" s="32">
        <f>ROUND(VLOOKUP($B197,'3.ข้อมูลงบทดลองปัจจุบัน'!$A$5:$CL$846,33,0),2)</f>
        <v>8500</v>
      </c>
      <c r="AI197" s="32">
        <f>ROUND(VLOOKUP($B197,'3.ข้อมูลงบทดลองปัจจุบัน'!$A$5:$CL$846,34,0),2)</f>
        <v>0</v>
      </c>
      <c r="AJ197" s="32">
        <f>ROUND(VLOOKUP($B197,'3.ข้อมูลงบทดลองปัจจุบัน'!$A$5:$CL$846,35,0),2)</f>
        <v>51563</v>
      </c>
      <c r="AK197" s="32">
        <f>ROUND(VLOOKUP($B197,'3.ข้อมูลงบทดลองปัจจุบัน'!$A$5:$CL$846,36,0),2)</f>
        <v>0</v>
      </c>
      <c r="AL197" s="32">
        <f>ROUND(VLOOKUP($B197,'3.ข้อมูลงบทดลองปัจจุบัน'!$A$5:$CL$846,37,0),2)</f>
        <v>0</v>
      </c>
      <c r="AM197" s="32">
        <f>ROUND(VLOOKUP($B197,'3.ข้อมูลงบทดลองปัจจุบัน'!$A$5:$CL$846,38,0),2)</f>
        <v>48620</v>
      </c>
      <c r="AN197" s="32">
        <f>ROUND(VLOOKUP($B197,'3.ข้อมูลงบทดลองปัจจุบัน'!$A$5:$CL$846,39,0),2)</f>
        <v>0</v>
      </c>
      <c r="AO197" s="32">
        <f>ROUND(VLOOKUP($B197,'3.ข้อมูลงบทดลองปัจจุบัน'!$A$5:$CL$846,40,0),2)</f>
        <v>19900</v>
      </c>
      <c r="AP197" s="32">
        <f>ROUND(VLOOKUP($B197,'3.ข้อมูลงบทดลองปัจจุบัน'!$A$5:$CL$846,41,0),2)</f>
        <v>0</v>
      </c>
      <c r="AQ197" s="32">
        <f>ROUND(VLOOKUP($B197,'3.ข้อมูลงบทดลองปัจจุบัน'!$A$5:$CL$846,42,0),2)</f>
        <v>43500</v>
      </c>
      <c r="AR197" s="32">
        <f>ROUND(VLOOKUP($B197,'3.ข้อมูลงบทดลองปัจจุบัน'!$A$5:$CL$846,43,0),2)</f>
        <v>9500</v>
      </c>
      <c r="AS197" s="32">
        <f>ROUND(VLOOKUP($B197,'3.ข้อมูลงบทดลองปัจจุบัน'!$A$5:$CL$846,44,0),2)</f>
        <v>0</v>
      </c>
      <c r="AT197" s="32">
        <f>ROUND(VLOOKUP($B197,'3.ข้อมูลงบทดลองปัจจุบัน'!$A$5:$CL$846,45,0),2)</f>
        <v>110</v>
      </c>
      <c r="AU197" s="32">
        <f>ROUND(VLOOKUP($B197,'3.ข้อมูลงบทดลองปัจจุบัน'!$A$5:$CL$846,46,0),2)</f>
        <v>0</v>
      </c>
      <c r="AV197" s="32">
        <f>ROUND(VLOOKUP($B197,'3.ข้อมูลงบทดลองปัจจุบัน'!$A$5:$CL$846,47,0),2)</f>
        <v>42600</v>
      </c>
      <c r="AW197" s="32">
        <f>ROUND(VLOOKUP($B197,'3.ข้อมูลงบทดลองปัจจุบัน'!$A$5:$CL$846,48,0),2)</f>
        <v>0</v>
      </c>
      <c r="AX197" s="32">
        <f>ROUND(VLOOKUP($B197,'3.ข้อมูลงบทดลองปัจจุบัน'!$A$5:$CL$846,49,0),2)</f>
        <v>0</v>
      </c>
      <c r="AY197" s="32">
        <f>ROUND(VLOOKUP($B197,'3.ข้อมูลงบทดลองปัจจุบัน'!$A$5:$CL$846,50,0),2)</f>
        <v>14650</v>
      </c>
      <c r="AZ197" s="32">
        <f>ROUND(VLOOKUP($B197,'3.ข้อมูลงบทดลองปัจจุบัน'!$A$5:$CL$846,51,0),2)</f>
        <v>38046</v>
      </c>
      <c r="BA197" s="32">
        <f>ROUND(VLOOKUP($B197,'3.ข้อมูลงบทดลองปัจจุบัน'!$A$5:$CL$846,52,0),2)</f>
        <v>100619</v>
      </c>
      <c r="BB197" s="32">
        <f>ROUND(VLOOKUP($B197,'3.ข้อมูลงบทดลองปัจจุบัน'!$A$5:$CL$846,53,0),2)</f>
        <v>90405</v>
      </c>
      <c r="BC197" s="32">
        <f>ROUND(VLOOKUP($B197,'3.ข้อมูลงบทดลองปัจจุบัน'!$A$5:$CL$846,54,0),2)</f>
        <v>0</v>
      </c>
      <c r="BD197" s="32">
        <f>ROUND(VLOOKUP($B197,'3.ข้อมูลงบทดลองปัจจุบัน'!$A$5:$CL$846,55,0),2)</f>
        <v>316150</v>
      </c>
      <c r="BE197" s="32">
        <f>ROUND(VLOOKUP($B197,'3.ข้อมูลงบทดลองปัจจุบัน'!$A$5:$CL$846,56,0),2)</f>
        <v>0</v>
      </c>
      <c r="BF197" s="32">
        <f>ROUND(VLOOKUP($B197,'3.ข้อมูลงบทดลองปัจจุบัน'!$A$5:$CL$846,57,0),2)</f>
        <v>59.29</v>
      </c>
      <c r="BG197" s="32">
        <f>ROUND(VLOOKUP($B197,'3.ข้อมูลงบทดลองปัจจุบัน'!$A$5:$CL$846,58,0),2)</f>
        <v>0</v>
      </c>
      <c r="BH197" s="32">
        <f>ROUND(VLOOKUP($B197,'3.ข้อมูลงบทดลองปัจจุบัน'!$A$5:$CL$846,59,0),2)</f>
        <v>127653.93</v>
      </c>
      <c r="BI197" s="32">
        <f>ROUND(VLOOKUP($B197,'3.ข้อมูลงบทดลองปัจจุบัน'!$A$5:$CL$846,60,0),2)</f>
        <v>0</v>
      </c>
      <c r="BJ197" s="32">
        <f>ROUND(VLOOKUP($B197,'3.ข้อมูลงบทดลองปัจจุบัน'!$A$5:$CL$846,61,0),2)</f>
        <v>0</v>
      </c>
      <c r="BK197" s="32">
        <f>ROUND(VLOOKUP($B197,'3.ข้อมูลงบทดลองปัจจุบัน'!$A$5:$CL$846,62,0),2)</f>
        <v>0</v>
      </c>
      <c r="BL197" s="32">
        <f>ROUND(VLOOKUP($B197,'3.ข้อมูลงบทดลองปัจจุบัน'!$A$5:$CL$846,63,0),2)</f>
        <v>2246</v>
      </c>
      <c r="BM197" s="32">
        <f>ROUND(VLOOKUP($B197,'3.ข้อมูลงบทดลองปัจจุบัน'!$A$5:$CL$846,64,0),2)</f>
        <v>22878</v>
      </c>
      <c r="BN197" s="32">
        <f>ROUND(VLOOKUP($B197,'3.ข้อมูลงบทดลองปัจจุบัน'!$A$5:$CL$846,65,0),2)</f>
        <v>0</v>
      </c>
      <c r="BO197" s="32">
        <f>ROUND(VLOOKUP($B197,'3.ข้อมูลงบทดลองปัจจุบัน'!$A$5:$CL$846,66,0),2)</f>
        <v>0</v>
      </c>
      <c r="BP197" s="32">
        <f>ROUND(VLOOKUP($B197,'3.ข้อมูลงบทดลองปัจจุบัน'!$A$5:$CL$846,67,0),2)</f>
        <v>13809.9</v>
      </c>
      <c r="BQ197" s="32">
        <f>ROUND(VLOOKUP($B197,'3.ข้อมูลงบทดลองปัจจุบัน'!$A$5:$CL$846,68,0),2)</f>
        <v>33220</v>
      </c>
      <c r="BR197" s="32">
        <f>ROUND(VLOOKUP($B197,'3.ข้อมูลงบทดลองปัจจุบัน'!$A$5:$CL$846,69,0),2)</f>
        <v>968480.04</v>
      </c>
      <c r="BS197" s="32">
        <f>ROUND(VLOOKUP($B197,'3.ข้อมูลงบทดลองปัจจุบัน'!$A$5:$CL$846,70,0),2)</f>
        <v>0</v>
      </c>
      <c r="BT197" s="32">
        <f>ROUND(VLOOKUP($B197,'3.ข้อมูลงบทดลองปัจจุบัน'!$A$5:$CL$846,71,0),2)</f>
        <v>300</v>
      </c>
      <c r="BU197" s="32">
        <f>ROUND(VLOOKUP($B197,'3.ข้อมูลงบทดลองปัจจุบัน'!$A$5:$CL$846,72,0),2)</f>
        <v>0</v>
      </c>
      <c r="BV197" s="32">
        <f>ROUND(VLOOKUP($B197,'3.ข้อมูลงบทดลองปัจจุบัน'!$A$5:$CL$846,73,0),2)</f>
        <v>0</v>
      </c>
      <c r="BW197" s="32">
        <f>ROUND(VLOOKUP($B197,'3.ข้อมูลงบทดลองปัจจุบัน'!$A$5:$CL$846,74,0),2)</f>
        <v>0</v>
      </c>
      <c r="BX197" s="32">
        <f>ROUND(VLOOKUP($B197,'3.ข้อมูลงบทดลองปัจจุบัน'!$A$5:$CL$846,75,0),2)</f>
        <v>0</v>
      </c>
      <c r="BY197" s="32">
        <f>ROUND(VLOOKUP($B197,'3.ข้อมูลงบทดลองปัจจุบัน'!$A$5:$CL$846,76,0),2)</f>
        <v>0</v>
      </c>
      <c r="BZ197" s="32">
        <f>ROUND(VLOOKUP($B197,'3.ข้อมูลงบทดลองปัจจุบัน'!$A$5:$CL$846,77,0),2)</f>
        <v>0</v>
      </c>
      <c r="CA197" s="32">
        <f>ROUND(VLOOKUP($B197,'3.ข้อมูลงบทดลองปัจจุบัน'!$A$5:$CL$846,78,0),2)</f>
        <v>0</v>
      </c>
      <c r="CB197" s="32">
        <f>ROUND(VLOOKUP($B197,'3.ข้อมูลงบทดลองปัจจุบัน'!$A$5:$CL$846,79,0),2)</f>
        <v>0</v>
      </c>
      <c r="CC197" s="32">
        <f>ROUND(VLOOKUP($B197,'3.ข้อมูลงบทดลองปัจจุบัน'!$A$5:$CL$846,80,0),2)</f>
        <v>0</v>
      </c>
      <c r="CD197" s="32">
        <f>ROUND(VLOOKUP($B197,'3.ข้อมูลงบทดลองปัจจุบัน'!$A$5:$CL$846,81,0),2)</f>
        <v>2142918.7200000002</v>
      </c>
      <c r="CE197" s="32">
        <f>ROUND(VLOOKUP($B197,'3.ข้อมูลงบทดลองปัจจุบัน'!$A$5:$CL$846,82,0),2)</f>
        <v>0</v>
      </c>
      <c r="CF197" s="32">
        <f>ROUND(VLOOKUP($B197,'3.ข้อมูลงบทดลองปัจจุบัน'!$A$5:$CL$846,83,0),2)</f>
        <v>0</v>
      </c>
      <c r="CG197" s="32">
        <f>ROUND(VLOOKUP($B197,'3.ข้อมูลงบทดลองปัจจุบัน'!$A$5:$CL$846,84,0),2)</f>
        <v>0</v>
      </c>
      <c r="CH197" s="32">
        <f>ROUND(VLOOKUP($B197,'3.ข้อมูลงบทดลองปัจจุบัน'!$A$5:$CL$846,85,0),2)</f>
        <v>36654.86</v>
      </c>
      <c r="CI197" s="32">
        <f>ROUND(VLOOKUP($B197,'3.ข้อมูลงบทดลองปัจจุบัน'!$A$5:$CL$846,86,0),2)</f>
        <v>0</v>
      </c>
      <c r="CJ197" s="32">
        <f>ROUND(VLOOKUP($B197,'3.ข้อมูลงบทดลองปัจจุบัน'!$A$5:$CL$846,87,0),2)</f>
        <v>0</v>
      </c>
      <c r="CK197" s="32">
        <f>ROUND(VLOOKUP($B197,'3.ข้อมูลงบทดลองปัจจุบัน'!$A$5:$CL$846,88,0),2)</f>
        <v>0</v>
      </c>
      <c r="CL197" s="32">
        <f>ROUND(VLOOKUP($B197,'3.ข้อมูลงบทดลองปัจจุบัน'!$A$5:$CL$846,89,0),2)</f>
        <v>0</v>
      </c>
      <c r="CM197" s="32">
        <f>ROUND(VLOOKUP($B197,'3.ข้อมูลงบทดลองปัจจุบัน'!$A$5:$CL$846,90,0),2)</f>
        <v>0</v>
      </c>
      <c r="CO197" s="75"/>
    </row>
    <row r="198" spans="1:94" x14ac:dyDescent="0.7">
      <c r="A198" s="101" t="s">
        <v>1472</v>
      </c>
      <c r="B198" s="101" t="s">
        <v>2100</v>
      </c>
      <c r="C198" s="100" t="s">
        <v>1507</v>
      </c>
      <c r="D198" s="32">
        <f>ROUND(VLOOKUP($B198,'3.ข้อมูลงบทดลองปัจจุบัน'!$A$5:$CL$846,3,0),2)</f>
        <v>2159495</v>
      </c>
      <c r="E198" s="32">
        <f>ROUND(VLOOKUP($B198,'3.ข้อมูลงบทดลองปัจจุบัน'!$A$5:$CL$846,4,0),2)</f>
        <v>527395</v>
      </c>
      <c r="F198" s="32">
        <f>ROUND(VLOOKUP($B198,'3.ข้อมูลงบทดลองปัจจุบัน'!$A$5:$CL$846,5,0),2)</f>
        <v>142120</v>
      </c>
      <c r="G198" s="32">
        <f>ROUND(VLOOKUP($B198,'3.ข้อมูลงบทดลองปัจจุบัน'!$A$5:$CL$846,6,0),2)</f>
        <v>243300</v>
      </c>
      <c r="H198" s="32">
        <f>ROUND(VLOOKUP($B198,'3.ข้อมูลงบทดลองปัจจุบัน'!$A$5:$CL$846,7,0),2)</f>
        <v>230208</v>
      </c>
      <c r="I198" s="32">
        <f>ROUND(VLOOKUP($B198,'3.ข้อมูลงบทดลองปัจจุบัน'!$A$5:$CL$846,8,0),2)</f>
        <v>890566</v>
      </c>
      <c r="J198" s="32">
        <f>ROUND(VLOOKUP($B198,'3.ข้อมูลงบทดลองปัจจุบัน'!$A$5:$CL$846,9,0),2)</f>
        <v>364515</v>
      </c>
      <c r="K198" s="32">
        <f>ROUND(VLOOKUP($B198,'3.ข้อมูลงบทดลองปัจจุบัน'!$A$5:$CL$846,10,0),2)</f>
        <v>409715</v>
      </c>
      <c r="L198" s="32">
        <f>ROUND(VLOOKUP($B198,'3.ข้อมูลงบทดลองปัจจุบัน'!$A$5:$CL$846,11,0),2)</f>
        <v>93840</v>
      </c>
      <c r="M198" s="32">
        <f>ROUND(VLOOKUP($B198,'3.ข้อมูลงบทดลองปัจจุบัน'!$A$5:$CL$846,12,0),2)</f>
        <v>112197</v>
      </c>
      <c r="N198" s="32">
        <f>ROUND(VLOOKUP($B198,'3.ข้อมูลงบทดลองปัจจุบัน'!$A$5:$CL$846,13,0),2)</f>
        <v>807171</v>
      </c>
      <c r="O198" s="32">
        <f>ROUND(VLOOKUP($B198,'3.ข้อมูลงบทดลองปัจจุบัน'!$A$5:$CL$846,14,0),2)</f>
        <v>0</v>
      </c>
      <c r="P198" s="32">
        <f>ROUND(VLOOKUP($B198,'3.ข้อมูลงบทดลองปัจจุบัน'!$A$5:$CL$846,15,0),2)</f>
        <v>5094289</v>
      </c>
      <c r="Q198" s="32">
        <f>ROUND(VLOOKUP($B198,'3.ข้อมูลงบทดลองปัจจุบัน'!$A$5:$CL$846,16,0),2)</f>
        <v>526816</v>
      </c>
      <c r="R198" s="32">
        <f>ROUND(VLOOKUP($B198,'3.ข้อมูลงบทดลองปัจจุบัน'!$A$5:$CL$846,17,0),2)</f>
        <v>281370</v>
      </c>
      <c r="S198" s="32">
        <f>ROUND(VLOOKUP($B198,'3.ข้อมูลงบทดลองปัจจุบัน'!$A$5:$CL$846,18,0),2)</f>
        <v>494200</v>
      </c>
      <c r="T198" s="32">
        <f>ROUND(VLOOKUP($B198,'3.ข้อมูลงบทดลองปัจจุบัน'!$A$5:$CL$846,19,0),2)</f>
        <v>1003239</v>
      </c>
      <c r="U198" s="32">
        <f>ROUND(VLOOKUP($B198,'3.ข้อมูลงบทดลองปัจจุบัน'!$A$5:$CL$846,20,0),2)</f>
        <v>160730</v>
      </c>
      <c r="V198" s="32">
        <f>ROUND(VLOOKUP($B198,'3.ข้อมูลงบทดลองปัจจุบัน'!$A$5:$CL$846,21,0),2)</f>
        <v>342320</v>
      </c>
      <c r="W198" s="32">
        <f>ROUND(VLOOKUP($B198,'3.ข้อมูลงบทดลองปัจจุบัน'!$A$5:$CL$846,22,0),2)</f>
        <v>168725</v>
      </c>
      <c r="X198" s="32">
        <f>ROUND(VLOOKUP($B198,'3.ข้อมูลงบทดลองปัจจุบัน'!$A$5:$CL$846,23,0),2)</f>
        <v>2041537.99</v>
      </c>
      <c r="Y198" s="32">
        <f>ROUND(VLOOKUP($B198,'3.ข้อมูลงบทดลองปัจจุบัน'!$A$5:$CL$846,24,0),2)</f>
        <v>265056.15000000002</v>
      </c>
      <c r="Z198" s="32">
        <f>ROUND(VLOOKUP($B198,'3.ข้อมูลงบทดลองปัจจุบัน'!$A$5:$CL$846,25,0),2)</f>
        <v>369089</v>
      </c>
      <c r="AA198" s="32">
        <f>ROUND(VLOOKUP($B198,'3.ข้อมูลงบทดลองปัจจุบัน'!$A$5:$CL$846,26,0),2)</f>
        <v>40020</v>
      </c>
      <c r="AB198" s="32">
        <f>ROUND(VLOOKUP($B198,'3.ข้อมูลงบทดลองปัจจุบัน'!$A$5:$CL$846,27,0),2)</f>
        <v>338363.5</v>
      </c>
      <c r="AC198" s="32">
        <f>ROUND(VLOOKUP($B198,'3.ข้อมูลงบทดลองปัจจุบัน'!$A$5:$CL$846,28,0),2)</f>
        <v>398255</v>
      </c>
      <c r="AD198" s="32">
        <f>ROUND(VLOOKUP($B198,'3.ข้อมูลงบทดลองปัจจุบัน'!$A$5:$CL$846,29,0),2)</f>
        <v>0</v>
      </c>
      <c r="AE198" s="32">
        <f>ROUND(VLOOKUP($B198,'3.ข้อมูลงบทดลองปัจจุบัน'!$A$5:$CL$846,30,0),2)</f>
        <v>215311.5</v>
      </c>
      <c r="AF198" s="32">
        <f>ROUND(VLOOKUP($B198,'3.ข้อมูลงบทดลองปัจจุบัน'!$A$5:$CL$846,31,0),2)</f>
        <v>0</v>
      </c>
      <c r="AG198" s="32">
        <f>ROUND(VLOOKUP($B198,'3.ข้อมูลงบทดลองปัจจุบัน'!$A$5:$CL$846,32,0),2)</f>
        <v>0</v>
      </c>
      <c r="AH198" s="32">
        <f>ROUND(VLOOKUP($B198,'3.ข้อมูลงบทดลองปัจจุบัน'!$A$5:$CL$846,33,0),2)</f>
        <v>66111</v>
      </c>
      <c r="AI198" s="32">
        <f>ROUND(VLOOKUP($B198,'3.ข้อมูลงบทดลองปัจจุบัน'!$A$5:$CL$846,34,0),2)</f>
        <v>244640</v>
      </c>
      <c r="AJ198" s="32">
        <f>ROUND(VLOOKUP($B198,'3.ข้อมูลงบทดลองปัจจุบัน'!$A$5:$CL$846,35,0),2)</f>
        <v>1038064.05</v>
      </c>
      <c r="AK198" s="32">
        <f>ROUND(VLOOKUP($B198,'3.ข้อมูลงบทดลองปัจจุบัน'!$A$5:$CL$846,36,0),2)</f>
        <v>63985</v>
      </c>
      <c r="AL198" s="32">
        <f>ROUND(VLOOKUP($B198,'3.ข้อมูลงบทดลองปัจจุบัน'!$A$5:$CL$846,37,0),2)</f>
        <v>1567385.63</v>
      </c>
      <c r="AM198" s="32">
        <f>ROUND(VLOOKUP($B198,'3.ข้อมูลงบทดลองปัจจุบัน'!$A$5:$CL$846,38,0),2)</f>
        <v>254462</v>
      </c>
      <c r="AN198" s="32">
        <f>ROUND(VLOOKUP($B198,'3.ข้อมูลงบทดลองปัจจุบัน'!$A$5:$CL$846,39,0),2)</f>
        <v>0</v>
      </c>
      <c r="AO198" s="32">
        <f>ROUND(VLOOKUP($B198,'3.ข้อมูลงบทดลองปัจจุบัน'!$A$5:$CL$846,40,0),2)</f>
        <v>246410</v>
      </c>
      <c r="AP198" s="32">
        <f>ROUND(VLOOKUP($B198,'3.ข้อมูลงบทดลองปัจจุบัน'!$A$5:$CL$846,41,0),2)</f>
        <v>702829</v>
      </c>
      <c r="AQ198" s="32">
        <f>ROUND(VLOOKUP($B198,'3.ข้อมูลงบทดลองปัจจุบัน'!$A$5:$CL$846,42,0),2)</f>
        <v>158692</v>
      </c>
      <c r="AR198" s="32">
        <f>ROUND(VLOOKUP($B198,'3.ข้อมูลงบทดลองปัจจุบัน'!$A$5:$CL$846,43,0),2)</f>
        <v>402050</v>
      </c>
      <c r="AS198" s="32">
        <f>ROUND(VLOOKUP($B198,'3.ข้อมูลงบทดลองปัจจุบัน'!$A$5:$CL$846,44,0),2)</f>
        <v>114000</v>
      </c>
      <c r="AT198" s="32">
        <f>ROUND(VLOOKUP($B198,'3.ข้อมูลงบทดลองปัจจุบัน'!$A$5:$CL$846,45,0),2)</f>
        <v>465020</v>
      </c>
      <c r="AU198" s="32">
        <f>ROUND(VLOOKUP($B198,'3.ข้อมูลงบทดลองปัจจุบัน'!$A$5:$CL$846,46,0),2)</f>
        <v>263613.5</v>
      </c>
      <c r="AV198" s="32">
        <f>ROUND(VLOOKUP($B198,'3.ข้อมูลงบทดลองปัจจุบัน'!$A$5:$CL$846,47,0),2)</f>
        <v>462230</v>
      </c>
      <c r="AW198" s="32">
        <f>ROUND(VLOOKUP($B198,'3.ข้อมูลงบทดลองปัจจุบัน'!$A$5:$CL$846,48,0),2)</f>
        <v>0</v>
      </c>
      <c r="AX198" s="32">
        <f>ROUND(VLOOKUP($B198,'3.ข้อมูลงบทดลองปัจจุบัน'!$A$5:$CL$846,49,0),2)</f>
        <v>135445</v>
      </c>
      <c r="AY198" s="32">
        <f>ROUND(VLOOKUP($B198,'3.ข้อมูลงบทดลองปัจจุบัน'!$A$5:$CL$846,50,0),2)</f>
        <v>1048146.83</v>
      </c>
      <c r="AZ198" s="32">
        <f>ROUND(VLOOKUP($B198,'3.ข้อมูลงบทดลองปัจจุบัน'!$A$5:$CL$846,51,0),2)</f>
        <v>249320</v>
      </c>
      <c r="BA198" s="32">
        <f>ROUND(VLOOKUP($B198,'3.ข้อมูลงบทดลองปัจจุบัน'!$A$5:$CL$846,52,0),2)</f>
        <v>264500</v>
      </c>
      <c r="BB198" s="32">
        <f>ROUND(VLOOKUP($B198,'3.ข้อมูลงบทดลองปัจจุบัน'!$A$5:$CL$846,53,0),2)</f>
        <v>381047</v>
      </c>
      <c r="BC198" s="32">
        <f>ROUND(VLOOKUP($B198,'3.ข้อมูลงบทดลองปัจจุบัน'!$A$5:$CL$846,54,0),2)</f>
        <v>6800</v>
      </c>
      <c r="BD198" s="32">
        <f>ROUND(VLOOKUP($B198,'3.ข้อมูลงบทดลองปัจจุบัน'!$A$5:$CL$846,55,0),2)</f>
        <v>787990.2</v>
      </c>
      <c r="BE198" s="32">
        <f>ROUND(VLOOKUP($B198,'3.ข้อมูลงบทดลองปัจจุบัน'!$A$5:$CL$846,56,0),2)</f>
        <v>579510</v>
      </c>
      <c r="BF198" s="32">
        <f>ROUND(VLOOKUP($B198,'3.ข้อมูลงบทดลองปัจจุบัน'!$A$5:$CL$846,57,0),2)</f>
        <v>474435.5</v>
      </c>
      <c r="BG198" s="32">
        <f>ROUND(VLOOKUP($B198,'3.ข้อมูลงบทดลองปัจจุบัน'!$A$5:$CL$846,58,0),2)</f>
        <v>829257</v>
      </c>
      <c r="BH198" s="32">
        <f>ROUND(VLOOKUP($B198,'3.ข้อมูลงบทดลองปัจจุบัน'!$A$5:$CL$846,59,0),2)</f>
        <v>2697107.87</v>
      </c>
      <c r="BI198" s="32">
        <f>ROUND(VLOOKUP($B198,'3.ข้อมูลงบทดลองปัจจุบัน'!$A$5:$CL$846,60,0),2)</f>
        <v>1166912</v>
      </c>
      <c r="BJ198" s="32">
        <f>ROUND(VLOOKUP($B198,'3.ข้อมูลงบทดลองปัจจุบัน'!$A$5:$CL$846,61,0),2)</f>
        <v>57780</v>
      </c>
      <c r="BK198" s="32">
        <f>ROUND(VLOOKUP($B198,'3.ข้อมูลงบทดลองปัจจุบัน'!$A$5:$CL$846,62,0),2)</f>
        <v>90135.5</v>
      </c>
      <c r="BL198" s="32">
        <f>ROUND(VLOOKUP($B198,'3.ข้อมูลงบทดลองปัจจุบัน'!$A$5:$CL$846,63,0),2)</f>
        <v>1070125</v>
      </c>
      <c r="BM198" s="32">
        <f>ROUND(VLOOKUP($B198,'3.ข้อมูลงบทดลองปัจจุบัน'!$A$5:$CL$846,64,0),2)</f>
        <v>1347493</v>
      </c>
      <c r="BN198" s="32">
        <f>ROUND(VLOOKUP($B198,'3.ข้อมูลงบทดลองปัจจุบัน'!$A$5:$CL$846,65,0),2)</f>
        <v>1526639</v>
      </c>
      <c r="BO198" s="32">
        <f>ROUND(VLOOKUP($B198,'3.ข้อมูลงบทดลองปัจจุบัน'!$A$5:$CL$846,66,0),2)</f>
        <v>706115</v>
      </c>
      <c r="BP198" s="32">
        <f>ROUND(VLOOKUP($B198,'3.ข้อมูลงบทดลองปัจจุบัน'!$A$5:$CL$846,67,0),2)</f>
        <v>1926140</v>
      </c>
      <c r="BQ198" s="32">
        <f>ROUND(VLOOKUP($B198,'3.ข้อมูลงบทดลองปัจจุบัน'!$A$5:$CL$846,68,0),2)</f>
        <v>752306</v>
      </c>
      <c r="BR198" s="32">
        <f>ROUND(VLOOKUP($B198,'3.ข้อมูลงบทดลองปัจจุบัน'!$A$5:$CL$846,69,0),2)</f>
        <v>410500</v>
      </c>
      <c r="BS198" s="32">
        <f>ROUND(VLOOKUP($B198,'3.ข้อมูลงบทดลองปัจจุบัน'!$A$5:$CL$846,70,0),2)</f>
        <v>1728167.36</v>
      </c>
      <c r="BT198" s="32">
        <f>ROUND(VLOOKUP($B198,'3.ข้อมูลงบทดลองปัจจุบัน'!$A$5:$CL$846,71,0),2)</f>
        <v>997722.5</v>
      </c>
      <c r="BU198" s="32">
        <f>ROUND(VLOOKUP($B198,'3.ข้อมูลงบทดลองปัจจุบัน'!$A$5:$CL$846,72,0),2)</f>
        <v>1280624</v>
      </c>
      <c r="BV198" s="32">
        <f>ROUND(VLOOKUP($B198,'3.ข้อมูลงบทดลองปัจจุบัน'!$A$5:$CL$846,73,0),2)</f>
        <v>1966792</v>
      </c>
      <c r="BW198" s="32">
        <f>ROUND(VLOOKUP($B198,'3.ข้อมูลงบทดลองปัจจุบัน'!$A$5:$CL$846,74,0),2)</f>
        <v>15600</v>
      </c>
      <c r="BX198" s="32">
        <f>ROUND(VLOOKUP($B198,'3.ข้อมูลงบทดลองปัจจุบัน'!$A$5:$CL$846,75,0),2)</f>
        <v>388194</v>
      </c>
      <c r="BY198" s="32">
        <f>ROUND(VLOOKUP($B198,'3.ข้อมูลงบทดลองปัจจุบัน'!$A$5:$CL$846,76,0),2)</f>
        <v>1386250</v>
      </c>
      <c r="BZ198" s="32">
        <f>ROUND(VLOOKUP($B198,'3.ข้อมูลงบทดลองปัจจุบัน'!$A$5:$CL$846,77,0),2)</f>
        <v>500958</v>
      </c>
      <c r="CA198" s="32">
        <f>ROUND(VLOOKUP($B198,'3.ข้อมูลงบทดลองปัจจุบัน'!$A$5:$CL$846,78,0),2)</f>
        <v>169355</v>
      </c>
      <c r="CB198" s="32">
        <f>ROUND(VLOOKUP($B198,'3.ข้อมูลงบทดลองปัจจุบัน'!$A$5:$CL$846,79,0),2)</f>
        <v>576180</v>
      </c>
      <c r="CC198" s="32">
        <f>ROUND(VLOOKUP($B198,'3.ข้อมูลงบทดลองปัจจุบัน'!$A$5:$CL$846,80,0),2)</f>
        <v>2148270</v>
      </c>
      <c r="CD198" s="32">
        <f>ROUND(VLOOKUP($B198,'3.ข้อมูลงบทดลองปัจจุบัน'!$A$5:$CL$846,81,0),2)</f>
        <v>215566</v>
      </c>
      <c r="CE198" s="32">
        <f>ROUND(VLOOKUP($B198,'3.ข้อมูลงบทดลองปัจจุบัน'!$A$5:$CL$846,82,0),2)</f>
        <v>368030</v>
      </c>
      <c r="CF198" s="32">
        <f>ROUND(VLOOKUP($B198,'3.ข้อมูลงบทดลองปัจจุบัน'!$A$5:$CL$846,83,0),2)</f>
        <v>1619416</v>
      </c>
      <c r="CG198" s="32">
        <f>ROUND(VLOOKUP($B198,'3.ข้อมูลงบทดลองปัจจุบัน'!$A$5:$CL$846,84,0),2)</f>
        <v>19650</v>
      </c>
      <c r="CH198" s="32">
        <f>ROUND(VLOOKUP($B198,'3.ข้อมูลงบทดลองปัจจุบัน'!$A$5:$CL$846,85,0),2)</f>
        <v>288000</v>
      </c>
      <c r="CI198" s="32">
        <f>ROUND(VLOOKUP($B198,'3.ข้อมูลงบทดลองปัจจุบัน'!$A$5:$CL$846,86,0),2)</f>
        <v>882117.5</v>
      </c>
      <c r="CJ198" s="32">
        <f>ROUND(VLOOKUP($B198,'3.ข้อมูลงบทดลองปัจจุบัน'!$A$5:$CL$846,87,0),2)</f>
        <v>110304</v>
      </c>
      <c r="CK198" s="32">
        <f>ROUND(VLOOKUP($B198,'3.ข้อมูลงบทดลองปัจจุบัน'!$A$5:$CL$846,88,0),2)</f>
        <v>1277144.5</v>
      </c>
      <c r="CL198" s="32">
        <f>ROUND(VLOOKUP($B198,'3.ข้อมูลงบทดลองปัจจุบัน'!$A$5:$CL$846,89,0),2)</f>
        <v>839711</v>
      </c>
      <c r="CM198" s="32">
        <f>ROUND(VLOOKUP($B198,'3.ข้อมูลงบทดลองปัจจุบัน'!$A$5:$CL$846,90,0),2)</f>
        <v>881400</v>
      </c>
      <c r="CO198" s="75"/>
    </row>
    <row r="199" spans="1:94" x14ac:dyDescent="0.7">
      <c r="A199" s="101" t="s">
        <v>1472</v>
      </c>
      <c r="B199" s="101" t="s">
        <v>1269</v>
      </c>
      <c r="C199" s="100" t="s">
        <v>1508</v>
      </c>
      <c r="D199" s="32">
        <f>ROUND(VLOOKUP($B199,'3.ข้อมูลงบทดลองปัจจุบัน'!$A$5:$CL$846,3,0),2)</f>
        <v>0</v>
      </c>
      <c r="E199" s="32">
        <f>ROUND(VLOOKUP($B199,'3.ข้อมูลงบทดลองปัจจุบัน'!$A$5:$CL$846,4,0),2)</f>
        <v>0</v>
      </c>
      <c r="F199" s="32">
        <f>ROUND(VLOOKUP($B199,'3.ข้อมูลงบทดลองปัจจุบัน'!$A$5:$CL$846,5,0),2)</f>
        <v>0</v>
      </c>
      <c r="G199" s="32">
        <f>ROUND(VLOOKUP($B199,'3.ข้อมูลงบทดลองปัจจุบัน'!$A$5:$CL$846,6,0),2)</f>
        <v>0</v>
      </c>
      <c r="H199" s="32">
        <f>ROUND(VLOOKUP($B199,'3.ข้อมูลงบทดลองปัจจุบัน'!$A$5:$CL$846,7,0),2)</f>
        <v>0</v>
      </c>
      <c r="I199" s="32">
        <f>ROUND(VLOOKUP($B199,'3.ข้อมูลงบทดลองปัจจุบัน'!$A$5:$CL$846,8,0),2)</f>
        <v>0</v>
      </c>
      <c r="J199" s="32">
        <f>ROUND(VLOOKUP($B199,'3.ข้อมูลงบทดลองปัจจุบัน'!$A$5:$CL$846,9,0),2)</f>
        <v>0</v>
      </c>
      <c r="K199" s="32">
        <f>ROUND(VLOOKUP($B199,'3.ข้อมูลงบทดลองปัจจุบัน'!$A$5:$CL$846,10,0),2)</f>
        <v>0</v>
      </c>
      <c r="L199" s="32">
        <f>ROUND(VLOOKUP($B199,'3.ข้อมูลงบทดลองปัจจุบัน'!$A$5:$CL$846,11,0),2)</f>
        <v>0</v>
      </c>
      <c r="M199" s="32">
        <f>ROUND(VLOOKUP($B199,'3.ข้อมูลงบทดลองปัจจุบัน'!$A$5:$CL$846,12,0),2)</f>
        <v>0</v>
      </c>
      <c r="N199" s="32">
        <f>ROUND(VLOOKUP($B199,'3.ข้อมูลงบทดลองปัจจุบัน'!$A$5:$CL$846,13,0),2)</f>
        <v>491000</v>
      </c>
      <c r="O199" s="32">
        <f>ROUND(VLOOKUP($B199,'3.ข้อมูลงบทดลองปัจจุบัน'!$A$5:$CL$846,14,0),2)</f>
        <v>0</v>
      </c>
      <c r="P199" s="32">
        <f>ROUND(VLOOKUP($B199,'3.ข้อมูลงบทดลองปัจจุบัน'!$A$5:$CL$846,15,0),2)</f>
        <v>0</v>
      </c>
      <c r="Q199" s="32">
        <f>ROUND(VLOOKUP($B199,'3.ข้อมูลงบทดลองปัจจุบัน'!$A$5:$CL$846,16,0),2)</f>
        <v>0</v>
      </c>
      <c r="R199" s="32">
        <f>ROUND(VLOOKUP($B199,'3.ข้อมูลงบทดลองปัจจุบัน'!$A$5:$CL$846,17,0),2)</f>
        <v>0</v>
      </c>
      <c r="S199" s="32">
        <f>ROUND(VLOOKUP($B199,'3.ข้อมูลงบทดลองปัจจุบัน'!$A$5:$CL$846,18,0),2)</f>
        <v>0</v>
      </c>
      <c r="T199" s="32">
        <f>ROUND(VLOOKUP($B199,'3.ข้อมูลงบทดลองปัจจุบัน'!$A$5:$CL$846,19,0),2)</f>
        <v>0</v>
      </c>
      <c r="U199" s="32">
        <f>ROUND(VLOOKUP($B199,'3.ข้อมูลงบทดลองปัจจุบัน'!$A$5:$CL$846,20,0),2)</f>
        <v>0</v>
      </c>
      <c r="V199" s="32">
        <f>ROUND(VLOOKUP($B199,'3.ข้อมูลงบทดลองปัจจุบัน'!$A$5:$CL$846,21,0),2)</f>
        <v>0</v>
      </c>
      <c r="W199" s="32">
        <f>ROUND(VLOOKUP($B199,'3.ข้อมูลงบทดลองปัจจุบัน'!$A$5:$CL$846,22,0),2)</f>
        <v>0</v>
      </c>
      <c r="X199" s="32">
        <f>ROUND(VLOOKUP($B199,'3.ข้อมูลงบทดลองปัจจุบัน'!$A$5:$CL$846,23,0),2)</f>
        <v>0</v>
      </c>
      <c r="Y199" s="32">
        <f>ROUND(VLOOKUP($B199,'3.ข้อมูลงบทดลองปัจจุบัน'!$A$5:$CL$846,24,0),2)</f>
        <v>0</v>
      </c>
      <c r="Z199" s="32">
        <f>ROUND(VLOOKUP($B199,'3.ข้อมูลงบทดลองปัจจุบัน'!$A$5:$CL$846,25,0),2)</f>
        <v>0</v>
      </c>
      <c r="AA199" s="32">
        <f>ROUND(VLOOKUP($B199,'3.ข้อมูลงบทดลองปัจจุบัน'!$A$5:$CL$846,26,0),2)</f>
        <v>0</v>
      </c>
      <c r="AB199" s="32">
        <f>ROUND(VLOOKUP($B199,'3.ข้อมูลงบทดลองปัจจุบัน'!$A$5:$CL$846,27,0),2)</f>
        <v>0</v>
      </c>
      <c r="AC199" s="32">
        <f>ROUND(VLOOKUP($B199,'3.ข้อมูลงบทดลองปัจจุบัน'!$A$5:$CL$846,28,0),2)</f>
        <v>0</v>
      </c>
      <c r="AD199" s="32">
        <f>ROUND(VLOOKUP($B199,'3.ข้อมูลงบทดลองปัจจุบัน'!$A$5:$CL$846,29,0),2)</f>
        <v>0</v>
      </c>
      <c r="AE199" s="32">
        <f>ROUND(VLOOKUP($B199,'3.ข้อมูลงบทดลองปัจจุบัน'!$A$5:$CL$846,30,0),2)</f>
        <v>0</v>
      </c>
      <c r="AF199" s="32">
        <f>ROUND(VLOOKUP($B199,'3.ข้อมูลงบทดลองปัจจุบัน'!$A$5:$CL$846,31,0),2)</f>
        <v>0</v>
      </c>
      <c r="AG199" s="32">
        <f>ROUND(VLOOKUP($B199,'3.ข้อมูลงบทดลองปัจจุบัน'!$A$5:$CL$846,32,0),2)</f>
        <v>254499.5</v>
      </c>
      <c r="AH199" s="32">
        <f>ROUND(VLOOKUP($B199,'3.ข้อมูลงบทดลองปัจจุบัน'!$A$5:$CL$846,33,0),2)</f>
        <v>0</v>
      </c>
      <c r="AI199" s="32">
        <f>ROUND(VLOOKUP($B199,'3.ข้อมูลงบทดลองปัจจุบัน'!$A$5:$CL$846,34,0),2)</f>
        <v>0</v>
      </c>
      <c r="AJ199" s="32">
        <f>ROUND(VLOOKUP($B199,'3.ข้อมูลงบทดลองปัจจุบัน'!$A$5:$CL$846,35,0),2)</f>
        <v>0</v>
      </c>
      <c r="AK199" s="32">
        <f>ROUND(VLOOKUP($B199,'3.ข้อมูลงบทดลองปัจจุบัน'!$A$5:$CL$846,36,0),2)</f>
        <v>0</v>
      </c>
      <c r="AL199" s="32">
        <f>ROUND(VLOOKUP($B199,'3.ข้อมูลงบทดลองปัจจุบัน'!$A$5:$CL$846,37,0),2)</f>
        <v>0</v>
      </c>
      <c r="AM199" s="32">
        <f>ROUND(VLOOKUP($B199,'3.ข้อมูลงบทดลองปัจจุบัน'!$A$5:$CL$846,38,0),2)</f>
        <v>0</v>
      </c>
      <c r="AN199" s="32">
        <f>ROUND(VLOOKUP($B199,'3.ข้อมูลงบทดลองปัจจุบัน'!$A$5:$CL$846,39,0),2)</f>
        <v>490000</v>
      </c>
      <c r="AO199" s="32">
        <f>ROUND(VLOOKUP($B199,'3.ข้อมูลงบทดลองปัจจุบัน'!$A$5:$CL$846,40,0),2)</f>
        <v>0</v>
      </c>
      <c r="AP199" s="32">
        <f>ROUND(VLOOKUP($B199,'3.ข้อมูลงบทดลองปัจจุบัน'!$A$5:$CL$846,41,0),2)</f>
        <v>0</v>
      </c>
      <c r="AQ199" s="32">
        <f>ROUND(VLOOKUP($B199,'3.ข้อมูลงบทดลองปัจจุบัน'!$A$5:$CL$846,42,0),2)</f>
        <v>0</v>
      </c>
      <c r="AR199" s="32">
        <f>ROUND(VLOOKUP($B199,'3.ข้อมูลงบทดลองปัจจุบัน'!$A$5:$CL$846,43,0),2)</f>
        <v>234000</v>
      </c>
      <c r="AS199" s="32">
        <f>ROUND(VLOOKUP($B199,'3.ข้อมูลงบทดลองปัจจุบัน'!$A$5:$CL$846,44,0),2)</f>
        <v>0</v>
      </c>
      <c r="AT199" s="32">
        <f>ROUND(VLOOKUP($B199,'3.ข้อมูลงบทดลองปัจจุบัน'!$A$5:$CL$846,45,0),2)</f>
        <v>0</v>
      </c>
      <c r="AU199" s="32">
        <f>ROUND(VLOOKUP($B199,'3.ข้อมูลงบทดลองปัจจุบัน'!$A$5:$CL$846,46,0),2)</f>
        <v>0</v>
      </c>
      <c r="AV199" s="32">
        <f>ROUND(VLOOKUP($B199,'3.ข้อมูลงบทดลองปัจจุบัน'!$A$5:$CL$846,47,0),2)</f>
        <v>2087000</v>
      </c>
      <c r="AW199" s="32">
        <f>ROUND(VLOOKUP($B199,'3.ข้อมูลงบทดลองปัจจุบัน'!$A$5:$CL$846,48,0),2)</f>
        <v>0</v>
      </c>
      <c r="AX199" s="32">
        <f>ROUND(VLOOKUP($B199,'3.ข้อมูลงบทดลองปัจจุบัน'!$A$5:$CL$846,49,0),2)</f>
        <v>0</v>
      </c>
      <c r="AY199" s="32">
        <f>ROUND(VLOOKUP($B199,'3.ข้อมูลงบทดลองปัจจุบัน'!$A$5:$CL$846,50,0),2)</f>
        <v>758170</v>
      </c>
      <c r="AZ199" s="32">
        <f>ROUND(VLOOKUP($B199,'3.ข้อมูลงบทดลองปัจจุบัน'!$A$5:$CL$846,51,0),2)</f>
        <v>0</v>
      </c>
      <c r="BA199" s="32">
        <f>ROUND(VLOOKUP($B199,'3.ข้อมูลงบทดลองปัจจุบัน'!$A$5:$CL$846,52,0),2)</f>
        <v>0</v>
      </c>
      <c r="BB199" s="32">
        <f>ROUND(VLOOKUP($B199,'3.ข้อมูลงบทดลองปัจจุบัน'!$A$5:$CL$846,53,0),2)</f>
        <v>0</v>
      </c>
      <c r="BC199" s="32">
        <f>ROUND(VLOOKUP($B199,'3.ข้อมูลงบทดลองปัจจุบัน'!$A$5:$CL$846,54,0),2)</f>
        <v>0</v>
      </c>
      <c r="BD199" s="32">
        <f>ROUND(VLOOKUP($B199,'3.ข้อมูลงบทดลองปัจจุบัน'!$A$5:$CL$846,55,0),2)</f>
        <v>0</v>
      </c>
      <c r="BE199" s="32">
        <f>ROUND(VLOOKUP($B199,'3.ข้อมูลงบทดลองปัจจุบัน'!$A$5:$CL$846,56,0),2)</f>
        <v>114300</v>
      </c>
      <c r="BF199" s="32">
        <f>ROUND(VLOOKUP($B199,'3.ข้อมูลงบทดลองปัจจุบัน'!$A$5:$CL$846,57,0),2)</f>
        <v>0</v>
      </c>
      <c r="BG199" s="32">
        <f>ROUND(VLOOKUP($B199,'3.ข้อมูลงบทดลองปัจจุบัน'!$A$5:$CL$846,58,0),2)</f>
        <v>59500</v>
      </c>
      <c r="BH199" s="32">
        <f>ROUND(VLOOKUP($B199,'3.ข้อมูลงบทดลองปัจจุบัน'!$A$5:$CL$846,59,0),2)</f>
        <v>0</v>
      </c>
      <c r="BI199" s="32">
        <f>ROUND(VLOOKUP($B199,'3.ข้อมูลงบทดลองปัจจุบัน'!$A$5:$CL$846,60,0),2)</f>
        <v>0</v>
      </c>
      <c r="BJ199" s="32">
        <f>ROUND(VLOOKUP($B199,'3.ข้อมูลงบทดลองปัจจุบัน'!$A$5:$CL$846,61,0),2)</f>
        <v>0</v>
      </c>
      <c r="BK199" s="32">
        <f>ROUND(VLOOKUP($B199,'3.ข้อมูลงบทดลองปัจจุบัน'!$A$5:$CL$846,62,0),2)</f>
        <v>0</v>
      </c>
      <c r="BL199" s="32">
        <f>ROUND(VLOOKUP($B199,'3.ข้อมูลงบทดลองปัจจุบัน'!$A$5:$CL$846,63,0),2)</f>
        <v>0</v>
      </c>
      <c r="BM199" s="32">
        <f>ROUND(VLOOKUP($B199,'3.ข้อมูลงบทดลองปัจจุบัน'!$A$5:$CL$846,64,0),2)</f>
        <v>0</v>
      </c>
      <c r="BN199" s="32">
        <f>ROUND(VLOOKUP($B199,'3.ข้อมูลงบทดลองปัจจุบัน'!$A$5:$CL$846,65,0),2)</f>
        <v>0</v>
      </c>
      <c r="BO199" s="32">
        <f>ROUND(VLOOKUP($B199,'3.ข้อมูลงบทดลองปัจจุบัน'!$A$5:$CL$846,66,0),2)</f>
        <v>0</v>
      </c>
      <c r="BP199" s="32">
        <f>ROUND(VLOOKUP($B199,'3.ข้อมูลงบทดลองปัจจุบัน'!$A$5:$CL$846,67,0),2)</f>
        <v>0</v>
      </c>
      <c r="BQ199" s="32">
        <f>ROUND(VLOOKUP($B199,'3.ข้อมูลงบทดลองปัจจุบัน'!$A$5:$CL$846,68,0),2)</f>
        <v>0</v>
      </c>
      <c r="BR199" s="32">
        <f>ROUND(VLOOKUP($B199,'3.ข้อมูลงบทดลองปัจจุบัน'!$A$5:$CL$846,69,0),2)</f>
        <v>0</v>
      </c>
      <c r="BS199" s="32">
        <f>ROUND(VLOOKUP($B199,'3.ข้อมูลงบทดลองปัจจุบัน'!$A$5:$CL$846,70,0),2)</f>
        <v>6169000</v>
      </c>
      <c r="BT199" s="32">
        <f>ROUND(VLOOKUP($B199,'3.ข้อมูลงบทดลองปัจจุบัน'!$A$5:$CL$846,71,0),2)</f>
        <v>0</v>
      </c>
      <c r="BU199" s="32">
        <f>ROUND(VLOOKUP($B199,'3.ข้อมูลงบทดลองปัจจุบัน'!$A$5:$CL$846,72,0),2)</f>
        <v>200100</v>
      </c>
      <c r="BV199" s="32">
        <f>ROUND(VLOOKUP($B199,'3.ข้อมูลงบทดลองปัจจุบัน'!$A$5:$CL$846,73,0),2)</f>
        <v>0</v>
      </c>
      <c r="BW199" s="32">
        <f>ROUND(VLOOKUP($B199,'3.ข้อมูลงบทดลองปัจจุบัน'!$A$5:$CL$846,74,0),2)</f>
        <v>0</v>
      </c>
      <c r="BX199" s="32">
        <f>ROUND(VLOOKUP($B199,'3.ข้อมูลงบทดลองปัจจุบัน'!$A$5:$CL$846,75,0),2)</f>
        <v>0</v>
      </c>
      <c r="BY199" s="32">
        <f>ROUND(VLOOKUP($B199,'3.ข้อมูลงบทดลองปัจจุบัน'!$A$5:$CL$846,76,0),2)</f>
        <v>0</v>
      </c>
      <c r="BZ199" s="32">
        <f>ROUND(VLOOKUP($B199,'3.ข้อมูลงบทดลองปัจจุบัน'!$A$5:$CL$846,77,0),2)</f>
        <v>0</v>
      </c>
      <c r="CA199" s="32">
        <f>ROUND(VLOOKUP($B199,'3.ข้อมูลงบทดลองปัจจุบัน'!$A$5:$CL$846,78,0),2)</f>
        <v>0</v>
      </c>
      <c r="CB199" s="32">
        <f>ROUND(VLOOKUP($B199,'3.ข้อมูลงบทดลองปัจจุบัน'!$A$5:$CL$846,79,0),2)</f>
        <v>0</v>
      </c>
      <c r="CC199" s="32">
        <f>ROUND(VLOOKUP($B199,'3.ข้อมูลงบทดลองปัจจุบัน'!$A$5:$CL$846,80,0),2)</f>
        <v>0</v>
      </c>
      <c r="CD199" s="32">
        <f>ROUND(VLOOKUP($B199,'3.ข้อมูลงบทดลองปัจจุบัน'!$A$5:$CL$846,81,0),2)</f>
        <v>0</v>
      </c>
      <c r="CE199" s="32">
        <f>ROUND(VLOOKUP($B199,'3.ข้อมูลงบทดลองปัจจุบัน'!$A$5:$CL$846,82,0),2)</f>
        <v>0</v>
      </c>
      <c r="CF199" s="32">
        <f>ROUND(VLOOKUP($B199,'3.ข้อมูลงบทดลองปัจจุบัน'!$A$5:$CL$846,83,0),2)</f>
        <v>0</v>
      </c>
      <c r="CG199" s="32">
        <f>ROUND(VLOOKUP($B199,'3.ข้อมูลงบทดลองปัจจุบัน'!$A$5:$CL$846,84,0),2)</f>
        <v>0</v>
      </c>
      <c r="CH199" s="32">
        <f>ROUND(VLOOKUP($B199,'3.ข้อมูลงบทดลองปัจจุบัน'!$A$5:$CL$846,85,0),2)</f>
        <v>0</v>
      </c>
      <c r="CI199" s="32">
        <f>ROUND(VLOOKUP($B199,'3.ข้อมูลงบทดลองปัจจุบัน'!$A$5:$CL$846,86,0),2)</f>
        <v>0</v>
      </c>
      <c r="CJ199" s="32">
        <f>ROUND(VLOOKUP($B199,'3.ข้อมูลงบทดลองปัจจุบัน'!$A$5:$CL$846,87,0),2)</f>
        <v>0</v>
      </c>
      <c r="CK199" s="32">
        <f>ROUND(VLOOKUP($B199,'3.ข้อมูลงบทดลองปัจจุบัน'!$A$5:$CL$846,88,0),2)</f>
        <v>0</v>
      </c>
      <c r="CL199" s="32">
        <f>ROUND(VLOOKUP($B199,'3.ข้อมูลงบทดลองปัจจุบัน'!$A$5:$CL$846,89,0),2)</f>
        <v>895</v>
      </c>
      <c r="CM199" s="32">
        <f>ROUND(VLOOKUP($B199,'3.ข้อมูลงบทดลองปัจจุบัน'!$A$5:$CL$846,90,0),2)</f>
        <v>0</v>
      </c>
      <c r="CO199" s="75"/>
    </row>
    <row r="200" spans="1:94" x14ac:dyDescent="0.7">
      <c r="A200" s="101" t="s">
        <v>1472</v>
      </c>
      <c r="B200" s="101" t="s">
        <v>2179</v>
      </c>
      <c r="C200" s="100" t="s">
        <v>866</v>
      </c>
      <c r="D200" s="32">
        <f>ROUND(VLOOKUP($B200,'3.ข้อมูลงบทดลองปัจจุบัน'!$A$5:$CL$846,3,0),2)</f>
        <v>13913987.6</v>
      </c>
      <c r="E200" s="32">
        <f>ROUND(VLOOKUP($B200,'3.ข้อมูลงบทดลองปัจจุบัน'!$A$5:$CL$846,4,0),2)</f>
        <v>49224</v>
      </c>
      <c r="F200" s="32">
        <f>ROUND(VLOOKUP($B200,'3.ข้อมูลงบทดลองปัจจุบัน'!$A$5:$CL$846,5,0),2)</f>
        <v>58449.94</v>
      </c>
      <c r="G200" s="32">
        <f>ROUND(VLOOKUP($B200,'3.ข้อมูลงบทดลองปัจจุบัน'!$A$5:$CL$846,6,0),2)</f>
        <v>188863.37</v>
      </c>
      <c r="H200" s="32">
        <f>ROUND(VLOOKUP($B200,'3.ข้อมูลงบทดลองปัจจุบัน'!$A$5:$CL$846,7,0),2)</f>
        <v>74978</v>
      </c>
      <c r="I200" s="32">
        <f>ROUND(VLOOKUP($B200,'3.ข้อมูลงบทดลองปัจจุบัน'!$A$5:$CL$846,8,0),2)</f>
        <v>625494.48</v>
      </c>
      <c r="J200" s="32">
        <f>ROUND(VLOOKUP($B200,'3.ข้อมูลงบทดลองปัจจุบัน'!$A$5:$CL$846,9,0),2)</f>
        <v>177851.42</v>
      </c>
      <c r="K200" s="32">
        <f>ROUND(VLOOKUP($B200,'3.ข้อมูลงบทดลองปัจจุบัน'!$A$5:$CL$846,10,0),2)</f>
        <v>23220.77</v>
      </c>
      <c r="L200" s="32">
        <f>ROUND(VLOOKUP($B200,'3.ข้อมูลงบทดลองปัจจุบัน'!$A$5:$CL$846,11,0),2)</f>
        <v>1225990.55</v>
      </c>
      <c r="M200" s="32">
        <f>ROUND(VLOOKUP($B200,'3.ข้อมูลงบทดลองปัจจุบัน'!$A$5:$CL$846,12,0),2)</f>
        <v>13000</v>
      </c>
      <c r="N200" s="32">
        <f>ROUND(VLOOKUP($B200,'3.ข้อมูลงบทดลองปัจจุบัน'!$A$5:$CL$846,13,0),2)</f>
        <v>8500.0400000000009</v>
      </c>
      <c r="O200" s="32">
        <f>ROUND(VLOOKUP($B200,'3.ข้อมูลงบทดลองปัจจุบัน'!$A$5:$CL$846,14,0),2)</f>
        <v>4400</v>
      </c>
      <c r="P200" s="32">
        <f>ROUND(VLOOKUP($B200,'3.ข้อมูลงบทดลองปัจจุบัน'!$A$5:$CL$846,15,0),2)</f>
        <v>234190</v>
      </c>
      <c r="Q200" s="32">
        <f>ROUND(VLOOKUP($B200,'3.ข้อมูลงบทดลองปัจจุบัน'!$A$5:$CL$846,16,0),2)</f>
        <v>53821</v>
      </c>
      <c r="R200" s="32">
        <f>ROUND(VLOOKUP($B200,'3.ข้อมูลงบทดลองปัจจุบัน'!$A$5:$CL$846,17,0),2)</f>
        <v>49700</v>
      </c>
      <c r="S200" s="32">
        <f>ROUND(VLOOKUP($B200,'3.ข้อมูลงบทดลองปัจจุบัน'!$A$5:$CL$846,18,0),2)</f>
        <v>657971</v>
      </c>
      <c r="T200" s="32">
        <f>ROUND(VLOOKUP($B200,'3.ข้อมูลงบทดลองปัจจุบัน'!$A$5:$CL$846,19,0),2)</f>
        <v>47100</v>
      </c>
      <c r="U200" s="32">
        <f>ROUND(VLOOKUP($B200,'3.ข้อมูลงบทดลองปัจจุบัน'!$A$5:$CL$846,20,0),2)</f>
        <v>43800</v>
      </c>
      <c r="V200" s="32">
        <f>ROUND(VLOOKUP($B200,'3.ข้อมูลงบทดลองปัจจุบัน'!$A$5:$CL$846,21,0),2)</f>
        <v>54300</v>
      </c>
      <c r="W200" s="32">
        <f>ROUND(VLOOKUP($B200,'3.ข้อมูลงบทดลองปัจจุบัน'!$A$5:$CL$846,22,0),2)</f>
        <v>10313</v>
      </c>
      <c r="X200" s="32">
        <f>ROUND(VLOOKUP($B200,'3.ข้อมูลงบทดลองปัจจุบัน'!$A$5:$CL$846,23,0),2)</f>
        <v>539361.80000000005</v>
      </c>
      <c r="Y200" s="32">
        <f>ROUND(VLOOKUP($B200,'3.ข้อมูลงบทดลองปัจจุบัน'!$A$5:$CL$846,24,0),2)</f>
        <v>80691</v>
      </c>
      <c r="Z200" s="32">
        <f>ROUND(VLOOKUP($B200,'3.ข้อมูลงบทดลองปัจจุบัน'!$A$5:$CL$846,25,0),2)</f>
        <v>54431.199999999997</v>
      </c>
      <c r="AA200" s="32">
        <f>ROUND(VLOOKUP($B200,'3.ข้อมูลงบทดลองปัจจุบัน'!$A$5:$CL$846,26,0),2)</f>
        <v>1223033.2</v>
      </c>
      <c r="AB200" s="32">
        <f>ROUND(VLOOKUP($B200,'3.ข้อมูลงบทดลองปัจจุบัน'!$A$5:$CL$846,27,0),2)</f>
        <v>45700</v>
      </c>
      <c r="AC200" s="32">
        <f>ROUND(VLOOKUP($B200,'3.ข้อมูลงบทดลองปัจจุบัน'!$A$5:$CL$846,28,0),2)</f>
        <v>1000</v>
      </c>
      <c r="AD200" s="32">
        <f>ROUND(VLOOKUP($B200,'3.ข้อมูลงบทดลองปัจจุบัน'!$A$5:$CL$846,29,0),2)</f>
        <v>0</v>
      </c>
      <c r="AE200" s="32">
        <f>ROUND(VLOOKUP($B200,'3.ข้อมูลงบทดลองปัจจุบัน'!$A$5:$CL$846,30,0),2)</f>
        <v>42400</v>
      </c>
      <c r="AF200" s="32">
        <f>ROUND(VLOOKUP($B200,'3.ข้อมูลงบทดลองปัจจุบัน'!$A$5:$CL$846,31,0),2)</f>
        <v>73400</v>
      </c>
      <c r="AG200" s="32">
        <f>ROUND(VLOOKUP($B200,'3.ข้อมูลงบทดลองปัจจุบัน'!$A$5:$CL$846,32,0),2)</f>
        <v>56600</v>
      </c>
      <c r="AH200" s="32">
        <f>ROUND(VLOOKUP($B200,'3.ข้อมูลงบทดลองปัจจุบัน'!$A$5:$CL$846,33,0),2)</f>
        <v>54000</v>
      </c>
      <c r="AI200" s="32">
        <f>ROUND(VLOOKUP($B200,'3.ข้อมูลงบทดลองปัจจุบัน'!$A$5:$CL$846,34,0),2)</f>
        <v>686456.87</v>
      </c>
      <c r="AJ200" s="32">
        <f>ROUND(VLOOKUP($B200,'3.ข้อมูลงบทดลองปัจจุบัน'!$A$5:$CL$846,35,0),2)</f>
        <v>28432</v>
      </c>
      <c r="AK200" s="32">
        <f>ROUND(VLOOKUP($B200,'3.ข้อมูลงบทดลองปัจจุบัน'!$A$5:$CL$846,36,0),2)</f>
        <v>0</v>
      </c>
      <c r="AL200" s="32">
        <f>ROUND(VLOOKUP($B200,'3.ข้อมูลงบทดลองปัจจุบัน'!$A$5:$CL$846,37,0),2)</f>
        <v>294778.73</v>
      </c>
      <c r="AM200" s="32">
        <f>ROUND(VLOOKUP($B200,'3.ข้อมูลงบทดลองปัจจุบัน'!$A$5:$CL$846,38,0),2)</f>
        <v>0</v>
      </c>
      <c r="AN200" s="32">
        <f>ROUND(VLOOKUP($B200,'3.ข้อมูลงบทดลองปัจจุบัน'!$A$5:$CL$846,39,0),2)</f>
        <v>3500</v>
      </c>
      <c r="AO200" s="32">
        <f>ROUND(VLOOKUP($B200,'3.ข้อมูลงบทดลองปัจจุบัน'!$A$5:$CL$846,40,0),2)</f>
        <v>0</v>
      </c>
      <c r="AP200" s="32">
        <f>ROUND(VLOOKUP($B200,'3.ข้อมูลงบทดลองปัจจุบัน'!$A$5:$CL$846,41,0),2)</f>
        <v>246076.96</v>
      </c>
      <c r="AQ200" s="32">
        <f>ROUND(VLOOKUP($B200,'3.ข้อมูลงบทดลองปัจจุบัน'!$A$5:$CL$846,42,0),2)</f>
        <v>28843</v>
      </c>
      <c r="AR200" s="32">
        <f>ROUND(VLOOKUP($B200,'3.ข้อมูลงบทดลองปัจจุบัน'!$A$5:$CL$846,43,0),2)</f>
        <v>0</v>
      </c>
      <c r="AS200" s="32">
        <f>ROUND(VLOOKUP($B200,'3.ข้อมูลงบทดลองปัจจุบัน'!$A$5:$CL$846,44,0),2)</f>
        <v>295855.63</v>
      </c>
      <c r="AT200" s="32">
        <f>ROUND(VLOOKUP($B200,'3.ข้อมูลงบทดลองปัจจุบัน'!$A$5:$CL$846,45,0),2)</f>
        <v>0</v>
      </c>
      <c r="AU200" s="32">
        <f>ROUND(VLOOKUP($B200,'3.ข้อมูลงบทดลองปัจจุบัน'!$A$5:$CL$846,46,0),2)</f>
        <v>57624.65</v>
      </c>
      <c r="AV200" s="32">
        <f>ROUND(VLOOKUP($B200,'3.ข้อมูลงบทดลองปัจจุบัน'!$A$5:$CL$846,47,0),2)</f>
        <v>0</v>
      </c>
      <c r="AW200" s="32">
        <f>ROUND(VLOOKUP($B200,'3.ข้อมูลงบทดลองปัจจุบัน'!$A$5:$CL$846,48,0),2)</f>
        <v>3009200</v>
      </c>
      <c r="AX200" s="32">
        <f>ROUND(VLOOKUP($B200,'3.ข้อมูลงบทดลองปัจจุบัน'!$A$5:$CL$846,49,0),2)</f>
        <v>2767.3</v>
      </c>
      <c r="AY200" s="32">
        <f>ROUND(VLOOKUP($B200,'3.ข้อมูลงบทดลองปัจจุบัน'!$A$5:$CL$846,50,0),2)</f>
        <v>19150</v>
      </c>
      <c r="AZ200" s="32">
        <f>ROUND(VLOOKUP($B200,'3.ข้อมูลงบทดลองปัจจุบัน'!$A$5:$CL$846,51,0),2)</f>
        <v>0</v>
      </c>
      <c r="BA200" s="32">
        <f>ROUND(VLOOKUP($B200,'3.ข้อมูลงบทดลองปัจจุบัน'!$A$5:$CL$846,52,0),2)</f>
        <v>0</v>
      </c>
      <c r="BB200" s="32">
        <f>ROUND(VLOOKUP($B200,'3.ข้อมูลงบทดลองปัจจุบัน'!$A$5:$CL$846,53,0),2)</f>
        <v>247866</v>
      </c>
      <c r="BC200" s="32">
        <f>ROUND(VLOOKUP($B200,'3.ข้อมูลงบทดลองปัจจุบัน'!$A$5:$CL$846,54,0),2)</f>
        <v>19500</v>
      </c>
      <c r="BD200" s="32">
        <f>ROUND(VLOOKUP($B200,'3.ข้อมูลงบทดลองปัจจุบัน'!$A$5:$CL$846,55,0),2)</f>
        <v>3158500.63</v>
      </c>
      <c r="BE200" s="32">
        <f>ROUND(VLOOKUP($B200,'3.ข้อมูลงบทดลองปัจจุบัน'!$A$5:$CL$846,56,0),2)</f>
        <v>0</v>
      </c>
      <c r="BF200" s="32">
        <f>ROUND(VLOOKUP($B200,'3.ข้อมูลงบทดลองปัจจุบัน'!$A$5:$CL$846,57,0),2)</f>
        <v>0</v>
      </c>
      <c r="BG200" s="32">
        <f>ROUND(VLOOKUP($B200,'3.ข้อมูลงบทดลองปัจจุบัน'!$A$5:$CL$846,58,0),2)</f>
        <v>73066</v>
      </c>
      <c r="BH200" s="32">
        <f>ROUND(VLOOKUP($B200,'3.ข้อมูลงบทดลองปัจจุบัน'!$A$5:$CL$846,59,0),2)</f>
        <v>378499.7</v>
      </c>
      <c r="BI200" s="32">
        <f>ROUND(VLOOKUP($B200,'3.ข้อมูลงบทดลองปัจจุบัน'!$A$5:$CL$846,60,0),2)</f>
        <v>0</v>
      </c>
      <c r="BJ200" s="32">
        <f>ROUND(VLOOKUP($B200,'3.ข้อมูลงบทดลองปัจจุบัน'!$A$5:$CL$846,61,0),2)</f>
        <v>500</v>
      </c>
      <c r="BK200" s="32">
        <f>ROUND(VLOOKUP($B200,'3.ข้อมูลงบทดลองปัจจุบัน'!$A$5:$CL$846,62,0),2)</f>
        <v>17400</v>
      </c>
      <c r="BL200" s="32">
        <f>ROUND(VLOOKUP($B200,'3.ข้อมูลงบทดลองปัจจุบัน'!$A$5:$CL$846,63,0),2)</f>
        <v>8763</v>
      </c>
      <c r="BM200" s="32">
        <f>ROUND(VLOOKUP($B200,'3.ข้อมูลงบทดลองปัจจุบัน'!$A$5:$CL$846,64,0),2)</f>
        <v>0</v>
      </c>
      <c r="BN200" s="32">
        <f>ROUND(VLOOKUP($B200,'3.ข้อมูลงบทดลองปัจจุบัน'!$A$5:$CL$846,65,0),2)</f>
        <v>366584.69</v>
      </c>
      <c r="BO200" s="32">
        <f>ROUND(VLOOKUP($B200,'3.ข้อมูลงบทดลองปัจจุบัน'!$A$5:$CL$846,66,0),2)</f>
        <v>24502.3</v>
      </c>
      <c r="BP200" s="32">
        <f>ROUND(VLOOKUP($B200,'3.ข้อมูลงบทดลองปัจจุบัน'!$A$5:$CL$846,67,0),2)</f>
        <v>0</v>
      </c>
      <c r="BQ200" s="32">
        <f>ROUND(VLOOKUP($B200,'3.ข้อมูลงบทดลองปัจจุบัน'!$A$5:$CL$846,68,0),2)</f>
        <v>302196.71000000002</v>
      </c>
      <c r="BR200" s="32">
        <f>ROUND(VLOOKUP($B200,'3.ข้อมูลงบทดลองปัจจุบัน'!$A$5:$CL$846,69,0),2)</f>
        <v>59175</v>
      </c>
      <c r="BS200" s="32">
        <f>ROUND(VLOOKUP($B200,'3.ข้อมูลงบทดลองปัจจุบัน'!$A$5:$CL$846,70,0),2)</f>
        <v>479895</v>
      </c>
      <c r="BT200" s="32">
        <f>ROUND(VLOOKUP($B200,'3.ข้อมูลงบทดลองปัจจุบัน'!$A$5:$CL$846,71,0),2)</f>
        <v>2167009</v>
      </c>
      <c r="BU200" s="32">
        <f>ROUND(VLOOKUP($B200,'3.ข้อมูลงบทดลองปัจจุบัน'!$A$5:$CL$846,72,0),2)</f>
        <v>45237.11</v>
      </c>
      <c r="BV200" s="32">
        <f>ROUND(VLOOKUP($B200,'3.ข้อมูลงบทดลองปัจจุบัน'!$A$5:$CL$846,73,0),2)</f>
        <v>128780</v>
      </c>
      <c r="BW200" s="32">
        <f>ROUND(VLOOKUP($B200,'3.ข้อมูลงบทดลองปัจจุบัน'!$A$5:$CL$846,74,0),2)</f>
        <v>0</v>
      </c>
      <c r="BX200" s="32">
        <f>ROUND(VLOOKUP($B200,'3.ข้อมูลงบทดลองปัจจุบัน'!$A$5:$CL$846,75,0),2)</f>
        <v>243355</v>
      </c>
      <c r="BY200" s="32">
        <f>ROUND(VLOOKUP($B200,'3.ข้อมูลงบทดลองปัจจุบัน'!$A$5:$CL$846,76,0),2)</f>
        <v>114124.93</v>
      </c>
      <c r="BZ200" s="32">
        <f>ROUND(VLOOKUP($B200,'3.ข้อมูลงบทดลองปัจจุบัน'!$A$5:$CL$846,77,0),2)</f>
        <v>176307.4</v>
      </c>
      <c r="CA200" s="32">
        <f>ROUND(VLOOKUP($B200,'3.ข้อมูลงบทดลองปัจจุบัน'!$A$5:$CL$846,78,0),2)</f>
        <v>11800</v>
      </c>
      <c r="CB200" s="32">
        <f>ROUND(VLOOKUP($B200,'3.ข้อมูลงบทดลองปัจจุบัน'!$A$5:$CL$846,79,0),2)</f>
        <v>53728.72</v>
      </c>
      <c r="CC200" s="32">
        <f>ROUND(VLOOKUP($B200,'3.ข้อมูลงบทดลองปัจจุบัน'!$A$5:$CL$846,80,0),2)</f>
        <v>1305303.99</v>
      </c>
      <c r="CD200" s="32">
        <f>ROUND(VLOOKUP($B200,'3.ข้อมูลงบทดลองปัจจุบัน'!$A$5:$CL$846,81,0),2)</f>
        <v>28620</v>
      </c>
      <c r="CE200" s="32">
        <f>ROUND(VLOOKUP($B200,'3.ข้อมูลงบทดลองปัจจุบัน'!$A$5:$CL$846,82,0),2)</f>
        <v>0</v>
      </c>
      <c r="CF200" s="32">
        <f>ROUND(VLOOKUP($B200,'3.ข้อมูลงบทดลองปัจจุบัน'!$A$5:$CL$846,83,0),2)</f>
        <v>26550.09</v>
      </c>
      <c r="CG200" s="32">
        <f>ROUND(VLOOKUP($B200,'3.ข้อมูลงบทดลองปัจจุบัน'!$A$5:$CL$846,84,0),2)</f>
        <v>33600</v>
      </c>
      <c r="CH200" s="32">
        <f>ROUND(VLOOKUP($B200,'3.ข้อมูลงบทดลองปัจจุบัน'!$A$5:$CL$846,85,0),2)</f>
        <v>91424</v>
      </c>
      <c r="CI200" s="32">
        <f>ROUND(VLOOKUP($B200,'3.ข้อมูลงบทดลองปัจจุบัน'!$A$5:$CL$846,86,0),2)</f>
        <v>4113.0200000000004</v>
      </c>
      <c r="CJ200" s="32">
        <f>ROUND(VLOOKUP($B200,'3.ข้อมูลงบทดลองปัจจุบัน'!$A$5:$CL$846,87,0),2)</f>
        <v>16976</v>
      </c>
      <c r="CK200" s="32">
        <f>ROUND(VLOOKUP($B200,'3.ข้อมูลงบทดลองปัจจุบัน'!$A$5:$CL$846,88,0),2)</f>
        <v>66210</v>
      </c>
      <c r="CL200" s="32">
        <f>ROUND(VLOOKUP($B200,'3.ข้อมูลงบทดลองปัจจุบัน'!$A$5:$CL$846,89,0),2)</f>
        <v>40855</v>
      </c>
      <c r="CM200" s="32">
        <f>ROUND(VLOOKUP($B200,'3.ข้อมูลงบทดลองปัจจุบัน'!$A$5:$CL$846,90,0),2)</f>
        <v>0</v>
      </c>
      <c r="CO200" s="75"/>
    </row>
    <row r="201" spans="1:94" x14ac:dyDescent="0.7">
      <c r="A201" s="117"/>
      <c r="B201" s="115" t="s">
        <v>1472</v>
      </c>
      <c r="C201" s="115" t="s">
        <v>1380</v>
      </c>
      <c r="D201" s="132">
        <f>SUM(D139:D200)</f>
        <v>349211176.00000012</v>
      </c>
      <c r="E201" s="132">
        <f t="shared" ref="E201:BP201" si="4">SUM(E139:E200)</f>
        <v>45256691.330000006</v>
      </c>
      <c r="F201" s="132">
        <f t="shared" si="4"/>
        <v>30879202.609999999</v>
      </c>
      <c r="G201" s="132">
        <f t="shared" si="4"/>
        <v>23741265.859999999</v>
      </c>
      <c r="H201" s="132">
        <f t="shared" si="4"/>
        <v>18713064.580000002</v>
      </c>
      <c r="I201" s="132">
        <f t="shared" si="4"/>
        <v>35308702.460000001</v>
      </c>
      <c r="J201" s="132">
        <f t="shared" si="4"/>
        <v>32613350.91</v>
      </c>
      <c r="K201" s="132">
        <f t="shared" si="4"/>
        <v>88829235.879999995</v>
      </c>
      <c r="L201" s="132">
        <f t="shared" si="4"/>
        <v>47298140.710000001</v>
      </c>
      <c r="M201" s="132">
        <f t="shared" si="4"/>
        <v>43803038.449999988</v>
      </c>
      <c r="N201" s="132">
        <f t="shared" si="4"/>
        <v>104815547.85999998</v>
      </c>
      <c r="O201" s="132">
        <f t="shared" si="4"/>
        <v>10655698.68</v>
      </c>
      <c r="P201" s="132">
        <f t="shared" si="4"/>
        <v>278931456.85000008</v>
      </c>
      <c r="Q201" s="132">
        <f t="shared" si="4"/>
        <v>39240438.280000001</v>
      </c>
      <c r="R201" s="132">
        <f t="shared" si="4"/>
        <v>43808781.339999996</v>
      </c>
      <c r="S201" s="132">
        <f t="shared" si="4"/>
        <v>77095651.090000004</v>
      </c>
      <c r="T201" s="132">
        <f t="shared" si="4"/>
        <v>27794265.43</v>
      </c>
      <c r="U201" s="132">
        <f t="shared" si="4"/>
        <v>34399823.899999999</v>
      </c>
      <c r="V201" s="132">
        <f t="shared" si="4"/>
        <v>26831954.170000002</v>
      </c>
      <c r="W201" s="132">
        <f t="shared" si="4"/>
        <v>12805669.379999999</v>
      </c>
      <c r="X201" s="132">
        <f t="shared" si="4"/>
        <v>502930439.30000001</v>
      </c>
      <c r="Y201" s="132">
        <f t="shared" si="4"/>
        <v>21704795.739999998</v>
      </c>
      <c r="Z201" s="132">
        <f t="shared" si="4"/>
        <v>47898004.049999997</v>
      </c>
      <c r="AA201" s="132">
        <f t="shared" si="4"/>
        <v>31073867.659999996</v>
      </c>
      <c r="AB201" s="132">
        <f t="shared" si="4"/>
        <v>14904996.390000002</v>
      </c>
      <c r="AC201" s="132">
        <f t="shared" si="4"/>
        <v>16325120.41</v>
      </c>
      <c r="AD201" s="132">
        <f t="shared" si="4"/>
        <v>24377096.629999999</v>
      </c>
      <c r="AE201" s="132">
        <f t="shared" si="4"/>
        <v>94038408.739999995</v>
      </c>
      <c r="AF201" s="132">
        <f t="shared" si="4"/>
        <v>18001181.329999998</v>
      </c>
      <c r="AG201" s="132">
        <f t="shared" si="4"/>
        <v>23025275.999999996</v>
      </c>
      <c r="AH201" s="132">
        <f t="shared" si="4"/>
        <v>37103490.229999997</v>
      </c>
      <c r="AI201" s="132">
        <f t="shared" si="4"/>
        <v>55997460.259999998</v>
      </c>
      <c r="AJ201" s="132">
        <f t="shared" si="4"/>
        <v>25731916.559999999</v>
      </c>
      <c r="AK201" s="132">
        <f t="shared" si="4"/>
        <v>14816674.409999998</v>
      </c>
      <c r="AL201" s="132">
        <f t="shared" si="4"/>
        <v>963738044.19000006</v>
      </c>
      <c r="AM201" s="132">
        <f t="shared" si="4"/>
        <v>29362540.350000001</v>
      </c>
      <c r="AN201" s="132">
        <f t="shared" si="4"/>
        <v>15787654.199999997</v>
      </c>
      <c r="AO201" s="132">
        <f t="shared" si="4"/>
        <v>52755079.670000002</v>
      </c>
      <c r="AP201" s="132">
        <f t="shared" si="4"/>
        <v>44071065.520000003</v>
      </c>
      <c r="AQ201" s="132">
        <f t="shared" si="4"/>
        <v>31908299.450000003</v>
      </c>
      <c r="AR201" s="132">
        <f t="shared" si="4"/>
        <v>9927154.0899999999</v>
      </c>
      <c r="AS201" s="132">
        <f t="shared" si="4"/>
        <v>270291703.97000003</v>
      </c>
      <c r="AT201" s="132">
        <f t="shared" si="4"/>
        <v>25052966.290000003</v>
      </c>
      <c r="AU201" s="132">
        <f t="shared" si="4"/>
        <v>64962831.809999987</v>
      </c>
      <c r="AV201" s="132">
        <f t="shared" si="4"/>
        <v>56647586.649999999</v>
      </c>
      <c r="AW201" s="132">
        <f t="shared" si="4"/>
        <v>27132841.720000003</v>
      </c>
      <c r="AX201" s="132">
        <f t="shared" si="4"/>
        <v>14928038.540000001</v>
      </c>
      <c r="AY201" s="132">
        <f t="shared" si="4"/>
        <v>26561344.889999993</v>
      </c>
      <c r="AZ201" s="132">
        <f t="shared" si="4"/>
        <v>26093863.890000001</v>
      </c>
      <c r="BA201" s="132">
        <f t="shared" si="4"/>
        <v>22617490.329999998</v>
      </c>
      <c r="BB201" s="132">
        <f t="shared" si="4"/>
        <v>211747193.72999996</v>
      </c>
      <c r="BC201" s="132">
        <f t="shared" si="4"/>
        <v>19932536.870000001</v>
      </c>
      <c r="BD201" s="132">
        <f t="shared" si="4"/>
        <v>466232930.15999997</v>
      </c>
      <c r="BE201" s="132">
        <f t="shared" si="4"/>
        <v>79010449.939999998</v>
      </c>
      <c r="BF201" s="132">
        <f t="shared" si="4"/>
        <v>18313395.879999999</v>
      </c>
      <c r="BG201" s="132">
        <f t="shared" si="4"/>
        <v>22084328.84</v>
      </c>
      <c r="BH201" s="132">
        <f t="shared" si="4"/>
        <v>209940313.02000001</v>
      </c>
      <c r="BI201" s="132">
        <f t="shared" si="4"/>
        <v>16053218.9</v>
      </c>
      <c r="BJ201" s="132">
        <f t="shared" si="4"/>
        <v>9990215.5399999991</v>
      </c>
      <c r="BK201" s="132">
        <f t="shared" si="4"/>
        <v>21461048.959999997</v>
      </c>
      <c r="BL201" s="132">
        <f t="shared" si="4"/>
        <v>22068344.18</v>
      </c>
      <c r="BM201" s="132">
        <f t="shared" si="4"/>
        <v>324627309.35000008</v>
      </c>
      <c r="BN201" s="132">
        <f t="shared" si="4"/>
        <v>67531768.379999995</v>
      </c>
      <c r="BO201" s="132">
        <f t="shared" si="4"/>
        <v>38992566.649999999</v>
      </c>
      <c r="BP201" s="132">
        <f t="shared" si="4"/>
        <v>62618378.149999999</v>
      </c>
      <c r="BQ201" s="132">
        <f t="shared" ref="BQ201:CM201" si="5">SUM(BQ139:BQ200)</f>
        <v>43853630.390000008</v>
      </c>
      <c r="BR201" s="132">
        <f t="shared" si="5"/>
        <v>37657791.280000001</v>
      </c>
      <c r="BS201" s="132">
        <f t="shared" si="5"/>
        <v>1733465544.0599997</v>
      </c>
      <c r="BT201" s="132">
        <f t="shared" si="5"/>
        <v>56371202.660000004</v>
      </c>
      <c r="BU201" s="132">
        <f t="shared" si="5"/>
        <v>46704324.379999995</v>
      </c>
      <c r="BV201" s="132">
        <f t="shared" si="5"/>
        <v>264876341.88999996</v>
      </c>
      <c r="BW201" s="132">
        <f t="shared" si="5"/>
        <v>15730080.49</v>
      </c>
      <c r="BX201" s="132">
        <f t="shared" si="5"/>
        <v>43301853.469999999</v>
      </c>
      <c r="BY201" s="132">
        <f t="shared" si="5"/>
        <v>102200291.62</v>
      </c>
      <c r="BZ201" s="132">
        <f t="shared" si="5"/>
        <v>23887356.289999999</v>
      </c>
      <c r="CA201" s="132">
        <f t="shared" si="5"/>
        <v>26081291.140000001</v>
      </c>
      <c r="CB201" s="132">
        <f t="shared" si="5"/>
        <v>31571170.879999999</v>
      </c>
      <c r="CC201" s="132">
        <f t="shared" si="5"/>
        <v>51930193.440000005</v>
      </c>
      <c r="CD201" s="132">
        <f t="shared" si="5"/>
        <v>107386015.83999999</v>
      </c>
      <c r="CE201" s="132">
        <f t="shared" si="5"/>
        <v>38506799.439999998</v>
      </c>
      <c r="CF201" s="132">
        <f t="shared" si="5"/>
        <v>81492544.060000002</v>
      </c>
      <c r="CG201" s="132">
        <f t="shared" si="5"/>
        <v>19581368.600000001</v>
      </c>
      <c r="CH201" s="132">
        <f t="shared" si="5"/>
        <v>21350951.749999996</v>
      </c>
      <c r="CI201" s="132">
        <f t="shared" si="5"/>
        <v>17140306.059999999</v>
      </c>
      <c r="CJ201" s="132">
        <f t="shared" si="5"/>
        <v>21648963.349999998</v>
      </c>
      <c r="CK201" s="132">
        <f t="shared" si="5"/>
        <v>126509921.91</v>
      </c>
      <c r="CL201" s="132">
        <f t="shared" si="5"/>
        <v>18071565.640000001</v>
      </c>
      <c r="CM201" s="132">
        <f t="shared" si="5"/>
        <v>15830199.5</v>
      </c>
      <c r="CO201" s="75"/>
    </row>
    <row r="202" spans="1:94" x14ac:dyDescent="0.7">
      <c r="A202" s="118" t="s">
        <v>1473</v>
      </c>
      <c r="B202" s="101" t="s">
        <v>745</v>
      </c>
      <c r="C202" s="100" t="s">
        <v>746</v>
      </c>
      <c r="D202" s="32">
        <f>ROUND(VLOOKUP($B202,'3.ข้อมูลงบทดลองปัจจุบัน'!$A$5:$CL$846,3,0),2)</f>
        <v>612997.26</v>
      </c>
      <c r="E202" s="32">
        <f>ROUND(VLOOKUP($B202,'3.ข้อมูลงบทดลองปัจจุบัน'!$A$5:$CL$846,4,0),2)</f>
        <v>0</v>
      </c>
      <c r="F202" s="32">
        <f>ROUND(VLOOKUP($B202,'3.ข้อมูลงบทดลองปัจจุบัน'!$A$5:$CL$846,5,0),2)</f>
        <v>0</v>
      </c>
      <c r="G202" s="32">
        <f>ROUND(VLOOKUP($B202,'3.ข้อมูลงบทดลองปัจจุบัน'!$A$5:$CL$846,6,0),2)</f>
        <v>7179.74</v>
      </c>
      <c r="H202" s="32">
        <f>ROUND(VLOOKUP($B202,'3.ข้อมูลงบทดลองปัจจุบัน'!$A$5:$CL$846,7,0),2)</f>
        <v>70028.36</v>
      </c>
      <c r="I202" s="32">
        <f>ROUND(VLOOKUP($B202,'3.ข้อมูลงบทดลองปัจจุบัน'!$A$5:$CL$846,8,0),2)</f>
        <v>20974.66</v>
      </c>
      <c r="J202" s="32">
        <f>ROUND(VLOOKUP($B202,'3.ข้อมูลงบทดลองปัจจุบัน'!$A$5:$CL$846,9,0),2)</f>
        <v>38284.39</v>
      </c>
      <c r="K202" s="32">
        <f>ROUND(VLOOKUP($B202,'3.ข้อมูลงบทดลองปัจจุบัน'!$A$5:$CL$846,10,0),2)</f>
        <v>15681.83</v>
      </c>
      <c r="L202" s="32">
        <f>ROUND(VLOOKUP($B202,'3.ข้อมูลงบทดลองปัจจุบัน'!$A$5:$CL$846,11,0),2)</f>
        <v>1046866.55</v>
      </c>
      <c r="M202" s="32">
        <f>ROUND(VLOOKUP($B202,'3.ข้อมูลงบทดลองปัจจุบัน'!$A$5:$CL$846,12,0),2)</f>
        <v>0</v>
      </c>
      <c r="N202" s="32">
        <f>ROUND(VLOOKUP($B202,'3.ข้อมูลงบทดลองปัจจุบัน'!$A$5:$CL$846,13,0),2)</f>
        <v>529364.15</v>
      </c>
      <c r="O202" s="32">
        <f>ROUND(VLOOKUP($B202,'3.ข้อมูลงบทดลองปัจจุบัน'!$A$5:$CL$846,14,0),2)</f>
        <v>581543.31999999995</v>
      </c>
      <c r="P202" s="32">
        <f>ROUND(VLOOKUP($B202,'3.ข้อมูลงบทดลองปัจจุบัน'!$A$5:$CL$846,15,0),2)</f>
        <v>3038880</v>
      </c>
      <c r="Q202" s="32">
        <f>ROUND(VLOOKUP($B202,'3.ข้อมูลงบทดลองปัจจุบัน'!$A$5:$CL$846,16,0),2)</f>
        <v>0</v>
      </c>
      <c r="R202" s="32">
        <f>ROUND(VLOOKUP($B202,'3.ข้อมูลงบทดลองปัจจุบัน'!$A$5:$CL$846,17,0),2)</f>
        <v>13500</v>
      </c>
      <c r="S202" s="32">
        <f>ROUND(VLOOKUP($B202,'3.ข้อมูลงบทดลองปัจจุบัน'!$A$5:$CL$846,18,0),2)</f>
        <v>347265.4</v>
      </c>
      <c r="T202" s="32">
        <f>ROUND(VLOOKUP($B202,'3.ข้อมูลงบทดลองปัจจุบัน'!$A$5:$CL$846,19,0),2)</f>
        <v>41332.35</v>
      </c>
      <c r="U202" s="32">
        <f>ROUND(VLOOKUP($B202,'3.ข้อมูลงบทดลองปัจจุบัน'!$A$5:$CL$846,20,0),2)</f>
        <v>0</v>
      </c>
      <c r="V202" s="32">
        <f>ROUND(VLOOKUP($B202,'3.ข้อมูลงบทดลองปัจจุบัน'!$A$5:$CL$846,21,0),2)</f>
        <v>12362.29</v>
      </c>
      <c r="W202" s="32">
        <f>ROUND(VLOOKUP($B202,'3.ข้อมูลงบทดลองปัจจุบัน'!$A$5:$CL$846,22,0),2)</f>
        <v>201000</v>
      </c>
      <c r="X202" s="32">
        <f>ROUND(VLOOKUP($B202,'3.ข้อมูลงบทดลองปัจจุบัน'!$A$5:$CL$846,23,0),2)</f>
        <v>3551691.61</v>
      </c>
      <c r="Y202" s="32">
        <f>ROUND(VLOOKUP($B202,'3.ข้อมูลงบทดลองปัจจุบัน'!$A$5:$CL$846,24,0),2)</f>
        <v>456802.9</v>
      </c>
      <c r="Z202" s="32">
        <f>ROUND(VLOOKUP($B202,'3.ข้อมูลงบทดลองปัจจุบัน'!$A$5:$CL$846,25,0),2)</f>
        <v>340094.46</v>
      </c>
      <c r="AA202" s="32">
        <f>ROUND(VLOOKUP($B202,'3.ข้อมูลงบทดลองปัจจุบัน'!$A$5:$CL$846,26,0),2)</f>
        <v>307636.59000000003</v>
      </c>
      <c r="AB202" s="32">
        <f>ROUND(VLOOKUP($B202,'3.ข้อมูลงบทดลองปัจจุบัน'!$A$5:$CL$846,27,0),2)</f>
        <v>221946.7</v>
      </c>
      <c r="AC202" s="32">
        <f>ROUND(VLOOKUP($B202,'3.ข้อมูลงบทดลองปัจจุบัน'!$A$5:$CL$846,28,0),2)</f>
        <v>248686.5</v>
      </c>
      <c r="AD202" s="32">
        <f>ROUND(VLOOKUP($B202,'3.ข้อมูลงบทดลองปัจจุบัน'!$A$5:$CL$846,29,0),2)</f>
        <v>35542.57</v>
      </c>
      <c r="AE202" s="32">
        <f>ROUND(VLOOKUP($B202,'3.ข้อมูลงบทดลองปัจจุบัน'!$A$5:$CL$846,30,0),2)</f>
        <v>1100599.9099999999</v>
      </c>
      <c r="AF202" s="32">
        <f>ROUND(VLOOKUP($B202,'3.ข้อมูลงบทดลองปัจจุบัน'!$A$5:$CL$846,31,0),2)</f>
        <v>379479.01</v>
      </c>
      <c r="AG202" s="32">
        <f>ROUND(VLOOKUP($B202,'3.ข้อมูลงบทดลองปัจจุบัน'!$A$5:$CL$846,32,0),2)</f>
        <v>0</v>
      </c>
      <c r="AH202" s="32">
        <f>ROUND(VLOOKUP($B202,'3.ข้อมูลงบทดลองปัจจุบัน'!$A$5:$CL$846,33,0),2)</f>
        <v>486100.61</v>
      </c>
      <c r="AI202" s="32">
        <f>ROUND(VLOOKUP($B202,'3.ข้อมูลงบทดลองปัจจุบัน'!$A$5:$CL$846,34,0),2)</f>
        <v>600609.76</v>
      </c>
      <c r="AJ202" s="32">
        <f>ROUND(VLOOKUP($B202,'3.ข้อมูลงบทดลองปัจจุบัน'!$A$5:$CL$846,35,0),2)</f>
        <v>760930.18</v>
      </c>
      <c r="AK202" s="32">
        <f>ROUND(VLOOKUP($B202,'3.ข้อมูลงบทดลองปัจจุบัน'!$A$5:$CL$846,36,0),2)</f>
        <v>604793.81999999995</v>
      </c>
      <c r="AL202" s="32">
        <f>ROUND(VLOOKUP($B202,'3.ข้อมูลงบทดลองปัจจุบัน'!$A$5:$CL$846,37,0),2)</f>
        <v>2275174.5099999998</v>
      </c>
      <c r="AM202" s="32">
        <f>ROUND(VLOOKUP($B202,'3.ข้อมูลงบทดลองปัจจุบัน'!$A$5:$CL$846,38,0),2)</f>
        <v>462833.2</v>
      </c>
      <c r="AN202" s="32">
        <f>ROUND(VLOOKUP($B202,'3.ข้อมูลงบทดลองปัจจุบัน'!$A$5:$CL$846,39,0),2)</f>
        <v>199856.7</v>
      </c>
      <c r="AO202" s="32">
        <f>ROUND(VLOOKUP($B202,'3.ข้อมูลงบทดลองปัจจุบัน'!$A$5:$CL$846,40,0),2)</f>
        <v>6749.55</v>
      </c>
      <c r="AP202" s="32">
        <f>ROUND(VLOOKUP($B202,'3.ข้อมูลงบทดลองปัจจุบัน'!$A$5:$CL$846,41,0),2)</f>
        <v>682023.4</v>
      </c>
      <c r="AQ202" s="32">
        <f>ROUND(VLOOKUP($B202,'3.ข้อมูลงบทดลองปัจจุบัน'!$A$5:$CL$846,42,0),2)</f>
        <v>765106.7</v>
      </c>
      <c r="AR202" s="32">
        <f>ROUND(VLOOKUP($B202,'3.ข้อมูลงบทดลองปัจจุบัน'!$A$5:$CL$846,43,0),2)</f>
        <v>0</v>
      </c>
      <c r="AS202" s="32">
        <f>ROUND(VLOOKUP($B202,'3.ข้อมูลงบทดลองปัจจุบัน'!$A$5:$CL$846,44,0),2)</f>
        <v>1273351.6799999999</v>
      </c>
      <c r="AT202" s="32">
        <f>ROUND(VLOOKUP($B202,'3.ข้อมูลงบทดลองปัจจุบัน'!$A$5:$CL$846,45,0),2)</f>
        <v>0</v>
      </c>
      <c r="AU202" s="32">
        <f>ROUND(VLOOKUP($B202,'3.ข้อมูลงบทดลองปัจจุบัน'!$A$5:$CL$846,46,0),2)</f>
        <v>351333.3</v>
      </c>
      <c r="AV202" s="32">
        <f>ROUND(VLOOKUP($B202,'3.ข้อมูลงบทดลองปัจจุบัน'!$A$5:$CL$846,47,0),2)</f>
        <v>1124743.94</v>
      </c>
      <c r="AW202" s="32">
        <f>ROUND(VLOOKUP($B202,'3.ข้อมูลงบทดลองปัจจุบัน'!$A$5:$CL$846,48,0),2)</f>
        <v>47036.7</v>
      </c>
      <c r="AX202" s="32">
        <f>ROUND(VLOOKUP($B202,'3.ข้อมูลงบทดลองปัจจุบัน'!$A$5:$CL$846,49,0),2)</f>
        <v>218007.1</v>
      </c>
      <c r="AY202" s="32">
        <f>ROUND(VLOOKUP($B202,'3.ข้อมูลงบทดลองปัจจุบัน'!$A$5:$CL$846,50,0),2)</f>
        <v>268666.7</v>
      </c>
      <c r="AZ202" s="32">
        <f>ROUND(VLOOKUP($B202,'3.ข้อมูลงบทดลองปัจจุบัน'!$A$5:$CL$846,51,0),2)</f>
        <v>0</v>
      </c>
      <c r="BA202" s="32">
        <f>ROUND(VLOOKUP($B202,'3.ข้อมูลงบทดลองปัจจุบัน'!$A$5:$CL$846,52,0),2)</f>
        <v>271956.7</v>
      </c>
      <c r="BB202" s="32">
        <f>ROUND(VLOOKUP($B202,'3.ข้อมูลงบทดลองปัจจุบัน'!$A$5:$CL$846,53,0),2)</f>
        <v>1037933.3</v>
      </c>
      <c r="BC202" s="32">
        <f>ROUND(VLOOKUP($B202,'3.ข้อมูลงบทดลองปัจจุบัน'!$A$5:$CL$846,54,0),2)</f>
        <v>0</v>
      </c>
      <c r="BD202" s="32">
        <f>ROUND(VLOOKUP($B202,'3.ข้อมูลงบทดลองปัจจุบัน'!$A$5:$CL$846,55,0),2)</f>
        <v>3861455.71</v>
      </c>
      <c r="BE202" s="32">
        <f>ROUND(VLOOKUP($B202,'3.ข้อมูลงบทดลองปัจจุบัน'!$A$5:$CL$846,56,0),2)</f>
        <v>198396.7</v>
      </c>
      <c r="BF202" s="32">
        <f>ROUND(VLOOKUP($B202,'3.ข้อมูลงบทดลองปัจจุบัน'!$A$5:$CL$846,57,0),2)</f>
        <v>128544.44</v>
      </c>
      <c r="BG202" s="32">
        <f>ROUND(VLOOKUP($B202,'3.ข้อมูลงบทดลองปัจจุบัน'!$A$5:$CL$846,58,0),2)</f>
        <v>190533.4</v>
      </c>
      <c r="BH202" s="32">
        <f>ROUND(VLOOKUP($B202,'3.ข้อมูลงบทดลองปัจจุบัน'!$A$5:$CL$846,59,0),2)</f>
        <v>2699724.26</v>
      </c>
      <c r="BI202" s="32">
        <f>ROUND(VLOOKUP($B202,'3.ข้อมูลงบทดลองปัจจุบัน'!$A$5:$CL$846,60,0),2)</f>
        <v>0</v>
      </c>
      <c r="BJ202" s="32">
        <f>ROUND(VLOOKUP($B202,'3.ข้อมูลงบทดลองปัจจุบัน'!$A$5:$CL$846,61,0),2)</f>
        <v>340228.8</v>
      </c>
      <c r="BK202" s="32">
        <f>ROUND(VLOOKUP($B202,'3.ข้อมูลงบทดลองปัจจุบัน'!$A$5:$CL$846,62,0),2)</f>
        <v>270588.65999999997</v>
      </c>
      <c r="BL202" s="32">
        <f>ROUND(VLOOKUP($B202,'3.ข้อมูลงบทดลองปัจจุบัน'!$A$5:$CL$846,63,0),2)</f>
        <v>534703.30000000005</v>
      </c>
      <c r="BM202" s="32">
        <f>ROUND(VLOOKUP($B202,'3.ข้อมูลงบทดลองปัจจุบัน'!$A$5:$CL$846,64,0),2)</f>
        <v>4458160.53</v>
      </c>
      <c r="BN202" s="32">
        <f>ROUND(VLOOKUP($B202,'3.ข้อมูลงบทดลองปัจจุบัน'!$A$5:$CL$846,65,0),2)</f>
        <v>266884.5</v>
      </c>
      <c r="BO202" s="32">
        <f>ROUND(VLOOKUP($B202,'3.ข้อมูลงบทดลองปัจจุบัน'!$A$5:$CL$846,66,0),2)</f>
        <v>411797.2</v>
      </c>
      <c r="BP202" s="32">
        <f>ROUND(VLOOKUP($B202,'3.ข้อมูลงบทดลองปัจจุบัน'!$A$5:$CL$846,67,0),2)</f>
        <v>200889.98</v>
      </c>
      <c r="BQ202" s="32">
        <f>ROUND(VLOOKUP($B202,'3.ข้อมูลงบทดลองปัจจุบัน'!$A$5:$CL$846,68,0),2)</f>
        <v>425642.5</v>
      </c>
      <c r="BR202" s="32">
        <f>ROUND(VLOOKUP($B202,'3.ข้อมูลงบทดลองปัจจุบัน'!$A$5:$CL$846,69,0),2)</f>
        <v>429342.6</v>
      </c>
      <c r="BS202" s="32">
        <f>ROUND(VLOOKUP($B202,'3.ข้อมูลงบทดลองปัจจุบัน'!$A$5:$CL$846,70,0),2)</f>
        <v>1518519.97</v>
      </c>
      <c r="BT202" s="32">
        <f>ROUND(VLOOKUP($B202,'3.ข้อมูลงบทดลองปัจจุบัน'!$A$5:$CL$846,71,0),2)</f>
        <v>224166.7</v>
      </c>
      <c r="BU202" s="32">
        <f>ROUND(VLOOKUP($B202,'3.ข้อมูลงบทดลองปัจจุบัน'!$A$5:$CL$846,72,0),2)</f>
        <v>0</v>
      </c>
      <c r="BV202" s="32">
        <f>ROUND(VLOOKUP($B202,'3.ข้อมูลงบทดลองปัจจุบัน'!$A$5:$CL$846,73,0),2)</f>
        <v>4017793.3</v>
      </c>
      <c r="BW202" s="32">
        <f>ROUND(VLOOKUP($B202,'3.ข้อมูลงบทดลองปัจจุบัน'!$A$5:$CL$846,74,0),2)</f>
        <v>339632.3</v>
      </c>
      <c r="BX202" s="32">
        <f>ROUND(VLOOKUP($B202,'3.ข้อมูลงบทดลองปัจจุบัน'!$A$5:$CL$846,75,0),2)</f>
        <v>480734.85</v>
      </c>
      <c r="BY202" s="32">
        <f>ROUND(VLOOKUP($B202,'3.ข้อมูลงบทดลองปัจจุบัน'!$A$5:$CL$846,76,0),2)</f>
        <v>205700.24</v>
      </c>
      <c r="BZ202" s="32">
        <f>ROUND(VLOOKUP($B202,'3.ข้อมูลงบทดลองปัจจุบัน'!$A$5:$CL$846,77,0),2)</f>
        <v>671079</v>
      </c>
      <c r="CA202" s="32">
        <f>ROUND(VLOOKUP($B202,'3.ข้อมูลงบทดลองปัจจุบัน'!$A$5:$CL$846,78,0),2)</f>
        <v>385253.3</v>
      </c>
      <c r="CB202" s="32">
        <f>ROUND(VLOOKUP($B202,'3.ข้อมูลงบทดลองปัจจุบัน'!$A$5:$CL$846,79,0),2)</f>
        <v>195557.7</v>
      </c>
      <c r="CC202" s="32">
        <f>ROUND(VLOOKUP($B202,'3.ข้อมูลงบทดลองปัจจุบัน'!$A$5:$CL$846,80,0),2)</f>
        <v>764500</v>
      </c>
      <c r="CD202" s="32">
        <f>ROUND(VLOOKUP($B202,'3.ข้อมูลงบทดลองปัจจุบัน'!$A$5:$CL$846,81,0),2)</f>
        <v>1590700</v>
      </c>
      <c r="CE202" s="32">
        <f>ROUND(VLOOKUP($B202,'3.ข้อมูลงบทดลองปัจจุบัน'!$A$5:$CL$846,82,0),2)</f>
        <v>0</v>
      </c>
      <c r="CF202" s="32">
        <f>ROUND(VLOOKUP($B202,'3.ข้อมูลงบทดลองปัจจุบัน'!$A$5:$CL$846,83,0),2)</f>
        <v>304852.65999999997</v>
      </c>
      <c r="CG202" s="32">
        <f>ROUND(VLOOKUP($B202,'3.ข้อมูลงบทดลองปัจจุบัน'!$A$5:$CL$846,84,0),2)</f>
        <v>27500</v>
      </c>
      <c r="CH202" s="32">
        <f>ROUND(VLOOKUP($B202,'3.ข้อมูลงบทดลองปัจจุบัน'!$A$5:$CL$846,85,0),2)</f>
        <v>379995.1</v>
      </c>
      <c r="CI202" s="32">
        <f>ROUND(VLOOKUP($B202,'3.ข้อมูลงบทดลองปัจจุบัน'!$A$5:$CL$846,86,0),2)</f>
        <v>358366.7</v>
      </c>
      <c r="CJ202" s="32">
        <f>ROUND(VLOOKUP($B202,'3.ข้อมูลงบทดลองปัจจุบัน'!$A$5:$CL$846,87,0),2)</f>
        <v>70133.3</v>
      </c>
      <c r="CK202" s="32">
        <f>ROUND(VLOOKUP($B202,'3.ข้อมูลงบทดลองปัจจุบัน'!$A$5:$CL$846,88,0),2)</f>
        <v>2234587.7000000002</v>
      </c>
      <c r="CL202" s="32">
        <f>ROUND(VLOOKUP($B202,'3.ข้อมูลงบทดลองปัจจุบัน'!$A$5:$CL$846,89,0),2)</f>
        <v>566200</v>
      </c>
      <c r="CM202" s="32">
        <f>ROUND(VLOOKUP($B202,'3.ข้อมูลงบทดลองปัจจุบัน'!$A$5:$CL$846,90,0),2)</f>
        <v>608390</v>
      </c>
      <c r="CO202" s="75"/>
    </row>
    <row r="203" spans="1:94" x14ac:dyDescent="0.7">
      <c r="A203" s="118" t="s">
        <v>1473</v>
      </c>
      <c r="B203" s="101" t="s">
        <v>747</v>
      </c>
      <c r="C203" s="100" t="s">
        <v>1509</v>
      </c>
      <c r="D203" s="32">
        <f>ROUND(VLOOKUP($B203,'3.ข้อมูลงบทดลองปัจจุบัน'!$A$5:$CL$846,3,0),2)</f>
        <v>23788837.77</v>
      </c>
      <c r="E203" s="32">
        <f>ROUND(VLOOKUP($B203,'3.ข้อมูลงบทดลองปัจจุบัน'!$A$5:$CL$846,4,0),2)</f>
        <v>0</v>
      </c>
      <c r="F203" s="32">
        <f>ROUND(VLOOKUP($B203,'3.ข้อมูลงบทดลองปัจจุบัน'!$A$5:$CL$846,5,0),2)</f>
        <v>336554.21</v>
      </c>
      <c r="G203" s="32">
        <f>ROUND(VLOOKUP($B203,'3.ข้อมูลงบทดลองปัจจุบัน'!$A$5:$CL$846,6,0),2)</f>
        <v>160033.76</v>
      </c>
      <c r="H203" s="32">
        <f>ROUND(VLOOKUP($B203,'3.ข้อมูลงบทดลองปัจจุบัน'!$A$5:$CL$846,7,0),2)</f>
        <v>219146.52</v>
      </c>
      <c r="I203" s="32">
        <f>ROUND(VLOOKUP($B203,'3.ข้อมูลงบทดลองปัจจุบัน'!$A$5:$CL$846,8,0),2)</f>
        <v>74428.7</v>
      </c>
      <c r="J203" s="32">
        <f>ROUND(VLOOKUP($B203,'3.ข้อมูลงบทดลองปัจจุบัน'!$A$5:$CL$846,9,0),2)</f>
        <v>44612.82</v>
      </c>
      <c r="K203" s="32">
        <f>ROUND(VLOOKUP($B203,'3.ข้อมูลงบทดลองปัจจุบัน'!$A$5:$CL$846,10,0),2)</f>
        <v>323386.19</v>
      </c>
      <c r="L203" s="32">
        <f>ROUND(VLOOKUP($B203,'3.ข้อมูลงบทดลองปัจจุบัน'!$A$5:$CL$846,11,0),2)</f>
        <v>0</v>
      </c>
      <c r="M203" s="32">
        <f>ROUND(VLOOKUP($B203,'3.ข้อมูลงบทดลองปัจจุบัน'!$A$5:$CL$846,12,0),2)</f>
        <v>1888555.44</v>
      </c>
      <c r="N203" s="32">
        <f>ROUND(VLOOKUP($B203,'3.ข้อมูลงบทดลองปัจจุบัน'!$A$5:$CL$846,13,0),2)</f>
        <v>2377606.91</v>
      </c>
      <c r="O203" s="32">
        <f>ROUND(VLOOKUP($B203,'3.ข้อมูลงบทดลองปัจจุบัน'!$A$5:$CL$846,14,0),2)</f>
        <v>610188.15</v>
      </c>
      <c r="P203" s="32">
        <f>ROUND(VLOOKUP($B203,'3.ข้อมูลงบทดลองปัจจุบัน'!$A$5:$CL$846,15,0),2)</f>
        <v>10159409.140000001</v>
      </c>
      <c r="Q203" s="32">
        <f>ROUND(VLOOKUP($B203,'3.ข้อมูลงบทดลองปัจจุบัน'!$A$5:$CL$846,16,0),2)</f>
        <v>0</v>
      </c>
      <c r="R203" s="32">
        <f>ROUND(VLOOKUP($B203,'3.ข้อมูลงบทดลองปัจจุบัน'!$A$5:$CL$846,17,0),2)</f>
        <v>0</v>
      </c>
      <c r="S203" s="32">
        <f>ROUND(VLOOKUP($B203,'3.ข้อมูลงบทดลองปัจจุบัน'!$A$5:$CL$846,18,0),2)</f>
        <v>3299200.5</v>
      </c>
      <c r="T203" s="32">
        <f>ROUND(VLOOKUP($B203,'3.ข้อมูลงบทดลองปัจจุบัน'!$A$5:$CL$846,19,0),2)</f>
        <v>35379.199999999997</v>
      </c>
      <c r="U203" s="32">
        <f>ROUND(VLOOKUP($B203,'3.ข้อมูลงบทดลองปัจจุบัน'!$A$5:$CL$846,20,0),2)</f>
        <v>0</v>
      </c>
      <c r="V203" s="32">
        <f>ROUND(VLOOKUP($B203,'3.ข้อมูลงบทดลองปัจจุบัน'!$A$5:$CL$846,21,0),2)</f>
        <v>116811.32</v>
      </c>
      <c r="W203" s="32">
        <f>ROUND(VLOOKUP($B203,'3.ข้อมูลงบทดลองปัจจุบัน'!$A$5:$CL$846,22,0),2)</f>
        <v>122000</v>
      </c>
      <c r="X203" s="32">
        <f>ROUND(VLOOKUP($B203,'3.ข้อมูลงบทดลองปัจจุบัน'!$A$5:$CL$846,23,0),2)</f>
        <v>12145174.810000001</v>
      </c>
      <c r="Y203" s="32">
        <f>ROUND(VLOOKUP($B203,'3.ข้อมูลงบทดลองปัจจุบัน'!$A$5:$CL$846,24,0),2)</f>
        <v>468093.54</v>
      </c>
      <c r="Z203" s="32">
        <f>ROUND(VLOOKUP($B203,'3.ข้อมูลงบทดลองปัจจุบัน'!$A$5:$CL$846,25,0),2)</f>
        <v>2736980.78</v>
      </c>
      <c r="AA203" s="32">
        <f>ROUND(VLOOKUP($B203,'3.ข้อมูลงบทดลองปัจจุบัน'!$A$5:$CL$846,26,0),2)</f>
        <v>20555.599999999999</v>
      </c>
      <c r="AB203" s="32">
        <f>ROUND(VLOOKUP($B203,'3.ข้อมูลงบทดลองปัจจุบัน'!$A$5:$CL$846,27,0),2)</f>
        <v>427690</v>
      </c>
      <c r="AC203" s="32">
        <f>ROUND(VLOOKUP($B203,'3.ข้อมูลงบทดลองปัจจุบัน'!$A$5:$CL$846,28,0),2)</f>
        <v>53903.5</v>
      </c>
      <c r="AD203" s="32">
        <f>ROUND(VLOOKUP($B203,'3.ข้อมูลงบทดลองปัจจุบัน'!$A$5:$CL$846,29,0),2)</f>
        <v>129399.99</v>
      </c>
      <c r="AE203" s="32">
        <f>ROUND(VLOOKUP($B203,'3.ข้อมูลงบทดลองปัจจุบัน'!$A$5:$CL$846,30,0),2)</f>
        <v>3011552.03</v>
      </c>
      <c r="AF203" s="32">
        <f>ROUND(VLOOKUP($B203,'3.ข้อมูลงบทดลองปัจจุบัน'!$A$5:$CL$846,31,0),2)</f>
        <v>26985.21</v>
      </c>
      <c r="AG203" s="32">
        <f>ROUND(VLOOKUP($B203,'3.ข้อมูลงบทดลองปัจจุบัน'!$A$5:$CL$846,32,0),2)</f>
        <v>289004.38</v>
      </c>
      <c r="AH203" s="32">
        <f>ROUND(VLOOKUP($B203,'3.ข้อมูลงบทดลองปัจจุบัน'!$A$5:$CL$846,33,0),2)</f>
        <v>508786.9</v>
      </c>
      <c r="AI203" s="32">
        <f>ROUND(VLOOKUP($B203,'3.ข้อมูลงบทดลองปัจจุบัน'!$A$5:$CL$846,34,0),2)</f>
        <v>996165.44</v>
      </c>
      <c r="AJ203" s="32">
        <f>ROUND(VLOOKUP($B203,'3.ข้อมูลงบทดลองปัจจุบัน'!$A$5:$CL$846,35,0),2)</f>
        <v>557403.4</v>
      </c>
      <c r="AK203" s="32">
        <f>ROUND(VLOOKUP($B203,'3.ข้อมูลงบทดลองปัจจุบัน'!$A$5:$CL$846,36,0),2)</f>
        <v>540105.25</v>
      </c>
      <c r="AL203" s="32">
        <f>ROUND(VLOOKUP($B203,'3.ข้อมูลงบทดลองปัจจุบัน'!$A$5:$CL$846,37,0),2)</f>
        <v>28252423.530000001</v>
      </c>
      <c r="AM203" s="32">
        <f>ROUND(VLOOKUP($B203,'3.ข้อมูลงบทดลองปัจจุบัน'!$A$5:$CL$846,38,0),2)</f>
        <v>365053.12</v>
      </c>
      <c r="AN203" s="32">
        <f>ROUND(VLOOKUP($B203,'3.ข้อมูลงบทดลองปัจจุบัน'!$A$5:$CL$846,39,0),2)</f>
        <v>155866.70000000001</v>
      </c>
      <c r="AO203" s="32">
        <f>ROUND(VLOOKUP($B203,'3.ข้อมูลงบทดลองปัจจุบัน'!$A$5:$CL$846,40,0),2)</f>
        <v>268192.36</v>
      </c>
      <c r="AP203" s="32">
        <f>ROUND(VLOOKUP($B203,'3.ข้อมูลงบทดลองปัจจุบัน'!$A$5:$CL$846,41,0),2)</f>
        <v>560966.69999999995</v>
      </c>
      <c r="AQ203" s="32">
        <f>ROUND(VLOOKUP($B203,'3.ข้อมูลงบทดลองปัจจุบัน'!$A$5:$CL$846,42,0),2)</f>
        <v>0</v>
      </c>
      <c r="AR203" s="32">
        <f>ROUND(VLOOKUP($B203,'3.ข้อมูลงบทดลองปัจจุบัน'!$A$5:$CL$846,43,0),2)</f>
        <v>3111.2</v>
      </c>
      <c r="AS203" s="32">
        <f>ROUND(VLOOKUP($B203,'3.ข้อมูลงบทดลองปัจจุบัน'!$A$5:$CL$846,44,0),2)</f>
        <v>4640482.78</v>
      </c>
      <c r="AT203" s="32">
        <f>ROUND(VLOOKUP($B203,'3.ข้อมูลงบทดลองปัจจุบัน'!$A$5:$CL$846,45,0),2)</f>
        <v>53300</v>
      </c>
      <c r="AU203" s="32">
        <f>ROUND(VLOOKUP($B203,'3.ข้อมูลงบทดลองปัจจุบัน'!$A$5:$CL$846,46,0),2)</f>
        <v>49975.7</v>
      </c>
      <c r="AV203" s="32">
        <f>ROUND(VLOOKUP($B203,'3.ข้อมูลงบทดลองปัจจุบัน'!$A$5:$CL$846,47,0),2)</f>
        <v>613063.32999999996</v>
      </c>
      <c r="AW203" s="32">
        <f>ROUND(VLOOKUP($B203,'3.ข้อมูลงบทดลองปัจจุบัน'!$A$5:$CL$846,48,0),2)</f>
        <v>19705.8</v>
      </c>
      <c r="AX203" s="32">
        <f>ROUND(VLOOKUP($B203,'3.ข้อมูลงบทดลองปัจจุบัน'!$A$5:$CL$846,49,0),2)</f>
        <v>623336.67000000004</v>
      </c>
      <c r="AY203" s="32">
        <f>ROUND(VLOOKUP($B203,'3.ข้อมูลงบทดลองปัจจุบัน'!$A$5:$CL$846,50,0),2)</f>
        <v>190400</v>
      </c>
      <c r="AZ203" s="32">
        <f>ROUND(VLOOKUP($B203,'3.ข้อมูลงบทดลองปัจจุบัน'!$A$5:$CL$846,51,0),2)</f>
        <v>17022.7</v>
      </c>
      <c r="BA203" s="32">
        <f>ROUND(VLOOKUP($B203,'3.ข้อมูลงบทดลองปัจจุบัน'!$A$5:$CL$846,52,0),2)</f>
        <v>171337.2</v>
      </c>
      <c r="BB203" s="32">
        <f>ROUND(VLOOKUP($B203,'3.ข้อมูลงบทดลองปัจจุบัน'!$A$5:$CL$846,53,0),2)</f>
        <v>9530852</v>
      </c>
      <c r="BC203" s="32">
        <f>ROUND(VLOOKUP($B203,'3.ข้อมูลงบทดลองปัจจุบัน'!$A$5:$CL$846,54,0),2)</f>
        <v>0</v>
      </c>
      <c r="BD203" s="32">
        <f>ROUND(VLOOKUP($B203,'3.ข้อมูลงบทดลองปัจจุบัน'!$A$5:$CL$846,55,0),2)</f>
        <v>19379473</v>
      </c>
      <c r="BE203" s="32">
        <f>ROUND(VLOOKUP($B203,'3.ข้อมูลงบทดลองปัจจุบัน'!$A$5:$CL$846,56,0),2)</f>
        <v>1252559.5</v>
      </c>
      <c r="BF203" s="32">
        <f>ROUND(VLOOKUP($B203,'3.ข้อมูลงบทดลองปัจจุบัน'!$A$5:$CL$846,57,0),2)</f>
        <v>52999.97</v>
      </c>
      <c r="BG203" s="32">
        <f>ROUND(VLOOKUP($B203,'3.ข้อมูลงบทดลองปัจจุบัน'!$A$5:$CL$846,58,0),2)</f>
        <v>533283.4</v>
      </c>
      <c r="BH203" s="32">
        <f>ROUND(VLOOKUP($B203,'3.ข้อมูลงบทดลองปัจจุบัน'!$A$5:$CL$846,59,0),2)</f>
        <v>3433722.47</v>
      </c>
      <c r="BI203" s="32">
        <f>ROUND(VLOOKUP($B203,'3.ข้อมูลงบทดลองปัจจุบัน'!$A$5:$CL$846,60,0),2)</f>
        <v>233237.2</v>
      </c>
      <c r="BJ203" s="32">
        <f>ROUND(VLOOKUP($B203,'3.ข้อมูลงบทดลองปัจจุบัน'!$A$5:$CL$846,61,0),2)</f>
        <v>632978.19999999995</v>
      </c>
      <c r="BK203" s="32">
        <f>ROUND(VLOOKUP($B203,'3.ข้อมูลงบทดลองปัจจุบัน'!$A$5:$CL$846,62,0),2)</f>
        <v>330000</v>
      </c>
      <c r="BL203" s="32">
        <f>ROUND(VLOOKUP($B203,'3.ข้อมูลงบทดลองปัจจุบัน'!$A$5:$CL$846,63,0),2)</f>
        <v>808141.4</v>
      </c>
      <c r="BM203" s="32">
        <f>ROUND(VLOOKUP($B203,'3.ข้อมูลงบทดลองปัจจุบัน'!$A$5:$CL$846,64,0),2)</f>
        <v>14354612.939999999</v>
      </c>
      <c r="BN203" s="32">
        <f>ROUND(VLOOKUP($B203,'3.ข้อมูลงบทดลองปัจจุบัน'!$A$5:$CL$846,65,0),2)</f>
        <v>232292.5</v>
      </c>
      <c r="BO203" s="32">
        <f>ROUND(VLOOKUP($B203,'3.ข้อมูลงบทดลองปัจจุบัน'!$A$5:$CL$846,66,0),2)</f>
        <v>742650</v>
      </c>
      <c r="BP203" s="32">
        <f>ROUND(VLOOKUP($B203,'3.ข้อมูลงบทดลองปัจจุบัน'!$A$5:$CL$846,67,0),2)</f>
        <v>546240.36</v>
      </c>
      <c r="BQ203" s="32">
        <f>ROUND(VLOOKUP($B203,'3.ข้อมูลงบทดลองปัจจุบัน'!$A$5:$CL$846,68,0),2)</f>
        <v>335279.98</v>
      </c>
      <c r="BR203" s="32">
        <f>ROUND(VLOOKUP($B203,'3.ข้อมูลงบทดลองปัจจุบัน'!$A$5:$CL$846,69,0),2)</f>
        <v>1045424.4</v>
      </c>
      <c r="BS203" s="32">
        <f>ROUND(VLOOKUP($B203,'3.ข้อมูลงบทดลองปัจจุบัน'!$A$5:$CL$846,70,0),2)</f>
        <v>23436509.899999999</v>
      </c>
      <c r="BT203" s="32">
        <f>ROUND(VLOOKUP($B203,'3.ข้อมูลงบทดลองปัจจุบัน'!$A$5:$CL$846,71,0),2)</f>
        <v>0</v>
      </c>
      <c r="BU203" s="32">
        <f>ROUND(VLOOKUP($B203,'3.ข้อมูลงบทดลองปัจจุบัน'!$A$5:$CL$846,72,0),2)</f>
        <v>194800</v>
      </c>
      <c r="BV203" s="32">
        <f>ROUND(VLOOKUP($B203,'3.ข้อมูลงบทดลองปัจจุบัน'!$A$5:$CL$846,73,0),2)</f>
        <v>0</v>
      </c>
      <c r="BW203" s="32">
        <f>ROUND(VLOOKUP($B203,'3.ข้อมูลงบทดลองปัจจุบัน'!$A$5:$CL$846,74,0),2)</f>
        <v>0</v>
      </c>
      <c r="BX203" s="32">
        <f>ROUND(VLOOKUP($B203,'3.ข้อมูลงบทดลองปัจจุบัน'!$A$5:$CL$846,75,0),2)</f>
        <v>0</v>
      </c>
      <c r="BY203" s="32">
        <f>ROUND(VLOOKUP($B203,'3.ข้อมูลงบทดลองปัจจุบัน'!$A$5:$CL$846,76,0),2)</f>
        <v>3674261</v>
      </c>
      <c r="BZ203" s="32">
        <f>ROUND(VLOOKUP($B203,'3.ข้อมูลงบทดลองปัจจุบัน'!$A$5:$CL$846,77,0),2)</f>
        <v>0</v>
      </c>
      <c r="CA203" s="32">
        <f>ROUND(VLOOKUP($B203,'3.ข้อมูลงบทดลองปัจจุบัน'!$A$5:$CL$846,78,0),2)</f>
        <v>0</v>
      </c>
      <c r="CB203" s="32">
        <f>ROUND(VLOOKUP($B203,'3.ข้อมูลงบทดลองปัจจุบัน'!$A$5:$CL$846,79,0),2)</f>
        <v>0</v>
      </c>
      <c r="CC203" s="32">
        <f>ROUND(VLOOKUP($B203,'3.ข้อมูลงบทดลองปัจจุบัน'!$A$5:$CL$846,80,0),2)</f>
        <v>0</v>
      </c>
      <c r="CD203" s="32">
        <f>ROUND(VLOOKUP($B203,'3.ข้อมูลงบทดลองปัจจุบัน'!$A$5:$CL$846,81,0),2)</f>
        <v>0</v>
      </c>
      <c r="CE203" s="32">
        <f>ROUND(VLOOKUP($B203,'3.ข้อมูลงบทดลองปัจจุบัน'!$A$5:$CL$846,82,0),2)</f>
        <v>0</v>
      </c>
      <c r="CF203" s="32">
        <f>ROUND(VLOOKUP($B203,'3.ข้อมูลงบทดลองปัจจุบัน'!$A$5:$CL$846,83,0),2)</f>
        <v>4196707.42</v>
      </c>
      <c r="CG203" s="32">
        <f>ROUND(VLOOKUP($B203,'3.ข้อมูลงบทดลองปัจจุบัน'!$A$5:$CL$846,84,0),2)</f>
        <v>0</v>
      </c>
      <c r="CH203" s="32">
        <f>ROUND(VLOOKUP($B203,'3.ข้อมูลงบทดลองปัจจุบัน'!$A$5:$CL$846,85,0),2)</f>
        <v>528845.80000000005</v>
      </c>
      <c r="CI203" s="32">
        <f>ROUND(VLOOKUP($B203,'3.ข้อมูลงบทดลองปัจจุบัน'!$A$5:$CL$846,86,0),2)</f>
        <v>0</v>
      </c>
      <c r="CJ203" s="32">
        <f>ROUND(VLOOKUP($B203,'3.ข้อมูลงบทดลองปัจจุบัน'!$A$5:$CL$846,87,0),2)</f>
        <v>134306.70000000001</v>
      </c>
      <c r="CK203" s="32">
        <f>ROUND(VLOOKUP($B203,'3.ข้อมูลงบทดลองปัจจุบัน'!$A$5:$CL$846,88,0),2)</f>
        <v>1840685.8</v>
      </c>
      <c r="CL203" s="32">
        <f>ROUND(VLOOKUP($B203,'3.ข้อมูลงบทดลองปัจจุบัน'!$A$5:$CL$846,89,0),2)</f>
        <v>526666.69999999995</v>
      </c>
      <c r="CM203" s="32">
        <f>ROUND(VLOOKUP($B203,'3.ข้อมูลงบทดลองปัจจุบัน'!$A$5:$CL$846,90,0),2)</f>
        <v>520560</v>
      </c>
      <c r="CO203" s="75"/>
    </row>
    <row r="204" spans="1:94" s="1" customFormat="1" x14ac:dyDescent="0.7">
      <c r="A204" s="118" t="s">
        <v>1473</v>
      </c>
      <c r="B204" s="101" t="s">
        <v>749</v>
      </c>
      <c r="C204" s="100" t="s">
        <v>1510</v>
      </c>
      <c r="D204" s="32">
        <f>ROUND(VLOOKUP($B204,'3.ข้อมูลงบทดลองปัจจุบัน'!$A$5:$CL$846,3,0),2)</f>
        <v>46307.93</v>
      </c>
      <c r="E204" s="32">
        <f>ROUND(VLOOKUP($B204,'3.ข้อมูลงบทดลองปัจจุบัน'!$A$5:$CL$846,4,0),2)</f>
        <v>0</v>
      </c>
      <c r="F204" s="32">
        <f>ROUND(VLOOKUP($B204,'3.ข้อมูลงบทดลองปัจจุบัน'!$A$5:$CL$846,5,0),2)</f>
        <v>0</v>
      </c>
      <c r="G204" s="32">
        <f>ROUND(VLOOKUP($B204,'3.ข้อมูลงบทดลองปัจจุบัน'!$A$5:$CL$846,6,0),2)</f>
        <v>0</v>
      </c>
      <c r="H204" s="32">
        <f>ROUND(VLOOKUP($B204,'3.ข้อมูลงบทดลองปัจจุบัน'!$A$5:$CL$846,7,0),2)</f>
        <v>213095.63</v>
      </c>
      <c r="I204" s="32">
        <f>ROUND(VLOOKUP($B204,'3.ข้อมูลงบทดลองปัจจุบัน'!$A$5:$CL$846,8,0),2)</f>
        <v>0</v>
      </c>
      <c r="J204" s="32">
        <f>ROUND(VLOOKUP($B204,'3.ข้อมูลงบทดลองปัจจุบัน'!$A$5:$CL$846,9,0),2)</f>
        <v>27926.29</v>
      </c>
      <c r="K204" s="32">
        <f>ROUND(VLOOKUP($B204,'3.ข้อมูลงบทดลองปัจจุบัน'!$A$5:$CL$846,10,0),2)</f>
        <v>33068.120000000003</v>
      </c>
      <c r="L204" s="32">
        <f>ROUND(VLOOKUP($B204,'3.ข้อมูลงบทดลองปัจจุบัน'!$A$5:$CL$846,11,0),2)</f>
        <v>0</v>
      </c>
      <c r="M204" s="32">
        <f>ROUND(VLOOKUP($B204,'3.ข้อมูลงบทดลองปัจจุบัน'!$A$5:$CL$846,12,0),2)</f>
        <v>0</v>
      </c>
      <c r="N204" s="32">
        <f>ROUND(VLOOKUP($B204,'3.ข้อมูลงบทดลองปัจจุบัน'!$A$5:$CL$846,13,0),2)</f>
        <v>0</v>
      </c>
      <c r="O204" s="32">
        <f>ROUND(VLOOKUP($B204,'3.ข้อมูลงบทดลองปัจจุบัน'!$A$5:$CL$846,14,0),2)</f>
        <v>165672.76</v>
      </c>
      <c r="P204" s="32">
        <f>ROUND(VLOOKUP($B204,'3.ข้อมูลงบทดลองปัจจุบัน'!$A$5:$CL$846,15,0),2)</f>
        <v>116612.8</v>
      </c>
      <c r="Q204" s="32">
        <f>ROUND(VLOOKUP($B204,'3.ข้อมูลงบทดลองปัจจุบัน'!$A$5:$CL$846,16,0),2)</f>
        <v>2066.6999999999998</v>
      </c>
      <c r="R204" s="32">
        <f>ROUND(VLOOKUP($B204,'3.ข้อมูลงบทดลองปัจจุบัน'!$A$5:$CL$846,17,0),2)</f>
        <v>0</v>
      </c>
      <c r="S204" s="32">
        <f>ROUND(VLOOKUP($B204,'3.ข้อมูลงบทดลองปัจจุบัน'!$A$5:$CL$846,18,0),2)</f>
        <v>189560.7</v>
      </c>
      <c r="T204" s="32">
        <f>ROUND(VLOOKUP($B204,'3.ข้อมูลงบทดลองปัจจุบัน'!$A$5:$CL$846,19,0),2)</f>
        <v>24000.5</v>
      </c>
      <c r="U204" s="32">
        <f>ROUND(VLOOKUP($B204,'3.ข้อมูลงบทดลองปัจจุบัน'!$A$5:$CL$846,20,0),2)</f>
        <v>138333.68</v>
      </c>
      <c r="V204" s="32">
        <f>ROUND(VLOOKUP($B204,'3.ข้อมูลงบทดลองปัจจุบัน'!$A$5:$CL$846,21,0),2)</f>
        <v>0</v>
      </c>
      <c r="W204" s="32">
        <f>ROUND(VLOOKUP($B204,'3.ข้อมูลงบทดลองปัจจุบัน'!$A$5:$CL$846,22,0),2)</f>
        <v>0</v>
      </c>
      <c r="X204" s="32">
        <f>ROUND(VLOOKUP($B204,'3.ข้อมูลงบทดลองปัจจุบัน'!$A$5:$CL$846,23,0),2)</f>
        <v>296170.94</v>
      </c>
      <c r="Y204" s="32">
        <f>ROUND(VLOOKUP($B204,'3.ข้อมูลงบทดลองปัจจุบัน'!$A$5:$CL$846,24,0),2)</f>
        <v>81236.960000000006</v>
      </c>
      <c r="Z204" s="32">
        <f>ROUND(VLOOKUP($B204,'3.ข้อมูลงบทดลองปัจจุบัน'!$A$5:$CL$846,25,0),2)</f>
        <v>33248.32</v>
      </c>
      <c r="AA204" s="32">
        <f>ROUND(VLOOKUP($B204,'3.ข้อมูลงบทดลองปัจจุบัน'!$A$5:$CL$846,26,0),2)</f>
        <v>0</v>
      </c>
      <c r="AB204" s="32">
        <f>ROUND(VLOOKUP($B204,'3.ข้อมูลงบทดลองปัจจุบัน'!$A$5:$CL$846,27,0),2)</f>
        <v>51600</v>
      </c>
      <c r="AC204" s="32">
        <f>ROUND(VLOOKUP($B204,'3.ข้อมูลงบทดลองปัจจุบัน'!$A$5:$CL$846,28,0),2)</f>
        <v>29700</v>
      </c>
      <c r="AD204" s="32">
        <f>ROUND(VLOOKUP($B204,'3.ข้อมูลงบทดลองปัจจุบัน'!$A$5:$CL$846,29,0),2)</f>
        <v>0</v>
      </c>
      <c r="AE204" s="32">
        <f>ROUND(VLOOKUP($B204,'3.ข้อมูลงบทดลองปัจจุบัน'!$A$5:$CL$846,30,0),2)</f>
        <v>0</v>
      </c>
      <c r="AF204" s="32">
        <f>ROUND(VLOOKUP($B204,'3.ข้อมูลงบทดลองปัจจุบัน'!$A$5:$CL$846,31,0),2)</f>
        <v>9494.7900000000009</v>
      </c>
      <c r="AG204" s="32">
        <f>ROUND(VLOOKUP($B204,'3.ข้อมูลงบทดลองปัจจุบัน'!$A$5:$CL$846,32,0),2)</f>
        <v>0</v>
      </c>
      <c r="AH204" s="32">
        <f>ROUND(VLOOKUP($B204,'3.ข้อมูลงบทดลองปัจจุบัน'!$A$5:$CL$846,33,0),2)</f>
        <v>50103.65</v>
      </c>
      <c r="AI204" s="32">
        <f>ROUND(VLOOKUP($B204,'3.ข้อมูลงบทดลองปัจจุบัน'!$A$5:$CL$846,34,0),2)</f>
        <v>37130.559999999998</v>
      </c>
      <c r="AJ204" s="32">
        <f>ROUND(VLOOKUP($B204,'3.ข้อมูลงบทดลองปัจจุบัน'!$A$5:$CL$846,35,0),2)</f>
        <v>87855.14</v>
      </c>
      <c r="AK204" s="32">
        <f>ROUND(VLOOKUP($B204,'3.ข้อมูลงบทดลองปัจจุบัน'!$A$5:$CL$846,36,0),2)</f>
        <v>65046.84</v>
      </c>
      <c r="AL204" s="32">
        <f>ROUND(VLOOKUP($B204,'3.ข้อมูลงบทดลองปัจจุบัน'!$A$5:$CL$846,37,0),2)</f>
        <v>107570.4</v>
      </c>
      <c r="AM204" s="32">
        <f>ROUND(VLOOKUP($B204,'3.ข้อมูลงบทดลองปัจจุบัน'!$A$5:$CL$846,38,0),2)</f>
        <v>0</v>
      </c>
      <c r="AN204" s="32">
        <f>ROUND(VLOOKUP($B204,'3.ข้อมูลงบทดลองปัจจุบัน'!$A$5:$CL$846,39,0),2)</f>
        <v>0</v>
      </c>
      <c r="AO204" s="32">
        <f>ROUND(VLOOKUP($B204,'3.ข้อมูลงบทดลองปัจจุบัน'!$A$5:$CL$846,40,0),2)</f>
        <v>0</v>
      </c>
      <c r="AP204" s="32">
        <f>ROUND(VLOOKUP($B204,'3.ข้อมูลงบทดลองปัจจุบัน'!$A$5:$CL$846,41,0),2)</f>
        <v>32710.14</v>
      </c>
      <c r="AQ204" s="32">
        <f>ROUND(VLOOKUP($B204,'3.ข้อมูลงบทดลองปัจจุบัน'!$A$5:$CL$846,42,0),2)</f>
        <v>0</v>
      </c>
      <c r="AR204" s="32">
        <f>ROUND(VLOOKUP($B204,'3.ข้อมูลงบทดลองปัจจุบัน'!$A$5:$CL$846,43,0),2)</f>
        <v>552754.78</v>
      </c>
      <c r="AS204" s="32">
        <f>ROUND(VLOOKUP($B204,'3.ข้อมูลงบทดลองปัจจุบัน'!$A$5:$CL$846,44,0),2)</f>
        <v>0</v>
      </c>
      <c r="AT204" s="32">
        <f>ROUND(VLOOKUP($B204,'3.ข้อมูลงบทดลองปัจจุบัน'!$A$5:$CL$846,45,0),2)</f>
        <v>9997.2999999999993</v>
      </c>
      <c r="AU204" s="32">
        <f>ROUND(VLOOKUP($B204,'3.ข้อมูลงบทดลองปัจจุบัน'!$A$5:$CL$846,46,0),2)</f>
        <v>295912.2</v>
      </c>
      <c r="AV204" s="32">
        <f>ROUND(VLOOKUP($B204,'3.ข้อมูลงบทดลองปัจจุบัน'!$A$5:$CL$846,47,0),2)</f>
        <v>0</v>
      </c>
      <c r="AW204" s="32">
        <f>ROUND(VLOOKUP($B204,'3.ข้อมูลงบทดลองปัจจุบัน'!$A$5:$CL$846,48,0),2)</f>
        <v>38500.5</v>
      </c>
      <c r="AX204" s="32">
        <f>ROUND(VLOOKUP($B204,'3.ข้อมูลงบทดลองปัจจุบัน'!$A$5:$CL$846,49,0),2)</f>
        <v>0</v>
      </c>
      <c r="AY204" s="32">
        <f>ROUND(VLOOKUP($B204,'3.ข้อมูลงบทดลองปัจจุบัน'!$A$5:$CL$846,50,0),2)</f>
        <v>0</v>
      </c>
      <c r="AZ204" s="32">
        <f>ROUND(VLOOKUP($B204,'3.ข้อมูลงบทดลองปัจจุบัน'!$A$5:$CL$846,51,0),2)</f>
        <v>26774.95</v>
      </c>
      <c r="BA204" s="32">
        <f>ROUND(VLOOKUP($B204,'3.ข้อมูลงบทดลองปัจจุบัน'!$A$5:$CL$846,52,0),2)</f>
        <v>0</v>
      </c>
      <c r="BB204" s="32">
        <f>ROUND(VLOOKUP($B204,'3.ข้อมูลงบทดลองปัจจุบัน'!$A$5:$CL$846,53,0),2)</f>
        <v>299099.98</v>
      </c>
      <c r="BC204" s="32">
        <f>ROUND(VLOOKUP($B204,'3.ข้อมูลงบทดลองปัจจุบัน'!$A$5:$CL$846,54,0),2)</f>
        <v>0</v>
      </c>
      <c r="BD204" s="32">
        <f>ROUND(VLOOKUP($B204,'3.ข้อมูลงบทดลองปัจจุบัน'!$A$5:$CL$846,55,0),2)</f>
        <v>220133.3</v>
      </c>
      <c r="BE204" s="32">
        <f>ROUND(VLOOKUP($B204,'3.ข้อมูลงบทดลองปัจจุบัน'!$A$5:$CL$846,56,0),2)</f>
        <v>340510.6</v>
      </c>
      <c r="BF204" s="32">
        <f>ROUND(VLOOKUP($B204,'3.ข้อมูลงบทดลองปัจจุบัน'!$A$5:$CL$846,57,0),2)</f>
        <v>0</v>
      </c>
      <c r="BG204" s="32">
        <f>ROUND(VLOOKUP($B204,'3.ข้อมูลงบทดลองปัจจุบัน'!$A$5:$CL$846,58,0),2)</f>
        <v>0</v>
      </c>
      <c r="BH204" s="32">
        <f>ROUND(VLOOKUP($B204,'3.ข้อมูลงบทดลองปัจจุบัน'!$A$5:$CL$846,59,0),2)</f>
        <v>0</v>
      </c>
      <c r="BI204" s="32">
        <f>ROUND(VLOOKUP($B204,'3.ข้อมูลงบทดลองปัจจุบัน'!$A$5:$CL$846,60,0),2)</f>
        <v>0</v>
      </c>
      <c r="BJ204" s="32">
        <f>ROUND(VLOOKUP($B204,'3.ข้อมูลงบทดลองปัจจุบัน'!$A$5:$CL$846,61,0),2)</f>
        <v>0</v>
      </c>
      <c r="BK204" s="32">
        <f>ROUND(VLOOKUP($B204,'3.ข้อมูลงบทดลองปัจจุบัน'!$A$5:$CL$846,62,0),2)</f>
        <v>0</v>
      </c>
      <c r="BL204" s="32">
        <f>ROUND(VLOOKUP($B204,'3.ข้อมูลงบทดลองปัจจุบัน'!$A$5:$CL$846,63,0),2)</f>
        <v>56666.7</v>
      </c>
      <c r="BM204" s="32">
        <f>ROUND(VLOOKUP($B204,'3.ข้อมูลงบทดลองปัจจุบัน'!$A$5:$CL$846,64,0),2)</f>
        <v>0</v>
      </c>
      <c r="BN204" s="32">
        <f>ROUND(VLOOKUP($B204,'3.ข้อมูลงบทดลองปัจจุบัน'!$A$5:$CL$846,65,0),2)</f>
        <v>815716.7</v>
      </c>
      <c r="BO204" s="32">
        <f>ROUND(VLOOKUP($B204,'3.ข้อมูลงบทดลองปัจจุบัน'!$A$5:$CL$846,66,0),2)</f>
        <v>69655.33</v>
      </c>
      <c r="BP204" s="32">
        <f>ROUND(VLOOKUP($B204,'3.ข้อมูลงบทดลองปัจจุบัน'!$A$5:$CL$846,67,0),2)</f>
        <v>25600</v>
      </c>
      <c r="BQ204" s="32">
        <f>ROUND(VLOOKUP($B204,'3.ข้อมูลงบทดลองปัจจุบัน'!$A$5:$CL$846,68,0),2)</f>
        <v>16879.09</v>
      </c>
      <c r="BR204" s="32">
        <f>ROUND(VLOOKUP($B204,'3.ข้อมูลงบทดลองปัจจุบัน'!$A$5:$CL$846,69,0),2)</f>
        <v>654876.5</v>
      </c>
      <c r="BS204" s="32">
        <f>ROUND(VLOOKUP($B204,'3.ข้อมูลงบทดลองปัจจุบัน'!$A$5:$CL$846,70,0),2)</f>
        <v>745298.4</v>
      </c>
      <c r="BT204" s="32">
        <f>ROUND(VLOOKUP($B204,'3.ข้อมูลงบทดลองปัจจุบัน'!$A$5:$CL$846,71,0),2)</f>
        <v>709701.7</v>
      </c>
      <c r="BU204" s="32">
        <f>ROUND(VLOOKUP($B204,'3.ข้อมูลงบทดลองปัจจุบัน'!$A$5:$CL$846,72,0),2)</f>
        <v>0</v>
      </c>
      <c r="BV204" s="32">
        <f>ROUND(VLOOKUP($B204,'3.ข้อมูลงบทดลองปัจจุบัน'!$A$5:$CL$846,73,0),2)</f>
        <v>13038210.300000001</v>
      </c>
      <c r="BW204" s="32">
        <f>ROUND(VLOOKUP($B204,'3.ข้อมูลงบทดลองปัจจุบัน'!$A$5:$CL$846,74,0),2)</f>
        <v>333883.57</v>
      </c>
      <c r="BX204" s="32">
        <f>ROUND(VLOOKUP($B204,'3.ข้อมูลงบทดลองปัจจุบัน'!$A$5:$CL$846,75,0),2)</f>
        <v>1004000</v>
      </c>
      <c r="BY204" s="32">
        <f>ROUND(VLOOKUP($B204,'3.ข้อมูลงบทดลองปัจจุบัน'!$A$5:$CL$846,76,0),2)</f>
        <v>0</v>
      </c>
      <c r="BZ204" s="32">
        <f>ROUND(VLOOKUP($B204,'3.ข้อมูลงบทดลองปัจจุบัน'!$A$5:$CL$846,77,0),2)</f>
        <v>1364754.7</v>
      </c>
      <c r="CA204" s="32">
        <f>ROUND(VLOOKUP($B204,'3.ข้อมูลงบทดลองปัจจุบัน'!$A$5:$CL$846,78,0),2)</f>
        <v>67638.53</v>
      </c>
      <c r="CB204" s="32">
        <f>ROUND(VLOOKUP($B204,'3.ข้อมูลงบทดลองปัจจุบัน'!$A$5:$CL$846,79,0),2)</f>
        <v>0</v>
      </c>
      <c r="CC204" s="32">
        <f>ROUND(VLOOKUP($B204,'3.ข้อมูลงบทดลองปัจจุบัน'!$A$5:$CL$846,80,0),2)</f>
        <v>92916.7</v>
      </c>
      <c r="CD204" s="32">
        <f>ROUND(VLOOKUP($B204,'3.ข้อมูลงบทดลองปัจจุบัน'!$A$5:$CL$846,81,0),2)</f>
        <v>4320842.1100000003</v>
      </c>
      <c r="CE204" s="32">
        <f>ROUND(VLOOKUP($B204,'3.ข้อมูลงบทดลองปัจจุบัน'!$A$5:$CL$846,82,0),2)</f>
        <v>252433.3</v>
      </c>
      <c r="CF204" s="32">
        <f>ROUND(VLOOKUP($B204,'3.ข้อมูลงบทดลองปัจจุบัน'!$A$5:$CL$846,83,0),2)</f>
        <v>22197</v>
      </c>
      <c r="CG204" s="32">
        <f>ROUND(VLOOKUP($B204,'3.ข้อมูลงบทดลองปัจจุบัน'!$A$5:$CL$846,84,0),2)</f>
        <v>0</v>
      </c>
      <c r="CH204" s="32">
        <f>ROUND(VLOOKUP($B204,'3.ข้อมูลงบทดลองปัจจุบัน'!$A$5:$CL$846,85,0),2)</f>
        <v>0</v>
      </c>
      <c r="CI204" s="32">
        <f>ROUND(VLOOKUP($B204,'3.ข้อมูลงบทดลองปัจจุบัน'!$A$5:$CL$846,86,0),2)</f>
        <v>462000</v>
      </c>
      <c r="CJ204" s="32">
        <f>ROUND(VLOOKUP($B204,'3.ข้อมูลงบทดลองปัจจุบัน'!$A$5:$CL$846,87,0),2)</f>
        <v>122446.2</v>
      </c>
      <c r="CK204" s="32">
        <f>ROUND(VLOOKUP($B204,'3.ข้อมูลงบทดลองปัจจุบัน'!$A$5:$CL$846,88,0),2)</f>
        <v>0</v>
      </c>
      <c r="CL204" s="32">
        <f>ROUND(VLOOKUP($B204,'3.ข้อมูลงบทดลองปัจจุบัน'!$A$5:$CL$846,89,0),2)</f>
        <v>153199.6</v>
      </c>
      <c r="CM204" s="32">
        <f>ROUND(VLOOKUP($B204,'3.ข้อมูลงบทดลองปัจจุบัน'!$A$5:$CL$846,90,0),2)</f>
        <v>127264.8</v>
      </c>
      <c r="CN204" s="85"/>
      <c r="CO204" s="75"/>
      <c r="CP204" s="76"/>
    </row>
    <row r="205" spans="1:94" x14ac:dyDescent="0.7">
      <c r="A205" s="118" t="s">
        <v>1473</v>
      </c>
      <c r="B205" s="101" t="s">
        <v>751</v>
      </c>
      <c r="C205" s="100" t="s">
        <v>1511</v>
      </c>
      <c r="D205" s="32">
        <f>ROUND(VLOOKUP($B205,'3.ข้อมูลงบทดลองปัจจุบัน'!$A$5:$CL$846,3,0),2)</f>
        <v>31867.26</v>
      </c>
      <c r="E205" s="32">
        <f>ROUND(VLOOKUP($B205,'3.ข้อมูลงบทดลองปัจจุบัน'!$A$5:$CL$846,4,0),2)</f>
        <v>0</v>
      </c>
      <c r="F205" s="32">
        <f>ROUND(VLOOKUP($B205,'3.ข้อมูลงบทดลองปัจจุบัน'!$A$5:$CL$846,5,0),2)</f>
        <v>0</v>
      </c>
      <c r="G205" s="32">
        <f>ROUND(VLOOKUP($B205,'3.ข้อมูลงบทดลองปัจจุบัน'!$A$5:$CL$846,6,0),2)</f>
        <v>0</v>
      </c>
      <c r="H205" s="32">
        <f>ROUND(VLOOKUP($B205,'3.ข้อมูลงบทดลองปัจจุบัน'!$A$5:$CL$846,7,0),2)</f>
        <v>0</v>
      </c>
      <c r="I205" s="32">
        <f>ROUND(VLOOKUP($B205,'3.ข้อมูลงบทดลองปัจจุบัน'!$A$5:$CL$846,8,0),2)</f>
        <v>0</v>
      </c>
      <c r="J205" s="32">
        <f>ROUND(VLOOKUP($B205,'3.ข้อมูลงบทดลองปัจจุบัน'!$A$5:$CL$846,9,0),2)</f>
        <v>0</v>
      </c>
      <c r="K205" s="32">
        <f>ROUND(VLOOKUP($B205,'3.ข้อมูลงบทดลองปัจจุบัน'!$A$5:$CL$846,10,0),2)</f>
        <v>2592.7399999999998</v>
      </c>
      <c r="L205" s="32">
        <f>ROUND(VLOOKUP($B205,'3.ข้อมูลงบทดลองปัจจุบัน'!$A$5:$CL$846,11,0),2)</f>
        <v>0</v>
      </c>
      <c r="M205" s="32">
        <f>ROUND(VLOOKUP($B205,'3.ข้อมูลงบทดลองปัจจุบัน'!$A$5:$CL$846,12,0),2)</f>
        <v>0</v>
      </c>
      <c r="N205" s="32">
        <f>ROUND(VLOOKUP($B205,'3.ข้อมูลงบทดลองปัจจุบัน'!$A$5:$CL$846,13,0),2)</f>
        <v>0</v>
      </c>
      <c r="O205" s="32">
        <f>ROUND(VLOOKUP($B205,'3.ข้อมูลงบทดลองปัจจุบัน'!$A$5:$CL$846,14,0),2)</f>
        <v>71647.570000000007</v>
      </c>
      <c r="P205" s="32">
        <f>ROUND(VLOOKUP($B205,'3.ข้อมูลงบทดลองปัจจุบัน'!$A$5:$CL$846,15,0),2)</f>
        <v>65404.74</v>
      </c>
      <c r="Q205" s="32">
        <f>ROUND(VLOOKUP($B205,'3.ข้อมูลงบทดลองปัจจุบัน'!$A$5:$CL$846,16,0),2)</f>
        <v>0</v>
      </c>
      <c r="R205" s="32">
        <f>ROUND(VLOOKUP($B205,'3.ข้อมูลงบทดลองปัจจุบัน'!$A$5:$CL$846,17,0),2)</f>
        <v>0</v>
      </c>
      <c r="S205" s="32">
        <f>ROUND(VLOOKUP($B205,'3.ข้อมูลงบทดลองปัจจุบัน'!$A$5:$CL$846,18,0),2)</f>
        <v>9547.2000000000007</v>
      </c>
      <c r="T205" s="32">
        <f>ROUND(VLOOKUP($B205,'3.ข้อมูลงบทดลองปัจจุบัน'!$A$5:$CL$846,19,0),2)</f>
        <v>48441.86</v>
      </c>
      <c r="U205" s="32">
        <f>ROUND(VLOOKUP($B205,'3.ข้อมูลงบทดลองปัจจุบัน'!$A$5:$CL$846,20,0),2)</f>
        <v>0</v>
      </c>
      <c r="V205" s="32">
        <f>ROUND(VLOOKUP($B205,'3.ข้อมูลงบทดลองปัจจุบัน'!$A$5:$CL$846,21,0),2)</f>
        <v>15883.3</v>
      </c>
      <c r="W205" s="32">
        <f>ROUND(VLOOKUP($B205,'3.ข้อมูลงบทดลองปัจจุบัน'!$A$5:$CL$846,22,0),2)</f>
        <v>0</v>
      </c>
      <c r="X205" s="32">
        <f>ROUND(VLOOKUP($B205,'3.ข้อมูลงบทดลองปัจจุบัน'!$A$5:$CL$846,23,0),2)</f>
        <v>0</v>
      </c>
      <c r="Y205" s="32">
        <f>ROUND(VLOOKUP($B205,'3.ข้อมูลงบทดลองปัจจุบัน'!$A$5:$CL$846,24,0),2)</f>
        <v>67710.559999999998</v>
      </c>
      <c r="Z205" s="32">
        <f>ROUND(VLOOKUP($B205,'3.ข้อมูลงบทดลองปัจจุบัน'!$A$5:$CL$846,25,0),2)</f>
        <v>0</v>
      </c>
      <c r="AA205" s="32">
        <f>ROUND(VLOOKUP($B205,'3.ข้อมูลงบทดลองปัจจุบัน'!$A$5:$CL$846,26,0),2)</f>
        <v>39302.11</v>
      </c>
      <c r="AB205" s="32">
        <f>ROUND(VLOOKUP($B205,'3.ข้อมูลงบทดลองปัจจุบัน'!$A$5:$CL$846,27,0),2)</f>
        <v>0</v>
      </c>
      <c r="AC205" s="32">
        <f>ROUND(VLOOKUP($B205,'3.ข้อมูลงบทดลองปัจจุบัน'!$A$5:$CL$846,28,0),2)</f>
        <v>10666.6</v>
      </c>
      <c r="AD205" s="32">
        <f>ROUND(VLOOKUP($B205,'3.ข้อมูลงบทดลองปัจจุบัน'!$A$5:$CL$846,29,0),2)</f>
        <v>2500</v>
      </c>
      <c r="AE205" s="32">
        <f>ROUND(VLOOKUP($B205,'3.ข้อมูลงบทดลองปัจจุบัน'!$A$5:$CL$846,30,0),2)</f>
        <v>0</v>
      </c>
      <c r="AF205" s="32">
        <f>ROUND(VLOOKUP($B205,'3.ข้อมูลงบทดลองปัจจุบัน'!$A$5:$CL$846,31,0),2)</f>
        <v>9428.18</v>
      </c>
      <c r="AG205" s="32">
        <f>ROUND(VLOOKUP($B205,'3.ข้อมูลงบทดลองปัจจุบัน'!$A$5:$CL$846,32,0),2)</f>
        <v>18223.349999999999</v>
      </c>
      <c r="AH205" s="32">
        <f>ROUND(VLOOKUP($B205,'3.ข้อมูลงบทดลองปัจจุบัน'!$A$5:$CL$846,33,0),2)</f>
        <v>6233.37</v>
      </c>
      <c r="AI205" s="32">
        <f>ROUND(VLOOKUP($B205,'3.ข้อมูลงบทดลองปัจจุบัน'!$A$5:$CL$846,34,0),2)</f>
        <v>13430.72</v>
      </c>
      <c r="AJ205" s="32">
        <f>ROUND(VLOOKUP($B205,'3.ข้อมูลงบทดลองปัจจุบัน'!$A$5:$CL$846,35,0),2)</f>
        <v>9343.11</v>
      </c>
      <c r="AK205" s="32">
        <f>ROUND(VLOOKUP($B205,'3.ข้อมูลงบทดลองปัจจุบัน'!$A$5:$CL$846,36,0),2)</f>
        <v>227488.34</v>
      </c>
      <c r="AL205" s="32">
        <f>ROUND(VLOOKUP($B205,'3.ข้อมูลงบทดลองปัจจุบัน'!$A$5:$CL$846,37,0),2)</f>
        <v>135055.04000000001</v>
      </c>
      <c r="AM205" s="32">
        <f>ROUND(VLOOKUP($B205,'3.ข้อมูลงบทดลองปัจจุบัน'!$A$5:$CL$846,38,0),2)</f>
        <v>0</v>
      </c>
      <c r="AN205" s="32">
        <f>ROUND(VLOOKUP($B205,'3.ข้อมูลงบทดลองปัจจุบัน'!$A$5:$CL$846,39,0),2)</f>
        <v>0</v>
      </c>
      <c r="AO205" s="32">
        <f>ROUND(VLOOKUP($B205,'3.ข้อมูลงบทดลองปัจจุบัน'!$A$5:$CL$846,40,0),2)</f>
        <v>0</v>
      </c>
      <c r="AP205" s="32">
        <f>ROUND(VLOOKUP($B205,'3.ข้อมูลงบทดลองปัจจุบัน'!$A$5:$CL$846,41,0),2)</f>
        <v>57277.8</v>
      </c>
      <c r="AQ205" s="32">
        <f>ROUND(VLOOKUP($B205,'3.ข้อมูลงบทดลองปัจจุบัน'!$A$5:$CL$846,42,0),2)</f>
        <v>0</v>
      </c>
      <c r="AR205" s="32">
        <f>ROUND(VLOOKUP($B205,'3.ข้อมูลงบทดลองปัจจุบัน'!$A$5:$CL$846,43,0),2)</f>
        <v>689.14</v>
      </c>
      <c r="AS205" s="32">
        <f>ROUND(VLOOKUP($B205,'3.ข้อมูลงบทดลองปัจจุบัน'!$A$5:$CL$846,44,0),2)</f>
        <v>0</v>
      </c>
      <c r="AT205" s="32">
        <f>ROUND(VLOOKUP($B205,'3.ข้อมูลงบทดลองปัจจุบัน'!$A$5:$CL$846,45,0),2)</f>
        <v>41072.199999999997</v>
      </c>
      <c r="AU205" s="32">
        <f>ROUND(VLOOKUP($B205,'3.ข้อมูลงบทดลองปัจจุบัน'!$A$5:$CL$846,46,0),2)</f>
        <v>0</v>
      </c>
      <c r="AV205" s="32">
        <f>ROUND(VLOOKUP($B205,'3.ข้อมูลงบทดลองปัจจุบัน'!$A$5:$CL$846,47,0),2)</f>
        <v>0</v>
      </c>
      <c r="AW205" s="32">
        <f>ROUND(VLOOKUP($B205,'3.ข้อมูลงบทดลองปัจจุบัน'!$A$5:$CL$846,48,0),2)</f>
        <v>0</v>
      </c>
      <c r="AX205" s="32">
        <f>ROUND(VLOOKUP($B205,'3.ข้อมูลงบทดลองปัจจุบัน'!$A$5:$CL$846,49,0),2)</f>
        <v>0</v>
      </c>
      <c r="AY205" s="32">
        <f>ROUND(VLOOKUP($B205,'3.ข้อมูลงบทดลองปัจจุบัน'!$A$5:$CL$846,50,0),2)</f>
        <v>0</v>
      </c>
      <c r="AZ205" s="32">
        <f>ROUND(VLOOKUP($B205,'3.ข้อมูลงบทดลองปัจจุบัน'!$A$5:$CL$846,51,0),2)</f>
        <v>0</v>
      </c>
      <c r="BA205" s="32">
        <f>ROUND(VLOOKUP($B205,'3.ข้อมูลงบทดลองปัจจุบัน'!$A$5:$CL$846,52,0),2)</f>
        <v>0</v>
      </c>
      <c r="BB205" s="32">
        <f>ROUND(VLOOKUP($B205,'3.ข้อมูลงบทดลองปัจจุบัน'!$A$5:$CL$846,53,0),2)</f>
        <v>0</v>
      </c>
      <c r="BC205" s="32">
        <f>ROUND(VLOOKUP($B205,'3.ข้อมูลงบทดลองปัจจุบัน'!$A$5:$CL$846,54,0),2)</f>
        <v>0</v>
      </c>
      <c r="BD205" s="32">
        <f>ROUND(VLOOKUP($B205,'3.ข้อมูลงบทดลองปัจจุบัน'!$A$5:$CL$846,55,0),2)</f>
        <v>0</v>
      </c>
      <c r="BE205" s="32">
        <f>ROUND(VLOOKUP($B205,'3.ข้อมูลงบทดลองปัจจุบัน'!$A$5:$CL$846,56,0),2)</f>
        <v>223527.63</v>
      </c>
      <c r="BF205" s="32">
        <f>ROUND(VLOOKUP($B205,'3.ข้อมูลงบทดลองปัจจุบัน'!$A$5:$CL$846,57,0),2)</f>
        <v>0</v>
      </c>
      <c r="BG205" s="32">
        <f>ROUND(VLOOKUP($B205,'3.ข้อมูลงบทดลองปัจจุบัน'!$A$5:$CL$846,58,0),2)</f>
        <v>3146.03</v>
      </c>
      <c r="BH205" s="32">
        <f>ROUND(VLOOKUP($B205,'3.ข้อมูลงบทดลองปัจจุบัน'!$A$5:$CL$846,59,0),2)</f>
        <v>0</v>
      </c>
      <c r="BI205" s="32">
        <f>ROUND(VLOOKUP($B205,'3.ข้อมูลงบทดลองปัจจุบัน'!$A$5:$CL$846,60,0),2)</f>
        <v>0</v>
      </c>
      <c r="BJ205" s="32">
        <f>ROUND(VLOOKUP($B205,'3.ข้อมูลงบทดลองปัจจุบัน'!$A$5:$CL$846,61,0),2)</f>
        <v>0</v>
      </c>
      <c r="BK205" s="32">
        <f>ROUND(VLOOKUP($B205,'3.ข้อมูลงบทดลองปัจจุบัน'!$A$5:$CL$846,62,0),2)</f>
        <v>0</v>
      </c>
      <c r="BL205" s="32">
        <f>ROUND(VLOOKUP($B205,'3.ข้อมูลงบทดลองปัจจุบัน'!$A$5:$CL$846,63,0),2)</f>
        <v>225722.3</v>
      </c>
      <c r="BM205" s="32">
        <f>ROUND(VLOOKUP($B205,'3.ข้อมูลงบทดลองปัจจุบัน'!$A$5:$CL$846,64,0),2)</f>
        <v>69444.44</v>
      </c>
      <c r="BN205" s="32">
        <f>ROUND(VLOOKUP($B205,'3.ข้อมูลงบทดลองปัจจุบัน'!$A$5:$CL$846,65,0),2)</f>
        <v>140540.5</v>
      </c>
      <c r="BO205" s="32">
        <f>ROUND(VLOOKUP($B205,'3.ข้อมูลงบทดลองปัจจุบัน'!$A$5:$CL$846,66,0),2)</f>
        <v>30166.7</v>
      </c>
      <c r="BP205" s="32">
        <f>ROUND(VLOOKUP($B205,'3.ข้อมูลงบทดลองปัจจุบัน'!$A$5:$CL$846,67,0),2)</f>
        <v>58200</v>
      </c>
      <c r="BQ205" s="32">
        <f>ROUND(VLOOKUP($B205,'3.ข้อมูลงบทดลองปัจจุบัน'!$A$5:$CL$846,68,0),2)</f>
        <v>118800</v>
      </c>
      <c r="BR205" s="32">
        <f>ROUND(VLOOKUP($B205,'3.ข้อมูลงบทดลองปัจจุบัน'!$A$5:$CL$846,69,0),2)</f>
        <v>122561.1</v>
      </c>
      <c r="BS205" s="32">
        <f>ROUND(VLOOKUP($B205,'3.ข้อมูลงบทดลองปัจจุบัน'!$A$5:$CL$846,70,0),2)</f>
        <v>1365633.4</v>
      </c>
      <c r="BT205" s="32">
        <f>ROUND(VLOOKUP($B205,'3.ข้อมูลงบทดลองปัจจุบัน'!$A$5:$CL$846,71,0),2)</f>
        <v>9036.5</v>
      </c>
      <c r="BU205" s="32">
        <f>ROUND(VLOOKUP($B205,'3.ข้อมูลงบทดลองปัจจุบัน'!$A$5:$CL$846,72,0),2)</f>
        <v>0</v>
      </c>
      <c r="BV205" s="32">
        <f>ROUND(VLOOKUP($B205,'3.ข้อมูลงบทดลองปัจจุบัน'!$A$5:$CL$846,73,0),2)</f>
        <v>0</v>
      </c>
      <c r="BW205" s="32">
        <f>ROUND(VLOOKUP($B205,'3.ข้อมูลงบทดลองปัจจุบัน'!$A$5:$CL$846,74,0),2)</f>
        <v>0</v>
      </c>
      <c r="BX205" s="32">
        <f>ROUND(VLOOKUP($B205,'3.ข้อมูลงบทดลองปัจจุบัน'!$A$5:$CL$846,75,0),2)</f>
        <v>0</v>
      </c>
      <c r="BY205" s="32">
        <f>ROUND(VLOOKUP($B205,'3.ข้อมูลงบทดลองปัจจุบัน'!$A$5:$CL$846,76,0),2)</f>
        <v>0</v>
      </c>
      <c r="BZ205" s="32">
        <f>ROUND(VLOOKUP($B205,'3.ข้อมูลงบทดลองปัจจุบัน'!$A$5:$CL$846,77,0),2)</f>
        <v>0</v>
      </c>
      <c r="CA205" s="32">
        <f>ROUND(VLOOKUP($B205,'3.ข้อมูลงบทดลองปัจจุบัน'!$A$5:$CL$846,78,0),2)</f>
        <v>7222.2</v>
      </c>
      <c r="CB205" s="32">
        <f>ROUND(VLOOKUP($B205,'3.ข้อมูลงบทดลองปัจจุบัน'!$A$5:$CL$846,79,0),2)</f>
        <v>76944.399999999994</v>
      </c>
      <c r="CC205" s="32">
        <f>ROUND(VLOOKUP($B205,'3.ข้อมูลงบทดลองปัจจุบัน'!$A$5:$CL$846,80,0),2)</f>
        <v>0</v>
      </c>
      <c r="CD205" s="32">
        <f>ROUND(VLOOKUP($B205,'3.ข้อมูลงบทดลองปัจจุบัน'!$A$5:$CL$846,81,0),2)</f>
        <v>0</v>
      </c>
      <c r="CE205" s="32">
        <f>ROUND(VLOOKUP($B205,'3.ข้อมูลงบทดลองปัจจุบัน'!$A$5:$CL$846,82,0),2)</f>
        <v>0</v>
      </c>
      <c r="CF205" s="32">
        <f>ROUND(VLOOKUP($B205,'3.ข้อมูลงบทดลองปัจจุบัน'!$A$5:$CL$846,83,0),2)</f>
        <v>0</v>
      </c>
      <c r="CG205" s="32">
        <f>ROUND(VLOOKUP($B205,'3.ข้อมูลงบทดลองปัจจุบัน'!$A$5:$CL$846,84,0),2)</f>
        <v>0</v>
      </c>
      <c r="CH205" s="32">
        <f>ROUND(VLOOKUP($B205,'3.ข้อมูลงบทดลองปัจจุบัน'!$A$5:$CL$846,85,0),2)</f>
        <v>58277.7</v>
      </c>
      <c r="CI205" s="32">
        <f>ROUND(VLOOKUP($B205,'3.ข้อมูลงบทดลองปัจจุบัน'!$A$5:$CL$846,86,0),2)</f>
        <v>0</v>
      </c>
      <c r="CJ205" s="32">
        <f>ROUND(VLOOKUP($B205,'3.ข้อมูลงบทดลองปัจจุบัน'!$A$5:$CL$846,87,0),2)</f>
        <v>0</v>
      </c>
      <c r="CK205" s="32">
        <f>ROUND(VLOOKUP($B205,'3.ข้อมูลงบทดลองปัจจุบัน'!$A$5:$CL$846,88,0),2)</f>
        <v>0</v>
      </c>
      <c r="CL205" s="32">
        <f>ROUND(VLOOKUP($B205,'3.ข้อมูลงบทดลองปัจจุบัน'!$A$5:$CL$846,89,0),2)</f>
        <v>3600</v>
      </c>
      <c r="CM205" s="32">
        <f>ROUND(VLOOKUP($B205,'3.ข้อมูลงบทดลองปัจจุบัน'!$A$5:$CL$846,90,0),2)</f>
        <v>124475</v>
      </c>
      <c r="CO205" s="75"/>
    </row>
    <row r="206" spans="1:94" x14ac:dyDescent="0.7">
      <c r="A206" s="118" t="s">
        <v>1473</v>
      </c>
      <c r="B206" s="101" t="s">
        <v>753</v>
      </c>
      <c r="C206" s="100" t="s">
        <v>754</v>
      </c>
      <c r="D206" s="32">
        <f>ROUND(VLOOKUP($B206,'3.ข้อมูลงบทดลองปัจจุบัน'!$A$5:$CL$846,3,0),2)</f>
        <v>0</v>
      </c>
      <c r="E206" s="32">
        <f>ROUND(VLOOKUP($B206,'3.ข้อมูลงบทดลองปัจจุบัน'!$A$5:$CL$846,4,0),2)</f>
        <v>0</v>
      </c>
      <c r="F206" s="32">
        <f>ROUND(VLOOKUP($B206,'3.ข้อมูลงบทดลองปัจจุบัน'!$A$5:$CL$846,5,0),2)</f>
        <v>0</v>
      </c>
      <c r="G206" s="32">
        <f>ROUND(VLOOKUP($B206,'3.ข้อมูลงบทดลองปัจจุบัน'!$A$5:$CL$846,6,0),2)</f>
        <v>0</v>
      </c>
      <c r="H206" s="32">
        <f>ROUND(VLOOKUP($B206,'3.ข้อมูลงบทดลองปัจจุบัน'!$A$5:$CL$846,7,0),2)</f>
        <v>0</v>
      </c>
      <c r="I206" s="32">
        <f>ROUND(VLOOKUP($B206,'3.ข้อมูลงบทดลองปัจจุบัน'!$A$5:$CL$846,8,0),2)</f>
        <v>0</v>
      </c>
      <c r="J206" s="32">
        <f>ROUND(VLOOKUP($B206,'3.ข้อมูลงบทดลองปัจจุบัน'!$A$5:$CL$846,9,0),2)</f>
        <v>0</v>
      </c>
      <c r="K206" s="32">
        <f>ROUND(VLOOKUP($B206,'3.ข้อมูลงบทดลองปัจจุบัน'!$A$5:$CL$846,10,0),2)</f>
        <v>0</v>
      </c>
      <c r="L206" s="32">
        <f>ROUND(VLOOKUP($B206,'3.ข้อมูลงบทดลองปัจจุบัน'!$A$5:$CL$846,11,0),2)</f>
        <v>0</v>
      </c>
      <c r="M206" s="32">
        <f>ROUND(VLOOKUP($B206,'3.ข้อมูลงบทดลองปัจจุบัน'!$A$5:$CL$846,12,0),2)</f>
        <v>0</v>
      </c>
      <c r="N206" s="32">
        <f>ROUND(VLOOKUP($B206,'3.ข้อมูลงบทดลองปัจจุบัน'!$A$5:$CL$846,13,0),2)</f>
        <v>0</v>
      </c>
      <c r="O206" s="32">
        <f>ROUND(VLOOKUP($B206,'3.ข้อมูลงบทดลองปัจจุบัน'!$A$5:$CL$846,14,0),2)</f>
        <v>120234.97</v>
      </c>
      <c r="P206" s="32">
        <f>ROUND(VLOOKUP($B206,'3.ข้อมูลงบทดลองปัจจุบัน'!$A$5:$CL$846,15,0),2)</f>
        <v>0</v>
      </c>
      <c r="Q206" s="32">
        <f>ROUND(VLOOKUP($B206,'3.ข้อมูลงบทดลองปัจจุบัน'!$A$5:$CL$846,16,0),2)</f>
        <v>0</v>
      </c>
      <c r="R206" s="32">
        <f>ROUND(VLOOKUP($B206,'3.ข้อมูลงบทดลองปัจจุบัน'!$A$5:$CL$846,17,0),2)</f>
        <v>0</v>
      </c>
      <c r="S206" s="32">
        <f>ROUND(VLOOKUP($B206,'3.ข้อมูลงบทดลองปัจจุบัน'!$A$5:$CL$846,18,0),2)</f>
        <v>0</v>
      </c>
      <c r="T206" s="32">
        <f>ROUND(VLOOKUP($B206,'3.ข้อมูลงบทดลองปัจจุบัน'!$A$5:$CL$846,19,0),2)</f>
        <v>0</v>
      </c>
      <c r="U206" s="32">
        <f>ROUND(VLOOKUP($B206,'3.ข้อมูลงบทดลองปัจจุบัน'!$A$5:$CL$846,20,0),2)</f>
        <v>0</v>
      </c>
      <c r="V206" s="32">
        <f>ROUND(VLOOKUP($B206,'3.ข้อมูลงบทดลองปัจจุบัน'!$A$5:$CL$846,21,0),2)</f>
        <v>51933.3</v>
      </c>
      <c r="W206" s="32">
        <f>ROUND(VLOOKUP($B206,'3.ข้อมูลงบทดลองปัจจุบัน'!$A$5:$CL$846,22,0),2)</f>
        <v>76666.7</v>
      </c>
      <c r="X206" s="32">
        <f>ROUND(VLOOKUP($B206,'3.ข้อมูลงบทดลองปัจจุบัน'!$A$5:$CL$846,23,0),2)</f>
        <v>0</v>
      </c>
      <c r="Y206" s="32">
        <f>ROUND(VLOOKUP($B206,'3.ข้อมูลงบทดลองปัจจุบัน'!$A$5:$CL$846,24,0),2)</f>
        <v>0</v>
      </c>
      <c r="Z206" s="32">
        <f>ROUND(VLOOKUP($B206,'3.ข้อมูลงบทดลองปัจจุบัน'!$A$5:$CL$846,25,0),2)</f>
        <v>0</v>
      </c>
      <c r="AA206" s="32">
        <f>ROUND(VLOOKUP($B206,'3.ข้อมูลงบทดลองปัจจุบัน'!$A$5:$CL$846,26,0),2)</f>
        <v>0</v>
      </c>
      <c r="AB206" s="32">
        <f>ROUND(VLOOKUP($B206,'3.ข้อมูลงบทดลองปัจจุบัน'!$A$5:$CL$846,27,0),2)</f>
        <v>0</v>
      </c>
      <c r="AC206" s="32">
        <f>ROUND(VLOOKUP($B206,'3.ข้อมูลงบทดลองปัจจุบัน'!$A$5:$CL$846,28,0),2)</f>
        <v>0</v>
      </c>
      <c r="AD206" s="32">
        <f>ROUND(VLOOKUP($B206,'3.ข้อมูลงบทดลองปัจจุบัน'!$A$5:$CL$846,29,0),2)</f>
        <v>0</v>
      </c>
      <c r="AE206" s="32">
        <f>ROUND(VLOOKUP($B206,'3.ข้อมูลงบทดลองปัจจุบัน'!$A$5:$CL$846,30,0),2)</f>
        <v>0</v>
      </c>
      <c r="AF206" s="32">
        <f>ROUND(VLOOKUP($B206,'3.ข้อมูลงบทดลองปัจจุบัน'!$A$5:$CL$846,31,0),2)</f>
        <v>0</v>
      </c>
      <c r="AG206" s="32">
        <f>ROUND(VLOOKUP($B206,'3.ข้อมูลงบทดลองปัจจุบัน'!$A$5:$CL$846,32,0),2)</f>
        <v>0</v>
      </c>
      <c r="AH206" s="32">
        <f>ROUND(VLOOKUP($B206,'3.ข้อมูลงบทดลองปัจจุบัน'!$A$5:$CL$846,33,0),2)</f>
        <v>0</v>
      </c>
      <c r="AI206" s="32">
        <f>ROUND(VLOOKUP($B206,'3.ข้อมูลงบทดลองปัจจุบัน'!$A$5:$CL$846,34,0),2)</f>
        <v>0</v>
      </c>
      <c r="AJ206" s="32">
        <f>ROUND(VLOOKUP($B206,'3.ข้อมูลงบทดลองปัจจุบัน'!$A$5:$CL$846,35,0),2)</f>
        <v>0</v>
      </c>
      <c r="AK206" s="32">
        <f>ROUND(VLOOKUP($B206,'3.ข้อมูลงบทดลองปัจจุบัน'!$A$5:$CL$846,36,0),2)</f>
        <v>66666.66</v>
      </c>
      <c r="AL206" s="32">
        <f>ROUND(VLOOKUP($B206,'3.ข้อมูลงบทดลองปัจจุบัน'!$A$5:$CL$846,37,0),2)</f>
        <v>0</v>
      </c>
      <c r="AM206" s="32">
        <f>ROUND(VLOOKUP($B206,'3.ข้อมูลงบทดลองปัจจุบัน'!$A$5:$CL$846,38,0),2)</f>
        <v>0</v>
      </c>
      <c r="AN206" s="32">
        <f>ROUND(VLOOKUP($B206,'3.ข้อมูลงบทดลองปัจจุบัน'!$A$5:$CL$846,39,0),2)</f>
        <v>6666.7</v>
      </c>
      <c r="AO206" s="32">
        <f>ROUND(VLOOKUP($B206,'3.ข้อมูลงบทดลองปัจจุบัน'!$A$5:$CL$846,40,0),2)</f>
        <v>0</v>
      </c>
      <c r="AP206" s="32">
        <f>ROUND(VLOOKUP($B206,'3.ข้อมูลงบทดลองปัจจุบัน'!$A$5:$CL$846,41,0),2)</f>
        <v>0</v>
      </c>
      <c r="AQ206" s="32">
        <f>ROUND(VLOOKUP($B206,'3.ข้อมูลงบทดลองปัจจุบัน'!$A$5:$CL$846,42,0),2)</f>
        <v>0</v>
      </c>
      <c r="AR206" s="32">
        <f>ROUND(VLOOKUP($B206,'3.ข้อมูลงบทดลองปัจจุบัน'!$A$5:$CL$846,43,0),2)</f>
        <v>0</v>
      </c>
      <c r="AS206" s="32">
        <f>ROUND(VLOOKUP($B206,'3.ข้อมูลงบทดลองปัจจุบัน'!$A$5:$CL$846,44,0),2)</f>
        <v>0</v>
      </c>
      <c r="AT206" s="32">
        <f>ROUND(VLOOKUP($B206,'3.ข้อมูลงบทดลองปัจจุบัน'!$A$5:$CL$846,45,0),2)</f>
        <v>0</v>
      </c>
      <c r="AU206" s="32">
        <f>ROUND(VLOOKUP($B206,'3.ข้อมูลงบทดลองปัจจุบัน'!$A$5:$CL$846,46,0),2)</f>
        <v>0</v>
      </c>
      <c r="AV206" s="32">
        <f>ROUND(VLOOKUP($B206,'3.ข้อมูลงบทดลองปัจจุบัน'!$A$5:$CL$846,47,0),2)</f>
        <v>0</v>
      </c>
      <c r="AW206" s="32">
        <f>ROUND(VLOOKUP($B206,'3.ข้อมูลงบทดลองปัจจุบัน'!$A$5:$CL$846,48,0),2)</f>
        <v>0</v>
      </c>
      <c r="AX206" s="32">
        <f>ROUND(VLOOKUP($B206,'3.ข้อมูลงบทดลองปัจจุบัน'!$A$5:$CL$846,49,0),2)</f>
        <v>0</v>
      </c>
      <c r="AY206" s="32">
        <f>ROUND(VLOOKUP($B206,'3.ข้อมูลงบทดลองปัจจุบัน'!$A$5:$CL$846,50,0),2)</f>
        <v>0</v>
      </c>
      <c r="AZ206" s="32">
        <f>ROUND(VLOOKUP($B206,'3.ข้อมูลงบทดลองปัจจุบัน'!$A$5:$CL$846,51,0),2)</f>
        <v>0</v>
      </c>
      <c r="BA206" s="32">
        <f>ROUND(VLOOKUP($B206,'3.ข้อมูลงบทดลองปัจจุบัน'!$A$5:$CL$846,52,0),2)</f>
        <v>0</v>
      </c>
      <c r="BB206" s="32">
        <f>ROUND(VLOOKUP($B206,'3.ข้อมูลงบทดลองปัจจุบัน'!$A$5:$CL$846,53,0),2)</f>
        <v>0</v>
      </c>
      <c r="BC206" s="32">
        <f>ROUND(VLOOKUP($B206,'3.ข้อมูลงบทดลองปัจจุบัน'!$A$5:$CL$846,54,0),2)</f>
        <v>0</v>
      </c>
      <c r="BD206" s="32">
        <f>ROUND(VLOOKUP($B206,'3.ข้อมูลงบทดลองปัจจุบัน'!$A$5:$CL$846,55,0),2)</f>
        <v>0</v>
      </c>
      <c r="BE206" s="32">
        <f>ROUND(VLOOKUP($B206,'3.ข้อมูลงบทดลองปัจจุบัน'!$A$5:$CL$846,56,0),2)</f>
        <v>46665.8</v>
      </c>
      <c r="BF206" s="32">
        <f>ROUND(VLOOKUP($B206,'3.ข้อมูลงบทดลองปัจจุบัน'!$A$5:$CL$846,57,0),2)</f>
        <v>0</v>
      </c>
      <c r="BG206" s="32">
        <f>ROUND(VLOOKUP($B206,'3.ข้อมูลงบทดลองปัจจุบัน'!$A$5:$CL$846,58,0),2)</f>
        <v>0</v>
      </c>
      <c r="BH206" s="32">
        <f>ROUND(VLOOKUP($B206,'3.ข้อมูลงบทดลองปัจจุบัน'!$A$5:$CL$846,59,0),2)</f>
        <v>309180.27</v>
      </c>
      <c r="BI206" s="32">
        <f>ROUND(VLOOKUP($B206,'3.ข้อมูลงบทดลองปัจจุบัน'!$A$5:$CL$846,60,0),2)</f>
        <v>0</v>
      </c>
      <c r="BJ206" s="32">
        <f>ROUND(VLOOKUP($B206,'3.ข้อมูลงบทดลองปัจจุบัน'!$A$5:$CL$846,61,0),2)</f>
        <v>0</v>
      </c>
      <c r="BK206" s="32">
        <f>ROUND(VLOOKUP($B206,'3.ข้อมูลงบทดลองปัจจุบัน'!$A$5:$CL$846,62,0),2)</f>
        <v>111111.13</v>
      </c>
      <c r="BL206" s="32">
        <f>ROUND(VLOOKUP($B206,'3.ข้อมูลงบทดลองปัจจุบัน'!$A$5:$CL$846,63,0),2)</f>
        <v>147166.70000000001</v>
      </c>
      <c r="BM206" s="32">
        <f>ROUND(VLOOKUP($B206,'3.ข้อมูลงบทดลองปัจจุบัน'!$A$5:$CL$846,64,0),2)</f>
        <v>0</v>
      </c>
      <c r="BN206" s="32">
        <f>ROUND(VLOOKUP($B206,'3.ข้อมูลงบทดลองปัจจุบัน'!$A$5:$CL$846,65,0),2)</f>
        <v>0</v>
      </c>
      <c r="BO206" s="32">
        <f>ROUND(VLOOKUP($B206,'3.ข้อมูลงบทดลองปัจจุบัน'!$A$5:$CL$846,66,0),2)</f>
        <v>0</v>
      </c>
      <c r="BP206" s="32">
        <f>ROUND(VLOOKUP($B206,'3.ข้อมูลงบทดลองปัจจุบัน'!$A$5:$CL$846,67,0),2)</f>
        <v>0</v>
      </c>
      <c r="BQ206" s="32">
        <f>ROUND(VLOOKUP($B206,'3.ข้อมูลงบทดลองปัจจุบัน'!$A$5:$CL$846,68,0),2)</f>
        <v>0</v>
      </c>
      <c r="BR206" s="32">
        <f>ROUND(VLOOKUP($B206,'3.ข้อมูลงบทดลองปัจจุบัน'!$A$5:$CL$846,69,0),2)</f>
        <v>63976.2</v>
      </c>
      <c r="BS206" s="32">
        <f>ROUND(VLOOKUP($B206,'3.ข้อมูลงบทดลองปัจจุบัน'!$A$5:$CL$846,70,0),2)</f>
        <v>0</v>
      </c>
      <c r="BT206" s="32">
        <f>ROUND(VLOOKUP($B206,'3.ข้อมูลงบทดลองปัจจุบัน'!$A$5:$CL$846,71,0),2)</f>
        <v>0</v>
      </c>
      <c r="BU206" s="32">
        <f>ROUND(VLOOKUP($B206,'3.ข้อมูลงบทดลองปัจจุบัน'!$A$5:$CL$846,72,0),2)</f>
        <v>0</v>
      </c>
      <c r="BV206" s="32">
        <f>ROUND(VLOOKUP($B206,'3.ข้อมูลงบทดลองปัจจุบัน'!$A$5:$CL$846,73,0),2)</f>
        <v>0</v>
      </c>
      <c r="BW206" s="32">
        <f>ROUND(VLOOKUP($B206,'3.ข้อมูลงบทดลองปัจจุบัน'!$A$5:$CL$846,74,0),2)</f>
        <v>0</v>
      </c>
      <c r="BX206" s="32">
        <f>ROUND(VLOOKUP($B206,'3.ข้อมูลงบทดลองปัจจุบัน'!$A$5:$CL$846,75,0),2)</f>
        <v>0</v>
      </c>
      <c r="BY206" s="32">
        <f>ROUND(VLOOKUP($B206,'3.ข้อมูลงบทดลองปัจจุบัน'!$A$5:$CL$846,76,0),2)</f>
        <v>0</v>
      </c>
      <c r="BZ206" s="32">
        <f>ROUND(VLOOKUP($B206,'3.ข้อมูลงบทดลองปัจจุบัน'!$A$5:$CL$846,77,0),2)</f>
        <v>0</v>
      </c>
      <c r="CA206" s="32">
        <f>ROUND(VLOOKUP($B206,'3.ข้อมูลงบทดลองปัจจุบัน'!$A$5:$CL$846,78,0),2)</f>
        <v>0</v>
      </c>
      <c r="CB206" s="32">
        <f>ROUND(VLOOKUP($B206,'3.ข้อมูลงบทดลองปัจจุบัน'!$A$5:$CL$846,79,0),2)</f>
        <v>0</v>
      </c>
      <c r="CC206" s="32">
        <f>ROUND(VLOOKUP($B206,'3.ข้อมูลงบทดลองปัจจุบัน'!$A$5:$CL$846,80,0),2)</f>
        <v>0</v>
      </c>
      <c r="CD206" s="32">
        <f>ROUND(VLOOKUP($B206,'3.ข้อมูลงบทดลองปัจจุบัน'!$A$5:$CL$846,81,0),2)</f>
        <v>0</v>
      </c>
      <c r="CE206" s="32">
        <f>ROUND(VLOOKUP($B206,'3.ข้อมูลงบทดลองปัจจุบัน'!$A$5:$CL$846,82,0),2)</f>
        <v>0</v>
      </c>
      <c r="CF206" s="32">
        <f>ROUND(VLOOKUP($B206,'3.ข้อมูลงบทดลองปัจจุบัน'!$A$5:$CL$846,83,0),2)</f>
        <v>0</v>
      </c>
      <c r="CG206" s="32">
        <f>ROUND(VLOOKUP($B206,'3.ข้อมูลงบทดลองปัจจุบัน'!$A$5:$CL$846,84,0),2)</f>
        <v>0</v>
      </c>
      <c r="CH206" s="32">
        <f>ROUND(VLOOKUP($B206,'3.ข้อมูลงบทดลองปัจจุบัน'!$A$5:$CL$846,85,0),2)</f>
        <v>0</v>
      </c>
      <c r="CI206" s="32">
        <f>ROUND(VLOOKUP($B206,'3.ข้อมูลงบทดลองปัจจุบัน'!$A$5:$CL$846,86,0),2)</f>
        <v>0</v>
      </c>
      <c r="CJ206" s="32">
        <f>ROUND(VLOOKUP($B206,'3.ข้อมูลงบทดลองปัจจุบัน'!$A$5:$CL$846,87,0),2)</f>
        <v>0</v>
      </c>
      <c r="CK206" s="32">
        <f>ROUND(VLOOKUP($B206,'3.ข้อมูลงบทดลองปัจจุบัน'!$A$5:$CL$846,88,0),2)</f>
        <v>0</v>
      </c>
      <c r="CL206" s="32">
        <f>ROUND(VLOOKUP($B206,'3.ข้อมูลงบทดลองปัจจุบัน'!$A$5:$CL$846,89,0),2)</f>
        <v>54833.3</v>
      </c>
      <c r="CM206" s="32">
        <f>ROUND(VLOOKUP($B206,'3.ข้อมูลงบทดลองปัจจุบัน'!$A$5:$CL$846,90,0),2)</f>
        <v>198333.3</v>
      </c>
      <c r="CO206" s="75"/>
    </row>
    <row r="207" spans="1:94" x14ac:dyDescent="0.7">
      <c r="A207" s="118" t="s">
        <v>1473</v>
      </c>
      <c r="B207" s="101" t="s">
        <v>755</v>
      </c>
      <c r="C207" s="100" t="s">
        <v>1512</v>
      </c>
      <c r="D207" s="32">
        <f>ROUND(VLOOKUP($B207,'3.ข้อมูลงบทดลองปัจจุบัน'!$A$5:$CL$846,3,0),2)</f>
        <v>0</v>
      </c>
      <c r="E207" s="32">
        <f>ROUND(VLOOKUP($B207,'3.ข้อมูลงบทดลองปัจจุบัน'!$A$5:$CL$846,4,0),2)</f>
        <v>0</v>
      </c>
      <c r="F207" s="32">
        <f>ROUND(VLOOKUP($B207,'3.ข้อมูลงบทดลองปัจจุบัน'!$A$5:$CL$846,5,0),2)</f>
        <v>0</v>
      </c>
      <c r="G207" s="32">
        <f>ROUND(VLOOKUP($B207,'3.ข้อมูลงบทดลองปัจจุบัน'!$A$5:$CL$846,6,0),2)</f>
        <v>602640.97</v>
      </c>
      <c r="H207" s="32">
        <f>ROUND(VLOOKUP($B207,'3.ข้อมูลงบทดลองปัจจุบัน'!$A$5:$CL$846,7,0),2)</f>
        <v>99945.19</v>
      </c>
      <c r="I207" s="32">
        <f>ROUND(VLOOKUP($B207,'3.ข้อมูลงบทดลองปัจจุบัน'!$A$5:$CL$846,8,0),2)</f>
        <v>0</v>
      </c>
      <c r="J207" s="32">
        <f>ROUND(VLOOKUP($B207,'3.ข้อมูลงบทดลองปัจจุบัน'!$A$5:$CL$846,9,0),2)</f>
        <v>0</v>
      </c>
      <c r="K207" s="32">
        <f>ROUND(VLOOKUP($B207,'3.ข้อมูลงบทดลองปัจจุบัน'!$A$5:$CL$846,10,0),2)</f>
        <v>0</v>
      </c>
      <c r="L207" s="32">
        <f>ROUND(VLOOKUP($B207,'3.ข้อมูลงบทดลองปัจจุบัน'!$A$5:$CL$846,11,0),2)</f>
        <v>0</v>
      </c>
      <c r="M207" s="32">
        <f>ROUND(VLOOKUP($B207,'3.ข้อมูลงบทดลองปัจจุบัน'!$A$5:$CL$846,12,0),2)</f>
        <v>0</v>
      </c>
      <c r="N207" s="32">
        <f>ROUND(VLOOKUP($B207,'3.ข้อมูลงบทดลองปัจจุบัน'!$A$5:$CL$846,13,0),2)</f>
        <v>0</v>
      </c>
      <c r="O207" s="32">
        <f>ROUND(VLOOKUP($B207,'3.ข้อมูลงบทดลองปัจจุบัน'!$A$5:$CL$846,14,0),2)</f>
        <v>0</v>
      </c>
      <c r="P207" s="32">
        <f>ROUND(VLOOKUP($B207,'3.ข้อมูลงบทดลองปัจจุบัน'!$A$5:$CL$846,15,0),2)</f>
        <v>0</v>
      </c>
      <c r="Q207" s="32">
        <f>ROUND(VLOOKUP($B207,'3.ข้อมูลงบทดลองปัจจุบัน'!$A$5:$CL$846,16,0),2)</f>
        <v>0</v>
      </c>
      <c r="R207" s="32">
        <f>ROUND(VLOOKUP($B207,'3.ข้อมูลงบทดลองปัจจุบัน'!$A$5:$CL$846,17,0),2)</f>
        <v>0</v>
      </c>
      <c r="S207" s="32">
        <f>ROUND(VLOOKUP($B207,'3.ข้อมูลงบทดลองปัจจุบัน'!$A$5:$CL$846,18,0),2)</f>
        <v>0</v>
      </c>
      <c r="T207" s="32">
        <f>ROUND(VLOOKUP($B207,'3.ข้อมูลงบทดลองปัจจุบัน'!$A$5:$CL$846,19,0),2)</f>
        <v>0</v>
      </c>
      <c r="U207" s="32">
        <f>ROUND(VLOOKUP($B207,'3.ข้อมูลงบทดลองปัจจุบัน'!$A$5:$CL$846,20,0),2)</f>
        <v>0</v>
      </c>
      <c r="V207" s="32">
        <f>ROUND(VLOOKUP($B207,'3.ข้อมูลงบทดลองปัจจุบัน'!$A$5:$CL$846,21,0),2)</f>
        <v>0</v>
      </c>
      <c r="W207" s="32">
        <f>ROUND(VLOOKUP($B207,'3.ข้อมูลงบทดลองปัจจุบัน'!$A$5:$CL$846,22,0),2)</f>
        <v>0</v>
      </c>
      <c r="X207" s="32">
        <f>ROUND(VLOOKUP($B207,'3.ข้อมูลงบทดลองปัจจุบัน'!$A$5:$CL$846,23,0),2)</f>
        <v>0</v>
      </c>
      <c r="Y207" s="32">
        <f>ROUND(VLOOKUP($B207,'3.ข้อมูลงบทดลองปัจจุบัน'!$A$5:$CL$846,24,0),2)</f>
        <v>1465.85</v>
      </c>
      <c r="Z207" s="32">
        <f>ROUND(VLOOKUP($B207,'3.ข้อมูลงบทดลองปัจจุบัน'!$A$5:$CL$846,25,0),2)</f>
        <v>0</v>
      </c>
      <c r="AA207" s="32">
        <f>ROUND(VLOOKUP($B207,'3.ข้อมูลงบทดลองปัจจุบัน'!$A$5:$CL$846,26,0),2)</f>
        <v>0</v>
      </c>
      <c r="AB207" s="32">
        <f>ROUND(VLOOKUP($B207,'3.ข้อมูลงบทดลองปัจจุบัน'!$A$5:$CL$846,27,0),2)</f>
        <v>0</v>
      </c>
      <c r="AC207" s="32">
        <f>ROUND(VLOOKUP($B207,'3.ข้อมูลงบทดลองปัจจุบัน'!$A$5:$CL$846,28,0),2)</f>
        <v>0</v>
      </c>
      <c r="AD207" s="32">
        <f>ROUND(VLOOKUP($B207,'3.ข้อมูลงบทดลองปัจจุบัน'!$A$5:$CL$846,29,0),2)</f>
        <v>0</v>
      </c>
      <c r="AE207" s="32">
        <f>ROUND(VLOOKUP($B207,'3.ข้อมูลงบทดลองปัจจุบัน'!$A$5:$CL$846,30,0),2)</f>
        <v>0</v>
      </c>
      <c r="AF207" s="32">
        <f>ROUND(VLOOKUP($B207,'3.ข้อมูลงบทดลองปัจจุบัน'!$A$5:$CL$846,31,0),2)</f>
        <v>191095.24</v>
      </c>
      <c r="AG207" s="32">
        <f>ROUND(VLOOKUP($B207,'3.ข้อมูลงบทดลองปัจจุบัน'!$A$5:$CL$846,32,0),2)</f>
        <v>0</v>
      </c>
      <c r="AH207" s="32">
        <f>ROUND(VLOOKUP($B207,'3.ข้อมูลงบทดลองปัจจุบัน'!$A$5:$CL$846,33,0),2)</f>
        <v>0</v>
      </c>
      <c r="AI207" s="32">
        <f>ROUND(VLOOKUP($B207,'3.ข้อมูลงบทดลองปัจจุบัน'!$A$5:$CL$846,34,0),2)</f>
        <v>0</v>
      </c>
      <c r="AJ207" s="32">
        <f>ROUND(VLOOKUP($B207,'3.ข้อมูลงบทดลองปัจจุบัน'!$A$5:$CL$846,35,0),2)</f>
        <v>0</v>
      </c>
      <c r="AK207" s="32">
        <f>ROUND(VLOOKUP($B207,'3.ข้อมูลงบทดลองปัจจุบัน'!$A$5:$CL$846,36,0),2)</f>
        <v>0</v>
      </c>
      <c r="AL207" s="32">
        <f>ROUND(VLOOKUP($B207,'3.ข้อมูลงบทดลองปัจจุบัน'!$A$5:$CL$846,37,0),2)</f>
        <v>22751.360000000001</v>
      </c>
      <c r="AM207" s="32">
        <f>ROUND(VLOOKUP($B207,'3.ข้อมูลงบทดลองปัจจุบัน'!$A$5:$CL$846,38,0),2)</f>
        <v>33333.300000000003</v>
      </c>
      <c r="AN207" s="32">
        <f>ROUND(VLOOKUP($B207,'3.ข้อมูลงบทดลองปัจจุบัน'!$A$5:$CL$846,39,0),2)</f>
        <v>0</v>
      </c>
      <c r="AO207" s="32">
        <f>ROUND(VLOOKUP($B207,'3.ข้อมูลงบทดลองปัจจุบัน'!$A$5:$CL$846,40,0),2)</f>
        <v>0</v>
      </c>
      <c r="AP207" s="32">
        <f>ROUND(VLOOKUP($B207,'3.ข้อมูลงบทดลองปัจจุบัน'!$A$5:$CL$846,41,0),2)</f>
        <v>0</v>
      </c>
      <c r="AQ207" s="32">
        <f>ROUND(VLOOKUP($B207,'3.ข้อมูลงบทดลองปัจจุบัน'!$A$5:$CL$846,42,0),2)</f>
        <v>0</v>
      </c>
      <c r="AR207" s="32">
        <f>ROUND(VLOOKUP($B207,'3.ข้อมูลงบทดลองปัจจุบัน'!$A$5:$CL$846,43,0),2)</f>
        <v>0</v>
      </c>
      <c r="AS207" s="32">
        <f>ROUND(VLOOKUP($B207,'3.ข้อมูลงบทดลองปัจจุบัน'!$A$5:$CL$846,44,0),2)</f>
        <v>0</v>
      </c>
      <c r="AT207" s="32">
        <f>ROUND(VLOOKUP($B207,'3.ข้อมูลงบทดลองปัจจุบัน'!$A$5:$CL$846,45,0),2)</f>
        <v>0</v>
      </c>
      <c r="AU207" s="32">
        <f>ROUND(VLOOKUP($B207,'3.ข้อมูลงบทดลองปัจจุบัน'!$A$5:$CL$846,46,0),2)</f>
        <v>29548.48</v>
      </c>
      <c r="AV207" s="32">
        <f>ROUND(VLOOKUP($B207,'3.ข้อมูลงบทดลองปัจจุบัน'!$A$5:$CL$846,47,0),2)</f>
        <v>0.52</v>
      </c>
      <c r="AW207" s="32">
        <f>ROUND(VLOOKUP($B207,'3.ข้อมูลงบทดลองปัจจุบัน'!$A$5:$CL$846,48,0),2)</f>
        <v>151802.6</v>
      </c>
      <c r="AX207" s="32">
        <f>ROUND(VLOOKUP($B207,'3.ข้อมูลงบทดลองปัจจุบัน'!$A$5:$CL$846,49,0),2)</f>
        <v>0</v>
      </c>
      <c r="AY207" s="32">
        <f>ROUND(VLOOKUP($B207,'3.ข้อมูลงบทดลองปัจจุบัน'!$A$5:$CL$846,50,0),2)</f>
        <v>0</v>
      </c>
      <c r="AZ207" s="32">
        <f>ROUND(VLOOKUP($B207,'3.ข้อมูลงบทดลองปัจจุบัน'!$A$5:$CL$846,51,0),2)</f>
        <v>0</v>
      </c>
      <c r="BA207" s="32">
        <f>ROUND(VLOOKUP($B207,'3.ข้อมูลงบทดลองปัจจุบัน'!$A$5:$CL$846,52,0),2)</f>
        <v>0</v>
      </c>
      <c r="BB207" s="32">
        <f>ROUND(VLOOKUP($B207,'3.ข้อมูลงบทดลองปัจจุบัน'!$A$5:$CL$846,53,0),2)</f>
        <v>0</v>
      </c>
      <c r="BC207" s="32">
        <f>ROUND(VLOOKUP($B207,'3.ข้อมูลงบทดลองปัจจุบัน'!$A$5:$CL$846,54,0),2)</f>
        <v>0</v>
      </c>
      <c r="BD207" s="32">
        <f>ROUND(VLOOKUP($B207,'3.ข้อมูลงบทดลองปัจจุบัน'!$A$5:$CL$846,55,0),2)</f>
        <v>0</v>
      </c>
      <c r="BE207" s="32">
        <f>ROUND(VLOOKUP($B207,'3.ข้อมูลงบทดลองปัจจุบัน'!$A$5:$CL$846,56,0),2)</f>
        <v>0</v>
      </c>
      <c r="BF207" s="32">
        <f>ROUND(VLOOKUP($B207,'3.ข้อมูลงบทดลองปัจจุบัน'!$A$5:$CL$846,57,0),2)</f>
        <v>0</v>
      </c>
      <c r="BG207" s="32">
        <f>ROUND(VLOOKUP($B207,'3.ข้อมูลงบทดลองปัจจุบัน'!$A$5:$CL$846,58,0),2)</f>
        <v>0</v>
      </c>
      <c r="BH207" s="32">
        <f>ROUND(VLOOKUP($B207,'3.ข้อมูลงบทดลองปัจจุบัน'!$A$5:$CL$846,59,0),2)</f>
        <v>0</v>
      </c>
      <c r="BI207" s="32">
        <f>ROUND(VLOOKUP($B207,'3.ข้อมูลงบทดลองปัจจุบัน'!$A$5:$CL$846,60,0),2)</f>
        <v>0</v>
      </c>
      <c r="BJ207" s="32">
        <f>ROUND(VLOOKUP($B207,'3.ข้อมูลงบทดลองปัจจุบัน'!$A$5:$CL$846,61,0),2)</f>
        <v>0</v>
      </c>
      <c r="BK207" s="32">
        <f>ROUND(VLOOKUP($B207,'3.ข้อมูลงบทดลองปัจจุบัน'!$A$5:$CL$846,62,0),2)</f>
        <v>0</v>
      </c>
      <c r="BL207" s="32">
        <f>ROUND(VLOOKUP($B207,'3.ข้อมูลงบทดลองปัจจุบัน'!$A$5:$CL$846,63,0),2)</f>
        <v>0</v>
      </c>
      <c r="BM207" s="32">
        <f>ROUND(VLOOKUP($B207,'3.ข้อมูลงบทดลองปัจจุบัน'!$A$5:$CL$846,64,0),2)</f>
        <v>0</v>
      </c>
      <c r="BN207" s="32">
        <f>ROUND(VLOOKUP($B207,'3.ข้อมูลงบทดลองปัจจุบัน'!$A$5:$CL$846,65,0),2)</f>
        <v>0</v>
      </c>
      <c r="BO207" s="32">
        <f>ROUND(VLOOKUP($B207,'3.ข้อมูลงบทดลองปัจจุบัน'!$A$5:$CL$846,66,0),2)</f>
        <v>0</v>
      </c>
      <c r="BP207" s="32">
        <f>ROUND(VLOOKUP($B207,'3.ข้อมูลงบทดลองปัจจุบัน'!$A$5:$CL$846,67,0),2)</f>
        <v>62666.7</v>
      </c>
      <c r="BQ207" s="32">
        <f>ROUND(VLOOKUP($B207,'3.ข้อมูลงบทดลองปัจจุบัน'!$A$5:$CL$846,68,0),2)</f>
        <v>0</v>
      </c>
      <c r="BR207" s="32">
        <f>ROUND(VLOOKUP($B207,'3.ข้อมูลงบทดลองปัจจุบัน'!$A$5:$CL$846,69,0),2)</f>
        <v>86726.1</v>
      </c>
      <c r="BS207" s="32">
        <f>ROUND(VLOOKUP($B207,'3.ข้อมูลงบทดลองปัจจุบัน'!$A$5:$CL$846,70,0),2)</f>
        <v>0</v>
      </c>
      <c r="BT207" s="32">
        <f>ROUND(VLOOKUP($B207,'3.ข้อมูลงบทดลองปัจจุบัน'!$A$5:$CL$846,71,0),2)</f>
        <v>0</v>
      </c>
      <c r="BU207" s="32">
        <f>ROUND(VLOOKUP($B207,'3.ข้อมูลงบทดลองปัจจุบัน'!$A$5:$CL$846,72,0),2)</f>
        <v>0</v>
      </c>
      <c r="BV207" s="32">
        <f>ROUND(VLOOKUP($B207,'3.ข้อมูลงบทดลองปัจจุบัน'!$A$5:$CL$846,73,0),2)</f>
        <v>0</v>
      </c>
      <c r="BW207" s="32">
        <f>ROUND(VLOOKUP($B207,'3.ข้อมูลงบทดลองปัจจุบัน'!$A$5:$CL$846,74,0),2)</f>
        <v>0</v>
      </c>
      <c r="BX207" s="32">
        <f>ROUND(VLOOKUP($B207,'3.ข้อมูลงบทดลองปัจจุบัน'!$A$5:$CL$846,75,0),2)</f>
        <v>0</v>
      </c>
      <c r="BY207" s="32">
        <f>ROUND(VLOOKUP($B207,'3.ข้อมูลงบทดลองปัจจุบัน'!$A$5:$CL$846,76,0),2)</f>
        <v>0</v>
      </c>
      <c r="BZ207" s="32">
        <f>ROUND(VLOOKUP($B207,'3.ข้อมูลงบทดลองปัจจุบัน'!$A$5:$CL$846,77,0),2)</f>
        <v>0</v>
      </c>
      <c r="CA207" s="32">
        <f>ROUND(VLOOKUP($B207,'3.ข้อมูลงบทดลองปัจจุบัน'!$A$5:$CL$846,78,0),2)</f>
        <v>156289.29999999999</v>
      </c>
      <c r="CB207" s="32">
        <f>ROUND(VLOOKUP($B207,'3.ข้อมูลงบทดลองปัจจุบัน'!$A$5:$CL$846,79,0),2)</f>
        <v>0</v>
      </c>
      <c r="CC207" s="32">
        <f>ROUND(VLOOKUP($B207,'3.ข้อมูลงบทดลองปัจจุบัน'!$A$5:$CL$846,80,0),2)</f>
        <v>0</v>
      </c>
      <c r="CD207" s="32">
        <f>ROUND(VLOOKUP($B207,'3.ข้อมูลงบทดลองปัจจุบัน'!$A$5:$CL$846,81,0),2)</f>
        <v>95666.69</v>
      </c>
      <c r="CE207" s="32">
        <f>ROUND(VLOOKUP($B207,'3.ข้อมูลงบทดลองปัจจุบัน'!$A$5:$CL$846,82,0),2)</f>
        <v>0</v>
      </c>
      <c r="CF207" s="32">
        <f>ROUND(VLOOKUP($B207,'3.ข้อมูลงบทดลองปัจจุบัน'!$A$5:$CL$846,83,0),2)</f>
        <v>0</v>
      </c>
      <c r="CG207" s="32">
        <f>ROUND(VLOOKUP($B207,'3.ข้อมูลงบทดลองปัจจุบัน'!$A$5:$CL$846,84,0),2)</f>
        <v>0</v>
      </c>
      <c r="CH207" s="32">
        <f>ROUND(VLOOKUP($B207,'3.ข้อมูลงบทดลองปัจจุบัน'!$A$5:$CL$846,85,0),2)</f>
        <v>0</v>
      </c>
      <c r="CI207" s="32">
        <f>ROUND(VLOOKUP($B207,'3.ข้อมูลงบทดลองปัจจุบัน'!$A$5:$CL$846,86,0),2)</f>
        <v>0</v>
      </c>
      <c r="CJ207" s="32">
        <f>ROUND(VLOOKUP($B207,'3.ข้อมูลงบทดลองปัจจุบัน'!$A$5:$CL$846,87,0),2)</f>
        <v>0</v>
      </c>
      <c r="CK207" s="32">
        <f>ROUND(VLOOKUP($B207,'3.ข้อมูลงบทดลองปัจจุบัน'!$A$5:$CL$846,88,0),2)</f>
        <v>321666.59999999998</v>
      </c>
      <c r="CL207" s="32">
        <f>ROUND(VLOOKUP($B207,'3.ข้อมูลงบทดลองปัจจุบัน'!$A$5:$CL$846,89,0),2)</f>
        <v>34333.300000000003</v>
      </c>
      <c r="CM207" s="32">
        <f>ROUND(VLOOKUP($B207,'3.ข้อมูลงบทดลองปัจจุบัน'!$A$5:$CL$846,90,0),2)</f>
        <v>94125</v>
      </c>
      <c r="CO207" s="75"/>
    </row>
    <row r="208" spans="1:94" x14ac:dyDescent="0.7">
      <c r="A208" s="118" t="s">
        <v>1473</v>
      </c>
      <c r="B208" s="101" t="s">
        <v>757</v>
      </c>
      <c r="C208" s="100" t="s">
        <v>1513</v>
      </c>
      <c r="D208" s="32">
        <f>ROUND(VLOOKUP($B208,'3.ข้อมูลงบทดลองปัจจุบัน'!$A$5:$CL$846,3,0),2)</f>
        <v>0</v>
      </c>
      <c r="E208" s="32">
        <f>ROUND(VLOOKUP($B208,'3.ข้อมูลงบทดลองปัจจุบัน'!$A$5:$CL$846,4,0),2)</f>
        <v>0</v>
      </c>
      <c r="F208" s="32">
        <f>ROUND(VLOOKUP($B208,'3.ข้อมูลงบทดลองปัจจุบัน'!$A$5:$CL$846,5,0),2)</f>
        <v>0</v>
      </c>
      <c r="G208" s="32">
        <f>ROUND(VLOOKUP($B208,'3.ข้อมูลงบทดลองปัจจุบัน'!$A$5:$CL$846,6,0),2)</f>
        <v>5190.07</v>
      </c>
      <c r="H208" s="32">
        <f>ROUND(VLOOKUP($B208,'3.ข้อมูลงบทดลองปัจจุบัน'!$A$5:$CL$846,7,0),2)</f>
        <v>0</v>
      </c>
      <c r="I208" s="32">
        <f>ROUND(VLOOKUP($B208,'3.ข้อมูลงบทดลองปัจจุบัน'!$A$5:$CL$846,8,0),2)</f>
        <v>0</v>
      </c>
      <c r="J208" s="32">
        <f>ROUND(VLOOKUP($B208,'3.ข้อมูลงบทดลองปัจจุบัน'!$A$5:$CL$846,9,0),2)</f>
        <v>0</v>
      </c>
      <c r="K208" s="32">
        <f>ROUND(VLOOKUP($B208,'3.ข้อมูลงบทดลองปัจจุบัน'!$A$5:$CL$846,10,0),2)</f>
        <v>0</v>
      </c>
      <c r="L208" s="32">
        <f>ROUND(VLOOKUP($B208,'3.ข้อมูลงบทดลองปัจจุบัน'!$A$5:$CL$846,11,0),2)</f>
        <v>0</v>
      </c>
      <c r="M208" s="32">
        <f>ROUND(VLOOKUP($B208,'3.ข้อมูลงบทดลองปัจจุบัน'!$A$5:$CL$846,12,0),2)</f>
        <v>0</v>
      </c>
      <c r="N208" s="32">
        <f>ROUND(VLOOKUP($B208,'3.ข้อมูลงบทดลองปัจจุบัน'!$A$5:$CL$846,13,0),2)</f>
        <v>0</v>
      </c>
      <c r="O208" s="32">
        <f>ROUND(VLOOKUP($B208,'3.ข้อมูลงบทดลองปัจจุบัน'!$A$5:$CL$846,14,0),2)</f>
        <v>0</v>
      </c>
      <c r="P208" s="32">
        <f>ROUND(VLOOKUP($B208,'3.ข้อมูลงบทดลองปัจจุบัน'!$A$5:$CL$846,15,0),2)</f>
        <v>0</v>
      </c>
      <c r="Q208" s="32">
        <f>ROUND(VLOOKUP($B208,'3.ข้อมูลงบทดลองปัจจุบัน'!$A$5:$CL$846,16,0),2)</f>
        <v>73727.91</v>
      </c>
      <c r="R208" s="32">
        <f>ROUND(VLOOKUP($B208,'3.ข้อมูลงบทดลองปัจจุบัน'!$A$5:$CL$846,17,0),2)</f>
        <v>0</v>
      </c>
      <c r="S208" s="32">
        <f>ROUND(VLOOKUP($B208,'3.ข้อมูลงบทดลองปัจจุบัน'!$A$5:$CL$846,18,0),2)</f>
        <v>0</v>
      </c>
      <c r="T208" s="32">
        <f>ROUND(VLOOKUP($B208,'3.ข้อมูลงบทดลองปัจจุบัน'!$A$5:$CL$846,19,0),2)</f>
        <v>0</v>
      </c>
      <c r="U208" s="32">
        <f>ROUND(VLOOKUP($B208,'3.ข้อมูลงบทดลองปัจจุบัน'!$A$5:$CL$846,20,0),2)</f>
        <v>0</v>
      </c>
      <c r="V208" s="32">
        <f>ROUND(VLOOKUP($B208,'3.ข้อมูลงบทดลองปัจจุบัน'!$A$5:$CL$846,21,0),2)</f>
        <v>0</v>
      </c>
      <c r="W208" s="32">
        <f>ROUND(VLOOKUP($B208,'3.ข้อมูลงบทดลองปัจจุบัน'!$A$5:$CL$846,22,0),2)</f>
        <v>0</v>
      </c>
      <c r="X208" s="32">
        <f>ROUND(VLOOKUP($B208,'3.ข้อมูลงบทดลองปัจจุบัน'!$A$5:$CL$846,23,0),2)</f>
        <v>0</v>
      </c>
      <c r="Y208" s="32">
        <f>ROUND(VLOOKUP($B208,'3.ข้อมูลงบทดลองปัจจุบัน'!$A$5:$CL$846,24,0),2)</f>
        <v>0</v>
      </c>
      <c r="Z208" s="32">
        <f>ROUND(VLOOKUP($B208,'3.ข้อมูลงบทดลองปัจจุบัน'!$A$5:$CL$846,25,0),2)</f>
        <v>0</v>
      </c>
      <c r="AA208" s="32">
        <f>ROUND(VLOOKUP($B208,'3.ข้อมูลงบทดลองปัจจุบัน'!$A$5:$CL$846,26,0),2)</f>
        <v>0</v>
      </c>
      <c r="AB208" s="32">
        <f>ROUND(VLOOKUP($B208,'3.ข้อมูลงบทดลองปัจจุบัน'!$A$5:$CL$846,27,0),2)</f>
        <v>0</v>
      </c>
      <c r="AC208" s="32">
        <f>ROUND(VLOOKUP($B208,'3.ข้อมูลงบทดลองปัจจุบัน'!$A$5:$CL$846,28,0),2)</f>
        <v>168541.7</v>
      </c>
      <c r="AD208" s="32">
        <f>ROUND(VLOOKUP($B208,'3.ข้อมูลงบทดลองปัจจุบัน'!$A$5:$CL$846,29,0),2)</f>
        <v>0</v>
      </c>
      <c r="AE208" s="32">
        <f>ROUND(VLOOKUP($B208,'3.ข้อมูลงบทดลองปัจจุบัน'!$A$5:$CL$846,30,0),2)</f>
        <v>0</v>
      </c>
      <c r="AF208" s="32">
        <f>ROUND(VLOOKUP($B208,'3.ข้อมูลงบทดลองปัจจุบัน'!$A$5:$CL$846,31,0),2)</f>
        <v>0</v>
      </c>
      <c r="AG208" s="32">
        <f>ROUND(VLOOKUP($B208,'3.ข้อมูลงบทดลองปัจจุบัน'!$A$5:$CL$846,32,0),2)</f>
        <v>0</v>
      </c>
      <c r="AH208" s="32">
        <f>ROUND(VLOOKUP($B208,'3.ข้อมูลงบทดลองปัจจุบัน'!$A$5:$CL$846,33,0),2)</f>
        <v>0</v>
      </c>
      <c r="AI208" s="32">
        <f>ROUND(VLOOKUP($B208,'3.ข้อมูลงบทดลองปัจจุบัน'!$A$5:$CL$846,34,0),2)</f>
        <v>0</v>
      </c>
      <c r="AJ208" s="32">
        <f>ROUND(VLOOKUP($B208,'3.ข้อมูลงบทดลองปัจจุบัน'!$A$5:$CL$846,35,0),2)</f>
        <v>0</v>
      </c>
      <c r="AK208" s="32">
        <f>ROUND(VLOOKUP($B208,'3.ข้อมูลงบทดลองปัจจุบัน'!$A$5:$CL$846,36,0),2)</f>
        <v>40316.660000000003</v>
      </c>
      <c r="AL208" s="32">
        <f>ROUND(VLOOKUP($B208,'3.ข้อมูลงบทดลองปัจจุบัน'!$A$5:$CL$846,37,0),2)</f>
        <v>0</v>
      </c>
      <c r="AM208" s="32">
        <f>ROUND(VLOOKUP($B208,'3.ข้อมูลงบทดลองปัจจุบัน'!$A$5:$CL$846,38,0),2)</f>
        <v>0</v>
      </c>
      <c r="AN208" s="32">
        <f>ROUND(VLOOKUP($B208,'3.ข้อมูลงบทดลองปัจจุบัน'!$A$5:$CL$846,39,0),2)</f>
        <v>0</v>
      </c>
      <c r="AO208" s="32">
        <f>ROUND(VLOOKUP($B208,'3.ข้อมูลงบทดลองปัจจุบัน'!$A$5:$CL$846,40,0),2)</f>
        <v>0</v>
      </c>
      <c r="AP208" s="32">
        <f>ROUND(VLOOKUP($B208,'3.ข้อมูลงบทดลองปัจจุบัน'!$A$5:$CL$846,41,0),2)</f>
        <v>0</v>
      </c>
      <c r="AQ208" s="32">
        <f>ROUND(VLOOKUP($B208,'3.ข้อมูลงบทดลองปัจจุบัน'!$A$5:$CL$846,42,0),2)</f>
        <v>0</v>
      </c>
      <c r="AR208" s="32">
        <f>ROUND(VLOOKUP($B208,'3.ข้อมูลงบทดลองปัจจุบัน'!$A$5:$CL$846,43,0),2)</f>
        <v>0</v>
      </c>
      <c r="AS208" s="32">
        <f>ROUND(VLOOKUP($B208,'3.ข้อมูลงบทดลองปัจจุบัน'!$A$5:$CL$846,44,0),2)</f>
        <v>0</v>
      </c>
      <c r="AT208" s="32">
        <f>ROUND(VLOOKUP($B208,'3.ข้อมูลงบทดลองปัจจุบัน'!$A$5:$CL$846,45,0),2)</f>
        <v>0</v>
      </c>
      <c r="AU208" s="32">
        <f>ROUND(VLOOKUP($B208,'3.ข้อมูลงบทดลองปัจจุบัน'!$A$5:$CL$846,46,0),2)</f>
        <v>34324.17</v>
      </c>
      <c r="AV208" s="32">
        <f>ROUND(VLOOKUP($B208,'3.ข้อมูลงบทดลองปัจจุบัน'!$A$5:$CL$846,47,0),2)</f>
        <v>0</v>
      </c>
      <c r="AW208" s="32">
        <f>ROUND(VLOOKUP($B208,'3.ข้อมูลงบทดลองปัจจุบัน'!$A$5:$CL$846,48,0),2)</f>
        <v>0</v>
      </c>
      <c r="AX208" s="32">
        <f>ROUND(VLOOKUP($B208,'3.ข้อมูลงบทดลองปัจจุบัน'!$A$5:$CL$846,49,0),2)</f>
        <v>0</v>
      </c>
      <c r="AY208" s="32">
        <f>ROUND(VLOOKUP($B208,'3.ข้อมูลงบทดลองปัจจุบัน'!$A$5:$CL$846,50,0),2)</f>
        <v>0</v>
      </c>
      <c r="AZ208" s="32">
        <f>ROUND(VLOOKUP($B208,'3.ข้อมูลงบทดลองปัจจุบัน'!$A$5:$CL$846,51,0),2)</f>
        <v>0</v>
      </c>
      <c r="BA208" s="32">
        <f>ROUND(VLOOKUP($B208,'3.ข้อมูลงบทดลองปัจจุบัน'!$A$5:$CL$846,52,0),2)</f>
        <v>0</v>
      </c>
      <c r="BB208" s="32">
        <f>ROUND(VLOOKUP($B208,'3.ข้อมูลงบทดลองปัจจุบัน'!$A$5:$CL$846,53,0),2)</f>
        <v>0</v>
      </c>
      <c r="BC208" s="32">
        <f>ROUND(VLOOKUP($B208,'3.ข้อมูลงบทดลองปัจจุบัน'!$A$5:$CL$846,54,0),2)</f>
        <v>0</v>
      </c>
      <c r="BD208" s="32">
        <f>ROUND(VLOOKUP($B208,'3.ข้อมูลงบทดลองปัจจุบัน'!$A$5:$CL$846,55,0),2)</f>
        <v>0</v>
      </c>
      <c r="BE208" s="32">
        <f>ROUND(VLOOKUP($B208,'3.ข้อมูลงบทดลองปัจจุบัน'!$A$5:$CL$846,56,0),2)</f>
        <v>292025.90000000002</v>
      </c>
      <c r="BF208" s="32">
        <f>ROUND(VLOOKUP($B208,'3.ข้อมูลงบทดลองปัจจุบัน'!$A$5:$CL$846,57,0),2)</f>
        <v>271666.59999999998</v>
      </c>
      <c r="BG208" s="32">
        <f>ROUND(VLOOKUP($B208,'3.ข้อมูลงบทดลองปัจจุบัน'!$A$5:$CL$846,58,0),2)</f>
        <v>0</v>
      </c>
      <c r="BH208" s="32">
        <f>ROUND(VLOOKUP($B208,'3.ข้อมูลงบทดลองปัจจุบัน'!$A$5:$CL$846,59,0),2)</f>
        <v>781112.8</v>
      </c>
      <c r="BI208" s="32">
        <f>ROUND(VLOOKUP($B208,'3.ข้อมูลงบทดลองปัจจุบัน'!$A$5:$CL$846,60,0),2)</f>
        <v>0</v>
      </c>
      <c r="BJ208" s="32">
        <f>ROUND(VLOOKUP($B208,'3.ข้อมูลงบทดลองปัจจุบัน'!$A$5:$CL$846,61,0),2)</f>
        <v>0</v>
      </c>
      <c r="BK208" s="32">
        <f>ROUND(VLOOKUP($B208,'3.ข้อมูลงบทดลองปัจจุบัน'!$A$5:$CL$846,62,0),2)</f>
        <v>135833.91</v>
      </c>
      <c r="BL208" s="32">
        <f>ROUND(VLOOKUP($B208,'3.ข้อมูลงบทดลองปัจจุบัน'!$A$5:$CL$846,63,0),2)</f>
        <v>71254.3</v>
      </c>
      <c r="BM208" s="32">
        <f>ROUND(VLOOKUP($B208,'3.ข้อมูลงบทดลองปัจจุบัน'!$A$5:$CL$846,64,0),2)</f>
        <v>0</v>
      </c>
      <c r="BN208" s="32">
        <f>ROUND(VLOOKUP($B208,'3.ข้อมูลงบทดลองปัจจุบัน'!$A$5:$CL$846,65,0),2)</f>
        <v>0</v>
      </c>
      <c r="BO208" s="32">
        <f>ROUND(VLOOKUP($B208,'3.ข้อมูลงบทดลองปัจจุบัน'!$A$5:$CL$846,66,0),2)</f>
        <v>0</v>
      </c>
      <c r="BP208" s="32">
        <f>ROUND(VLOOKUP($B208,'3.ข้อมูลงบทดลองปัจจุบัน'!$A$5:$CL$846,67,0),2)</f>
        <v>0</v>
      </c>
      <c r="BQ208" s="32">
        <f>ROUND(VLOOKUP($B208,'3.ข้อมูลงบทดลองปัจจุบัน'!$A$5:$CL$846,68,0),2)</f>
        <v>4672.21</v>
      </c>
      <c r="BR208" s="32">
        <f>ROUND(VLOOKUP($B208,'3.ข้อมูลงบทดลองปัจจุบัน'!$A$5:$CL$846,69,0),2)</f>
        <v>86541.1</v>
      </c>
      <c r="BS208" s="32">
        <f>ROUND(VLOOKUP($B208,'3.ข้อมูลงบทดลองปัจจุบัน'!$A$5:$CL$846,70,0),2)</f>
        <v>0</v>
      </c>
      <c r="BT208" s="32">
        <f>ROUND(VLOOKUP($B208,'3.ข้อมูลงบทดลองปัจจุบัน'!$A$5:$CL$846,71,0),2)</f>
        <v>0</v>
      </c>
      <c r="BU208" s="32">
        <f>ROUND(VLOOKUP($B208,'3.ข้อมูลงบทดลองปัจจุบัน'!$A$5:$CL$846,72,0),2)</f>
        <v>0</v>
      </c>
      <c r="BV208" s="32">
        <f>ROUND(VLOOKUP($B208,'3.ข้อมูลงบทดลองปัจจุบัน'!$A$5:$CL$846,73,0),2)</f>
        <v>0</v>
      </c>
      <c r="BW208" s="32">
        <f>ROUND(VLOOKUP($B208,'3.ข้อมูลงบทดลองปัจจุบัน'!$A$5:$CL$846,74,0),2)</f>
        <v>0</v>
      </c>
      <c r="BX208" s="32">
        <f>ROUND(VLOOKUP($B208,'3.ข้อมูลงบทดลองปัจจุบัน'!$A$5:$CL$846,75,0),2)</f>
        <v>0</v>
      </c>
      <c r="BY208" s="32">
        <f>ROUND(VLOOKUP($B208,'3.ข้อมูลงบทดลองปัจจุบัน'!$A$5:$CL$846,76,0),2)</f>
        <v>0</v>
      </c>
      <c r="BZ208" s="32">
        <f>ROUND(VLOOKUP($B208,'3.ข้อมูลงบทดลองปัจจุบัน'!$A$5:$CL$846,77,0),2)</f>
        <v>0</v>
      </c>
      <c r="CA208" s="32">
        <f>ROUND(VLOOKUP($B208,'3.ข้อมูลงบทดลองปัจจุบัน'!$A$5:$CL$846,78,0),2)</f>
        <v>0</v>
      </c>
      <c r="CB208" s="32">
        <f>ROUND(VLOOKUP($B208,'3.ข้อมูลงบทดลองปัจจุบัน'!$A$5:$CL$846,79,0),2)</f>
        <v>0</v>
      </c>
      <c r="CC208" s="32">
        <f>ROUND(VLOOKUP($B208,'3.ข้อมูลงบทดลองปัจจุบัน'!$A$5:$CL$846,80,0),2)</f>
        <v>0</v>
      </c>
      <c r="CD208" s="32">
        <f>ROUND(VLOOKUP($B208,'3.ข้อมูลงบทดลองปัจจุบัน'!$A$5:$CL$846,81,0),2)</f>
        <v>0</v>
      </c>
      <c r="CE208" s="32">
        <f>ROUND(VLOOKUP($B208,'3.ข้อมูลงบทดลองปัจจุบัน'!$A$5:$CL$846,82,0),2)</f>
        <v>0</v>
      </c>
      <c r="CF208" s="32">
        <f>ROUND(VLOOKUP($B208,'3.ข้อมูลงบทดลองปัจจุบัน'!$A$5:$CL$846,83,0),2)</f>
        <v>0</v>
      </c>
      <c r="CG208" s="32">
        <f>ROUND(VLOOKUP($B208,'3.ข้อมูลงบทดลองปัจจุบัน'!$A$5:$CL$846,84,0),2)</f>
        <v>0</v>
      </c>
      <c r="CH208" s="32">
        <f>ROUND(VLOOKUP($B208,'3.ข้อมูลงบทดลองปัจจุบัน'!$A$5:$CL$846,85,0),2)</f>
        <v>0</v>
      </c>
      <c r="CI208" s="32">
        <f>ROUND(VLOOKUP($B208,'3.ข้อมูลงบทดลองปัจจุบัน'!$A$5:$CL$846,86,0),2)</f>
        <v>0</v>
      </c>
      <c r="CJ208" s="32">
        <f>ROUND(VLOOKUP($B208,'3.ข้อมูลงบทดลองปัจจุบัน'!$A$5:$CL$846,87,0),2)</f>
        <v>0</v>
      </c>
      <c r="CK208" s="32">
        <f>ROUND(VLOOKUP($B208,'3.ข้อมูลงบทดลองปัจจุบัน'!$A$5:$CL$846,88,0),2)</f>
        <v>0</v>
      </c>
      <c r="CL208" s="32">
        <f>ROUND(VLOOKUP($B208,'3.ข้อมูลงบทดลองปัจจุบัน'!$A$5:$CL$846,89,0),2)</f>
        <v>39330.9</v>
      </c>
      <c r="CM208" s="32">
        <f>ROUND(VLOOKUP($B208,'3.ข้อมูลงบทดลองปัจจุบัน'!$A$5:$CL$846,90,0),2)</f>
        <v>123243.8</v>
      </c>
      <c r="CO208" s="75"/>
    </row>
    <row r="209" spans="1:93" x14ac:dyDescent="0.7">
      <c r="A209" s="118" t="s">
        <v>1473</v>
      </c>
      <c r="B209" s="101" t="s">
        <v>759</v>
      </c>
      <c r="C209" s="100" t="s">
        <v>760</v>
      </c>
      <c r="D209" s="32">
        <f>ROUND(VLOOKUP($B209,'3.ข้อมูลงบทดลองปัจจุบัน'!$A$5:$CL$846,3,0),2)</f>
        <v>0</v>
      </c>
      <c r="E209" s="32">
        <f>ROUND(VLOOKUP($B209,'3.ข้อมูลงบทดลองปัจจุบัน'!$A$5:$CL$846,4,0),2)</f>
        <v>0</v>
      </c>
      <c r="F209" s="32">
        <f>ROUND(VLOOKUP($B209,'3.ข้อมูลงบทดลองปัจจุบัน'!$A$5:$CL$846,5,0),2)</f>
        <v>0</v>
      </c>
      <c r="G209" s="32">
        <f>ROUND(VLOOKUP($B209,'3.ข้อมูลงบทดลองปัจจุบัน'!$A$5:$CL$846,6,0),2)</f>
        <v>0</v>
      </c>
      <c r="H209" s="32">
        <f>ROUND(VLOOKUP($B209,'3.ข้อมูลงบทดลองปัจจุบัน'!$A$5:$CL$846,7,0),2)</f>
        <v>0</v>
      </c>
      <c r="I209" s="32">
        <f>ROUND(VLOOKUP($B209,'3.ข้อมูลงบทดลองปัจจุบัน'!$A$5:$CL$846,8,0),2)</f>
        <v>0</v>
      </c>
      <c r="J209" s="32">
        <f>ROUND(VLOOKUP($B209,'3.ข้อมูลงบทดลองปัจจุบัน'!$A$5:$CL$846,9,0),2)</f>
        <v>0</v>
      </c>
      <c r="K209" s="32">
        <f>ROUND(VLOOKUP($B209,'3.ข้อมูลงบทดลองปัจจุบัน'!$A$5:$CL$846,10,0),2)</f>
        <v>0</v>
      </c>
      <c r="L209" s="32">
        <f>ROUND(VLOOKUP($B209,'3.ข้อมูลงบทดลองปัจจุบัน'!$A$5:$CL$846,11,0),2)</f>
        <v>0</v>
      </c>
      <c r="M209" s="32">
        <f>ROUND(VLOOKUP($B209,'3.ข้อมูลงบทดลองปัจจุบัน'!$A$5:$CL$846,12,0),2)</f>
        <v>0</v>
      </c>
      <c r="N209" s="32">
        <f>ROUND(VLOOKUP($B209,'3.ข้อมูลงบทดลองปัจจุบัน'!$A$5:$CL$846,13,0),2)</f>
        <v>0</v>
      </c>
      <c r="O209" s="32">
        <f>ROUND(VLOOKUP($B209,'3.ข้อมูลงบทดลองปัจจุบัน'!$A$5:$CL$846,14,0),2)</f>
        <v>0</v>
      </c>
      <c r="P209" s="32">
        <f>ROUND(VLOOKUP($B209,'3.ข้อมูลงบทดลองปัจจุบัน'!$A$5:$CL$846,15,0),2)</f>
        <v>0</v>
      </c>
      <c r="Q209" s="32">
        <f>ROUND(VLOOKUP($B209,'3.ข้อมูลงบทดลองปัจจุบัน'!$A$5:$CL$846,16,0),2)</f>
        <v>0</v>
      </c>
      <c r="R209" s="32">
        <f>ROUND(VLOOKUP($B209,'3.ข้อมูลงบทดลองปัจจุบัน'!$A$5:$CL$846,17,0),2)</f>
        <v>0</v>
      </c>
      <c r="S209" s="32">
        <f>ROUND(VLOOKUP($B209,'3.ข้อมูลงบทดลองปัจจุบัน'!$A$5:$CL$846,18,0),2)</f>
        <v>0</v>
      </c>
      <c r="T209" s="32">
        <f>ROUND(VLOOKUP($B209,'3.ข้อมูลงบทดลองปัจจุบัน'!$A$5:$CL$846,19,0),2)</f>
        <v>0</v>
      </c>
      <c r="U209" s="32">
        <f>ROUND(VLOOKUP($B209,'3.ข้อมูลงบทดลองปัจจุบัน'!$A$5:$CL$846,20,0),2)</f>
        <v>0</v>
      </c>
      <c r="V209" s="32">
        <f>ROUND(VLOOKUP($B209,'3.ข้อมูลงบทดลองปัจจุบัน'!$A$5:$CL$846,21,0),2)</f>
        <v>0</v>
      </c>
      <c r="W209" s="32">
        <f>ROUND(VLOOKUP($B209,'3.ข้อมูลงบทดลองปัจจุบัน'!$A$5:$CL$846,22,0),2)</f>
        <v>0</v>
      </c>
      <c r="X209" s="32">
        <f>ROUND(VLOOKUP($B209,'3.ข้อมูลงบทดลองปัจจุบัน'!$A$5:$CL$846,23,0),2)</f>
        <v>0</v>
      </c>
      <c r="Y209" s="32">
        <f>ROUND(VLOOKUP($B209,'3.ข้อมูลงบทดลองปัจจุบัน'!$A$5:$CL$846,24,0),2)</f>
        <v>0</v>
      </c>
      <c r="Z209" s="32">
        <f>ROUND(VLOOKUP($B209,'3.ข้อมูลงบทดลองปัจจุบัน'!$A$5:$CL$846,25,0),2)</f>
        <v>1408.75</v>
      </c>
      <c r="AA209" s="32">
        <f>ROUND(VLOOKUP($B209,'3.ข้อมูลงบทดลองปัจจุบัน'!$A$5:$CL$846,26,0),2)</f>
        <v>0</v>
      </c>
      <c r="AB209" s="32">
        <f>ROUND(VLOOKUP($B209,'3.ข้อมูลงบทดลองปัจจุบัน'!$A$5:$CL$846,27,0),2)</f>
        <v>0</v>
      </c>
      <c r="AC209" s="32">
        <f>ROUND(VLOOKUP($B209,'3.ข้อมูลงบทดลองปัจจุบัน'!$A$5:$CL$846,28,0),2)</f>
        <v>0</v>
      </c>
      <c r="AD209" s="32">
        <f>ROUND(VLOOKUP($B209,'3.ข้อมูลงบทดลองปัจจุบัน'!$A$5:$CL$846,29,0),2)</f>
        <v>0</v>
      </c>
      <c r="AE209" s="32">
        <f>ROUND(VLOOKUP($B209,'3.ข้อมูลงบทดลองปัจจุบัน'!$A$5:$CL$846,30,0),2)</f>
        <v>0</v>
      </c>
      <c r="AF209" s="32">
        <f>ROUND(VLOOKUP($B209,'3.ข้อมูลงบทดลองปัจจุบัน'!$A$5:$CL$846,31,0),2)</f>
        <v>0</v>
      </c>
      <c r="AG209" s="32">
        <f>ROUND(VLOOKUP($B209,'3.ข้อมูลงบทดลองปัจจุบัน'!$A$5:$CL$846,32,0),2)</f>
        <v>0</v>
      </c>
      <c r="AH209" s="32">
        <f>ROUND(VLOOKUP($B209,'3.ข้อมูลงบทดลองปัจจุบัน'!$A$5:$CL$846,33,0),2)</f>
        <v>0</v>
      </c>
      <c r="AI209" s="32">
        <f>ROUND(VLOOKUP($B209,'3.ข้อมูลงบทดลองปัจจุบัน'!$A$5:$CL$846,34,0),2)</f>
        <v>0</v>
      </c>
      <c r="AJ209" s="32">
        <f>ROUND(VLOOKUP($B209,'3.ข้อมูลงบทดลองปัจจุบัน'!$A$5:$CL$846,35,0),2)</f>
        <v>0</v>
      </c>
      <c r="AK209" s="32">
        <f>ROUND(VLOOKUP($B209,'3.ข้อมูลงบทดลองปัจจุบัน'!$A$5:$CL$846,36,0),2)</f>
        <v>0</v>
      </c>
      <c r="AL209" s="32">
        <f>ROUND(VLOOKUP($B209,'3.ข้อมูลงบทดลองปัจจุบัน'!$A$5:$CL$846,37,0),2)</f>
        <v>4751.5200000000004</v>
      </c>
      <c r="AM209" s="32">
        <f>ROUND(VLOOKUP($B209,'3.ข้อมูลงบทดลองปัจจุบัน'!$A$5:$CL$846,38,0),2)</f>
        <v>0</v>
      </c>
      <c r="AN209" s="32">
        <f>ROUND(VLOOKUP($B209,'3.ข้อมูลงบทดลองปัจจุบัน'!$A$5:$CL$846,39,0),2)</f>
        <v>0</v>
      </c>
      <c r="AO209" s="32">
        <f>ROUND(VLOOKUP($B209,'3.ข้อมูลงบทดลองปัจจุบัน'!$A$5:$CL$846,40,0),2)</f>
        <v>0</v>
      </c>
      <c r="AP209" s="32">
        <f>ROUND(VLOOKUP($B209,'3.ข้อมูลงบทดลองปัจจุบัน'!$A$5:$CL$846,41,0),2)</f>
        <v>0</v>
      </c>
      <c r="AQ209" s="32">
        <f>ROUND(VLOOKUP($B209,'3.ข้อมูลงบทดลองปัจจุบัน'!$A$5:$CL$846,42,0),2)</f>
        <v>0</v>
      </c>
      <c r="AR209" s="32">
        <f>ROUND(VLOOKUP($B209,'3.ข้อมูลงบทดลองปัจจุบัน'!$A$5:$CL$846,43,0),2)</f>
        <v>0</v>
      </c>
      <c r="AS209" s="32">
        <f>ROUND(VLOOKUP($B209,'3.ข้อมูลงบทดลองปัจจุบัน'!$A$5:$CL$846,44,0),2)</f>
        <v>0</v>
      </c>
      <c r="AT209" s="32">
        <f>ROUND(VLOOKUP($B209,'3.ข้อมูลงบทดลองปัจจุบัน'!$A$5:$CL$846,45,0),2)</f>
        <v>0</v>
      </c>
      <c r="AU209" s="32">
        <f>ROUND(VLOOKUP($B209,'3.ข้อมูลงบทดลองปัจจุบัน'!$A$5:$CL$846,46,0),2)</f>
        <v>0</v>
      </c>
      <c r="AV209" s="32">
        <f>ROUND(VLOOKUP($B209,'3.ข้อมูลงบทดลองปัจจุบัน'!$A$5:$CL$846,47,0),2)</f>
        <v>0</v>
      </c>
      <c r="AW209" s="32">
        <f>ROUND(VLOOKUP($B209,'3.ข้อมูลงบทดลองปัจจุบัน'!$A$5:$CL$846,48,0),2)</f>
        <v>0</v>
      </c>
      <c r="AX209" s="32">
        <f>ROUND(VLOOKUP($B209,'3.ข้อมูลงบทดลองปัจจุบัน'!$A$5:$CL$846,49,0),2)</f>
        <v>0</v>
      </c>
      <c r="AY209" s="32">
        <f>ROUND(VLOOKUP($B209,'3.ข้อมูลงบทดลองปัจจุบัน'!$A$5:$CL$846,50,0),2)</f>
        <v>0</v>
      </c>
      <c r="AZ209" s="32">
        <f>ROUND(VLOOKUP($B209,'3.ข้อมูลงบทดลองปัจจุบัน'!$A$5:$CL$846,51,0),2)</f>
        <v>0</v>
      </c>
      <c r="BA209" s="32">
        <f>ROUND(VLOOKUP($B209,'3.ข้อมูลงบทดลองปัจจุบัน'!$A$5:$CL$846,52,0),2)</f>
        <v>0</v>
      </c>
      <c r="BB209" s="32">
        <f>ROUND(VLOOKUP($B209,'3.ข้อมูลงบทดลองปัจจุบัน'!$A$5:$CL$846,53,0),2)</f>
        <v>0</v>
      </c>
      <c r="BC209" s="32">
        <f>ROUND(VLOOKUP($B209,'3.ข้อมูลงบทดลองปัจจุบัน'!$A$5:$CL$846,54,0),2)</f>
        <v>0</v>
      </c>
      <c r="BD209" s="32">
        <f>ROUND(VLOOKUP($B209,'3.ข้อมูลงบทดลองปัจจุบัน'!$A$5:$CL$846,55,0),2)</f>
        <v>0</v>
      </c>
      <c r="BE209" s="32">
        <f>ROUND(VLOOKUP($B209,'3.ข้อมูลงบทดลองปัจจุบัน'!$A$5:$CL$846,56,0),2)</f>
        <v>3941.1</v>
      </c>
      <c r="BF209" s="32">
        <f>ROUND(VLOOKUP($B209,'3.ข้อมูลงบทดลองปัจจุบัน'!$A$5:$CL$846,57,0),2)</f>
        <v>0</v>
      </c>
      <c r="BG209" s="32">
        <f>ROUND(VLOOKUP($B209,'3.ข้อมูลงบทดลองปัจจุบัน'!$A$5:$CL$846,58,0),2)</f>
        <v>0</v>
      </c>
      <c r="BH209" s="32">
        <f>ROUND(VLOOKUP($B209,'3.ข้อมูลงบทดลองปัจจุบัน'!$A$5:$CL$846,59,0),2)</f>
        <v>82471.600000000006</v>
      </c>
      <c r="BI209" s="32">
        <f>ROUND(VLOOKUP($B209,'3.ข้อมูลงบทดลองปัจจุบัน'!$A$5:$CL$846,60,0),2)</f>
        <v>0</v>
      </c>
      <c r="BJ209" s="32">
        <f>ROUND(VLOOKUP($B209,'3.ข้อมูลงบทดลองปัจจุบัน'!$A$5:$CL$846,61,0),2)</f>
        <v>0</v>
      </c>
      <c r="BK209" s="32">
        <f>ROUND(VLOOKUP($B209,'3.ข้อมูลงบทดลองปัจจุบัน'!$A$5:$CL$846,62,0),2)</f>
        <v>0</v>
      </c>
      <c r="BL209" s="32">
        <f>ROUND(VLOOKUP($B209,'3.ข้อมูลงบทดลองปัจจุบัน'!$A$5:$CL$846,63,0),2)</f>
        <v>0</v>
      </c>
      <c r="BM209" s="32">
        <f>ROUND(VLOOKUP($B209,'3.ข้อมูลงบทดลองปัจจุบัน'!$A$5:$CL$846,64,0),2)</f>
        <v>0</v>
      </c>
      <c r="BN209" s="32">
        <f>ROUND(VLOOKUP($B209,'3.ข้อมูลงบทดลองปัจจุบัน'!$A$5:$CL$846,65,0),2)</f>
        <v>0</v>
      </c>
      <c r="BO209" s="32">
        <f>ROUND(VLOOKUP($B209,'3.ข้อมูลงบทดลองปัจจุบัน'!$A$5:$CL$846,66,0),2)</f>
        <v>0</v>
      </c>
      <c r="BP209" s="32">
        <f>ROUND(VLOOKUP($B209,'3.ข้อมูลงบทดลองปัจจุบัน'!$A$5:$CL$846,67,0),2)</f>
        <v>0</v>
      </c>
      <c r="BQ209" s="32">
        <f>ROUND(VLOOKUP($B209,'3.ข้อมูลงบทดลองปัจจุบัน'!$A$5:$CL$846,68,0),2)</f>
        <v>0</v>
      </c>
      <c r="BR209" s="32">
        <f>ROUND(VLOOKUP($B209,'3.ข้อมูลงบทดลองปัจจุบัน'!$A$5:$CL$846,69,0),2)</f>
        <v>2199.4</v>
      </c>
      <c r="BS209" s="32">
        <f>ROUND(VLOOKUP($B209,'3.ข้อมูลงบทดลองปัจจุบัน'!$A$5:$CL$846,70,0),2)</f>
        <v>0</v>
      </c>
      <c r="BT209" s="32">
        <f>ROUND(VLOOKUP($B209,'3.ข้อมูลงบทดลองปัจจุบัน'!$A$5:$CL$846,71,0),2)</f>
        <v>0</v>
      </c>
      <c r="BU209" s="32">
        <f>ROUND(VLOOKUP($B209,'3.ข้อมูลงบทดลองปัจจุบัน'!$A$5:$CL$846,72,0),2)</f>
        <v>0</v>
      </c>
      <c r="BV209" s="32">
        <f>ROUND(VLOOKUP($B209,'3.ข้อมูลงบทดลองปัจจุบัน'!$A$5:$CL$846,73,0),2)</f>
        <v>0</v>
      </c>
      <c r="BW209" s="32">
        <f>ROUND(VLOOKUP($B209,'3.ข้อมูลงบทดลองปัจจุบัน'!$A$5:$CL$846,74,0),2)</f>
        <v>0</v>
      </c>
      <c r="BX209" s="32">
        <f>ROUND(VLOOKUP($B209,'3.ข้อมูลงบทดลองปัจจุบัน'!$A$5:$CL$846,75,0),2)</f>
        <v>0</v>
      </c>
      <c r="BY209" s="32">
        <f>ROUND(VLOOKUP($B209,'3.ข้อมูลงบทดลองปัจจุบัน'!$A$5:$CL$846,76,0),2)</f>
        <v>0</v>
      </c>
      <c r="BZ209" s="32">
        <f>ROUND(VLOOKUP($B209,'3.ข้อมูลงบทดลองปัจจุบัน'!$A$5:$CL$846,77,0),2)</f>
        <v>0</v>
      </c>
      <c r="CA209" s="32">
        <f>ROUND(VLOOKUP($B209,'3.ข้อมูลงบทดลองปัจจุบัน'!$A$5:$CL$846,78,0),2)</f>
        <v>0</v>
      </c>
      <c r="CB209" s="32">
        <f>ROUND(VLOOKUP($B209,'3.ข้อมูลงบทดลองปัจจุบัน'!$A$5:$CL$846,79,0),2)</f>
        <v>0</v>
      </c>
      <c r="CC209" s="32">
        <f>ROUND(VLOOKUP($B209,'3.ข้อมูลงบทดลองปัจจุบัน'!$A$5:$CL$846,80,0),2)</f>
        <v>0</v>
      </c>
      <c r="CD209" s="32">
        <f>ROUND(VLOOKUP($B209,'3.ข้อมูลงบทดลองปัจจุบัน'!$A$5:$CL$846,81,0),2)</f>
        <v>0</v>
      </c>
      <c r="CE209" s="32">
        <f>ROUND(VLOOKUP($B209,'3.ข้อมูลงบทดลองปัจจุบัน'!$A$5:$CL$846,82,0),2)</f>
        <v>0</v>
      </c>
      <c r="CF209" s="32">
        <f>ROUND(VLOOKUP($B209,'3.ข้อมูลงบทดลองปัจจุบัน'!$A$5:$CL$846,83,0),2)</f>
        <v>49127.5</v>
      </c>
      <c r="CG209" s="32">
        <f>ROUND(VLOOKUP($B209,'3.ข้อมูลงบทดลองปัจจุบัน'!$A$5:$CL$846,84,0),2)</f>
        <v>0</v>
      </c>
      <c r="CH209" s="32">
        <f>ROUND(VLOOKUP($B209,'3.ข้อมูลงบทดลองปัจจุบัน'!$A$5:$CL$846,85,0),2)</f>
        <v>0</v>
      </c>
      <c r="CI209" s="32">
        <f>ROUND(VLOOKUP($B209,'3.ข้อมูลงบทดลองปัจจุบัน'!$A$5:$CL$846,86,0),2)</f>
        <v>0</v>
      </c>
      <c r="CJ209" s="32">
        <f>ROUND(VLOOKUP($B209,'3.ข้อมูลงบทดลองปัจจุบัน'!$A$5:$CL$846,87,0),2)</f>
        <v>0</v>
      </c>
      <c r="CK209" s="32">
        <f>ROUND(VLOOKUP($B209,'3.ข้อมูลงบทดลองปัจจุบัน'!$A$5:$CL$846,88,0),2)</f>
        <v>0</v>
      </c>
      <c r="CL209" s="32">
        <f>ROUND(VLOOKUP($B209,'3.ข้อมูลงบทดลองปัจจุบัน'!$A$5:$CL$846,89,0),2)</f>
        <v>0</v>
      </c>
      <c r="CM209" s="32">
        <f>ROUND(VLOOKUP($B209,'3.ข้อมูลงบทดลองปัจจุบัน'!$A$5:$CL$846,90,0),2)</f>
        <v>1458.79</v>
      </c>
      <c r="CO209" s="75"/>
    </row>
    <row r="210" spans="1:93" x14ac:dyDescent="0.7">
      <c r="A210" s="118" t="s">
        <v>1473</v>
      </c>
      <c r="B210" s="101" t="s">
        <v>761</v>
      </c>
      <c r="C210" s="100" t="s">
        <v>762</v>
      </c>
      <c r="D210" s="32">
        <f>ROUND(VLOOKUP($B210,'3.ข้อมูลงบทดลองปัจจุบัน'!$A$5:$CL$846,3,0),2)</f>
        <v>0</v>
      </c>
      <c r="E210" s="32">
        <f>ROUND(VLOOKUP($B210,'3.ข้อมูลงบทดลองปัจจุบัน'!$A$5:$CL$846,4,0),2)</f>
        <v>0</v>
      </c>
      <c r="F210" s="32">
        <f>ROUND(VLOOKUP($B210,'3.ข้อมูลงบทดลองปัจจุบัน'!$A$5:$CL$846,5,0),2)</f>
        <v>0</v>
      </c>
      <c r="G210" s="32">
        <f>ROUND(VLOOKUP($B210,'3.ข้อมูลงบทดลองปัจจุบัน'!$A$5:$CL$846,6,0),2)</f>
        <v>0</v>
      </c>
      <c r="H210" s="32">
        <f>ROUND(VLOOKUP($B210,'3.ข้อมูลงบทดลองปัจจุบัน'!$A$5:$CL$846,7,0),2)</f>
        <v>0</v>
      </c>
      <c r="I210" s="32">
        <f>ROUND(VLOOKUP($B210,'3.ข้อมูลงบทดลองปัจจุบัน'!$A$5:$CL$846,8,0),2)</f>
        <v>0</v>
      </c>
      <c r="J210" s="32">
        <f>ROUND(VLOOKUP($B210,'3.ข้อมูลงบทดลองปัจจุบัน'!$A$5:$CL$846,9,0),2)</f>
        <v>0</v>
      </c>
      <c r="K210" s="32">
        <f>ROUND(VLOOKUP($B210,'3.ข้อมูลงบทดลองปัจจุบัน'!$A$5:$CL$846,10,0),2)</f>
        <v>0</v>
      </c>
      <c r="L210" s="32">
        <f>ROUND(VLOOKUP($B210,'3.ข้อมูลงบทดลองปัจจุบัน'!$A$5:$CL$846,11,0),2)</f>
        <v>0</v>
      </c>
      <c r="M210" s="32">
        <f>ROUND(VLOOKUP($B210,'3.ข้อมูลงบทดลองปัจจุบัน'!$A$5:$CL$846,12,0),2)</f>
        <v>0</v>
      </c>
      <c r="N210" s="32">
        <f>ROUND(VLOOKUP($B210,'3.ข้อมูลงบทดลองปัจจุบัน'!$A$5:$CL$846,13,0),2)</f>
        <v>0</v>
      </c>
      <c r="O210" s="32">
        <f>ROUND(VLOOKUP($B210,'3.ข้อมูลงบทดลองปัจจุบัน'!$A$5:$CL$846,14,0),2)</f>
        <v>182150.25</v>
      </c>
      <c r="P210" s="32">
        <f>ROUND(VLOOKUP($B210,'3.ข้อมูลงบทดลองปัจจุบัน'!$A$5:$CL$846,15,0),2)</f>
        <v>0</v>
      </c>
      <c r="Q210" s="32">
        <f>ROUND(VLOOKUP($B210,'3.ข้อมูลงบทดลองปัจจุบัน'!$A$5:$CL$846,16,0),2)</f>
        <v>0</v>
      </c>
      <c r="R210" s="32">
        <f>ROUND(VLOOKUP($B210,'3.ข้อมูลงบทดลองปัจจุบัน'!$A$5:$CL$846,17,0),2)</f>
        <v>5497.79</v>
      </c>
      <c r="S210" s="32">
        <f>ROUND(VLOOKUP($B210,'3.ข้อมูลงบทดลองปัจจุบัน'!$A$5:$CL$846,18,0),2)</f>
        <v>0</v>
      </c>
      <c r="T210" s="32">
        <f>ROUND(VLOOKUP($B210,'3.ข้อมูลงบทดลองปัจจุบัน'!$A$5:$CL$846,19,0),2)</f>
        <v>84111.1</v>
      </c>
      <c r="U210" s="32">
        <f>ROUND(VLOOKUP($B210,'3.ข้อมูลงบทดลองปัจจุบัน'!$A$5:$CL$846,20,0),2)</f>
        <v>47682.2</v>
      </c>
      <c r="V210" s="32">
        <f>ROUND(VLOOKUP($B210,'3.ข้อมูลงบทดลองปัจจุบัน'!$A$5:$CL$846,21,0),2)</f>
        <v>18950</v>
      </c>
      <c r="W210" s="32">
        <f>ROUND(VLOOKUP($B210,'3.ข้อมูลงบทดลองปัจจุบัน'!$A$5:$CL$846,22,0),2)</f>
        <v>0</v>
      </c>
      <c r="X210" s="32">
        <f>ROUND(VLOOKUP($B210,'3.ข้อมูลงบทดลองปัจจุบัน'!$A$5:$CL$846,23,0),2)</f>
        <v>0</v>
      </c>
      <c r="Y210" s="32">
        <f>ROUND(VLOOKUP($B210,'3.ข้อมูลงบทดลองปัจจุบัน'!$A$5:$CL$846,24,0),2)</f>
        <v>0</v>
      </c>
      <c r="Z210" s="32">
        <f>ROUND(VLOOKUP($B210,'3.ข้อมูลงบทดลองปัจจุบัน'!$A$5:$CL$846,25,0),2)</f>
        <v>41436.699999999997</v>
      </c>
      <c r="AA210" s="32">
        <f>ROUND(VLOOKUP($B210,'3.ข้อมูลงบทดลองปัจจุบัน'!$A$5:$CL$846,26,0),2)</f>
        <v>0</v>
      </c>
      <c r="AB210" s="32">
        <f>ROUND(VLOOKUP($B210,'3.ข้อมูลงบทดลองปัจจุบัน'!$A$5:$CL$846,27,0),2)</f>
        <v>22563.31</v>
      </c>
      <c r="AC210" s="32">
        <f>ROUND(VLOOKUP($B210,'3.ข้อมูลงบทดลองปัจจุบัน'!$A$5:$CL$846,28,0),2)</f>
        <v>3018.7</v>
      </c>
      <c r="AD210" s="32">
        <f>ROUND(VLOOKUP($B210,'3.ข้อมูลงบทดลองปัจจุบัน'!$A$5:$CL$846,29,0),2)</f>
        <v>0</v>
      </c>
      <c r="AE210" s="32">
        <f>ROUND(VLOOKUP($B210,'3.ข้อมูลงบทดลองปัจจุบัน'!$A$5:$CL$846,30,0),2)</f>
        <v>0</v>
      </c>
      <c r="AF210" s="32">
        <f>ROUND(VLOOKUP($B210,'3.ข้อมูลงบทดลองปัจจุบัน'!$A$5:$CL$846,31,0),2)</f>
        <v>14932.48</v>
      </c>
      <c r="AG210" s="32">
        <f>ROUND(VLOOKUP($B210,'3.ข้อมูลงบทดลองปัจจุบัน'!$A$5:$CL$846,32,0),2)</f>
        <v>491.16</v>
      </c>
      <c r="AH210" s="32">
        <f>ROUND(VLOOKUP($B210,'3.ข้อมูลงบทดลองปัจจุบัน'!$A$5:$CL$846,33,0),2)</f>
        <v>0</v>
      </c>
      <c r="AI210" s="32">
        <f>ROUND(VLOOKUP($B210,'3.ข้อมูลงบทดลองปัจจุบัน'!$A$5:$CL$846,34,0),2)</f>
        <v>0</v>
      </c>
      <c r="AJ210" s="32">
        <f>ROUND(VLOOKUP($B210,'3.ข้อมูลงบทดลองปัจจุบัน'!$A$5:$CL$846,35,0),2)</f>
        <v>17933.939999999999</v>
      </c>
      <c r="AK210" s="32">
        <f>ROUND(VLOOKUP($B210,'3.ข้อมูลงบทดลองปัจจุบัน'!$A$5:$CL$846,36,0),2)</f>
        <v>30000</v>
      </c>
      <c r="AL210" s="32">
        <f>ROUND(VLOOKUP($B210,'3.ข้อมูลงบทดลองปัจจุบัน'!$A$5:$CL$846,37,0),2)</f>
        <v>0</v>
      </c>
      <c r="AM210" s="32">
        <f>ROUND(VLOOKUP($B210,'3.ข้อมูลงบทดลองปัจจุบัน'!$A$5:$CL$846,38,0),2)</f>
        <v>0</v>
      </c>
      <c r="AN210" s="32">
        <f>ROUND(VLOOKUP($B210,'3.ข้อมูลงบทดลองปัจจุบัน'!$A$5:$CL$846,39,0),2)</f>
        <v>0</v>
      </c>
      <c r="AO210" s="32">
        <f>ROUND(VLOOKUP($B210,'3.ข้อมูลงบทดลองปัจจุบัน'!$A$5:$CL$846,40,0),2)</f>
        <v>0</v>
      </c>
      <c r="AP210" s="32">
        <f>ROUND(VLOOKUP($B210,'3.ข้อมูลงบทดลองปัจจุบัน'!$A$5:$CL$846,41,0),2)</f>
        <v>0</v>
      </c>
      <c r="AQ210" s="32">
        <f>ROUND(VLOOKUP($B210,'3.ข้อมูลงบทดลองปัจจุบัน'!$A$5:$CL$846,42,0),2)</f>
        <v>0</v>
      </c>
      <c r="AR210" s="32">
        <f>ROUND(VLOOKUP($B210,'3.ข้อมูลงบทดลองปัจจุบัน'!$A$5:$CL$846,43,0),2)</f>
        <v>10804.56</v>
      </c>
      <c r="AS210" s="32">
        <f>ROUND(VLOOKUP($B210,'3.ข้อมูลงบทดลองปัจจุบัน'!$A$5:$CL$846,44,0),2)</f>
        <v>0</v>
      </c>
      <c r="AT210" s="32">
        <f>ROUND(VLOOKUP($B210,'3.ข้อมูลงบทดลองปัจจุบัน'!$A$5:$CL$846,45,0),2)</f>
        <v>0</v>
      </c>
      <c r="AU210" s="32">
        <f>ROUND(VLOOKUP($B210,'3.ข้อมูลงบทดลองปัจจุบัน'!$A$5:$CL$846,46,0),2)</f>
        <v>0</v>
      </c>
      <c r="AV210" s="32">
        <f>ROUND(VLOOKUP($B210,'3.ข้อมูลงบทดลองปัจจุบัน'!$A$5:$CL$846,47,0),2)</f>
        <v>0</v>
      </c>
      <c r="AW210" s="32">
        <f>ROUND(VLOOKUP($B210,'3.ข้อมูลงบทดลองปัจจุบัน'!$A$5:$CL$846,48,0),2)</f>
        <v>0</v>
      </c>
      <c r="AX210" s="32">
        <f>ROUND(VLOOKUP($B210,'3.ข้อมูลงบทดลองปัจจุบัน'!$A$5:$CL$846,49,0),2)</f>
        <v>0</v>
      </c>
      <c r="AY210" s="32">
        <f>ROUND(VLOOKUP($B210,'3.ข้อมูลงบทดลองปัจจุบัน'!$A$5:$CL$846,50,0),2)</f>
        <v>0</v>
      </c>
      <c r="AZ210" s="32">
        <f>ROUND(VLOOKUP($B210,'3.ข้อมูลงบทดลองปัจจุบัน'!$A$5:$CL$846,51,0),2)</f>
        <v>0</v>
      </c>
      <c r="BA210" s="32">
        <f>ROUND(VLOOKUP($B210,'3.ข้อมูลงบทดลองปัจจุบัน'!$A$5:$CL$846,52,0),2)</f>
        <v>0</v>
      </c>
      <c r="BB210" s="32">
        <f>ROUND(VLOOKUP($B210,'3.ข้อมูลงบทดลองปัจจุบัน'!$A$5:$CL$846,53,0),2)</f>
        <v>0</v>
      </c>
      <c r="BC210" s="32">
        <f>ROUND(VLOOKUP($B210,'3.ข้อมูลงบทดลองปัจจุบัน'!$A$5:$CL$846,54,0),2)</f>
        <v>0</v>
      </c>
      <c r="BD210" s="32">
        <f>ROUND(VLOOKUP($B210,'3.ข้อมูลงบทดลองปัจจุบัน'!$A$5:$CL$846,55,0),2)</f>
        <v>0</v>
      </c>
      <c r="BE210" s="32">
        <f>ROUND(VLOOKUP($B210,'3.ข้อมูลงบทดลองปัจจุบัน'!$A$5:$CL$846,56,0),2)</f>
        <v>20788.41</v>
      </c>
      <c r="BF210" s="32">
        <f>ROUND(VLOOKUP($B210,'3.ข้อมูลงบทดลองปัจจุบัน'!$A$5:$CL$846,57,0),2)</f>
        <v>0</v>
      </c>
      <c r="BG210" s="32">
        <f>ROUND(VLOOKUP($B210,'3.ข้อมูลงบทดลองปัจจุบัน'!$A$5:$CL$846,58,0),2)</f>
        <v>9916.7000000000007</v>
      </c>
      <c r="BH210" s="32">
        <f>ROUND(VLOOKUP($B210,'3.ข้อมูลงบทดลองปัจจุบัน'!$A$5:$CL$846,59,0),2)</f>
        <v>6649.98</v>
      </c>
      <c r="BI210" s="32">
        <f>ROUND(VLOOKUP($B210,'3.ข้อมูลงบทดลองปัจจุบัน'!$A$5:$CL$846,60,0),2)</f>
        <v>0</v>
      </c>
      <c r="BJ210" s="32">
        <f>ROUND(VLOOKUP($B210,'3.ข้อมูลงบทดลองปัจจุบัน'!$A$5:$CL$846,61,0),2)</f>
        <v>0</v>
      </c>
      <c r="BK210" s="32">
        <f>ROUND(VLOOKUP($B210,'3.ข้อมูลงบทดลองปัจจุบัน'!$A$5:$CL$846,62,0),2)</f>
        <v>50000</v>
      </c>
      <c r="BL210" s="32">
        <f>ROUND(VLOOKUP($B210,'3.ข้อมูลงบทดลองปัจจุบัน'!$A$5:$CL$846,63,0),2)</f>
        <v>59999</v>
      </c>
      <c r="BM210" s="32">
        <f>ROUND(VLOOKUP($B210,'3.ข้อมูลงบทดลองปัจจุบัน'!$A$5:$CL$846,64,0),2)</f>
        <v>0</v>
      </c>
      <c r="BN210" s="32">
        <f>ROUND(VLOOKUP($B210,'3.ข้อมูลงบทดลองปัจจุบัน'!$A$5:$CL$846,65,0),2)</f>
        <v>11297.53</v>
      </c>
      <c r="BO210" s="32">
        <f>ROUND(VLOOKUP($B210,'3.ข้อมูลงบทดลองปัจจุบัน'!$A$5:$CL$846,66,0),2)</f>
        <v>26133.3</v>
      </c>
      <c r="BP210" s="32">
        <f>ROUND(VLOOKUP($B210,'3.ข้อมูลงบทดลองปัจจุบัน'!$A$5:$CL$846,67,0),2)</f>
        <v>36766.699999999997</v>
      </c>
      <c r="BQ210" s="32">
        <f>ROUND(VLOOKUP($B210,'3.ข้อมูลงบทดลองปัจจุบัน'!$A$5:$CL$846,68,0),2)</f>
        <v>0</v>
      </c>
      <c r="BR210" s="32">
        <f>ROUND(VLOOKUP($B210,'3.ข้อมูลงบทดลองปัจจุบัน'!$A$5:$CL$846,69,0),2)</f>
        <v>248577.8</v>
      </c>
      <c r="BS210" s="32">
        <f>ROUND(VLOOKUP($B210,'3.ข้อมูลงบทดลองปัจจุบัน'!$A$5:$CL$846,70,0),2)</f>
        <v>0</v>
      </c>
      <c r="BT210" s="32">
        <f>ROUND(VLOOKUP($B210,'3.ข้อมูลงบทดลองปัจจุบัน'!$A$5:$CL$846,71,0),2)</f>
        <v>0</v>
      </c>
      <c r="BU210" s="32">
        <f>ROUND(VLOOKUP($B210,'3.ข้อมูลงบทดลองปัจจุบัน'!$A$5:$CL$846,72,0),2)</f>
        <v>0</v>
      </c>
      <c r="BV210" s="32">
        <f>ROUND(VLOOKUP($B210,'3.ข้อมูลงบทดลองปัจจุบัน'!$A$5:$CL$846,73,0),2)</f>
        <v>423350</v>
      </c>
      <c r="BW210" s="32">
        <f>ROUND(VLOOKUP($B210,'3.ข้อมูลงบทดลองปัจจุบัน'!$A$5:$CL$846,74,0),2)</f>
        <v>0</v>
      </c>
      <c r="BX210" s="32">
        <f>ROUND(VLOOKUP($B210,'3.ข้อมูลงบทดลองปัจจุบัน'!$A$5:$CL$846,75,0),2)</f>
        <v>24542</v>
      </c>
      <c r="BY210" s="32">
        <f>ROUND(VLOOKUP($B210,'3.ข้อมูลงบทดลองปัจจุบัน'!$A$5:$CL$846,76,0),2)</f>
        <v>152777.72</v>
      </c>
      <c r="BZ210" s="32">
        <f>ROUND(VLOOKUP($B210,'3.ข้อมูลงบทดลองปัจจุบัน'!$A$5:$CL$846,77,0),2)</f>
        <v>0</v>
      </c>
      <c r="CA210" s="32">
        <f>ROUND(VLOOKUP($B210,'3.ข้อมูลงบทดลองปัจจุบัน'!$A$5:$CL$846,78,0),2)</f>
        <v>0</v>
      </c>
      <c r="CB210" s="32">
        <f>ROUND(VLOOKUP($B210,'3.ข้อมูลงบทดลองปัจจุบัน'!$A$5:$CL$846,79,0),2)</f>
        <v>39572.199999999997</v>
      </c>
      <c r="CC210" s="32">
        <f>ROUND(VLOOKUP($B210,'3.ข้อมูลงบทดลองปัจจุบัน'!$A$5:$CL$846,80,0),2)</f>
        <v>29284.7</v>
      </c>
      <c r="CD210" s="32">
        <f>ROUND(VLOOKUP($B210,'3.ข้อมูลงบทดลองปัจจุบัน'!$A$5:$CL$846,81,0),2)</f>
        <v>0</v>
      </c>
      <c r="CE210" s="32">
        <f>ROUND(VLOOKUP($B210,'3.ข้อมูลงบทดลองปัจจุบัน'!$A$5:$CL$846,82,0),2)</f>
        <v>0</v>
      </c>
      <c r="CF210" s="32">
        <f>ROUND(VLOOKUP($B210,'3.ข้อมูลงบทดลองปัจจุบัน'!$A$5:$CL$846,83,0),2)</f>
        <v>131010.4</v>
      </c>
      <c r="CG210" s="32">
        <f>ROUND(VLOOKUP($B210,'3.ข้อมูลงบทดลองปัจจุบัน'!$A$5:$CL$846,84,0),2)</f>
        <v>0</v>
      </c>
      <c r="CH210" s="32">
        <f>ROUND(VLOOKUP($B210,'3.ข้อมูลงบทดลองปัจจุบัน'!$A$5:$CL$846,85,0),2)</f>
        <v>0</v>
      </c>
      <c r="CI210" s="32">
        <f>ROUND(VLOOKUP($B210,'3.ข้อมูลงบทดลองปัจจุบัน'!$A$5:$CL$846,86,0),2)</f>
        <v>0</v>
      </c>
      <c r="CJ210" s="32">
        <f>ROUND(VLOOKUP($B210,'3.ข้อมูลงบทดลองปัจจุบัน'!$A$5:$CL$846,87,0),2)</f>
        <v>0</v>
      </c>
      <c r="CK210" s="32">
        <f>ROUND(VLOOKUP($B210,'3.ข้อมูลงบทดลองปัจจุบัน'!$A$5:$CL$846,88,0),2)</f>
        <v>10555.5</v>
      </c>
      <c r="CL210" s="32">
        <f>ROUND(VLOOKUP($B210,'3.ข้อมูลงบทดลองปัจจุบัน'!$A$5:$CL$846,89,0),2)</f>
        <v>0</v>
      </c>
      <c r="CM210" s="32">
        <f>ROUND(VLOOKUP($B210,'3.ข้อมูลงบทดลองปัจจุบัน'!$A$5:$CL$846,90,0),2)</f>
        <v>256625</v>
      </c>
      <c r="CO210" s="75"/>
    </row>
    <row r="211" spans="1:93" x14ac:dyDescent="0.7">
      <c r="A211" s="118" t="s">
        <v>1473</v>
      </c>
      <c r="B211" s="101" t="s">
        <v>763</v>
      </c>
      <c r="C211" s="100" t="s">
        <v>764</v>
      </c>
      <c r="D211" s="32">
        <f>ROUND(VLOOKUP($B211,'3.ข้อมูลงบทดลองปัจจุบัน'!$A$5:$CL$846,3,0),2)</f>
        <v>0</v>
      </c>
      <c r="E211" s="32">
        <f>ROUND(VLOOKUP($B211,'3.ข้อมูลงบทดลองปัจจุบัน'!$A$5:$CL$846,4,0),2)</f>
        <v>0</v>
      </c>
      <c r="F211" s="32">
        <f>ROUND(VLOOKUP($B211,'3.ข้อมูลงบทดลองปัจจุบัน'!$A$5:$CL$846,5,0),2)</f>
        <v>0</v>
      </c>
      <c r="G211" s="32">
        <f>ROUND(VLOOKUP($B211,'3.ข้อมูลงบทดลองปัจจุบัน'!$A$5:$CL$846,6,0),2)</f>
        <v>0</v>
      </c>
      <c r="H211" s="32">
        <f>ROUND(VLOOKUP($B211,'3.ข้อมูลงบทดลองปัจจุบัน'!$A$5:$CL$846,7,0),2)</f>
        <v>0</v>
      </c>
      <c r="I211" s="32">
        <f>ROUND(VLOOKUP($B211,'3.ข้อมูลงบทดลองปัจจุบัน'!$A$5:$CL$846,8,0),2)</f>
        <v>0</v>
      </c>
      <c r="J211" s="32">
        <f>ROUND(VLOOKUP($B211,'3.ข้อมูลงบทดลองปัจจุบัน'!$A$5:$CL$846,9,0),2)</f>
        <v>0</v>
      </c>
      <c r="K211" s="32">
        <f>ROUND(VLOOKUP($B211,'3.ข้อมูลงบทดลองปัจจุบัน'!$A$5:$CL$846,10,0),2)</f>
        <v>0</v>
      </c>
      <c r="L211" s="32">
        <f>ROUND(VLOOKUP($B211,'3.ข้อมูลงบทดลองปัจจุบัน'!$A$5:$CL$846,11,0),2)</f>
        <v>0</v>
      </c>
      <c r="M211" s="32">
        <f>ROUND(VLOOKUP($B211,'3.ข้อมูลงบทดลองปัจจุบัน'!$A$5:$CL$846,12,0),2)</f>
        <v>0</v>
      </c>
      <c r="N211" s="32">
        <f>ROUND(VLOOKUP($B211,'3.ข้อมูลงบทดลองปัจจุบัน'!$A$5:$CL$846,13,0),2)</f>
        <v>0</v>
      </c>
      <c r="O211" s="32">
        <f>ROUND(VLOOKUP($B211,'3.ข้อมูลงบทดลองปัจจุบัน'!$A$5:$CL$846,14,0),2)</f>
        <v>0</v>
      </c>
      <c r="P211" s="32">
        <f>ROUND(VLOOKUP($B211,'3.ข้อมูลงบทดลองปัจจุบัน'!$A$5:$CL$846,15,0),2)</f>
        <v>0</v>
      </c>
      <c r="Q211" s="32">
        <f>ROUND(VLOOKUP($B211,'3.ข้อมูลงบทดลองปัจจุบัน'!$A$5:$CL$846,16,0),2)</f>
        <v>0</v>
      </c>
      <c r="R211" s="32">
        <f>ROUND(VLOOKUP($B211,'3.ข้อมูลงบทดลองปัจจุบัน'!$A$5:$CL$846,17,0),2)</f>
        <v>0</v>
      </c>
      <c r="S211" s="32">
        <f>ROUND(VLOOKUP($B211,'3.ข้อมูลงบทดลองปัจจุบัน'!$A$5:$CL$846,18,0),2)</f>
        <v>1791.66</v>
      </c>
      <c r="T211" s="32">
        <f>ROUND(VLOOKUP($B211,'3.ข้อมูลงบทดลองปัจจุบัน'!$A$5:$CL$846,19,0),2)</f>
        <v>0</v>
      </c>
      <c r="U211" s="32">
        <f>ROUND(VLOOKUP($B211,'3.ข้อมูลงบทดลองปัจจุบัน'!$A$5:$CL$846,20,0),2)</f>
        <v>0</v>
      </c>
      <c r="V211" s="32">
        <f>ROUND(VLOOKUP($B211,'3.ข้อมูลงบทดลองปัจจุบัน'!$A$5:$CL$846,21,0),2)</f>
        <v>0</v>
      </c>
      <c r="W211" s="32">
        <f>ROUND(VLOOKUP($B211,'3.ข้อมูลงบทดลองปัจจุบัน'!$A$5:$CL$846,22,0),2)</f>
        <v>0</v>
      </c>
      <c r="X211" s="32">
        <f>ROUND(VLOOKUP($B211,'3.ข้อมูลงบทดลองปัจจุบัน'!$A$5:$CL$846,23,0),2)</f>
        <v>0</v>
      </c>
      <c r="Y211" s="32">
        <f>ROUND(VLOOKUP($B211,'3.ข้อมูลงบทดลองปัจจุบัน'!$A$5:$CL$846,24,0),2)</f>
        <v>0</v>
      </c>
      <c r="Z211" s="32">
        <f>ROUND(VLOOKUP($B211,'3.ข้อมูลงบทดลองปัจจุบัน'!$A$5:$CL$846,25,0),2)</f>
        <v>226696.71</v>
      </c>
      <c r="AA211" s="32">
        <f>ROUND(VLOOKUP($B211,'3.ข้อมูลงบทดลองปัจจุบัน'!$A$5:$CL$846,26,0),2)</f>
        <v>0</v>
      </c>
      <c r="AB211" s="32">
        <f>ROUND(VLOOKUP($B211,'3.ข้อมูลงบทดลองปัจจุบัน'!$A$5:$CL$846,27,0),2)</f>
        <v>0</v>
      </c>
      <c r="AC211" s="32">
        <f>ROUND(VLOOKUP($B211,'3.ข้อมูลงบทดลองปัจจุบัน'!$A$5:$CL$846,28,0),2)</f>
        <v>0</v>
      </c>
      <c r="AD211" s="32">
        <f>ROUND(VLOOKUP($B211,'3.ข้อมูลงบทดลองปัจจุบัน'!$A$5:$CL$846,29,0),2)</f>
        <v>0</v>
      </c>
      <c r="AE211" s="32">
        <f>ROUND(VLOOKUP($B211,'3.ข้อมูลงบทดลองปัจจุบัน'!$A$5:$CL$846,30,0),2)</f>
        <v>0</v>
      </c>
      <c r="AF211" s="32">
        <f>ROUND(VLOOKUP($B211,'3.ข้อมูลงบทดลองปัจจุบัน'!$A$5:$CL$846,31,0),2)</f>
        <v>0</v>
      </c>
      <c r="AG211" s="32">
        <f>ROUND(VLOOKUP($B211,'3.ข้อมูลงบทดลองปัจจุบัน'!$A$5:$CL$846,32,0),2)</f>
        <v>40802.620000000003</v>
      </c>
      <c r="AH211" s="32">
        <f>ROUND(VLOOKUP($B211,'3.ข้อมูลงบทดลองปัจจุบัน'!$A$5:$CL$846,33,0),2)</f>
        <v>0</v>
      </c>
      <c r="AI211" s="32">
        <f>ROUND(VLOOKUP($B211,'3.ข้อมูลงบทดลองปัจจุบัน'!$A$5:$CL$846,34,0),2)</f>
        <v>0</v>
      </c>
      <c r="AJ211" s="32">
        <f>ROUND(VLOOKUP($B211,'3.ข้อมูลงบทดลองปัจจุบัน'!$A$5:$CL$846,35,0),2)</f>
        <v>9613.7800000000007</v>
      </c>
      <c r="AK211" s="32">
        <f>ROUND(VLOOKUP($B211,'3.ข้อมูลงบทดลองปัจจุบัน'!$A$5:$CL$846,36,0),2)</f>
        <v>0</v>
      </c>
      <c r="AL211" s="32">
        <f>ROUND(VLOOKUP($B211,'3.ข้อมูลงบทดลองปัจจุบัน'!$A$5:$CL$846,37,0),2)</f>
        <v>0</v>
      </c>
      <c r="AM211" s="32">
        <f>ROUND(VLOOKUP($B211,'3.ข้อมูลงบทดลองปัจจุบัน'!$A$5:$CL$846,38,0),2)</f>
        <v>0</v>
      </c>
      <c r="AN211" s="32">
        <f>ROUND(VLOOKUP($B211,'3.ข้อมูลงบทดลองปัจจุบัน'!$A$5:$CL$846,39,0),2)</f>
        <v>0</v>
      </c>
      <c r="AO211" s="32">
        <f>ROUND(VLOOKUP($B211,'3.ข้อมูลงบทดลองปัจจุบัน'!$A$5:$CL$846,40,0),2)</f>
        <v>110471.17</v>
      </c>
      <c r="AP211" s="32">
        <f>ROUND(VLOOKUP($B211,'3.ข้อมูลงบทดลองปัจจุบัน'!$A$5:$CL$846,41,0),2)</f>
        <v>0</v>
      </c>
      <c r="AQ211" s="32">
        <f>ROUND(VLOOKUP($B211,'3.ข้อมูลงบทดลองปัจจุบัน'!$A$5:$CL$846,42,0),2)</f>
        <v>0</v>
      </c>
      <c r="AR211" s="32">
        <f>ROUND(VLOOKUP($B211,'3.ข้อมูลงบทดลองปัจจุบัน'!$A$5:$CL$846,43,0),2)</f>
        <v>0</v>
      </c>
      <c r="AS211" s="32">
        <f>ROUND(VLOOKUP($B211,'3.ข้อมูลงบทดลองปัจจุบัน'!$A$5:$CL$846,44,0),2)</f>
        <v>0</v>
      </c>
      <c r="AT211" s="32">
        <f>ROUND(VLOOKUP($B211,'3.ข้อมูลงบทดลองปัจจุบัน'!$A$5:$CL$846,45,0),2)</f>
        <v>0</v>
      </c>
      <c r="AU211" s="32">
        <f>ROUND(VLOOKUP($B211,'3.ข้อมูลงบทดลองปัจจุบัน'!$A$5:$CL$846,46,0),2)</f>
        <v>0</v>
      </c>
      <c r="AV211" s="32">
        <f>ROUND(VLOOKUP($B211,'3.ข้อมูลงบทดลองปัจจุบัน'!$A$5:$CL$846,47,0),2)</f>
        <v>0</v>
      </c>
      <c r="AW211" s="32">
        <f>ROUND(VLOOKUP($B211,'3.ข้อมูลงบทดลองปัจจุบัน'!$A$5:$CL$846,48,0),2)</f>
        <v>0</v>
      </c>
      <c r="AX211" s="32">
        <f>ROUND(VLOOKUP($B211,'3.ข้อมูลงบทดลองปัจจุบัน'!$A$5:$CL$846,49,0),2)</f>
        <v>0</v>
      </c>
      <c r="AY211" s="32">
        <f>ROUND(VLOOKUP($B211,'3.ข้อมูลงบทดลองปัจจุบัน'!$A$5:$CL$846,50,0),2)</f>
        <v>0</v>
      </c>
      <c r="AZ211" s="32">
        <f>ROUND(VLOOKUP($B211,'3.ข้อมูลงบทดลองปัจจุบัน'!$A$5:$CL$846,51,0),2)</f>
        <v>0</v>
      </c>
      <c r="BA211" s="32">
        <f>ROUND(VLOOKUP($B211,'3.ข้อมูลงบทดลองปัจจุบัน'!$A$5:$CL$846,52,0),2)</f>
        <v>0</v>
      </c>
      <c r="BB211" s="32">
        <f>ROUND(VLOOKUP($B211,'3.ข้อมูลงบทดลองปัจจุบัน'!$A$5:$CL$846,53,0),2)</f>
        <v>0</v>
      </c>
      <c r="BC211" s="32">
        <f>ROUND(VLOOKUP($B211,'3.ข้อมูลงบทดลองปัจจุบัน'!$A$5:$CL$846,54,0),2)</f>
        <v>0</v>
      </c>
      <c r="BD211" s="32">
        <f>ROUND(VLOOKUP($B211,'3.ข้อมูลงบทดลองปัจจุบัน'!$A$5:$CL$846,55,0),2)</f>
        <v>0</v>
      </c>
      <c r="BE211" s="32">
        <f>ROUND(VLOOKUP($B211,'3.ข้อมูลงบทดลองปัจจุบัน'!$A$5:$CL$846,56,0),2)</f>
        <v>753159.16</v>
      </c>
      <c r="BF211" s="32">
        <f>ROUND(VLOOKUP($B211,'3.ข้อมูลงบทดลองปัจจุบัน'!$A$5:$CL$846,57,0),2)</f>
        <v>221153.2</v>
      </c>
      <c r="BG211" s="32">
        <f>ROUND(VLOOKUP($B211,'3.ข้อมูลงบทดลองปัจจุบัน'!$A$5:$CL$846,58,0),2)</f>
        <v>0</v>
      </c>
      <c r="BH211" s="32">
        <f>ROUND(VLOOKUP($B211,'3.ข้อมูลงบทดลองปัจจุบัน'!$A$5:$CL$846,59,0),2)</f>
        <v>1744919.4</v>
      </c>
      <c r="BI211" s="32">
        <f>ROUND(VLOOKUP($B211,'3.ข้อมูลงบทดลองปัจจุบัน'!$A$5:$CL$846,60,0),2)</f>
        <v>0</v>
      </c>
      <c r="BJ211" s="32">
        <f>ROUND(VLOOKUP($B211,'3.ข้อมูลงบทดลองปัจจุบัน'!$A$5:$CL$846,61,0),2)</f>
        <v>0</v>
      </c>
      <c r="BK211" s="32">
        <f>ROUND(VLOOKUP($B211,'3.ข้อมูลงบทดลองปัจจุบัน'!$A$5:$CL$846,62,0),2)</f>
        <v>0</v>
      </c>
      <c r="BL211" s="32">
        <f>ROUND(VLOOKUP($B211,'3.ข้อมูลงบทดลองปัจจุบัน'!$A$5:$CL$846,63,0),2)</f>
        <v>0</v>
      </c>
      <c r="BM211" s="32">
        <f>ROUND(VLOOKUP($B211,'3.ข้อมูลงบทดลองปัจจุบัน'!$A$5:$CL$846,64,0),2)</f>
        <v>0</v>
      </c>
      <c r="BN211" s="32">
        <f>ROUND(VLOOKUP($B211,'3.ข้อมูลงบทดลองปัจจุบัน'!$A$5:$CL$846,65,0),2)</f>
        <v>9791.7000000000007</v>
      </c>
      <c r="BO211" s="32">
        <f>ROUND(VLOOKUP($B211,'3.ข้อมูลงบทดลองปัจจุบัน'!$A$5:$CL$846,66,0),2)</f>
        <v>35908.300000000003</v>
      </c>
      <c r="BP211" s="32">
        <f>ROUND(VLOOKUP($B211,'3.ข้อมูลงบทดลองปัจจุบัน'!$A$5:$CL$846,67,0),2)</f>
        <v>0</v>
      </c>
      <c r="BQ211" s="32">
        <f>ROUND(VLOOKUP($B211,'3.ข้อมูลงบทดลองปัจจุบัน'!$A$5:$CL$846,68,0),2)</f>
        <v>0</v>
      </c>
      <c r="BR211" s="32">
        <f>ROUND(VLOOKUP($B211,'3.ข้อมูลงบทดลองปัจจุบัน'!$A$5:$CL$846,69,0),2)</f>
        <v>5555.56</v>
      </c>
      <c r="BS211" s="32">
        <f>ROUND(VLOOKUP($B211,'3.ข้อมูลงบทดลองปัจจุบัน'!$A$5:$CL$846,70,0),2)</f>
        <v>2842264.12</v>
      </c>
      <c r="BT211" s="32">
        <f>ROUND(VLOOKUP($B211,'3.ข้อมูลงบทดลองปัจจุบัน'!$A$5:$CL$846,71,0),2)</f>
        <v>0</v>
      </c>
      <c r="BU211" s="32">
        <f>ROUND(VLOOKUP($B211,'3.ข้อมูลงบทดลองปัจจุบัน'!$A$5:$CL$846,72,0),2)</f>
        <v>0</v>
      </c>
      <c r="BV211" s="32">
        <f>ROUND(VLOOKUP($B211,'3.ข้อมูลงบทดลองปัจจุบัน'!$A$5:$CL$846,73,0),2)</f>
        <v>0</v>
      </c>
      <c r="BW211" s="32">
        <f>ROUND(VLOOKUP($B211,'3.ข้อมูลงบทดลองปัจจุบัน'!$A$5:$CL$846,74,0),2)</f>
        <v>0</v>
      </c>
      <c r="BX211" s="32">
        <f>ROUND(VLOOKUP($B211,'3.ข้อมูลงบทดลองปัจจุบัน'!$A$5:$CL$846,75,0),2)</f>
        <v>0</v>
      </c>
      <c r="BY211" s="32">
        <f>ROUND(VLOOKUP($B211,'3.ข้อมูลงบทดลองปัจจุบัน'!$A$5:$CL$846,76,0),2)</f>
        <v>0</v>
      </c>
      <c r="BZ211" s="32">
        <f>ROUND(VLOOKUP($B211,'3.ข้อมูลงบทดลองปัจจุบัน'!$A$5:$CL$846,77,0),2)</f>
        <v>0</v>
      </c>
      <c r="CA211" s="32">
        <f>ROUND(VLOOKUP($B211,'3.ข้อมูลงบทดลองปัจจุบัน'!$A$5:$CL$846,78,0),2)</f>
        <v>0</v>
      </c>
      <c r="CB211" s="32">
        <f>ROUND(VLOOKUP($B211,'3.ข้อมูลงบทดลองปัจจุบัน'!$A$5:$CL$846,79,0),2)</f>
        <v>0</v>
      </c>
      <c r="CC211" s="32">
        <f>ROUND(VLOOKUP($B211,'3.ข้อมูลงบทดลองปัจจุบัน'!$A$5:$CL$846,80,0),2)</f>
        <v>0</v>
      </c>
      <c r="CD211" s="32">
        <f>ROUND(VLOOKUP($B211,'3.ข้อมูลงบทดลองปัจจุบัน'!$A$5:$CL$846,81,0),2)</f>
        <v>0</v>
      </c>
      <c r="CE211" s="32">
        <f>ROUND(VLOOKUP($B211,'3.ข้อมูลงบทดลองปัจจุบัน'!$A$5:$CL$846,82,0),2)</f>
        <v>0</v>
      </c>
      <c r="CF211" s="32">
        <f>ROUND(VLOOKUP($B211,'3.ข้อมูลงบทดลองปัจจุบัน'!$A$5:$CL$846,83,0),2)</f>
        <v>0</v>
      </c>
      <c r="CG211" s="32">
        <f>ROUND(VLOOKUP($B211,'3.ข้อมูลงบทดลองปัจจุบัน'!$A$5:$CL$846,84,0),2)</f>
        <v>0</v>
      </c>
      <c r="CH211" s="32">
        <f>ROUND(VLOOKUP($B211,'3.ข้อมูลงบทดลองปัจจุบัน'!$A$5:$CL$846,85,0),2)</f>
        <v>0</v>
      </c>
      <c r="CI211" s="32">
        <f>ROUND(VLOOKUP($B211,'3.ข้อมูลงบทดลองปัจจุบัน'!$A$5:$CL$846,86,0),2)</f>
        <v>0</v>
      </c>
      <c r="CJ211" s="32">
        <f>ROUND(VLOOKUP($B211,'3.ข้อมูลงบทดลองปัจจุบัน'!$A$5:$CL$846,87,0),2)</f>
        <v>0</v>
      </c>
      <c r="CK211" s="32">
        <f>ROUND(VLOOKUP($B211,'3.ข้อมูลงบทดลองปัจจุบัน'!$A$5:$CL$846,88,0),2)</f>
        <v>0</v>
      </c>
      <c r="CL211" s="32">
        <f>ROUND(VLOOKUP($B211,'3.ข้อมูลงบทดลองปัจจุบัน'!$A$5:$CL$846,89,0),2)</f>
        <v>0</v>
      </c>
      <c r="CM211" s="32">
        <f>ROUND(VLOOKUP($B211,'3.ข้อมูลงบทดลองปัจจุบัน'!$A$5:$CL$846,90,0),2)</f>
        <v>0</v>
      </c>
      <c r="CO211" s="75"/>
    </row>
    <row r="212" spans="1:93" x14ac:dyDescent="0.7">
      <c r="A212" s="118" t="s">
        <v>1473</v>
      </c>
      <c r="B212" s="101" t="s">
        <v>765</v>
      </c>
      <c r="C212" s="100" t="s">
        <v>766</v>
      </c>
      <c r="D212" s="32">
        <f>ROUND(VLOOKUP($B212,'3.ข้อมูลงบทดลองปัจจุบัน'!$A$5:$CL$846,3,0),2)</f>
        <v>424999.46</v>
      </c>
      <c r="E212" s="32">
        <f>ROUND(VLOOKUP($B212,'3.ข้อมูลงบทดลองปัจจุบัน'!$A$5:$CL$846,4,0),2)</f>
        <v>0</v>
      </c>
      <c r="F212" s="32">
        <f>ROUND(VLOOKUP($B212,'3.ข้อมูลงบทดลองปัจจุบัน'!$A$5:$CL$846,5,0),2)</f>
        <v>0</v>
      </c>
      <c r="G212" s="32">
        <f>ROUND(VLOOKUP($B212,'3.ข้อมูลงบทดลองปัจจุบัน'!$A$5:$CL$846,6,0),2)</f>
        <v>0</v>
      </c>
      <c r="H212" s="32">
        <f>ROUND(VLOOKUP($B212,'3.ข้อมูลงบทดลองปัจจุบัน'!$A$5:$CL$846,7,0),2)</f>
        <v>209547.07</v>
      </c>
      <c r="I212" s="32">
        <f>ROUND(VLOOKUP($B212,'3.ข้อมูลงบทดลองปัจจุบัน'!$A$5:$CL$846,8,0),2)</f>
        <v>0</v>
      </c>
      <c r="J212" s="32">
        <f>ROUND(VLOOKUP($B212,'3.ข้อมูลงบทดลองปัจจุบัน'!$A$5:$CL$846,9,0),2)</f>
        <v>0</v>
      </c>
      <c r="K212" s="32">
        <f>ROUND(VLOOKUP($B212,'3.ข้อมูลงบทดลองปัจจุบัน'!$A$5:$CL$846,10,0),2)</f>
        <v>0</v>
      </c>
      <c r="L212" s="32">
        <f>ROUND(VLOOKUP($B212,'3.ข้อมูลงบทดลองปัจจุบัน'!$A$5:$CL$846,11,0),2)</f>
        <v>0</v>
      </c>
      <c r="M212" s="32">
        <f>ROUND(VLOOKUP($B212,'3.ข้อมูลงบทดลองปัจจุบัน'!$A$5:$CL$846,12,0),2)</f>
        <v>0</v>
      </c>
      <c r="N212" s="32">
        <f>ROUND(VLOOKUP($B212,'3.ข้อมูลงบทดลองปัจจุบัน'!$A$5:$CL$846,13,0),2)</f>
        <v>591441.6</v>
      </c>
      <c r="O212" s="32">
        <f>ROUND(VLOOKUP($B212,'3.ข้อมูลงบทดลองปัจจุบัน'!$A$5:$CL$846,14,0),2)</f>
        <v>0</v>
      </c>
      <c r="P212" s="32">
        <f>ROUND(VLOOKUP($B212,'3.ข้อมูลงบทดลองปัจจุบัน'!$A$5:$CL$846,15,0),2)</f>
        <v>425833.39</v>
      </c>
      <c r="Q212" s="32">
        <f>ROUND(VLOOKUP($B212,'3.ข้อมูลงบทดลองปัจจุบัน'!$A$5:$CL$846,16,0),2)</f>
        <v>758000</v>
      </c>
      <c r="R212" s="32">
        <f>ROUND(VLOOKUP($B212,'3.ข้อมูลงบทดลองปัจจุบัน'!$A$5:$CL$846,17,0),2)</f>
        <v>0</v>
      </c>
      <c r="S212" s="32">
        <f>ROUND(VLOOKUP($B212,'3.ข้อมูลงบทดลองปัจจุบัน'!$A$5:$CL$846,18,0),2)</f>
        <v>249799.98</v>
      </c>
      <c r="T212" s="32">
        <f>ROUND(VLOOKUP($B212,'3.ข้อมูลงบทดลองปัจจุบัน'!$A$5:$CL$846,19,0),2)</f>
        <v>758000</v>
      </c>
      <c r="U212" s="32">
        <f>ROUND(VLOOKUP($B212,'3.ข้อมูลงบทดลองปัจจุบัน'!$A$5:$CL$846,20,0),2)</f>
        <v>0</v>
      </c>
      <c r="V212" s="32">
        <f>ROUND(VLOOKUP($B212,'3.ข้อมูลงบทดลองปัจจุบัน'!$A$5:$CL$846,21,0),2)</f>
        <v>0</v>
      </c>
      <c r="W212" s="32">
        <f>ROUND(VLOOKUP($B212,'3.ข้อมูลงบทดลองปัจจุบัน'!$A$5:$CL$846,22,0),2)</f>
        <v>0</v>
      </c>
      <c r="X212" s="32">
        <f>ROUND(VLOOKUP($B212,'3.ข้อมูลงบทดลองปัจจุบัน'!$A$5:$CL$846,23,0),2)</f>
        <v>745424.65</v>
      </c>
      <c r="Y212" s="32">
        <f>ROUND(VLOOKUP($B212,'3.ข้อมูลงบทดลองปัจจุบัน'!$A$5:$CL$846,24,0),2)</f>
        <v>0</v>
      </c>
      <c r="Z212" s="32">
        <f>ROUND(VLOOKUP($B212,'3.ข้อมูลงบทดลองปัจจุบัน'!$A$5:$CL$846,25,0),2)</f>
        <v>0</v>
      </c>
      <c r="AA212" s="32">
        <f>ROUND(VLOOKUP($B212,'3.ข้อมูลงบทดลองปัจจุบัน'!$A$5:$CL$846,26,0),2)</f>
        <v>0</v>
      </c>
      <c r="AB212" s="32">
        <f>ROUND(VLOOKUP($B212,'3.ข้อมูลงบทดลองปัจจุบัน'!$A$5:$CL$846,27,0),2)</f>
        <v>350000</v>
      </c>
      <c r="AC212" s="32">
        <f>ROUND(VLOOKUP($B212,'3.ข้อมูลงบทดลองปัจจุบัน'!$A$5:$CL$846,28,0),2)</f>
        <v>0</v>
      </c>
      <c r="AD212" s="32">
        <f>ROUND(VLOOKUP($B212,'3.ข้อมูลงบทดลองปัจจุบัน'!$A$5:$CL$846,29,0),2)</f>
        <v>245000</v>
      </c>
      <c r="AE212" s="32">
        <f>ROUND(VLOOKUP($B212,'3.ข้อมูลงบทดลองปัจจุบัน'!$A$5:$CL$846,30,0),2)</f>
        <v>420662.16</v>
      </c>
      <c r="AF212" s="32">
        <f>ROUND(VLOOKUP($B212,'3.ข้อมูลงบทดลองปัจจุบัน'!$A$5:$CL$846,31,0),2)</f>
        <v>349808.23</v>
      </c>
      <c r="AG212" s="32">
        <f>ROUND(VLOOKUP($B212,'3.ข้อมูลงบทดลองปัจจุบัน'!$A$5:$CL$846,32,0),2)</f>
        <v>320151.62</v>
      </c>
      <c r="AH212" s="32">
        <f>ROUND(VLOOKUP($B212,'3.ข้อมูลงบทดลองปัจจุบัน'!$A$5:$CL$846,33,0),2)</f>
        <v>0</v>
      </c>
      <c r="AI212" s="32">
        <f>ROUND(VLOOKUP($B212,'3.ข้อมูลงบทดลองปัจจุบัน'!$A$5:$CL$846,34,0),2)</f>
        <v>528214.99</v>
      </c>
      <c r="AJ212" s="32">
        <f>ROUND(VLOOKUP($B212,'3.ข้อมูลงบทดลองปัจจุบัน'!$A$5:$CL$846,35,0),2)</f>
        <v>349808.22</v>
      </c>
      <c r="AK212" s="32">
        <f>ROUND(VLOOKUP($B212,'3.ข้อมูลงบทดลองปัจจุบัน'!$A$5:$CL$846,36,0),2)</f>
        <v>350000</v>
      </c>
      <c r="AL212" s="32">
        <f>ROUND(VLOOKUP($B212,'3.ข้อมูลงบทดลองปัจจุบัน'!$A$5:$CL$846,37,0),2)</f>
        <v>423593.24</v>
      </c>
      <c r="AM212" s="32">
        <f>ROUND(VLOOKUP($B212,'3.ข้อมูลงบทดลองปัจจุบัน'!$A$5:$CL$846,38,0),2)</f>
        <v>0</v>
      </c>
      <c r="AN212" s="32">
        <f>ROUND(VLOOKUP($B212,'3.ข้อมูลงบทดลองปัจจุบัน'!$A$5:$CL$846,39,0),2)</f>
        <v>825388.7</v>
      </c>
      <c r="AO212" s="32">
        <f>ROUND(VLOOKUP($B212,'3.ข้อมูลงบทดลองปัจจุบัน'!$A$5:$CL$846,40,0),2)</f>
        <v>0</v>
      </c>
      <c r="AP212" s="32">
        <f>ROUND(VLOOKUP($B212,'3.ข้อมูลงบทดลองปัจจุบัน'!$A$5:$CL$846,41,0),2)</f>
        <v>0</v>
      </c>
      <c r="AQ212" s="32">
        <f>ROUND(VLOOKUP($B212,'3.ข้อมูลงบทดลองปัจจุบัน'!$A$5:$CL$846,42,0),2)</f>
        <v>0</v>
      </c>
      <c r="AR212" s="32">
        <f>ROUND(VLOOKUP($B212,'3.ข้อมูลงบทดลองปัจจุบัน'!$A$5:$CL$846,43,0),2)</f>
        <v>0</v>
      </c>
      <c r="AS212" s="32">
        <f>ROUND(VLOOKUP($B212,'3.ข้อมูลงบทดลองปัจจุบัน'!$A$5:$CL$846,44,0),2)</f>
        <v>0</v>
      </c>
      <c r="AT212" s="32">
        <f>ROUND(VLOOKUP($B212,'3.ข้อมูลงบทดลองปัจจุบัน'!$A$5:$CL$846,45,0),2)</f>
        <v>0</v>
      </c>
      <c r="AU212" s="32">
        <f>ROUND(VLOOKUP($B212,'3.ข้อมูลงบทดลองปัจจุบัน'!$A$5:$CL$846,46,0),2)</f>
        <v>0</v>
      </c>
      <c r="AV212" s="32">
        <f>ROUND(VLOOKUP($B212,'3.ข้อมูลงบทดลองปัจจุบัน'!$A$5:$CL$846,47,0),2)</f>
        <v>0</v>
      </c>
      <c r="AW212" s="32">
        <f>ROUND(VLOOKUP($B212,'3.ข้อมูลงบทดลองปัจจุบัน'!$A$5:$CL$846,48,0),2)</f>
        <v>0</v>
      </c>
      <c r="AX212" s="32">
        <f>ROUND(VLOOKUP($B212,'3.ข้อมูลงบทดลองปัจจุบัน'!$A$5:$CL$846,49,0),2)</f>
        <v>0</v>
      </c>
      <c r="AY212" s="32">
        <f>ROUND(VLOOKUP($B212,'3.ข้อมูลงบทดลองปัจจุบัน'!$A$5:$CL$846,50,0),2)</f>
        <v>0</v>
      </c>
      <c r="AZ212" s="32">
        <f>ROUND(VLOOKUP($B212,'3.ข้อมูลงบทดลองปัจจุบัน'!$A$5:$CL$846,51,0),2)</f>
        <v>0</v>
      </c>
      <c r="BA212" s="32">
        <f>ROUND(VLOOKUP($B212,'3.ข้อมูลงบทดลองปัจจุบัน'!$A$5:$CL$846,52,0),2)</f>
        <v>415833.3</v>
      </c>
      <c r="BB212" s="32">
        <f>ROUND(VLOOKUP($B212,'3.ข้อมูลงบทดลองปัจจุบัน'!$A$5:$CL$846,53,0),2)</f>
        <v>0</v>
      </c>
      <c r="BC212" s="32">
        <f>ROUND(VLOOKUP($B212,'3.ข้อมูลงบทดลองปัจจุบัน'!$A$5:$CL$846,54,0),2)</f>
        <v>0</v>
      </c>
      <c r="BD212" s="32">
        <f>ROUND(VLOOKUP($B212,'3.ข้อมูลงบทดลองปัจจุบัน'!$A$5:$CL$846,55,0),2)</f>
        <v>63166.47</v>
      </c>
      <c r="BE212" s="32">
        <f>ROUND(VLOOKUP($B212,'3.ข้อมูลงบทดลองปัจจุบัน'!$A$5:$CL$846,56,0),2)</f>
        <v>97249</v>
      </c>
      <c r="BF212" s="32">
        <f>ROUND(VLOOKUP($B212,'3.ข้อมูลงบทดลองปัจจุบัน'!$A$5:$CL$846,57,0),2)</f>
        <v>0</v>
      </c>
      <c r="BG212" s="32">
        <f>ROUND(VLOOKUP($B212,'3.ข้อมูลงบทดลองปัจจุบัน'!$A$5:$CL$846,58,0),2)</f>
        <v>374699.97</v>
      </c>
      <c r="BH212" s="32">
        <f>ROUND(VLOOKUP($B212,'3.ข้อมูลงบทดลองปัจจุบัน'!$A$5:$CL$846,59,0),2)</f>
        <v>97249.95</v>
      </c>
      <c r="BI212" s="32">
        <f>ROUND(VLOOKUP($B212,'3.ข้อมูลงบทดลองปัจจุบัน'!$A$5:$CL$846,60,0),2)</f>
        <v>0</v>
      </c>
      <c r="BJ212" s="32">
        <f>ROUND(VLOOKUP($B212,'3.ข้อมูลงบทดลองปัจจุบัน'!$A$5:$CL$846,61,0),2)</f>
        <v>0</v>
      </c>
      <c r="BK212" s="32">
        <f>ROUND(VLOOKUP($B212,'3.ข้อมูลงบทดลองปัจจุบัน'!$A$5:$CL$846,62,0),2)</f>
        <v>0</v>
      </c>
      <c r="BL212" s="32">
        <f>ROUND(VLOOKUP($B212,'3.ข้อมูลงบทดลองปัจจุบัน'!$A$5:$CL$846,63,0),2)</f>
        <v>470765.7</v>
      </c>
      <c r="BM212" s="32">
        <f>ROUND(VLOOKUP($B212,'3.ข้อมูลงบทดลองปัจจุบัน'!$A$5:$CL$846,64,0),2)</f>
        <v>547999</v>
      </c>
      <c r="BN212" s="32">
        <f>ROUND(VLOOKUP($B212,'3.ข้อมูลงบทดลองปัจจุบัน'!$A$5:$CL$846,65,0),2)</f>
        <v>415833.3</v>
      </c>
      <c r="BO212" s="32">
        <f>ROUND(VLOOKUP($B212,'3.ข้อมูลงบทดลองปัจจุบัน'!$A$5:$CL$846,66,0),2)</f>
        <v>415833.3</v>
      </c>
      <c r="BP212" s="32">
        <f>ROUND(VLOOKUP($B212,'3.ข้อมูลงบทดลองปัจจุบัน'!$A$5:$CL$846,67,0),2)</f>
        <v>841599.12</v>
      </c>
      <c r="BQ212" s="32">
        <f>ROUND(VLOOKUP($B212,'3.ข้อมูลงบทดลองปัจจุบัน'!$A$5:$CL$846,68,0),2)</f>
        <v>415833.31</v>
      </c>
      <c r="BR212" s="32">
        <f>ROUND(VLOOKUP($B212,'3.ข้อมูลงบทดลองปัจจุบัน'!$A$5:$CL$846,69,0),2)</f>
        <v>99231.34</v>
      </c>
      <c r="BS212" s="32">
        <f>ROUND(VLOOKUP($B212,'3.ข้อมูลงบทดลองปัจจุบัน'!$A$5:$CL$846,70,0),2)</f>
        <v>2384900.0099999998</v>
      </c>
      <c r="BT212" s="32">
        <f>ROUND(VLOOKUP($B212,'3.ข้อมูลงบทดลองปัจจุบัน'!$A$5:$CL$846,71,0),2)</f>
        <v>564666.69999999995</v>
      </c>
      <c r="BU212" s="32">
        <f>ROUND(VLOOKUP($B212,'3.ข้อมูลงบทดลองปัจจุบัน'!$A$5:$CL$846,72,0),2)</f>
        <v>0</v>
      </c>
      <c r="BV212" s="32">
        <f>ROUND(VLOOKUP($B212,'3.ข้อมูลงบทดลองปัจจุบัน'!$A$5:$CL$846,73,0),2)</f>
        <v>24232.34</v>
      </c>
      <c r="BW212" s="32">
        <f>ROUND(VLOOKUP($B212,'3.ข้อมูลงบทดลองปัจจุบัน'!$A$5:$CL$846,74,0),2)</f>
        <v>0</v>
      </c>
      <c r="BX212" s="32">
        <f>ROUND(VLOOKUP($B212,'3.ข้อมูลงบทดลองปัจจุบัน'!$A$5:$CL$846,75,0),2)</f>
        <v>629333.30000000005</v>
      </c>
      <c r="BY212" s="32">
        <f>ROUND(VLOOKUP($B212,'3.ข้อมูลงบทดลองปัจจุบัน'!$A$5:$CL$846,76,0),2)</f>
        <v>0</v>
      </c>
      <c r="BZ212" s="32">
        <f>ROUND(VLOOKUP($B212,'3.ข้อมูลงบทดลองปัจจุบัน'!$A$5:$CL$846,77,0),2)</f>
        <v>416000</v>
      </c>
      <c r="CA212" s="32">
        <f>ROUND(VLOOKUP($B212,'3.ข้อมูลงบทดลองปัจจุบัน'!$A$5:$CL$846,78,0),2)</f>
        <v>0</v>
      </c>
      <c r="CB212" s="32">
        <f>ROUND(VLOOKUP($B212,'3.ข้อมูลงบทดลองปัจจุบัน'!$A$5:$CL$846,79,0),2)</f>
        <v>0</v>
      </c>
      <c r="CC212" s="32">
        <f>ROUND(VLOOKUP($B212,'3.ข้อมูลงบทดลองปัจจุบัน'!$A$5:$CL$846,80,0),2)</f>
        <v>332500</v>
      </c>
      <c r="CD212" s="32">
        <f>ROUND(VLOOKUP($B212,'3.ข้อมูลงบทดลองปัจจุบัน'!$A$5:$CL$846,81,0),2)</f>
        <v>111864.67</v>
      </c>
      <c r="CE212" s="32">
        <f>ROUND(VLOOKUP($B212,'3.ข้อมูลงบทดลองปัจจุบัน'!$A$5:$CL$846,82,0),2)</f>
        <v>60582.35</v>
      </c>
      <c r="CF212" s="32">
        <f>ROUND(VLOOKUP($B212,'3.ข้อมูลงบทดลองปัจจุบัน'!$A$5:$CL$846,83,0),2)</f>
        <v>515799.01</v>
      </c>
      <c r="CG212" s="32">
        <f>ROUND(VLOOKUP($B212,'3.ข้อมูลงบทดลองปัจจุบัน'!$A$5:$CL$846,84,0),2)</f>
        <v>165333.34</v>
      </c>
      <c r="CH212" s="32">
        <f>ROUND(VLOOKUP($B212,'3.ข้อมูลงบทดลองปัจจุบัน'!$A$5:$CL$846,85,0),2)</f>
        <v>0</v>
      </c>
      <c r="CI212" s="32">
        <f>ROUND(VLOOKUP($B212,'3.ข้อมูลงบทดลองปัจจุบัน'!$A$5:$CL$846,86,0),2)</f>
        <v>0</v>
      </c>
      <c r="CJ212" s="32">
        <f>ROUND(VLOOKUP($B212,'3.ข้อมูลงบทดลองปัจจุบัน'!$A$5:$CL$846,87,0),2)</f>
        <v>0</v>
      </c>
      <c r="CK212" s="32">
        <f>ROUND(VLOOKUP($B212,'3.ข้อมูลงบทดลองปัจจุบัน'!$A$5:$CL$846,88,0),2)</f>
        <v>66499</v>
      </c>
      <c r="CL212" s="32">
        <f>ROUND(VLOOKUP($B212,'3.ข้อมูลงบทดลองปัจจุบัน'!$A$5:$CL$846,89,0),2)</f>
        <v>178333.3</v>
      </c>
      <c r="CM212" s="32">
        <f>ROUND(VLOOKUP($B212,'3.ข้อมูลงบทดลองปัจจุบัน'!$A$5:$CL$846,90,0),2)</f>
        <v>0</v>
      </c>
      <c r="CO212" s="75"/>
    </row>
    <row r="213" spans="1:93" x14ac:dyDescent="0.7">
      <c r="A213" s="118" t="s">
        <v>1473</v>
      </c>
      <c r="B213" s="101" t="s">
        <v>767</v>
      </c>
      <c r="C213" s="100" t="s">
        <v>768</v>
      </c>
      <c r="D213" s="32">
        <f>ROUND(VLOOKUP($B213,'3.ข้อมูลงบทดลองปัจจุบัน'!$A$5:$CL$846,3,0),2)</f>
        <v>0</v>
      </c>
      <c r="E213" s="32">
        <f>ROUND(VLOOKUP($B213,'3.ข้อมูลงบทดลองปัจจุบัน'!$A$5:$CL$846,4,0),2)</f>
        <v>0</v>
      </c>
      <c r="F213" s="32">
        <f>ROUND(VLOOKUP($B213,'3.ข้อมูลงบทดลองปัจจุบัน'!$A$5:$CL$846,5,0),2)</f>
        <v>0</v>
      </c>
      <c r="G213" s="32">
        <f>ROUND(VLOOKUP($B213,'3.ข้อมูลงบทดลองปัจจุบัน'!$A$5:$CL$846,6,0),2)</f>
        <v>0</v>
      </c>
      <c r="H213" s="32">
        <f>ROUND(VLOOKUP($B213,'3.ข้อมูลงบทดลองปัจจุบัน'!$A$5:$CL$846,7,0),2)</f>
        <v>0</v>
      </c>
      <c r="I213" s="32">
        <f>ROUND(VLOOKUP($B213,'3.ข้อมูลงบทดลองปัจจุบัน'!$A$5:$CL$846,8,0),2)</f>
        <v>0</v>
      </c>
      <c r="J213" s="32">
        <f>ROUND(VLOOKUP($B213,'3.ข้อมูลงบทดลองปัจจุบัน'!$A$5:$CL$846,9,0),2)</f>
        <v>0</v>
      </c>
      <c r="K213" s="32">
        <f>ROUND(VLOOKUP($B213,'3.ข้อมูลงบทดลองปัจจุบัน'!$A$5:$CL$846,10,0),2)</f>
        <v>0</v>
      </c>
      <c r="L213" s="32">
        <f>ROUND(VLOOKUP($B213,'3.ข้อมูลงบทดลองปัจจุบัน'!$A$5:$CL$846,11,0),2)</f>
        <v>0</v>
      </c>
      <c r="M213" s="32">
        <f>ROUND(VLOOKUP($B213,'3.ข้อมูลงบทดลองปัจจุบัน'!$A$5:$CL$846,12,0),2)</f>
        <v>18386.36</v>
      </c>
      <c r="N213" s="32">
        <f>ROUND(VLOOKUP($B213,'3.ข้อมูลงบทดลองปัจจุบัน'!$A$5:$CL$846,13,0),2)</f>
        <v>0</v>
      </c>
      <c r="O213" s="32">
        <f>ROUND(VLOOKUP($B213,'3.ข้อมูลงบทดลองปัจจุบัน'!$A$5:$CL$846,14,0),2)</f>
        <v>0</v>
      </c>
      <c r="P213" s="32">
        <f>ROUND(VLOOKUP($B213,'3.ข้อมูลงบทดลองปัจจุบัน'!$A$5:$CL$846,15,0),2)</f>
        <v>386480.2</v>
      </c>
      <c r="Q213" s="32">
        <f>ROUND(VLOOKUP($B213,'3.ข้อมูลงบทดลองปัจจุบัน'!$A$5:$CL$846,16,0),2)</f>
        <v>0</v>
      </c>
      <c r="R213" s="32">
        <f>ROUND(VLOOKUP($B213,'3.ข้อมูลงบทดลองปัจจุบัน'!$A$5:$CL$846,17,0),2)</f>
        <v>0</v>
      </c>
      <c r="S213" s="32">
        <f>ROUND(VLOOKUP($B213,'3.ข้อมูลงบทดลองปัจจุบัน'!$A$5:$CL$846,18,0),2)</f>
        <v>0</v>
      </c>
      <c r="T213" s="32">
        <f>ROUND(VLOOKUP($B213,'3.ข้อมูลงบทดลองปัจจุบัน'!$A$5:$CL$846,19,0),2)</f>
        <v>0</v>
      </c>
      <c r="U213" s="32">
        <f>ROUND(VLOOKUP($B213,'3.ข้อมูลงบทดลองปัจจุบัน'!$A$5:$CL$846,20,0),2)</f>
        <v>0</v>
      </c>
      <c r="V213" s="32">
        <f>ROUND(VLOOKUP($B213,'3.ข้อมูลงบทดลองปัจจุบัน'!$A$5:$CL$846,21,0),2)</f>
        <v>0</v>
      </c>
      <c r="W213" s="32">
        <f>ROUND(VLOOKUP($B213,'3.ข้อมูลงบทดลองปัจจุบัน'!$A$5:$CL$846,22,0),2)</f>
        <v>0</v>
      </c>
      <c r="X213" s="32">
        <f>ROUND(VLOOKUP($B213,'3.ข้อมูลงบทดลองปัจจุบัน'!$A$5:$CL$846,23,0),2)</f>
        <v>0</v>
      </c>
      <c r="Y213" s="32">
        <f>ROUND(VLOOKUP($B213,'3.ข้อมูลงบทดลองปัจจุบัน'!$A$5:$CL$846,24,0),2)</f>
        <v>0</v>
      </c>
      <c r="Z213" s="32">
        <f>ROUND(VLOOKUP($B213,'3.ข้อมูลงบทดลองปัจจุบัน'!$A$5:$CL$846,25,0),2)</f>
        <v>168449.24</v>
      </c>
      <c r="AA213" s="32">
        <f>ROUND(VLOOKUP($B213,'3.ข้อมูลงบทดลองปัจจุบัน'!$A$5:$CL$846,26,0),2)</f>
        <v>0</v>
      </c>
      <c r="AB213" s="32">
        <f>ROUND(VLOOKUP($B213,'3.ข้อมูลงบทดลองปัจจุบัน'!$A$5:$CL$846,27,0),2)</f>
        <v>0</v>
      </c>
      <c r="AC213" s="32">
        <f>ROUND(VLOOKUP($B213,'3.ข้อมูลงบทดลองปัจจุบัน'!$A$5:$CL$846,28,0),2)</f>
        <v>0</v>
      </c>
      <c r="AD213" s="32">
        <f>ROUND(VLOOKUP($B213,'3.ข้อมูลงบทดลองปัจจุบัน'!$A$5:$CL$846,29,0),2)</f>
        <v>0</v>
      </c>
      <c r="AE213" s="32">
        <f>ROUND(VLOOKUP($B213,'3.ข้อมูลงบทดลองปัจจุบัน'!$A$5:$CL$846,30,0),2)</f>
        <v>0</v>
      </c>
      <c r="AF213" s="32">
        <f>ROUND(VLOOKUP($B213,'3.ข้อมูลงบทดลองปัจจุบัน'!$A$5:$CL$846,31,0),2)</f>
        <v>0</v>
      </c>
      <c r="AG213" s="32">
        <f>ROUND(VLOOKUP($B213,'3.ข้อมูลงบทดลองปัจจุบัน'!$A$5:$CL$846,32,0),2)</f>
        <v>0</v>
      </c>
      <c r="AH213" s="32">
        <f>ROUND(VLOOKUP($B213,'3.ข้อมูลงบทดลองปัจจุบัน'!$A$5:$CL$846,33,0),2)</f>
        <v>168541.7</v>
      </c>
      <c r="AI213" s="32">
        <f>ROUND(VLOOKUP($B213,'3.ข้อมูลงบทดลองปัจจุบัน'!$A$5:$CL$846,34,0),2)</f>
        <v>0</v>
      </c>
      <c r="AJ213" s="32">
        <f>ROUND(VLOOKUP($B213,'3.ข้อมูลงบทดลองปัจจุบัน'!$A$5:$CL$846,35,0),2)</f>
        <v>0</v>
      </c>
      <c r="AK213" s="32">
        <f>ROUND(VLOOKUP($B213,'3.ข้อมูลงบทดลองปัจจุบัน'!$A$5:$CL$846,36,0),2)</f>
        <v>0</v>
      </c>
      <c r="AL213" s="32">
        <f>ROUND(VLOOKUP($B213,'3.ข้อมูลงบทดลองปัจจุบัน'!$A$5:$CL$846,37,0),2)</f>
        <v>0</v>
      </c>
      <c r="AM213" s="32">
        <f>ROUND(VLOOKUP($B213,'3.ข้อมูลงบทดลองปัจจุบัน'!$A$5:$CL$846,38,0),2)</f>
        <v>0</v>
      </c>
      <c r="AN213" s="32">
        <f>ROUND(VLOOKUP($B213,'3.ข้อมูลงบทดลองปัจจุบัน'!$A$5:$CL$846,39,0),2)</f>
        <v>0</v>
      </c>
      <c r="AO213" s="32">
        <f>ROUND(VLOOKUP($B213,'3.ข้อมูลงบทดลองปัจจุบัน'!$A$5:$CL$846,40,0),2)</f>
        <v>0</v>
      </c>
      <c r="AP213" s="32">
        <f>ROUND(VLOOKUP($B213,'3.ข้อมูลงบทดลองปัจจุบัน'!$A$5:$CL$846,41,0),2)</f>
        <v>41222.199999999997</v>
      </c>
      <c r="AQ213" s="32">
        <f>ROUND(VLOOKUP($B213,'3.ข้อมูลงบทดลองปัจจุบัน'!$A$5:$CL$846,42,0),2)</f>
        <v>0</v>
      </c>
      <c r="AR213" s="32">
        <f>ROUND(VLOOKUP($B213,'3.ข้อมูลงบทดลองปัจจุบัน'!$A$5:$CL$846,43,0),2)</f>
        <v>0</v>
      </c>
      <c r="AS213" s="32">
        <f>ROUND(VLOOKUP($B213,'3.ข้อมูลงบทดลองปัจจุบัน'!$A$5:$CL$846,44,0),2)</f>
        <v>0</v>
      </c>
      <c r="AT213" s="32">
        <f>ROUND(VLOOKUP($B213,'3.ข้อมูลงบทดลองปัจจุบัน'!$A$5:$CL$846,45,0),2)</f>
        <v>0</v>
      </c>
      <c r="AU213" s="32">
        <f>ROUND(VLOOKUP($B213,'3.ข้อมูลงบทดลองปัจจุบัน'!$A$5:$CL$846,46,0),2)</f>
        <v>0</v>
      </c>
      <c r="AV213" s="32">
        <f>ROUND(VLOOKUP($B213,'3.ข้อมูลงบทดลองปัจจุบัน'!$A$5:$CL$846,47,0),2)</f>
        <v>0</v>
      </c>
      <c r="AW213" s="32">
        <f>ROUND(VLOOKUP($B213,'3.ข้อมูลงบทดลองปัจจุบัน'!$A$5:$CL$846,48,0),2)</f>
        <v>0</v>
      </c>
      <c r="AX213" s="32">
        <f>ROUND(VLOOKUP($B213,'3.ข้อมูลงบทดลองปัจจุบัน'!$A$5:$CL$846,49,0),2)</f>
        <v>0</v>
      </c>
      <c r="AY213" s="32">
        <f>ROUND(VLOOKUP($B213,'3.ข้อมูลงบทดลองปัจจุบัน'!$A$5:$CL$846,50,0),2)</f>
        <v>0</v>
      </c>
      <c r="AZ213" s="32">
        <f>ROUND(VLOOKUP($B213,'3.ข้อมูลงบทดลองปัจจุบัน'!$A$5:$CL$846,51,0),2)</f>
        <v>0</v>
      </c>
      <c r="BA213" s="32">
        <f>ROUND(VLOOKUP($B213,'3.ข้อมูลงบทดลองปัจจุบัน'!$A$5:$CL$846,52,0),2)</f>
        <v>0</v>
      </c>
      <c r="BB213" s="32">
        <f>ROUND(VLOOKUP($B213,'3.ข้อมูลงบทดลองปัจจุบัน'!$A$5:$CL$846,53,0),2)</f>
        <v>0</v>
      </c>
      <c r="BC213" s="32">
        <f>ROUND(VLOOKUP($B213,'3.ข้อมูลงบทดลองปัจจุบัน'!$A$5:$CL$846,54,0),2)</f>
        <v>91111.1</v>
      </c>
      <c r="BD213" s="32">
        <f>ROUND(VLOOKUP($B213,'3.ข้อมูลงบทดลองปัจจุบัน'!$A$5:$CL$846,55,0),2)</f>
        <v>0</v>
      </c>
      <c r="BE213" s="32">
        <f>ROUND(VLOOKUP($B213,'3.ข้อมูลงบทดลองปัจจุบัน'!$A$5:$CL$846,56,0),2)</f>
        <v>0</v>
      </c>
      <c r="BF213" s="32">
        <f>ROUND(VLOOKUP($B213,'3.ข้อมูลงบทดลองปัจจุบัน'!$A$5:$CL$846,57,0),2)</f>
        <v>13262.5</v>
      </c>
      <c r="BG213" s="32">
        <f>ROUND(VLOOKUP($B213,'3.ข้อมูลงบทดลองปัจจุบัน'!$A$5:$CL$846,58,0),2)</f>
        <v>0</v>
      </c>
      <c r="BH213" s="32">
        <f>ROUND(VLOOKUP($B213,'3.ข้อมูลงบทดลองปัจจุบัน'!$A$5:$CL$846,59,0),2)</f>
        <v>0</v>
      </c>
      <c r="BI213" s="32">
        <f>ROUND(VLOOKUP($B213,'3.ข้อมูลงบทดลองปัจจุบัน'!$A$5:$CL$846,60,0),2)</f>
        <v>0</v>
      </c>
      <c r="BJ213" s="32">
        <f>ROUND(VLOOKUP($B213,'3.ข้อมูลงบทดลองปัจจุบัน'!$A$5:$CL$846,61,0),2)</f>
        <v>0</v>
      </c>
      <c r="BK213" s="32">
        <f>ROUND(VLOOKUP($B213,'3.ข้อมูลงบทดลองปัจจุบัน'!$A$5:$CL$846,62,0),2)</f>
        <v>0</v>
      </c>
      <c r="BL213" s="32">
        <f>ROUND(VLOOKUP($B213,'3.ข้อมูลงบทดลองปัจจุบัน'!$A$5:$CL$846,63,0),2)</f>
        <v>0</v>
      </c>
      <c r="BM213" s="32">
        <f>ROUND(VLOOKUP($B213,'3.ข้อมูลงบทดลองปัจจุบัน'!$A$5:$CL$846,64,0),2)</f>
        <v>0</v>
      </c>
      <c r="BN213" s="32">
        <f>ROUND(VLOOKUP($B213,'3.ข้อมูลงบทดลองปัจจุบัน'!$A$5:$CL$846,65,0),2)</f>
        <v>79246.3</v>
      </c>
      <c r="BO213" s="32">
        <f>ROUND(VLOOKUP($B213,'3.ข้อมูลงบทดลองปัจจุบัน'!$A$5:$CL$846,66,0),2)</f>
        <v>0</v>
      </c>
      <c r="BP213" s="32">
        <f>ROUND(VLOOKUP($B213,'3.ข้อมูลงบทดลองปัจจุบัน'!$A$5:$CL$846,67,0),2)</f>
        <v>0</v>
      </c>
      <c r="BQ213" s="32">
        <f>ROUND(VLOOKUP($B213,'3.ข้อมูลงบทดลองปัจจุบัน'!$A$5:$CL$846,68,0),2)</f>
        <v>78611.11</v>
      </c>
      <c r="BR213" s="32">
        <f>ROUND(VLOOKUP($B213,'3.ข้อมูลงบทดลองปัจจุบัน'!$A$5:$CL$846,69,0),2)</f>
        <v>66637.2</v>
      </c>
      <c r="BS213" s="32">
        <f>ROUND(VLOOKUP($B213,'3.ข้อมูลงบทดลองปัจจุบัน'!$A$5:$CL$846,70,0),2)</f>
        <v>2136750.0099999998</v>
      </c>
      <c r="BT213" s="32">
        <f>ROUND(VLOOKUP($B213,'3.ข้อมูลงบทดลองปัจจุบัน'!$A$5:$CL$846,71,0),2)</f>
        <v>0</v>
      </c>
      <c r="BU213" s="32">
        <f>ROUND(VLOOKUP($B213,'3.ข้อมูลงบทดลองปัจจุบัน'!$A$5:$CL$846,72,0),2)</f>
        <v>0</v>
      </c>
      <c r="BV213" s="32">
        <f>ROUND(VLOOKUP($B213,'3.ข้อมูลงบทดลองปัจจุบัน'!$A$5:$CL$846,73,0),2)</f>
        <v>0</v>
      </c>
      <c r="BW213" s="32">
        <f>ROUND(VLOOKUP($B213,'3.ข้อมูลงบทดลองปัจจุบัน'!$A$5:$CL$846,74,0),2)</f>
        <v>0</v>
      </c>
      <c r="BX213" s="32">
        <f>ROUND(VLOOKUP($B213,'3.ข้อมูลงบทดลองปัจจุบัน'!$A$5:$CL$846,75,0),2)</f>
        <v>89190</v>
      </c>
      <c r="BY213" s="32">
        <f>ROUND(VLOOKUP($B213,'3.ข้อมูลงบทดลองปัจจุบัน'!$A$5:$CL$846,76,0),2)</f>
        <v>0</v>
      </c>
      <c r="BZ213" s="32">
        <f>ROUND(VLOOKUP($B213,'3.ข้อมูลงบทดลองปัจจุบัน'!$A$5:$CL$846,77,0),2)</f>
        <v>41500</v>
      </c>
      <c r="CA213" s="32">
        <f>ROUND(VLOOKUP($B213,'3.ข้อมูลงบทดลองปัจจุบัน'!$A$5:$CL$846,78,0),2)</f>
        <v>337749.2</v>
      </c>
      <c r="CB213" s="32">
        <f>ROUND(VLOOKUP($B213,'3.ข้อมูลงบทดลองปัจจุบัน'!$A$5:$CL$846,79,0),2)</f>
        <v>84916.4</v>
      </c>
      <c r="CC213" s="32">
        <f>ROUND(VLOOKUP($B213,'3.ข้อมูลงบทดลองปัจจุบัน'!$A$5:$CL$846,80,0),2)</f>
        <v>0</v>
      </c>
      <c r="CD213" s="32">
        <f>ROUND(VLOOKUP($B213,'3.ข้อมูลงบทดลองปัจจุบัน'!$A$5:$CL$846,81,0),2)</f>
        <v>176361.11</v>
      </c>
      <c r="CE213" s="32">
        <f>ROUND(VLOOKUP($B213,'3.ข้อมูลงบทดลองปัจจุบัน'!$A$5:$CL$846,82,0),2)</f>
        <v>0</v>
      </c>
      <c r="CF213" s="32">
        <f>ROUND(VLOOKUP($B213,'3.ข้อมูลงบทดลองปัจจุบัน'!$A$5:$CL$846,83,0),2)</f>
        <v>0</v>
      </c>
      <c r="CG213" s="32">
        <f>ROUND(VLOOKUP($B213,'3.ข้อมูลงบทดลองปัจจุบัน'!$A$5:$CL$846,84,0),2)</f>
        <v>0</v>
      </c>
      <c r="CH213" s="32">
        <f>ROUND(VLOOKUP($B213,'3.ข้อมูลงบทดลองปัจจุบัน'!$A$5:$CL$846,85,0),2)</f>
        <v>0</v>
      </c>
      <c r="CI213" s="32">
        <f>ROUND(VLOOKUP($B213,'3.ข้อมูลงบทดลองปัจจุบัน'!$A$5:$CL$846,86,0),2)</f>
        <v>254749.2</v>
      </c>
      <c r="CJ213" s="32">
        <f>ROUND(VLOOKUP($B213,'3.ข้อมูลงบทดลองปัจจุบัน'!$A$5:$CL$846,87,0),2)</f>
        <v>0</v>
      </c>
      <c r="CK213" s="32">
        <f>ROUND(VLOOKUP($B213,'3.ข้อมูลงบทดลองปัจจุบัน'!$A$5:$CL$846,88,0),2)</f>
        <v>164823.5</v>
      </c>
      <c r="CL213" s="32">
        <f>ROUND(VLOOKUP($B213,'3.ข้อมูลงบทดลองปัจจุบัน'!$A$5:$CL$846,89,0),2)</f>
        <v>0</v>
      </c>
      <c r="CM213" s="32">
        <f>ROUND(VLOOKUP($B213,'3.ข้อมูลงบทดลองปัจจุบัน'!$A$5:$CL$846,90,0),2)</f>
        <v>0</v>
      </c>
      <c r="CO213" s="75"/>
    </row>
    <row r="214" spans="1:93" x14ac:dyDescent="0.7">
      <c r="A214" s="118" t="s">
        <v>1473</v>
      </c>
      <c r="B214" s="101" t="s">
        <v>769</v>
      </c>
      <c r="C214" s="100" t="s">
        <v>770</v>
      </c>
      <c r="D214" s="32">
        <f>ROUND(VLOOKUP($B214,'3.ข้อมูลงบทดลองปัจจุบัน'!$A$5:$CL$846,3,0),2)</f>
        <v>0</v>
      </c>
      <c r="E214" s="32">
        <f>ROUND(VLOOKUP($B214,'3.ข้อมูลงบทดลองปัจจุบัน'!$A$5:$CL$846,4,0),2)</f>
        <v>0</v>
      </c>
      <c r="F214" s="32">
        <f>ROUND(VLOOKUP($B214,'3.ข้อมูลงบทดลองปัจจุบัน'!$A$5:$CL$846,5,0),2)</f>
        <v>0</v>
      </c>
      <c r="G214" s="32">
        <f>ROUND(VLOOKUP($B214,'3.ข้อมูลงบทดลองปัจจุบัน'!$A$5:$CL$846,6,0),2)</f>
        <v>0</v>
      </c>
      <c r="H214" s="32">
        <f>ROUND(VLOOKUP($B214,'3.ข้อมูลงบทดลองปัจจุบัน'!$A$5:$CL$846,7,0),2)</f>
        <v>0</v>
      </c>
      <c r="I214" s="32">
        <f>ROUND(VLOOKUP($B214,'3.ข้อมูลงบทดลองปัจจุบัน'!$A$5:$CL$846,8,0),2)</f>
        <v>0</v>
      </c>
      <c r="J214" s="32">
        <f>ROUND(VLOOKUP($B214,'3.ข้อมูลงบทดลองปัจจุบัน'!$A$5:$CL$846,9,0),2)</f>
        <v>0</v>
      </c>
      <c r="K214" s="32">
        <f>ROUND(VLOOKUP($B214,'3.ข้อมูลงบทดลองปัจจุบัน'!$A$5:$CL$846,10,0),2)</f>
        <v>0</v>
      </c>
      <c r="L214" s="32">
        <f>ROUND(VLOOKUP($B214,'3.ข้อมูลงบทดลองปัจจุบัน'!$A$5:$CL$846,11,0),2)</f>
        <v>0</v>
      </c>
      <c r="M214" s="32">
        <f>ROUND(VLOOKUP($B214,'3.ข้อมูลงบทดลองปัจจุบัน'!$A$5:$CL$846,12,0),2)</f>
        <v>0</v>
      </c>
      <c r="N214" s="32">
        <f>ROUND(VLOOKUP($B214,'3.ข้อมูลงบทดลองปัจจุบัน'!$A$5:$CL$846,13,0),2)</f>
        <v>0</v>
      </c>
      <c r="O214" s="32">
        <f>ROUND(VLOOKUP($B214,'3.ข้อมูลงบทดลองปัจจุบัน'!$A$5:$CL$846,14,0),2)</f>
        <v>0</v>
      </c>
      <c r="P214" s="32">
        <f>ROUND(VLOOKUP($B214,'3.ข้อมูลงบทดลองปัจจุบัน'!$A$5:$CL$846,15,0),2)</f>
        <v>0</v>
      </c>
      <c r="Q214" s="32">
        <f>ROUND(VLOOKUP($B214,'3.ข้อมูลงบทดลองปัจจุบัน'!$A$5:$CL$846,16,0),2)</f>
        <v>0</v>
      </c>
      <c r="R214" s="32">
        <f>ROUND(VLOOKUP($B214,'3.ข้อมูลงบทดลองปัจจุบัน'!$A$5:$CL$846,17,0),2)</f>
        <v>0</v>
      </c>
      <c r="S214" s="32">
        <f>ROUND(VLOOKUP($B214,'3.ข้อมูลงบทดลองปัจจุบัน'!$A$5:$CL$846,18,0),2)</f>
        <v>0</v>
      </c>
      <c r="T214" s="32">
        <f>ROUND(VLOOKUP($B214,'3.ข้อมูลงบทดลองปัจจุบัน'!$A$5:$CL$846,19,0),2)</f>
        <v>0</v>
      </c>
      <c r="U214" s="32">
        <f>ROUND(VLOOKUP($B214,'3.ข้อมูลงบทดลองปัจจุบัน'!$A$5:$CL$846,20,0),2)</f>
        <v>0</v>
      </c>
      <c r="V214" s="32">
        <f>ROUND(VLOOKUP($B214,'3.ข้อมูลงบทดลองปัจจุบัน'!$A$5:$CL$846,21,0),2)</f>
        <v>0</v>
      </c>
      <c r="W214" s="32">
        <f>ROUND(VLOOKUP($B214,'3.ข้อมูลงบทดลองปัจจุบัน'!$A$5:$CL$846,22,0),2)</f>
        <v>0</v>
      </c>
      <c r="X214" s="32">
        <f>ROUND(VLOOKUP($B214,'3.ข้อมูลงบทดลองปัจจุบัน'!$A$5:$CL$846,23,0),2)</f>
        <v>0</v>
      </c>
      <c r="Y214" s="32">
        <f>ROUND(VLOOKUP($B214,'3.ข้อมูลงบทดลองปัจจุบัน'!$A$5:$CL$846,24,0),2)</f>
        <v>0</v>
      </c>
      <c r="Z214" s="32">
        <f>ROUND(VLOOKUP($B214,'3.ข้อมูลงบทดลองปัจจุบัน'!$A$5:$CL$846,25,0),2)</f>
        <v>0</v>
      </c>
      <c r="AA214" s="32">
        <f>ROUND(VLOOKUP($B214,'3.ข้อมูลงบทดลองปัจจุบัน'!$A$5:$CL$846,26,0),2)</f>
        <v>0</v>
      </c>
      <c r="AB214" s="32">
        <f>ROUND(VLOOKUP($B214,'3.ข้อมูลงบทดลองปัจจุบัน'!$A$5:$CL$846,27,0),2)</f>
        <v>0</v>
      </c>
      <c r="AC214" s="32">
        <f>ROUND(VLOOKUP($B214,'3.ข้อมูลงบทดลองปัจจุบัน'!$A$5:$CL$846,28,0),2)</f>
        <v>0</v>
      </c>
      <c r="AD214" s="32">
        <f>ROUND(VLOOKUP($B214,'3.ข้อมูลงบทดลองปัจจุบัน'!$A$5:$CL$846,29,0),2)</f>
        <v>0</v>
      </c>
      <c r="AE214" s="32">
        <f>ROUND(VLOOKUP($B214,'3.ข้อมูลงบทดลองปัจจุบัน'!$A$5:$CL$846,30,0),2)</f>
        <v>0</v>
      </c>
      <c r="AF214" s="32">
        <f>ROUND(VLOOKUP($B214,'3.ข้อมูลงบทดลองปัจจุบัน'!$A$5:$CL$846,31,0),2)</f>
        <v>0</v>
      </c>
      <c r="AG214" s="32">
        <f>ROUND(VLOOKUP($B214,'3.ข้อมูลงบทดลองปัจจุบัน'!$A$5:$CL$846,32,0),2)</f>
        <v>0</v>
      </c>
      <c r="AH214" s="32">
        <f>ROUND(VLOOKUP($B214,'3.ข้อมูลงบทดลองปัจจุบัน'!$A$5:$CL$846,33,0),2)</f>
        <v>0</v>
      </c>
      <c r="AI214" s="32">
        <f>ROUND(VLOOKUP($B214,'3.ข้อมูลงบทดลองปัจจุบัน'!$A$5:$CL$846,34,0),2)</f>
        <v>0</v>
      </c>
      <c r="AJ214" s="32">
        <f>ROUND(VLOOKUP($B214,'3.ข้อมูลงบทดลองปัจจุบัน'!$A$5:$CL$846,35,0),2)</f>
        <v>0</v>
      </c>
      <c r="AK214" s="32">
        <f>ROUND(VLOOKUP($B214,'3.ข้อมูลงบทดลองปัจจุบัน'!$A$5:$CL$846,36,0),2)</f>
        <v>0</v>
      </c>
      <c r="AL214" s="32">
        <f>ROUND(VLOOKUP($B214,'3.ข้อมูลงบทดลองปัจจุบัน'!$A$5:$CL$846,37,0),2)</f>
        <v>0</v>
      </c>
      <c r="AM214" s="32">
        <f>ROUND(VLOOKUP($B214,'3.ข้อมูลงบทดลองปัจจุบัน'!$A$5:$CL$846,38,0),2)</f>
        <v>0</v>
      </c>
      <c r="AN214" s="32">
        <f>ROUND(VLOOKUP($B214,'3.ข้อมูลงบทดลองปัจจุบัน'!$A$5:$CL$846,39,0),2)</f>
        <v>0</v>
      </c>
      <c r="AO214" s="32">
        <f>ROUND(VLOOKUP($B214,'3.ข้อมูลงบทดลองปัจจุบัน'!$A$5:$CL$846,40,0),2)</f>
        <v>0</v>
      </c>
      <c r="AP214" s="32">
        <f>ROUND(VLOOKUP($B214,'3.ข้อมูลงบทดลองปัจจุบัน'!$A$5:$CL$846,41,0),2)</f>
        <v>0</v>
      </c>
      <c r="AQ214" s="32">
        <f>ROUND(VLOOKUP($B214,'3.ข้อมูลงบทดลองปัจจุบัน'!$A$5:$CL$846,42,0),2)</f>
        <v>0</v>
      </c>
      <c r="AR214" s="32">
        <f>ROUND(VLOOKUP($B214,'3.ข้อมูลงบทดลองปัจจุบัน'!$A$5:$CL$846,43,0),2)</f>
        <v>0</v>
      </c>
      <c r="AS214" s="32">
        <f>ROUND(VLOOKUP($B214,'3.ข้อมูลงบทดลองปัจจุบัน'!$A$5:$CL$846,44,0),2)</f>
        <v>0</v>
      </c>
      <c r="AT214" s="32">
        <f>ROUND(VLOOKUP($B214,'3.ข้อมูลงบทดลองปัจจุบัน'!$A$5:$CL$846,45,0),2)</f>
        <v>0</v>
      </c>
      <c r="AU214" s="32">
        <f>ROUND(VLOOKUP($B214,'3.ข้อมูลงบทดลองปัจจุบัน'!$A$5:$CL$846,46,0),2)</f>
        <v>0</v>
      </c>
      <c r="AV214" s="32">
        <f>ROUND(VLOOKUP($B214,'3.ข้อมูลงบทดลองปัจจุบัน'!$A$5:$CL$846,47,0),2)</f>
        <v>0</v>
      </c>
      <c r="AW214" s="32">
        <f>ROUND(VLOOKUP($B214,'3.ข้อมูลงบทดลองปัจจุบัน'!$A$5:$CL$846,48,0),2)</f>
        <v>0</v>
      </c>
      <c r="AX214" s="32">
        <f>ROUND(VLOOKUP($B214,'3.ข้อมูลงบทดลองปัจจุบัน'!$A$5:$CL$846,49,0),2)</f>
        <v>0</v>
      </c>
      <c r="AY214" s="32">
        <f>ROUND(VLOOKUP($B214,'3.ข้อมูลงบทดลองปัจจุบัน'!$A$5:$CL$846,50,0),2)</f>
        <v>0</v>
      </c>
      <c r="AZ214" s="32">
        <f>ROUND(VLOOKUP($B214,'3.ข้อมูลงบทดลองปัจจุบัน'!$A$5:$CL$846,51,0),2)</f>
        <v>0</v>
      </c>
      <c r="BA214" s="32">
        <f>ROUND(VLOOKUP($B214,'3.ข้อมูลงบทดลองปัจจุบัน'!$A$5:$CL$846,52,0),2)</f>
        <v>0</v>
      </c>
      <c r="BB214" s="32">
        <f>ROUND(VLOOKUP($B214,'3.ข้อมูลงบทดลองปัจจุบัน'!$A$5:$CL$846,53,0),2)</f>
        <v>0</v>
      </c>
      <c r="BC214" s="32">
        <f>ROUND(VLOOKUP($B214,'3.ข้อมูลงบทดลองปัจจุบัน'!$A$5:$CL$846,54,0),2)</f>
        <v>0</v>
      </c>
      <c r="BD214" s="32">
        <f>ROUND(VLOOKUP($B214,'3.ข้อมูลงบทดลองปัจจุบัน'!$A$5:$CL$846,55,0),2)</f>
        <v>0</v>
      </c>
      <c r="BE214" s="32">
        <f>ROUND(VLOOKUP($B214,'3.ข้อมูลงบทดลองปัจจุบัน'!$A$5:$CL$846,56,0),2)</f>
        <v>0</v>
      </c>
      <c r="BF214" s="32">
        <f>ROUND(VLOOKUP($B214,'3.ข้อมูลงบทดลองปัจจุบัน'!$A$5:$CL$846,57,0),2)</f>
        <v>0</v>
      </c>
      <c r="BG214" s="32">
        <f>ROUND(VLOOKUP($B214,'3.ข้อมูลงบทดลองปัจจุบัน'!$A$5:$CL$846,58,0),2)</f>
        <v>0</v>
      </c>
      <c r="BH214" s="32">
        <f>ROUND(VLOOKUP($B214,'3.ข้อมูลงบทดลองปัจจุบัน'!$A$5:$CL$846,59,0),2)</f>
        <v>0</v>
      </c>
      <c r="BI214" s="32">
        <f>ROUND(VLOOKUP($B214,'3.ข้อมูลงบทดลองปัจจุบัน'!$A$5:$CL$846,60,0),2)</f>
        <v>0</v>
      </c>
      <c r="BJ214" s="32">
        <f>ROUND(VLOOKUP($B214,'3.ข้อมูลงบทดลองปัจจุบัน'!$A$5:$CL$846,61,0),2)</f>
        <v>0</v>
      </c>
      <c r="BK214" s="32">
        <f>ROUND(VLOOKUP($B214,'3.ข้อมูลงบทดลองปัจจุบัน'!$A$5:$CL$846,62,0),2)</f>
        <v>0</v>
      </c>
      <c r="BL214" s="32">
        <f>ROUND(VLOOKUP($B214,'3.ข้อมูลงบทดลองปัจจุบัน'!$A$5:$CL$846,63,0),2)</f>
        <v>0</v>
      </c>
      <c r="BM214" s="32">
        <f>ROUND(VLOOKUP($B214,'3.ข้อมูลงบทดลองปัจจุบัน'!$A$5:$CL$846,64,0),2)</f>
        <v>2986.67</v>
      </c>
      <c r="BN214" s="32">
        <f>ROUND(VLOOKUP($B214,'3.ข้อมูลงบทดลองปัจจุบัน'!$A$5:$CL$846,65,0),2)</f>
        <v>0</v>
      </c>
      <c r="BO214" s="32">
        <f>ROUND(VLOOKUP($B214,'3.ข้อมูลงบทดลองปัจจุบัน'!$A$5:$CL$846,66,0),2)</f>
        <v>0</v>
      </c>
      <c r="BP214" s="32">
        <f>ROUND(VLOOKUP($B214,'3.ข้อมูลงบทดลองปัจจุบัน'!$A$5:$CL$846,67,0),2)</f>
        <v>0</v>
      </c>
      <c r="BQ214" s="32">
        <f>ROUND(VLOOKUP($B214,'3.ข้อมูลงบทดลองปัจจุบัน'!$A$5:$CL$846,68,0),2)</f>
        <v>0</v>
      </c>
      <c r="BR214" s="32">
        <f>ROUND(VLOOKUP($B214,'3.ข้อมูลงบทดลองปัจจุบัน'!$A$5:$CL$846,69,0),2)</f>
        <v>0</v>
      </c>
      <c r="BS214" s="32">
        <f>ROUND(VLOOKUP($B214,'3.ข้อมูลงบทดลองปัจจุบัน'!$A$5:$CL$846,70,0),2)</f>
        <v>438361.67</v>
      </c>
      <c r="BT214" s="32">
        <f>ROUND(VLOOKUP($B214,'3.ข้อมูลงบทดลองปัจจุบัน'!$A$5:$CL$846,71,0),2)</f>
        <v>0</v>
      </c>
      <c r="BU214" s="32">
        <f>ROUND(VLOOKUP($B214,'3.ข้อมูลงบทดลองปัจจุบัน'!$A$5:$CL$846,72,0),2)</f>
        <v>0</v>
      </c>
      <c r="BV214" s="32">
        <f>ROUND(VLOOKUP($B214,'3.ข้อมูลงบทดลองปัจจุบัน'!$A$5:$CL$846,73,0),2)</f>
        <v>0</v>
      </c>
      <c r="BW214" s="32">
        <f>ROUND(VLOOKUP($B214,'3.ข้อมูลงบทดลองปัจจุบัน'!$A$5:$CL$846,74,0),2)</f>
        <v>0</v>
      </c>
      <c r="BX214" s="32">
        <f>ROUND(VLOOKUP($B214,'3.ข้อมูลงบทดลองปัจจุบัน'!$A$5:$CL$846,75,0),2)</f>
        <v>0</v>
      </c>
      <c r="BY214" s="32">
        <f>ROUND(VLOOKUP($B214,'3.ข้อมูลงบทดลองปัจจุบัน'!$A$5:$CL$846,76,0),2)</f>
        <v>166266.70000000001</v>
      </c>
      <c r="BZ214" s="32">
        <f>ROUND(VLOOKUP($B214,'3.ข้อมูลงบทดลองปัจจุบัน'!$A$5:$CL$846,77,0),2)</f>
        <v>0</v>
      </c>
      <c r="CA214" s="32">
        <f>ROUND(VLOOKUP($B214,'3.ข้อมูลงบทดลองปัจจุบัน'!$A$5:$CL$846,78,0),2)</f>
        <v>0</v>
      </c>
      <c r="CB214" s="32">
        <f>ROUND(VLOOKUP($B214,'3.ข้อมูลงบทดลองปัจจุบัน'!$A$5:$CL$846,79,0),2)</f>
        <v>0</v>
      </c>
      <c r="CC214" s="32">
        <f>ROUND(VLOOKUP($B214,'3.ข้อมูลงบทดลองปัจจุบัน'!$A$5:$CL$846,80,0),2)</f>
        <v>0</v>
      </c>
      <c r="CD214" s="32">
        <f>ROUND(VLOOKUP($B214,'3.ข้อมูลงบทดลองปัจจุบัน'!$A$5:$CL$846,81,0),2)</f>
        <v>0</v>
      </c>
      <c r="CE214" s="32">
        <f>ROUND(VLOOKUP($B214,'3.ข้อมูลงบทดลองปัจจุบัน'!$A$5:$CL$846,82,0),2)</f>
        <v>0</v>
      </c>
      <c r="CF214" s="32">
        <f>ROUND(VLOOKUP($B214,'3.ข้อมูลงบทดลองปัจจุบัน'!$A$5:$CL$846,83,0),2)</f>
        <v>0</v>
      </c>
      <c r="CG214" s="32">
        <f>ROUND(VLOOKUP($B214,'3.ข้อมูลงบทดลองปัจจุบัน'!$A$5:$CL$846,84,0),2)</f>
        <v>0</v>
      </c>
      <c r="CH214" s="32">
        <f>ROUND(VLOOKUP($B214,'3.ข้อมูลงบทดลองปัจจุบัน'!$A$5:$CL$846,85,0),2)</f>
        <v>0</v>
      </c>
      <c r="CI214" s="32">
        <f>ROUND(VLOOKUP($B214,'3.ข้อมูลงบทดลองปัจจุบัน'!$A$5:$CL$846,86,0),2)</f>
        <v>0</v>
      </c>
      <c r="CJ214" s="32">
        <f>ROUND(VLOOKUP($B214,'3.ข้อมูลงบทดลองปัจจุบัน'!$A$5:$CL$846,87,0),2)</f>
        <v>0</v>
      </c>
      <c r="CK214" s="32">
        <f>ROUND(VLOOKUP($B214,'3.ข้อมูลงบทดลองปัจจุบัน'!$A$5:$CL$846,88,0),2)</f>
        <v>0</v>
      </c>
      <c r="CL214" s="32">
        <f>ROUND(VLOOKUP($B214,'3.ข้อมูลงบทดลองปัจจุบัน'!$A$5:$CL$846,89,0),2)</f>
        <v>0</v>
      </c>
      <c r="CM214" s="32">
        <f>ROUND(VLOOKUP($B214,'3.ข้อมูลงบทดลองปัจจุบัน'!$A$5:$CL$846,90,0),2)</f>
        <v>0</v>
      </c>
      <c r="CO214" s="75"/>
    </row>
    <row r="215" spans="1:93" x14ac:dyDescent="0.7">
      <c r="A215" s="118" t="s">
        <v>1473</v>
      </c>
      <c r="B215" s="101" t="s">
        <v>771</v>
      </c>
      <c r="C215" s="100" t="s">
        <v>772</v>
      </c>
      <c r="D215" s="32">
        <f>ROUND(VLOOKUP($B215,'3.ข้อมูลงบทดลองปัจจุบัน'!$A$5:$CL$846,3,0),2)</f>
        <v>0</v>
      </c>
      <c r="E215" s="32">
        <f>ROUND(VLOOKUP($B215,'3.ข้อมูลงบทดลองปัจจุบัน'!$A$5:$CL$846,4,0),2)</f>
        <v>0</v>
      </c>
      <c r="F215" s="32">
        <f>ROUND(VLOOKUP($B215,'3.ข้อมูลงบทดลองปัจจุบัน'!$A$5:$CL$846,5,0),2)</f>
        <v>0</v>
      </c>
      <c r="G215" s="32">
        <f>ROUND(VLOOKUP($B215,'3.ข้อมูลงบทดลองปัจจุบัน'!$A$5:$CL$846,6,0),2)</f>
        <v>0</v>
      </c>
      <c r="H215" s="32">
        <f>ROUND(VLOOKUP($B215,'3.ข้อมูลงบทดลองปัจจุบัน'!$A$5:$CL$846,7,0),2)</f>
        <v>0</v>
      </c>
      <c r="I215" s="32">
        <f>ROUND(VLOOKUP($B215,'3.ข้อมูลงบทดลองปัจจุบัน'!$A$5:$CL$846,8,0),2)</f>
        <v>0</v>
      </c>
      <c r="J215" s="32">
        <f>ROUND(VLOOKUP($B215,'3.ข้อมูลงบทดลองปัจจุบัน'!$A$5:$CL$846,9,0),2)</f>
        <v>0</v>
      </c>
      <c r="K215" s="32">
        <f>ROUND(VLOOKUP($B215,'3.ข้อมูลงบทดลองปัจจุบัน'!$A$5:$CL$846,10,0),2)</f>
        <v>0</v>
      </c>
      <c r="L215" s="32">
        <f>ROUND(VLOOKUP($B215,'3.ข้อมูลงบทดลองปัจจุบัน'!$A$5:$CL$846,11,0),2)</f>
        <v>0</v>
      </c>
      <c r="M215" s="32">
        <f>ROUND(VLOOKUP($B215,'3.ข้อมูลงบทดลองปัจจุบัน'!$A$5:$CL$846,12,0),2)</f>
        <v>0</v>
      </c>
      <c r="N215" s="32">
        <f>ROUND(VLOOKUP($B215,'3.ข้อมูลงบทดลองปัจจุบัน'!$A$5:$CL$846,13,0),2)</f>
        <v>0</v>
      </c>
      <c r="O215" s="32">
        <f>ROUND(VLOOKUP($B215,'3.ข้อมูลงบทดลองปัจจุบัน'!$A$5:$CL$846,14,0),2)</f>
        <v>0</v>
      </c>
      <c r="P215" s="32">
        <f>ROUND(VLOOKUP($B215,'3.ข้อมูลงบทดลองปัจจุบัน'!$A$5:$CL$846,15,0),2)</f>
        <v>0</v>
      </c>
      <c r="Q215" s="32">
        <f>ROUND(VLOOKUP($B215,'3.ข้อมูลงบทดลองปัจจุบัน'!$A$5:$CL$846,16,0),2)</f>
        <v>0</v>
      </c>
      <c r="R215" s="32">
        <f>ROUND(VLOOKUP($B215,'3.ข้อมูลงบทดลองปัจจุบัน'!$A$5:$CL$846,17,0),2)</f>
        <v>0</v>
      </c>
      <c r="S215" s="32">
        <f>ROUND(VLOOKUP($B215,'3.ข้อมูลงบทดลองปัจจุบัน'!$A$5:$CL$846,18,0),2)</f>
        <v>0</v>
      </c>
      <c r="T215" s="32">
        <f>ROUND(VLOOKUP($B215,'3.ข้อมูลงบทดลองปัจจุบัน'!$A$5:$CL$846,19,0),2)</f>
        <v>0</v>
      </c>
      <c r="U215" s="32">
        <f>ROUND(VLOOKUP($B215,'3.ข้อมูลงบทดลองปัจจุบัน'!$A$5:$CL$846,20,0),2)</f>
        <v>0</v>
      </c>
      <c r="V215" s="32">
        <f>ROUND(VLOOKUP($B215,'3.ข้อมูลงบทดลองปัจจุบัน'!$A$5:$CL$846,21,0),2)</f>
        <v>0</v>
      </c>
      <c r="W215" s="32">
        <f>ROUND(VLOOKUP($B215,'3.ข้อมูลงบทดลองปัจจุบัน'!$A$5:$CL$846,22,0),2)</f>
        <v>0</v>
      </c>
      <c r="X215" s="32">
        <f>ROUND(VLOOKUP($B215,'3.ข้อมูลงบทดลองปัจจุบัน'!$A$5:$CL$846,23,0),2)</f>
        <v>0</v>
      </c>
      <c r="Y215" s="32">
        <f>ROUND(VLOOKUP($B215,'3.ข้อมูลงบทดลองปัจจุบัน'!$A$5:$CL$846,24,0),2)</f>
        <v>0</v>
      </c>
      <c r="Z215" s="32">
        <f>ROUND(VLOOKUP($B215,'3.ข้อมูลงบทดลองปัจจุบัน'!$A$5:$CL$846,25,0),2)</f>
        <v>0</v>
      </c>
      <c r="AA215" s="32">
        <f>ROUND(VLOOKUP($B215,'3.ข้อมูลงบทดลองปัจจุบัน'!$A$5:$CL$846,26,0),2)</f>
        <v>0</v>
      </c>
      <c r="AB215" s="32">
        <f>ROUND(VLOOKUP($B215,'3.ข้อมูลงบทดลองปัจจุบัน'!$A$5:$CL$846,27,0),2)</f>
        <v>0</v>
      </c>
      <c r="AC215" s="32">
        <f>ROUND(VLOOKUP($B215,'3.ข้อมูลงบทดลองปัจจุบัน'!$A$5:$CL$846,28,0),2)</f>
        <v>0</v>
      </c>
      <c r="AD215" s="32">
        <f>ROUND(VLOOKUP($B215,'3.ข้อมูลงบทดลองปัจจุบัน'!$A$5:$CL$846,29,0),2)</f>
        <v>0</v>
      </c>
      <c r="AE215" s="32">
        <f>ROUND(VLOOKUP($B215,'3.ข้อมูลงบทดลองปัจจุบัน'!$A$5:$CL$846,30,0),2)</f>
        <v>0</v>
      </c>
      <c r="AF215" s="32">
        <f>ROUND(VLOOKUP($B215,'3.ข้อมูลงบทดลองปัจจุบัน'!$A$5:$CL$846,31,0),2)</f>
        <v>0</v>
      </c>
      <c r="AG215" s="32">
        <f>ROUND(VLOOKUP($B215,'3.ข้อมูลงบทดลองปัจจุบัน'!$A$5:$CL$846,32,0),2)</f>
        <v>0</v>
      </c>
      <c r="AH215" s="32">
        <f>ROUND(VLOOKUP($B215,'3.ข้อมูลงบทดลองปัจจุบัน'!$A$5:$CL$846,33,0),2)</f>
        <v>0</v>
      </c>
      <c r="AI215" s="32">
        <f>ROUND(VLOOKUP($B215,'3.ข้อมูลงบทดลองปัจจุบัน'!$A$5:$CL$846,34,0),2)</f>
        <v>0</v>
      </c>
      <c r="AJ215" s="32">
        <f>ROUND(VLOOKUP($B215,'3.ข้อมูลงบทดลองปัจจุบัน'!$A$5:$CL$846,35,0),2)</f>
        <v>0</v>
      </c>
      <c r="AK215" s="32">
        <f>ROUND(VLOOKUP($B215,'3.ข้อมูลงบทดลองปัจจุบัน'!$A$5:$CL$846,36,0),2)</f>
        <v>0</v>
      </c>
      <c r="AL215" s="32">
        <f>ROUND(VLOOKUP($B215,'3.ข้อมูลงบทดลองปัจจุบัน'!$A$5:$CL$846,37,0),2)</f>
        <v>0</v>
      </c>
      <c r="AM215" s="32">
        <f>ROUND(VLOOKUP($B215,'3.ข้อมูลงบทดลองปัจจุบัน'!$A$5:$CL$846,38,0),2)</f>
        <v>0</v>
      </c>
      <c r="AN215" s="32">
        <f>ROUND(VLOOKUP($B215,'3.ข้อมูลงบทดลองปัจจุบัน'!$A$5:$CL$846,39,0),2)</f>
        <v>0</v>
      </c>
      <c r="AO215" s="32">
        <f>ROUND(VLOOKUP($B215,'3.ข้อมูลงบทดลองปัจจุบัน'!$A$5:$CL$846,40,0),2)</f>
        <v>0</v>
      </c>
      <c r="AP215" s="32">
        <f>ROUND(VLOOKUP($B215,'3.ข้อมูลงบทดลองปัจจุบัน'!$A$5:$CL$846,41,0),2)</f>
        <v>0</v>
      </c>
      <c r="AQ215" s="32">
        <f>ROUND(VLOOKUP($B215,'3.ข้อมูลงบทดลองปัจจุบัน'!$A$5:$CL$846,42,0),2)</f>
        <v>0</v>
      </c>
      <c r="AR215" s="32">
        <f>ROUND(VLOOKUP($B215,'3.ข้อมูลงบทดลองปัจจุบัน'!$A$5:$CL$846,43,0),2)</f>
        <v>0</v>
      </c>
      <c r="AS215" s="32">
        <f>ROUND(VLOOKUP($B215,'3.ข้อมูลงบทดลองปัจจุบัน'!$A$5:$CL$846,44,0),2)</f>
        <v>0</v>
      </c>
      <c r="AT215" s="32">
        <f>ROUND(VLOOKUP($B215,'3.ข้อมูลงบทดลองปัจจุบัน'!$A$5:$CL$846,45,0),2)</f>
        <v>0</v>
      </c>
      <c r="AU215" s="32">
        <f>ROUND(VLOOKUP($B215,'3.ข้อมูลงบทดลองปัจจุบัน'!$A$5:$CL$846,46,0),2)</f>
        <v>0</v>
      </c>
      <c r="AV215" s="32">
        <f>ROUND(VLOOKUP($B215,'3.ข้อมูลงบทดลองปัจจุบัน'!$A$5:$CL$846,47,0),2)</f>
        <v>0</v>
      </c>
      <c r="AW215" s="32">
        <f>ROUND(VLOOKUP($B215,'3.ข้อมูลงบทดลองปัจจุบัน'!$A$5:$CL$846,48,0),2)</f>
        <v>0</v>
      </c>
      <c r="AX215" s="32">
        <f>ROUND(VLOOKUP($B215,'3.ข้อมูลงบทดลองปัจจุบัน'!$A$5:$CL$846,49,0),2)</f>
        <v>0</v>
      </c>
      <c r="AY215" s="32">
        <f>ROUND(VLOOKUP($B215,'3.ข้อมูลงบทดลองปัจจุบัน'!$A$5:$CL$846,50,0),2)</f>
        <v>0</v>
      </c>
      <c r="AZ215" s="32">
        <f>ROUND(VLOOKUP($B215,'3.ข้อมูลงบทดลองปัจจุบัน'!$A$5:$CL$846,51,0),2)</f>
        <v>0</v>
      </c>
      <c r="BA215" s="32">
        <f>ROUND(VLOOKUP($B215,'3.ข้อมูลงบทดลองปัจจุบัน'!$A$5:$CL$846,52,0),2)</f>
        <v>0</v>
      </c>
      <c r="BB215" s="32">
        <f>ROUND(VLOOKUP($B215,'3.ข้อมูลงบทดลองปัจจุบัน'!$A$5:$CL$846,53,0),2)</f>
        <v>0</v>
      </c>
      <c r="BC215" s="32">
        <f>ROUND(VLOOKUP($B215,'3.ข้อมูลงบทดลองปัจจุบัน'!$A$5:$CL$846,54,0),2)</f>
        <v>0</v>
      </c>
      <c r="BD215" s="32">
        <f>ROUND(VLOOKUP($B215,'3.ข้อมูลงบทดลองปัจจุบัน'!$A$5:$CL$846,55,0),2)</f>
        <v>0</v>
      </c>
      <c r="BE215" s="32">
        <f>ROUND(VLOOKUP($B215,'3.ข้อมูลงบทดลองปัจจุบัน'!$A$5:$CL$846,56,0),2)</f>
        <v>0</v>
      </c>
      <c r="BF215" s="32">
        <f>ROUND(VLOOKUP($B215,'3.ข้อมูลงบทดลองปัจจุบัน'!$A$5:$CL$846,57,0),2)</f>
        <v>0</v>
      </c>
      <c r="BG215" s="32">
        <f>ROUND(VLOOKUP($B215,'3.ข้อมูลงบทดลองปัจจุบัน'!$A$5:$CL$846,58,0),2)</f>
        <v>0</v>
      </c>
      <c r="BH215" s="32">
        <f>ROUND(VLOOKUP($B215,'3.ข้อมูลงบทดลองปัจจุบัน'!$A$5:$CL$846,59,0),2)</f>
        <v>0</v>
      </c>
      <c r="BI215" s="32">
        <f>ROUND(VLOOKUP($B215,'3.ข้อมูลงบทดลองปัจจุบัน'!$A$5:$CL$846,60,0),2)</f>
        <v>0</v>
      </c>
      <c r="BJ215" s="32">
        <f>ROUND(VLOOKUP($B215,'3.ข้อมูลงบทดลองปัจจุบัน'!$A$5:$CL$846,61,0),2)</f>
        <v>0</v>
      </c>
      <c r="BK215" s="32">
        <f>ROUND(VLOOKUP($B215,'3.ข้อมูลงบทดลองปัจจุบัน'!$A$5:$CL$846,62,0),2)</f>
        <v>0</v>
      </c>
      <c r="BL215" s="32">
        <f>ROUND(VLOOKUP($B215,'3.ข้อมูลงบทดลองปัจจุบัน'!$A$5:$CL$846,63,0),2)</f>
        <v>0</v>
      </c>
      <c r="BM215" s="32">
        <f>ROUND(VLOOKUP($B215,'3.ข้อมูลงบทดลองปัจจุบัน'!$A$5:$CL$846,64,0),2)</f>
        <v>0</v>
      </c>
      <c r="BN215" s="32">
        <f>ROUND(VLOOKUP($B215,'3.ข้อมูลงบทดลองปัจจุบัน'!$A$5:$CL$846,65,0),2)</f>
        <v>0</v>
      </c>
      <c r="BO215" s="32">
        <f>ROUND(VLOOKUP($B215,'3.ข้อมูลงบทดลองปัจจุบัน'!$A$5:$CL$846,66,0),2)</f>
        <v>0</v>
      </c>
      <c r="BP215" s="32">
        <f>ROUND(VLOOKUP($B215,'3.ข้อมูลงบทดลองปัจจุบัน'!$A$5:$CL$846,67,0),2)</f>
        <v>0</v>
      </c>
      <c r="BQ215" s="32">
        <f>ROUND(VLOOKUP($B215,'3.ข้อมูลงบทดลองปัจจุบัน'!$A$5:$CL$846,68,0),2)</f>
        <v>0</v>
      </c>
      <c r="BR215" s="32">
        <f>ROUND(VLOOKUP($B215,'3.ข้อมูลงบทดลองปัจจุบัน'!$A$5:$CL$846,69,0),2)</f>
        <v>0</v>
      </c>
      <c r="BS215" s="32">
        <f>ROUND(VLOOKUP($B215,'3.ข้อมูลงบทดลองปัจจุบัน'!$A$5:$CL$846,70,0),2)</f>
        <v>148816.70000000001</v>
      </c>
      <c r="BT215" s="32">
        <f>ROUND(VLOOKUP($B215,'3.ข้อมูลงบทดลองปัจจุบัน'!$A$5:$CL$846,71,0),2)</f>
        <v>0</v>
      </c>
      <c r="BU215" s="32">
        <f>ROUND(VLOOKUP($B215,'3.ข้อมูลงบทดลองปัจจุบัน'!$A$5:$CL$846,72,0),2)</f>
        <v>0</v>
      </c>
      <c r="BV215" s="32">
        <f>ROUND(VLOOKUP($B215,'3.ข้อมูลงบทดลองปัจจุบัน'!$A$5:$CL$846,73,0),2)</f>
        <v>0</v>
      </c>
      <c r="BW215" s="32">
        <f>ROUND(VLOOKUP($B215,'3.ข้อมูลงบทดลองปัจจุบัน'!$A$5:$CL$846,74,0),2)</f>
        <v>0</v>
      </c>
      <c r="BX215" s="32">
        <f>ROUND(VLOOKUP($B215,'3.ข้อมูลงบทดลองปัจจุบัน'!$A$5:$CL$846,75,0),2)</f>
        <v>0</v>
      </c>
      <c r="BY215" s="32">
        <f>ROUND(VLOOKUP($B215,'3.ข้อมูลงบทดลองปัจจุบัน'!$A$5:$CL$846,76,0),2)</f>
        <v>0</v>
      </c>
      <c r="BZ215" s="32">
        <f>ROUND(VLOOKUP($B215,'3.ข้อมูลงบทดลองปัจจุบัน'!$A$5:$CL$846,77,0),2)</f>
        <v>0</v>
      </c>
      <c r="CA215" s="32">
        <f>ROUND(VLOOKUP($B215,'3.ข้อมูลงบทดลองปัจจุบัน'!$A$5:$CL$846,78,0),2)</f>
        <v>0</v>
      </c>
      <c r="CB215" s="32">
        <f>ROUND(VLOOKUP($B215,'3.ข้อมูลงบทดลองปัจจุบัน'!$A$5:$CL$846,79,0),2)</f>
        <v>0</v>
      </c>
      <c r="CC215" s="32">
        <f>ROUND(VLOOKUP($B215,'3.ข้อมูลงบทดลองปัจจุบัน'!$A$5:$CL$846,80,0),2)</f>
        <v>0</v>
      </c>
      <c r="CD215" s="32">
        <f>ROUND(VLOOKUP($B215,'3.ข้อมูลงบทดลองปัจจุบัน'!$A$5:$CL$846,81,0),2)</f>
        <v>0</v>
      </c>
      <c r="CE215" s="32">
        <f>ROUND(VLOOKUP($B215,'3.ข้อมูลงบทดลองปัจจุบัน'!$A$5:$CL$846,82,0),2)</f>
        <v>0</v>
      </c>
      <c r="CF215" s="32">
        <f>ROUND(VLOOKUP($B215,'3.ข้อมูลงบทดลองปัจจุบัน'!$A$5:$CL$846,83,0),2)</f>
        <v>0</v>
      </c>
      <c r="CG215" s="32">
        <f>ROUND(VLOOKUP($B215,'3.ข้อมูลงบทดลองปัจจุบัน'!$A$5:$CL$846,84,0),2)</f>
        <v>0</v>
      </c>
      <c r="CH215" s="32">
        <f>ROUND(VLOOKUP($B215,'3.ข้อมูลงบทดลองปัจจุบัน'!$A$5:$CL$846,85,0),2)</f>
        <v>0</v>
      </c>
      <c r="CI215" s="32">
        <f>ROUND(VLOOKUP($B215,'3.ข้อมูลงบทดลองปัจจุบัน'!$A$5:$CL$846,86,0),2)</f>
        <v>0</v>
      </c>
      <c r="CJ215" s="32">
        <f>ROUND(VLOOKUP($B215,'3.ข้อมูลงบทดลองปัจจุบัน'!$A$5:$CL$846,87,0),2)</f>
        <v>0</v>
      </c>
      <c r="CK215" s="32">
        <f>ROUND(VLOOKUP($B215,'3.ข้อมูลงบทดลองปัจจุบัน'!$A$5:$CL$846,88,0),2)</f>
        <v>0</v>
      </c>
      <c r="CL215" s="32">
        <f>ROUND(VLOOKUP($B215,'3.ข้อมูลงบทดลองปัจจุบัน'!$A$5:$CL$846,89,0),2)</f>
        <v>0</v>
      </c>
      <c r="CM215" s="32">
        <f>ROUND(VLOOKUP($B215,'3.ข้อมูลงบทดลองปัจจุบัน'!$A$5:$CL$846,90,0),2)</f>
        <v>0</v>
      </c>
      <c r="CO215" s="75"/>
    </row>
    <row r="216" spans="1:93" x14ac:dyDescent="0.7">
      <c r="A216" s="118" t="s">
        <v>1473</v>
      </c>
      <c r="B216" s="101" t="s">
        <v>773</v>
      </c>
      <c r="C216" s="100" t="s">
        <v>774</v>
      </c>
      <c r="D216" s="32">
        <f>ROUND(VLOOKUP($B216,'3.ข้อมูลงบทดลองปัจจุบัน'!$A$5:$CL$846,3,0),2)</f>
        <v>0</v>
      </c>
      <c r="E216" s="32">
        <f>ROUND(VLOOKUP($B216,'3.ข้อมูลงบทดลองปัจจุบัน'!$A$5:$CL$846,4,0),2)</f>
        <v>0</v>
      </c>
      <c r="F216" s="32">
        <f>ROUND(VLOOKUP($B216,'3.ข้อมูลงบทดลองปัจจุบัน'!$A$5:$CL$846,5,0),2)</f>
        <v>0</v>
      </c>
      <c r="G216" s="32">
        <f>ROUND(VLOOKUP($B216,'3.ข้อมูลงบทดลองปัจจุบัน'!$A$5:$CL$846,6,0),2)</f>
        <v>0</v>
      </c>
      <c r="H216" s="32">
        <f>ROUND(VLOOKUP($B216,'3.ข้อมูลงบทดลองปัจจุบัน'!$A$5:$CL$846,7,0),2)</f>
        <v>0</v>
      </c>
      <c r="I216" s="32">
        <f>ROUND(VLOOKUP($B216,'3.ข้อมูลงบทดลองปัจจุบัน'!$A$5:$CL$846,8,0),2)</f>
        <v>0</v>
      </c>
      <c r="J216" s="32">
        <f>ROUND(VLOOKUP($B216,'3.ข้อมูลงบทดลองปัจจุบัน'!$A$5:$CL$846,9,0),2)</f>
        <v>0</v>
      </c>
      <c r="K216" s="32">
        <f>ROUND(VLOOKUP($B216,'3.ข้อมูลงบทดลองปัจจุบัน'!$A$5:$CL$846,10,0),2)</f>
        <v>0</v>
      </c>
      <c r="L216" s="32">
        <f>ROUND(VLOOKUP($B216,'3.ข้อมูลงบทดลองปัจจุบัน'!$A$5:$CL$846,11,0),2)</f>
        <v>0</v>
      </c>
      <c r="M216" s="32">
        <f>ROUND(VLOOKUP($B216,'3.ข้อมูลงบทดลองปัจจุบัน'!$A$5:$CL$846,12,0),2)</f>
        <v>0</v>
      </c>
      <c r="N216" s="32">
        <f>ROUND(VLOOKUP($B216,'3.ข้อมูลงบทดลองปัจจุบัน'!$A$5:$CL$846,13,0),2)</f>
        <v>0</v>
      </c>
      <c r="O216" s="32">
        <f>ROUND(VLOOKUP($B216,'3.ข้อมูลงบทดลองปัจจุบัน'!$A$5:$CL$846,14,0),2)</f>
        <v>0</v>
      </c>
      <c r="P216" s="32">
        <f>ROUND(VLOOKUP($B216,'3.ข้อมูลงบทดลองปัจจุบัน'!$A$5:$CL$846,15,0),2)</f>
        <v>0</v>
      </c>
      <c r="Q216" s="32">
        <f>ROUND(VLOOKUP($B216,'3.ข้อมูลงบทดลองปัจจุบัน'!$A$5:$CL$846,16,0),2)</f>
        <v>0</v>
      </c>
      <c r="R216" s="32">
        <f>ROUND(VLOOKUP($B216,'3.ข้อมูลงบทดลองปัจจุบัน'!$A$5:$CL$846,17,0),2)</f>
        <v>0</v>
      </c>
      <c r="S216" s="32">
        <f>ROUND(VLOOKUP($B216,'3.ข้อมูลงบทดลองปัจจุบัน'!$A$5:$CL$846,18,0),2)</f>
        <v>0</v>
      </c>
      <c r="T216" s="32">
        <f>ROUND(VLOOKUP($B216,'3.ข้อมูลงบทดลองปัจจุบัน'!$A$5:$CL$846,19,0),2)</f>
        <v>0</v>
      </c>
      <c r="U216" s="32">
        <f>ROUND(VLOOKUP($B216,'3.ข้อมูลงบทดลองปัจจุบัน'!$A$5:$CL$846,20,0),2)</f>
        <v>0</v>
      </c>
      <c r="V216" s="32">
        <f>ROUND(VLOOKUP($B216,'3.ข้อมูลงบทดลองปัจจุบัน'!$A$5:$CL$846,21,0),2)</f>
        <v>0</v>
      </c>
      <c r="W216" s="32">
        <f>ROUND(VLOOKUP($B216,'3.ข้อมูลงบทดลองปัจจุบัน'!$A$5:$CL$846,22,0),2)</f>
        <v>0</v>
      </c>
      <c r="X216" s="32">
        <f>ROUND(VLOOKUP($B216,'3.ข้อมูลงบทดลองปัจจุบัน'!$A$5:$CL$846,23,0),2)</f>
        <v>0</v>
      </c>
      <c r="Y216" s="32">
        <f>ROUND(VLOOKUP($B216,'3.ข้อมูลงบทดลองปัจจุบัน'!$A$5:$CL$846,24,0),2)</f>
        <v>0</v>
      </c>
      <c r="Z216" s="32">
        <f>ROUND(VLOOKUP($B216,'3.ข้อมูลงบทดลองปัจจุบัน'!$A$5:$CL$846,25,0),2)</f>
        <v>0</v>
      </c>
      <c r="AA216" s="32">
        <f>ROUND(VLOOKUP($B216,'3.ข้อมูลงบทดลองปัจจุบัน'!$A$5:$CL$846,26,0),2)</f>
        <v>0</v>
      </c>
      <c r="AB216" s="32">
        <f>ROUND(VLOOKUP($B216,'3.ข้อมูลงบทดลองปัจจุบัน'!$A$5:$CL$846,27,0),2)</f>
        <v>0</v>
      </c>
      <c r="AC216" s="32">
        <f>ROUND(VLOOKUP($B216,'3.ข้อมูลงบทดลองปัจจุบัน'!$A$5:$CL$846,28,0),2)</f>
        <v>0</v>
      </c>
      <c r="AD216" s="32">
        <f>ROUND(VLOOKUP($B216,'3.ข้อมูลงบทดลองปัจจุบัน'!$A$5:$CL$846,29,0),2)</f>
        <v>0</v>
      </c>
      <c r="AE216" s="32">
        <f>ROUND(VLOOKUP($B216,'3.ข้อมูลงบทดลองปัจจุบัน'!$A$5:$CL$846,30,0),2)</f>
        <v>0</v>
      </c>
      <c r="AF216" s="32">
        <f>ROUND(VLOOKUP($B216,'3.ข้อมูลงบทดลองปัจจุบัน'!$A$5:$CL$846,31,0),2)</f>
        <v>0</v>
      </c>
      <c r="AG216" s="32">
        <f>ROUND(VLOOKUP($B216,'3.ข้อมูลงบทดลองปัจจุบัน'!$A$5:$CL$846,32,0),2)</f>
        <v>0</v>
      </c>
      <c r="AH216" s="32">
        <f>ROUND(VLOOKUP($B216,'3.ข้อมูลงบทดลองปัจจุบัน'!$A$5:$CL$846,33,0),2)</f>
        <v>0</v>
      </c>
      <c r="AI216" s="32">
        <f>ROUND(VLOOKUP($B216,'3.ข้อมูลงบทดลองปัจจุบัน'!$A$5:$CL$846,34,0),2)</f>
        <v>0</v>
      </c>
      <c r="AJ216" s="32">
        <f>ROUND(VLOOKUP($B216,'3.ข้อมูลงบทดลองปัจจุบัน'!$A$5:$CL$846,35,0),2)</f>
        <v>0</v>
      </c>
      <c r="AK216" s="32">
        <f>ROUND(VLOOKUP($B216,'3.ข้อมูลงบทดลองปัจจุบัน'!$A$5:$CL$846,36,0),2)</f>
        <v>0</v>
      </c>
      <c r="AL216" s="32">
        <f>ROUND(VLOOKUP($B216,'3.ข้อมูลงบทดลองปัจจุบัน'!$A$5:$CL$846,37,0),2)</f>
        <v>0</v>
      </c>
      <c r="AM216" s="32">
        <f>ROUND(VLOOKUP($B216,'3.ข้อมูลงบทดลองปัจจุบัน'!$A$5:$CL$846,38,0),2)</f>
        <v>0</v>
      </c>
      <c r="AN216" s="32">
        <f>ROUND(VLOOKUP($B216,'3.ข้อมูลงบทดลองปัจจุบัน'!$A$5:$CL$846,39,0),2)</f>
        <v>0</v>
      </c>
      <c r="AO216" s="32">
        <f>ROUND(VLOOKUP($B216,'3.ข้อมูลงบทดลองปัจจุบัน'!$A$5:$CL$846,40,0),2)</f>
        <v>0</v>
      </c>
      <c r="AP216" s="32">
        <f>ROUND(VLOOKUP($B216,'3.ข้อมูลงบทดลองปัจจุบัน'!$A$5:$CL$846,41,0),2)</f>
        <v>0</v>
      </c>
      <c r="AQ216" s="32">
        <f>ROUND(VLOOKUP($B216,'3.ข้อมูลงบทดลองปัจจุบัน'!$A$5:$CL$846,42,0),2)</f>
        <v>0</v>
      </c>
      <c r="AR216" s="32">
        <f>ROUND(VLOOKUP($B216,'3.ข้อมูลงบทดลองปัจจุบัน'!$A$5:$CL$846,43,0),2)</f>
        <v>0</v>
      </c>
      <c r="AS216" s="32">
        <f>ROUND(VLOOKUP($B216,'3.ข้อมูลงบทดลองปัจจุบัน'!$A$5:$CL$846,44,0),2)</f>
        <v>0</v>
      </c>
      <c r="AT216" s="32">
        <f>ROUND(VLOOKUP($B216,'3.ข้อมูลงบทดลองปัจจุบัน'!$A$5:$CL$846,45,0),2)</f>
        <v>0</v>
      </c>
      <c r="AU216" s="32">
        <f>ROUND(VLOOKUP($B216,'3.ข้อมูลงบทดลองปัจจุบัน'!$A$5:$CL$846,46,0),2)</f>
        <v>0</v>
      </c>
      <c r="AV216" s="32">
        <f>ROUND(VLOOKUP($B216,'3.ข้อมูลงบทดลองปัจจุบัน'!$A$5:$CL$846,47,0),2)</f>
        <v>0</v>
      </c>
      <c r="AW216" s="32">
        <f>ROUND(VLOOKUP($B216,'3.ข้อมูลงบทดลองปัจจุบัน'!$A$5:$CL$846,48,0),2)</f>
        <v>0</v>
      </c>
      <c r="AX216" s="32">
        <f>ROUND(VLOOKUP($B216,'3.ข้อมูลงบทดลองปัจจุบัน'!$A$5:$CL$846,49,0),2)</f>
        <v>0</v>
      </c>
      <c r="AY216" s="32">
        <f>ROUND(VLOOKUP($B216,'3.ข้อมูลงบทดลองปัจจุบัน'!$A$5:$CL$846,50,0),2)</f>
        <v>0</v>
      </c>
      <c r="AZ216" s="32">
        <f>ROUND(VLOOKUP($B216,'3.ข้อมูลงบทดลองปัจจุบัน'!$A$5:$CL$846,51,0),2)</f>
        <v>0</v>
      </c>
      <c r="BA216" s="32">
        <f>ROUND(VLOOKUP($B216,'3.ข้อมูลงบทดลองปัจจุบัน'!$A$5:$CL$846,52,0),2)</f>
        <v>0</v>
      </c>
      <c r="BB216" s="32">
        <f>ROUND(VLOOKUP($B216,'3.ข้อมูลงบทดลองปัจจุบัน'!$A$5:$CL$846,53,0),2)</f>
        <v>0</v>
      </c>
      <c r="BC216" s="32">
        <f>ROUND(VLOOKUP($B216,'3.ข้อมูลงบทดลองปัจจุบัน'!$A$5:$CL$846,54,0),2)</f>
        <v>0</v>
      </c>
      <c r="BD216" s="32">
        <f>ROUND(VLOOKUP($B216,'3.ข้อมูลงบทดลองปัจจุบัน'!$A$5:$CL$846,55,0),2)</f>
        <v>0</v>
      </c>
      <c r="BE216" s="32">
        <f>ROUND(VLOOKUP($B216,'3.ข้อมูลงบทดลองปัจจุบัน'!$A$5:$CL$846,56,0),2)</f>
        <v>0</v>
      </c>
      <c r="BF216" s="32">
        <f>ROUND(VLOOKUP($B216,'3.ข้อมูลงบทดลองปัจจุบัน'!$A$5:$CL$846,57,0),2)</f>
        <v>0</v>
      </c>
      <c r="BG216" s="32">
        <f>ROUND(VLOOKUP($B216,'3.ข้อมูลงบทดลองปัจจุบัน'!$A$5:$CL$846,58,0),2)</f>
        <v>0</v>
      </c>
      <c r="BH216" s="32">
        <f>ROUND(VLOOKUP($B216,'3.ข้อมูลงบทดลองปัจจุบัน'!$A$5:$CL$846,59,0),2)</f>
        <v>0</v>
      </c>
      <c r="BI216" s="32">
        <f>ROUND(VLOOKUP($B216,'3.ข้อมูลงบทดลองปัจจุบัน'!$A$5:$CL$846,60,0),2)</f>
        <v>0</v>
      </c>
      <c r="BJ216" s="32">
        <f>ROUND(VLOOKUP($B216,'3.ข้อมูลงบทดลองปัจจุบัน'!$A$5:$CL$846,61,0),2)</f>
        <v>0</v>
      </c>
      <c r="BK216" s="32">
        <f>ROUND(VLOOKUP($B216,'3.ข้อมูลงบทดลองปัจจุบัน'!$A$5:$CL$846,62,0),2)</f>
        <v>0</v>
      </c>
      <c r="BL216" s="32">
        <f>ROUND(VLOOKUP($B216,'3.ข้อมูลงบทดลองปัจจุบัน'!$A$5:$CL$846,63,0),2)</f>
        <v>0</v>
      </c>
      <c r="BM216" s="32">
        <f>ROUND(VLOOKUP($B216,'3.ข้อมูลงบทดลองปัจจุบัน'!$A$5:$CL$846,64,0),2)</f>
        <v>0</v>
      </c>
      <c r="BN216" s="32">
        <f>ROUND(VLOOKUP($B216,'3.ข้อมูลงบทดลองปัจจุบัน'!$A$5:$CL$846,65,0),2)</f>
        <v>0</v>
      </c>
      <c r="BO216" s="32">
        <f>ROUND(VLOOKUP($B216,'3.ข้อมูลงบทดลองปัจจุบัน'!$A$5:$CL$846,66,0),2)</f>
        <v>0</v>
      </c>
      <c r="BP216" s="32">
        <f>ROUND(VLOOKUP($B216,'3.ข้อมูลงบทดลองปัจจุบัน'!$A$5:$CL$846,67,0),2)</f>
        <v>0</v>
      </c>
      <c r="BQ216" s="32">
        <f>ROUND(VLOOKUP($B216,'3.ข้อมูลงบทดลองปัจจุบัน'!$A$5:$CL$846,68,0),2)</f>
        <v>0</v>
      </c>
      <c r="BR216" s="32">
        <f>ROUND(VLOOKUP($B216,'3.ข้อมูลงบทดลองปัจจุบัน'!$A$5:$CL$846,69,0),2)</f>
        <v>0</v>
      </c>
      <c r="BS216" s="32">
        <f>ROUND(VLOOKUP($B216,'3.ข้อมูลงบทดลองปัจจุบัน'!$A$5:$CL$846,70,0),2)</f>
        <v>15916.64</v>
      </c>
      <c r="BT216" s="32">
        <f>ROUND(VLOOKUP($B216,'3.ข้อมูลงบทดลองปัจจุบัน'!$A$5:$CL$846,71,0),2)</f>
        <v>0</v>
      </c>
      <c r="BU216" s="32">
        <f>ROUND(VLOOKUP($B216,'3.ข้อมูลงบทดลองปัจจุบัน'!$A$5:$CL$846,72,0),2)</f>
        <v>0</v>
      </c>
      <c r="BV216" s="32">
        <f>ROUND(VLOOKUP($B216,'3.ข้อมูลงบทดลองปัจจุบัน'!$A$5:$CL$846,73,0),2)</f>
        <v>0</v>
      </c>
      <c r="BW216" s="32">
        <f>ROUND(VLOOKUP($B216,'3.ข้อมูลงบทดลองปัจจุบัน'!$A$5:$CL$846,74,0),2)</f>
        <v>0</v>
      </c>
      <c r="BX216" s="32">
        <f>ROUND(VLOOKUP($B216,'3.ข้อมูลงบทดลองปัจจุบัน'!$A$5:$CL$846,75,0),2)</f>
        <v>0</v>
      </c>
      <c r="BY216" s="32">
        <f>ROUND(VLOOKUP($B216,'3.ข้อมูลงบทดลองปัจจุบัน'!$A$5:$CL$846,76,0),2)</f>
        <v>0</v>
      </c>
      <c r="BZ216" s="32">
        <f>ROUND(VLOOKUP($B216,'3.ข้อมูลงบทดลองปัจจุบัน'!$A$5:$CL$846,77,0),2)</f>
        <v>0</v>
      </c>
      <c r="CA216" s="32">
        <f>ROUND(VLOOKUP($B216,'3.ข้อมูลงบทดลองปัจจุบัน'!$A$5:$CL$846,78,0),2)</f>
        <v>0</v>
      </c>
      <c r="CB216" s="32">
        <f>ROUND(VLOOKUP($B216,'3.ข้อมูลงบทดลองปัจจุบัน'!$A$5:$CL$846,79,0),2)</f>
        <v>0</v>
      </c>
      <c r="CC216" s="32">
        <f>ROUND(VLOOKUP($B216,'3.ข้อมูลงบทดลองปัจจุบัน'!$A$5:$CL$846,80,0),2)</f>
        <v>0</v>
      </c>
      <c r="CD216" s="32">
        <f>ROUND(VLOOKUP($B216,'3.ข้อมูลงบทดลองปัจจุบัน'!$A$5:$CL$846,81,0),2)</f>
        <v>0</v>
      </c>
      <c r="CE216" s="32">
        <f>ROUND(VLOOKUP($B216,'3.ข้อมูลงบทดลองปัจจุบัน'!$A$5:$CL$846,82,0),2)</f>
        <v>0</v>
      </c>
      <c r="CF216" s="32">
        <f>ROUND(VLOOKUP($B216,'3.ข้อมูลงบทดลองปัจจุบัน'!$A$5:$CL$846,83,0),2)</f>
        <v>0</v>
      </c>
      <c r="CG216" s="32">
        <f>ROUND(VLOOKUP($B216,'3.ข้อมูลงบทดลองปัจจุบัน'!$A$5:$CL$846,84,0),2)</f>
        <v>0</v>
      </c>
      <c r="CH216" s="32">
        <f>ROUND(VLOOKUP($B216,'3.ข้อมูลงบทดลองปัจจุบัน'!$A$5:$CL$846,85,0),2)</f>
        <v>0</v>
      </c>
      <c r="CI216" s="32">
        <f>ROUND(VLOOKUP($B216,'3.ข้อมูลงบทดลองปัจจุบัน'!$A$5:$CL$846,86,0),2)</f>
        <v>0</v>
      </c>
      <c r="CJ216" s="32">
        <f>ROUND(VLOOKUP($B216,'3.ข้อมูลงบทดลองปัจจุบัน'!$A$5:$CL$846,87,0),2)</f>
        <v>0</v>
      </c>
      <c r="CK216" s="32">
        <f>ROUND(VLOOKUP($B216,'3.ข้อมูลงบทดลองปัจจุบัน'!$A$5:$CL$846,88,0),2)</f>
        <v>0</v>
      </c>
      <c r="CL216" s="32">
        <f>ROUND(VLOOKUP($B216,'3.ข้อมูลงบทดลองปัจจุบัน'!$A$5:$CL$846,89,0),2)</f>
        <v>0</v>
      </c>
      <c r="CM216" s="32">
        <f>ROUND(VLOOKUP($B216,'3.ข้อมูลงบทดลองปัจจุบัน'!$A$5:$CL$846,90,0),2)</f>
        <v>0</v>
      </c>
      <c r="CO216" s="75"/>
    </row>
    <row r="217" spans="1:93" x14ac:dyDescent="0.7">
      <c r="A217" s="118" t="s">
        <v>1473</v>
      </c>
      <c r="B217" s="101" t="s">
        <v>775</v>
      </c>
      <c r="C217" s="100" t="s">
        <v>776</v>
      </c>
      <c r="D217" s="32">
        <f>ROUND(VLOOKUP($B217,'3.ข้อมูลงบทดลองปัจจุบัน'!$A$5:$CL$846,3,0),2)</f>
        <v>17658052.739999998</v>
      </c>
      <c r="E217" s="32">
        <f>ROUND(VLOOKUP($B217,'3.ข้อมูลงบทดลองปัจจุบัน'!$A$5:$CL$846,4,0),2)</f>
        <v>0</v>
      </c>
      <c r="F217" s="32">
        <f>ROUND(VLOOKUP($B217,'3.ข้อมูลงบทดลองปัจจุบัน'!$A$5:$CL$846,5,0),2)</f>
        <v>28967.56</v>
      </c>
      <c r="G217" s="32">
        <f>ROUND(VLOOKUP($B217,'3.ข้อมูลงบทดลองปัจจุบัน'!$A$5:$CL$846,6,0),2)</f>
        <v>0</v>
      </c>
      <c r="H217" s="32">
        <f>ROUND(VLOOKUP($B217,'3.ข้อมูลงบทดลองปัจจุบัน'!$A$5:$CL$846,7,0),2)</f>
        <v>281449.77</v>
      </c>
      <c r="I217" s="32">
        <f>ROUND(VLOOKUP($B217,'3.ข้อมูลงบทดลองปัจจุบัน'!$A$5:$CL$846,8,0),2)</f>
        <v>0</v>
      </c>
      <c r="J217" s="32">
        <f>ROUND(VLOOKUP($B217,'3.ข้อมูลงบทดลองปัจจุบัน'!$A$5:$CL$846,9,0),2)</f>
        <v>459896.2</v>
      </c>
      <c r="K217" s="32">
        <f>ROUND(VLOOKUP($B217,'3.ข้อมูลงบทดลองปัจจุบัน'!$A$5:$CL$846,10,0),2)</f>
        <v>1008991.82</v>
      </c>
      <c r="L217" s="32">
        <f>ROUND(VLOOKUP($B217,'3.ข้อมูลงบทดลองปัจจุบัน'!$A$5:$CL$846,11,0),2)</f>
        <v>0</v>
      </c>
      <c r="M217" s="32">
        <f>ROUND(VLOOKUP($B217,'3.ข้อมูลงบทดลองปัจจุบัน'!$A$5:$CL$846,12,0),2)</f>
        <v>0</v>
      </c>
      <c r="N217" s="32">
        <f>ROUND(VLOOKUP($B217,'3.ข้อมูลงบทดลองปัจจุบัน'!$A$5:$CL$846,13,0),2)</f>
        <v>4125713.28</v>
      </c>
      <c r="O217" s="32">
        <f>ROUND(VLOOKUP($B217,'3.ข้อมูลงบทดลองปัจจุบัน'!$A$5:$CL$846,14,0),2)</f>
        <v>1224370.8400000001</v>
      </c>
      <c r="P217" s="32">
        <f>ROUND(VLOOKUP($B217,'3.ข้อมูลงบทดลองปัจจุบัน'!$A$5:$CL$846,15,0),2)</f>
        <v>8894975.7400000002</v>
      </c>
      <c r="Q217" s="32">
        <f>ROUND(VLOOKUP($B217,'3.ข้อมูลงบทดลองปัจจุบัน'!$A$5:$CL$846,16,0),2)</f>
        <v>718258.34</v>
      </c>
      <c r="R217" s="32">
        <f>ROUND(VLOOKUP($B217,'3.ข้อมูลงบทดลองปัจจุบัน'!$A$5:$CL$846,17,0),2)</f>
        <v>69699.990000000005</v>
      </c>
      <c r="S217" s="32">
        <f>ROUND(VLOOKUP($B217,'3.ข้อมูลงบทดลองปัจจุบัน'!$A$5:$CL$846,18,0),2)</f>
        <v>1218199.51</v>
      </c>
      <c r="T217" s="32">
        <f>ROUND(VLOOKUP($B217,'3.ข้อมูลงบทดลองปัจจุบัน'!$A$5:$CL$846,19,0),2)</f>
        <v>725056.67</v>
      </c>
      <c r="U217" s="32">
        <f>ROUND(VLOOKUP($B217,'3.ข้อมูลงบทดลองปัจจุบัน'!$A$5:$CL$846,20,0),2)</f>
        <v>724133.27</v>
      </c>
      <c r="V217" s="32">
        <f>ROUND(VLOOKUP($B217,'3.ข้อมูลงบทดลองปัจจุบัน'!$A$5:$CL$846,21,0),2)</f>
        <v>0</v>
      </c>
      <c r="W217" s="32">
        <f>ROUND(VLOOKUP($B217,'3.ข้อมูลงบทดลองปัจจุบัน'!$A$5:$CL$846,22,0),2)</f>
        <v>211666.7</v>
      </c>
      <c r="X217" s="32">
        <f>ROUND(VLOOKUP($B217,'3.ข้อมูลงบทดลองปัจจุบัน'!$A$5:$CL$846,23,0),2)</f>
        <v>13449605.380000001</v>
      </c>
      <c r="Y217" s="32">
        <f>ROUND(VLOOKUP($B217,'3.ข้อมูลงบทดลองปัจจุบัน'!$A$5:$CL$846,24,0),2)</f>
        <v>115766.04</v>
      </c>
      <c r="Z217" s="32">
        <f>ROUND(VLOOKUP($B217,'3.ข้อมูลงบทดลองปัจจุบัน'!$A$5:$CL$846,25,0),2)</f>
        <v>892710.02</v>
      </c>
      <c r="AA217" s="32">
        <f>ROUND(VLOOKUP($B217,'3.ข้อมูลงบทดลองปัจจุบัน'!$A$5:$CL$846,26,0),2)</f>
        <v>115766.69</v>
      </c>
      <c r="AB217" s="32">
        <f>ROUND(VLOOKUP($B217,'3.ข้อมูลงบทดลองปัจจุบัน'!$A$5:$CL$846,27,0),2)</f>
        <v>105849.99</v>
      </c>
      <c r="AC217" s="32">
        <f>ROUND(VLOOKUP($B217,'3.ข้อมูลงบทดลองปัจจุบัน'!$A$5:$CL$846,28,0),2)</f>
        <v>453632.04</v>
      </c>
      <c r="AD217" s="32">
        <f>ROUND(VLOOKUP($B217,'3.ข้อมูลงบทดลองปัจจุบัน'!$A$5:$CL$846,29,0),2)</f>
        <v>0</v>
      </c>
      <c r="AE217" s="32">
        <f>ROUND(VLOOKUP($B217,'3.ข้อมูลงบทดลองปัจจุบัน'!$A$5:$CL$846,30,0),2)</f>
        <v>2113688.83</v>
      </c>
      <c r="AF217" s="32">
        <f>ROUND(VLOOKUP($B217,'3.ข้อมูลงบทดลองปัจจุบัน'!$A$5:$CL$846,31,0),2)</f>
        <v>97275.51</v>
      </c>
      <c r="AG217" s="32">
        <f>ROUND(VLOOKUP($B217,'3.ข้อมูลงบทดลองปัจจุบัน'!$A$5:$CL$846,32,0),2)</f>
        <v>63661.37</v>
      </c>
      <c r="AH217" s="32">
        <f>ROUND(VLOOKUP($B217,'3.ข้อมูลงบทดลองปัจจุบัน'!$A$5:$CL$846,33,0),2)</f>
        <v>267956.33</v>
      </c>
      <c r="AI217" s="32">
        <f>ROUND(VLOOKUP($B217,'3.ข้อมูลงบทดลองปัจจุบัน'!$A$5:$CL$846,34,0),2)</f>
        <v>1070931.6299999999</v>
      </c>
      <c r="AJ217" s="32">
        <f>ROUND(VLOOKUP($B217,'3.ข้อมูลงบทดลองปัจจุบัน'!$A$5:$CL$846,35,0),2)</f>
        <v>24980.32</v>
      </c>
      <c r="AK217" s="32">
        <f>ROUND(VLOOKUP($B217,'3.ข้อมูลงบทดลองปัจจุบัน'!$A$5:$CL$846,36,0),2)</f>
        <v>243308.33</v>
      </c>
      <c r="AL217" s="32">
        <f>ROUND(VLOOKUP($B217,'3.ข้อมูลงบทดลองปัจจุบัน'!$A$5:$CL$846,37,0),2)</f>
        <v>34814858.619999997</v>
      </c>
      <c r="AM217" s="32">
        <f>ROUND(VLOOKUP($B217,'3.ข้อมูลงบทดลองปัจจุบัน'!$A$5:$CL$846,38,0),2)</f>
        <v>809411.89</v>
      </c>
      <c r="AN217" s="32">
        <f>ROUND(VLOOKUP($B217,'3.ข้อมูลงบทดลองปัจจุบัน'!$A$5:$CL$846,39,0),2)</f>
        <v>790851.86</v>
      </c>
      <c r="AO217" s="32">
        <f>ROUND(VLOOKUP($B217,'3.ข้อมูลงบทดลองปัจจุบัน'!$A$5:$CL$846,40,0),2)</f>
        <v>134926.5</v>
      </c>
      <c r="AP217" s="32">
        <f>ROUND(VLOOKUP($B217,'3.ข้อมูลงบทดลองปัจจุบัน'!$A$5:$CL$846,41,0),2)</f>
        <v>1573079.67</v>
      </c>
      <c r="AQ217" s="32">
        <f>ROUND(VLOOKUP($B217,'3.ข้อมูลงบทดลองปัจจุบัน'!$A$5:$CL$846,42,0),2)</f>
        <v>1123543.82</v>
      </c>
      <c r="AR217" s="32">
        <f>ROUND(VLOOKUP($B217,'3.ข้อมูลงบทดลองปัจจุบัน'!$A$5:$CL$846,43,0),2)</f>
        <v>305560.83</v>
      </c>
      <c r="AS217" s="32">
        <f>ROUND(VLOOKUP($B217,'3.ข้อมูลงบทดลองปัจจุบัน'!$A$5:$CL$846,44,0),2)</f>
        <v>5314275.66</v>
      </c>
      <c r="AT217" s="32">
        <f>ROUND(VLOOKUP($B217,'3.ข้อมูลงบทดลองปัจจุบัน'!$A$5:$CL$846,45,0),2)</f>
        <v>679985.81</v>
      </c>
      <c r="AU217" s="32">
        <f>ROUND(VLOOKUP($B217,'3.ข้อมูลงบทดลองปัจจุบัน'!$A$5:$CL$846,46,0),2)</f>
        <v>947864.57</v>
      </c>
      <c r="AV217" s="32">
        <f>ROUND(VLOOKUP($B217,'3.ข้อมูลงบทดลองปัจจุบัน'!$A$5:$CL$846,47,0),2)</f>
        <v>647351.73</v>
      </c>
      <c r="AW217" s="32">
        <f>ROUND(VLOOKUP($B217,'3.ข้อมูลงบทดลองปัจจุบัน'!$A$5:$CL$846,48,0),2)</f>
        <v>117488.96000000001</v>
      </c>
      <c r="AX217" s="32">
        <f>ROUND(VLOOKUP($B217,'3.ข้อมูลงบทดลองปัจจุบัน'!$A$5:$CL$846,49,0),2)</f>
        <v>709723.35</v>
      </c>
      <c r="AY217" s="32">
        <f>ROUND(VLOOKUP($B217,'3.ข้อมูลงบทดลองปัจจุบัน'!$A$5:$CL$846,50,0),2)</f>
        <v>785561.36</v>
      </c>
      <c r="AZ217" s="32">
        <f>ROUND(VLOOKUP($B217,'3.ข้อมูลงบทดลองปัจจุบัน'!$A$5:$CL$846,51,0),2)</f>
        <v>797948.31</v>
      </c>
      <c r="BA217" s="32">
        <f>ROUND(VLOOKUP($B217,'3.ข้อมูลงบทดลองปัจจุบัน'!$A$5:$CL$846,52,0),2)</f>
        <v>1326990.8400000001</v>
      </c>
      <c r="BB217" s="32">
        <f>ROUND(VLOOKUP($B217,'3.ข้อมูลงบทดลองปัจจุบัน'!$A$5:$CL$846,53,0),2)</f>
        <v>8109495.5099999998</v>
      </c>
      <c r="BC217" s="32">
        <f>ROUND(VLOOKUP($B217,'3.ข้อมูลงบทดลองปัจจุบัน'!$A$5:$CL$846,54,0),2)</f>
        <v>777403.3</v>
      </c>
      <c r="BD217" s="32">
        <f>ROUND(VLOOKUP($B217,'3.ข้อมูลงบทดลองปัจจุบัน'!$A$5:$CL$846,55,0),2)</f>
        <v>7690212.9699999997</v>
      </c>
      <c r="BE217" s="32">
        <f>ROUND(VLOOKUP($B217,'3.ข้อมูลงบทดลองปัจจุบัน'!$A$5:$CL$846,56,0),2)</f>
        <v>3242486.22</v>
      </c>
      <c r="BF217" s="32">
        <f>ROUND(VLOOKUP($B217,'3.ข้อมูลงบทดลองปัจจุบัน'!$A$5:$CL$846,57,0),2)</f>
        <v>892757.56</v>
      </c>
      <c r="BG217" s="32">
        <f>ROUND(VLOOKUP($B217,'3.ข้อมูลงบทดลองปัจจุบัน'!$A$5:$CL$846,58,0),2)</f>
        <v>392049.34</v>
      </c>
      <c r="BH217" s="32">
        <f>ROUND(VLOOKUP($B217,'3.ข้อมูลงบทดลองปัจจุบัน'!$A$5:$CL$846,59,0),2)</f>
        <v>10832300.91</v>
      </c>
      <c r="BI217" s="32">
        <f>ROUND(VLOOKUP($B217,'3.ข้อมูลงบทดลองปัจจุบัน'!$A$5:$CL$846,60,0),2)</f>
        <v>0</v>
      </c>
      <c r="BJ217" s="32">
        <f>ROUND(VLOOKUP($B217,'3.ข้อมูลงบทดลองปัจจุบัน'!$A$5:$CL$846,61,0),2)</f>
        <v>922245.01</v>
      </c>
      <c r="BK217" s="32">
        <f>ROUND(VLOOKUP($B217,'3.ข้อมูลงบทดลองปัจจุบัน'!$A$5:$CL$846,62,0),2)</f>
        <v>0</v>
      </c>
      <c r="BL217" s="32">
        <f>ROUND(VLOOKUP($B217,'3.ข้อมูลงบทดลองปัจจุบัน'!$A$5:$CL$846,63,0),2)</f>
        <v>446040.11</v>
      </c>
      <c r="BM217" s="32">
        <f>ROUND(VLOOKUP($B217,'3.ข้อมูลงบทดลองปัจจุบัน'!$A$5:$CL$846,64,0),2)</f>
        <v>9781648.4100000001</v>
      </c>
      <c r="BN217" s="32">
        <f>ROUND(VLOOKUP($B217,'3.ข้อมูลงบทดลองปัจจุบัน'!$A$5:$CL$846,65,0),2)</f>
        <v>1748718.33</v>
      </c>
      <c r="BO217" s="32">
        <f>ROUND(VLOOKUP($B217,'3.ข้อมูลงบทดลองปัจจุบัน'!$A$5:$CL$846,66,0),2)</f>
        <v>1411265.35</v>
      </c>
      <c r="BP217" s="32">
        <f>ROUND(VLOOKUP($B217,'3.ข้อมูลงบทดลองปัจจุบัน'!$A$5:$CL$846,67,0),2)</f>
        <v>1541690.06</v>
      </c>
      <c r="BQ217" s="32">
        <f>ROUND(VLOOKUP($B217,'3.ข้อมูลงบทดลองปัจจุบัน'!$A$5:$CL$846,68,0),2)</f>
        <v>332877.40000000002</v>
      </c>
      <c r="BR217" s="32">
        <f>ROUND(VLOOKUP($B217,'3.ข้อมูลงบทดลองปัจจุบัน'!$A$5:$CL$846,69,0),2)</f>
        <v>1135337.7</v>
      </c>
      <c r="BS217" s="32">
        <f>ROUND(VLOOKUP($B217,'3.ข้อมูลงบทดลองปัจจุบัน'!$A$5:$CL$846,70,0),2)</f>
        <v>65083543.909999996</v>
      </c>
      <c r="BT217" s="32">
        <f>ROUND(VLOOKUP($B217,'3.ข้อมูลงบทดลองปัจจุบัน'!$A$5:$CL$846,71,0),2)</f>
        <v>409660.72</v>
      </c>
      <c r="BU217" s="32">
        <f>ROUND(VLOOKUP($B217,'3.ข้อมูลงบทดลองปัจจุบัน'!$A$5:$CL$846,72,0),2)</f>
        <v>0</v>
      </c>
      <c r="BV217" s="32">
        <f>ROUND(VLOOKUP($B217,'3.ข้อมูลงบทดลองปัจจุบัน'!$A$5:$CL$846,73,0),2)</f>
        <v>6914313.3300000001</v>
      </c>
      <c r="BW217" s="32">
        <f>ROUND(VLOOKUP($B217,'3.ข้อมูลงบทดลองปัจจุบัน'!$A$5:$CL$846,74,0),2)</f>
        <v>222086.26</v>
      </c>
      <c r="BX217" s="32">
        <f>ROUND(VLOOKUP($B217,'3.ข้อมูลงบทดลองปัจจุบัน'!$A$5:$CL$846,75,0),2)</f>
        <v>1168728.0900000001</v>
      </c>
      <c r="BY217" s="32">
        <f>ROUND(VLOOKUP($B217,'3.ข้อมูลงบทดลองปัจจุบัน'!$A$5:$CL$846,76,0),2)</f>
        <v>3343082.32</v>
      </c>
      <c r="BZ217" s="32">
        <f>ROUND(VLOOKUP($B217,'3.ข้อมูลงบทดลองปัจจุบัน'!$A$5:$CL$846,77,0),2)</f>
        <v>391815.72</v>
      </c>
      <c r="CA217" s="32">
        <f>ROUND(VLOOKUP($B217,'3.ข้อมูลงบทดลองปัจจุบัน'!$A$5:$CL$846,78,0),2)</f>
        <v>639720</v>
      </c>
      <c r="CB217" s="32">
        <f>ROUND(VLOOKUP($B217,'3.ข้อมูลงบทดลองปัจจุบัน'!$A$5:$CL$846,79,0),2)</f>
        <v>978366.7</v>
      </c>
      <c r="CC217" s="32">
        <f>ROUND(VLOOKUP($B217,'3.ข้อมูลงบทดลองปัจจุบัน'!$A$5:$CL$846,80,0),2)</f>
        <v>216888.1</v>
      </c>
      <c r="CD217" s="32">
        <f>ROUND(VLOOKUP($B217,'3.ข้อมูลงบทดลองปัจจุบัน'!$A$5:$CL$846,81,0),2)</f>
        <v>4305625.84</v>
      </c>
      <c r="CE217" s="32">
        <f>ROUND(VLOOKUP($B217,'3.ข้อมูลงบทดลองปัจจุบัน'!$A$5:$CL$846,82,0),2)</f>
        <v>519079.76</v>
      </c>
      <c r="CF217" s="32">
        <f>ROUND(VLOOKUP($B217,'3.ข้อมูลงบทดลองปัจจุบัน'!$A$5:$CL$846,83,0),2)</f>
        <v>2451594.3199999998</v>
      </c>
      <c r="CG217" s="32">
        <f>ROUND(VLOOKUP($B217,'3.ข้อมูลงบทดลองปัจจุบัน'!$A$5:$CL$846,84,0),2)</f>
        <v>1037198.8</v>
      </c>
      <c r="CH217" s="32">
        <f>ROUND(VLOOKUP($B217,'3.ข้อมูลงบทดลองปัจจุบัน'!$A$5:$CL$846,85,0),2)</f>
        <v>32478.15</v>
      </c>
      <c r="CI217" s="32">
        <f>ROUND(VLOOKUP($B217,'3.ข้อมูลงบทดลองปัจจุบัน'!$A$5:$CL$846,86,0),2)</f>
        <v>720690.45</v>
      </c>
      <c r="CJ217" s="32">
        <f>ROUND(VLOOKUP($B217,'3.ข้อมูลงบทดลองปัจจุบัน'!$A$5:$CL$846,87,0),2)</f>
        <v>77925</v>
      </c>
      <c r="CK217" s="32">
        <f>ROUND(VLOOKUP($B217,'3.ข้อมูลงบทดลองปัจจุบัน'!$A$5:$CL$846,88,0),2)</f>
        <v>1450397</v>
      </c>
      <c r="CL217" s="32">
        <f>ROUND(VLOOKUP($B217,'3.ข้อมูลงบทดลองปัจจุบัน'!$A$5:$CL$846,89,0),2)</f>
        <v>984266.7</v>
      </c>
      <c r="CM217" s="32">
        <f>ROUND(VLOOKUP($B217,'3.ข้อมูลงบทดลองปัจจุบัน'!$A$5:$CL$846,90,0),2)</f>
        <v>442088.32</v>
      </c>
      <c r="CO217" s="75"/>
    </row>
    <row r="218" spans="1:93" x14ac:dyDescent="0.7">
      <c r="A218" s="118" t="s">
        <v>1473</v>
      </c>
      <c r="B218" s="101" t="s">
        <v>777</v>
      </c>
      <c r="C218" s="100" t="s">
        <v>778</v>
      </c>
      <c r="D218" s="32">
        <f>ROUND(VLOOKUP($B218,'3.ข้อมูลงบทดลองปัจจุบัน'!$A$5:$CL$846,3,0),2)</f>
        <v>0</v>
      </c>
      <c r="E218" s="32">
        <f>ROUND(VLOOKUP($B218,'3.ข้อมูลงบทดลองปัจจุบัน'!$A$5:$CL$846,4,0),2)</f>
        <v>0</v>
      </c>
      <c r="F218" s="32">
        <f>ROUND(VLOOKUP($B218,'3.ข้อมูลงบทดลองปัจจุบัน'!$A$5:$CL$846,5,0),2)</f>
        <v>0</v>
      </c>
      <c r="G218" s="32">
        <f>ROUND(VLOOKUP($B218,'3.ข้อมูลงบทดลองปัจจุบัน'!$A$5:$CL$846,6,0),2)</f>
        <v>0</v>
      </c>
      <c r="H218" s="32">
        <f>ROUND(VLOOKUP($B218,'3.ข้อมูลงบทดลองปัจจุบัน'!$A$5:$CL$846,7,0),2)</f>
        <v>0</v>
      </c>
      <c r="I218" s="32">
        <f>ROUND(VLOOKUP($B218,'3.ข้อมูลงบทดลองปัจจุบัน'!$A$5:$CL$846,8,0),2)</f>
        <v>0</v>
      </c>
      <c r="J218" s="32">
        <f>ROUND(VLOOKUP($B218,'3.ข้อมูลงบทดลองปัจจุบัน'!$A$5:$CL$846,9,0),2)</f>
        <v>0</v>
      </c>
      <c r="K218" s="32">
        <f>ROUND(VLOOKUP($B218,'3.ข้อมูลงบทดลองปัจจุบัน'!$A$5:$CL$846,10,0),2)</f>
        <v>0</v>
      </c>
      <c r="L218" s="32">
        <f>ROUND(VLOOKUP($B218,'3.ข้อมูลงบทดลองปัจจุบัน'!$A$5:$CL$846,11,0),2)</f>
        <v>0</v>
      </c>
      <c r="M218" s="32">
        <f>ROUND(VLOOKUP($B218,'3.ข้อมูลงบทดลองปัจจุบัน'!$A$5:$CL$846,12,0),2)</f>
        <v>0</v>
      </c>
      <c r="N218" s="32">
        <f>ROUND(VLOOKUP($B218,'3.ข้อมูลงบทดลองปัจจุบัน'!$A$5:$CL$846,13,0),2)</f>
        <v>0</v>
      </c>
      <c r="O218" s="32">
        <f>ROUND(VLOOKUP($B218,'3.ข้อมูลงบทดลองปัจจุบัน'!$A$5:$CL$846,14,0),2)</f>
        <v>0</v>
      </c>
      <c r="P218" s="32">
        <f>ROUND(VLOOKUP($B218,'3.ข้อมูลงบทดลองปัจจุบัน'!$A$5:$CL$846,15,0),2)</f>
        <v>0</v>
      </c>
      <c r="Q218" s="32">
        <f>ROUND(VLOOKUP($B218,'3.ข้อมูลงบทดลองปัจจุบัน'!$A$5:$CL$846,16,0),2)</f>
        <v>0</v>
      </c>
      <c r="R218" s="32">
        <f>ROUND(VLOOKUP($B218,'3.ข้อมูลงบทดลองปัจจุบัน'!$A$5:$CL$846,17,0),2)</f>
        <v>0</v>
      </c>
      <c r="S218" s="32">
        <f>ROUND(VLOOKUP($B218,'3.ข้อมูลงบทดลองปัจจุบัน'!$A$5:$CL$846,18,0),2)</f>
        <v>0</v>
      </c>
      <c r="T218" s="32">
        <f>ROUND(VLOOKUP($B218,'3.ข้อมูลงบทดลองปัจจุบัน'!$A$5:$CL$846,19,0),2)</f>
        <v>0</v>
      </c>
      <c r="U218" s="32">
        <f>ROUND(VLOOKUP($B218,'3.ข้อมูลงบทดลองปัจจุบัน'!$A$5:$CL$846,20,0),2)</f>
        <v>0</v>
      </c>
      <c r="V218" s="32">
        <f>ROUND(VLOOKUP($B218,'3.ข้อมูลงบทดลองปัจจุบัน'!$A$5:$CL$846,21,0),2)</f>
        <v>0</v>
      </c>
      <c r="W218" s="32">
        <f>ROUND(VLOOKUP($B218,'3.ข้อมูลงบทดลองปัจจุบัน'!$A$5:$CL$846,22,0),2)</f>
        <v>0</v>
      </c>
      <c r="X218" s="32">
        <f>ROUND(VLOOKUP($B218,'3.ข้อมูลงบทดลองปัจจุบัน'!$A$5:$CL$846,23,0),2)</f>
        <v>0</v>
      </c>
      <c r="Y218" s="32">
        <f>ROUND(VLOOKUP($B218,'3.ข้อมูลงบทดลองปัจจุบัน'!$A$5:$CL$846,24,0),2)</f>
        <v>0</v>
      </c>
      <c r="Z218" s="32">
        <f>ROUND(VLOOKUP($B218,'3.ข้อมูลงบทดลองปัจจุบัน'!$A$5:$CL$846,25,0),2)</f>
        <v>0</v>
      </c>
      <c r="AA218" s="32">
        <f>ROUND(VLOOKUP($B218,'3.ข้อมูลงบทดลองปัจจุบัน'!$A$5:$CL$846,26,0),2)</f>
        <v>0</v>
      </c>
      <c r="AB218" s="32">
        <f>ROUND(VLOOKUP($B218,'3.ข้อมูลงบทดลองปัจจุบัน'!$A$5:$CL$846,27,0),2)</f>
        <v>0</v>
      </c>
      <c r="AC218" s="32">
        <f>ROUND(VLOOKUP($B218,'3.ข้อมูลงบทดลองปัจจุบัน'!$A$5:$CL$846,28,0),2)</f>
        <v>0</v>
      </c>
      <c r="AD218" s="32">
        <f>ROUND(VLOOKUP($B218,'3.ข้อมูลงบทดลองปัจจุบัน'!$A$5:$CL$846,29,0),2)</f>
        <v>0</v>
      </c>
      <c r="AE218" s="32">
        <f>ROUND(VLOOKUP($B218,'3.ข้อมูลงบทดลองปัจจุบัน'!$A$5:$CL$846,30,0),2)</f>
        <v>0</v>
      </c>
      <c r="AF218" s="32">
        <f>ROUND(VLOOKUP($B218,'3.ข้อมูลงบทดลองปัจจุบัน'!$A$5:$CL$846,31,0),2)</f>
        <v>0</v>
      </c>
      <c r="AG218" s="32">
        <f>ROUND(VLOOKUP($B218,'3.ข้อมูลงบทดลองปัจจุบัน'!$A$5:$CL$846,32,0),2)</f>
        <v>0</v>
      </c>
      <c r="AH218" s="32">
        <f>ROUND(VLOOKUP($B218,'3.ข้อมูลงบทดลองปัจจุบัน'!$A$5:$CL$846,33,0),2)</f>
        <v>0</v>
      </c>
      <c r="AI218" s="32">
        <f>ROUND(VLOOKUP($B218,'3.ข้อมูลงบทดลองปัจจุบัน'!$A$5:$CL$846,34,0),2)</f>
        <v>0</v>
      </c>
      <c r="AJ218" s="32">
        <f>ROUND(VLOOKUP($B218,'3.ข้อมูลงบทดลองปัจจุบัน'!$A$5:$CL$846,35,0),2)</f>
        <v>0</v>
      </c>
      <c r="AK218" s="32">
        <f>ROUND(VLOOKUP($B218,'3.ข้อมูลงบทดลองปัจจุบัน'!$A$5:$CL$846,36,0),2)</f>
        <v>0</v>
      </c>
      <c r="AL218" s="32">
        <f>ROUND(VLOOKUP($B218,'3.ข้อมูลงบทดลองปัจจุบัน'!$A$5:$CL$846,37,0),2)</f>
        <v>0</v>
      </c>
      <c r="AM218" s="32">
        <f>ROUND(VLOOKUP($B218,'3.ข้อมูลงบทดลองปัจจุบัน'!$A$5:$CL$846,38,0),2)</f>
        <v>0</v>
      </c>
      <c r="AN218" s="32">
        <f>ROUND(VLOOKUP($B218,'3.ข้อมูลงบทดลองปัจจุบัน'!$A$5:$CL$846,39,0),2)</f>
        <v>0</v>
      </c>
      <c r="AO218" s="32">
        <f>ROUND(VLOOKUP($B218,'3.ข้อมูลงบทดลองปัจจุบัน'!$A$5:$CL$846,40,0),2)</f>
        <v>80160</v>
      </c>
      <c r="AP218" s="32">
        <f>ROUND(VLOOKUP($B218,'3.ข้อมูลงบทดลองปัจจุบัน'!$A$5:$CL$846,41,0),2)</f>
        <v>0</v>
      </c>
      <c r="AQ218" s="32">
        <f>ROUND(VLOOKUP($B218,'3.ข้อมูลงบทดลองปัจจุบัน'!$A$5:$CL$846,42,0),2)</f>
        <v>0</v>
      </c>
      <c r="AR218" s="32">
        <f>ROUND(VLOOKUP($B218,'3.ข้อมูลงบทดลองปัจจุบัน'!$A$5:$CL$846,43,0),2)</f>
        <v>0</v>
      </c>
      <c r="AS218" s="32">
        <f>ROUND(VLOOKUP($B218,'3.ข้อมูลงบทดลองปัจจุบัน'!$A$5:$CL$846,44,0),2)</f>
        <v>0</v>
      </c>
      <c r="AT218" s="32">
        <f>ROUND(VLOOKUP($B218,'3.ข้อมูลงบทดลองปัจจุบัน'!$A$5:$CL$846,45,0),2)</f>
        <v>0</v>
      </c>
      <c r="AU218" s="32">
        <f>ROUND(VLOOKUP($B218,'3.ข้อมูลงบทดลองปัจจุบัน'!$A$5:$CL$846,46,0),2)</f>
        <v>0</v>
      </c>
      <c r="AV218" s="32">
        <f>ROUND(VLOOKUP($B218,'3.ข้อมูลงบทดลองปัจจุบัน'!$A$5:$CL$846,47,0),2)</f>
        <v>0</v>
      </c>
      <c r="AW218" s="32">
        <f>ROUND(VLOOKUP($B218,'3.ข้อมูลงบทดลองปัจจุบัน'!$A$5:$CL$846,48,0),2)</f>
        <v>0</v>
      </c>
      <c r="AX218" s="32">
        <f>ROUND(VLOOKUP($B218,'3.ข้อมูลงบทดลองปัจจุบัน'!$A$5:$CL$846,49,0),2)</f>
        <v>0</v>
      </c>
      <c r="AY218" s="32">
        <f>ROUND(VLOOKUP($B218,'3.ข้อมูลงบทดลองปัจจุบัน'!$A$5:$CL$846,50,0),2)</f>
        <v>0</v>
      </c>
      <c r="AZ218" s="32">
        <f>ROUND(VLOOKUP($B218,'3.ข้อมูลงบทดลองปัจจุบัน'!$A$5:$CL$846,51,0),2)</f>
        <v>84672.02</v>
      </c>
      <c r="BA218" s="32">
        <f>ROUND(VLOOKUP($B218,'3.ข้อมูลงบทดลองปัจจุบัน'!$A$5:$CL$846,52,0),2)</f>
        <v>0</v>
      </c>
      <c r="BB218" s="32">
        <f>ROUND(VLOOKUP($B218,'3.ข้อมูลงบทดลองปัจจุบัน'!$A$5:$CL$846,53,0),2)</f>
        <v>0</v>
      </c>
      <c r="BC218" s="32">
        <f>ROUND(VLOOKUP($B218,'3.ข้อมูลงบทดลองปัจจุบัน'!$A$5:$CL$846,54,0),2)</f>
        <v>0</v>
      </c>
      <c r="BD218" s="32">
        <f>ROUND(VLOOKUP($B218,'3.ข้อมูลงบทดลองปัจจุบัน'!$A$5:$CL$846,55,0),2)</f>
        <v>437777.8</v>
      </c>
      <c r="BE218" s="32">
        <f>ROUND(VLOOKUP($B218,'3.ข้อมูลงบทดลองปัจจุบัน'!$A$5:$CL$846,56,0),2)</f>
        <v>0</v>
      </c>
      <c r="BF218" s="32">
        <f>ROUND(VLOOKUP($B218,'3.ข้อมูลงบทดลองปัจจุบัน'!$A$5:$CL$846,57,0),2)</f>
        <v>0</v>
      </c>
      <c r="BG218" s="32">
        <f>ROUND(VLOOKUP($B218,'3.ข้อมูลงบทดลองปัจจุบัน'!$A$5:$CL$846,58,0),2)</f>
        <v>0</v>
      </c>
      <c r="BH218" s="32">
        <f>ROUND(VLOOKUP($B218,'3.ข้อมูลงบทดลองปัจจุบัน'!$A$5:$CL$846,59,0),2)</f>
        <v>0</v>
      </c>
      <c r="BI218" s="32">
        <f>ROUND(VLOOKUP($B218,'3.ข้อมูลงบทดลองปัจจุบัน'!$A$5:$CL$846,60,0),2)</f>
        <v>0</v>
      </c>
      <c r="BJ218" s="32">
        <f>ROUND(VLOOKUP($B218,'3.ข้อมูลงบทดลองปัจจุบัน'!$A$5:$CL$846,61,0),2)</f>
        <v>0</v>
      </c>
      <c r="BK218" s="32">
        <f>ROUND(VLOOKUP($B218,'3.ข้อมูลงบทดลองปัจจุบัน'!$A$5:$CL$846,62,0),2)</f>
        <v>0</v>
      </c>
      <c r="BL218" s="32">
        <f>ROUND(VLOOKUP($B218,'3.ข้อมูลงบทดลองปัจจุบัน'!$A$5:$CL$846,63,0),2)</f>
        <v>0</v>
      </c>
      <c r="BM218" s="32">
        <f>ROUND(VLOOKUP($B218,'3.ข้อมูลงบทดลองปัจจุบัน'!$A$5:$CL$846,64,0),2)</f>
        <v>0</v>
      </c>
      <c r="BN218" s="32">
        <f>ROUND(VLOOKUP($B218,'3.ข้อมูลงบทดลองปัจจุบัน'!$A$5:$CL$846,65,0),2)</f>
        <v>0</v>
      </c>
      <c r="BO218" s="32">
        <f>ROUND(VLOOKUP($B218,'3.ข้อมูลงบทดลองปัจจุบัน'!$A$5:$CL$846,66,0),2)</f>
        <v>0</v>
      </c>
      <c r="BP218" s="32">
        <f>ROUND(VLOOKUP($B218,'3.ข้อมูลงบทดลองปัจจุบัน'!$A$5:$CL$846,67,0),2)</f>
        <v>0</v>
      </c>
      <c r="BQ218" s="32">
        <f>ROUND(VLOOKUP($B218,'3.ข้อมูลงบทดลองปัจจุบัน'!$A$5:$CL$846,68,0),2)</f>
        <v>0</v>
      </c>
      <c r="BR218" s="32">
        <f>ROUND(VLOOKUP($B218,'3.ข้อมูลงบทดลองปัจจุบัน'!$A$5:$CL$846,69,0),2)</f>
        <v>0</v>
      </c>
      <c r="BS218" s="32">
        <f>ROUND(VLOOKUP($B218,'3.ข้อมูลงบทดลองปัจจุบัน'!$A$5:$CL$846,70,0),2)</f>
        <v>9186999.4600000009</v>
      </c>
      <c r="BT218" s="32">
        <f>ROUND(VLOOKUP($B218,'3.ข้อมูลงบทดลองปัจจุบัน'!$A$5:$CL$846,71,0),2)</f>
        <v>0</v>
      </c>
      <c r="BU218" s="32">
        <f>ROUND(VLOOKUP($B218,'3.ข้อมูลงบทดลองปัจจุบัน'!$A$5:$CL$846,72,0),2)</f>
        <v>0</v>
      </c>
      <c r="BV218" s="32">
        <f>ROUND(VLOOKUP($B218,'3.ข้อมูลงบทดลองปัจจุบัน'!$A$5:$CL$846,73,0),2)</f>
        <v>0</v>
      </c>
      <c r="BW218" s="32">
        <f>ROUND(VLOOKUP($B218,'3.ข้อมูลงบทดลองปัจจุบัน'!$A$5:$CL$846,74,0),2)</f>
        <v>0</v>
      </c>
      <c r="BX218" s="32">
        <f>ROUND(VLOOKUP($B218,'3.ข้อมูลงบทดลองปัจจุบัน'!$A$5:$CL$846,75,0),2)</f>
        <v>0</v>
      </c>
      <c r="BY218" s="32">
        <f>ROUND(VLOOKUP($B218,'3.ข้อมูลงบทดลองปัจจุบัน'!$A$5:$CL$846,76,0),2)</f>
        <v>0</v>
      </c>
      <c r="BZ218" s="32">
        <f>ROUND(VLOOKUP($B218,'3.ข้อมูลงบทดลองปัจจุบัน'!$A$5:$CL$846,77,0),2)</f>
        <v>0</v>
      </c>
      <c r="CA218" s="32">
        <f>ROUND(VLOOKUP($B218,'3.ข้อมูลงบทดลองปัจจุบัน'!$A$5:$CL$846,78,0),2)</f>
        <v>0</v>
      </c>
      <c r="CB218" s="32">
        <f>ROUND(VLOOKUP($B218,'3.ข้อมูลงบทดลองปัจจุบัน'!$A$5:$CL$846,79,0),2)</f>
        <v>0</v>
      </c>
      <c r="CC218" s="32">
        <f>ROUND(VLOOKUP($B218,'3.ข้อมูลงบทดลองปัจจุบัน'!$A$5:$CL$846,80,0),2)</f>
        <v>0</v>
      </c>
      <c r="CD218" s="32">
        <f>ROUND(VLOOKUP($B218,'3.ข้อมูลงบทดลองปัจจุบัน'!$A$5:$CL$846,81,0),2)</f>
        <v>0</v>
      </c>
      <c r="CE218" s="32">
        <f>ROUND(VLOOKUP($B218,'3.ข้อมูลงบทดลองปัจจุบัน'!$A$5:$CL$846,82,0),2)</f>
        <v>0</v>
      </c>
      <c r="CF218" s="32">
        <f>ROUND(VLOOKUP($B218,'3.ข้อมูลงบทดลองปัจจุบัน'!$A$5:$CL$846,83,0),2)</f>
        <v>0</v>
      </c>
      <c r="CG218" s="32">
        <f>ROUND(VLOOKUP($B218,'3.ข้อมูลงบทดลองปัจจุบัน'!$A$5:$CL$846,84,0),2)</f>
        <v>0</v>
      </c>
      <c r="CH218" s="32">
        <f>ROUND(VLOOKUP($B218,'3.ข้อมูลงบทดลองปัจจุบัน'!$A$5:$CL$846,85,0),2)</f>
        <v>0</v>
      </c>
      <c r="CI218" s="32">
        <f>ROUND(VLOOKUP($B218,'3.ข้อมูลงบทดลองปัจจุบัน'!$A$5:$CL$846,86,0),2)</f>
        <v>0</v>
      </c>
      <c r="CJ218" s="32">
        <f>ROUND(VLOOKUP($B218,'3.ข้อมูลงบทดลองปัจจุบัน'!$A$5:$CL$846,87,0),2)</f>
        <v>0</v>
      </c>
      <c r="CK218" s="32">
        <f>ROUND(VLOOKUP($B218,'3.ข้อมูลงบทดลองปัจจุบัน'!$A$5:$CL$846,88,0),2)</f>
        <v>0</v>
      </c>
      <c r="CL218" s="32">
        <f>ROUND(VLOOKUP($B218,'3.ข้อมูลงบทดลองปัจจุบัน'!$A$5:$CL$846,89,0),2)</f>
        <v>0</v>
      </c>
      <c r="CM218" s="32">
        <f>ROUND(VLOOKUP($B218,'3.ข้อมูลงบทดลองปัจจุบัน'!$A$5:$CL$846,90,0),2)</f>
        <v>3708.3</v>
      </c>
      <c r="CO218" s="75"/>
    </row>
    <row r="219" spans="1:93" x14ac:dyDescent="0.7">
      <c r="A219" s="118" t="s">
        <v>1473</v>
      </c>
      <c r="B219" s="101" t="s">
        <v>779</v>
      </c>
      <c r="C219" s="100" t="s">
        <v>780</v>
      </c>
      <c r="D219" s="32">
        <f>ROUND(VLOOKUP($B219,'3.ข้อมูลงบทดลองปัจจุบัน'!$A$5:$CL$846,3,0),2)</f>
        <v>0</v>
      </c>
      <c r="E219" s="32">
        <f>ROUND(VLOOKUP($B219,'3.ข้อมูลงบทดลองปัจจุบัน'!$A$5:$CL$846,4,0),2)</f>
        <v>0</v>
      </c>
      <c r="F219" s="32">
        <f>ROUND(VLOOKUP($B219,'3.ข้อมูลงบทดลองปัจจุบัน'!$A$5:$CL$846,5,0),2)</f>
        <v>0</v>
      </c>
      <c r="G219" s="32">
        <f>ROUND(VLOOKUP($B219,'3.ข้อมูลงบทดลองปัจจุบัน'!$A$5:$CL$846,6,0),2)</f>
        <v>0</v>
      </c>
      <c r="H219" s="32">
        <f>ROUND(VLOOKUP($B219,'3.ข้อมูลงบทดลองปัจจุบัน'!$A$5:$CL$846,7,0),2)</f>
        <v>0</v>
      </c>
      <c r="I219" s="32">
        <f>ROUND(VLOOKUP($B219,'3.ข้อมูลงบทดลองปัจจุบัน'!$A$5:$CL$846,8,0),2)</f>
        <v>0</v>
      </c>
      <c r="J219" s="32">
        <f>ROUND(VLOOKUP($B219,'3.ข้อมูลงบทดลองปัจจุบัน'!$A$5:$CL$846,9,0),2)</f>
        <v>0</v>
      </c>
      <c r="K219" s="32">
        <f>ROUND(VLOOKUP($B219,'3.ข้อมูลงบทดลองปัจจุบัน'!$A$5:$CL$846,10,0),2)</f>
        <v>0</v>
      </c>
      <c r="L219" s="32">
        <f>ROUND(VLOOKUP($B219,'3.ข้อมูลงบทดลองปัจจุบัน'!$A$5:$CL$846,11,0),2)</f>
        <v>0</v>
      </c>
      <c r="M219" s="32">
        <f>ROUND(VLOOKUP($B219,'3.ข้อมูลงบทดลองปัจจุบัน'!$A$5:$CL$846,12,0),2)</f>
        <v>0</v>
      </c>
      <c r="N219" s="32">
        <f>ROUND(VLOOKUP($B219,'3.ข้อมูลงบทดลองปัจจุบัน'!$A$5:$CL$846,13,0),2)</f>
        <v>0</v>
      </c>
      <c r="O219" s="32">
        <f>ROUND(VLOOKUP($B219,'3.ข้อมูลงบทดลองปัจจุบัน'!$A$5:$CL$846,14,0),2)</f>
        <v>0</v>
      </c>
      <c r="P219" s="32">
        <f>ROUND(VLOOKUP($B219,'3.ข้อมูลงบทดลองปัจจุบัน'!$A$5:$CL$846,15,0),2)</f>
        <v>0</v>
      </c>
      <c r="Q219" s="32">
        <f>ROUND(VLOOKUP($B219,'3.ข้อมูลงบทดลองปัจจุบัน'!$A$5:$CL$846,16,0),2)</f>
        <v>0</v>
      </c>
      <c r="R219" s="32">
        <f>ROUND(VLOOKUP($B219,'3.ข้อมูลงบทดลองปัจจุบัน'!$A$5:$CL$846,17,0),2)</f>
        <v>0</v>
      </c>
      <c r="S219" s="32">
        <f>ROUND(VLOOKUP($B219,'3.ข้อมูลงบทดลองปัจจุบัน'!$A$5:$CL$846,18,0),2)</f>
        <v>0</v>
      </c>
      <c r="T219" s="32">
        <f>ROUND(VLOOKUP($B219,'3.ข้อมูลงบทดลองปัจจุบัน'!$A$5:$CL$846,19,0),2)</f>
        <v>0</v>
      </c>
      <c r="U219" s="32">
        <f>ROUND(VLOOKUP($B219,'3.ข้อมูลงบทดลองปัจจุบัน'!$A$5:$CL$846,20,0),2)</f>
        <v>0</v>
      </c>
      <c r="V219" s="32">
        <f>ROUND(VLOOKUP($B219,'3.ข้อมูลงบทดลองปัจจุบัน'!$A$5:$CL$846,21,0),2)</f>
        <v>0</v>
      </c>
      <c r="W219" s="32">
        <f>ROUND(VLOOKUP($B219,'3.ข้อมูลงบทดลองปัจจุบัน'!$A$5:$CL$846,22,0),2)</f>
        <v>0</v>
      </c>
      <c r="X219" s="32">
        <f>ROUND(VLOOKUP($B219,'3.ข้อมูลงบทดลองปัจจุบัน'!$A$5:$CL$846,23,0),2)</f>
        <v>0</v>
      </c>
      <c r="Y219" s="32">
        <f>ROUND(VLOOKUP($B219,'3.ข้อมูลงบทดลองปัจจุบัน'!$A$5:$CL$846,24,0),2)</f>
        <v>0</v>
      </c>
      <c r="Z219" s="32">
        <f>ROUND(VLOOKUP($B219,'3.ข้อมูลงบทดลองปัจจุบัน'!$A$5:$CL$846,25,0),2)</f>
        <v>0</v>
      </c>
      <c r="AA219" s="32">
        <f>ROUND(VLOOKUP($B219,'3.ข้อมูลงบทดลองปัจจุบัน'!$A$5:$CL$846,26,0),2)</f>
        <v>0</v>
      </c>
      <c r="AB219" s="32">
        <f>ROUND(VLOOKUP($B219,'3.ข้อมูลงบทดลองปัจจุบัน'!$A$5:$CL$846,27,0),2)</f>
        <v>0</v>
      </c>
      <c r="AC219" s="32">
        <f>ROUND(VLOOKUP($B219,'3.ข้อมูลงบทดลองปัจจุบัน'!$A$5:$CL$846,28,0),2)</f>
        <v>0</v>
      </c>
      <c r="AD219" s="32">
        <f>ROUND(VLOOKUP($B219,'3.ข้อมูลงบทดลองปัจจุบัน'!$A$5:$CL$846,29,0),2)</f>
        <v>0</v>
      </c>
      <c r="AE219" s="32">
        <f>ROUND(VLOOKUP($B219,'3.ข้อมูลงบทดลองปัจจุบัน'!$A$5:$CL$846,30,0),2)</f>
        <v>0</v>
      </c>
      <c r="AF219" s="32">
        <f>ROUND(VLOOKUP($B219,'3.ข้อมูลงบทดลองปัจจุบัน'!$A$5:$CL$846,31,0),2)</f>
        <v>0</v>
      </c>
      <c r="AG219" s="32">
        <f>ROUND(VLOOKUP($B219,'3.ข้อมูลงบทดลองปัจจุบัน'!$A$5:$CL$846,32,0),2)</f>
        <v>0</v>
      </c>
      <c r="AH219" s="32">
        <f>ROUND(VLOOKUP($B219,'3.ข้อมูลงบทดลองปัจจุบัน'!$A$5:$CL$846,33,0),2)</f>
        <v>0</v>
      </c>
      <c r="AI219" s="32">
        <f>ROUND(VLOOKUP($B219,'3.ข้อมูลงบทดลองปัจจุบัน'!$A$5:$CL$846,34,0),2)</f>
        <v>0</v>
      </c>
      <c r="AJ219" s="32">
        <f>ROUND(VLOOKUP($B219,'3.ข้อมูลงบทดลองปัจจุบัน'!$A$5:$CL$846,35,0),2)</f>
        <v>0</v>
      </c>
      <c r="AK219" s="32">
        <f>ROUND(VLOOKUP($B219,'3.ข้อมูลงบทดลองปัจจุบัน'!$A$5:$CL$846,36,0),2)</f>
        <v>0</v>
      </c>
      <c r="AL219" s="32">
        <f>ROUND(VLOOKUP($B219,'3.ข้อมูลงบทดลองปัจจุบัน'!$A$5:$CL$846,37,0),2)</f>
        <v>0</v>
      </c>
      <c r="AM219" s="32">
        <f>ROUND(VLOOKUP($B219,'3.ข้อมูลงบทดลองปัจจุบัน'!$A$5:$CL$846,38,0),2)</f>
        <v>0</v>
      </c>
      <c r="AN219" s="32">
        <f>ROUND(VLOOKUP($B219,'3.ข้อมูลงบทดลองปัจจุบัน'!$A$5:$CL$846,39,0),2)</f>
        <v>0</v>
      </c>
      <c r="AO219" s="32">
        <f>ROUND(VLOOKUP($B219,'3.ข้อมูลงบทดลองปัจจุบัน'!$A$5:$CL$846,40,0),2)</f>
        <v>0</v>
      </c>
      <c r="AP219" s="32">
        <f>ROUND(VLOOKUP($B219,'3.ข้อมูลงบทดลองปัจจุบัน'!$A$5:$CL$846,41,0),2)</f>
        <v>0</v>
      </c>
      <c r="AQ219" s="32">
        <f>ROUND(VLOOKUP($B219,'3.ข้อมูลงบทดลองปัจจุบัน'!$A$5:$CL$846,42,0),2)</f>
        <v>0</v>
      </c>
      <c r="AR219" s="32">
        <f>ROUND(VLOOKUP($B219,'3.ข้อมูลงบทดลองปัจจุบัน'!$A$5:$CL$846,43,0),2)</f>
        <v>0</v>
      </c>
      <c r="AS219" s="32">
        <f>ROUND(VLOOKUP($B219,'3.ข้อมูลงบทดลองปัจจุบัน'!$A$5:$CL$846,44,0),2)</f>
        <v>0</v>
      </c>
      <c r="AT219" s="32">
        <f>ROUND(VLOOKUP($B219,'3.ข้อมูลงบทดลองปัจจุบัน'!$A$5:$CL$846,45,0),2)</f>
        <v>0</v>
      </c>
      <c r="AU219" s="32">
        <f>ROUND(VLOOKUP($B219,'3.ข้อมูลงบทดลองปัจจุบัน'!$A$5:$CL$846,46,0),2)</f>
        <v>0</v>
      </c>
      <c r="AV219" s="32">
        <f>ROUND(VLOOKUP($B219,'3.ข้อมูลงบทดลองปัจจุบัน'!$A$5:$CL$846,47,0),2)</f>
        <v>0</v>
      </c>
      <c r="AW219" s="32">
        <f>ROUND(VLOOKUP($B219,'3.ข้อมูลงบทดลองปัจจุบัน'!$A$5:$CL$846,48,0),2)</f>
        <v>0</v>
      </c>
      <c r="AX219" s="32">
        <f>ROUND(VLOOKUP($B219,'3.ข้อมูลงบทดลองปัจจุบัน'!$A$5:$CL$846,49,0),2)</f>
        <v>0</v>
      </c>
      <c r="AY219" s="32">
        <f>ROUND(VLOOKUP($B219,'3.ข้อมูลงบทดลองปัจจุบัน'!$A$5:$CL$846,50,0),2)</f>
        <v>0</v>
      </c>
      <c r="AZ219" s="32">
        <f>ROUND(VLOOKUP($B219,'3.ข้อมูลงบทดลองปัจจุบัน'!$A$5:$CL$846,51,0),2)</f>
        <v>0</v>
      </c>
      <c r="BA219" s="32">
        <f>ROUND(VLOOKUP($B219,'3.ข้อมูลงบทดลองปัจจุบัน'!$A$5:$CL$846,52,0),2)</f>
        <v>0</v>
      </c>
      <c r="BB219" s="32">
        <f>ROUND(VLOOKUP($B219,'3.ข้อมูลงบทดลองปัจจุบัน'!$A$5:$CL$846,53,0),2)</f>
        <v>0</v>
      </c>
      <c r="BC219" s="32">
        <f>ROUND(VLOOKUP($B219,'3.ข้อมูลงบทดลองปัจจุบัน'!$A$5:$CL$846,54,0),2)</f>
        <v>0</v>
      </c>
      <c r="BD219" s="32">
        <f>ROUND(VLOOKUP($B219,'3.ข้อมูลงบทดลองปัจจุบัน'!$A$5:$CL$846,55,0),2)</f>
        <v>0</v>
      </c>
      <c r="BE219" s="32">
        <f>ROUND(VLOOKUP($B219,'3.ข้อมูลงบทดลองปัจจุบัน'!$A$5:$CL$846,56,0),2)</f>
        <v>0</v>
      </c>
      <c r="BF219" s="32">
        <f>ROUND(VLOOKUP($B219,'3.ข้อมูลงบทดลองปัจจุบัน'!$A$5:$CL$846,57,0),2)</f>
        <v>0</v>
      </c>
      <c r="BG219" s="32">
        <f>ROUND(VLOOKUP($B219,'3.ข้อมูลงบทดลองปัจจุบัน'!$A$5:$CL$846,58,0),2)</f>
        <v>0</v>
      </c>
      <c r="BH219" s="32">
        <f>ROUND(VLOOKUP($B219,'3.ข้อมูลงบทดลองปัจจุบัน'!$A$5:$CL$846,59,0),2)</f>
        <v>0</v>
      </c>
      <c r="BI219" s="32">
        <f>ROUND(VLOOKUP($B219,'3.ข้อมูลงบทดลองปัจจุบัน'!$A$5:$CL$846,60,0),2)</f>
        <v>0</v>
      </c>
      <c r="BJ219" s="32">
        <f>ROUND(VLOOKUP($B219,'3.ข้อมูลงบทดลองปัจจุบัน'!$A$5:$CL$846,61,0),2)</f>
        <v>0</v>
      </c>
      <c r="BK219" s="32">
        <f>ROUND(VLOOKUP($B219,'3.ข้อมูลงบทดลองปัจจุบัน'!$A$5:$CL$846,62,0),2)</f>
        <v>0</v>
      </c>
      <c r="BL219" s="32">
        <f>ROUND(VLOOKUP($B219,'3.ข้อมูลงบทดลองปัจจุบัน'!$A$5:$CL$846,63,0),2)</f>
        <v>0</v>
      </c>
      <c r="BM219" s="32">
        <f>ROUND(VLOOKUP($B219,'3.ข้อมูลงบทดลองปัจจุบัน'!$A$5:$CL$846,64,0),2)</f>
        <v>0</v>
      </c>
      <c r="BN219" s="32">
        <f>ROUND(VLOOKUP($B219,'3.ข้อมูลงบทดลองปัจจุบัน'!$A$5:$CL$846,65,0),2)</f>
        <v>0</v>
      </c>
      <c r="BO219" s="32">
        <f>ROUND(VLOOKUP($B219,'3.ข้อมูลงบทดลองปัจจุบัน'!$A$5:$CL$846,66,0),2)</f>
        <v>0</v>
      </c>
      <c r="BP219" s="32">
        <f>ROUND(VLOOKUP($B219,'3.ข้อมูลงบทดลองปัจจุบัน'!$A$5:$CL$846,67,0),2)</f>
        <v>0</v>
      </c>
      <c r="BQ219" s="32">
        <f>ROUND(VLOOKUP($B219,'3.ข้อมูลงบทดลองปัจจุบัน'!$A$5:$CL$846,68,0),2)</f>
        <v>0</v>
      </c>
      <c r="BR219" s="32">
        <f>ROUND(VLOOKUP($B219,'3.ข้อมูลงบทดลองปัจจุบัน'!$A$5:$CL$846,69,0),2)</f>
        <v>0</v>
      </c>
      <c r="BS219" s="32">
        <f>ROUND(VLOOKUP($B219,'3.ข้อมูลงบทดลองปัจจุบัน'!$A$5:$CL$846,70,0),2)</f>
        <v>626111.1</v>
      </c>
      <c r="BT219" s="32">
        <f>ROUND(VLOOKUP($B219,'3.ข้อมูลงบทดลองปัจจุบัน'!$A$5:$CL$846,71,0),2)</f>
        <v>0</v>
      </c>
      <c r="BU219" s="32">
        <f>ROUND(VLOOKUP($B219,'3.ข้อมูลงบทดลองปัจจุบัน'!$A$5:$CL$846,72,0),2)</f>
        <v>0</v>
      </c>
      <c r="BV219" s="32">
        <f>ROUND(VLOOKUP($B219,'3.ข้อมูลงบทดลองปัจจุบัน'!$A$5:$CL$846,73,0),2)</f>
        <v>0</v>
      </c>
      <c r="BW219" s="32">
        <f>ROUND(VLOOKUP($B219,'3.ข้อมูลงบทดลองปัจจุบัน'!$A$5:$CL$846,74,0),2)</f>
        <v>0</v>
      </c>
      <c r="BX219" s="32">
        <f>ROUND(VLOOKUP($B219,'3.ข้อมูลงบทดลองปัจจุบัน'!$A$5:$CL$846,75,0),2)</f>
        <v>0</v>
      </c>
      <c r="BY219" s="32">
        <f>ROUND(VLOOKUP($B219,'3.ข้อมูลงบทดลองปัจจุบัน'!$A$5:$CL$846,76,0),2)</f>
        <v>0</v>
      </c>
      <c r="BZ219" s="32">
        <f>ROUND(VLOOKUP($B219,'3.ข้อมูลงบทดลองปัจจุบัน'!$A$5:$CL$846,77,0),2)</f>
        <v>0</v>
      </c>
      <c r="CA219" s="32">
        <f>ROUND(VLOOKUP($B219,'3.ข้อมูลงบทดลองปัจจุบัน'!$A$5:$CL$846,78,0),2)</f>
        <v>0</v>
      </c>
      <c r="CB219" s="32">
        <f>ROUND(VLOOKUP($B219,'3.ข้อมูลงบทดลองปัจจุบัน'!$A$5:$CL$846,79,0),2)</f>
        <v>0</v>
      </c>
      <c r="CC219" s="32">
        <f>ROUND(VLOOKUP($B219,'3.ข้อมูลงบทดลองปัจจุบัน'!$A$5:$CL$846,80,0),2)</f>
        <v>0</v>
      </c>
      <c r="CD219" s="32">
        <f>ROUND(VLOOKUP($B219,'3.ข้อมูลงบทดลองปัจจุบัน'!$A$5:$CL$846,81,0),2)</f>
        <v>0</v>
      </c>
      <c r="CE219" s="32">
        <f>ROUND(VLOOKUP($B219,'3.ข้อมูลงบทดลองปัจจุบัน'!$A$5:$CL$846,82,0),2)</f>
        <v>0</v>
      </c>
      <c r="CF219" s="32">
        <f>ROUND(VLOOKUP($B219,'3.ข้อมูลงบทดลองปัจจุบัน'!$A$5:$CL$846,83,0),2)</f>
        <v>0</v>
      </c>
      <c r="CG219" s="32">
        <f>ROUND(VLOOKUP($B219,'3.ข้อมูลงบทดลองปัจจุบัน'!$A$5:$CL$846,84,0),2)</f>
        <v>0</v>
      </c>
      <c r="CH219" s="32">
        <f>ROUND(VLOOKUP($B219,'3.ข้อมูลงบทดลองปัจจุบัน'!$A$5:$CL$846,85,0),2)</f>
        <v>0</v>
      </c>
      <c r="CI219" s="32">
        <f>ROUND(VLOOKUP($B219,'3.ข้อมูลงบทดลองปัจจุบัน'!$A$5:$CL$846,86,0),2)</f>
        <v>0</v>
      </c>
      <c r="CJ219" s="32">
        <f>ROUND(VLOOKUP($B219,'3.ข้อมูลงบทดลองปัจจุบัน'!$A$5:$CL$846,87,0),2)</f>
        <v>0</v>
      </c>
      <c r="CK219" s="32">
        <f>ROUND(VLOOKUP($B219,'3.ข้อมูลงบทดลองปัจจุบัน'!$A$5:$CL$846,88,0),2)</f>
        <v>0</v>
      </c>
      <c r="CL219" s="32">
        <f>ROUND(VLOOKUP($B219,'3.ข้อมูลงบทดลองปัจจุบัน'!$A$5:$CL$846,89,0),2)</f>
        <v>0</v>
      </c>
      <c r="CM219" s="32">
        <f>ROUND(VLOOKUP($B219,'3.ข้อมูลงบทดลองปัจจุบัน'!$A$5:$CL$846,90,0),2)</f>
        <v>0</v>
      </c>
      <c r="CO219" s="75"/>
    </row>
    <row r="220" spans="1:93" x14ac:dyDescent="0.7">
      <c r="A220" s="118" t="s">
        <v>1473</v>
      </c>
      <c r="B220" s="101" t="s">
        <v>781</v>
      </c>
      <c r="C220" s="100" t="s">
        <v>782</v>
      </c>
      <c r="D220" s="32">
        <f>ROUND(VLOOKUP($B220,'3.ข้อมูลงบทดลองปัจจุบัน'!$A$5:$CL$846,3,0),2)</f>
        <v>0</v>
      </c>
      <c r="E220" s="32">
        <f>ROUND(VLOOKUP($B220,'3.ข้อมูลงบทดลองปัจจุบัน'!$A$5:$CL$846,4,0),2)</f>
        <v>0</v>
      </c>
      <c r="F220" s="32">
        <f>ROUND(VLOOKUP($B220,'3.ข้อมูลงบทดลองปัจจุบัน'!$A$5:$CL$846,5,0),2)</f>
        <v>0</v>
      </c>
      <c r="G220" s="32">
        <f>ROUND(VLOOKUP($B220,'3.ข้อมูลงบทดลองปัจจุบัน'!$A$5:$CL$846,6,0),2)</f>
        <v>0</v>
      </c>
      <c r="H220" s="32">
        <f>ROUND(VLOOKUP($B220,'3.ข้อมูลงบทดลองปัจจุบัน'!$A$5:$CL$846,7,0),2)</f>
        <v>0</v>
      </c>
      <c r="I220" s="32">
        <f>ROUND(VLOOKUP($B220,'3.ข้อมูลงบทดลองปัจจุบัน'!$A$5:$CL$846,8,0),2)</f>
        <v>0</v>
      </c>
      <c r="J220" s="32">
        <f>ROUND(VLOOKUP($B220,'3.ข้อมูลงบทดลองปัจจุบัน'!$A$5:$CL$846,9,0),2)</f>
        <v>0</v>
      </c>
      <c r="K220" s="32">
        <f>ROUND(VLOOKUP($B220,'3.ข้อมูลงบทดลองปัจจุบัน'!$A$5:$CL$846,10,0),2)</f>
        <v>0</v>
      </c>
      <c r="L220" s="32">
        <f>ROUND(VLOOKUP($B220,'3.ข้อมูลงบทดลองปัจจุบัน'!$A$5:$CL$846,11,0),2)</f>
        <v>0</v>
      </c>
      <c r="M220" s="32">
        <f>ROUND(VLOOKUP($B220,'3.ข้อมูลงบทดลองปัจจุบัน'!$A$5:$CL$846,12,0),2)</f>
        <v>0</v>
      </c>
      <c r="N220" s="32">
        <f>ROUND(VLOOKUP($B220,'3.ข้อมูลงบทดลองปัจจุบัน'!$A$5:$CL$846,13,0),2)</f>
        <v>0</v>
      </c>
      <c r="O220" s="32">
        <f>ROUND(VLOOKUP($B220,'3.ข้อมูลงบทดลองปัจจุบัน'!$A$5:$CL$846,14,0),2)</f>
        <v>19999.87</v>
      </c>
      <c r="P220" s="32">
        <f>ROUND(VLOOKUP($B220,'3.ข้อมูลงบทดลองปัจจุบัน'!$A$5:$CL$846,15,0),2)</f>
        <v>0</v>
      </c>
      <c r="Q220" s="32">
        <f>ROUND(VLOOKUP($B220,'3.ข้อมูลงบทดลองปัจจุบัน'!$A$5:$CL$846,16,0),2)</f>
        <v>0</v>
      </c>
      <c r="R220" s="32">
        <f>ROUND(VLOOKUP($B220,'3.ข้อมูลงบทดลองปัจจุบัน'!$A$5:$CL$846,17,0),2)</f>
        <v>0</v>
      </c>
      <c r="S220" s="32">
        <f>ROUND(VLOOKUP($B220,'3.ข้อมูลงบทดลองปัจจุบัน'!$A$5:$CL$846,18,0),2)</f>
        <v>0</v>
      </c>
      <c r="T220" s="32">
        <f>ROUND(VLOOKUP($B220,'3.ข้อมูลงบทดลองปัจจุบัน'!$A$5:$CL$846,19,0),2)</f>
        <v>41665.64</v>
      </c>
      <c r="U220" s="32">
        <f>ROUND(VLOOKUP($B220,'3.ข้อมูลงบทดลองปัจจุบัน'!$A$5:$CL$846,20,0),2)</f>
        <v>0</v>
      </c>
      <c r="V220" s="32">
        <f>ROUND(VLOOKUP($B220,'3.ข้อมูลงบทดลองปัจจุบัน'!$A$5:$CL$846,21,0),2)</f>
        <v>0</v>
      </c>
      <c r="W220" s="32">
        <f>ROUND(VLOOKUP($B220,'3.ข้อมูลงบทดลองปัจจุบัน'!$A$5:$CL$846,22,0),2)</f>
        <v>0</v>
      </c>
      <c r="X220" s="32">
        <f>ROUND(VLOOKUP($B220,'3.ข้อมูลงบทดลองปัจจุบัน'!$A$5:$CL$846,23,0),2)</f>
        <v>0</v>
      </c>
      <c r="Y220" s="32">
        <f>ROUND(VLOOKUP($B220,'3.ข้อมูลงบทดลองปัจจุบัน'!$A$5:$CL$846,24,0),2)</f>
        <v>0</v>
      </c>
      <c r="Z220" s="32">
        <f>ROUND(VLOOKUP($B220,'3.ข้อมูลงบทดลองปัจจุบัน'!$A$5:$CL$846,25,0),2)</f>
        <v>0</v>
      </c>
      <c r="AA220" s="32">
        <f>ROUND(VLOOKUP($B220,'3.ข้อมูลงบทดลองปัจจุบัน'!$A$5:$CL$846,26,0),2)</f>
        <v>0</v>
      </c>
      <c r="AB220" s="32">
        <f>ROUND(VLOOKUP($B220,'3.ข้อมูลงบทดลองปัจจุบัน'!$A$5:$CL$846,27,0),2)</f>
        <v>0</v>
      </c>
      <c r="AC220" s="32">
        <f>ROUND(VLOOKUP($B220,'3.ข้อมูลงบทดลองปัจจุบัน'!$A$5:$CL$846,28,0),2)</f>
        <v>0</v>
      </c>
      <c r="AD220" s="32">
        <f>ROUND(VLOOKUP($B220,'3.ข้อมูลงบทดลองปัจจุบัน'!$A$5:$CL$846,29,0),2)</f>
        <v>0</v>
      </c>
      <c r="AE220" s="32">
        <f>ROUND(VLOOKUP($B220,'3.ข้อมูลงบทดลองปัจจุบัน'!$A$5:$CL$846,30,0),2)</f>
        <v>0</v>
      </c>
      <c r="AF220" s="32">
        <f>ROUND(VLOOKUP($B220,'3.ข้อมูลงบทดลองปัจจุบัน'!$A$5:$CL$846,31,0),2)</f>
        <v>0</v>
      </c>
      <c r="AG220" s="32">
        <f>ROUND(VLOOKUP($B220,'3.ข้อมูลงบทดลองปัจจุบัน'!$A$5:$CL$846,32,0),2)</f>
        <v>0</v>
      </c>
      <c r="AH220" s="32">
        <f>ROUND(VLOOKUP($B220,'3.ข้อมูลงบทดลองปัจจุบัน'!$A$5:$CL$846,33,0),2)</f>
        <v>0</v>
      </c>
      <c r="AI220" s="32">
        <f>ROUND(VLOOKUP($B220,'3.ข้อมูลงบทดลองปัจจุบัน'!$A$5:$CL$846,34,0),2)</f>
        <v>0</v>
      </c>
      <c r="AJ220" s="32">
        <f>ROUND(VLOOKUP($B220,'3.ข้อมูลงบทดลองปัจจุบัน'!$A$5:$CL$846,35,0),2)</f>
        <v>0</v>
      </c>
      <c r="AK220" s="32">
        <f>ROUND(VLOOKUP($B220,'3.ข้อมูลงบทดลองปัจจุบัน'!$A$5:$CL$846,36,0),2)</f>
        <v>0</v>
      </c>
      <c r="AL220" s="32">
        <f>ROUND(VLOOKUP($B220,'3.ข้อมูลงบทดลองปัจจุบัน'!$A$5:$CL$846,37,0),2)</f>
        <v>0</v>
      </c>
      <c r="AM220" s="32">
        <f>ROUND(VLOOKUP($B220,'3.ข้อมูลงบทดลองปัจจุบัน'!$A$5:$CL$846,38,0),2)</f>
        <v>0</v>
      </c>
      <c r="AN220" s="32">
        <f>ROUND(VLOOKUP($B220,'3.ข้อมูลงบทดลองปัจจุบัน'!$A$5:$CL$846,39,0),2)</f>
        <v>0</v>
      </c>
      <c r="AO220" s="32">
        <f>ROUND(VLOOKUP($B220,'3.ข้อมูลงบทดลองปัจจุบัน'!$A$5:$CL$846,40,0),2)</f>
        <v>74749.81</v>
      </c>
      <c r="AP220" s="32">
        <f>ROUND(VLOOKUP($B220,'3.ข้อมูลงบทดลองปัจจุบัน'!$A$5:$CL$846,41,0),2)</f>
        <v>0</v>
      </c>
      <c r="AQ220" s="32">
        <f>ROUND(VLOOKUP($B220,'3.ข้อมูลงบทดลองปัจจุบัน'!$A$5:$CL$846,42,0),2)</f>
        <v>0</v>
      </c>
      <c r="AR220" s="32">
        <f>ROUND(VLOOKUP($B220,'3.ข้อมูลงบทดลองปัจจุบัน'!$A$5:$CL$846,43,0),2)</f>
        <v>0</v>
      </c>
      <c r="AS220" s="32">
        <f>ROUND(VLOOKUP($B220,'3.ข้อมูลงบทดลองปัจจุบัน'!$A$5:$CL$846,44,0),2)</f>
        <v>0</v>
      </c>
      <c r="AT220" s="32">
        <f>ROUND(VLOOKUP($B220,'3.ข้อมูลงบทดลองปัจจุบัน'!$A$5:$CL$846,45,0),2)</f>
        <v>0</v>
      </c>
      <c r="AU220" s="32">
        <f>ROUND(VLOOKUP($B220,'3.ข้อมูลงบทดลองปัจจุบัน'!$A$5:$CL$846,46,0),2)</f>
        <v>0</v>
      </c>
      <c r="AV220" s="32">
        <f>ROUND(VLOOKUP($B220,'3.ข้อมูลงบทดลองปัจจุบัน'!$A$5:$CL$846,47,0),2)</f>
        <v>0</v>
      </c>
      <c r="AW220" s="32">
        <f>ROUND(VLOOKUP($B220,'3.ข้อมูลงบทดลองปัจจุบัน'!$A$5:$CL$846,48,0),2)</f>
        <v>0</v>
      </c>
      <c r="AX220" s="32">
        <f>ROUND(VLOOKUP($B220,'3.ข้อมูลงบทดลองปัจจุบัน'!$A$5:$CL$846,49,0),2)</f>
        <v>0</v>
      </c>
      <c r="AY220" s="32">
        <f>ROUND(VLOOKUP($B220,'3.ข้อมูลงบทดลองปัจจุบัน'!$A$5:$CL$846,50,0),2)</f>
        <v>0</v>
      </c>
      <c r="AZ220" s="32">
        <f>ROUND(VLOOKUP($B220,'3.ข้อมูลงบทดลองปัจจุบัน'!$A$5:$CL$846,51,0),2)</f>
        <v>88332.4</v>
      </c>
      <c r="BA220" s="32">
        <f>ROUND(VLOOKUP($B220,'3.ข้อมูลงบทดลองปัจจุบัน'!$A$5:$CL$846,52,0),2)</f>
        <v>0</v>
      </c>
      <c r="BB220" s="32">
        <f>ROUND(VLOOKUP($B220,'3.ข้อมูลงบทดลองปัจจุบัน'!$A$5:$CL$846,53,0),2)</f>
        <v>0</v>
      </c>
      <c r="BC220" s="32">
        <f>ROUND(VLOOKUP($B220,'3.ข้อมูลงบทดลองปัจจุบัน'!$A$5:$CL$846,54,0),2)</f>
        <v>0</v>
      </c>
      <c r="BD220" s="32">
        <f>ROUND(VLOOKUP($B220,'3.ข้อมูลงบทดลองปัจจุบัน'!$A$5:$CL$846,55,0),2)</f>
        <v>0</v>
      </c>
      <c r="BE220" s="32">
        <f>ROUND(VLOOKUP($B220,'3.ข้อมูลงบทดลองปัจจุบัน'!$A$5:$CL$846,56,0),2)</f>
        <v>0</v>
      </c>
      <c r="BF220" s="32">
        <f>ROUND(VLOOKUP($B220,'3.ข้อมูลงบทดลองปัจจุบัน'!$A$5:$CL$846,57,0),2)</f>
        <v>0</v>
      </c>
      <c r="BG220" s="32">
        <f>ROUND(VLOOKUP($B220,'3.ข้อมูลงบทดลองปัจจุบัน'!$A$5:$CL$846,58,0),2)</f>
        <v>0</v>
      </c>
      <c r="BH220" s="32">
        <f>ROUND(VLOOKUP($B220,'3.ข้อมูลงบทดลองปัจจุบัน'!$A$5:$CL$846,59,0),2)</f>
        <v>1432332.84</v>
      </c>
      <c r="BI220" s="32">
        <f>ROUND(VLOOKUP($B220,'3.ข้อมูลงบทดลองปัจจุบัน'!$A$5:$CL$846,60,0),2)</f>
        <v>0</v>
      </c>
      <c r="BJ220" s="32">
        <f>ROUND(VLOOKUP($B220,'3.ข้อมูลงบทดลองปัจจุบัน'!$A$5:$CL$846,61,0),2)</f>
        <v>0</v>
      </c>
      <c r="BK220" s="32">
        <f>ROUND(VLOOKUP($B220,'3.ข้อมูลงบทดลองปัจจุบัน'!$A$5:$CL$846,62,0),2)</f>
        <v>0</v>
      </c>
      <c r="BL220" s="32">
        <f>ROUND(VLOOKUP($B220,'3.ข้อมูลงบทดลองปัจจุบัน'!$A$5:$CL$846,63,0),2)</f>
        <v>0</v>
      </c>
      <c r="BM220" s="32">
        <f>ROUND(VLOOKUP($B220,'3.ข้อมูลงบทดลองปัจจุบัน'!$A$5:$CL$846,64,0),2)</f>
        <v>0</v>
      </c>
      <c r="BN220" s="32">
        <f>ROUND(VLOOKUP($B220,'3.ข้อมูลงบทดลองปัจจุบัน'!$A$5:$CL$846,65,0),2)</f>
        <v>0</v>
      </c>
      <c r="BO220" s="32">
        <f>ROUND(VLOOKUP($B220,'3.ข้อมูลงบทดลองปัจจุบัน'!$A$5:$CL$846,66,0),2)</f>
        <v>0</v>
      </c>
      <c r="BP220" s="32">
        <f>ROUND(VLOOKUP($B220,'3.ข้อมูลงบทดลองปัจจุบัน'!$A$5:$CL$846,67,0),2)</f>
        <v>0</v>
      </c>
      <c r="BQ220" s="32">
        <f>ROUND(VLOOKUP($B220,'3.ข้อมูลงบทดลองปัจจุบัน'!$A$5:$CL$846,68,0),2)</f>
        <v>0</v>
      </c>
      <c r="BR220" s="32">
        <f>ROUND(VLOOKUP($B220,'3.ข้อมูลงบทดลองปัจจุบัน'!$A$5:$CL$846,69,0),2)</f>
        <v>18333.3</v>
      </c>
      <c r="BS220" s="32">
        <f>ROUND(VLOOKUP($B220,'3.ข้อมูลงบทดลองปัจจุบัน'!$A$5:$CL$846,70,0),2)</f>
        <v>1864065.91</v>
      </c>
      <c r="BT220" s="32">
        <f>ROUND(VLOOKUP($B220,'3.ข้อมูลงบทดลองปัจจุบัน'!$A$5:$CL$846,71,0),2)</f>
        <v>47554.559999999998</v>
      </c>
      <c r="BU220" s="32">
        <f>ROUND(VLOOKUP($B220,'3.ข้อมูลงบทดลองปัจจุบัน'!$A$5:$CL$846,72,0),2)</f>
        <v>0</v>
      </c>
      <c r="BV220" s="32">
        <f>ROUND(VLOOKUP($B220,'3.ข้อมูลงบทดลองปัจจุบัน'!$A$5:$CL$846,73,0),2)</f>
        <v>0</v>
      </c>
      <c r="BW220" s="32">
        <f>ROUND(VLOOKUP($B220,'3.ข้อมูลงบทดลองปัจจุบัน'!$A$5:$CL$846,74,0),2)</f>
        <v>166111.1</v>
      </c>
      <c r="BX220" s="32">
        <f>ROUND(VLOOKUP($B220,'3.ข้อมูลงบทดลองปัจจุบัน'!$A$5:$CL$846,75,0),2)</f>
        <v>0</v>
      </c>
      <c r="BY220" s="32">
        <f>ROUND(VLOOKUP($B220,'3.ข้อมูลงบทดลองปัจจุบัน'!$A$5:$CL$846,76,0),2)</f>
        <v>0</v>
      </c>
      <c r="BZ220" s="32">
        <f>ROUND(VLOOKUP($B220,'3.ข้อมูลงบทดลองปัจจุบัน'!$A$5:$CL$846,77,0),2)</f>
        <v>48998</v>
      </c>
      <c r="CA220" s="32">
        <f>ROUND(VLOOKUP($B220,'3.ข้อมูลงบทดลองปัจจุบัน'!$A$5:$CL$846,78,0),2)</f>
        <v>0</v>
      </c>
      <c r="CB220" s="32">
        <f>ROUND(VLOOKUP($B220,'3.ข้อมูลงบทดลองปัจจุบัน'!$A$5:$CL$846,79,0),2)</f>
        <v>0</v>
      </c>
      <c r="CC220" s="32">
        <f>ROUND(VLOOKUP($B220,'3.ข้อมูลงบทดลองปัจจุบัน'!$A$5:$CL$846,80,0),2)</f>
        <v>0</v>
      </c>
      <c r="CD220" s="32">
        <f>ROUND(VLOOKUP($B220,'3.ข้อมูลงบทดลองปัจจุบัน'!$A$5:$CL$846,81,0),2)</f>
        <v>0</v>
      </c>
      <c r="CE220" s="32">
        <f>ROUND(VLOOKUP($B220,'3.ข้อมูลงบทดลองปัจจุบัน'!$A$5:$CL$846,82,0),2)</f>
        <v>0</v>
      </c>
      <c r="CF220" s="32">
        <f>ROUND(VLOOKUP($B220,'3.ข้อมูลงบทดลองปัจจุบัน'!$A$5:$CL$846,83,0),2)</f>
        <v>0</v>
      </c>
      <c r="CG220" s="32">
        <f>ROUND(VLOOKUP($B220,'3.ข้อมูลงบทดลองปัจจุบัน'!$A$5:$CL$846,84,0),2)</f>
        <v>55555.56</v>
      </c>
      <c r="CH220" s="32">
        <f>ROUND(VLOOKUP($B220,'3.ข้อมูลงบทดลองปัจจุบัน'!$A$5:$CL$846,85,0),2)</f>
        <v>0</v>
      </c>
      <c r="CI220" s="32">
        <f>ROUND(VLOOKUP($B220,'3.ข้อมูลงบทดลองปัจจุบัน'!$A$5:$CL$846,86,0),2)</f>
        <v>0</v>
      </c>
      <c r="CJ220" s="32">
        <f>ROUND(VLOOKUP($B220,'3.ข้อมูลงบทดลองปัจจุบัน'!$A$5:$CL$846,87,0),2)</f>
        <v>0</v>
      </c>
      <c r="CK220" s="32">
        <f>ROUND(VLOOKUP($B220,'3.ข้อมูลงบทดลองปัจจุบัน'!$A$5:$CL$846,88,0),2)</f>
        <v>0</v>
      </c>
      <c r="CL220" s="32">
        <f>ROUND(VLOOKUP($B220,'3.ข้อมูลงบทดลองปัจจุบัน'!$A$5:$CL$846,89,0),2)</f>
        <v>0</v>
      </c>
      <c r="CM220" s="32">
        <f>ROUND(VLOOKUP($B220,'3.ข้อมูลงบทดลองปัจจุบัน'!$A$5:$CL$846,90,0),2)</f>
        <v>0</v>
      </c>
      <c r="CO220" s="75"/>
    </row>
    <row r="221" spans="1:93" x14ac:dyDescent="0.7">
      <c r="A221" s="118" t="s">
        <v>1473</v>
      </c>
      <c r="B221" s="101" t="s">
        <v>1166</v>
      </c>
      <c r="C221" s="100" t="s">
        <v>1167</v>
      </c>
      <c r="D221" s="32">
        <f>ROUND(VLOOKUP($B221,'3.ข้อมูลงบทดลองปัจจุบัน'!$A$5:$CL$846,3,0),2)</f>
        <v>0</v>
      </c>
      <c r="E221" s="32">
        <f>ROUND(VLOOKUP($B221,'3.ข้อมูลงบทดลองปัจจุบัน'!$A$5:$CL$846,4,0),2)</f>
        <v>0</v>
      </c>
      <c r="F221" s="32">
        <f>ROUND(VLOOKUP($B221,'3.ข้อมูลงบทดลองปัจจุบัน'!$A$5:$CL$846,5,0),2)</f>
        <v>0</v>
      </c>
      <c r="G221" s="32">
        <f>ROUND(VLOOKUP($B221,'3.ข้อมูลงบทดลองปัจจุบัน'!$A$5:$CL$846,6,0),2)</f>
        <v>0</v>
      </c>
      <c r="H221" s="32">
        <f>ROUND(VLOOKUP($B221,'3.ข้อมูลงบทดลองปัจจุบัน'!$A$5:$CL$846,7,0),2)</f>
        <v>0</v>
      </c>
      <c r="I221" s="32">
        <f>ROUND(VLOOKUP($B221,'3.ข้อมูลงบทดลองปัจจุบัน'!$A$5:$CL$846,8,0),2)</f>
        <v>0</v>
      </c>
      <c r="J221" s="32">
        <f>ROUND(VLOOKUP($B221,'3.ข้อมูลงบทดลองปัจจุบัน'!$A$5:$CL$846,9,0),2)</f>
        <v>0</v>
      </c>
      <c r="K221" s="32">
        <f>ROUND(VLOOKUP($B221,'3.ข้อมูลงบทดลองปัจจุบัน'!$A$5:$CL$846,10,0),2)</f>
        <v>0</v>
      </c>
      <c r="L221" s="32">
        <f>ROUND(VLOOKUP($B221,'3.ข้อมูลงบทดลองปัจจุบัน'!$A$5:$CL$846,11,0),2)</f>
        <v>0</v>
      </c>
      <c r="M221" s="32">
        <f>ROUND(VLOOKUP($B221,'3.ข้อมูลงบทดลองปัจจุบัน'!$A$5:$CL$846,12,0),2)</f>
        <v>0</v>
      </c>
      <c r="N221" s="32">
        <f>ROUND(VLOOKUP($B221,'3.ข้อมูลงบทดลองปัจจุบัน'!$A$5:$CL$846,13,0),2)</f>
        <v>0</v>
      </c>
      <c r="O221" s="32">
        <f>ROUND(VLOOKUP($B221,'3.ข้อมูลงบทดลองปัจจุบัน'!$A$5:$CL$846,14,0),2)</f>
        <v>0</v>
      </c>
      <c r="P221" s="32">
        <f>ROUND(VLOOKUP($B221,'3.ข้อมูลงบทดลองปัจจุบัน'!$A$5:$CL$846,15,0),2)</f>
        <v>0</v>
      </c>
      <c r="Q221" s="32">
        <f>ROUND(VLOOKUP($B221,'3.ข้อมูลงบทดลองปัจจุบัน'!$A$5:$CL$846,16,0),2)</f>
        <v>0</v>
      </c>
      <c r="R221" s="32">
        <f>ROUND(VLOOKUP($B221,'3.ข้อมูลงบทดลองปัจจุบัน'!$A$5:$CL$846,17,0),2)</f>
        <v>0</v>
      </c>
      <c r="S221" s="32">
        <f>ROUND(VLOOKUP($B221,'3.ข้อมูลงบทดลองปัจจุบัน'!$A$5:$CL$846,18,0),2)</f>
        <v>0</v>
      </c>
      <c r="T221" s="32">
        <f>ROUND(VLOOKUP($B221,'3.ข้อมูลงบทดลองปัจจุบัน'!$A$5:$CL$846,19,0),2)</f>
        <v>0</v>
      </c>
      <c r="U221" s="32">
        <f>ROUND(VLOOKUP($B221,'3.ข้อมูลงบทดลองปัจจุบัน'!$A$5:$CL$846,20,0),2)</f>
        <v>0</v>
      </c>
      <c r="V221" s="32">
        <f>ROUND(VLOOKUP($B221,'3.ข้อมูลงบทดลองปัจจุบัน'!$A$5:$CL$846,21,0),2)</f>
        <v>0</v>
      </c>
      <c r="W221" s="32">
        <f>ROUND(VLOOKUP($B221,'3.ข้อมูลงบทดลองปัจจุบัน'!$A$5:$CL$846,22,0),2)</f>
        <v>0</v>
      </c>
      <c r="X221" s="32">
        <f>ROUND(VLOOKUP($B221,'3.ข้อมูลงบทดลองปัจจุบัน'!$A$5:$CL$846,23,0),2)</f>
        <v>0</v>
      </c>
      <c r="Y221" s="32">
        <f>ROUND(VLOOKUP($B221,'3.ข้อมูลงบทดลองปัจจุบัน'!$A$5:$CL$846,24,0),2)</f>
        <v>0</v>
      </c>
      <c r="Z221" s="32">
        <f>ROUND(VLOOKUP($B221,'3.ข้อมูลงบทดลองปัจจุบัน'!$A$5:$CL$846,25,0),2)</f>
        <v>0</v>
      </c>
      <c r="AA221" s="32">
        <f>ROUND(VLOOKUP($B221,'3.ข้อมูลงบทดลองปัจจุบัน'!$A$5:$CL$846,26,0),2)</f>
        <v>0</v>
      </c>
      <c r="AB221" s="32">
        <f>ROUND(VLOOKUP($B221,'3.ข้อมูลงบทดลองปัจจุบัน'!$A$5:$CL$846,27,0),2)</f>
        <v>0</v>
      </c>
      <c r="AC221" s="32">
        <f>ROUND(VLOOKUP($B221,'3.ข้อมูลงบทดลองปัจจุบัน'!$A$5:$CL$846,28,0),2)</f>
        <v>0</v>
      </c>
      <c r="AD221" s="32">
        <f>ROUND(VLOOKUP($B221,'3.ข้อมูลงบทดลองปัจจุบัน'!$A$5:$CL$846,29,0),2)</f>
        <v>0</v>
      </c>
      <c r="AE221" s="32">
        <f>ROUND(VLOOKUP($B221,'3.ข้อมูลงบทดลองปัจจุบัน'!$A$5:$CL$846,30,0),2)</f>
        <v>0</v>
      </c>
      <c r="AF221" s="32">
        <f>ROUND(VLOOKUP($B221,'3.ข้อมูลงบทดลองปัจจุบัน'!$A$5:$CL$846,31,0),2)</f>
        <v>0</v>
      </c>
      <c r="AG221" s="32">
        <f>ROUND(VLOOKUP($B221,'3.ข้อมูลงบทดลองปัจจุบัน'!$A$5:$CL$846,32,0),2)</f>
        <v>0</v>
      </c>
      <c r="AH221" s="32">
        <f>ROUND(VLOOKUP($B221,'3.ข้อมูลงบทดลองปัจจุบัน'!$A$5:$CL$846,33,0),2)</f>
        <v>0</v>
      </c>
      <c r="AI221" s="32">
        <f>ROUND(VLOOKUP($B221,'3.ข้อมูลงบทดลองปัจจุบัน'!$A$5:$CL$846,34,0),2)</f>
        <v>0</v>
      </c>
      <c r="AJ221" s="32">
        <f>ROUND(VLOOKUP($B221,'3.ข้อมูลงบทดลองปัจจุบัน'!$A$5:$CL$846,35,0),2)</f>
        <v>0</v>
      </c>
      <c r="AK221" s="32">
        <f>ROUND(VLOOKUP($B221,'3.ข้อมูลงบทดลองปัจจุบัน'!$A$5:$CL$846,36,0),2)</f>
        <v>0</v>
      </c>
      <c r="AL221" s="32">
        <f>ROUND(VLOOKUP($B221,'3.ข้อมูลงบทดลองปัจจุบัน'!$A$5:$CL$846,37,0),2)</f>
        <v>0</v>
      </c>
      <c r="AM221" s="32">
        <f>ROUND(VLOOKUP($B221,'3.ข้อมูลงบทดลองปัจจุบัน'!$A$5:$CL$846,38,0),2)</f>
        <v>0</v>
      </c>
      <c r="AN221" s="32">
        <f>ROUND(VLOOKUP($B221,'3.ข้อมูลงบทดลองปัจจุบัน'!$A$5:$CL$846,39,0),2)</f>
        <v>0</v>
      </c>
      <c r="AO221" s="32">
        <f>ROUND(VLOOKUP($B221,'3.ข้อมูลงบทดลองปัจจุบัน'!$A$5:$CL$846,40,0),2)</f>
        <v>0</v>
      </c>
      <c r="AP221" s="32">
        <f>ROUND(VLOOKUP($B221,'3.ข้อมูลงบทดลองปัจจุบัน'!$A$5:$CL$846,41,0),2)</f>
        <v>0</v>
      </c>
      <c r="AQ221" s="32">
        <f>ROUND(VLOOKUP($B221,'3.ข้อมูลงบทดลองปัจจุบัน'!$A$5:$CL$846,42,0),2)</f>
        <v>0</v>
      </c>
      <c r="AR221" s="32">
        <f>ROUND(VLOOKUP($B221,'3.ข้อมูลงบทดลองปัจจุบัน'!$A$5:$CL$846,43,0),2)</f>
        <v>0</v>
      </c>
      <c r="AS221" s="32">
        <f>ROUND(VLOOKUP($B221,'3.ข้อมูลงบทดลองปัจจุบัน'!$A$5:$CL$846,44,0),2)</f>
        <v>0</v>
      </c>
      <c r="AT221" s="32">
        <f>ROUND(VLOOKUP($B221,'3.ข้อมูลงบทดลองปัจจุบัน'!$A$5:$CL$846,45,0),2)</f>
        <v>0</v>
      </c>
      <c r="AU221" s="32">
        <f>ROUND(VLOOKUP($B221,'3.ข้อมูลงบทดลองปัจจุบัน'!$A$5:$CL$846,46,0),2)</f>
        <v>0</v>
      </c>
      <c r="AV221" s="32">
        <f>ROUND(VLOOKUP($B221,'3.ข้อมูลงบทดลองปัจจุบัน'!$A$5:$CL$846,47,0),2)</f>
        <v>0</v>
      </c>
      <c r="AW221" s="32">
        <f>ROUND(VLOOKUP($B221,'3.ข้อมูลงบทดลองปัจจุบัน'!$A$5:$CL$846,48,0),2)</f>
        <v>0</v>
      </c>
      <c r="AX221" s="32">
        <f>ROUND(VLOOKUP($B221,'3.ข้อมูลงบทดลองปัจจุบัน'!$A$5:$CL$846,49,0),2)</f>
        <v>0</v>
      </c>
      <c r="AY221" s="32">
        <f>ROUND(VLOOKUP($B221,'3.ข้อมูลงบทดลองปัจจุบัน'!$A$5:$CL$846,50,0),2)</f>
        <v>0</v>
      </c>
      <c r="AZ221" s="32">
        <f>ROUND(VLOOKUP($B221,'3.ข้อมูลงบทดลองปัจจุบัน'!$A$5:$CL$846,51,0),2)</f>
        <v>0</v>
      </c>
      <c r="BA221" s="32">
        <f>ROUND(VLOOKUP($B221,'3.ข้อมูลงบทดลองปัจจุบัน'!$A$5:$CL$846,52,0),2)</f>
        <v>0</v>
      </c>
      <c r="BB221" s="32">
        <f>ROUND(VLOOKUP($B221,'3.ข้อมูลงบทดลองปัจจุบัน'!$A$5:$CL$846,53,0),2)</f>
        <v>0</v>
      </c>
      <c r="BC221" s="32">
        <f>ROUND(VLOOKUP($B221,'3.ข้อมูลงบทดลองปัจจุบัน'!$A$5:$CL$846,54,0),2)</f>
        <v>0</v>
      </c>
      <c r="BD221" s="32">
        <f>ROUND(VLOOKUP($B221,'3.ข้อมูลงบทดลองปัจจุบัน'!$A$5:$CL$846,55,0),2)</f>
        <v>0</v>
      </c>
      <c r="BE221" s="32">
        <f>ROUND(VLOOKUP($B221,'3.ข้อมูลงบทดลองปัจจุบัน'!$A$5:$CL$846,56,0),2)</f>
        <v>0</v>
      </c>
      <c r="BF221" s="32">
        <f>ROUND(VLOOKUP($B221,'3.ข้อมูลงบทดลองปัจจุบัน'!$A$5:$CL$846,57,0),2)</f>
        <v>0</v>
      </c>
      <c r="BG221" s="32">
        <f>ROUND(VLOOKUP($B221,'3.ข้อมูลงบทดลองปัจจุบัน'!$A$5:$CL$846,58,0),2)</f>
        <v>0</v>
      </c>
      <c r="BH221" s="32">
        <f>ROUND(VLOOKUP($B221,'3.ข้อมูลงบทดลองปัจจุบัน'!$A$5:$CL$846,59,0),2)</f>
        <v>0</v>
      </c>
      <c r="BI221" s="32">
        <f>ROUND(VLOOKUP($B221,'3.ข้อมูลงบทดลองปัจจุบัน'!$A$5:$CL$846,60,0),2)</f>
        <v>0</v>
      </c>
      <c r="BJ221" s="32">
        <f>ROUND(VLOOKUP($B221,'3.ข้อมูลงบทดลองปัจจุบัน'!$A$5:$CL$846,61,0),2)</f>
        <v>0</v>
      </c>
      <c r="BK221" s="32">
        <f>ROUND(VLOOKUP($B221,'3.ข้อมูลงบทดลองปัจจุบัน'!$A$5:$CL$846,62,0),2)</f>
        <v>0</v>
      </c>
      <c r="BL221" s="32">
        <f>ROUND(VLOOKUP($B221,'3.ข้อมูลงบทดลองปัจจุบัน'!$A$5:$CL$846,63,0),2)</f>
        <v>0</v>
      </c>
      <c r="BM221" s="32">
        <f>ROUND(VLOOKUP($B221,'3.ข้อมูลงบทดลองปัจจุบัน'!$A$5:$CL$846,64,0),2)</f>
        <v>0</v>
      </c>
      <c r="BN221" s="32">
        <f>ROUND(VLOOKUP($B221,'3.ข้อมูลงบทดลองปัจจุบัน'!$A$5:$CL$846,65,0),2)</f>
        <v>0</v>
      </c>
      <c r="BO221" s="32">
        <f>ROUND(VLOOKUP($B221,'3.ข้อมูลงบทดลองปัจจุบัน'!$A$5:$CL$846,66,0),2)</f>
        <v>0</v>
      </c>
      <c r="BP221" s="32">
        <f>ROUND(VLOOKUP($B221,'3.ข้อมูลงบทดลองปัจจุบัน'!$A$5:$CL$846,67,0),2)</f>
        <v>0</v>
      </c>
      <c r="BQ221" s="32">
        <f>ROUND(VLOOKUP($B221,'3.ข้อมูลงบทดลองปัจจุบัน'!$A$5:$CL$846,68,0),2)</f>
        <v>0</v>
      </c>
      <c r="BR221" s="32">
        <f>ROUND(VLOOKUP($B221,'3.ข้อมูลงบทดลองปัจจุบัน'!$A$5:$CL$846,69,0),2)</f>
        <v>0</v>
      </c>
      <c r="BS221" s="32">
        <f>ROUND(VLOOKUP($B221,'3.ข้อมูลงบทดลองปัจจุบัน'!$A$5:$CL$846,70,0),2)</f>
        <v>0</v>
      </c>
      <c r="BT221" s="32">
        <f>ROUND(VLOOKUP($B221,'3.ข้อมูลงบทดลองปัจจุบัน'!$A$5:$CL$846,71,0),2)</f>
        <v>0</v>
      </c>
      <c r="BU221" s="32">
        <f>ROUND(VLOOKUP($B221,'3.ข้อมูลงบทดลองปัจจุบัน'!$A$5:$CL$846,72,0),2)</f>
        <v>0</v>
      </c>
      <c r="BV221" s="32">
        <f>ROUND(VLOOKUP($B221,'3.ข้อมูลงบทดลองปัจจุบัน'!$A$5:$CL$846,73,0),2)</f>
        <v>0</v>
      </c>
      <c r="BW221" s="32">
        <f>ROUND(VLOOKUP($B221,'3.ข้อมูลงบทดลองปัจจุบัน'!$A$5:$CL$846,74,0),2)</f>
        <v>0</v>
      </c>
      <c r="BX221" s="32">
        <f>ROUND(VLOOKUP($B221,'3.ข้อมูลงบทดลองปัจจุบัน'!$A$5:$CL$846,75,0),2)</f>
        <v>0</v>
      </c>
      <c r="BY221" s="32">
        <f>ROUND(VLOOKUP($B221,'3.ข้อมูลงบทดลองปัจจุบัน'!$A$5:$CL$846,76,0),2)</f>
        <v>0</v>
      </c>
      <c r="BZ221" s="32">
        <f>ROUND(VLOOKUP($B221,'3.ข้อมูลงบทดลองปัจจุบัน'!$A$5:$CL$846,77,0),2)</f>
        <v>0</v>
      </c>
      <c r="CA221" s="32">
        <f>ROUND(VLOOKUP($B221,'3.ข้อมูลงบทดลองปัจจุบัน'!$A$5:$CL$846,78,0),2)</f>
        <v>0</v>
      </c>
      <c r="CB221" s="32">
        <f>ROUND(VLOOKUP($B221,'3.ข้อมูลงบทดลองปัจจุบัน'!$A$5:$CL$846,79,0),2)</f>
        <v>0</v>
      </c>
      <c r="CC221" s="32">
        <f>ROUND(VLOOKUP($B221,'3.ข้อมูลงบทดลองปัจจุบัน'!$A$5:$CL$846,80,0),2)</f>
        <v>0</v>
      </c>
      <c r="CD221" s="32">
        <f>ROUND(VLOOKUP($B221,'3.ข้อมูลงบทดลองปัจจุบัน'!$A$5:$CL$846,81,0),2)</f>
        <v>0</v>
      </c>
      <c r="CE221" s="32">
        <f>ROUND(VLOOKUP($B221,'3.ข้อมูลงบทดลองปัจจุบัน'!$A$5:$CL$846,82,0),2)</f>
        <v>0</v>
      </c>
      <c r="CF221" s="32">
        <f>ROUND(VLOOKUP($B221,'3.ข้อมูลงบทดลองปัจจุบัน'!$A$5:$CL$846,83,0),2)</f>
        <v>0</v>
      </c>
      <c r="CG221" s="32">
        <f>ROUND(VLOOKUP($B221,'3.ข้อมูลงบทดลองปัจจุบัน'!$A$5:$CL$846,84,0),2)</f>
        <v>0</v>
      </c>
      <c r="CH221" s="32">
        <f>ROUND(VLOOKUP($B221,'3.ข้อมูลงบทดลองปัจจุบัน'!$A$5:$CL$846,85,0),2)</f>
        <v>0</v>
      </c>
      <c r="CI221" s="32">
        <f>ROUND(VLOOKUP($B221,'3.ข้อมูลงบทดลองปัจจุบัน'!$A$5:$CL$846,86,0),2)</f>
        <v>0</v>
      </c>
      <c r="CJ221" s="32">
        <f>ROUND(VLOOKUP($B221,'3.ข้อมูลงบทดลองปัจจุบัน'!$A$5:$CL$846,87,0),2)</f>
        <v>0</v>
      </c>
      <c r="CK221" s="32">
        <f>ROUND(VLOOKUP($B221,'3.ข้อมูลงบทดลองปัจจุบัน'!$A$5:$CL$846,88,0),2)</f>
        <v>0</v>
      </c>
      <c r="CL221" s="32">
        <f>ROUND(VLOOKUP($B221,'3.ข้อมูลงบทดลองปัจจุบัน'!$A$5:$CL$846,89,0),2)</f>
        <v>0</v>
      </c>
      <c r="CM221" s="32">
        <f>ROUND(VLOOKUP($B221,'3.ข้อมูลงบทดลองปัจจุบัน'!$A$5:$CL$846,90,0),2)</f>
        <v>0</v>
      </c>
      <c r="CO221" s="75"/>
    </row>
    <row r="222" spans="1:93" x14ac:dyDescent="0.7">
      <c r="A222" s="118" t="s">
        <v>1473</v>
      </c>
      <c r="B222" s="101" t="s">
        <v>1168</v>
      </c>
      <c r="C222" s="100" t="s">
        <v>1169</v>
      </c>
      <c r="D222" s="32">
        <f>ROUND(VLOOKUP($B222,'3.ข้อมูลงบทดลองปัจจุบัน'!$A$5:$CL$846,3,0),2)</f>
        <v>0</v>
      </c>
      <c r="E222" s="32">
        <f>ROUND(VLOOKUP($B222,'3.ข้อมูลงบทดลองปัจจุบัน'!$A$5:$CL$846,4,0),2)</f>
        <v>0</v>
      </c>
      <c r="F222" s="32">
        <f>ROUND(VLOOKUP($B222,'3.ข้อมูลงบทดลองปัจจุบัน'!$A$5:$CL$846,5,0),2)</f>
        <v>0</v>
      </c>
      <c r="G222" s="32">
        <f>ROUND(VLOOKUP($B222,'3.ข้อมูลงบทดลองปัจจุบัน'!$A$5:$CL$846,6,0),2)</f>
        <v>0</v>
      </c>
      <c r="H222" s="32">
        <f>ROUND(VLOOKUP($B222,'3.ข้อมูลงบทดลองปัจจุบัน'!$A$5:$CL$846,7,0),2)</f>
        <v>0</v>
      </c>
      <c r="I222" s="32">
        <f>ROUND(VLOOKUP($B222,'3.ข้อมูลงบทดลองปัจจุบัน'!$A$5:$CL$846,8,0),2)</f>
        <v>0</v>
      </c>
      <c r="J222" s="32">
        <f>ROUND(VLOOKUP($B222,'3.ข้อมูลงบทดลองปัจจุบัน'!$A$5:$CL$846,9,0),2)</f>
        <v>0</v>
      </c>
      <c r="K222" s="32">
        <f>ROUND(VLOOKUP($B222,'3.ข้อมูลงบทดลองปัจจุบัน'!$A$5:$CL$846,10,0),2)</f>
        <v>0</v>
      </c>
      <c r="L222" s="32">
        <f>ROUND(VLOOKUP($B222,'3.ข้อมูลงบทดลองปัจจุบัน'!$A$5:$CL$846,11,0),2)</f>
        <v>0</v>
      </c>
      <c r="M222" s="32">
        <f>ROUND(VLOOKUP($B222,'3.ข้อมูลงบทดลองปัจจุบัน'!$A$5:$CL$846,12,0),2)</f>
        <v>0</v>
      </c>
      <c r="N222" s="32">
        <f>ROUND(VLOOKUP($B222,'3.ข้อมูลงบทดลองปัจจุบัน'!$A$5:$CL$846,13,0),2)</f>
        <v>0</v>
      </c>
      <c r="O222" s="32">
        <f>ROUND(VLOOKUP($B222,'3.ข้อมูลงบทดลองปัจจุบัน'!$A$5:$CL$846,14,0),2)</f>
        <v>0</v>
      </c>
      <c r="P222" s="32">
        <f>ROUND(VLOOKUP($B222,'3.ข้อมูลงบทดลองปัจจุบัน'!$A$5:$CL$846,15,0),2)</f>
        <v>0</v>
      </c>
      <c r="Q222" s="32">
        <f>ROUND(VLOOKUP($B222,'3.ข้อมูลงบทดลองปัจจุบัน'!$A$5:$CL$846,16,0),2)</f>
        <v>0</v>
      </c>
      <c r="R222" s="32">
        <f>ROUND(VLOOKUP($B222,'3.ข้อมูลงบทดลองปัจจุบัน'!$A$5:$CL$846,17,0),2)</f>
        <v>0</v>
      </c>
      <c r="S222" s="32">
        <f>ROUND(VLOOKUP($B222,'3.ข้อมูลงบทดลองปัจจุบัน'!$A$5:$CL$846,18,0),2)</f>
        <v>0</v>
      </c>
      <c r="T222" s="32">
        <f>ROUND(VLOOKUP($B222,'3.ข้อมูลงบทดลองปัจจุบัน'!$A$5:$CL$846,19,0),2)</f>
        <v>0</v>
      </c>
      <c r="U222" s="32">
        <f>ROUND(VLOOKUP($B222,'3.ข้อมูลงบทดลองปัจจุบัน'!$A$5:$CL$846,20,0),2)</f>
        <v>0</v>
      </c>
      <c r="V222" s="32">
        <f>ROUND(VLOOKUP($B222,'3.ข้อมูลงบทดลองปัจจุบัน'!$A$5:$CL$846,21,0),2)</f>
        <v>0</v>
      </c>
      <c r="W222" s="32">
        <f>ROUND(VLOOKUP($B222,'3.ข้อมูลงบทดลองปัจจุบัน'!$A$5:$CL$846,22,0),2)</f>
        <v>0</v>
      </c>
      <c r="X222" s="32">
        <f>ROUND(VLOOKUP($B222,'3.ข้อมูลงบทดลองปัจจุบัน'!$A$5:$CL$846,23,0),2)</f>
        <v>0</v>
      </c>
      <c r="Y222" s="32">
        <f>ROUND(VLOOKUP($B222,'3.ข้อมูลงบทดลองปัจจุบัน'!$A$5:$CL$846,24,0),2)</f>
        <v>0</v>
      </c>
      <c r="Z222" s="32">
        <f>ROUND(VLOOKUP($B222,'3.ข้อมูลงบทดลองปัจจุบัน'!$A$5:$CL$846,25,0),2)</f>
        <v>0</v>
      </c>
      <c r="AA222" s="32">
        <f>ROUND(VLOOKUP($B222,'3.ข้อมูลงบทดลองปัจจุบัน'!$A$5:$CL$846,26,0),2)</f>
        <v>0</v>
      </c>
      <c r="AB222" s="32">
        <f>ROUND(VLOOKUP($B222,'3.ข้อมูลงบทดลองปัจจุบัน'!$A$5:$CL$846,27,0),2)</f>
        <v>0</v>
      </c>
      <c r="AC222" s="32">
        <f>ROUND(VLOOKUP($B222,'3.ข้อมูลงบทดลองปัจจุบัน'!$A$5:$CL$846,28,0),2)</f>
        <v>0</v>
      </c>
      <c r="AD222" s="32">
        <f>ROUND(VLOOKUP($B222,'3.ข้อมูลงบทดลองปัจจุบัน'!$A$5:$CL$846,29,0),2)</f>
        <v>0</v>
      </c>
      <c r="AE222" s="32">
        <f>ROUND(VLOOKUP($B222,'3.ข้อมูลงบทดลองปัจจุบัน'!$A$5:$CL$846,30,0),2)</f>
        <v>0</v>
      </c>
      <c r="AF222" s="32">
        <f>ROUND(VLOOKUP($B222,'3.ข้อมูลงบทดลองปัจจุบัน'!$A$5:$CL$846,31,0),2)</f>
        <v>0</v>
      </c>
      <c r="AG222" s="32">
        <f>ROUND(VLOOKUP($B222,'3.ข้อมูลงบทดลองปัจจุบัน'!$A$5:$CL$846,32,0),2)</f>
        <v>0</v>
      </c>
      <c r="AH222" s="32">
        <f>ROUND(VLOOKUP($B222,'3.ข้อมูลงบทดลองปัจจุบัน'!$A$5:$CL$846,33,0),2)</f>
        <v>0</v>
      </c>
      <c r="AI222" s="32">
        <f>ROUND(VLOOKUP($B222,'3.ข้อมูลงบทดลองปัจจุบัน'!$A$5:$CL$846,34,0),2)</f>
        <v>0</v>
      </c>
      <c r="AJ222" s="32">
        <f>ROUND(VLOOKUP($B222,'3.ข้อมูลงบทดลองปัจจุบัน'!$A$5:$CL$846,35,0),2)</f>
        <v>0</v>
      </c>
      <c r="AK222" s="32">
        <f>ROUND(VLOOKUP($B222,'3.ข้อมูลงบทดลองปัจจุบัน'!$A$5:$CL$846,36,0),2)</f>
        <v>0</v>
      </c>
      <c r="AL222" s="32">
        <f>ROUND(VLOOKUP($B222,'3.ข้อมูลงบทดลองปัจจุบัน'!$A$5:$CL$846,37,0),2)</f>
        <v>0</v>
      </c>
      <c r="AM222" s="32">
        <f>ROUND(VLOOKUP($B222,'3.ข้อมูลงบทดลองปัจจุบัน'!$A$5:$CL$846,38,0),2)</f>
        <v>0</v>
      </c>
      <c r="AN222" s="32">
        <f>ROUND(VLOOKUP($B222,'3.ข้อมูลงบทดลองปัจจุบัน'!$A$5:$CL$846,39,0),2)</f>
        <v>0</v>
      </c>
      <c r="AO222" s="32">
        <f>ROUND(VLOOKUP($B222,'3.ข้อมูลงบทดลองปัจจุบัน'!$A$5:$CL$846,40,0),2)</f>
        <v>0</v>
      </c>
      <c r="AP222" s="32">
        <f>ROUND(VLOOKUP($B222,'3.ข้อมูลงบทดลองปัจจุบัน'!$A$5:$CL$846,41,0),2)</f>
        <v>0</v>
      </c>
      <c r="AQ222" s="32">
        <f>ROUND(VLOOKUP($B222,'3.ข้อมูลงบทดลองปัจจุบัน'!$A$5:$CL$846,42,0),2)</f>
        <v>0</v>
      </c>
      <c r="AR222" s="32">
        <f>ROUND(VLOOKUP($B222,'3.ข้อมูลงบทดลองปัจจุบัน'!$A$5:$CL$846,43,0),2)</f>
        <v>0</v>
      </c>
      <c r="AS222" s="32">
        <f>ROUND(VLOOKUP($B222,'3.ข้อมูลงบทดลองปัจจุบัน'!$A$5:$CL$846,44,0),2)</f>
        <v>0</v>
      </c>
      <c r="AT222" s="32">
        <f>ROUND(VLOOKUP($B222,'3.ข้อมูลงบทดลองปัจจุบัน'!$A$5:$CL$846,45,0),2)</f>
        <v>0</v>
      </c>
      <c r="AU222" s="32">
        <f>ROUND(VLOOKUP($B222,'3.ข้อมูลงบทดลองปัจจุบัน'!$A$5:$CL$846,46,0),2)</f>
        <v>0</v>
      </c>
      <c r="AV222" s="32">
        <f>ROUND(VLOOKUP($B222,'3.ข้อมูลงบทดลองปัจจุบัน'!$A$5:$CL$846,47,0),2)</f>
        <v>0</v>
      </c>
      <c r="AW222" s="32">
        <f>ROUND(VLOOKUP($B222,'3.ข้อมูลงบทดลองปัจจุบัน'!$A$5:$CL$846,48,0),2)</f>
        <v>0</v>
      </c>
      <c r="AX222" s="32">
        <f>ROUND(VLOOKUP($B222,'3.ข้อมูลงบทดลองปัจจุบัน'!$A$5:$CL$846,49,0),2)</f>
        <v>0</v>
      </c>
      <c r="AY222" s="32">
        <f>ROUND(VLOOKUP($B222,'3.ข้อมูลงบทดลองปัจจุบัน'!$A$5:$CL$846,50,0),2)</f>
        <v>0</v>
      </c>
      <c r="AZ222" s="32">
        <f>ROUND(VLOOKUP($B222,'3.ข้อมูลงบทดลองปัจจุบัน'!$A$5:$CL$846,51,0),2)</f>
        <v>0</v>
      </c>
      <c r="BA222" s="32">
        <f>ROUND(VLOOKUP($B222,'3.ข้อมูลงบทดลองปัจจุบัน'!$A$5:$CL$846,52,0),2)</f>
        <v>0</v>
      </c>
      <c r="BB222" s="32">
        <f>ROUND(VLOOKUP($B222,'3.ข้อมูลงบทดลองปัจจุบัน'!$A$5:$CL$846,53,0),2)</f>
        <v>0</v>
      </c>
      <c r="BC222" s="32">
        <f>ROUND(VLOOKUP($B222,'3.ข้อมูลงบทดลองปัจจุบัน'!$A$5:$CL$846,54,0),2)</f>
        <v>0</v>
      </c>
      <c r="BD222" s="32">
        <f>ROUND(VLOOKUP($B222,'3.ข้อมูลงบทดลองปัจจุบัน'!$A$5:$CL$846,55,0),2)</f>
        <v>0</v>
      </c>
      <c r="BE222" s="32">
        <f>ROUND(VLOOKUP($B222,'3.ข้อมูลงบทดลองปัจจุบัน'!$A$5:$CL$846,56,0),2)</f>
        <v>0</v>
      </c>
      <c r="BF222" s="32">
        <f>ROUND(VLOOKUP($B222,'3.ข้อมูลงบทดลองปัจจุบัน'!$A$5:$CL$846,57,0),2)</f>
        <v>0</v>
      </c>
      <c r="BG222" s="32">
        <f>ROUND(VLOOKUP($B222,'3.ข้อมูลงบทดลองปัจจุบัน'!$A$5:$CL$846,58,0),2)</f>
        <v>0</v>
      </c>
      <c r="BH222" s="32">
        <f>ROUND(VLOOKUP($B222,'3.ข้อมูลงบทดลองปัจจุบัน'!$A$5:$CL$846,59,0),2)</f>
        <v>0</v>
      </c>
      <c r="BI222" s="32">
        <f>ROUND(VLOOKUP($B222,'3.ข้อมูลงบทดลองปัจจุบัน'!$A$5:$CL$846,60,0),2)</f>
        <v>0</v>
      </c>
      <c r="BJ222" s="32">
        <f>ROUND(VLOOKUP($B222,'3.ข้อมูลงบทดลองปัจจุบัน'!$A$5:$CL$846,61,0),2)</f>
        <v>0</v>
      </c>
      <c r="BK222" s="32">
        <f>ROUND(VLOOKUP($B222,'3.ข้อมูลงบทดลองปัจจุบัน'!$A$5:$CL$846,62,0),2)</f>
        <v>0</v>
      </c>
      <c r="BL222" s="32">
        <f>ROUND(VLOOKUP($B222,'3.ข้อมูลงบทดลองปัจจุบัน'!$A$5:$CL$846,63,0),2)</f>
        <v>0</v>
      </c>
      <c r="BM222" s="32">
        <f>ROUND(VLOOKUP($B222,'3.ข้อมูลงบทดลองปัจจุบัน'!$A$5:$CL$846,64,0),2)</f>
        <v>0</v>
      </c>
      <c r="BN222" s="32">
        <f>ROUND(VLOOKUP($B222,'3.ข้อมูลงบทดลองปัจจุบัน'!$A$5:$CL$846,65,0),2)</f>
        <v>0</v>
      </c>
      <c r="BO222" s="32">
        <f>ROUND(VLOOKUP($B222,'3.ข้อมูลงบทดลองปัจจุบัน'!$A$5:$CL$846,66,0),2)</f>
        <v>0</v>
      </c>
      <c r="BP222" s="32">
        <f>ROUND(VLOOKUP($B222,'3.ข้อมูลงบทดลองปัจจุบัน'!$A$5:$CL$846,67,0),2)</f>
        <v>0</v>
      </c>
      <c r="BQ222" s="32">
        <f>ROUND(VLOOKUP($B222,'3.ข้อมูลงบทดลองปัจจุบัน'!$A$5:$CL$846,68,0),2)</f>
        <v>0</v>
      </c>
      <c r="BR222" s="32">
        <f>ROUND(VLOOKUP($B222,'3.ข้อมูลงบทดลองปัจจุบัน'!$A$5:$CL$846,69,0),2)</f>
        <v>0</v>
      </c>
      <c r="BS222" s="32">
        <f>ROUND(VLOOKUP($B222,'3.ข้อมูลงบทดลองปัจจุบัน'!$A$5:$CL$846,70,0),2)</f>
        <v>0</v>
      </c>
      <c r="BT222" s="32">
        <f>ROUND(VLOOKUP($B222,'3.ข้อมูลงบทดลองปัจจุบัน'!$A$5:$CL$846,71,0),2)</f>
        <v>0</v>
      </c>
      <c r="BU222" s="32">
        <f>ROUND(VLOOKUP($B222,'3.ข้อมูลงบทดลองปัจจุบัน'!$A$5:$CL$846,72,0),2)</f>
        <v>0</v>
      </c>
      <c r="BV222" s="32">
        <f>ROUND(VLOOKUP($B222,'3.ข้อมูลงบทดลองปัจจุบัน'!$A$5:$CL$846,73,0),2)</f>
        <v>0</v>
      </c>
      <c r="BW222" s="32">
        <f>ROUND(VLOOKUP($B222,'3.ข้อมูลงบทดลองปัจจุบัน'!$A$5:$CL$846,74,0),2)</f>
        <v>0</v>
      </c>
      <c r="BX222" s="32">
        <f>ROUND(VLOOKUP($B222,'3.ข้อมูลงบทดลองปัจจุบัน'!$A$5:$CL$846,75,0),2)</f>
        <v>0</v>
      </c>
      <c r="BY222" s="32">
        <f>ROUND(VLOOKUP($B222,'3.ข้อมูลงบทดลองปัจจุบัน'!$A$5:$CL$846,76,0),2)</f>
        <v>0</v>
      </c>
      <c r="BZ222" s="32">
        <f>ROUND(VLOOKUP($B222,'3.ข้อมูลงบทดลองปัจจุบัน'!$A$5:$CL$846,77,0),2)</f>
        <v>0</v>
      </c>
      <c r="CA222" s="32">
        <f>ROUND(VLOOKUP($B222,'3.ข้อมูลงบทดลองปัจจุบัน'!$A$5:$CL$846,78,0),2)</f>
        <v>0</v>
      </c>
      <c r="CB222" s="32">
        <f>ROUND(VLOOKUP($B222,'3.ข้อมูลงบทดลองปัจจุบัน'!$A$5:$CL$846,79,0),2)</f>
        <v>0</v>
      </c>
      <c r="CC222" s="32">
        <f>ROUND(VLOOKUP($B222,'3.ข้อมูลงบทดลองปัจจุบัน'!$A$5:$CL$846,80,0),2)</f>
        <v>0</v>
      </c>
      <c r="CD222" s="32">
        <f>ROUND(VLOOKUP($B222,'3.ข้อมูลงบทดลองปัจจุบัน'!$A$5:$CL$846,81,0),2)</f>
        <v>0</v>
      </c>
      <c r="CE222" s="32">
        <f>ROUND(VLOOKUP($B222,'3.ข้อมูลงบทดลองปัจจุบัน'!$A$5:$CL$846,82,0),2)</f>
        <v>0</v>
      </c>
      <c r="CF222" s="32">
        <f>ROUND(VLOOKUP($B222,'3.ข้อมูลงบทดลองปัจจุบัน'!$A$5:$CL$846,83,0),2)</f>
        <v>0</v>
      </c>
      <c r="CG222" s="32">
        <f>ROUND(VLOOKUP($B222,'3.ข้อมูลงบทดลองปัจจุบัน'!$A$5:$CL$846,84,0),2)</f>
        <v>0</v>
      </c>
      <c r="CH222" s="32">
        <f>ROUND(VLOOKUP($B222,'3.ข้อมูลงบทดลองปัจจุบัน'!$A$5:$CL$846,85,0),2)</f>
        <v>0</v>
      </c>
      <c r="CI222" s="32">
        <f>ROUND(VLOOKUP($B222,'3.ข้อมูลงบทดลองปัจจุบัน'!$A$5:$CL$846,86,0),2)</f>
        <v>0</v>
      </c>
      <c r="CJ222" s="32">
        <f>ROUND(VLOOKUP($B222,'3.ข้อมูลงบทดลองปัจจุบัน'!$A$5:$CL$846,87,0),2)</f>
        <v>0</v>
      </c>
      <c r="CK222" s="32">
        <f>ROUND(VLOOKUP($B222,'3.ข้อมูลงบทดลองปัจจุบัน'!$A$5:$CL$846,88,0),2)</f>
        <v>0</v>
      </c>
      <c r="CL222" s="32">
        <f>ROUND(VLOOKUP($B222,'3.ข้อมูลงบทดลองปัจจุบัน'!$A$5:$CL$846,89,0),2)</f>
        <v>0</v>
      </c>
      <c r="CM222" s="32">
        <f>ROUND(VLOOKUP($B222,'3.ข้อมูลงบทดลองปัจจุบัน'!$A$5:$CL$846,90,0),2)</f>
        <v>0</v>
      </c>
      <c r="CO222" s="75"/>
    </row>
    <row r="223" spans="1:93" x14ac:dyDescent="0.7">
      <c r="A223" s="118" t="s">
        <v>1473</v>
      </c>
      <c r="B223" s="101" t="s">
        <v>1170</v>
      </c>
      <c r="C223" s="100" t="s">
        <v>1171</v>
      </c>
      <c r="D223" s="32">
        <f>ROUND(VLOOKUP($B223,'3.ข้อมูลงบทดลองปัจจุบัน'!$A$5:$CL$846,3,0),2)</f>
        <v>0</v>
      </c>
      <c r="E223" s="32">
        <f>ROUND(VLOOKUP($B223,'3.ข้อมูลงบทดลองปัจจุบัน'!$A$5:$CL$846,4,0),2)</f>
        <v>0</v>
      </c>
      <c r="F223" s="32">
        <f>ROUND(VLOOKUP($B223,'3.ข้อมูลงบทดลองปัจจุบัน'!$A$5:$CL$846,5,0),2)</f>
        <v>0</v>
      </c>
      <c r="G223" s="32">
        <f>ROUND(VLOOKUP($B223,'3.ข้อมูลงบทดลองปัจจุบัน'!$A$5:$CL$846,6,0),2)</f>
        <v>0</v>
      </c>
      <c r="H223" s="32">
        <f>ROUND(VLOOKUP($B223,'3.ข้อมูลงบทดลองปัจจุบัน'!$A$5:$CL$846,7,0),2)</f>
        <v>0</v>
      </c>
      <c r="I223" s="32">
        <f>ROUND(VLOOKUP($B223,'3.ข้อมูลงบทดลองปัจจุบัน'!$A$5:$CL$846,8,0),2)</f>
        <v>0</v>
      </c>
      <c r="J223" s="32">
        <f>ROUND(VLOOKUP($B223,'3.ข้อมูลงบทดลองปัจจุบัน'!$A$5:$CL$846,9,0),2)</f>
        <v>0</v>
      </c>
      <c r="K223" s="32">
        <f>ROUND(VLOOKUP($B223,'3.ข้อมูลงบทดลองปัจจุบัน'!$A$5:$CL$846,10,0),2)</f>
        <v>0</v>
      </c>
      <c r="L223" s="32">
        <f>ROUND(VLOOKUP($B223,'3.ข้อมูลงบทดลองปัจจุบัน'!$A$5:$CL$846,11,0),2)</f>
        <v>0</v>
      </c>
      <c r="M223" s="32">
        <f>ROUND(VLOOKUP($B223,'3.ข้อมูลงบทดลองปัจจุบัน'!$A$5:$CL$846,12,0),2)</f>
        <v>0</v>
      </c>
      <c r="N223" s="32">
        <f>ROUND(VLOOKUP($B223,'3.ข้อมูลงบทดลองปัจจุบัน'!$A$5:$CL$846,13,0),2)</f>
        <v>0</v>
      </c>
      <c r="O223" s="32">
        <f>ROUND(VLOOKUP($B223,'3.ข้อมูลงบทดลองปัจจุบัน'!$A$5:$CL$846,14,0),2)</f>
        <v>0</v>
      </c>
      <c r="P223" s="32">
        <f>ROUND(VLOOKUP($B223,'3.ข้อมูลงบทดลองปัจจุบัน'!$A$5:$CL$846,15,0),2)</f>
        <v>0</v>
      </c>
      <c r="Q223" s="32">
        <f>ROUND(VLOOKUP($B223,'3.ข้อมูลงบทดลองปัจจุบัน'!$A$5:$CL$846,16,0),2)</f>
        <v>0</v>
      </c>
      <c r="R223" s="32">
        <f>ROUND(VLOOKUP($B223,'3.ข้อมูลงบทดลองปัจจุบัน'!$A$5:$CL$846,17,0),2)</f>
        <v>0</v>
      </c>
      <c r="S223" s="32">
        <f>ROUND(VLOOKUP($B223,'3.ข้อมูลงบทดลองปัจจุบัน'!$A$5:$CL$846,18,0),2)</f>
        <v>0</v>
      </c>
      <c r="T223" s="32">
        <f>ROUND(VLOOKUP($B223,'3.ข้อมูลงบทดลองปัจจุบัน'!$A$5:$CL$846,19,0),2)</f>
        <v>0</v>
      </c>
      <c r="U223" s="32">
        <f>ROUND(VLOOKUP($B223,'3.ข้อมูลงบทดลองปัจจุบัน'!$A$5:$CL$846,20,0),2)</f>
        <v>0</v>
      </c>
      <c r="V223" s="32">
        <f>ROUND(VLOOKUP($B223,'3.ข้อมูลงบทดลองปัจจุบัน'!$A$5:$CL$846,21,0),2)</f>
        <v>0</v>
      </c>
      <c r="W223" s="32">
        <f>ROUND(VLOOKUP($B223,'3.ข้อมูลงบทดลองปัจจุบัน'!$A$5:$CL$846,22,0),2)</f>
        <v>0</v>
      </c>
      <c r="X223" s="32">
        <f>ROUND(VLOOKUP($B223,'3.ข้อมูลงบทดลองปัจจุบัน'!$A$5:$CL$846,23,0),2)</f>
        <v>0</v>
      </c>
      <c r="Y223" s="32">
        <f>ROUND(VLOOKUP($B223,'3.ข้อมูลงบทดลองปัจจุบัน'!$A$5:$CL$846,24,0),2)</f>
        <v>0</v>
      </c>
      <c r="Z223" s="32">
        <f>ROUND(VLOOKUP($B223,'3.ข้อมูลงบทดลองปัจจุบัน'!$A$5:$CL$846,25,0),2)</f>
        <v>0</v>
      </c>
      <c r="AA223" s="32">
        <f>ROUND(VLOOKUP($B223,'3.ข้อมูลงบทดลองปัจจุบัน'!$A$5:$CL$846,26,0),2)</f>
        <v>0</v>
      </c>
      <c r="AB223" s="32">
        <f>ROUND(VLOOKUP($B223,'3.ข้อมูลงบทดลองปัจจุบัน'!$A$5:$CL$846,27,0),2)</f>
        <v>0</v>
      </c>
      <c r="AC223" s="32">
        <f>ROUND(VLOOKUP($B223,'3.ข้อมูลงบทดลองปัจจุบัน'!$A$5:$CL$846,28,0),2)</f>
        <v>0</v>
      </c>
      <c r="AD223" s="32">
        <f>ROUND(VLOOKUP($B223,'3.ข้อมูลงบทดลองปัจจุบัน'!$A$5:$CL$846,29,0),2)</f>
        <v>0</v>
      </c>
      <c r="AE223" s="32">
        <f>ROUND(VLOOKUP($B223,'3.ข้อมูลงบทดลองปัจจุบัน'!$A$5:$CL$846,30,0),2)</f>
        <v>0</v>
      </c>
      <c r="AF223" s="32">
        <f>ROUND(VLOOKUP($B223,'3.ข้อมูลงบทดลองปัจจุบัน'!$A$5:$CL$846,31,0),2)</f>
        <v>0</v>
      </c>
      <c r="AG223" s="32">
        <f>ROUND(VLOOKUP($B223,'3.ข้อมูลงบทดลองปัจจุบัน'!$A$5:$CL$846,32,0),2)</f>
        <v>0</v>
      </c>
      <c r="AH223" s="32">
        <f>ROUND(VLOOKUP($B223,'3.ข้อมูลงบทดลองปัจจุบัน'!$A$5:$CL$846,33,0),2)</f>
        <v>0</v>
      </c>
      <c r="AI223" s="32">
        <f>ROUND(VLOOKUP($B223,'3.ข้อมูลงบทดลองปัจจุบัน'!$A$5:$CL$846,34,0),2)</f>
        <v>0</v>
      </c>
      <c r="AJ223" s="32">
        <f>ROUND(VLOOKUP($B223,'3.ข้อมูลงบทดลองปัจจุบัน'!$A$5:$CL$846,35,0),2)</f>
        <v>0</v>
      </c>
      <c r="AK223" s="32">
        <f>ROUND(VLOOKUP($B223,'3.ข้อมูลงบทดลองปัจจุบัน'!$A$5:$CL$846,36,0),2)</f>
        <v>0</v>
      </c>
      <c r="AL223" s="32">
        <f>ROUND(VLOOKUP($B223,'3.ข้อมูลงบทดลองปัจจุบัน'!$A$5:$CL$846,37,0),2)</f>
        <v>0</v>
      </c>
      <c r="AM223" s="32">
        <f>ROUND(VLOOKUP($B223,'3.ข้อมูลงบทดลองปัจจุบัน'!$A$5:$CL$846,38,0),2)</f>
        <v>0</v>
      </c>
      <c r="AN223" s="32">
        <f>ROUND(VLOOKUP($B223,'3.ข้อมูลงบทดลองปัจจุบัน'!$A$5:$CL$846,39,0),2)</f>
        <v>0</v>
      </c>
      <c r="AO223" s="32">
        <f>ROUND(VLOOKUP($B223,'3.ข้อมูลงบทดลองปัจจุบัน'!$A$5:$CL$846,40,0),2)</f>
        <v>0</v>
      </c>
      <c r="AP223" s="32">
        <f>ROUND(VLOOKUP($B223,'3.ข้อมูลงบทดลองปัจจุบัน'!$A$5:$CL$846,41,0),2)</f>
        <v>0</v>
      </c>
      <c r="AQ223" s="32">
        <f>ROUND(VLOOKUP($B223,'3.ข้อมูลงบทดลองปัจจุบัน'!$A$5:$CL$846,42,0),2)</f>
        <v>0</v>
      </c>
      <c r="AR223" s="32">
        <f>ROUND(VLOOKUP($B223,'3.ข้อมูลงบทดลองปัจจุบัน'!$A$5:$CL$846,43,0),2)</f>
        <v>0</v>
      </c>
      <c r="AS223" s="32">
        <f>ROUND(VLOOKUP($B223,'3.ข้อมูลงบทดลองปัจจุบัน'!$A$5:$CL$846,44,0),2)</f>
        <v>0</v>
      </c>
      <c r="AT223" s="32">
        <f>ROUND(VLOOKUP($B223,'3.ข้อมูลงบทดลองปัจจุบัน'!$A$5:$CL$846,45,0),2)</f>
        <v>0</v>
      </c>
      <c r="AU223" s="32">
        <f>ROUND(VLOOKUP($B223,'3.ข้อมูลงบทดลองปัจจุบัน'!$A$5:$CL$846,46,0),2)</f>
        <v>0</v>
      </c>
      <c r="AV223" s="32">
        <f>ROUND(VLOOKUP($B223,'3.ข้อมูลงบทดลองปัจจุบัน'!$A$5:$CL$846,47,0),2)</f>
        <v>0</v>
      </c>
      <c r="AW223" s="32">
        <f>ROUND(VLOOKUP($B223,'3.ข้อมูลงบทดลองปัจจุบัน'!$A$5:$CL$846,48,0),2)</f>
        <v>0</v>
      </c>
      <c r="AX223" s="32">
        <f>ROUND(VLOOKUP($B223,'3.ข้อมูลงบทดลองปัจจุบัน'!$A$5:$CL$846,49,0),2)</f>
        <v>0</v>
      </c>
      <c r="AY223" s="32">
        <f>ROUND(VLOOKUP($B223,'3.ข้อมูลงบทดลองปัจจุบัน'!$A$5:$CL$846,50,0),2)</f>
        <v>0</v>
      </c>
      <c r="AZ223" s="32">
        <f>ROUND(VLOOKUP($B223,'3.ข้อมูลงบทดลองปัจจุบัน'!$A$5:$CL$846,51,0),2)</f>
        <v>0</v>
      </c>
      <c r="BA223" s="32">
        <f>ROUND(VLOOKUP($B223,'3.ข้อมูลงบทดลองปัจจุบัน'!$A$5:$CL$846,52,0),2)</f>
        <v>0</v>
      </c>
      <c r="BB223" s="32">
        <f>ROUND(VLOOKUP($B223,'3.ข้อมูลงบทดลองปัจจุบัน'!$A$5:$CL$846,53,0),2)</f>
        <v>0</v>
      </c>
      <c r="BC223" s="32">
        <f>ROUND(VLOOKUP($B223,'3.ข้อมูลงบทดลองปัจจุบัน'!$A$5:$CL$846,54,0),2)</f>
        <v>0</v>
      </c>
      <c r="BD223" s="32">
        <f>ROUND(VLOOKUP($B223,'3.ข้อมูลงบทดลองปัจจุบัน'!$A$5:$CL$846,55,0),2)</f>
        <v>0</v>
      </c>
      <c r="BE223" s="32">
        <f>ROUND(VLOOKUP($B223,'3.ข้อมูลงบทดลองปัจจุบัน'!$A$5:$CL$846,56,0),2)</f>
        <v>0</v>
      </c>
      <c r="BF223" s="32">
        <f>ROUND(VLOOKUP($B223,'3.ข้อมูลงบทดลองปัจจุบัน'!$A$5:$CL$846,57,0),2)</f>
        <v>0</v>
      </c>
      <c r="BG223" s="32">
        <f>ROUND(VLOOKUP($B223,'3.ข้อมูลงบทดลองปัจจุบัน'!$A$5:$CL$846,58,0),2)</f>
        <v>0</v>
      </c>
      <c r="BH223" s="32">
        <f>ROUND(VLOOKUP($B223,'3.ข้อมูลงบทดลองปัจจุบัน'!$A$5:$CL$846,59,0),2)</f>
        <v>0</v>
      </c>
      <c r="BI223" s="32">
        <f>ROUND(VLOOKUP($B223,'3.ข้อมูลงบทดลองปัจจุบัน'!$A$5:$CL$846,60,0),2)</f>
        <v>0</v>
      </c>
      <c r="BJ223" s="32">
        <f>ROUND(VLOOKUP($B223,'3.ข้อมูลงบทดลองปัจจุบัน'!$A$5:$CL$846,61,0),2)</f>
        <v>0</v>
      </c>
      <c r="BK223" s="32">
        <f>ROUND(VLOOKUP($B223,'3.ข้อมูลงบทดลองปัจจุบัน'!$A$5:$CL$846,62,0),2)</f>
        <v>0</v>
      </c>
      <c r="BL223" s="32">
        <f>ROUND(VLOOKUP($B223,'3.ข้อมูลงบทดลองปัจจุบัน'!$A$5:$CL$846,63,0),2)</f>
        <v>0</v>
      </c>
      <c r="BM223" s="32">
        <f>ROUND(VLOOKUP($B223,'3.ข้อมูลงบทดลองปัจจุบัน'!$A$5:$CL$846,64,0),2)</f>
        <v>0</v>
      </c>
      <c r="BN223" s="32">
        <f>ROUND(VLOOKUP($B223,'3.ข้อมูลงบทดลองปัจจุบัน'!$A$5:$CL$846,65,0),2)</f>
        <v>0</v>
      </c>
      <c r="BO223" s="32">
        <f>ROUND(VLOOKUP($B223,'3.ข้อมูลงบทดลองปัจจุบัน'!$A$5:$CL$846,66,0),2)</f>
        <v>0</v>
      </c>
      <c r="BP223" s="32">
        <f>ROUND(VLOOKUP($B223,'3.ข้อมูลงบทดลองปัจจุบัน'!$A$5:$CL$846,67,0),2)</f>
        <v>0</v>
      </c>
      <c r="BQ223" s="32">
        <f>ROUND(VLOOKUP($B223,'3.ข้อมูลงบทดลองปัจจุบัน'!$A$5:$CL$846,68,0),2)</f>
        <v>0</v>
      </c>
      <c r="BR223" s="32">
        <f>ROUND(VLOOKUP($B223,'3.ข้อมูลงบทดลองปัจจุบัน'!$A$5:$CL$846,69,0),2)</f>
        <v>0</v>
      </c>
      <c r="BS223" s="32">
        <f>ROUND(VLOOKUP($B223,'3.ข้อมูลงบทดลองปัจจุบัน'!$A$5:$CL$846,70,0),2)</f>
        <v>0</v>
      </c>
      <c r="BT223" s="32">
        <f>ROUND(VLOOKUP($B223,'3.ข้อมูลงบทดลองปัจจุบัน'!$A$5:$CL$846,71,0),2)</f>
        <v>0</v>
      </c>
      <c r="BU223" s="32">
        <f>ROUND(VLOOKUP($B223,'3.ข้อมูลงบทดลองปัจจุบัน'!$A$5:$CL$846,72,0),2)</f>
        <v>0</v>
      </c>
      <c r="BV223" s="32">
        <f>ROUND(VLOOKUP($B223,'3.ข้อมูลงบทดลองปัจจุบัน'!$A$5:$CL$846,73,0),2)</f>
        <v>0</v>
      </c>
      <c r="BW223" s="32">
        <f>ROUND(VLOOKUP($B223,'3.ข้อมูลงบทดลองปัจจุบัน'!$A$5:$CL$846,74,0),2)</f>
        <v>0</v>
      </c>
      <c r="BX223" s="32">
        <f>ROUND(VLOOKUP($B223,'3.ข้อมูลงบทดลองปัจจุบัน'!$A$5:$CL$846,75,0),2)</f>
        <v>0</v>
      </c>
      <c r="BY223" s="32">
        <f>ROUND(VLOOKUP($B223,'3.ข้อมูลงบทดลองปัจจุบัน'!$A$5:$CL$846,76,0),2)</f>
        <v>0</v>
      </c>
      <c r="BZ223" s="32">
        <f>ROUND(VLOOKUP($B223,'3.ข้อมูลงบทดลองปัจจุบัน'!$A$5:$CL$846,77,0),2)</f>
        <v>0</v>
      </c>
      <c r="CA223" s="32">
        <f>ROUND(VLOOKUP($B223,'3.ข้อมูลงบทดลองปัจจุบัน'!$A$5:$CL$846,78,0),2)</f>
        <v>0</v>
      </c>
      <c r="CB223" s="32">
        <f>ROUND(VLOOKUP($B223,'3.ข้อมูลงบทดลองปัจจุบัน'!$A$5:$CL$846,79,0),2)</f>
        <v>0</v>
      </c>
      <c r="CC223" s="32">
        <f>ROUND(VLOOKUP($B223,'3.ข้อมูลงบทดลองปัจจุบัน'!$A$5:$CL$846,80,0),2)</f>
        <v>0</v>
      </c>
      <c r="CD223" s="32">
        <f>ROUND(VLOOKUP($B223,'3.ข้อมูลงบทดลองปัจจุบัน'!$A$5:$CL$846,81,0),2)</f>
        <v>0</v>
      </c>
      <c r="CE223" s="32">
        <f>ROUND(VLOOKUP($B223,'3.ข้อมูลงบทดลองปัจจุบัน'!$A$5:$CL$846,82,0),2)</f>
        <v>0</v>
      </c>
      <c r="CF223" s="32">
        <f>ROUND(VLOOKUP($B223,'3.ข้อมูลงบทดลองปัจจุบัน'!$A$5:$CL$846,83,0),2)</f>
        <v>0</v>
      </c>
      <c r="CG223" s="32">
        <f>ROUND(VLOOKUP($B223,'3.ข้อมูลงบทดลองปัจจุบัน'!$A$5:$CL$846,84,0),2)</f>
        <v>0</v>
      </c>
      <c r="CH223" s="32">
        <f>ROUND(VLOOKUP($B223,'3.ข้อมูลงบทดลองปัจจุบัน'!$A$5:$CL$846,85,0),2)</f>
        <v>0</v>
      </c>
      <c r="CI223" s="32">
        <f>ROUND(VLOOKUP($B223,'3.ข้อมูลงบทดลองปัจจุบัน'!$A$5:$CL$846,86,0),2)</f>
        <v>0</v>
      </c>
      <c r="CJ223" s="32">
        <f>ROUND(VLOOKUP($B223,'3.ข้อมูลงบทดลองปัจจุบัน'!$A$5:$CL$846,87,0),2)</f>
        <v>0</v>
      </c>
      <c r="CK223" s="32">
        <f>ROUND(VLOOKUP($B223,'3.ข้อมูลงบทดลองปัจจุบัน'!$A$5:$CL$846,88,0),2)</f>
        <v>0</v>
      </c>
      <c r="CL223" s="32">
        <f>ROUND(VLOOKUP($B223,'3.ข้อมูลงบทดลองปัจจุบัน'!$A$5:$CL$846,89,0),2)</f>
        <v>0</v>
      </c>
      <c r="CM223" s="32">
        <f>ROUND(VLOOKUP($B223,'3.ข้อมูลงบทดลองปัจจุบัน'!$A$5:$CL$846,90,0),2)</f>
        <v>0</v>
      </c>
      <c r="CO223" s="75"/>
    </row>
    <row r="224" spans="1:93" x14ac:dyDescent="0.7">
      <c r="A224" s="118" t="s">
        <v>1473</v>
      </c>
      <c r="B224" s="101" t="s">
        <v>783</v>
      </c>
      <c r="C224" s="100" t="s">
        <v>784</v>
      </c>
      <c r="D224" s="32">
        <f>ROUND(VLOOKUP($B224,'3.ข้อมูลงบทดลองปัจจุบัน'!$A$5:$CL$846,3,0),2)</f>
        <v>0</v>
      </c>
      <c r="E224" s="32">
        <f>ROUND(VLOOKUP($B224,'3.ข้อมูลงบทดลองปัจจุบัน'!$A$5:$CL$846,4,0),2)</f>
        <v>0</v>
      </c>
      <c r="F224" s="32">
        <f>ROUND(VLOOKUP($B224,'3.ข้อมูลงบทดลองปัจจุบัน'!$A$5:$CL$846,5,0),2)</f>
        <v>0</v>
      </c>
      <c r="G224" s="32">
        <f>ROUND(VLOOKUP($B224,'3.ข้อมูลงบทดลองปัจจุบัน'!$A$5:$CL$846,6,0),2)</f>
        <v>0</v>
      </c>
      <c r="H224" s="32">
        <f>ROUND(VLOOKUP($B224,'3.ข้อมูลงบทดลองปัจจุบัน'!$A$5:$CL$846,7,0),2)</f>
        <v>0</v>
      </c>
      <c r="I224" s="32">
        <f>ROUND(VLOOKUP($B224,'3.ข้อมูลงบทดลองปัจจุบัน'!$A$5:$CL$846,8,0),2)</f>
        <v>0</v>
      </c>
      <c r="J224" s="32">
        <f>ROUND(VLOOKUP($B224,'3.ข้อมูลงบทดลองปัจจุบัน'!$A$5:$CL$846,9,0),2)</f>
        <v>0</v>
      </c>
      <c r="K224" s="32">
        <f>ROUND(VLOOKUP($B224,'3.ข้อมูลงบทดลองปัจจุบัน'!$A$5:$CL$846,10,0),2)</f>
        <v>0</v>
      </c>
      <c r="L224" s="32">
        <f>ROUND(VLOOKUP($B224,'3.ข้อมูลงบทดลองปัจจุบัน'!$A$5:$CL$846,11,0),2)</f>
        <v>0</v>
      </c>
      <c r="M224" s="32">
        <f>ROUND(VLOOKUP($B224,'3.ข้อมูลงบทดลองปัจจุบัน'!$A$5:$CL$846,12,0),2)</f>
        <v>0</v>
      </c>
      <c r="N224" s="32">
        <f>ROUND(VLOOKUP($B224,'3.ข้อมูลงบทดลองปัจจุบัน'!$A$5:$CL$846,13,0),2)</f>
        <v>0</v>
      </c>
      <c r="O224" s="32">
        <f>ROUND(VLOOKUP($B224,'3.ข้อมูลงบทดลองปัจจุบัน'!$A$5:$CL$846,14,0),2)</f>
        <v>0</v>
      </c>
      <c r="P224" s="32">
        <f>ROUND(VLOOKUP($B224,'3.ข้อมูลงบทดลองปัจจุบัน'!$A$5:$CL$846,15,0),2)</f>
        <v>0</v>
      </c>
      <c r="Q224" s="32">
        <f>ROUND(VLOOKUP($B224,'3.ข้อมูลงบทดลองปัจจุบัน'!$A$5:$CL$846,16,0),2)</f>
        <v>0</v>
      </c>
      <c r="R224" s="32">
        <f>ROUND(VLOOKUP($B224,'3.ข้อมูลงบทดลองปัจจุบัน'!$A$5:$CL$846,17,0),2)</f>
        <v>0</v>
      </c>
      <c r="S224" s="32">
        <f>ROUND(VLOOKUP($B224,'3.ข้อมูลงบทดลองปัจจุบัน'!$A$5:$CL$846,18,0),2)</f>
        <v>0</v>
      </c>
      <c r="T224" s="32">
        <f>ROUND(VLOOKUP($B224,'3.ข้อมูลงบทดลองปัจจุบัน'!$A$5:$CL$846,19,0),2)</f>
        <v>0</v>
      </c>
      <c r="U224" s="32">
        <f>ROUND(VLOOKUP($B224,'3.ข้อมูลงบทดลองปัจจุบัน'!$A$5:$CL$846,20,0),2)</f>
        <v>0</v>
      </c>
      <c r="V224" s="32">
        <f>ROUND(VLOOKUP($B224,'3.ข้อมูลงบทดลองปัจจุบัน'!$A$5:$CL$846,21,0),2)</f>
        <v>0</v>
      </c>
      <c r="W224" s="32">
        <f>ROUND(VLOOKUP($B224,'3.ข้อมูลงบทดลองปัจจุบัน'!$A$5:$CL$846,22,0),2)</f>
        <v>0</v>
      </c>
      <c r="X224" s="32">
        <f>ROUND(VLOOKUP($B224,'3.ข้อมูลงบทดลองปัจจุบัน'!$A$5:$CL$846,23,0),2)</f>
        <v>0</v>
      </c>
      <c r="Y224" s="32">
        <f>ROUND(VLOOKUP($B224,'3.ข้อมูลงบทดลองปัจจุบัน'!$A$5:$CL$846,24,0),2)</f>
        <v>0</v>
      </c>
      <c r="Z224" s="32">
        <f>ROUND(VLOOKUP($B224,'3.ข้อมูลงบทดลองปัจจุบัน'!$A$5:$CL$846,25,0),2)</f>
        <v>0</v>
      </c>
      <c r="AA224" s="32">
        <f>ROUND(VLOOKUP($B224,'3.ข้อมูลงบทดลองปัจจุบัน'!$A$5:$CL$846,26,0),2)</f>
        <v>0</v>
      </c>
      <c r="AB224" s="32">
        <f>ROUND(VLOOKUP($B224,'3.ข้อมูลงบทดลองปัจจุบัน'!$A$5:$CL$846,27,0),2)</f>
        <v>0</v>
      </c>
      <c r="AC224" s="32">
        <f>ROUND(VLOOKUP($B224,'3.ข้อมูลงบทดลองปัจจุบัน'!$A$5:$CL$846,28,0),2)</f>
        <v>0</v>
      </c>
      <c r="AD224" s="32">
        <f>ROUND(VLOOKUP($B224,'3.ข้อมูลงบทดลองปัจจุบัน'!$A$5:$CL$846,29,0),2)</f>
        <v>0</v>
      </c>
      <c r="AE224" s="32">
        <f>ROUND(VLOOKUP($B224,'3.ข้อมูลงบทดลองปัจจุบัน'!$A$5:$CL$846,30,0),2)</f>
        <v>0</v>
      </c>
      <c r="AF224" s="32">
        <f>ROUND(VLOOKUP($B224,'3.ข้อมูลงบทดลองปัจจุบัน'!$A$5:$CL$846,31,0),2)</f>
        <v>0</v>
      </c>
      <c r="AG224" s="32">
        <f>ROUND(VLOOKUP($B224,'3.ข้อมูลงบทดลองปัจจุบัน'!$A$5:$CL$846,32,0),2)</f>
        <v>0</v>
      </c>
      <c r="AH224" s="32">
        <f>ROUND(VLOOKUP($B224,'3.ข้อมูลงบทดลองปัจจุบัน'!$A$5:$CL$846,33,0),2)</f>
        <v>0</v>
      </c>
      <c r="AI224" s="32">
        <f>ROUND(VLOOKUP($B224,'3.ข้อมูลงบทดลองปัจจุบัน'!$A$5:$CL$846,34,0),2)</f>
        <v>0</v>
      </c>
      <c r="AJ224" s="32">
        <f>ROUND(VLOOKUP($B224,'3.ข้อมูลงบทดลองปัจจุบัน'!$A$5:$CL$846,35,0),2)</f>
        <v>0</v>
      </c>
      <c r="AK224" s="32">
        <f>ROUND(VLOOKUP($B224,'3.ข้อมูลงบทดลองปัจจุบัน'!$A$5:$CL$846,36,0),2)</f>
        <v>0</v>
      </c>
      <c r="AL224" s="32">
        <f>ROUND(VLOOKUP($B224,'3.ข้อมูลงบทดลองปัจจุบัน'!$A$5:$CL$846,37,0),2)</f>
        <v>0</v>
      </c>
      <c r="AM224" s="32">
        <f>ROUND(VLOOKUP($B224,'3.ข้อมูลงบทดลองปัจจุบัน'!$A$5:$CL$846,38,0),2)</f>
        <v>0</v>
      </c>
      <c r="AN224" s="32">
        <f>ROUND(VLOOKUP($B224,'3.ข้อมูลงบทดลองปัจจุบัน'!$A$5:$CL$846,39,0),2)</f>
        <v>0</v>
      </c>
      <c r="AO224" s="32">
        <f>ROUND(VLOOKUP($B224,'3.ข้อมูลงบทดลองปัจจุบัน'!$A$5:$CL$846,40,0),2)</f>
        <v>5500</v>
      </c>
      <c r="AP224" s="32">
        <f>ROUND(VLOOKUP($B224,'3.ข้อมูลงบทดลองปัจจุบัน'!$A$5:$CL$846,41,0),2)</f>
        <v>0</v>
      </c>
      <c r="AQ224" s="32">
        <f>ROUND(VLOOKUP($B224,'3.ข้อมูลงบทดลองปัจจุบัน'!$A$5:$CL$846,42,0),2)</f>
        <v>0</v>
      </c>
      <c r="AR224" s="32">
        <f>ROUND(VLOOKUP($B224,'3.ข้อมูลงบทดลองปัจจุบัน'!$A$5:$CL$846,43,0),2)</f>
        <v>0</v>
      </c>
      <c r="AS224" s="32">
        <f>ROUND(VLOOKUP($B224,'3.ข้อมูลงบทดลองปัจจุบัน'!$A$5:$CL$846,44,0),2)</f>
        <v>0</v>
      </c>
      <c r="AT224" s="32">
        <f>ROUND(VLOOKUP($B224,'3.ข้อมูลงบทดลองปัจจุบัน'!$A$5:$CL$846,45,0),2)</f>
        <v>0</v>
      </c>
      <c r="AU224" s="32">
        <f>ROUND(VLOOKUP($B224,'3.ข้อมูลงบทดลองปัจจุบัน'!$A$5:$CL$846,46,0),2)</f>
        <v>0</v>
      </c>
      <c r="AV224" s="32">
        <f>ROUND(VLOOKUP($B224,'3.ข้อมูลงบทดลองปัจจุบัน'!$A$5:$CL$846,47,0),2)</f>
        <v>0</v>
      </c>
      <c r="AW224" s="32">
        <f>ROUND(VLOOKUP($B224,'3.ข้อมูลงบทดลองปัจจุบัน'!$A$5:$CL$846,48,0),2)</f>
        <v>0</v>
      </c>
      <c r="AX224" s="32">
        <f>ROUND(VLOOKUP($B224,'3.ข้อมูลงบทดลองปัจจุบัน'!$A$5:$CL$846,49,0),2)</f>
        <v>0</v>
      </c>
      <c r="AY224" s="32">
        <f>ROUND(VLOOKUP($B224,'3.ข้อมูลงบทดลองปัจจุบัน'!$A$5:$CL$846,50,0),2)</f>
        <v>0</v>
      </c>
      <c r="AZ224" s="32">
        <f>ROUND(VLOOKUP($B224,'3.ข้อมูลงบทดลองปัจจุบัน'!$A$5:$CL$846,51,0),2)</f>
        <v>0</v>
      </c>
      <c r="BA224" s="32">
        <f>ROUND(VLOOKUP($B224,'3.ข้อมูลงบทดลองปัจจุบัน'!$A$5:$CL$846,52,0),2)</f>
        <v>0</v>
      </c>
      <c r="BB224" s="32">
        <f>ROUND(VLOOKUP($B224,'3.ข้อมูลงบทดลองปัจจุบัน'!$A$5:$CL$846,53,0),2)</f>
        <v>0</v>
      </c>
      <c r="BC224" s="32">
        <f>ROUND(VLOOKUP($B224,'3.ข้อมูลงบทดลองปัจจุบัน'!$A$5:$CL$846,54,0),2)</f>
        <v>0</v>
      </c>
      <c r="BD224" s="32">
        <f>ROUND(VLOOKUP($B224,'3.ข้อมูลงบทดลองปัจจุบัน'!$A$5:$CL$846,55,0),2)</f>
        <v>0</v>
      </c>
      <c r="BE224" s="32">
        <f>ROUND(VLOOKUP($B224,'3.ข้อมูลงบทดลองปัจจุบัน'!$A$5:$CL$846,56,0),2)</f>
        <v>0</v>
      </c>
      <c r="BF224" s="32">
        <f>ROUND(VLOOKUP($B224,'3.ข้อมูลงบทดลองปัจจุบัน'!$A$5:$CL$846,57,0),2)</f>
        <v>0</v>
      </c>
      <c r="BG224" s="32">
        <f>ROUND(VLOOKUP($B224,'3.ข้อมูลงบทดลองปัจจุบัน'!$A$5:$CL$846,58,0),2)</f>
        <v>0</v>
      </c>
      <c r="BH224" s="32">
        <f>ROUND(VLOOKUP($B224,'3.ข้อมูลงบทดลองปัจจุบัน'!$A$5:$CL$846,59,0),2)</f>
        <v>0</v>
      </c>
      <c r="BI224" s="32">
        <f>ROUND(VLOOKUP($B224,'3.ข้อมูลงบทดลองปัจจุบัน'!$A$5:$CL$846,60,0),2)</f>
        <v>0</v>
      </c>
      <c r="BJ224" s="32">
        <f>ROUND(VLOOKUP($B224,'3.ข้อมูลงบทดลองปัจจุบัน'!$A$5:$CL$846,61,0),2)</f>
        <v>0</v>
      </c>
      <c r="BK224" s="32">
        <f>ROUND(VLOOKUP($B224,'3.ข้อมูลงบทดลองปัจจุบัน'!$A$5:$CL$846,62,0),2)</f>
        <v>0</v>
      </c>
      <c r="BL224" s="32">
        <f>ROUND(VLOOKUP($B224,'3.ข้อมูลงบทดลองปัจจุบัน'!$A$5:$CL$846,63,0),2)</f>
        <v>0</v>
      </c>
      <c r="BM224" s="32">
        <f>ROUND(VLOOKUP($B224,'3.ข้อมูลงบทดลองปัจจุบัน'!$A$5:$CL$846,64,0),2)</f>
        <v>0</v>
      </c>
      <c r="BN224" s="32">
        <f>ROUND(VLOOKUP($B224,'3.ข้อมูลงบทดลองปัจจุบัน'!$A$5:$CL$846,65,0),2)</f>
        <v>0</v>
      </c>
      <c r="BO224" s="32">
        <f>ROUND(VLOOKUP($B224,'3.ข้อมูลงบทดลองปัจจุบัน'!$A$5:$CL$846,66,0),2)</f>
        <v>0</v>
      </c>
      <c r="BP224" s="32">
        <f>ROUND(VLOOKUP($B224,'3.ข้อมูลงบทดลองปัจจุบัน'!$A$5:$CL$846,67,0),2)</f>
        <v>0</v>
      </c>
      <c r="BQ224" s="32">
        <f>ROUND(VLOOKUP($B224,'3.ข้อมูลงบทดลองปัจจุบัน'!$A$5:$CL$846,68,0),2)</f>
        <v>0</v>
      </c>
      <c r="BR224" s="32">
        <f>ROUND(VLOOKUP($B224,'3.ข้อมูลงบทดลองปัจจุบัน'!$A$5:$CL$846,69,0),2)</f>
        <v>0</v>
      </c>
      <c r="BS224" s="32">
        <f>ROUND(VLOOKUP($B224,'3.ข้อมูลงบทดลองปัจจุบัน'!$A$5:$CL$846,70,0),2)</f>
        <v>40722.199999999997</v>
      </c>
      <c r="BT224" s="32">
        <f>ROUND(VLOOKUP($B224,'3.ข้อมูลงบทดลองปัจจุบัน'!$A$5:$CL$846,71,0),2)</f>
        <v>0</v>
      </c>
      <c r="BU224" s="32">
        <f>ROUND(VLOOKUP($B224,'3.ข้อมูลงบทดลองปัจจุบัน'!$A$5:$CL$846,72,0),2)</f>
        <v>0</v>
      </c>
      <c r="BV224" s="32">
        <f>ROUND(VLOOKUP($B224,'3.ข้อมูลงบทดลองปัจจุบัน'!$A$5:$CL$846,73,0),2)</f>
        <v>0</v>
      </c>
      <c r="BW224" s="32">
        <f>ROUND(VLOOKUP($B224,'3.ข้อมูลงบทดลองปัจจุบัน'!$A$5:$CL$846,74,0),2)</f>
        <v>257158.33</v>
      </c>
      <c r="BX224" s="32">
        <f>ROUND(VLOOKUP($B224,'3.ข้อมูลงบทดลองปัจจุบัน'!$A$5:$CL$846,75,0),2)</f>
        <v>0</v>
      </c>
      <c r="BY224" s="32">
        <f>ROUND(VLOOKUP($B224,'3.ข้อมูลงบทดลองปัจจุบัน'!$A$5:$CL$846,76,0),2)</f>
        <v>0</v>
      </c>
      <c r="BZ224" s="32">
        <f>ROUND(VLOOKUP($B224,'3.ข้อมูลงบทดลองปัจจุบัน'!$A$5:$CL$846,77,0),2)</f>
        <v>0</v>
      </c>
      <c r="CA224" s="32">
        <f>ROUND(VLOOKUP($B224,'3.ข้อมูลงบทดลองปัจจุบัน'!$A$5:$CL$846,78,0),2)</f>
        <v>0</v>
      </c>
      <c r="CB224" s="32">
        <f>ROUND(VLOOKUP($B224,'3.ข้อมูลงบทดลองปัจจุบัน'!$A$5:$CL$846,79,0),2)</f>
        <v>0</v>
      </c>
      <c r="CC224" s="32">
        <f>ROUND(VLOOKUP($B224,'3.ข้อมูลงบทดลองปัจจุบัน'!$A$5:$CL$846,80,0),2)</f>
        <v>0</v>
      </c>
      <c r="CD224" s="32">
        <f>ROUND(VLOOKUP($B224,'3.ข้อมูลงบทดลองปัจจุบัน'!$A$5:$CL$846,81,0),2)</f>
        <v>0</v>
      </c>
      <c r="CE224" s="32">
        <f>ROUND(VLOOKUP($B224,'3.ข้อมูลงบทดลองปัจจุบัน'!$A$5:$CL$846,82,0),2)</f>
        <v>0</v>
      </c>
      <c r="CF224" s="32">
        <f>ROUND(VLOOKUP($B224,'3.ข้อมูลงบทดลองปัจจุบัน'!$A$5:$CL$846,83,0),2)</f>
        <v>0</v>
      </c>
      <c r="CG224" s="32">
        <f>ROUND(VLOOKUP($B224,'3.ข้อมูลงบทดลองปัจจุบัน'!$A$5:$CL$846,84,0),2)</f>
        <v>0</v>
      </c>
      <c r="CH224" s="32">
        <f>ROUND(VLOOKUP($B224,'3.ข้อมูลงบทดลองปัจจุบัน'!$A$5:$CL$846,85,0),2)</f>
        <v>0</v>
      </c>
      <c r="CI224" s="32">
        <f>ROUND(VLOOKUP($B224,'3.ข้อมูลงบทดลองปัจจุบัน'!$A$5:$CL$846,86,0),2)</f>
        <v>0</v>
      </c>
      <c r="CJ224" s="32">
        <f>ROUND(VLOOKUP($B224,'3.ข้อมูลงบทดลองปัจจุบัน'!$A$5:$CL$846,87,0),2)</f>
        <v>0</v>
      </c>
      <c r="CK224" s="32">
        <f>ROUND(VLOOKUP($B224,'3.ข้อมูลงบทดลองปัจจุบัน'!$A$5:$CL$846,88,0),2)</f>
        <v>0</v>
      </c>
      <c r="CL224" s="32">
        <f>ROUND(VLOOKUP($B224,'3.ข้อมูลงบทดลองปัจจุบัน'!$A$5:$CL$846,89,0),2)</f>
        <v>0</v>
      </c>
      <c r="CM224" s="32">
        <f>ROUND(VLOOKUP($B224,'3.ข้อมูลงบทดลองปัจจุบัน'!$A$5:$CL$846,90,0),2)</f>
        <v>0</v>
      </c>
      <c r="CO224" s="75"/>
    </row>
    <row r="225" spans="1:93" x14ac:dyDescent="0.7">
      <c r="A225" s="118" t="s">
        <v>1473</v>
      </c>
      <c r="B225" s="101" t="s">
        <v>785</v>
      </c>
      <c r="C225" s="100" t="s">
        <v>786</v>
      </c>
      <c r="D225" s="32">
        <f>ROUND(VLOOKUP($B225,'3.ข้อมูลงบทดลองปัจจุบัน'!$A$5:$CL$846,3,0),2)</f>
        <v>0</v>
      </c>
      <c r="E225" s="32">
        <f>ROUND(VLOOKUP($B225,'3.ข้อมูลงบทดลองปัจจุบัน'!$A$5:$CL$846,4,0),2)</f>
        <v>0</v>
      </c>
      <c r="F225" s="32">
        <f>ROUND(VLOOKUP($B225,'3.ข้อมูลงบทดลองปัจจุบัน'!$A$5:$CL$846,5,0),2)</f>
        <v>0</v>
      </c>
      <c r="G225" s="32">
        <f>ROUND(VLOOKUP($B225,'3.ข้อมูลงบทดลองปัจจุบัน'!$A$5:$CL$846,6,0),2)</f>
        <v>0</v>
      </c>
      <c r="H225" s="32">
        <f>ROUND(VLOOKUP($B225,'3.ข้อมูลงบทดลองปัจจุบัน'!$A$5:$CL$846,7,0),2)</f>
        <v>0</v>
      </c>
      <c r="I225" s="32">
        <f>ROUND(VLOOKUP($B225,'3.ข้อมูลงบทดลองปัจจุบัน'!$A$5:$CL$846,8,0),2)</f>
        <v>0</v>
      </c>
      <c r="J225" s="32">
        <f>ROUND(VLOOKUP($B225,'3.ข้อมูลงบทดลองปัจจุบัน'!$A$5:$CL$846,9,0),2)</f>
        <v>0</v>
      </c>
      <c r="K225" s="32">
        <f>ROUND(VLOOKUP($B225,'3.ข้อมูลงบทดลองปัจจุบัน'!$A$5:$CL$846,10,0),2)</f>
        <v>0</v>
      </c>
      <c r="L225" s="32">
        <f>ROUND(VLOOKUP($B225,'3.ข้อมูลงบทดลองปัจจุบัน'!$A$5:$CL$846,11,0),2)</f>
        <v>0</v>
      </c>
      <c r="M225" s="32">
        <f>ROUND(VLOOKUP($B225,'3.ข้อมูลงบทดลองปัจจุบัน'!$A$5:$CL$846,12,0),2)</f>
        <v>0</v>
      </c>
      <c r="N225" s="32">
        <f>ROUND(VLOOKUP($B225,'3.ข้อมูลงบทดลองปัจจุบัน'!$A$5:$CL$846,13,0),2)</f>
        <v>0</v>
      </c>
      <c r="O225" s="32">
        <f>ROUND(VLOOKUP($B225,'3.ข้อมูลงบทดลองปัจจุบัน'!$A$5:$CL$846,14,0),2)</f>
        <v>0</v>
      </c>
      <c r="P225" s="32">
        <f>ROUND(VLOOKUP($B225,'3.ข้อมูลงบทดลองปัจจุบัน'!$A$5:$CL$846,15,0),2)</f>
        <v>0</v>
      </c>
      <c r="Q225" s="32">
        <f>ROUND(VLOOKUP($B225,'3.ข้อมูลงบทดลองปัจจุบัน'!$A$5:$CL$846,16,0),2)</f>
        <v>0</v>
      </c>
      <c r="R225" s="32">
        <f>ROUND(VLOOKUP($B225,'3.ข้อมูลงบทดลองปัจจุบัน'!$A$5:$CL$846,17,0),2)</f>
        <v>0</v>
      </c>
      <c r="S225" s="32">
        <f>ROUND(VLOOKUP($B225,'3.ข้อมูลงบทดลองปัจจุบัน'!$A$5:$CL$846,18,0),2)</f>
        <v>0</v>
      </c>
      <c r="T225" s="32">
        <f>ROUND(VLOOKUP($B225,'3.ข้อมูลงบทดลองปัจจุบัน'!$A$5:$CL$846,19,0),2)</f>
        <v>0</v>
      </c>
      <c r="U225" s="32">
        <f>ROUND(VLOOKUP($B225,'3.ข้อมูลงบทดลองปัจจุบัน'!$A$5:$CL$846,20,0),2)</f>
        <v>0</v>
      </c>
      <c r="V225" s="32">
        <f>ROUND(VLOOKUP($B225,'3.ข้อมูลงบทดลองปัจจุบัน'!$A$5:$CL$846,21,0),2)</f>
        <v>0</v>
      </c>
      <c r="W225" s="32">
        <f>ROUND(VLOOKUP($B225,'3.ข้อมูลงบทดลองปัจจุบัน'!$A$5:$CL$846,22,0),2)</f>
        <v>0</v>
      </c>
      <c r="X225" s="32">
        <f>ROUND(VLOOKUP($B225,'3.ข้อมูลงบทดลองปัจจุบัน'!$A$5:$CL$846,23,0),2)</f>
        <v>0</v>
      </c>
      <c r="Y225" s="32">
        <f>ROUND(VLOOKUP($B225,'3.ข้อมูลงบทดลองปัจจุบัน'!$A$5:$CL$846,24,0),2)</f>
        <v>0</v>
      </c>
      <c r="Z225" s="32">
        <f>ROUND(VLOOKUP($B225,'3.ข้อมูลงบทดลองปัจจุบัน'!$A$5:$CL$846,25,0),2)</f>
        <v>0</v>
      </c>
      <c r="AA225" s="32">
        <f>ROUND(VLOOKUP($B225,'3.ข้อมูลงบทดลองปัจจุบัน'!$A$5:$CL$846,26,0),2)</f>
        <v>0</v>
      </c>
      <c r="AB225" s="32">
        <f>ROUND(VLOOKUP($B225,'3.ข้อมูลงบทดลองปัจจุบัน'!$A$5:$CL$846,27,0),2)</f>
        <v>0</v>
      </c>
      <c r="AC225" s="32">
        <f>ROUND(VLOOKUP($B225,'3.ข้อมูลงบทดลองปัจจุบัน'!$A$5:$CL$846,28,0),2)</f>
        <v>0</v>
      </c>
      <c r="AD225" s="32">
        <f>ROUND(VLOOKUP($B225,'3.ข้อมูลงบทดลองปัจจุบัน'!$A$5:$CL$846,29,0),2)</f>
        <v>0</v>
      </c>
      <c r="AE225" s="32">
        <f>ROUND(VLOOKUP($B225,'3.ข้อมูลงบทดลองปัจจุบัน'!$A$5:$CL$846,30,0),2)</f>
        <v>0</v>
      </c>
      <c r="AF225" s="32">
        <f>ROUND(VLOOKUP($B225,'3.ข้อมูลงบทดลองปัจจุบัน'!$A$5:$CL$846,31,0),2)</f>
        <v>0</v>
      </c>
      <c r="AG225" s="32">
        <f>ROUND(VLOOKUP($B225,'3.ข้อมูลงบทดลองปัจจุบัน'!$A$5:$CL$846,32,0),2)</f>
        <v>0</v>
      </c>
      <c r="AH225" s="32">
        <f>ROUND(VLOOKUP($B225,'3.ข้อมูลงบทดลองปัจจุบัน'!$A$5:$CL$846,33,0),2)</f>
        <v>0</v>
      </c>
      <c r="AI225" s="32">
        <f>ROUND(VLOOKUP($B225,'3.ข้อมูลงบทดลองปัจจุบัน'!$A$5:$CL$846,34,0),2)</f>
        <v>0</v>
      </c>
      <c r="AJ225" s="32">
        <f>ROUND(VLOOKUP($B225,'3.ข้อมูลงบทดลองปัจจุบัน'!$A$5:$CL$846,35,0),2)</f>
        <v>0</v>
      </c>
      <c r="AK225" s="32">
        <f>ROUND(VLOOKUP($B225,'3.ข้อมูลงบทดลองปัจจุบัน'!$A$5:$CL$846,36,0),2)</f>
        <v>0</v>
      </c>
      <c r="AL225" s="32">
        <f>ROUND(VLOOKUP($B225,'3.ข้อมูลงบทดลองปัจจุบัน'!$A$5:$CL$846,37,0),2)</f>
        <v>0</v>
      </c>
      <c r="AM225" s="32">
        <f>ROUND(VLOOKUP($B225,'3.ข้อมูลงบทดลองปัจจุบัน'!$A$5:$CL$846,38,0),2)</f>
        <v>0</v>
      </c>
      <c r="AN225" s="32">
        <f>ROUND(VLOOKUP($B225,'3.ข้อมูลงบทดลองปัจจุบัน'!$A$5:$CL$846,39,0),2)</f>
        <v>0</v>
      </c>
      <c r="AO225" s="32">
        <f>ROUND(VLOOKUP($B225,'3.ข้อมูลงบทดลองปัจจุบัน'!$A$5:$CL$846,40,0),2)</f>
        <v>0</v>
      </c>
      <c r="AP225" s="32">
        <f>ROUND(VLOOKUP($B225,'3.ข้อมูลงบทดลองปัจจุบัน'!$A$5:$CL$846,41,0),2)</f>
        <v>0</v>
      </c>
      <c r="AQ225" s="32">
        <f>ROUND(VLOOKUP($B225,'3.ข้อมูลงบทดลองปัจจุบัน'!$A$5:$CL$846,42,0),2)</f>
        <v>0</v>
      </c>
      <c r="AR225" s="32">
        <f>ROUND(VLOOKUP($B225,'3.ข้อมูลงบทดลองปัจจุบัน'!$A$5:$CL$846,43,0),2)</f>
        <v>0</v>
      </c>
      <c r="AS225" s="32">
        <f>ROUND(VLOOKUP($B225,'3.ข้อมูลงบทดลองปัจจุบัน'!$A$5:$CL$846,44,0),2)</f>
        <v>0</v>
      </c>
      <c r="AT225" s="32">
        <f>ROUND(VLOOKUP($B225,'3.ข้อมูลงบทดลองปัจจุบัน'!$A$5:$CL$846,45,0),2)</f>
        <v>0</v>
      </c>
      <c r="AU225" s="32">
        <f>ROUND(VLOOKUP($B225,'3.ข้อมูลงบทดลองปัจจุบัน'!$A$5:$CL$846,46,0),2)</f>
        <v>0</v>
      </c>
      <c r="AV225" s="32">
        <f>ROUND(VLOOKUP($B225,'3.ข้อมูลงบทดลองปัจจุบัน'!$A$5:$CL$846,47,0),2)</f>
        <v>0</v>
      </c>
      <c r="AW225" s="32">
        <f>ROUND(VLOOKUP($B225,'3.ข้อมูลงบทดลองปัจจุบัน'!$A$5:$CL$846,48,0),2)</f>
        <v>0</v>
      </c>
      <c r="AX225" s="32">
        <f>ROUND(VLOOKUP($B225,'3.ข้อมูลงบทดลองปัจจุบัน'!$A$5:$CL$846,49,0),2)</f>
        <v>0</v>
      </c>
      <c r="AY225" s="32">
        <f>ROUND(VLOOKUP($B225,'3.ข้อมูลงบทดลองปัจจุบัน'!$A$5:$CL$846,50,0),2)</f>
        <v>0</v>
      </c>
      <c r="AZ225" s="32">
        <f>ROUND(VLOOKUP($B225,'3.ข้อมูลงบทดลองปัจจุบัน'!$A$5:$CL$846,51,0),2)</f>
        <v>0</v>
      </c>
      <c r="BA225" s="32">
        <f>ROUND(VLOOKUP($B225,'3.ข้อมูลงบทดลองปัจจุบัน'!$A$5:$CL$846,52,0),2)</f>
        <v>0</v>
      </c>
      <c r="BB225" s="32">
        <f>ROUND(VLOOKUP($B225,'3.ข้อมูลงบทดลองปัจจุบัน'!$A$5:$CL$846,53,0),2)</f>
        <v>0</v>
      </c>
      <c r="BC225" s="32">
        <f>ROUND(VLOOKUP($B225,'3.ข้อมูลงบทดลองปัจจุบัน'!$A$5:$CL$846,54,0),2)</f>
        <v>0</v>
      </c>
      <c r="BD225" s="32">
        <f>ROUND(VLOOKUP($B225,'3.ข้อมูลงบทดลองปัจจุบัน'!$A$5:$CL$846,55,0),2)</f>
        <v>0</v>
      </c>
      <c r="BE225" s="32">
        <f>ROUND(VLOOKUP($B225,'3.ข้อมูลงบทดลองปัจจุบัน'!$A$5:$CL$846,56,0),2)</f>
        <v>0</v>
      </c>
      <c r="BF225" s="32">
        <f>ROUND(VLOOKUP($B225,'3.ข้อมูลงบทดลองปัจจุบัน'!$A$5:$CL$846,57,0),2)</f>
        <v>0</v>
      </c>
      <c r="BG225" s="32">
        <f>ROUND(VLOOKUP($B225,'3.ข้อมูลงบทดลองปัจจุบัน'!$A$5:$CL$846,58,0),2)</f>
        <v>0</v>
      </c>
      <c r="BH225" s="32">
        <f>ROUND(VLOOKUP($B225,'3.ข้อมูลงบทดลองปัจจุบัน'!$A$5:$CL$846,59,0),2)</f>
        <v>158332.79999999999</v>
      </c>
      <c r="BI225" s="32">
        <f>ROUND(VLOOKUP($B225,'3.ข้อมูลงบทดลองปัจจุบัน'!$A$5:$CL$846,60,0),2)</f>
        <v>0</v>
      </c>
      <c r="BJ225" s="32">
        <f>ROUND(VLOOKUP($B225,'3.ข้อมูลงบทดลองปัจจุบัน'!$A$5:$CL$846,61,0),2)</f>
        <v>0</v>
      </c>
      <c r="BK225" s="32">
        <f>ROUND(VLOOKUP($B225,'3.ข้อมูลงบทดลองปัจจุบัน'!$A$5:$CL$846,62,0),2)</f>
        <v>0</v>
      </c>
      <c r="BL225" s="32">
        <f>ROUND(VLOOKUP($B225,'3.ข้อมูลงบทดลองปัจจุบัน'!$A$5:$CL$846,63,0),2)</f>
        <v>0</v>
      </c>
      <c r="BM225" s="32">
        <f>ROUND(VLOOKUP($B225,'3.ข้อมูลงบทดลองปัจจุบัน'!$A$5:$CL$846,64,0),2)</f>
        <v>0</v>
      </c>
      <c r="BN225" s="32">
        <f>ROUND(VLOOKUP($B225,'3.ข้อมูลงบทดลองปัจจุบัน'!$A$5:$CL$846,65,0),2)</f>
        <v>0</v>
      </c>
      <c r="BO225" s="32">
        <f>ROUND(VLOOKUP($B225,'3.ข้อมูลงบทดลองปัจจุบัน'!$A$5:$CL$846,66,0),2)</f>
        <v>0</v>
      </c>
      <c r="BP225" s="32">
        <f>ROUND(VLOOKUP($B225,'3.ข้อมูลงบทดลองปัจจุบัน'!$A$5:$CL$846,67,0),2)</f>
        <v>0</v>
      </c>
      <c r="BQ225" s="32">
        <f>ROUND(VLOOKUP($B225,'3.ข้อมูลงบทดลองปัจจุบัน'!$A$5:$CL$846,68,0),2)</f>
        <v>0</v>
      </c>
      <c r="BR225" s="32">
        <f>ROUND(VLOOKUP($B225,'3.ข้อมูลงบทดลองปัจจุบัน'!$A$5:$CL$846,69,0),2)</f>
        <v>0</v>
      </c>
      <c r="BS225" s="32">
        <f>ROUND(VLOOKUP($B225,'3.ข้อมูลงบทดลองปัจจุบัน'!$A$5:$CL$846,70,0),2)</f>
        <v>0</v>
      </c>
      <c r="BT225" s="32">
        <f>ROUND(VLOOKUP($B225,'3.ข้อมูลงบทดลองปัจจุบัน'!$A$5:$CL$846,71,0),2)</f>
        <v>0</v>
      </c>
      <c r="BU225" s="32">
        <f>ROUND(VLOOKUP($B225,'3.ข้อมูลงบทดลองปัจจุบัน'!$A$5:$CL$846,72,0),2)</f>
        <v>0</v>
      </c>
      <c r="BV225" s="32">
        <f>ROUND(VLOOKUP($B225,'3.ข้อมูลงบทดลองปัจจุบัน'!$A$5:$CL$846,73,0),2)</f>
        <v>0</v>
      </c>
      <c r="BW225" s="32">
        <f>ROUND(VLOOKUP($B225,'3.ข้อมูลงบทดลองปัจจุบัน'!$A$5:$CL$846,74,0),2)</f>
        <v>0</v>
      </c>
      <c r="BX225" s="32">
        <f>ROUND(VLOOKUP($B225,'3.ข้อมูลงบทดลองปัจจุบัน'!$A$5:$CL$846,75,0),2)</f>
        <v>0</v>
      </c>
      <c r="BY225" s="32">
        <f>ROUND(VLOOKUP($B225,'3.ข้อมูลงบทดลองปัจจุบัน'!$A$5:$CL$846,76,0),2)</f>
        <v>0</v>
      </c>
      <c r="BZ225" s="32">
        <f>ROUND(VLOOKUP($B225,'3.ข้อมูลงบทดลองปัจจุบัน'!$A$5:$CL$846,77,0),2)</f>
        <v>0</v>
      </c>
      <c r="CA225" s="32">
        <f>ROUND(VLOOKUP($B225,'3.ข้อมูลงบทดลองปัจจุบัน'!$A$5:$CL$846,78,0),2)</f>
        <v>0</v>
      </c>
      <c r="CB225" s="32">
        <f>ROUND(VLOOKUP($B225,'3.ข้อมูลงบทดลองปัจจุบัน'!$A$5:$CL$846,79,0),2)</f>
        <v>0</v>
      </c>
      <c r="CC225" s="32">
        <f>ROUND(VLOOKUP($B225,'3.ข้อมูลงบทดลองปัจจุบัน'!$A$5:$CL$846,80,0),2)</f>
        <v>1</v>
      </c>
      <c r="CD225" s="32">
        <f>ROUND(VLOOKUP($B225,'3.ข้อมูลงบทดลองปัจจุบัน'!$A$5:$CL$846,81,0),2)</f>
        <v>0</v>
      </c>
      <c r="CE225" s="32">
        <f>ROUND(VLOOKUP($B225,'3.ข้อมูลงบทดลองปัจจุบัน'!$A$5:$CL$846,82,0),2)</f>
        <v>0</v>
      </c>
      <c r="CF225" s="32">
        <f>ROUND(VLOOKUP($B225,'3.ข้อมูลงบทดลองปัจจุบัน'!$A$5:$CL$846,83,0),2)</f>
        <v>0</v>
      </c>
      <c r="CG225" s="32">
        <f>ROUND(VLOOKUP($B225,'3.ข้อมูลงบทดลองปัจจุบัน'!$A$5:$CL$846,84,0),2)</f>
        <v>0</v>
      </c>
      <c r="CH225" s="32">
        <f>ROUND(VLOOKUP($B225,'3.ข้อมูลงบทดลองปัจจุบัน'!$A$5:$CL$846,85,0),2)</f>
        <v>0</v>
      </c>
      <c r="CI225" s="32">
        <f>ROUND(VLOOKUP($B225,'3.ข้อมูลงบทดลองปัจจุบัน'!$A$5:$CL$846,86,0),2)</f>
        <v>0</v>
      </c>
      <c r="CJ225" s="32">
        <f>ROUND(VLOOKUP($B225,'3.ข้อมูลงบทดลองปัจจุบัน'!$A$5:$CL$846,87,0),2)</f>
        <v>1</v>
      </c>
      <c r="CK225" s="32">
        <f>ROUND(VLOOKUP($B225,'3.ข้อมูลงบทดลองปัจจุบัน'!$A$5:$CL$846,88,0),2)</f>
        <v>1</v>
      </c>
      <c r="CL225" s="32">
        <f>ROUND(VLOOKUP($B225,'3.ข้อมูลงบทดลองปัจจุบัน'!$A$5:$CL$846,89,0),2)</f>
        <v>0</v>
      </c>
      <c r="CM225" s="32">
        <f>ROUND(VLOOKUP($B225,'3.ข้อมูลงบทดลองปัจจุบัน'!$A$5:$CL$846,90,0),2)</f>
        <v>0</v>
      </c>
      <c r="CO225" s="75"/>
    </row>
    <row r="226" spans="1:93" x14ac:dyDescent="0.7">
      <c r="A226" s="118" t="s">
        <v>1473</v>
      </c>
      <c r="B226" s="101" t="s">
        <v>787</v>
      </c>
      <c r="C226" s="100" t="s">
        <v>1514</v>
      </c>
      <c r="D226" s="32">
        <f>ROUND(VLOOKUP($B226,'3.ข้อมูลงบทดลองปัจจุบัน'!$A$5:$CL$846,3,0),2)</f>
        <v>0</v>
      </c>
      <c r="E226" s="32">
        <f>ROUND(VLOOKUP($B226,'3.ข้อมูลงบทดลองปัจจุบัน'!$A$5:$CL$846,4,0),2)</f>
        <v>0</v>
      </c>
      <c r="F226" s="32">
        <f>ROUND(VLOOKUP($B226,'3.ข้อมูลงบทดลองปัจจุบัน'!$A$5:$CL$846,5,0),2)</f>
        <v>0</v>
      </c>
      <c r="G226" s="32">
        <f>ROUND(VLOOKUP($B226,'3.ข้อมูลงบทดลองปัจจุบัน'!$A$5:$CL$846,6,0),2)</f>
        <v>0</v>
      </c>
      <c r="H226" s="32">
        <f>ROUND(VLOOKUP($B226,'3.ข้อมูลงบทดลองปัจจุบัน'!$A$5:$CL$846,7,0),2)</f>
        <v>0</v>
      </c>
      <c r="I226" s="32">
        <f>ROUND(VLOOKUP($B226,'3.ข้อมูลงบทดลองปัจจุบัน'!$A$5:$CL$846,8,0),2)</f>
        <v>0</v>
      </c>
      <c r="J226" s="32">
        <f>ROUND(VLOOKUP($B226,'3.ข้อมูลงบทดลองปัจจุบัน'!$A$5:$CL$846,9,0),2)</f>
        <v>0</v>
      </c>
      <c r="K226" s="32">
        <f>ROUND(VLOOKUP($B226,'3.ข้อมูลงบทดลองปัจจุบัน'!$A$5:$CL$846,10,0),2)</f>
        <v>0</v>
      </c>
      <c r="L226" s="32">
        <f>ROUND(VLOOKUP($B226,'3.ข้อมูลงบทดลองปัจจุบัน'!$A$5:$CL$846,11,0),2)</f>
        <v>0</v>
      </c>
      <c r="M226" s="32">
        <f>ROUND(VLOOKUP($B226,'3.ข้อมูลงบทดลองปัจจุบัน'!$A$5:$CL$846,12,0),2)</f>
        <v>0</v>
      </c>
      <c r="N226" s="32">
        <f>ROUND(VLOOKUP($B226,'3.ข้อมูลงบทดลองปัจจุบัน'!$A$5:$CL$846,13,0),2)</f>
        <v>0</v>
      </c>
      <c r="O226" s="32">
        <f>ROUND(VLOOKUP($B226,'3.ข้อมูลงบทดลองปัจจุบัน'!$A$5:$CL$846,14,0),2)</f>
        <v>0</v>
      </c>
      <c r="P226" s="32">
        <f>ROUND(VLOOKUP($B226,'3.ข้อมูลงบทดลองปัจจุบัน'!$A$5:$CL$846,15,0),2)</f>
        <v>0</v>
      </c>
      <c r="Q226" s="32">
        <f>ROUND(VLOOKUP($B226,'3.ข้อมูลงบทดลองปัจจุบัน'!$A$5:$CL$846,16,0),2)</f>
        <v>0</v>
      </c>
      <c r="R226" s="32">
        <f>ROUND(VLOOKUP($B226,'3.ข้อมูลงบทดลองปัจจุบัน'!$A$5:$CL$846,17,0),2)</f>
        <v>0</v>
      </c>
      <c r="S226" s="32">
        <f>ROUND(VLOOKUP($B226,'3.ข้อมูลงบทดลองปัจจุบัน'!$A$5:$CL$846,18,0),2)</f>
        <v>0</v>
      </c>
      <c r="T226" s="32">
        <f>ROUND(VLOOKUP($B226,'3.ข้อมูลงบทดลองปัจจุบัน'!$A$5:$CL$846,19,0),2)</f>
        <v>0</v>
      </c>
      <c r="U226" s="32">
        <f>ROUND(VLOOKUP($B226,'3.ข้อมูลงบทดลองปัจจุบัน'!$A$5:$CL$846,20,0),2)</f>
        <v>0</v>
      </c>
      <c r="V226" s="32">
        <f>ROUND(VLOOKUP($B226,'3.ข้อมูลงบทดลองปัจจุบัน'!$A$5:$CL$846,21,0),2)</f>
        <v>0</v>
      </c>
      <c r="W226" s="32">
        <f>ROUND(VLOOKUP($B226,'3.ข้อมูลงบทดลองปัจจุบัน'!$A$5:$CL$846,22,0),2)</f>
        <v>0</v>
      </c>
      <c r="X226" s="32">
        <f>ROUND(VLOOKUP($B226,'3.ข้อมูลงบทดลองปัจจุบัน'!$A$5:$CL$846,23,0),2)</f>
        <v>0</v>
      </c>
      <c r="Y226" s="32">
        <f>ROUND(VLOOKUP($B226,'3.ข้อมูลงบทดลองปัจจุบัน'!$A$5:$CL$846,24,0),2)</f>
        <v>0</v>
      </c>
      <c r="Z226" s="32">
        <f>ROUND(VLOOKUP($B226,'3.ข้อมูลงบทดลองปัจจุบัน'!$A$5:$CL$846,25,0),2)</f>
        <v>0</v>
      </c>
      <c r="AA226" s="32">
        <f>ROUND(VLOOKUP($B226,'3.ข้อมูลงบทดลองปัจจุบัน'!$A$5:$CL$846,26,0),2)</f>
        <v>0</v>
      </c>
      <c r="AB226" s="32">
        <f>ROUND(VLOOKUP($B226,'3.ข้อมูลงบทดลองปัจจุบัน'!$A$5:$CL$846,27,0),2)</f>
        <v>0</v>
      </c>
      <c r="AC226" s="32">
        <f>ROUND(VLOOKUP($B226,'3.ข้อมูลงบทดลองปัจจุบัน'!$A$5:$CL$846,28,0),2)</f>
        <v>0</v>
      </c>
      <c r="AD226" s="32">
        <f>ROUND(VLOOKUP($B226,'3.ข้อมูลงบทดลองปัจจุบัน'!$A$5:$CL$846,29,0),2)</f>
        <v>0</v>
      </c>
      <c r="AE226" s="32">
        <f>ROUND(VLOOKUP($B226,'3.ข้อมูลงบทดลองปัจจุบัน'!$A$5:$CL$846,30,0),2)</f>
        <v>0</v>
      </c>
      <c r="AF226" s="32">
        <f>ROUND(VLOOKUP($B226,'3.ข้อมูลงบทดลองปัจจุบัน'!$A$5:$CL$846,31,0),2)</f>
        <v>0</v>
      </c>
      <c r="AG226" s="32">
        <f>ROUND(VLOOKUP($B226,'3.ข้อมูลงบทดลองปัจจุบัน'!$A$5:$CL$846,32,0),2)</f>
        <v>0</v>
      </c>
      <c r="AH226" s="32">
        <f>ROUND(VLOOKUP($B226,'3.ข้อมูลงบทดลองปัจจุบัน'!$A$5:$CL$846,33,0),2)</f>
        <v>0</v>
      </c>
      <c r="AI226" s="32">
        <f>ROUND(VLOOKUP($B226,'3.ข้อมูลงบทดลองปัจจุบัน'!$A$5:$CL$846,34,0),2)</f>
        <v>0</v>
      </c>
      <c r="AJ226" s="32">
        <f>ROUND(VLOOKUP($B226,'3.ข้อมูลงบทดลองปัจจุบัน'!$A$5:$CL$846,35,0),2)</f>
        <v>0</v>
      </c>
      <c r="AK226" s="32">
        <f>ROUND(VLOOKUP($B226,'3.ข้อมูลงบทดลองปัจจุบัน'!$A$5:$CL$846,36,0),2)</f>
        <v>0</v>
      </c>
      <c r="AL226" s="32">
        <f>ROUND(VLOOKUP($B226,'3.ข้อมูลงบทดลองปัจจุบัน'!$A$5:$CL$846,37,0),2)</f>
        <v>0</v>
      </c>
      <c r="AM226" s="32">
        <f>ROUND(VLOOKUP($B226,'3.ข้อมูลงบทดลองปัจจุบัน'!$A$5:$CL$846,38,0),2)</f>
        <v>0</v>
      </c>
      <c r="AN226" s="32">
        <f>ROUND(VLOOKUP($B226,'3.ข้อมูลงบทดลองปัจจุบัน'!$A$5:$CL$846,39,0),2)</f>
        <v>0</v>
      </c>
      <c r="AO226" s="32">
        <f>ROUND(VLOOKUP($B226,'3.ข้อมูลงบทดลองปัจจุบัน'!$A$5:$CL$846,40,0),2)</f>
        <v>0</v>
      </c>
      <c r="AP226" s="32">
        <f>ROUND(VLOOKUP($B226,'3.ข้อมูลงบทดลองปัจจุบัน'!$A$5:$CL$846,41,0),2)</f>
        <v>0</v>
      </c>
      <c r="AQ226" s="32">
        <f>ROUND(VLOOKUP($B226,'3.ข้อมูลงบทดลองปัจจุบัน'!$A$5:$CL$846,42,0),2)</f>
        <v>0</v>
      </c>
      <c r="AR226" s="32">
        <f>ROUND(VLOOKUP($B226,'3.ข้อมูลงบทดลองปัจจุบัน'!$A$5:$CL$846,43,0),2)</f>
        <v>0</v>
      </c>
      <c r="AS226" s="32">
        <f>ROUND(VLOOKUP($B226,'3.ข้อมูลงบทดลองปัจจุบัน'!$A$5:$CL$846,44,0),2)</f>
        <v>0</v>
      </c>
      <c r="AT226" s="32">
        <f>ROUND(VLOOKUP($B226,'3.ข้อมูลงบทดลองปัจจุบัน'!$A$5:$CL$846,45,0),2)</f>
        <v>0</v>
      </c>
      <c r="AU226" s="32">
        <f>ROUND(VLOOKUP($B226,'3.ข้อมูลงบทดลองปัจจุบัน'!$A$5:$CL$846,46,0),2)</f>
        <v>0</v>
      </c>
      <c r="AV226" s="32">
        <f>ROUND(VLOOKUP($B226,'3.ข้อมูลงบทดลองปัจจุบัน'!$A$5:$CL$846,47,0),2)</f>
        <v>0</v>
      </c>
      <c r="AW226" s="32">
        <f>ROUND(VLOOKUP($B226,'3.ข้อมูลงบทดลองปัจจุบัน'!$A$5:$CL$846,48,0),2)</f>
        <v>0</v>
      </c>
      <c r="AX226" s="32">
        <f>ROUND(VLOOKUP($B226,'3.ข้อมูลงบทดลองปัจจุบัน'!$A$5:$CL$846,49,0),2)</f>
        <v>0</v>
      </c>
      <c r="AY226" s="32">
        <f>ROUND(VLOOKUP($B226,'3.ข้อมูลงบทดลองปัจจุบัน'!$A$5:$CL$846,50,0),2)</f>
        <v>0</v>
      </c>
      <c r="AZ226" s="32">
        <f>ROUND(VLOOKUP($B226,'3.ข้อมูลงบทดลองปัจจุบัน'!$A$5:$CL$846,51,0),2)</f>
        <v>0</v>
      </c>
      <c r="BA226" s="32">
        <f>ROUND(VLOOKUP($B226,'3.ข้อมูลงบทดลองปัจจุบัน'!$A$5:$CL$846,52,0),2)</f>
        <v>0</v>
      </c>
      <c r="BB226" s="32">
        <f>ROUND(VLOOKUP($B226,'3.ข้อมูลงบทดลองปัจจุบัน'!$A$5:$CL$846,53,0),2)</f>
        <v>0</v>
      </c>
      <c r="BC226" s="32">
        <f>ROUND(VLOOKUP($B226,'3.ข้อมูลงบทดลองปัจจุบัน'!$A$5:$CL$846,54,0),2)</f>
        <v>0</v>
      </c>
      <c r="BD226" s="32">
        <f>ROUND(VLOOKUP($B226,'3.ข้อมูลงบทดลองปัจจุบัน'!$A$5:$CL$846,55,0),2)</f>
        <v>0</v>
      </c>
      <c r="BE226" s="32">
        <f>ROUND(VLOOKUP($B226,'3.ข้อมูลงบทดลองปัจจุบัน'!$A$5:$CL$846,56,0),2)</f>
        <v>0</v>
      </c>
      <c r="BF226" s="32">
        <f>ROUND(VLOOKUP($B226,'3.ข้อมูลงบทดลองปัจจุบัน'!$A$5:$CL$846,57,0),2)</f>
        <v>0</v>
      </c>
      <c r="BG226" s="32">
        <f>ROUND(VLOOKUP($B226,'3.ข้อมูลงบทดลองปัจจุบัน'!$A$5:$CL$846,58,0),2)</f>
        <v>0</v>
      </c>
      <c r="BH226" s="32">
        <f>ROUND(VLOOKUP($B226,'3.ข้อมูลงบทดลองปัจจุบัน'!$A$5:$CL$846,59,0),2)</f>
        <v>0</v>
      </c>
      <c r="BI226" s="32">
        <f>ROUND(VLOOKUP($B226,'3.ข้อมูลงบทดลองปัจจุบัน'!$A$5:$CL$846,60,0),2)</f>
        <v>0</v>
      </c>
      <c r="BJ226" s="32">
        <f>ROUND(VLOOKUP($B226,'3.ข้อมูลงบทดลองปัจจุบัน'!$A$5:$CL$846,61,0),2)</f>
        <v>0</v>
      </c>
      <c r="BK226" s="32">
        <f>ROUND(VLOOKUP($B226,'3.ข้อมูลงบทดลองปัจจุบัน'!$A$5:$CL$846,62,0),2)</f>
        <v>0</v>
      </c>
      <c r="BL226" s="32">
        <f>ROUND(VLOOKUP($B226,'3.ข้อมูลงบทดลองปัจจุบัน'!$A$5:$CL$846,63,0),2)</f>
        <v>0</v>
      </c>
      <c r="BM226" s="32">
        <f>ROUND(VLOOKUP($B226,'3.ข้อมูลงบทดลองปัจจุบัน'!$A$5:$CL$846,64,0),2)</f>
        <v>78014.039999999994</v>
      </c>
      <c r="BN226" s="32">
        <f>ROUND(VLOOKUP($B226,'3.ข้อมูลงบทดลองปัจจุบัน'!$A$5:$CL$846,65,0),2)</f>
        <v>0</v>
      </c>
      <c r="BO226" s="32">
        <f>ROUND(VLOOKUP($B226,'3.ข้อมูลงบทดลองปัจจุบัน'!$A$5:$CL$846,66,0),2)</f>
        <v>0</v>
      </c>
      <c r="BP226" s="32">
        <f>ROUND(VLOOKUP($B226,'3.ข้อมูลงบทดลองปัจจุบัน'!$A$5:$CL$846,67,0),2)</f>
        <v>0</v>
      </c>
      <c r="BQ226" s="32">
        <f>ROUND(VLOOKUP($B226,'3.ข้อมูลงบทดลองปัจจุบัน'!$A$5:$CL$846,68,0),2)</f>
        <v>0</v>
      </c>
      <c r="BR226" s="32">
        <f>ROUND(VLOOKUP($B226,'3.ข้อมูลงบทดลองปัจจุบัน'!$A$5:$CL$846,69,0),2)</f>
        <v>0</v>
      </c>
      <c r="BS226" s="32">
        <f>ROUND(VLOOKUP($B226,'3.ข้อมูลงบทดลองปัจจุบัน'!$A$5:$CL$846,70,0),2)</f>
        <v>0</v>
      </c>
      <c r="BT226" s="32">
        <f>ROUND(VLOOKUP($B226,'3.ข้อมูลงบทดลองปัจจุบัน'!$A$5:$CL$846,71,0),2)</f>
        <v>0</v>
      </c>
      <c r="BU226" s="32">
        <f>ROUND(VLOOKUP($B226,'3.ข้อมูลงบทดลองปัจจุบัน'!$A$5:$CL$846,72,0),2)</f>
        <v>0</v>
      </c>
      <c r="BV226" s="32">
        <f>ROUND(VLOOKUP($B226,'3.ข้อมูลงบทดลองปัจจุบัน'!$A$5:$CL$846,73,0),2)</f>
        <v>0</v>
      </c>
      <c r="BW226" s="32">
        <f>ROUND(VLOOKUP($B226,'3.ข้อมูลงบทดลองปัจจุบัน'!$A$5:$CL$846,74,0),2)</f>
        <v>0</v>
      </c>
      <c r="BX226" s="32">
        <f>ROUND(VLOOKUP($B226,'3.ข้อมูลงบทดลองปัจจุบัน'!$A$5:$CL$846,75,0),2)</f>
        <v>78034.899999999994</v>
      </c>
      <c r="BY226" s="32">
        <f>ROUND(VLOOKUP($B226,'3.ข้อมูลงบทดลองปัจจุบัน'!$A$5:$CL$846,76,0),2)</f>
        <v>0</v>
      </c>
      <c r="BZ226" s="32">
        <f>ROUND(VLOOKUP($B226,'3.ข้อมูลงบทดลองปัจจุบัน'!$A$5:$CL$846,77,0),2)</f>
        <v>0</v>
      </c>
      <c r="CA226" s="32">
        <f>ROUND(VLOOKUP($B226,'3.ข้อมูลงบทดลองปัจจุบัน'!$A$5:$CL$846,78,0),2)</f>
        <v>0</v>
      </c>
      <c r="CB226" s="32">
        <f>ROUND(VLOOKUP($B226,'3.ข้อมูลงบทดลองปัจจุบัน'!$A$5:$CL$846,79,0),2)</f>
        <v>0</v>
      </c>
      <c r="CC226" s="32">
        <f>ROUND(VLOOKUP($B226,'3.ข้อมูลงบทดลองปัจจุบัน'!$A$5:$CL$846,80,0),2)</f>
        <v>0</v>
      </c>
      <c r="CD226" s="32">
        <f>ROUND(VLOOKUP($B226,'3.ข้อมูลงบทดลองปัจจุบัน'!$A$5:$CL$846,81,0),2)</f>
        <v>0</v>
      </c>
      <c r="CE226" s="32">
        <f>ROUND(VLOOKUP($B226,'3.ข้อมูลงบทดลองปัจจุบัน'!$A$5:$CL$846,82,0),2)</f>
        <v>0</v>
      </c>
      <c r="CF226" s="32">
        <f>ROUND(VLOOKUP($B226,'3.ข้อมูลงบทดลองปัจจุบัน'!$A$5:$CL$846,83,0),2)</f>
        <v>0</v>
      </c>
      <c r="CG226" s="32">
        <f>ROUND(VLOOKUP($B226,'3.ข้อมูลงบทดลองปัจจุบัน'!$A$5:$CL$846,84,0),2)</f>
        <v>0</v>
      </c>
      <c r="CH226" s="32">
        <f>ROUND(VLOOKUP($B226,'3.ข้อมูลงบทดลองปัจจุบัน'!$A$5:$CL$846,85,0),2)</f>
        <v>0</v>
      </c>
      <c r="CI226" s="32">
        <f>ROUND(VLOOKUP($B226,'3.ข้อมูลงบทดลองปัจจุบัน'!$A$5:$CL$846,86,0),2)</f>
        <v>0</v>
      </c>
      <c r="CJ226" s="32">
        <f>ROUND(VLOOKUP($B226,'3.ข้อมูลงบทดลองปัจจุบัน'!$A$5:$CL$846,87,0),2)</f>
        <v>0</v>
      </c>
      <c r="CK226" s="32">
        <f>ROUND(VLOOKUP($B226,'3.ข้อมูลงบทดลองปัจจุบัน'!$A$5:$CL$846,88,0),2)</f>
        <v>0</v>
      </c>
      <c r="CL226" s="32">
        <f>ROUND(VLOOKUP($B226,'3.ข้อมูลงบทดลองปัจจุบัน'!$A$5:$CL$846,89,0),2)</f>
        <v>26944.400000000001</v>
      </c>
      <c r="CM226" s="32">
        <f>ROUND(VLOOKUP($B226,'3.ข้อมูลงบทดลองปัจจุบัน'!$A$5:$CL$846,90,0),2)</f>
        <v>0</v>
      </c>
      <c r="CO226" s="75"/>
    </row>
    <row r="227" spans="1:93" x14ac:dyDescent="0.7">
      <c r="A227" s="118" t="s">
        <v>1473</v>
      </c>
      <c r="B227" s="101" t="s">
        <v>789</v>
      </c>
      <c r="C227" s="100" t="s">
        <v>790</v>
      </c>
      <c r="D227" s="32">
        <f>ROUND(VLOOKUP($B227,'3.ข้อมูลงบทดลองปัจจุบัน'!$A$5:$CL$846,3,0),2)</f>
        <v>916164.4</v>
      </c>
      <c r="E227" s="32">
        <f>ROUND(VLOOKUP($B227,'3.ข้อมูลงบทดลองปัจจุบัน'!$A$5:$CL$846,4,0),2)</f>
        <v>0</v>
      </c>
      <c r="F227" s="32">
        <f>ROUND(VLOOKUP($B227,'3.ข้อมูลงบทดลองปัจจุบัน'!$A$5:$CL$846,5,0),2)</f>
        <v>252129.07</v>
      </c>
      <c r="G227" s="32">
        <f>ROUND(VLOOKUP($B227,'3.ข้อมูลงบทดลองปัจจุบัน'!$A$5:$CL$846,6,0),2)</f>
        <v>0</v>
      </c>
      <c r="H227" s="32">
        <f>ROUND(VLOOKUP($B227,'3.ข้อมูลงบทดลองปัจจุบัน'!$A$5:$CL$846,7,0),2)</f>
        <v>278418.31</v>
      </c>
      <c r="I227" s="32">
        <f>ROUND(VLOOKUP($B227,'3.ข้อมูลงบทดลองปัจจุบัน'!$A$5:$CL$846,8,0),2)</f>
        <v>205718.5</v>
      </c>
      <c r="J227" s="32">
        <f>ROUND(VLOOKUP($B227,'3.ข้อมูลงบทดลองปัจจุบัน'!$A$5:$CL$846,9,0),2)</f>
        <v>0</v>
      </c>
      <c r="K227" s="32">
        <f>ROUND(VLOOKUP($B227,'3.ข้อมูลงบทดลองปัจจุบัน'!$A$5:$CL$846,10,0),2)</f>
        <v>0</v>
      </c>
      <c r="L227" s="32">
        <f>ROUND(VLOOKUP($B227,'3.ข้อมูลงบทดลองปัจจุบัน'!$A$5:$CL$846,11,0),2)</f>
        <v>0</v>
      </c>
      <c r="M227" s="32">
        <f>ROUND(VLOOKUP($B227,'3.ข้อมูลงบทดลองปัจจุบัน'!$A$5:$CL$846,12,0),2)</f>
        <v>310035.96999999997</v>
      </c>
      <c r="N227" s="32">
        <f>ROUND(VLOOKUP($B227,'3.ข้อมูลงบทดลองปัจจุบัน'!$A$5:$CL$846,13,0),2)</f>
        <v>0</v>
      </c>
      <c r="O227" s="32">
        <f>ROUND(VLOOKUP($B227,'3.ข้อมูลงบทดลองปัจจุบัน'!$A$5:$CL$846,14,0),2)</f>
        <v>0</v>
      </c>
      <c r="P227" s="32">
        <f>ROUND(VLOOKUP($B227,'3.ข้อมูลงบทดลองปัจจุบัน'!$A$5:$CL$846,15,0),2)</f>
        <v>505245.8</v>
      </c>
      <c r="Q227" s="32">
        <f>ROUND(VLOOKUP($B227,'3.ข้อมูลงบทดลองปัจจุบัน'!$A$5:$CL$846,16,0),2)</f>
        <v>38485.300000000003</v>
      </c>
      <c r="R227" s="32">
        <f>ROUND(VLOOKUP($B227,'3.ข้อมูลงบทดลองปัจจุบัน'!$A$5:$CL$846,17,0),2)</f>
        <v>129244.2</v>
      </c>
      <c r="S227" s="32">
        <f>ROUND(VLOOKUP($B227,'3.ข้อมูลงบทดลองปัจจุบัน'!$A$5:$CL$846,18,0),2)</f>
        <v>121953.35</v>
      </c>
      <c r="T227" s="32">
        <f>ROUND(VLOOKUP($B227,'3.ข้อมูลงบทดลองปัจจุบัน'!$A$5:$CL$846,19,0),2)</f>
        <v>388821.6</v>
      </c>
      <c r="U227" s="32">
        <f>ROUND(VLOOKUP($B227,'3.ข้อมูลงบทดลองปัจจุบัน'!$A$5:$CL$846,20,0),2)</f>
        <v>333706.3</v>
      </c>
      <c r="V227" s="32">
        <f>ROUND(VLOOKUP($B227,'3.ข้อมูลงบทดลองปัจจุบัน'!$A$5:$CL$846,21,0),2)</f>
        <v>12793</v>
      </c>
      <c r="W227" s="32">
        <f>ROUND(VLOOKUP($B227,'3.ข้อมูลงบทดลองปัจจุบัน'!$A$5:$CL$846,22,0),2)</f>
        <v>0</v>
      </c>
      <c r="X227" s="32">
        <f>ROUND(VLOOKUP($B227,'3.ข้อมูลงบทดลองปัจจุบัน'!$A$5:$CL$846,23,0),2)</f>
        <v>0</v>
      </c>
      <c r="Y227" s="32">
        <f>ROUND(VLOOKUP($B227,'3.ข้อมูลงบทดลองปัจจุบัน'!$A$5:$CL$846,24,0),2)</f>
        <v>0</v>
      </c>
      <c r="Z227" s="32">
        <f>ROUND(VLOOKUP($B227,'3.ข้อมูลงบทดลองปัจจุบัน'!$A$5:$CL$846,25,0),2)</f>
        <v>71960.55</v>
      </c>
      <c r="AA227" s="32">
        <f>ROUND(VLOOKUP($B227,'3.ข้อมูลงบทดลองปัจจุบัน'!$A$5:$CL$846,26,0),2)</f>
        <v>10466.700000000001</v>
      </c>
      <c r="AB227" s="32">
        <f>ROUND(VLOOKUP($B227,'3.ข้อมูลงบทดลองปัจจุบัน'!$A$5:$CL$846,27,0),2)</f>
        <v>0</v>
      </c>
      <c r="AC227" s="32">
        <f>ROUND(VLOOKUP($B227,'3.ข้อมูลงบทดลองปัจจุบัน'!$A$5:$CL$846,28,0),2)</f>
        <v>61105.3</v>
      </c>
      <c r="AD227" s="32">
        <f>ROUND(VLOOKUP($B227,'3.ข้อมูลงบทดลองปัจจุบัน'!$A$5:$CL$846,29,0),2)</f>
        <v>284375.38</v>
      </c>
      <c r="AE227" s="32">
        <f>ROUND(VLOOKUP($B227,'3.ข้อมูลงบทดลองปัจจุบัน'!$A$5:$CL$846,30,0),2)</f>
        <v>229340</v>
      </c>
      <c r="AF227" s="32">
        <f>ROUND(VLOOKUP($B227,'3.ข้อมูลงบทดลองปัจจุบัน'!$A$5:$CL$846,31,0),2)</f>
        <v>215184.01</v>
      </c>
      <c r="AG227" s="32">
        <f>ROUND(VLOOKUP($B227,'3.ข้อมูลงบทดลองปัจจุบัน'!$A$5:$CL$846,32,0),2)</f>
        <v>16694.189999999999</v>
      </c>
      <c r="AH227" s="32">
        <f>ROUND(VLOOKUP($B227,'3.ข้อมูลงบทดลองปัจจุบัน'!$A$5:$CL$846,33,0),2)</f>
        <v>1833.3</v>
      </c>
      <c r="AI227" s="32">
        <f>ROUND(VLOOKUP($B227,'3.ข้อมูลงบทดลองปัจจุบัน'!$A$5:$CL$846,34,0),2)</f>
        <v>0</v>
      </c>
      <c r="AJ227" s="32">
        <f>ROUND(VLOOKUP($B227,'3.ข้อมูลงบทดลองปัจจุบัน'!$A$5:$CL$846,35,0),2)</f>
        <v>0</v>
      </c>
      <c r="AK227" s="32">
        <f>ROUND(VLOOKUP($B227,'3.ข้อมูลงบทดลองปัจจุบัน'!$A$5:$CL$846,36,0),2)</f>
        <v>0</v>
      </c>
      <c r="AL227" s="32">
        <f>ROUND(VLOOKUP($B227,'3.ข้อมูลงบทดลองปัจจุบัน'!$A$5:$CL$846,37,0),2)</f>
        <v>1850162.24</v>
      </c>
      <c r="AM227" s="32">
        <f>ROUND(VLOOKUP($B227,'3.ข้อมูลงบทดลองปัจจุบัน'!$A$5:$CL$846,38,0),2)</f>
        <v>0</v>
      </c>
      <c r="AN227" s="32">
        <f>ROUND(VLOOKUP($B227,'3.ข้อมูลงบทดลองปัจจุบัน'!$A$5:$CL$846,39,0),2)</f>
        <v>0</v>
      </c>
      <c r="AO227" s="32">
        <f>ROUND(VLOOKUP($B227,'3.ข้อมูลงบทดลองปัจจุบัน'!$A$5:$CL$846,40,0),2)</f>
        <v>94744</v>
      </c>
      <c r="AP227" s="32">
        <f>ROUND(VLOOKUP($B227,'3.ข้อมูลงบทดลองปัจจุบัน'!$A$5:$CL$846,41,0),2)</f>
        <v>0</v>
      </c>
      <c r="AQ227" s="32">
        <f>ROUND(VLOOKUP($B227,'3.ข้อมูลงบทดลองปัจจุบัน'!$A$5:$CL$846,42,0),2)</f>
        <v>0</v>
      </c>
      <c r="AR227" s="32">
        <f>ROUND(VLOOKUP($B227,'3.ข้อมูลงบทดลองปัจจุบัน'!$A$5:$CL$846,43,0),2)</f>
        <v>0</v>
      </c>
      <c r="AS227" s="32">
        <f>ROUND(VLOOKUP($B227,'3.ข้อมูลงบทดลองปัจจุบัน'!$A$5:$CL$846,44,0),2)</f>
        <v>2274944.39</v>
      </c>
      <c r="AT227" s="32">
        <f>ROUND(VLOOKUP($B227,'3.ข้อมูลงบทดลองปัจจุบัน'!$A$5:$CL$846,45,0),2)</f>
        <v>199856.7</v>
      </c>
      <c r="AU227" s="32">
        <f>ROUND(VLOOKUP($B227,'3.ข้อมูลงบทดลองปัจจุบัน'!$A$5:$CL$846,46,0),2)</f>
        <v>276113.40000000002</v>
      </c>
      <c r="AV227" s="32">
        <f>ROUND(VLOOKUP($B227,'3.ข้อมูลงบทดลองปัจจุบัน'!$A$5:$CL$846,47,0),2)</f>
        <v>145395.97</v>
      </c>
      <c r="AW227" s="32">
        <f>ROUND(VLOOKUP($B227,'3.ข้อมูลงบทดลองปัจจุบัน'!$A$5:$CL$846,48,0),2)</f>
        <v>0</v>
      </c>
      <c r="AX227" s="32">
        <f>ROUND(VLOOKUP($B227,'3.ข้อมูลงบทดลองปัจจุบัน'!$A$5:$CL$846,49,0),2)</f>
        <v>29600</v>
      </c>
      <c r="AY227" s="32">
        <f>ROUND(VLOOKUP($B227,'3.ข้อมูลงบทดลองปัจจุบัน'!$A$5:$CL$846,50,0),2)</f>
        <v>2366.6999999999998</v>
      </c>
      <c r="AZ227" s="32">
        <f>ROUND(VLOOKUP($B227,'3.ข้อมูลงบทดลองปัจจุบัน'!$A$5:$CL$846,51,0),2)</f>
        <v>53000</v>
      </c>
      <c r="BA227" s="32">
        <f>ROUND(VLOOKUP($B227,'3.ข้อมูลงบทดลองปัจจุบัน'!$A$5:$CL$846,52,0),2)</f>
        <v>21111.1</v>
      </c>
      <c r="BB227" s="32">
        <f>ROUND(VLOOKUP($B227,'3.ข้อมูลงบทดลองปัจจุบัน'!$A$5:$CL$846,53,0),2)</f>
        <v>585758.6</v>
      </c>
      <c r="BC227" s="32">
        <f>ROUND(VLOOKUP($B227,'3.ข้อมูลงบทดลองปัจจุบัน'!$A$5:$CL$846,54,0),2)</f>
        <v>972887.6</v>
      </c>
      <c r="BD227" s="32">
        <f>ROUND(VLOOKUP($B227,'3.ข้อมูลงบทดลองปัจจุบัน'!$A$5:$CL$846,55,0),2)</f>
        <v>116866.8</v>
      </c>
      <c r="BE227" s="32">
        <f>ROUND(VLOOKUP($B227,'3.ข้อมูลงบทดลองปัจจุบัน'!$A$5:$CL$846,56,0),2)</f>
        <v>282292.7</v>
      </c>
      <c r="BF227" s="32">
        <f>ROUND(VLOOKUP($B227,'3.ข้อมูลงบทดลองปัจจุบัน'!$A$5:$CL$846,57,0),2)</f>
        <v>0</v>
      </c>
      <c r="BG227" s="32">
        <f>ROUND(VLOOKUP($B227,'3.ข้อมูลงบทดลองปัจจุบัน'!$A$5:$CL$846,58,0),2)</f>
        <v>265666.7</v>
      </c>
      <c r="BH227" s="32">
        <f>ROUND(VLOOKUP($B227,'3.ข้อมูลงบทดลองปัจจุบัน'!$A$5:$CL$846,59,0),2)</f>
        <v>1167123.72</v>
      </c>
      <c r="BI227" s="32">
        <f>ROUND(VLOOKUP($B227,'3.ข้อมูลงบทดลองปัจจุบัน'!$A$5:$CL$846,60,0),2)</f>
        <v>464296.5</v>
      </c>
      <c r="BJ227" s="32">
        <f>ROUND(VLOOKUP($B227,'3.ข้อมูลงบทดลองปัจจุบัน'!$A$5:$CL$846,61,0),2)</f>
        <v>263333.3</v>
      </c>
      <c r="BK227" s="32">
        <f>ROUND(VLOOKUP($B227,'3.ข้อมูลงบทดลองปัจจุบัน'!$A$5:$CL$846,62,0),2)</f>
        <v>259163.46</v>
      </c>
      <c r="BL227" s="32">
        <f>ROUND(VLOOKUP($B227,'3.ข้อมูลงบทดลองปัจจุบัน'!$A$5:$CL$846,63,0),2)</f>
        <v>0</v>
      </c>
      <c r="BM227" s="32">
        <f>ROUND(VLOOKUP($B227,'3.ข้อมูลงบทดลองปัจจุบัน'!$A$5:$CL$846,64,0),2)</f>
        <v>0</v>
      </c>
      <c r="BN227" s="32">
        <f>ROUND(VLOOKUP($B227,'3.ข้อมูลงบทดลองปัจจุบัน'!$A$5:$CL$846,65,0),2)</f>
        <v>50240</v>
      </c>
      <c r="BO227" s="32">
        <f>ROUND(VLOOKUP($B227,'3.ข้อมูลงบทดลองปัจจุบัน'!$A$5:$CL$846,66,0),2)</f>
        <v>62353.3</v>
      </c>
      <c r="BP227" s="32">
        <f>ROUND(VLOOKUP($B227,'3.ข้อมูลงบทดลองปัจจุบัน'!$A$5:$CL$846,67,0),2)</f>
        <v>252594.4</v>
      </c>
      <c r="BQ227" s="32">
        <f>ROUND(VLOOKUP($B227,'3.ข้อมูลงบทดลองปัจจุบัน'!$A$5:$CL$846,68,0),2)</f>
        <v>0</v>
      </c>
      <c r="BR227" s="32">
        <f>ROUND(VLOOKUP($B227,'3.ข้อมูลงบทดลองปัจจุบัน'!$A$5:$CL$846,69,0),2)</f>
        <v>17190</v>
      </c>
      <c r="BS227" s="32">
        <f>ROUND(VLOOKUP($B227,'3.ข้อมูลงบทดลองปัจจุบัน'!$A$5:$CL$846,70,0),2)</f>
        <v>1750666.7</v>
      </c>
      <c r="BT227" s="32">
        <f>ROUND(VLOOKUP($B227,'3.ข้อมูลงบทดลองปัจจุบัน'!$A$5:$CL$846,71,0),2)</f>
        <v>0</v>
      </c>
      <c r="BU227" s="32">
        <f>ROUND(VLOOKUP($B227,'3.ข้อมูลงบทดลองปัจจุบัน'!$A$5:$CL$846,72,0),2)</f>
        <v>191016.66</v>
      </c>
      <c r="BV227" s="32">
        <f>ROUND(VLOOKUP($B227,'3.ข้อมูลงบทดลองปัจจุบัน'!$A$5:$CL$846,73,0),2)</f>
        <v>0</v>
      </c>
      <c r="BW227" s="32">
        <f>ROUND(VLOOKUP($B227,'3.ข้อมูลงบทดลองปัจจุบัน'!$A$5:$CL$846,74,0),2)</f>
        <v>0</v>
      </c>
      <c r="BX227" s="32">
        <f>ROUND(VLOOKUP($B227,'3.ข้อมูลงบทดลองปัจจุบัน'!$A$5:$CL$846,75,0),2)</f>
        <v>25333.3</v>
      </c>
      <c r="BY227" s="32">
        <f>ROUND(VLOOKUP($B227,'3.ข้อมูลงบทดลองปัจจุบัน'!$A$5:$CL$846,76,0),2)</f>
        <v>398312.1</v>
      </c>
      <c r="BZ227" s="32">
        <f>ROUND(VLOOKUP($B227,'3.ข้อมูลงบทดลองปัจจุบัน'!$A$5:$CL$846,77,0),2)</f>
        <v>0</v>
      </c>
      <c r="CA227" s="32">
        <f>ROUND(VLOOKUP($B227,'3.ข้อมูลงบทดลองปัจจุบัน'!$A$5:$CL$846,78,0),2)</f>
        <v>57568.6</v>
      </c>
      <c r="CB227" s="32">
        <f>ROUND(VLOOKUP($B227,'3.ข้อมูลงบทดลองปัจจุบัน'!$A$5:$CL$846,79,0),2)</f>
        <v>166533.29999999999</v>
      </c>
      <c r="CC227" s="32">
        <f>ROUND(VLOOKUP($B227,'3.ข้อมูลงบทดลองปัจจุบัน'!$A$5:$CL$846,80,0),2)</f>
        <v>161578.76</v>
      </c>
      <c r="CD227" s="32">
        <f>ROUND(VLOOKUP($B227,'3.ข้อมูลงบทดลองปัจจุบัน'!$A$5:$CL$846,81,0),2)</f>
        <v>407677.11</v>
      </c>
      <c r="CE227" s="32">
        <f>ROUND(VLOOKUP($B227,'3.ข้อมูลงบทดลองปัจจุบัน'!$A$5:$CL$846,82,0),2)</f>
        <v>355566.7</v>
      </c>
      <c r="CF227" s="32">
        <f>ROUND(VLOOKUP($B227,'3.ข้อมูลงบทดลองปัจจุบัน'!$A$5:$CL$846,83,0),2)</f>
        <v>149666.70000000001</v>
      </c>
      <c r="CG227" s="32">
        <f>ROUND(VLOOKUP($B227,'3.ข้อมูลงบทดลองปัจจุบัน'!$A$5:$CL$846,84,0),2)</f>
        <v>43333.45</v>
      </c>
      <c r="CH227" s="32">
        <f>ROUND(VLOOKUP($B227,'3.ข้อมูลงบทดลองปัจจุบัน'!$A$5:$CL$846,85,0),2)</f>
        <v>59149.8</v>
      </c>
      <c r="CI227" s="32">
        <f>ROUND(VLOOKUP($B227,'3.ข้อมูลงบทดลองปัจจุบัน'!$A$5:$CL$846,86,0),2)</f>
        <v>269629.3</v>
      </c>
      <c r="CJ227" s="32">
        <f>ROUND(VLOOKUP($B227,'3.ข้อมูลงบทดลองปัจจุบัน'!$A$5:$CL$846,87,0),2)</f>
        <v>0</v>
      </c>
      <c r="CK227" s="32">
        <f>ROUND(VLOOKUP($B227,'3.ข้อมูลงบทดลองปัจจุบัน'!$A$5:$CL$846,88,0),2)</f>
        <v>392533.3</v>
      </c>
      <c r="CL227" s="32">
        <f>ROUND(VLOOKUP($B227,'3.ข้อมูลงบทดลองปัจจุบัน'!$A$5:$CL$846,89,0),2)</f>
        <v>0</v>
      </c>
      <c r="CM227" s="32">
        <f>ROUND(VLOOKUP($B227,'3.ข้อมูลงบทดลองปัจจุบัน'!$A$5:$CL$846,90,0),2)</f>
        <v>18266.7</v>
      </c>
      <c r="CO227" s="75"/>
    </row>
    <row r="228" spans="1:93" x14ac:dyDescent="0.7">
      <c r="A228" s="118" t="s">
        <v>1473</v>
      </c>
      <c r="B228" s="101" t="s">
        <v>791</v>
      </c>
      <c r="C228" s="100" t="s">
        <v>792</v>
      </c>
      <c r="D228" s="32">
        <f>ROUND(VLOOKUP($B228,'3.ข้อมูลงบทดลองปัจจุบัน'!$A$5:$CL$846,3,0),2)</f>
        <v>157623.6</v>
      </c>
      <c r="E228" s="32">
        <f>ROUND(VLOOKUP($B228,'3.ข้อมูลงบทดลองปัจจุบัน'!$A$5:$CL$846,4,0),2)</f>
        <v>0</v>
      </c>
      <c r="F228" s="32">
        <f>ROUND(VLOOKUP($B228,'3.ข้อมูลงบทดลองปัจจุบัน'!$A$5:$CL$846,5,0),2)</f>
        <v>41545.57</v>
      </c>
      <c r="G228" s="32">
        <f>ROUND(VLOOKUP($B228,'3.ข้อมูลงบทดลองปัจจุบัน'!$A$5:$CL$846,6,0),2)</f>
        <v>0</v>
      </c>
      <c r="H228" s="32">
        <f>ROUND(VLOOKUP($B228,'3.ข้อมูลงบทดลองปัจจุบัน'!$A$5:$CL$846,7,0),2)</f>
        <v>338580.01</v>
      </c>
      <c r="I228" s="32">
        <f>ROUND(VLOOKUP($B228,'3.ข้อมูลงบทดลองปัจจุบัน'!$A$5:$CL$846,8,0),2)</f>
        <v>548871.19999999995</v>
      </c>
      <c r="J228" s="32">
        <f>ROUND(VLOOKUP($B228,'3.ข้อมูลงบทดลองปัจจุบัน'!$A$5:$CL$846,9,0),2)</f>
        <v>0</v>
      </c>
      <c r="K228" s="32">
        <f>ROUND(VLOOKUP($B228,'3.ข้อมูลงบทดลองปัจจุบัน'!$A$5:$CL$846,10,0),2)</f>
        <v>786670.74</v>
      </c>
      <c r="L228" s="32">
        <f>ROUND(VLOOKUP($B228,'3.ข้อมูลงบทดลองปัจจุบัน'!$A$5:$CL$846,11,0),2)</f>
        <v>99361.03</v>
      </c>
      <c r="M228" s="32">
        <f>ROUND(VLOOKUP($B228,'3.ข้อมูลงบทดลองปัจจุบัน'!$A$5:$CL$846,12,0),2)</f>
        <v>95578.54</v>
      </c>
      <c r="N228" s="32">
        <f>ROUND(VLOOKUP($B228,'3.ข้อมูลงบทดลองปัจจุบัน'!$A$5:$CL$846,13,0),2)</f>
        <v>1389705.41</v>
      </c>
      <c r="O228" s="32">
        <f>ROUND(VLOOKUP($B228,'3.ข้อมูลงบทดลองปัจจุบัน'!$A$5:$CL$846,14,0),2)</f>
        <v>31603.89</v>
      </c>
      <c r="P228" s="32">
        <f>ROUND(VLOOKUP($B228,'3.ข้อมูลงบทดลองปัจจุบัน'!$A$5:$CL$846,15,0),2)</f>
        <v>1226467.3</v>
      </c>
      <c r="Q228" s="32">
        <f>ROUND(VLOOKUP($B228,'3.ข้อมูลงบทดลองปัจจุบัน'!$A$5:$CL$846,16,0),2)</f>
        <v>416038.89</v>
      </c>
      <c r="R228" s="32">
        <f>ROUND(VLOOKUP($B228,'3.ข้อมูลงบทดลองปัจจุบัน'!$A$5:$CL$846,17,0),2)</f>
        <v>645187.80000000005</v>
      </c>
      <c r="S228" s="32">
        <f>ROUND(VLOOKUP($B228,'3.ข้อมูลงบทดลองปัจจุบัน'!$A$5:$CL$846,18,0),2)</f>
        <v>777452.92</v>
      </c>
      <c r="T228" s="32">
        <f>ROUND(VLOOKUP($B228,'3.ข้อมูลงบทดลองปัจจุบัน'!$A$5:$CL$846,19,0),2)</f>
        <v>189607.9</v>
      </c>
      <c r="U228" s="32">
        <f>ROUND(VLOOKUP($B228,'3.ข้อมูลงบทดลองปัจจุบัน'!$A$5:$CL$846,20,0),2)</f>
        <v>221452.2</v>
      </c>
      <c r="V228" s="32">
        <f>ROUND(VLOOKUP($B228,'3.ข้อมูลงบทดลองปัจจุบัน'!$A$5:$CL$846,21,0),2)</f>
        <v>113731.86</v>
      </c>
      <c r="W228" s="32">
        <f>ROUND(VLOOKUP($B228,'3.ข้อมูลงบทดลองปัจจุบัน'!$A$5:$CL$846,22,0),2)</f>
        <v>111011.7</v>
      </c>
      <c r="X228" s="32">
        <f>ROUND(VLOOKUP($B228,'3.ข้อมูลงบทดลองปัจจุบัน'!$A$5:$CL$846,23,0),2)</f>
        <v>2275967.77</v>
      </c>
      <c r="Y228" s="32">
        <f>ROUND(VLOOKUP($B228,'3.ข้อมูลงบทดลองปัจจุบัน'!$A$5:$CL$846,24,0),2)</f>
        <v>652289.9</v>
      </c>
      <c r="Z228" s="32">
        <f>ROUND(VLOOKUP($B228,'3.ข้อมูลงบทดลองปัจจุบัน'!$A$5:$CL$846,25,0),2)</f>
        <v>283029.02</v>
      </c>
      <c r="AA228" s="32">
        <f>ROUND(VLOOKUP($B228,'3.ข้อมูลงบทดลองปัจจุบัน'!$A$5:$CL$846,26,0),2)</f>
        <v>77188.2</v>
      </c>
      <c r="AB228" s="32">
        <f>ROUND(VLOOKUP($B228,'3.ข้อมูลงบทดลองปัจจุบัน'!$A$5:$CL$846,27,0),2)</f>
        <v>2975.8</v>
      </c>
      <c r="AC228" s="32">
        <f>ROUND(VLOOKUP($B228,'3.ข้อมูลงบทดลองปัจจุบัน'!$A$5:$CL$846,28,0),2)</f>
        <v>49902.1</v>
      </c>
      <c r="AD228" s="32">
        <f>ROUND(VLOOKUP($B228,'3.ข้อมูลงบทดลองปัจจุบัน'!$A$5:$CL$846,29,0),2)</f>
        <v>305301.76000000001</v>
      </c>
      <c r="AE228" s="32">
        <f>ROUND(VLOOKUP($B228,'3.ข้อมูลงบทดลองปัจจุบัน'!$A$5:$CL$846,30,0),2)</f>
        <v>144649.12</v>
      </c>
      <c r="AF228" s="32">
        <f>ROUND(VLOOKUP($B228,'3.ข้อมูลงบทดลองปัจจุบัน'!$A$5:$CL$846,31,0),2)</f>
        <v>103459.95</v>
      </c>
      <c r="AG228" s="32">
        <f>ROUND(VLOOKUP($B228,'3.ข้อมูลงบทดลองปัจจุบัน'!$A$5:$CL$846,32,0),2)</f>
        <v>55782.25</v>
      </c>
      <c r="AH228" s="32">
        <f>ROUND(VLOOKUP($B228,'3.ข้อมูลงบทดลองปัจจุบัน'!$A$5:$CL$846,33,0),2)</f>
        <v>171122.7</v>
      </c>
      <c r="AI228" s="32">
        <f>ROUND(VLOOKUP($B228,'3.ข้อมูลงบทดลองปัจจุบัน'!$A$5:$CL$846,34,0),2)</f>
        <v>648444.16000000003</v>
      </c>
      <c r="AJ228" s="32">
        <f>ROUND(VLOOKUP($B228,'3.ข้อมูลงบทดลองปัจจุบัน'!$A$5:$CL$846,35,0),2)</f>
        <v>313907.95</v>
      </c>
      <c r="AK228" s="32">
        <f>ROUND(VLOOKUP($B228,'3.ข้อมูลงบทดลองปัจจุบัน'!$A$5:$CL$846,36,0),2)</f>
        <v>134875</v>
      </c>
      <c r="AL228" s="32">
        <f>ROUND(VLOOKUP($B228,'3.ข้อมูลงบทดลองปัจจุบัน'!$A$5:$CL$846,37,0),2)</f>
        <v>4593099.5199999996</v>
      </c>
      <c r="AM228" s="32">
        <f>ROUND(VLOOKUP($B228,'3.ข้อมูลงบทดลองปัจจุบัน'!$A$5:$CL$846,38,0),2)</f>
        <v>164169.9</v>
      </c>
      <c r="AN228" s="32">
        <f>ROUND(VLOOKUP($B228,'3.ข้อมูลงบทดลองปัจจุบัน'!$A$5:$CL$846,39,0),2)</f>
        <v>105933.3</v>
      </c>
      <c r="AO228" s="32">
        <f>ROUND(VLOOKUP($B228,'3.ข้อมูลงบทดลองปัจจุบัน'!$A$5:$CL$846,40,0),2)</f>
        <v>1183053.1000000001</v>
      </c>
      <c r="AP228" s="32">
        <f>ROUND(VLOOKUP($B228,'3.ข้อมูลงบทดลองปัจจุบัน'!$A$5:$CL$846,41,0),2)</f>
        <v>125472.9</v>
      </c>
      <c r="AQ228" s="32">
        <f>ROUND(VLOOKUP($B228,'3.ข้อมูลงบทดลองปัจจุบัน'!$A$5:$CL$846,42,0),2)</f>
        <v>197170.4</v>
      </c>
      <c r="AR228" s="32">
        <f>ROUND(VLOOKUP($B228,'3.ข้อมูลงบทดลองปัจจุบัน'!$A$5:$CL$846,43,0),2)</f>
        <v>5600.07</v>
      </c>
      <c r="AS228" s="32">
        <f>ROUND(VLOOKUP($B228,'3.ข้อมูลงบทดลองปัจจุบัน'!$A$5:$CL$846,44,0),2)</f>
        <v>4553425.41</v>
      </c>
      <c r="AT228" s="32">
        <f>ROUND(VLOOKUP($B228,'3.ข้อมูลงบทดลองปัจจุบัน'!$A$5:$CL$846,45,0),2)</f>
        <v>283900</v>
      </c>
      <c r="AU228" s="32">
        <f>ROUND(VLOOKUP($B228,'3.ข้อมูลงบทดลองปัจจุบัน'!$A$5:$CL$846,46,0),2)</f>
        <v>1120893.43</v>
      </c>
      <c r="AV228" s="32">
        <f>ROUND(VLOOKUP($B228,'3.ข้อมูลงบทดลองปัจจุบัน'!$A$5:$CL$846,47,0),2)</f>
        <v>671309.39</v>
      </c>
      <c r="AW228" s="32">
        <f>ROUND(VLOOKUP($B228,'3.ข้อมูลงบทดลองปัจจุบัน'!$A$5:$CL$846,48,0),2)</f>
        <v>7636.7</v>
      </c>
      <c r="AX228" s="32">
        <f>ROUND(VLOOKUP($B228,'3.ข้อมูลงบทดลองปัจจุบัน'!$A$5:$CL$846,49,0),2)</f>
        <v>67260</v>
      </c>
      <c r="AY228" s="32">
        <f>ROUND(VLOOKUP($B228,'3.ข้อมูลงบทดลองปัจจุบัน'!$A$5:$CL$846,50,0),2)</f>
        <v>2026272.21</v>
      </c>
      <c r="AZ228" s="32">
        <f>ROUND(VLOOKUP($B228,'3.ข้อมูลงบทดลองปัจจุบัน'!$A$5:$CL$846,51,0),2)</f>
        <v>41066.69</v>
      </c>
      <c r="BA228" s="32">
        <f>ROUND(VLOOKUP($B228,'3.ข้อมูลงบทดลองปัจจุบัน'!$A$5:$CL$846,52,0),2)</f>
        <v>263161.2</v>
      </c>
      <c r="BB228" s="32">
        <f>ROUND(VLOOKUP($B228,'3.ข้อมูลงบทดลองปัจจุบัน'!$A$5:$CL$846,53,0),2)</f>
        <v>2299905</v>
      </c>
      <c r="BC228" s="32">
        <f>ROUND(VLOOKUP($B228,'3.ข้อมูลงบทดลองปัจจุบัน'!$A$5:$CL$846,54,0),2)</f>
        <v>3454459.8</v>
      </c>
      <c r="BD228" s="32">
        <f>ROUND(VLOOKUP($B228,'3.ข้อมูลงบทดลองปัจจุบัน'!$A$5:$CL$846,55,0),2)</f>
        <v>5151538.84</v>
      </c>
      <c r="BE228" s="32">
        <f>ROUND(VLOOKUP($B228,'3.ข้อมูลงบทดลองปัจจุบัน'!$A$5:$CL$846,56,0),2)</f>
        <v>1543244.2</v>
      </c>
      <c r="BF228" s="32">
        <f>ROUND(VLOOKUP($B228,'3.ข้อมูลงบทดลองปัจจุบัน'!$A$5:$CL$846,57,0),2)</f>
        <v>51640</v>
      </c>
      <c r="BG228" s="32">
        <f>ROUND(VLOOKUP($B228,'3.ข้อมูลงบทดลองปัจจุบัน'!$A$5:$CL$846,58,0),2)</f>
        <v>5034340.17</v>
      </c>
      <c r="BH228" s="32">
        <f>ROUND(VLOOKUP($B228,'3.ข้อมูลงบทดลองปัจจุบัน'!$A$5:$CL$846,59,0),2)</f>
        <v>4772223.49</v>
      </c>
      <c r="BI228" s="32">
        <f>ROUND(VLOOKUP($B228,'3.ข้อมูลงบทดลองปัจจุบัน'!$A$5:$CL$846,60,0),2)</f>
        <v>150319.9</v>
      </c>
      <c r="BJ228" s="32">
        <f>ROUND(VLOOKUP($B228,'3.ข้อมูลงบทดลองปัจจุบัน'!$A$5:$CL$846,61,0),2)</f>
        <v>73010.37</v>
      </c>
      <c r="BK228" s="32">
        <f>ROUND(VLOOKUP($B228,'3.ข้อมูลงบทดลองปัจจุบัน'!$A$5:$CL$846,62,0),2)</f>
        <v>128853.99</v>
      </c>
      <c r="BL228" s="32">
        <f>ROUND(VLOOKUP($B228,'3.ข้อมูลงบทดลองปัจจุบัน'!$A$5:$CL$846,63,0),2)</f>
        <v>53566.7</v>
      </c>
      <c r="BM228" s="32">
        <f>ROUND(VLOOKUP($B228,'3.ข้อมูลงบทดลองปัจจุบัน'!$A$5:$CL$846,64,0),2)</f>
        <v>615694.43999999994</v>
      </c>
      <c r="BN228" s="32">
        <f>ROUND(VLOOKUP($B228,'3.ข้อมูลงบทดลองปัจจุบัน'!$A$5:$CL$846,65,0),2)</f>
        <v>478558.3</v>
      </c>
      <c r="BO228" s="32">
        <f>ROUND(VLOOKUP($B228,'3.ข้อมูลงบทดลองปัจจุบัน'!$A$5:$CL$846,66,0),2)</f>
        <v>241300.26</v>
      </c>
      <c r="BP228" s="32">
        <f>ROUND(VLOOKUP($B228,'3.ข้อมูลงบทดลองปัจจุบัน'!$A$5:$CL$846,67,0),2)</f>
        <v>359600</v>
      </c>
      <c r="BQ228" s="32">
        <f>ROUND(VLOOKUP($B228,'3.ข้อมูลงบทดลองปัจจุบัน'!$A$5:$CL$846,68,0),2)</f>
        <v>94293.29</v>
      </c>
      <c r="BR228" s="32">
        <f>ROUND(VLOOKUP($B228,'3.ข้อมูลงบทดลองปัจจุบัน'!$A$5:$CL$846,69,0),2)</f>
        <v>209248.76</v>
      </c>
      <c r="BS228" s="32">
        <f>ROUND(VLOOKUP($B228,'3.ข้อมูลงบทดลองปัจจุบัน'!$A$5:$CL$846,70,0),2)</f>
        <v>19389691.5</v>
      </c>
      <c r="BT228" s="32">
        <f>ROUND(VLOOKUP($B228,'3.ข้อมูลงบทดลองปัจจุบัน'!$A$5:$CL$846,71,0),2)</f>
        <v>48336.7</v>
      </c>
      <c r="BU228" s="32">
        <f>ROUND(VLOOKUP($B228,'3.ข้อมูลงบทดลองปัจจุบัน'!$A$5:$CL$846,72,0),2)</f>
        <v>298343.27</v>
      </c>
      <c r="BV228" s="32">
        <f>ROUND(VLOOKUP($B228,'3.ข้อมูลงบทดลองปัจจุบัน'!$A$5:$CL$846,73,0),2)</f>
        <v>0</v>
      </c>
      <c r="BW228" s="32">
        <f>ROUND(VLOOKUP($B228,'3.ข้อมูลงบทดลองปัจจุบัน'!$A$5:$CL$846,74,0),2)</f>
        <v>0</v>
      </c>
      <c r="BX228" s="32">
        <f>ROUND(VLOOKUP($B228,'3.ข้อมูลงบทดลองปัจจุบัน'!$A$5:$CL$846,75,0),2)</f>
        <v>0</v>
      </c>
      <c r="BY228" s="32">
        <f>ROUND(VLOOKUP($B228,'3.ข้อมูลงบทดลองปัจจุบัน'!$A$5:$CL$846,76,0),2)</f>
        <v>1917249.41</v>
      </c>
      <c r="BZ228" s="32">
        <f>ROUND(VLOOKUP($B228,'3.ข้อมูลงบทดลองปัจจุบัน'!$A$5:$CL$846,77,0),2)</f>
        <v>0</v>
      </c>
      <c r="CA228" s="32">
        <f>ROUND(VLOOKUP($B228,'3.ข้อมูลงบทดลองปัจจุบัน'!$A$5:$CL$846,78,0),2)</f>
        <v>83900.3</v>
      </c>
      <c r="CB228" s="32">
        <f>ROUND(VLOOKUP($B228,'3.ข้อมูลงบทดลองปัจจุบัน'!$A$5:$CL$846,79,0),2)</f>
        <v>102333.3</v>
      </c>
      <c r="CC228" s="32">
        <f>ROUND(VLOOKUP($B228,'3.ข้อมูลงบทดลองปัจจุบัน'!$A$5:$CL$846,80,0),2)</f>
        <v>302550.26</v>
      </c>
      <c r="CD228" s="32">
        <f>ROUND(VLOOKUP($B228,'3.ข้อมูลงบทดลองปัจจุบัน'!$A$5:$CL$846,81,0),2)</f>
        <v>0</v>
      </c>
      <c r="CE228" s="32">
        <f>ROUND(VLOOKUP($B228,'3.ข้อมูลงบทดลองปัจจุบัน'!$A$5:$CL$846,82,0),2)</f>
        <v>0</v>
      </c>
      <c r="CF228" s="32">
        <f>ROUND(VLOOKUP($B228,'3.ข้อมูลงบทดลองปัจจุบัน'!$A$5:$CL$846,83,0),2)</f>
        <v>324771.5</v>
      </c>
      <c r="CG228" s="32">
        <f>ROUND(VLOOKUP($B228,'3.ข้อมูลงบทดลองปัจจุบัน'!$A$5:$CL$846,84,0),2)</f>
        <v>0</v>
      </c>
      <c r="CH228" s="32">
        <f>ROUND(VLOOKUP($B228,'3.ข้อมูลงบทดลองปัจจุบัน'!$A$5:$CL$846,85,0),2)</f>
        <v>67800</v>
      </c>
      <c r="CI228" s="32">
        <f>ROUND(VLOOKUP($B228,'3.ข้อมูลงบทดลองปัจจุบัน'!$A$5:$CL$846,86,0),2)</f>
        <v>51316.7</v>
      </c>
      <c r="CJ228" s="32">
        <f>ROUND(VLOOKUP($B228,'3.ข้อมูลงบทดลองปัจจุบัน'!$A$5:$CL$846,87,0),2)</f>
        <v>0</v>
      </c>
      <c r="CK228" s="32">
        <f>ROUND(VLOOKUP($B228,'3.ข้อมูลงบทดลองปัจจุบัน'!$A$5:$CL$846,88,0),2)</f>
        <v>1936595.6</v>
      </c>
      <c r="CL228" s="32">
        <f>ROUND(VLOOKUP($B228,'3.ข้อมูลงบทดลองปัจจุบัน'!$A$5:$CL$846,89,0),2)</f>
        <v>2483.33</v>
      </c>
      <c r="CM228" s="32">
        <f>ROUND(VLOOKUP($B228,'3.ข้อมูลงบทดลองปัจจุบัน'!$A$5:$CL$846,90,0),2)</f>
        <v>100956.5</v>
      </c>
      <c r="CO228" s="75"/>
    </row>
    <row r="229" spans="1:93" x14ac:dyDescent="0.7">
      <c r="A229" s="118" t="s">
        <v>1473</v>
      </c>
      <c r="B229" s="101" t="s">
        <v>793</v>
      </c>
      <c r="C229" s="100" t="s">
        <v>794</v>
      </c>
      <c r="D229" s="32">
        <f>ROUND(VLOOKUP($B229,'3.ข้อมูลงบทดลองปัจจุบัน'!$A$5:$CL$846,3,0),2)</f>
        <v>47940.4</v>
      </c>
      <c r="E229" s="32">
        <f>ROUND(VLOOKUP($B229,'3.ข้อมูลงบทดลองปัจจุบัน'!$A$5:$CL$846,4,0),2)</f>
        <v>54933.71</v>
      </c>
      <c r="F229" s="32">
        <f>ROUND(VLOOKUP($B229,'3.ข้อมูลงบทดลองปัจจุบัน'!$A$5:$CL$846,5,0),2)</f>
        <v>68342.42</v>
      </c>
      <c r="G229" s="32">
        <f>ROUND(VLOOKUP($B229,'3.ข้อมูลงบทดลองปัจจุบัน'!$A$5:$CL$846,6,0),2)</f>
        <v>117352.33</v>
      </c>
      <c r="H229" s="32">
        <f>ROUND(VLOOKUP($B229,'3.ข้อมูลงบทดลองปัจจุบัน'!$A$5:$CL$846,7,0),2)</f>
        <v>75523.350000000006</v>
      </c>
      <c r="I229" s="32">
        <f>ROUND(VLOOKUP($B229,'3.ข้อมูลงบทดลองปัจจุบัน'!$A$5:$CL$846,8,0),2)</f>
        <v>1619.75</v>
      </c>
      <c r="J229" s="32">
        <f>ROUND(VLOOKUP($B229,'3.ข้อมูลงบทดลองปัจจุบัน'!$A$5:$CL$846,9,0),2)</f>
        <v>0</v>
      </c>
      <c r="K229" s="32">
        <f>ROUND(VLOOKUP($B229,'3.ข้อมูลงบทดลองปัจจุบัน'!$A$5:$CL$846,10,0),2)</f>
        <v>0</v>
      </c>
      <c r="L229" s="32">
        <f>ROUND(VLOOKUP($B229,'3.ข้อมูลงบทดลองปัจจุบัน'!$A$5:$CL$846,11,0),2)</f>
        <v>122018.36</v>
      </c>
      <c r="M229" s="32">
        <f>ROUND(VLOOKUP($B229,'3.ข้อมูลงบทดลองปัจจุบัน'!$A$5:$CL$846,12,0),2)</f>
        <v>81548.23</v>
      </c>
      <c r="N229" s="32">
        <f>ROUND(VLOOKUP($B229,'3.ข้อมูลงบทดลองปัจจุบัน'!$A$5:$CL$846,13,0),2)</f>
        <v>14648.46</v>
      </c>
      <c r="O229" s="32">
        <f>ROUND(VLOOKUP($B229,'3.ข้อมูลงบทดลองปัจจุบัน'!$A$5:$CL$846,14,0),2)</f>
        <v>49184.03</v>
      </c>
      <c r="P229" s="32">
        <f>ROUND(VLOOKUP($B229,'3.ข้อมูลงบทดลองปัจจุบัน'!$A$5:$CL$846,15,0),2)</f>
        <v>330923.09999999998</v>
      </c>
      <c r="Q229" s="32">
        <f>ROUND(VLOOKUP($B229,'3.ข้อมูลงบทดลองปัจจุบัน'!$A$5:$CL$846,16,0),2)</f>
        <v>8722.2000000000007</v>
      </c>
      <c r="R229" s="32">
        <f>ROUND(VLOOKUP($B229,'3.ข้อมูลงบทดลองปัจจุบัน'!$A$5:$CL$846,17,0),2)</f>
        <v>129903.7</v>
      </c>
      <c r="S229" s="32">
        <f>ROUND(VLOOKUP($B229,'3.ข้อมูลงบทดลองปัจจุบัน'!$A$5:$CL$846,18,0),2)</f>
        <v>164408.79999999999</v>
      </c>
      <c r="T229" s="32">
        <f>ROUND(VLOOKUP($B229,'3.ข้อมูลงบทดลองปัจจุบัน'!$A$5:$CL$846,19,0),2)</f>
        <v>0</v>
      </c>
      <c r="U229" s="32">
        <f>ROUND(VLOOKUP($B229,'3.ข้อมูลงบทดลองปัจจุบัน'!$A$5:$CL$846,20,0),2)</f>
        <v>93942.399999999994</v>
      </c>
      <c r="V229" s="32">
        <f>ROUND(VLOOKUP($B229,'3.ข้อมูลงบทดลองปัจจุบัน'!$A$5:$CL$846,21,0),2)</f>
        <v>23066.69</v>
      </c>
      <c r="W229" s="32">
        <f>ROUND(VLOOKUP($B229,'3.ข้อมูลงบทดลองปัจจุบัน'!$A$5:$CL$846,22,0),2)</f>
        <v>4444.3999999999996</v>
      </c>
      <c r="X229" s="32">
        <f>ROUND(VLOOKUP($B229,'3.ข้อมูลงบทดลองปัจจุบัน'!$A$5:$CL$846,23,0),2)</f>
        <v>115544.32000000001</v>
      </c>
      <c r="Y229" s="32">
        <f>ROUND(VLOOKUP($B229,'3.ข้อมูลงบทดลองปัจจุบัน'!$A$5:$CL$846,24,0),2)</f>
        <v>78407.23</v>
      </c>
      <c r="Z229" s="32">
        <f>ROUND(VLOOKUP($B229,'3.ข้อมูลงบทดลองปัจจุบัน'!$A$5:$CL$846,25,0),2)</f>
        <v>136012.47</v>
      </c>
      <c r="AA229" s="32">
        <f>ROUND(VLOOKUP($B229,'3.ข้อมูลงบทดลองปัจจุบัน'!$A$5:$CL$846,26,0),2)</f>
        <v>1966.7</v>
      </c>
      <c r="AB229" s="32">
        <f>ROUND(VLOOKUP($B229,'3.ข้อมูลงบทดลองปัจจุบัน'!$A$5:$CL$846,27,0),2)</f>
        <v>24074.6</v>
      </c>
      <c r="AC229" s="32">
        <f>ROUND(VLOOKUP($B229,'3.ข้อมูลงบทดลองปัจจุบัน'!$A$5:$CL$846,28,0),2)</f>
        <v>0</v>
      </c>
      <c r="AD229" s="32">
        <f>ROUND(VLOOKUP($B229,'3.ข้อมูลงบทดลองปัจจุบัน'!$A$5:$CL$846,29,0),2)</f>
        <v>0</v>
      </c>
      <c r="AE229" s="32">
        <f>ROUND(VLOOKUP($B229,'3.ข้อมูลงบทดลองปัจจุบัน'!$A$5:$CL$846,30,0),2)</f>
        <v>0</v>
      </c>
      <c r="AF229" s="32">
        <f>ROUND(VLOOKUP($B229,'3.ข้อมูลงบทดลองปัจจุบัน'!$A$5:$CL$846,31,0),2)</f>
        <v>16579.91</v>
      </c>
      <c r="AG229" s="32">
        <f>ROUND(VLOOKUP($B229,'3.ข้อมูลงบทดลองปัจจุบัน'!$A$5:$CL$846,32,0),2)</f>
        <v>23746.99</v>
      </c>
      <c r="AH229" s="32">
        <f>ROUND(VLOOKUP($B229,'3.ข้อมูลงบทดลองปัจจุบัน'!$A$5:$CL$846,33,0),2)</f>
        <v>149747.03</v>
      </c>
      <c r="AI229" s="32">
        <f>ROUND(VLOOKUP($B229,'3.ข้อมูลงบทดลองปัจจุบัน'!$A$5:$CL$846,34,0),2)</f>
        <v>42221.09</v>
      </c>
      <c r="AJ229" s="32">
        <f>ROUND(VLOOKUP($B229,'3.ข้อมูลงบทดลองปัจจุบัน'!$A$5:$CL$846,35,0),2)</f>
        <v>55163.09</v>
      </c>
      <c r="AK229" s="32">
        <f>ROUND(VLOOKUP($B229,'3.ข้อมูลงบทดลองปัจจุบัน'!$A$5:$CL$846,36,0),2)</f>
        <v>170711.12</v>
      </c>
      <c r="AL229" s="32">
        <f>ROUND(VLOOKUP($B229,'3.ข้อมูลงบทดลองปัจจุบัน'!$A$5:$CL$846,37,0),2)</f>
        <v>105864.96000000001</v>
      </c>
      <c r="AM229" s="32">
        <f>ROUND(VLOOKUP($B229,'3.ข้อมูลงบทดลองปัจจุบัน'!$A$5:$CL$846,38,0),2)</f>
        <v>12533.3</v>
      </c>
      <c r="AN229" s="32">
        <f>ROUND(VLOOKUP($B229,'3.ข้อมูลงบทดลองปัจจุบัน'!$A$5:$CL$846,39,0),2)</f>
        <v>15000</v>
      </c>
      <c r="AO229" s="32">
        <f>ROUND(VLOOKUP($B229,'3.ข้อมูลงบทดลองปัจจุบัน'!$A$5:$CL$846,40,0),2)</f>
        <v>49098.1</v>
      </c>
      <c r="AP229" s="32">
        <f>ROUND(VLOOKUP($B229,'3.ข้อมูลงบทดลองปัจจุบัน'!$A$5:$CL$846,41,0),2)</f>
        <v>71666.600000000006</v>
      </c>
      <c r="AQ229" s="32">
        <f>ROUND(VLOOKUP($B229,'3.ข้อมูลงบทดลองปัจจุบัน'!$A$5:$CL$846,42,0),2)</f>
        <v>98244.4</v>
      </c>
      <c r="AR229" s="32">
        <f>ROUND(VLOOKUP($B229,'3.ข้อมูลงบทดลองปัจจุบัน'!$A$5:$CL$846,43,0),2)</f>
        <v>239392</v>
      </c>
      <c r="AS229" s="32">
        <f>ROUND(VLOOKUP($B229,'3.ข้อมูลงบทดลองปัจจุบัน'!$A$5:$CL$846,44,0),2)</f>
        <v>113333.32</v>
      </c>
      <c r="AT229" s="32">
        <f>ROUND(VLOOKUP($B229,'3.ข้อมูลงบทดลองปัจจุบัน'!$A$5:$CL$846,45,0),2)</f>
        <v>69089.600000000006</v>
      </c>
      <c r="AU229" s="32">
        <f>ROUND(VLOOKUP($B229,'3.ข้อมูลงบทดลองปัจจุบัน'!$A$5:$CL$846,46,0),2)</f>
        <v>156657.29999999999</v>
      </c>
      <c r="AV229" s="32">
        <f>ROUND(VLOOKUP($B229,'3.ข้อมูลงบทดลองปัจจุบัน'!$A$5:$CL$846,47,0),2)</f>
        <v>359826.1</v>
      </c>
      <c r="AW229" s="32">
        <f>ROUND(VLOOKUP($B229,'3.ข้อมูลงบทดลองปัจจุบัน'!$A$5:$CL$846,48,0),2)</f>
        <v>46166.7</v>
      </c>
      <c r="AX229" s="32">
        <f>ROUND(VLOOKUP($B229,'3.ข้อมูลงบทดลองปัจจุบัน'!$A$5:$CL$846,49,0),2)</f>
        <v>84999.99</v>
      </c>
      <c r="AY229" s="32">
        <f>ROUND(VLOOKUP($B229,'3.ข้อมูลงบทดลองปัจจุบัน'!$A$5:$CL$846,50,0),2)</f>
        <v>0</v>
      </c>
      <c r="AZ229" s="32">
        <f>ROUND(VLOOKUP($B229,'3.ข้อมูลงบทดลองปัจจุบัน'!$A$5:$CL$846,51,0),2)</f>
        <v>334111.09999999998</v>
      </c>
      <c r="BA229" s="32">
        <f>ROUND(VLOOKUP($B229,'3.ข้อมูลงบทดลองปัจจุบัน'!$A$5:$CL$846,52,0),2)</f>
        <v>370275.57</v>
      </c>
      <c r="BB229" s="32">
        <f>ROUND(VLOOKUP($B229,'3.ข้อมูลงบทดลองปัจจุบัน'!$A$5:$CL$846,53,0),2)</f>
        <v>286036.09999999998</v>
      </c>
      <c r="BC229" s="32">
        <f>ROUND(VLOOKUP($B229,'3.ข้อมูลงบทดลองปัจจุบัน'!$A$5:$CL$846,54,0),2)</f>
        <v>160904.70000000001</v>
      </c>
      <c r="BD229" s="32">
        <f>ROUND(VLOOKUP($B229,'3.ข้อมูลงบทดลองปัจจุบัน'!$A$5:$CL$846,55,0),2)</f>
        <v>23944.400000000001</v>
      </c>
      <c r="BE229" s="32">
        <f>ROUND(VLOOKUP($B229,'3.ข้อมูลงบทดลองปัจจุบัน'!$A$5:$CL$846,56,0),2)</f>
        <v>284391.2</v>
      </c>
      <c r="BF229" s="32">
        <f>ROUND(VLOOKUP($B229,'3.ข้อมูลงบทดลองปัจจุบัน'!$A$5:$CL$846,57,0),2)</f>
        <v>0</v>
      </c>
      <c r="BG229" s="32">
        <f>ROUND(VLOOKUP($B229,'3.ข้อมูลงบทดลองปัจจุบัน'!$A$5:$CL$846,58,0),2)</f>
        <v>100190</v>
      </c>
      <c r="BH229" s="32">
        <f>ROUND(VLOOKUP($B229,'3.ข้อมูลงบทดลองปัจจุบัน'!$A$5:$CL$846,59,0),2)</f>
        <v>0</v>
      </c>
      <c r="BI229" s="32">
        <f>ROUND(VLOOKUP($B229,'3.ข้อมูลงบทดลองปัจจุบัน'!$A$5:$CL$846,60,0),2)</f>
        <v>0</v>
      </c>
      <c r="BJ229" s="32">
        <f>ROUND(VLOOKUP($B229,'3.ข้อมูลงบทดลองปัจจุบัน'!$A$5:$CL$846,61,0),2)</f>
        <v>0</v>
      </c>
      <c r="BK229" s="32">
        <f>ROUND(VLOOKUP($B229,'3.ข้อมูลงบทดลองปัจจุบัน'!$A$5:$CL$846,62,0),2)</f>
        <v>111141</v>
      </c>
      <c r="BL229" s="32">
        <f>ROUND(VLOOKUP($B229,'3.ข้อมูลงบทดลองปัจจุบัน'!$A$5:$CL$846,63,0),2)</f>
        <v>24666.7</v>
      </c>
      <c r="BM229" s="32">
        <f>ROUND(VLOOKUP($B229,'3.ข้อมูลงบทดลองปัจจุบัน'!$A$5:$CL$846,64,0),2)</f>
        <v>102185.46</v>
      </c>
      <c r="BN229" s="32">
        <f>ROUND(VLOOKUP($B229,'3.ข้อมูลงบทดลองปัจจุบัน'!$A$5:$CL$846,65,0),2)</f>
        <v>16169.6</v>
      </c>
      <c r="BO229" s="32">
        <f>ROUND(VLOOKUP($B229,'3.ข้อมูลงบทดลองปัจจุบัน'!$A$5:$CL$846,66,0),2)</f>
        <v>77063.92</v>
      </c>
      <c r="BP229" s="32">
        <f>ROUND(VLOOKUP($B229,'3.ข้อมูลงบทดลองปัจจุบัน'!$A$5:$CL$846,67,0),2)</f>
        <v>39133.300000000003</v>
      </c>
      <c r="BQ229" s="32">
        <f>ROUND(VLOOKUP($B229,'3.ข้อมูลงบทดลองปัจจุบัน'!$A$5:$CL$846,68,0),2)</f>
        <v>21930.68</v>
      </c>
      <c r="BR229" s="32">
        <f>ROUND(VLOOKUP($B229,'3.ข้อมูลงบทดลองปัจจุบัน'!$A$5:$CL$846,69,0),2)</f>
        <v>61256.7</v>
      </c>
      <c r="BS229" s="32">
        <f>ROUND(VLOOKUP($B229,'3.ข้อมูลงบทดลองปัจจุบัน'!$A$5:$CL$846,70,0),2)</f>
        <v>2681433.2999999998</v>
      </c>
      <c r="BT229" s="32">
        <f>ROUND(VLOOKUP($B229,'3.ข้อมูลงบทดลองปัจจุบัน'!$A$5:$CL$846,71,0),2)</f>
        <v>79160.7</v>
      </c>
      <c r="BU229" s="32">
        <f>ROUND(VLOOKUP($B229,'3.ข้อมูลงบทดลองปัจจุบัน'!$A$5:$CL$846,72,0),2)</f>
        <v>52174.7</v>
      </c>
      <c r="BV229" s="32">
        <f>ROUND(VLOOKUP($B229,'3.ข้อมูลงบทดลองปัจจุบัน'!$A$5:$CL$846,73,0),2)</f>
        <v>1010058.58</v>
      </c>
      <c r="BW229" s="32">
        <f>ROUND(VLOOKUP($B229,'3.ข้อมูลงบทดลองปัจจุบัน'!$A$5:$CL$846,74,0),2)</f>
        <v>148096.6</v>
      </c>
      <c r="BX229" s="32">
        <f>ROUND(VLOOKUP($B229,'3.ข้อมูลงบทดลองปัจจุบัน'!$A$5:$CL$846,75,0),2)</f>
        <v>144380.01</v>
      </c>
      <c r="BY229" s="32">
        <f>ROUND(VLOOKUP($B229,'3.ข้อมูลงบทดลองปัจจุบัน'!$A$5:$CL$846,76,0),2)</f>
        <v>72536.7</v>
      </c>
      <c r="BZ229" s="32">
        <f>ROUND(VLOOKUP($B229,'3.ข้อมูลงบทดลองปัจจุบัน'!$A$5:$CL$846,77,0),2)</f>
        <v>97871.65</v>
      </c>
      <c r="CA229" s="32">
        <f>ROUND(VLOOKUP($B229,'3.ข้อมูลงบทดลองปัจจุบัน'!$A$5:$CL$846,78,0),2)</f>
        <v>86566.7</v>
      </c>
      <c r="CB229" s="32">
        <f>ROUND(VLOOKUP($B229,'3.ข้อมูลงบทดลองปัจจุบัน'!$A$5:$CL$846,79,0),2)</f>
        <v>5544.4</v>
      </c>
      <c r="CC229" s="32">
        <f>ROUND(VLOOKUP($B229,'3.ข้อมูลงบทดลองปัจจุบัน'!$A$5:$CL$846,80,0),2)</f>
        <v>0</v>
      </c>
      <c r="CD229" s="32">
        <f>ROUND(VLOOKUP($B229,'3.ข้อมูลงบทดลองปัจจุบัน'!$A$5:$CL$846,81,0),2)</f>
        <v>102966.69</v>
      </c>
      <c r="CE229" s="32">
        <f>ROUND(VLOOKUP($B229,'3.ข้อมูลงบทดลองปัจจุบัน'!$A$5:$CL$846,82,0),2)</f>
        <v>385139.99</v>
      </c>
      <c r="CF229" s="32">
        <f>ROUND(VLOOKUP($B229,'3.ข้อมูลงบทดลองปัจจุบัน'!$A$5:$CL$846,83,0),2)</f>
        <v>12764.2</v>
      </c>
      <c r="CG229" s="32">
        <f>ROUND(VLOOKUP($B229,'3.ข้อมูลงบทดลองปัจจุบัน'!$A$5:$CL$846,84,0),2)</f>
        <v>29400.1</v>
      </c>
      <c r="CH229" s="32">
        <f>ROUND(VLOOKUP($B229,'3.ข้อมูลงบทดลองปัจจุบัน'!$A$5:$CL$846,85,0),2)</f>
        <v>38299.89</v>
      </c>
      <c r="CI229" s="32">
        <f>ROUND(VLOOKUP($B229,'3.ข้อมูลงบทดลองปัจจุบัน'!$A$5:$CL$846,86,0),2)</f>
        <v>200746.4</v>
      </c>
      <c r="CJ229" s="32">
        <f>ROUND(VLOOKUP($B229,'3.ข้อมูลงบทดลองปัจจุบัน'!$A$5:$CL$846,87,0),2)</f>
        <v>1436.33</v>
      </c>
      <c r="CK229" s="32">
        <f>ROUND(VLOOKUP($B229,'3.ข้อมูลงบทดลองปัจจุบัน'!$A$5:$CL$846,88,0),2)</f>
        <v>0</v>
      </c>
      <c r="CL229" s="32">
        <f>ROUND(VLOOKUP($B229,'3.ข้อมูลงบทดลองปัจจุบัน'!$A$5:$CL$846,89,0),2)</f>
        <v>82600</v>
      </c>
      <c r="CM229" s="32">
        <f>ROUND(VLOOKUP($B229,'3.ข้อมูลงบทดลองปัจจุบัน'!$A$5:$CL$846,90,0),2)</f>
        <v>80999.3</v>
      </c>
      <c r="CO229" s="75"/>
    </row>
    <row r="230" spans="1:93" x14ac:dyDescent="0.7">
      <c r="A230" s="118" t="s">
        <v>1473</v>
      </c>
      <c r="B230" s="101" t="s">
        <v>795</v>
      </c>
      <c r="C230" s="100" t="s">
        <v>796</v>
      </c>
      <c r="D230" s="32">
        <f>ROUND(VLOOKUP($B230,'3.ข้อมูลงบทดลองปัจจุบัน'!$A$5:$CL$846,3,0),2)</f>
        <v>116103.29</v>
      </c>
      <c r="E230" s="32">
        <f>ROUND(VLOOKUP($B230,'3.ข้อมูลงบทดลองปัจจุบัน'!$A$5:$CL$846,4,0),2)</f>
        <v>88504.35</v>
      </c>
      <c r="F230" s="32">
        <f>ROUND(VLOOKUP($B230,'3.ข้อมูลงบทดลองปัจจุบัน'!$A$5:$CL$846,5,0),2)</f>
        <v>178401.33</v>
      </c>
      <c r="G230" s="32">
        <f>ROUND(VLOOKUP($B230,'3.ข้อมูลงบทดลองปัจจุบัน'!$A$5:$CL$846,6,0),2)</f>
        <v>218211.8</v>
      </c>
      <c r="H230" s="32">
        <f>ROUND(VLOOKUP($B230,'3.ข้อมูลงบทดลองปัจจุบัน'!$A$5:$CL$846,7,0),2)</f>
        <v>9427.33</v>
      </c>
      <c r="I230" s="32">
        <f>ROUND(VLOOKUP($B230,'3.ข้อมูลงบทดลองปัจจุบัน'!$A$5:$CL$846,8,0),2)</f>
        <v>106457.56</v>
      </c>
      <c r="J230" s="32">
        <f>ROUND(VLOOKUP($B230,'3.ข้อมูลงบทดลองปัจจุบัน'!$A$5:$CL$846,9,0),2)</f>
        <v>0</v>
      </c>
      <c r="K230" s="32">
        <f>ROUND(VLOOKUP($B230,'3.ข้อมูลงบทดลองปัจจุบัน'!$A$5:$CL$846,10,0),2)</f>
        <v>27691.81</v>
      </c>
      <c r="L230" s="32">
        <f>ROUND(VLOOKUP($B230,'3.ข้อมูลงบทดลองปัจจุบัน'!$A$5:$CL$846,11,0),2)</f>
        <v>394879.98</v>
      </c>
      <c r="M230" s="32">
        <f>ROUND(VLOOKUP($B230,'3.ข้อมูลงบทดลองปัจจุบัน'!$A$5:$CL$846,12,0),2)</f>
        <v>44318.6</v>
      </c>
      <c r="N230" s="32">
        <f>ROUND(VLOOKUP($B230,'3.ข้อมูลงบทดลองปัจจุบัน'!$A$5:$CL$846,13,0),2)</f>
        <v>539117.43999999994</v>
      </c>
      <c r="O230" s="32">
        <f>ROUND(VLOOKUP($B230,'3.ข้อมูลงบทดลองปัจจุบัน'!$A$5:$CL$846,14,0),2)</f>
        <v>27552.79</v>
      </c>
      <c r="P230" s="32">
        <f>ROUND(VLOOKUP($B230,'3.ข้อมูลงบทดลองปัจจุบัน'!$A$5:$CL$846,15,0),2)</f>
        <v>486011.85</v>
      </c>
      <c r="Q230" s="32">
        <f>ROUND(VLOOKUP($B230,'3.ข้อมูลงบทดลองปัจจุบัน'!$A$5:$CL$846,16,0),2)</f>
        <v>35833.31</v>
      </c>
      <c r="R230" s="32">
        <f>ROUND(VLOOKUP($B230,'3.ข้อมูลงบทดลองปัจจุบัน'!$A$5:$CL$846,17,0),2)</f>
        <v>381623.53</v>
      </c>
      <c r="S230" s="32">
        <f>ROUND(VLOOKUP($B230,'3.ข้อมูลงบทดลองปัจจุบัน'!$A$5:$CL$846,18,0),2)</f>
        <v>62362.62</v>
      </c>
      <c r="T230" s="32">
        <f>ROUND(VLOOKUP($B230,'3.ข้อมูลงบทดลองปัจจุบัน'!$A$5:$CL$846,19,0),2)</f>
        <v>91568.6</v>
      </c>
      <c r="U230" s="32">
        <f>ROUND(VLOOKUP($B230,'3.ข้อมูลงบทดลองปัจจุบัน'!$A$5:$CL$846,20,0),2)</f>
        <v>27800</v>
      </c>
      <c r="V230" s="32">
        <f>ROUND(VLOOKUP($B230,'3.ข้อมูลงบทดลองปัจจุบัน'!$A$5:$CL$846,21,0),2)</f>
        <v>45488.9</v>
      </c>
      <c r="W230" s="32">
        <f>ROUND(VLOOKUP($B230,'3.ข้อมูลงบทดลองปัจจุบัน'!$A$5:$CL$846,22,0),2)</f>
        <v>33305.800000000003</v>
      </c>
      <c r="X230" s="32">
        <f>ROUND(VLOOKUP($B230,'3.ข้อมูลงบทดลองปัจจุบัน'!$A$5:$CL$846,23,0),2)</f>
        <v>252306.06</v>
      </c>
      <c r="Y230" s="32">
        <f>ROUND(VLOOKUP($B230,'3.ข้อมูลงบทดลองปัจจุบัน'!$A$5:$CL$846,24,0),2)</f>
        <v>377226.36</v>
      </c>
      <c r="Z230" s="32">
        <f>ROUND(VLOOKUP($B230,'3.ข้อมูลงบทดลองปัจจุบัน'!$A$5:$CL$846,25,0),2)</f>
        <v>1505010.1</v>
      </c>
      <c r="AA230" s="32">
        <f>ROUND(VLOOKUP($B230,'3.ข้อมูลงบทดลองปัจจุบัน'!$A$5:$CL$846,26,0),2)</f>
        <v>291093.8</v>
      </c>
      <c r="AB230" s="32">
        <f>ROUND(VLOOKUP($B230,'3.ข้อมูลงบทดลองปัจจุบัน'!$A$5:$CL$846,27,0),2)</f>
        <v>55489.9</v>
      </c>
      <c r="AC230" s="32">
        <f>ROUND(VLOOKUP($B230,'3.ข้อมูลงบทดลองปัจจุบัน'!$A$5:$CL$846,28,0),2)</f>
        <v>11537.8</v>
      </c>
      <c r="AD230" s="32">
        <f>ROUND(VLOOKUP($B230,'3.ข้อมูลงบทดลองปัจจุบัน'!$A$5:$CL$846,29,0),2)</f>
        <v>171203.6</v>
      </c>
      <c r="AE230" s="32">
        <f>ROUND(VLOOKUP($B230,'3.ข้อมูลงบทดลองปัจจุบัน'!$A$5:$CL$846,30,0),2)</f>
        <v>211641.44</v>
      </c>
      <c r="AF230" s="32">
        <f>ROUND(VLOOKUP($B230,'3.ข้อมูลงบทดลองปัจจุบัน'!$A$5:$CL$846,31,0),2)</f>
        <v>0</v>
      </c>
      <c r="AG230" s="32">
        <f>ROUND(VLOOKUP($B230,'3.ข้อมูลงบทดลองปัจจุบัน'!$A$5:$CL$846,32,0),2)</f>
        <v>31843.64</v>
      </c>
      <c r="AH230" s="32">
        <f>ROUND(VLOOKUP($B230,'3.ข้อมูลงบทดลองปัจจุบัน'!$A$5:$CL$846,33,0),2)</f>
        <v>21043.3</v>
      </c>
      <c r="AI230" s="32">
        <f>ROUND(VLOOKUP($B230,'3.ข้อมูลงบทดลองปัจจุบัน'!$A$5:$CL$846,34,0),2)</f>
        <v>70382.080000000002</v>
      </c>
      <c r="AJ230" s="32">
        <f>ROUND(VLOOKUP($B230,'3.ข้อมูลงบทดลองปัจจุบัน'!$A$5:$CL$846,35,0),2)</f>
        <v>45067.99</v>
      </c>
      <c r="AK230" s="32">
        <f>ROUND(VLOOKUP($B230,'3.ข้อมูลงบทดลองปัจจุบัน'!$A$5:$CL$846,36,0),2)</f>
        <v>38222.230000000003</v>
      </c>
      <c r="AL230" s="32">
        <f>ROUND(VLOOKUP($B230,'3.ข้อมูลงบทดลองปัจจุบัน'!$A$5:$CL$846,37,0),2)</f>
        <v>1769372.83</v>
      </c>
      <c r="AM230" s="32">
        <f>ROUND(VLOOKUP($B230,'3.ข้อมูลงบทดลองปัจจุบัน'!$A$5:$CL$846,38,0),2)</f>
        <v>104444.5</v>
      </c>
      <c r="AN230" s="32">
        <f>ROUND(VLOOKUP($B230,'3.ข้อมูลงบทดลองปัจจุบัน'!$A$5:$CL$846,39,0),2)</f>
        <v>57583.3</v>
      </c>
      <c r="AO230" s="32">
        <f>ROUND(VLOOKUP($B230,'3.ข้อมูลงบทดลองปัจจุบัน'!$A$5:$CL$846,40,0),2)</f>
        <v>245708.6</v>
      </c>
      <c r="AP230" s="32">
        <f>ROUND(VLOOKUP($B230,'3.ข้อมูลงบทดลองปัจจุบัน'!$A$5:$CL$846,41,0),2)</f>
        <v>24818.9</v>
      </c>
      <c r="AQ230" s="32">
        <f>ROUND(VLOOKUP($B230,'3.ข้อมูลงบทดลองปัจจุบัน'!$A$5:$CL$846,42,0),2)</f>
        <v>172236.21</v>
      </c>
      <c r="AR230" s="32">
        <f>ROUND(VLOOKUP($B230,'3.ข้อมูลงบทดลองปัจจุบัน'!$A$5:$CL$846,43,0),2)</f>
        <v>8555.56</v>
      </c>
      <c r="AS230" s="32">
        <f>ROUND(VLOOKUP($B230,'3.ข้อมูลงบทดลองปัจจุบัน'!$A$5:$CL$846,44,0),2)</f>
        <v>1426200</v>
      </c>
      <c r="AT230" s="32">
        <f>ROUND(VLOOKUP($B230,'3.ข้อมูลงบทดลองปัจจุบัน'!$A$5:$CL$846,45,0),2)</f>
        <v>235495.1</v>
      </c>
      <c r="AU230" s="32">
        <f>ROUND(VLOOKUP($B230,'3.ข้อมูลงบทดลองปัจจุบัน'!$A$5:$CL$846,46,0),2)</f>
        <v>345265.49</v>
      </c>
      <c r="AV230" s="32">
        <f>ROUND(VLOOKUP($B230,'3.ข้อมูลงบทดลองปัจจุบัน'!$A$5:$CL$846,47,0),2)</f>
        <v>82137.3</v>
      </c>
      <c r="AW230" s="32">
        <f>ROUND(VLOOKUP($B230,'3.ข้อมูลงบทดลองปัจจุบัน'!$A$5:$CL$846,48,0),2)</f>
        <v>333145.90000000002</v>
      </c>
      <c r="AX230" s="32">
        <f>ROUND(VLOOKUP($B230,'3.ข้อมูลงบทดลองปัจจุบัน'!$A$5:$CL$846,49,0),2)</f>
        <v>9583.2999999999993</v>
      </c>
      <c r="AY230" s="32">
        <f>ROUND(VLOOKUP($B230,'3.ข้อมูลงบทดลองปัจจุบัน'!$A$5:$CL$846,50,0),2)</f>
        <v>27777.7</v>
      </c>
      <c r="AZ230" s="32">
        <f>ROUND(VLOOKUP($B230,'3.ข้อมูลงบทดลองปัจจุบัน'!$A$5:$CL$846,51,0),2)</f>
        <v>60144.9</v>
      </c>
      <c r="BA230" s="32">
        <f>ROUND(VLOOKUP($B230,'3.ข้อมูลงบทดลองปัจจุบัน'!$A$5:$CL$846,52,0),2)</f>
        <v>78991.33</v>
      </c>
      <c r="BB230" s="32">
        <f>ROUND(VLOOKUP($B230,'3.ข้อมูลงบทดลองปัจจุบัน'!$A$5:$CL$846,53,0),2)</f>
        <v>152777.79999999999</v>
      </c>
      <c r="BC230" s="32">
        <f>ROUND(VLOOKUP($B230,'3.ข้อมูลงบทดลองปัจจุบัน'!$A$5:$CL$846,54,0),2)</f>
        <v>41224</v>
      </c>
      <c r="BD230" s="32">
        <f>ROUND(VLOOKUP($B230,'3.ข้อมูลงบทดลองปัจจุบัน'!$A$5:$CL$846,55,0),2)</f>
        <v>207619.51</v>
      </c>
      <c r="BE230" s="32">
        <f>ROUND(VLOOKUP($B230,'3.ข้อมูลงบทดลองปัจจุบัน'!$A$5:$CL$846,56,0),2)</f>
        <v>377771.26</v>
      </c>
      <c r="BF230" s="32">
        <f>ROUND(VLOOKUP($B230,'3.ข้อมูลงบทดลองปัจจุบัน'!$A$5:$CL$846,57,0),2)</f>
        <v>123310.81</v>
      </c>
      <c r="BG230" s="32">
        <f>ROUND(VLOOKUP($B230,'3.ข้อมูลงบทดลองปัจจุบัน'!$A$5:$CL$846,58,0),2)</f>
        <v>158547.20000000001</v>
      </c>
      <c r="BH230" s="32">
        <f>ROUND(VLOOKUP($B230,'3.ข้อมูลงบทดลองปัจจุบัน'!$A$5:$CL$846,59,0),2)</f>
        <v>758138.9</v>
      </c>
      <c r="BI230" s="32">
        <f>ROUND(VLOOKUP($B230,'3.ข้อมูลงบทดลองปัจจุบัน'!$A$5:$CL$846,60,0),2)</f>
        <v>133033.22</v>
      </c>
      <c r="BJ230" s="32">
        <f>ROUND(VLOOKUP($B230,'3.ข้อมูลงบทดลองปัจจุบัน'!$A$5:$CL$846,61,0),2)</f>
        <v>177586.2</v>
      </c>
      <c r="BK230" s="32">
        <f>ROUND(VLOOKUP($B230,'3.ข้อมูลงบทดลองปัจจุบัน'!$A$5:$CL$846,62,0),2)</f>
        <v>93748.12</v>
      </c>
      <c r="BL230" s="32">
        <f>ROUND(VLOOKUP($B230,'3.ข้อมูลงบทดลองปัจจุบัน'!$A$5:$CL$846,63,0),2)</f>
        <v>235115.47</v>
      </c>
      <c r="BM230" s="32">
        <f>ROUND(VLOOKUP($B230,'3.ข้อมูลงบทดลองปัจจุบัน'!$A$5:$CL$846,64,0),2)</f>
        <v>0</v>
      </c>
      <c r="BN230" s="32">
        <f>ROUND(VLOOKUP($B230,'3.ข้อมูลงบทดลองปัจจุบัน'!$A$5:$CL$846,65,0),2)</f>
        <v>281478.09999999998</v>
      </c>
      <c r="BO230" s="32">
        <f>ROUND(VLOOKUP($B230,'3.ข้อมูลงบทดลองปัจจุบัน'!$A$5:$CL$846,66,0),2)</f>
        <v>81260.210000000006</v>
      </c>
      <c r="BP230" s="32">
        <f>ROUND(VLOOKUP($B230,'3.ข้อมูลงบทดลองปัจจุบัน'!$A$5:$CL$846,67,0),2)</f>
        <v>148808</v>
      </c>
      <c r="BQ230" s="32">
        <f>ROUND(VLOOKUP($B230,'3.ข้อมูลงบทดลองปัจจุบัน'!$A$5:$CL$846,68,0),2)</f>
        <v>144680.21</v>
      </c>
      <c r="BR230" s="32">
        <f>ROUND(VLOOKUP($B230,'3.ข้อมูลงบทดลองปัจจุบัน'!$A$5:$CL$846,69,0),2)</f>
        <v>168368.03</v>
      </c>
      <c r="BS230" s="32">
        <f>ROUND(VLOOKUP($B230,'3.ข้อมูลงบทดลองปัจจุบัน'!$A$5:$CL$846,70,0),2)</f>
        <v>393983.5</v>
      </c>
      <c r="BT230" s="32">
        <f>ROUND(VLOOKUP($B230,'3.ข้อมูลงบทดลองปัจจุบัน'!$A$5:$CL$846,71,0),2)</f>
        <v>118433.3</v>
      </c>
      <c r="BU230" s="32">
        <f>ROUND(VLOOKUP($B230,'3.ข้อมูลงบทดลองปัจจุบัน'!$A$5:$CL$846,72,0),2)</f>
        <v>0</v>
      </c>
      <c r="BV230" s="32">
        <f>ROUND(VLOOKUP($B230,'3.ข้อมูลงบทดลองปัจจุบัน'!$A$5:$CL$846,73,0),2)</f>
        <v>0</v>
      </c>
      <c r="BW230" s="32">
        <f>ROUND(VLOOKUP($B230,'3.ข้อมูลงบทดลองปัจจุบัน'!$A$5:$CL$846,74,0),2)</f>
        <v>0</v>
      </c>
      <c r="BX230" s="32">
        <f>ROUND(VLOOKUP($B230,'3.ข้อมูลงบทดลองปัจจุบัน'!$A$5:$CL$846,75,0),2)</f>
        <v>0</v>
      </c>
      <c r="BY230" s="32">
        <f>ROUND(VLOOKUP($B230,'3.ข้อมูลงบทดลองปัจจุบัน'!$A$5:$CL$846,76,0),2)</f>
        <v>208999</v>
      </c>
      <c r="BZ230" s="32">
        <f>ROUND(VLOOKUP($B230,'3.ข้อมูลงบทดลองปัจจุบัน'!$A$5:$CL$846,77,0),2)</f>
        <v>0</v>
      </c>
      <c r="CA230" s="32">
        <f>ROUND(VLOOKUP($B230,'3.ข้อมูลงบทดลองปัจจุบัน'!$A$5:$CL$846,78,0),2)</f>
        <v>235843.3</v>
      </c>
      <c r="CB230" s="32">
        <f>ROUND(VLOOKUP($B230,'3.ข้อมูลงบทดลองปัจจุบัน'!$A$5:$CL$846,79,0),2)</f>
        <v>0</v>
      </c>
      <c r="CC230" s="32">
        <f>ROUND(VLOOKUP($B230,'3.ข้อมูลงบทดลองปัจจุบัน'!$A$5:$CL$846,80,0),2)</f>
        <v>53078.239999999998</v>
      </c>
      <c r="CD230" s="32">
        <f>ROUND(VLOOKUP($B230,'3.ข้อมูลงบทดลองปัจจุบัน'!$A$5:$CL$846,81,0),2)</f>
        <v>26441.9</v>
      </c>
      <c r="CE230" s="32">
        <f>ROUND(VLOOKUP($B230,'3.ข้อมูลงบทดลองปัจจุบัน'!$A$5:$CL$846,82,0),2)</f>
        <v>0</v>
      </c>
      <c r="CF230" s="32">
        <f>ROUND(VLOOKUP($B230,'3.ข้อมูลงบทดลองปัจจุบัน'!$A$5:$CL$846,83,0),2)</f>
        <v>7222.2</v>
      </c>
      <c r="CG230" s="32">
        <f>ROUND(VLOOKUP($B230,'3.ข้อมูลงบทดลองปัจจุบัน'!$A$5:$CL$846,84,0),2)</f>
        <v>45183.46</v>
      </c>
      <c r="CH230" s="32">
        <f>ROUND(VLOOKUP($B230,'3.ข้อมูลงบทดลองปัจจุบัน'!$A$5:$CL$846,85,0),2)</f>
        <v>0</v>
      </c>
      <c r="CI230" s="32">
        <f>ROUND(VLOOKUP($B230,'3.ข้อมูลงบทดลองปัจจุบัน'!$A$5:$CL$846,86,0),2)</f>
        <v>0</v>
      </c>
      <c r="CJ230" s="32">
        <f>ROUND(VLOOKUP($B230,'3.ข้อมูลงบทดลองปัจจุบัน'!$A$5:$CL$846,87,0),2)</f>
        <v>0</v>
      </c>
      <c r="CK230" s="32">
        <f>ROUND(VLOOKUP($B230,'3.ข้อมูลงบทดลองปัจจุบัน'!$A$5:$CL$846,88,0),2)</f>
        <v>0</v>
      </c>
      <c r="CL230" s="32">
        <f>ROUND(VLOOKUP($B230,'3.ข้อมูลงบทดลองปัจจุบัน'!$A$5:$CL$846,89,0),2)</f>
        <v>469669.02</v>
      </c>
      <c r="CM230" s="32">
        <f>ROUND(VLOOKUP($B230,'3.ข้อมูลงบทดลองปัจจุบัน'!$A$5:$CL$846,90,0),2)</f>
        <v>124841.3</v>
      </c>
      <c r="CO230" s="75"/>
    </row>
    <row r="231" spans="1:93" x14ac:dyDescent="0.7">
      <c r="A231" s="118" t="s">
        <v>1473</v>
      </c>
      <c r="B231" s="101" t="s">
        <v>797</v>
      </c>
      <c r="C231" s="100" t="s">
        <v>798</v>
      </c>
      <c r="D231" s="32">
        <f>ROUND(VLOOKUP($B231,'3.ข้อมูลงบทดลองปัจจุบัน'!$A$5:$CL$846,3,0),2)</f>
        <v>0</v>
      </c>
      <c r="E231" s="32">
        <f>ROUND(VLOOKUP($B231,'3.ข้อมูลงบทดลองปัจจุบัน'!$A$5:$CL$846,4,0),2)</f>
        <v>0</v>
      </c>
      <c r="F231" s="32">
        <f>ROUND(VLOOKUP($B231,'3.ข้อมูลงบทดลองปัจจุบัน'!$A$5:$CL$846,5,0),2)</f>
        <v>0</v>
      </c>
      <c r="G231" s="32">
        <f>ROUND(VLOOKUP($B231,'3.ข้อมูลงบทดลองปัจจุบัน'!$A$5:$CL$846,6,0),2)</f>
        <v>0</v>
      </c>
      <c r="H231" s="32">
        <f>ROUND(VLOOKUP($B231,'3.ข้อมูลงบทดลองปัจจุบัน'!$A$5:$CL$846,7,0),2)</f>
        <v>0</v>
      </c>
      <c r="I231" s="32">
        <f>ROUND(VLOOKUP($B231,'3.ข้อมูลงบทดลองปัจจุบัน'!$A$5:$CL$846,8,0),2)</f>
        <v>0</v>
      </c>
      <c r="J231" s="32">
        <f>ROUND(VLOOKUP($B231,'3.ข้อมูลงบทดลองปัจจุบัน'!$A$5:$CL$846,9,0),2)</f>
        <v>76461.58</v>
      </c>
      <c r="K231" s="32">
        <f>ROUND(VLOOKUP($B231,'3.ข้อมูลงบทดลองปัจจุบัน'!$A$5:$CL$846,10,0),2)</f>
        <v>0</v>
      </c>
      <c r="L231" s="32">
        <f>ROUND(VLOOKUP($B231,'3.ข้อมูลงบทดลองปัจจุบัน'!$A$5:$CL$846,11,0),2)</f>
        <v>0</v>
      </c>
      <c r="M231" s="32">
        <f>ROUND(VLOOKUP($B231,'3.ข้อมูลงบทดลองปัจจุบัน'!$A$5:$CL$846,12,0),2)</f>
        <v>0</v>
      </c>
      <c r="N231" s="32">
        <f>ROUND(VLOOKUP($B231,'3.ข้อมูลงบทดลองปัจจุบัน'!$A$5:$CL$846,13,0),2)</f>
        <v>0</v>
      </c>
      <c r="O231" s="32">
        <f>ROUND(VLOOKUP($B231,'3.ข้อมูลงบทดลองปัจจุบัน'!$A$5:$CL$846,14,0),2)</f>
        <v>0</v>
      </c>
      <c r="P231" s="32">
        <f>ROUND(VLOOKUP($B231,'3.ข้อมูลงบทดลองปัจจุบัน'!$A$5:$CL$846,15,0),2)</f>
        <v>0</v>
      </c>
      <c r="Q231" s="32">
        <f>ROUND(VLOOKUP($B231,'3.ข้อมูลงบทดลองปัจจุบัน'!$A$5:$CL$846,16,0),2)</f>
        <v>9077.7999999999993</v>
      </c>
      <c r="R231" s="32">
        <f>ROUND(VLOOKUP($B231,'3.ข้อมูลงบทดลองปัจจุบัน'!$A$5:$CL$846,17,0),2)</f>
        <v>0</v>
      </c>
      <c r="S231" s="32">
        <f>ROUND(VLOOKUP($B231,'3.ข้อมูลงบทดลองปัจจุบัน'!$A$5:$CL$846,18,0),2)</f>
        <v>0</v>
      </c>
      <c r="T231" s="32">
        <f>ROUND(VLOOKUP($B231,'3.ข้อมูลงบทดลองปัจจุบัน'!$A$5:$CL$846,19,0),2)</f>
        <v>2500</v>
      </c>
      <c r="U231" s="32">
        <f>ROUND(VLOOKUP($B231,'3.ข้อมูลงบทดลองปัจจุบัน'!$A$5:$CL$846,20,0),2)</f>
        <v>0</v>
      </c>
      <c r="V231" s="32">
        <f>ROUND(VLOOKUP($B231,'3.ข้อมูลงบทดลองปัจจุบัน'!$A$5:$CL$846,21,0),2)</f>
        <v>0</v>
      </c>
      <c r="W231" s="32">
        <f>ROUND(VLOOKUP($B231,'3.ข้อมูลงบทดลองปัจจุบัน'!$A$5:$CL$846,22,0),2)</f>
        <v>0</v>
      </c>
      <c r="X231" s="32">
        <f>ROUND(VLOOKUP($B231,'3.ข้อมูลงบทดลองปัจจุบัน'!$A$5:$CL$846,23,0),2)</f>
        <v>0</v>
      </c>
      <c r="Y231" s="32">
        <f>ROUND(VLOOKUP($B231,'3.ข้อมูลงบทดลองปัจจุบัน'!$A$5:$CL$846,24,0),2)</f>
        <v>5637.74</v>
      </c>
      <c r="Z231" s="32">
        <f>ROUND(VLOOKUP($B231,'3.ข้อมูลงบทดลองปัจจุบัน'!$A$5:$CL$846,25,0),2)</f>
        <v>0</v>
      </c>
      <c r="AA231" s="32">
        <f>ROUND(VLOOKUP($B231,'3.ข้อมูลงบทดลองปัจจุบัน'!$A$5:$CL$846,26,0),2)</f>
        <v>0</v>
      </c>
      <c r="AB231" s="32">
        <f>ROUND(VLOOKUP($B231,'3.ข้อมูลงบทดลองปัจจุบัน'!$A$5:$CL$846,27,0),2)</f>
        <v>27611.1</v>
      </c>
      <c r="AC231" s="32">
        <f>ROUND(VLOOKUP($B231,'3.ข้อมูลงบทดลองปัจจุบัน'!$A$5:$CL$846,28,0),2)</f>
        <v>0</v>
      </c>
      <c r="AD231" s="32">
        <f>ROUND(VLOOKUP($B231,'3.ข้อมูลงบทดลองปัจจุบัน'!$A$5:$CL$846,29,0),2)</f>
        <v>0</v>
      </c>
      <c r="AE231" s="32">
        <f>ROUND(VLOOKUP($B231,'3.ข้อมูลงบทดลองปัจจุบัน'!$A$5:$CL$846,30,0),2)</f>
        <v>0</v>
      </c>
      <c r="AF231" s="32">
        <f>ROUND(VLOOKUP($B231,'3.ข้อมูลงบทดลองปัจจุบัน'!$A$5:$CL$846,31,0),2)</f>
        <v>0</v>
      </c>
      <c r="AG231" s="32">
        <f>ROUND(VLOOKUP($B231,'3.ข้อมูลงบทดลองปัจจุบัน'!$A$5:$CL$846,32,0),2)</f>
        <v>0</v>
      </c>
      <c r="AH231" s="32">
        <f>ROUND(VLOOKUP($B231,'3.ข้อมูลงบทดลองปัจจุบัน'!$A$5:$CL$846,33,0),2)</f>
        <v>0</v>
      </c>
      <c r="AI231" s="32">
        <f>ROUND(VLOOKUP($B231,'3.ข้อมูลงบทดลองปัจจุบัน'!$A$5:$CL$846,34,0),2)</f>
        <v>0</v>
      </c>
      <c r="AJ231" s="32">
        <f>ROUND(VLOOKUP($B231,'3.ข้อมูลงบทดลองปัจจุบัน'!$A$5:$CL$846,35,0),2)</f>
        <v>0</v>
      </c>
      <c r="AK231" s="32">
        <f>ROUND(VLOOKUP($B231,'3.ข้อมูลงบทดลองปัจจุบัน'!$A$5:$CL$846,36,0),2)</f>
        <v>0</v>
      </c>
      <c r="AL231" s="32">
        <f>ROUND(VLOOKUP($B231,'3.ข้อมูลงบทดลองปัจจุบัน'!$A$5:$CL$846,37,0),2)</f>
        <v>5326.08</v>
      </c>
      <c r="AM231" s="32">
        <f>ROUND(VLOOKUP($B231,'3.ข้อมูลงบทดลองปัจจุบัน'!$A$5:$CL$846,38,0),2)</f>
        <v>0</v>
      </c>
      <c r="AN231" s="32">
        <f>ROUND(VLOOKUP($B231,'3.ข้อมูลงบทดลองปัจจุบัน'!$A$5:$CL$846,39,0),2)</f>
        <v>0</v>
      </c>
      <c r="AO231" s="32">
        <f>ROUND(VLOOKUP($B231,'3.ข้อมูลงบทดลองปัจจุบัน'!$A$5:$CL$846,40,0),2)</f>
        <v>0</v>
      </c>
      <c r="AP231" s="32">
        <f>ROUND(VLOOKUP($B231,'3.ข้อมูลงบทดลองปัจจุบัน'!$A$5:$CL$846,41,0),2)</f>
        <v>0</v>
      </c>
      <c r="AQ231" s="32">
        <f>ROUND(VLOOKUP($B231,'3.ข้อมูลงบทดลองปัจจุบัน'!$A$5:$CL$846,42,0),2)</f>
        <v>5051.8999999999996</v>
      </c>
      <c r="AR231" s="32">
        <f>ROUND(VLOOKUP($B231,'3.ข้อมูลงบทดลองปัจจุบัน'!$A$5:$CL$846,43,0),2)</f>
        <v>0</v>
      </c>
      <c r="AS231" s="32">
        <f>ROUND(VLOOKUP($B231,'3.ข้อมูลงบทดลองปัจจุบัน'!$A$5:$CL$846,44,0),2)</f>
        <v>0</v>
      </c>
      <c r="AT231" s="32">
        <f>ROUND(VLOOKUP($B231,'3.ข้อมูลงบทดลองปัจจุบัน'!$A$5:$CL$846,45,0),2)</f>
        <v>0</v>
      </c>
      <c r="AU231" s="32">
        <f>ROUND(VLOOKUP($B231,'3.ข้อมูลงบทดลองปัจจุบัน'!$A$5:$CL$846,46,0),2)</f>
        <v>53161.94</v>
      </c>
      <c r="AV231" s="32">
        <f>ROUND(VLOOKUP($B231,'3.ข้อมูลงบทดลองปัจจุบัน'!$A$5:$CL$846,47,0),2)</f>
        <v>106473.33</v>
      </c>
      <c r="AW231" s="32">
        <f>ROUND(VLOOKUP($B231,'3.ข้อมูลงบทดลองปัจจุบัน'!$A$5:$CL$846,48,0),2)</f>
        <v>0</v>
      </c>
      <c r="AX231" s="32">
        <f>ROUND(VLOOKUP($B231,'3.ข้อมูลงบทดลองปัจจุบัน'!$A$5:$CL$846,49,0),2)</f>
        <v>0</v>
      </c>
      <c r="AY231" s="32">
        <f>ROUND(VLOOKUP($B231,'3.ข้อมูลงบทดลองปัจจุบัน'!$A$5:$CL$846,50,0),2)</f>
        <v>39332.35</v>
      </c>
      <c r="AZ231" s="32">
        <f>ROUND(VLOOKUP($B231,'3.ข้อมูลงบทดลองปัจจุบัน'!$A$5:$CL$846,51,0),2)</f>
        <v>0</v>
      </c>
      <c r="BA231" s="32">
        <f>ROUND(VLOOKUP($B231,'3.ข้อมูลงบทดลองปัจจุบัน'!$A$5:$CL$846,52,0),2)</f>
        <v>0</v>
      </c>
      <c r="BB231" s="32">
        <f>ROUND(VLOOKUP($B231,'3.ข้อมูลงบทดลองปัจจุบัน'!$A$5:$CL$846,53,0),2)</f>
        <v>0</v>
      </c>
      <c r="BC231" s="32">
        <f>ROUND(VLOOKUP($B231,'3.ข้อมูลงบทดลองปัจจุบัน'!$A$5:$CL$846,54,0),2)</f>
        <v>26557.5</v>
      </c>
      <c r="BD231" s="32">
        <f>ROUND(VLOOKUP($B231,'3.ข้อมูลงบทดลองปัจจุบัน'!$A$5:$CL$846,55,0),2)</f>
        <v>8047.6</v>
      </c>
      <c r="BE231" s="32">
        <f>ROUND(VLOOKUP($B231,'3.ข้อมูลงบทดลองปัจจุบัน'!$A$5:$CL$846,56,0),2)</f>
        <v>0</v>
      </c>
      <c r="BF231" s="32">
        <f>ROUND(VLOOKUP($B231,'3.ข้อมูลงบทดลองปัจจุบัน'!$A$5:$CL$846,57,0),2)</f>
        <v>4628.1899999999996</v>
      </c>
      <c r="BG231" s="32">
        <f>ROUND(VLOOKUP($B231,'3.ข้อมูลงบทดลองปัจจุบัน'!$A$5:$CL$846,58,0),2)</f>
        <v>16988.8</v>
      </c>
      <c r="BH231" s="32">
        <f>ROUND(VLOOKUP($B231,'3.ข้อมูลงบทดลองปัจจุบัน'!$A$5:$CL$846,59,0),2)</f>
        <v>529115.81999999995</v>
      </c>
      <c r="BI231" s="32">
        <f>ROUND(VLOOKUP($B231,'3.ข้อมูลงบทดลองปัจจุบัน'!$A$5:$CL$846,60,0),2)</f>
        <v>9722.2000000000007</v>
      </c>
      <c r="BJ231" s="32">
        <f>ROUND(VLOOKUP($B231,'3.ข้อมูลงบทดลองปัจจุบัน'!$A$5:$CL$846,61,0),2)</f>
        <v>52057.7</v>
      </c>
      <c r="BK231" s="32">
        <f>ROUND(VLOOKUP($B231,'3.ข้อมูลงบทดลองปัจจุบัน'!$A$5:$CL$846,62,0),2)</f>
        <v>53736.959999999999</v>
      </c>
      <c r="BL231" s="32">
        <f>ROUND(VLOOKUP($B231,'3.ข้อมูลงบทดลองปัจจุบัน'!$A$5:$CL$846,63,0),2)</f>
        <v>0</v>
      </c>
      <c r="BM231" s="32">
        <f>ROUND(VLOOKUP($B231,'3.ข้อมูลงบทดลองปัจจุบัน'!$A$5:$CL$846,64,0),2)</f>
        <v>0</v>
      </c>
      <c r="BN231" s="32">
        <f>ROUND(VLOOKUP($B231,'3.ข้อมูลงบทดลองปัจจุบัน'!$A$5:$CL$846,65,0),2)</f>
        <v>60651.6</v>
      </c>
      <c r="BO231" s="32">
        <f>ROUND(VLOOKUP($B231,'3.ข้อมูลงบทดลองปัจจุบัน'!$A$5:$CL$846,66,0),2)</f>
        <v>0</v>
      </c>
      <c r="BP231" s="32">
        <f>ROUND(VLOOKUP($B231,'3.ข้อมูลงบทดลองปัจจุบัน'!$A$5:$CL$846,67,0),2)</f>
        <v>178253.55</v>
      </c>
      <c r="BQ231" s="32">
        <f>ROUND(VLOOKUP($B231,'3.ข้อมูลงบทดลองปัจจุบัน'!$A$5:$CL$846,68,0),2)</f>
        <v>49991.98</v>
      </c>
      <c r="BR231" s="32">
        <f>ROUND(VLOOKUP($B231,'3.ข้อมูลงบทดลองปัจจุบัน'!$A$5:$CL$846,69,0),2)</f>
        <v>5444.4</v>
      </c>
      <c r="BS231" s="32">
        <f>ROUND(VLOOKUP($B231,'3.ข้อมูลงบทดลองปัจจุบัน'!$A$5:$CL$846,70,0),2)</f>
        <v>121098.5</v>
      </c>
      <c r="BT231" s="32">
        <f>ROUND(VLOOKUP($B231,'3.ข้อมูลงบทดลองปัจจุบัน'!$A$5:$CL$846,71,0),2)</f>
        <v>0</v>
      </c>
      <c r="BU231" s="32">
        <f>ROUND(VLOOKUP($B231,'3.ข้อมูลงบทดลองปัจจุบัน'!$A$5:$CL$846,72,0),2)</f>
        <v>0</v>
      </c>
      <c r="BV231" s="32">
        <f>ROUND(VLOOKUP($B231,'3.ข้อมูลงบทดลองปัจจุบัน'!$A$5:$CL$846,73,0),2)</f>
        <v>41866.019999999997</v>
      </c>
      <c r="BW231" s="32">
        <f>ROUND(VLOOKUP($B231,'3.ข้อมูลงบทดลองปัจจุบัน'!$A$5:$CL$846,74,0),2)</f>
        <v>0</v>
      </c>
      <c r="BX231" s="32">
        <f>ROUND(VLOOKUP($B231,'3.ข้อมูลงบทดลองปัจจุบัน'!$A$5:$CL$846,75,0),2)</f>
        <v>0</v>
      </c>
      <c r="BY231" s="32">
        <f>ROUND(VLOOKUP($B231,'3.ข้อมูลงบทดลองปัจจุบัน'!$A$5:$CL$846,76,0),2)</f>
        <v>189390.2</v>
      </c>
      <c r="BZ231" s="32">
        <f>ROUND(VLOOKUP($B231,'3.ข้อมูลงบทดลองปัจจุบัน'!$A$5:$CL$846,77,0),2)</f>
        <v>1641.7</v>
      </c>
      <c r="CA231" s="32">
        <f>ROUND(VLOOKUP($B231,'3.ข้อมูลงบทดลองปัจจุบัน'!$A$5:$CL$846,78,0),2)</f>
        <v>0</v>
      </c>
      <c r="CB231" s="32">
        <f>ROUND(VLOOKUP($B231,'3.ข้อมูลงบทดลองปัจจุบัน'!$A$5:$CL$846,79,0),2)</f>
        <v>0</v>
      </c>
      <c r="CC231" s="32">
        <f>ROUND(VLOOKUP($B231,'3.ข้อมูลงบทดลองปัจจุบัน'!$A$5:$CL$846,80,0),2)</f>
        <v>0</v>
      </c>
      <c r="CD231" s="32">
        <f>ROUND(VLOOKUP($B231,'3.ข้อมูลงบทดลองปัจจุบัน'!$A$5:$CL$846,81,0),2)</f>
        <v>967.31</v>
      </c>
      <c r="CE231" s="32">
        <f>ROUND(VLOOKUP($B231,'3.ข้อมูลงบทดลองปัจจุบัน'!$A$5:$CL$846,82,0),2)</f>
        <v>0</v>
      </c>
      <c r="CF231" s="32">
        <f>ROUND(VLOOKUP($B231,'3.ข้อมูลงบทดลองปัจจุบัน'!$A$5:$CL$846,83,0),2)</f>
        <v>0</v>
      </c>
      <c r="CG231" s="32">
        <f>ROUND(VLOOKUP($B231,'3.ข้อมูลงบทดลองปัจจุบัน'!$A$5:$CL$846,84,0),2)</f>
        <v>4461.08</v>
      </c>
      <c r="CH231" s="32">
        <f>ROUND(VLOOKUP($B231,'3.ข้อมูลงบทดลองปัจจุบัน'!$A$5:$CL$846,85,0),2)</f>
        <v>0</v>
      </c>
      <c r="CI231" s="32">
        <f>ROUND(VLOOKUP($B231,'3.ข้อมูลงบทดลองปัจจุบัน'!$A$5:$CL$846,86,0),2)</f>
        <v>0</v>
      </c>
      <c r="CJ231" s="32">
        <f>ROUND(VLOOKUP($B231,'3.ข้อมูลงบทดลองปัจจุบัน'!$A$5:$CL$846,87,0),2)</f>
        <v>0</v>
      </c>
      <c r="CK231" s="32">
        <f>ROUND(VLOOKUP($B231,'3.ข้อมูลงบทดลองปัจจุบัน'!$A$5:$CL$846,88,0),2)</f>
        <v>0</v>
      </c>
      <c r="CL231" s="32">
        <f>ROUND(VLOOKUP($B231,'3.ข้อมูลงบทดลองปัจจุบัน'!$A$5:$CL$846,89,0),2)</f>
        <v>0</v>
      </c>
      <c r="CM231" s="32">
        <f>ROUND(VLOOKUP($B231,'3.ข้อมูลงบทดลองปัจจุบัน'!$A$5:$CL$846,90,0),2)</f>
        <v>3916.7</v>
      </c>
      <c r="CO231" s="75"/>
    </row>
    <row r="232" spans="1:93" x14ac:dyDescent="0.7">
      <c r="A232" s="118" t="s">
        <v>1473</v>
      </c>
      <c r="B232" s="101" t="s">
        <v>799</v>
      </c>
      <c r="C232" s="100" t="s">
        <v>800</v>
      </c>
      <c r="D232" s="32">
        <f>ROUND(VLOOKUP($B232,'3.ข้อมูลงบทดลองปัจจุบัน'!$A$5:$CL$846,3,0),2)</f>
        <v>0</v>
      </c>
      <c r="E232" s="32">
        <f>ROUND(VLOOKUP($B232,'3.ข้อมูลงบทดลองปัจจุบัน'!$A$5:$CL$846,4,0),2)</f>
        <v>0</v>
      </c>
      <c r="F232" s="32">
        <f>ROUND(VLOOKUP($B232,'3.ข้อมูลงบทดลองปัจจุบัน'!$A$5:$CL$846,5,0),2)</f>
        <v>0</v>
      </c>
      <c r="G232" s="32">
        <f>ROUND(VLOOKUP($B232,'3.ข้อมูลงบทดลองปัจจุบัน'!$A$5:$CL$846,6,0),2)</f>
        <v>0</v>
      </c>
      <c r="H232" s="32">
        <f>ROUND(VLOOKUP($B232,'3.ข้อมูลงบทดลองปัจจุบัน'!$A$5:$CL$846,7,0),2)</f>
        <v>0</v>
      </c>
      <c r="I232" s="32">
        <f>ROUND(VLOOKUP($B232,'3.ข้อมูลงบทดลองปัจจุบัน'!$A$5:$CL$846,8,0),2)</f>
        <v>0</v>
      </c>
      <c r="J232" s="32">
        <f>ROUND(VLOOKUP($B232,'3.ข้อมูลงบทดลองปัจจุบัน'!$A$5:$CL$846,9,0),2)</f>
        <v>0</v>
      </c>
      <c r="K232" s="32">
        <f>ROUND(VLOOKUP($B232,'3.ข้อมูลงบทดลองปัจจุบัน'!$A$5:$CL$846,10,0),2)</f>
        <v>0</v>
      </c>
      <c r="L232" s="32">
        <f>ROUND(VLOOKUP($B232,'3.ข้อมูลงบทดลองปัจจุบัน'!$A$5:$CL$846,11,0),2)</f>
        <v>0</v>
      </c>
      <c r="M232" s="32">
        <f>ROUND(VLOOKUP($B232,'3.ข้อมูลงบทดลองปัจจุบัน'!$A$5:$CL$846,12,0),2)</f>
        <v>0</v>
      </c>
      <c r="N232" s="32">
        <f>ROUND(VLOOKUP($B232,'3.ข้อมูลงบทดลองปัจจุบัน'!$A$5:$CL$846,13,0),2)</f>
        <v>0</v>
      </c>
      <c r="O232" s="32">
        <f>ROUND(VLOOKUP($B232,'3.ข้อมูลงบทดลองปัจจุบัน'!$A$5:$CL$846,14,0),2)</f>
        <v>0</v>
      </c>
      <c r="P232" s="32">
        <f>ROUND(VLOOKUP($B232,'3.ข้อมูลงบทดลองปัจจุบัน'!$A$5:$CL$846,15,0),2)</f>
        <v>0</v>
      </c>
      <c r="Q232" s="32">
        <f>ROUND(VLOOKUP($B232,'3.ข้อมูลงบทดลองปัจจุบัน'!$A$5:$CL$846,16,0),2)</f>
        <v>0</v>
      </c>
      <c r="R232" s="32">
        <f>ROUND(VLOOKUP($B232,'3.ข้อมูลงบทดลองปัจจุบัน'!$A$5:$CL$846,17,0),2)</f>
        <v>0</v>
      </c>
      <c r="S232" s="32">
        <f>ROUND(VLOOKUP($B232,'3.ข้อมูลงบทดลองปัจจุบัน'!$A$5:$CL$846,18,0),2)</f>
        <v>0</v>
      </c>
      <c r="T232" s="32">
        <f>ROUND(VLOOKUP($B232,'3.ข้อมูลงบทดลองปัจจุบัน'!$A$5:$CL$846,19,0),2)</f>
        <v>0</v>
      </c>
      <c r="U232" s="32">
        <f>ROUND(VLOOKUP($B232,'3.ข้อมูลงบทดลองปัจจุบัน'!$A$5:$CL$846,20,0),2)</f>
        <v>0</v>
      </c>
      <c r="V232" s="32">
        <f>ROUND(VLOOKUP($B232,'3.ข้อมูลงบทดลองปัจจุบัน'!$A$5:$CL$846,21,0),2)</f>
        <v>0</v>
      </c>
      <c r="W232" s="32">
        <f>ROUND(VLOOKUP($B232,'3.ข้อมูลงบทดลองปัจจุบัน'!$A$5:$CL$846,22,0),2)</f>
        <v>0</v>
      </c>
      <c r="X232" s="32">
        <f>ROUND(VLOOKUP($B232,'3.ข้อมูลงบทดลองปัจจุบัน'!$A$5:$CL$846,23,0),2)</f>
        <v>0</v>
      </c>
      <c r="Y232" s="32">
        <f>ROUND(VLOOKUP($B232,'3.ข้อมูลงบทดลองปัจจุบัน'!$A$5:$CL$846,24,0),2)</f>
        <v>0</v>
      </c>
      <c r="Z232" s="32">
        <f>ROUND(VLOOKUP($B232,'3.ข้อมูลงบทดลองปัจจุบัน'!$A$5:$CL$846,25,0),2)</f>
        <v>0</v>
      </c>
      <c r="AA232" s="32">
        <f>ROUND(VLOOKUP($B232,'3.ข้อมูลงบทดลองปัจจุบัน'!$A$5:$CL$846,26,0),2)</f>
        <v>0</v>
      </c>
      <c r="AB232" s="32">
        <f>ROUND(VLOOKUP($B232,'3.ข้อมูลงบทดลองปัจจุบัน'!$A$5:$CL$846,27,0),2)</f>
        <v>0</v>
      </c>
      <c r="AC232" s="32">
        <f>ROUND(VLOOKUP($B232,'3.ข้อมูลงบทดลองปัจจุบัน'!$A$5:$CL$846,28,0),2)</f>
        <v>0</v>
      </c>
      <c r="AD232" s="32">
        <f>ROUND(VLOOKUP($B232,'3.ข้อมูลงบทดลองปัจจุบัน'!$A$5:$CL$846,29,0),2)</f>
        <v>0</v>
      </c>
      <c r="AE232" s="32">
        <f>ROUND(VLOOKUP($B232,'3.ข้อมูลงบทดลองปัจจุบัน'!$A$5:$CL$846,30,0),2)</f>
        <v>0</v>
      </c>
      <c r="AF232" s="32">
        <f>ROUND(VLOOKUP($B232,'3.ข้อมูลงบทดลองปัจจุบัน'!$A$5:$CL$846,31,0),2)</f>
        <v>0</v>
      </c>
      <c r="AG232" s="32">
        <f>ROUND(VLOOKUP($B232,'3.ข้อมูลงบทดลองปัจจุบัน'!$A$5:$CL$846,32,0),2)</f>
        <v>0</v>
      </c>
      <c r="AH232" s="32">
        <f>ROUND(VLOOKUP($B232,'3.ข้อมูลงบทดลองปัจจุบัน'!$A$5:$CL$846,33,0),2)</f>
        <v>0</v>
      </c>
      <c r="AI232" s="32">
        <f>ROUND(VLOOKUP($B232,'3.ข้อมูลงบทดลองปัจจุบัน'!$A$5:$CL$846,34,0),2)</f>
        <v>0</v>
      </c>
      <c r="AJ232" s="32">
        <f>ROUND(VLOOKUP($B232,'3.ข้อมูลงบทดลองปัจจุบัน'!$A$5:$CL$846,35,0),2)</f>
        <v>0</v>
      </c>
      <c r="AK232" s="32">
        <f>ROUND(VLOOKUP($B232,'3.ข้อมูลงบทดลองปัจจุบัน'!$A$5:$CL$846,36,0),2)</f>
        <v>50833.34</v>
      </c>
      <c r="AL232" s="32">
        <f>ROUND(VLOOKUP($B232,'3.ข้อมูลงบทดลองปัจจุบัน'!$A$5:$CL$846,37,0),2)</f>
        <v>11883.28</v>
      </c>
      <c r="AM232" s="32">
        <f>ROUND(VLOOKUP($B232,'3.ข้อมูลงบทดลองปัจจุบัน'!$A$5:$CL$846,38,0),2)</f>
        <v>0</v>
      </c>
      <c r="AN232" s="32">
        <f>ROUND(VLOOKUP($B232,'3.ข้อมูลงบทดลองปัจจุบัน'!$A$5:$CL$846,39,0),2)</f>
        <v>0</v>
      </c>
      <c r="AO232" s="32">
        <f>ROUND(VLOOKUP($B232,'3.ข้อมูลงบทดลองปัจจุบัน'!$A$5:$CL$846,40,0),2)</f>
        <v>0</v>
      </c>
      <c r="AP232" s="32">
        <f>ROUND(VLOOKUP($B232,'3.ข้อมูลงบทดลองปัจจุบัน'!$A$5:$CL$846,41,0),2)</f>
        <v>0</v>
      </c>
      <c r="AQ232" s="32">
        <f>ROUND(VLOOKUP($B232,'3.ข้อมูลงบทดลองปัจจุบัน'!$A$5:$CL$846,42,0),2)</f>
        <v>0</v>
      </c>
      <c r="AR232" s="32">
        <f>ROUND(VLOOKUP($B232,'3.ข้อมูลงบทดลองปัจจุบัน'!$A$5:$CL$846,43,0),2)</f>
        <v>0</v>
      </c>
      <c r="AS232" s="32">
        <f>ROUND(VLOOKUP($B232,'3.ข้อมูลงบทดลองปัจจุบัน'!$A$5:$CL$846,44,0),2)</f>
        <v>0</v>
      </c>
      <c r="AT232" s="32">
        <f>ROUND(VLOOKUP($B232,'3.ข้อมูลงบทดลองปัจจุบัน'!$A$5:$CL$846,45,0),2)</f>
        <v>0</v>
      </c>
      <c r="AU232" s="32">
        <f>ROUND(VLOOKUP($B232,'3.ข้อมูลงบทดลองปัจจุบัน'!$A$5:$CL$846,46,0),2)</f>
        <v>0</v>
      </c>
      <c r="AV232" s="32">
        <f>ROUND(VLOOKUP($B232,'3.ข้อมูลงบทดลองปัจจุบัน'!$A$5:$CL$846,47,0),2)</f>
        <v>0</v>
      </c>
      <c r="AW232" s="32">
        <f>ROUND(VLOOKUP($B232,'3.ข้อมูลงบทดลองปัจจุบัน'!$A$5:$CL$846,48,0),2)</f>
        <v>0</v>
      </c>
      <c r="AX232" s="32">
        <f>ROUND(VLOOKUP($B232,'3.ข้อมูลงบทดลองปัจจุบัน'!$A$5:$CL$846,49,0),2)</f>
        <v>4272.2</v>
      </c>
      <c r="AY232" s="32">
        <f>ROUND(VLOOKUP($B232,'3.ข้อมูลงบทดลองปัจจุบัน'!$A$5:$CL$846,50,0),2)</f>
        <v>0</v>
      </c>
      <c r="AZ232" s="32">
        <f>ROUND(VLOOKUP($B232,'3.ข้อมูลงบทดลองปัจจุบัน'!$A$5:$CL$846,51,0),2)</f>
        <v>0</v>
      </c>
      <c r="BA232" s="32">
        <f>ROUND(VLOOKUP($B232,'3.ข้อมูลงบทดลองปัจจุบัน'!$A$5:$CL$846,52,0),2)</f>
        <v>14000</v>
      </c>
      <c r="BB232" s="32">
        <f>ROUND(VLOOKUP($B232,'3.ข้อมูลงบทดลองปัจจุบัน'!$A$5:$CL$846,53,0),2)</f>
        <v>0</v>
      </c>
      <c r="BC232" s="32">
        <f>ROUND(VLOOKUP($B232,'3.ข้อมูลงบทดลองปัจจุบัน'!$A$5:$CL$846,54,0),2)</f>
        <v>6666.7</v>
      </c>
      <c r="BD232" s="32">
        <f>ROUND(VLOOKUP($B232,'3.ข้อมูลงบทดลองปัจจุบัน'!$A$5:$CL$846,55,0),2)</f>
        <v>100000</v>
      </c>
      <c r="BE232" s="32">
        <f>ROUND(VLOOKUP($B232,'3.ข้อมูลงบทดลองปัจจุบัน'!$A$5:$CL$846,56,0),2)</f>
        <v>17496.080000000002</v>
      </c>
      <c r="BF232" s="32">
        <f>ROUND(VLOOKUP($B232,'3.ข้อมูลงบทดลองปัจจุบัน'!$A$5:$CL$846,57,0),2)</f>
        <v>0</v>
      </c>
      <c r="BG232" s="32">
        <f>ROUND(VLOOKUP($B232,'3.ข้อมูลงบทดลองปัจจุบัน'!$A$5:$CL$846,58,0),2)</f>
        <v>7977.8</v>
      </c>
      <c r="BH232" s="32">
        <f>ROUND(VLOOKUP($B232,'3.ข้อมูลงบทดลองปัจจุบัน'!$A$5:$CL$846,59,0),2)</f>
        <v>58422.9</v>
      </c>
      <c r="BI232" s="32">
        <f>ROUND(VLOOKUP($B232,'3.ข้อมูลงบทดลองปัจจุบัน'!$A$5:$CL$846,60,0),2)</f>
        <v>26247.200000000001</v>
      </c>
      <c r="BJ232" s="32">
        <f>ROUND(VLOOKUP($B232,'3.ข้อมูลงบทดลองปัจจุบัน'!$A$5:$CL$846,61,0),2)</f>
        <v>49159.9</v>
      </c>
      <c r="BK232" s="32">
        <f>ROUND(VLOOKUP($B232,'3.ข้อมูลงบทดลองปัจจุบัน'!$A$5:$CL$846,62,0),2)</f>
        <v>4305.72</v>
      </c>
      <c r="BL232" s="32">
        <f>ROUND(VLOOKUP($B232,'3.ข้อมูลงบทดลองปัจจุบัน'!$A$5:$CL$846,63,0),2)</f>
        <v>19558.8</v>
      </c>
      <c r="BM232" s="32">
        <f>ROUND(VLOOKUP($B232,'3.ข้อมูลงบทดลองปัจจุบัน'!$A$5:$CL$846,64,0),2)</f>
        <v>0</v>
      </c>
      <c r="BN232" s="32">
        <f>ROUND(VLOOKUP($B232,'3.ข้อมูลงบทดลองปัจจุบัน'!$A$5:$CL$846,65,0),2)</f>
        <v>0</v>
      </c>
      <c r="BO232" s="32">
        <f>ROUND(VLOOKUP($B232,'3.ข้อมูลงบทดลองปัจจุบัน'!$A$5:$CL$846,66,0),2)</f>
        <v>0</v>
      </c>
      <c r="BP232" s="32">
        <f>ROUND(VLOOKUP($B232,'3.ข้อมูลงบทดลองปัจจุบัน'!$A$5:$CL$846,67,0),2)</f>
        <v>13915.2</v>
      </c>
      <c r="BQ232" s="32">
        <f>ROUND(VLOOKUP($B232,'3.ข้อมูลงบทดลองปัจจุบัน'!$A$5:$CL$846,68,0),2)</f>
        <v>0</v>
      </c>
      <c r="BR232" s="32">
        <f>ROUND(VLOOKUP($B232,'3.ข้อมูลงบทดลองปัจจุบัน'!$A$5:$CL$846,69,0),2)</f>
        <v>205000</v>
      </c>
      <c r="BS232" s="32">
        <f>ROUND(VLOOKUP($B232,'3.ข้อมูลงบทดลองปัจจุบัน'!$A$5:$CL$846,70,0),2)</f>
        <v>103472.2</v>
      </c>
      <c r="BT232" s="32">
        <f>ROUND(VLOOKUP($B232,'3.ข้อมูลงบทดลองปัจจุบัน'!$A$5:$CL$846,71,0),2)</f>
        <v>0</v>
      </c>
      <c r="BU232" s="32">
        <f>ROUND(VLOOKUP($B232,'3.ข้อมูลงบทดลองปัจจุบัน'!$A$5:$CL$846,72,0),2)</f>
        <v>5706.7</v>
      </c>
      <c r="BV232" s="32">
        <f>ROUND(VLOOKUP($B232,'3.ข้อมูลงบทดลองปัจจุบัน'!$A$5:$CL$846,73,0),2)</f>
        <v>0</v>
      </c>
      <c r="BW232" s="32">
        <f>ROUND(VLOOKUP($B232,'3.ข้อมูลงบทดลองปัจจุบัน'!$A$5:$CL$846,74,0),2)</f>
        <v>0</v>
      </c>
      <c r="BX232" s="32">
        <f>ROUND(VLOOKUP($B232,'3.ข้อมูลงบทดลองปัจจุบัน'!$A$5:$CL$846,75,0),2)</f>
        <v>1569.3</v>
      </c>
      <c r="BY232" s="32">
        <f>ROUND(VLOOKUP($B232,'3.ข้อมูลงบทดลองปัจจุบัน'!$A$5:$CL$846,76,0),2)</f>
        <v>14253.92</v>
      </c>
      <c r="BZ232" s="32">
        <f>ROUND(VLOOKUP($B232,'3.ข้อมูลงบทดลองปัจจุบัน'!$A$5:$CL$846,77,0),2)</f>
        <v>0</v>
      </c>
      <c r="CA232" s="32">
        <f>ROUND(VLOOKUP($B232,'3.ข้อมูลงบทดลองปัจจุบัน'!$A$5:$CL$846,78,0),2)</f>
        <v>135566</v>
      </c>
      <c r="CB232" s="32">
        <f>ROUND(VLOOKUP($B232,'3.ข้อมูลงบทดลองปัจจุบัน'!$A$5:$CL$846,79,0),2)</f>
        <v>0</v>
      </c>
      <c r="CC232" s="32">
        <f>ROUND(VLOOKUP($B232,'3.ข้อมูลงบทดลองปัจจุบัน'!$A$5:$CL$846,80,0),2)</f>
        <v>0</v>
      </c>
      <c r="CD232" s="32">
        <f>ROUND(VLOOKUP($B232,'3.ข้อมูลงบทดลองปัจจุบัน'!$A$5:$CL$846,81,0),2)</f>
        <v>0</v>
      </c>
      <c r="CE232" s="32">
        <f>ROUND(VLOOKUP($B232,'3.ข้อมูลงบทดลองปัจจุบัน'!$A$5:$CL$846,82,0),2)</f>
        <v>0</v>
      </c>
      <c r="CF232" s="32">
        <f>ROUND(VLOOKUP($B232,'3.ข้อมูลงบทดลองปัจจุบัน'!$A$5:$CL$846,83,0),2)</f>
        <v>7068.7</v>
      </c>
      <c r="CG232" s="32">
        <f>ROUND(VLOOKUP($B232,'3.ข้อมูลงบทดลองปัจจุบัน'!$A$5:$CL$846,84,0),2)</f>
        <v>0</v>
      </c>
      <c r="CH232" s="32">
        <f>ROUND(VLOOKUP($B232,'3.ข้อมูลงบทดลองปัจจุบัน'!$A$5:$CL$846,85,0),2)</f>
        <v>0</v>
      </c>
      <c r="CI232" s="32">
        <f>ROUND(VLOOKUP($B232,'3.ข้อมูลงบทดลองปัจจุบัน'!$A$5:$CL$846,86,0),2)</f>
        <v>0</v>
      </c>
      <c r="CJ232" s="32">
        <f>ROUND(VLOOKUP($B232,'3.ข้อมูลงบทดลองปัจจุบัน'!$A$5:$CL$846,87,0),2)</f>
        <v>0</v>
      </c>
      <c r="CK232" s="32">
        <f>ROUND(VLOOKUP($B232,'3.ข้อมูลงบทดลองปัจจุบัน'!$A$5:$CL$846,88,0),2)</f>
        <v>11666.7</v>
      </c>
      <c r="CL232" s="32">
        <f>ROUND(VLOOKUP($B232,'3.ข้อมูลงบทดลองปัจจุบัน'!$A$5:$CL$846,89,0),2)</f>
        <v>0</v>
      </c>
      <c r="CM232" s="32">
        <f>ROUND(VLOOKUP($B232,'3.ข้อมูลงบทดลองปัจจุบัน'!$A$5:$CL$846,90,0),2)</f>
        <v>94274.5</v>
      </c>
      <c r="CO232" s="75"/>
    </row>
    <row r="233" spans="1:93" x14ac:dyDescent="0.7">
      <c r="A233" s="118" t="s">
        <v>1473</v>
      </c>
      <c r="B233" s="101" t="s">
        <v>801</v>
      </c>
      <c r="C233" s="100" t="s">
        <v>802</v>
      </c>
      <c r="D233" s="32">
        <f>ROUND(VLOOKUP($B233,'3.ข้อมูลงบทดลองปัจจุบัน'!$A$5:$CL$846,3,0),2)</f>
        <v>0</v>
      </c>
      <c r="E233" s="32">
        <f>ROUND(VLOOKUP($B233,'3.ข้อมูลงบทดลองปัจจุบัน'!$A$5:$CL$846,4,0),2)</f>
        <v>276048.34000000003</v>
      </c>
      <c r="F233" s="32">
        <f>ROUND(VLOOKUP($B233,'3.ข้อมูลงบทดลองปัจจุบัน'!$A$5:$CL$846,5,0),2)</f>
        <v>0</v>
      </c>
      <c r="G233" s="32">
        <f>ROUND(VLOOKUP($B233,'3.ข้อมูลงบทดลองปัจจุบัน'!$A$5:$CL$846,6,0),2)</f>
        <v>0</v>
      </c>
      <c r="H233" s="32">
        <f>ROUND(VLOOKUP($B233,'3.ข้อมูลงบทดลองปัจจุบัน'!$A$5:$CL$846,7,0),2)</f>
        <v>0</v>
      </c>
      <c r="I233" s="32">
        <f>ROUND(VLOOKUP($B233,'3.ข้อมูลงบทดลองปัจจุบัน'!$A$5:$CL$846,8,0),2)</f>
        <v>71477.279999999999</v>
      </c>
      <c r="J233" s="32">
        <f>ROUND(VLOOKUP($B233,'3.ข้อมูลงบทดลองปัจจุบัน'!$A$5:$CL$846,9,0),2)</f>
        <v>0</v>
      </c>
      <c r="K233" s="32">
        <f>ROUND(VLOOKUP($B233,'3.ข้อมูลงบทดลองปัจจุบัน'!$A$5:$CL$846,10,0),2)</f>
        <v>0</v>
      </c>
      <c r="L233" s="32">
        <f>ROUND(VLOOKUP($B233,'3.ข้อมูลงบทดลองปัจจุบัน'!$A$5:$CL$846,11,0),2)</f>
        <v>163989.13</v>
      </c>
      <c r="M233" s="32">
        <f>ROUND(VLOOKUP($B233,'3.ข้อมูลงบทดลองปัจจุบัน'!$A$5:$CL$846,12,0),2)</f>
        <v>0</v>
      </c>
      <c r="N233" s="32">
        <f>ROUND(VLOOKUP($B233,'3.ข้อมูลงบทดลองปัจจุบัน'!$A$5:$CL$846,13,0),2)</f>
        <v>0</v>
      </c>
      <c r="O233" s="32">
        <f>ROUND(VLOOKUP($B233,'3.ข้อมูลงบทดลองปัจจุบัน'!$A$5:$CL$846,14,0),2)</f>
        <v>0</v>
      </c>
      <c r="P233" s="32">
        <f>ROUND(VLOOKUP($B233,'3.ข้อมูลงบทดลองปัจจุบัน'!$A$5:$CL$846,15,0),2)</f>
        <v>71007.899999999994</v>
      </c>
      <c r="Q233" s="32">
        <f>ROUND(VLOOKUP($B233,'3.ข้อมูลงบทดลองปัจจุบัน'!$A$5:$CL$846,16,0),2)</f>
        <v>41388.89</v>
      </c>
      <c r="R233" s="32">
        <f>ROUND(VLOOKUP($B233,'3.ข้อมูลงบทดลองปัจจุบัน'!$A$5:$CL$846,17,0),2)</f>
        <v>199919.6</v>
      </c>
      <c r="S233" s="32">
        <f>ROUND(VLOOKUP($B233,'3.ข้อมูลงบทดลองปัจจุบัน'!$A$5:$CL$846,18,0),2)</f>
        <v>5947.57</v>
      </c>
      <c r="T233" s="32">
        <f>ROUND(VLOOKUP($B233,'3.ข้อมูลงบทดลองปัจจุบัน'!$A$5:$CL$846,19,0),2)</f>
        <v>0</v>
      </c>
      <c r="U233" s="32">
        <f>ROUND(VLOOKUP($B233,'3.ข้อมูลงบทดลองปัจจุบัน'!$A$5:$CL$846,20,0),2)</f>
        <v>0</v>
      </c>
      <c r="V233" s="32">
        <f>ROUND(VLOOKUP($B233,'3.ข้อมูลงบทดลองปัจจุบัน'!$A$5:$CL$846,21,0),2)</f>
        <v>0</v>
      </c>
      <c r="W233" s="32">
        <f>ROUND(VLOOKUP($B233,'3.ข้อมูลงบทดลองปัจจุบัน'!$A$5:$CL$846,22,0),2)</f>
        <v>0</v>
      </c>
      <c r="X233" s="32">
        <f>ROUND(VLOOKUP($B233,'3.ข้อมูลงบทดลองปัจจุบัน'!$A$5:$CL$846,23,0),2)</f>
        <v>0</v>
      </c>
      <c r="Y233" s="32">
        <f>ROUND(VLOOKUP($B233,'3.ข้อมูลงบทดลองปัจจุบัน'!$A$5:$CL$846,24,0),2)</f>
        <v>61682.45</v>
      </c>
      <c r="Z233" s="32">
        <f>ROUND(VLOOKUP($B233,'3.ข้อมูลงบทดลองปัจจุบัน'!$A$5:$CL$846,25,0),2)</f>
        <v>92016.85</v>
      </c>
      <c r="AA233" s="32">
        <f>ROUND(VLOOKUP($B233,'3.ข้อมูลงบทดลองปัจจุบัน'!$A$5:$CL$846,26,0),2)</f>
        <v>0</v>
      </c>
      <c r="AB233" s="32">
        <f>ROUND(VLOOKUP($B233,'3.ข้อมูลงบทดลองปัจจุบัน'!$A$5:$CL$846,27,0),2)</f>
        <v>0</v>
      </c>
      <c r="AC233" s="32">
        <f>ROUND(VLOOKUP($B233,'3.ข้อมูลงบทดลองปัจจุบัน'!$A$5:$CL$846,28,0),2)</f>
        <v>21943.3</v>
      </c>
      <c r="AD233" s="32">
        <f>ROUND(VLOOKUP($B233,'3.ข้อมูลงบทดลองปัจจุบัน'!$A$5:$CL$846,29,0),2)</f>
        <v>0</v>
      </c>
      <c r="AE233" s="32">
        <f>ROUND(VLOOKUP($B233,'3.ข้อมูลงบทดลองปัจจุบัน'!$A$5:$CL$846,30,0),2)</f>
        <v>83111.11</v>
      </c>
      <c r="AF233" s="32">
        <f>ROUND(VLOOKUP($B233,'3.ข้อมูลงบทดลองปัจจุบัน'!$A$5:$CL$846,31,0),2)</f>
        <v>0</v>
      </c>
      <c r="AG233" s="32">
        <f>ROUND(VLOOKUP($B233,'3.ข้อมูลงบทดลองปัจจุบัน'!$A$5:$CL$846,32,0),2)</f>
        <v>6685.25</v>
      </c>
      <c r="AH233" s="32">
        <f>ROUND(VLOOKUP($B233,'3.ข้อมูลงบทดลองปัจจุบัน'!$A$5:$CL$846,33,0),2)</f>
        <v>0</v>
      </c>
      <c r="AI233" s="32">
        <f>ROUND(VLOOKUP($B233,'3.ข้อมูลงบทดลองปัจจุบัน'!$A$5:$CL$846,34,0),2)</f>
        <v>112695.84</v>
      </c>
      <c r="AJ233" s="32">
        <f>ROUND(VLOOKUP($B233,'3.ข้อมูลงบทดลองปัจจุบัน'!$A$5:$CL$846,35,0),2)</f>
        <v>42754.35</v>
      </c>
      <c r="AK233" s="32">
        <f>ROUND(VLOOKUP($B233,'3.ข้อมูลงบทดลองปัจจุบัน'!$A$5:$CL$846,36,0),2)</f>
        <v>3031.68</v>
      </c>
      <c r="AL233" s="32">
        <f>ROUND(VLOOKUP($B233,'3.ข้อมูลงบทดลองปัจจุบัน'!$A$5:$CL$846,37,0),2)</f>
        <v>233222.72</v>
      </c>
      <c r="AM233" s="32">
        <f>ROUND(VLOOKUP($B233,'3.ข้อมูลงบทดลองปัจจุบัน'!$A$5:$CL$846,38,0),2)</f>
        <v>0</v>
      </c>
      <c r="AN233" s="32">
        <f>ROUND(VLOOKUP($B233,'3.ข้อมูลงบทดลองปัจจุบัน'!$A$5:$CL$846,39,0),2)</f>
        <v>0</v>
      </c>
      <c r="AO233" s="32">
        <f>ROUND(VLOOKUP($B233,'3.ข้อมูลงบทดลองปัจจุบัน'!$A$5:$CL$846,40,0),2)</f>
        <v>141656.6</v>
      </c>
      <c r="AP233" s="32">
        <f>ROUND(VLOOKUP($B233,'3.ข้อมูลงบทดลองปัจจุบัน'!$A$5:$CL$846,41,0),2)</f>
        <v>0</v>
      </c>
      <c r="AQ233" s="32">
        <f>ROUND(VLOOKUP($B233,'3.ข้อมูลงบทดลองปัจจุบัน'!$A$5:$CL$846,42,0),2)</f>
        <v>95000</v>
      </c>
      <c r="AR233" s="32">
        <f>ROUND(VLOOKUP($B233,'3.ข้อมูลงบทดลองปัจจุบัน'!$A$5:$CL$846,43,0),2)</f>
        <v>0</v>
      </c>
      <c r="AS233" s="32">
        <f>ROUND(VLOOKUP($B233,'3.ข้อมูลงบทดลองปัจจุบัน'!$A$5:$CL$846,44,0),2)</f>
        <v>244440.61</v>
      </c>
      <c r="AT233" s="32">
        <f>ROUND(VLOOKUP($B233,'3.ข้อมูลงบทดลองปัจจุบัน'!$A$5:$CL$846,45,0),2)</f>
        <v>56864.9</v>
      </c>
      <c r="AU233" s="32">
        <f>ROUND(VLOOKUP($B233,'3.ข้อมูลงบทดลองปัจจุบัน'!$A$5:$CL$846,46,0),2)</f>
        <v>84580.62</v>
      </c>
      <c r="AV233" s="32">
        <f>ROUND(VLOOKUP($B233,'3.ข้อมูลงบทดลองปัจจุบัน'!$A$5:$CL$846,47,0),2)</f>
        <v>0</v>
      </c>
      <c r="AW233" s="32">
        <f>ROUND(VLOOKUP($B233,'3.ข้อมูลงบทดลองปัจจุบัน'!$A$5:$CL$846,48,0),2)</f>
        <v>0</v>
      </c>
      <c r="AX233" s="32">
        <f>ROUND(VLOOKUP($B233,'3.ข้อมูลงบทดลองปัจจุบัน'!$A$5:$CL$846,49,0),2)</f>
        <v>0</v>
      </c>
      <c r="AY233" s="32">
        <f>ROUND(VLOOKUP($B233,'3.ข้อมูลงบทดลองปัจจุบัน'!$A$5:$CL$846,50,0),2)</f>
        <v>0</v>
      </c>
      <c r="AZ233" s="32">
        <f>ROUND(VLOOKUP($B233,'3.ข้อมูลงบทดลองปัจจุบัน'!$A$5:$CL$846,51,0),2)</f>
        <v>0</v>
      </c>
      <c r="BA233" s="32">
        <f>ROUND(VLOOKUP($B233,'3.ข้อมูลงบทดลองปัจจุบัน'!$A$5:$CL$846,52,0),2)</f>
        <v>77299.899999999994</v>
      </c>
      <c r="BB233" s="32">
        <f>ROUND(VLOOKUP($B233,'3.ข้อมูลงบทดลองปัจจุบัน'!$A$5:$CL$846,53,0),2)</f>
        <v>0</v>
      </c>
      <c r="BC233" s="32">
        <f>ROUND(VLOOKUP($B233,'3.ข้อมูลงบทดลองปัจจุบัน'!$A$5:$CL$846,54,0),2)</f>
        <v>0</v>
      </c>
      <c r="BD233" s="32">
        <f>ROUND(VLOOKUP($B233,'3.ข้อมูลงบทดลองปัจจุบัน'!$A$5:$CL$846,55,0),2)</f>
        <v>66846.399999999994</v>
      </c>
      <c r="BE233" s="32">
        <f>ROUND(VLOOKUP($B233,'3.ข้อมูลงบทดลองปัจจุบัน'!$A$5:$CL$846,56,0),2)</f>
        <v>409240.8</v>
      </c>
      <c r="BF233" s="32">
        <f>ROUND(VLOOKUP($B233,'3.ข้อมูลงบทดลองปัจจุบัน'!$A$5:$CL$846,57,0),2)</f>
        <v>38888.800000000003</v>
      </c>
      <c r="BG233" s="32">
        <f>ROUND(VLOOKUP($B233,'3.ข้อมูลงบทดลองปัจจุบัน'!$A$5:$CL$846,58,0),2)</f>
        <v>0</v>
      </c>
      <c r="BH233" s="32">
        <f>ROUND(VLOOKUP($B233,'3.ข้อมูลงบทดลองปัจจุบัน'!$A$5:$CL$846,59,0),2)</f>
        <v>2888194.27</v>
      </c>
      <c r="BI233" s="32">
        <f>ROUND(VLOOKUP($B233,'3.ข้อมูลงบทดลองปัจจุบัน'!$A$5:$CL$846,60,0),2)</f>
        <v>83333.3</v>
      </c>
      <c r="BJ233" s="32">
        <f>ROUND(VLOOKUP($B233,'3.ข้อมูลงบทดลองปัจจุบัน'!$A$5:$CL$846,61,0),2)</f>
        <v>92564.800000000003</v>
      </c>
      <c r="BK233" s="32">
        <f>ROUND(VLOOKUP($B233,'3.ข้อมูลงบทดลองปัจจุบัน'!$A$5:$CL$846,62,0),2)</f>
        <v>5743.72</v>
      </c>
      <c r="BL233" s="32">
        <f>ROUND(VLOOKUP($B233,'3.ข้อมูลงบทดลองปัจจุบัน'!$A$5:$CL$846,63,0),2)</f>
        <v>70527.3</v>
      </c>
      <c r="BM233" s="32">
        <f>ROUND(VLOOKUP($B233,'3.ข้อมูลงบทดลองปัจจุบัน'!$A$5:$CL$846,64,0),2)</f>
        <v>0</v>
      </c>
      <c r="BN233" s="32">
        <f>ROUND(VLOOKUP($B233,'3.ข้อมูลงบทดลองปัจจุบัน'!$A$5:$CL$846,65,0),2)</f>
        <v>0</v>
      </c>
      <c r="BO233" s="32">
        <f>ROUND(VLOOKUP($B233,'3.ข้อมูลงบทดลองปัจจุบัน'!$A$5:$CL$846,66,0),2)</f>
        <v>118611.1</v>
      </c>
      <c r="BP233" s="32">
        <f>ROUND(VLOOKUP($B233,'3.ข้อมูลงบทดลองปัจจุบัน'!$A$5:$CL$846,67,0),2)</f>
        <v>0</v>
      </c>
      <c r="BQ233" s="32">
        <f>ROUND(VLOOKUP($B233,'3.ข้อมูลงบทดลองปัจจุบัน'!$A$5:$CL$846,68,0),2)</f>
        <v>0</v>
      </c>
      <c r="BR233" s="32">
        <f>ROUND(VLOOKUP($B233,'3.ข้อมูลงบทดลองปัจจุบัน'!$A$5:$CL$846,69,0),2)</f>
        <v>97201.8</v>
      </c>
      <c r="BS233" s="32">
        <f>ROUND(VLOOKUP($B233,'3.ข้อมูลงบทดลองปัจจุบัน'!$A$5:$CL$846,70,0),2)</f>
        <v>1387326.7</v>
      </c>
      <c r="BT233" s="32">
        <f>ROUND(VLOOKUP($B233,'3.ข้อมูลงบทดลองปัจจุบัน'!$A$5:$CL$846,71,0),2)</f>
        <v>0</v>
      </c>
      <c r="BU233" s="32">
        <f>ROUND(VLOOKUP($B233,'3.ข้อมูลงบทดลองปัจจุบัน'!$A$5:$CL$846,72,0),2)</f>
        <v>0</v>
      </c>
      <c r="BV233" s="32">
        <f>ROUND(VLOOKUP($B233,'3.ข้อมูลงบทดลองปัจจุบัน'!$A$5:$CL$846,73,0),2)</f>
        <v>532665.1</v>
      </c>
      <c r="BW233" s="32">
        <f>ROUND(VLOOKUP($B233,'3.ข้อมูลงบทดลองปัจจุบัน'!$A$5:$CL$846,74,0),2)</f>
        <v>0</v>
      </c>
      <c r="BX233" s="32">
        <f>ROUND(VLOOKUP($B233,'3.ข้อมูลงบทดลองปัจจุบัน'!$A$5:$CL$846,75,0),2)</f>
        <v>0</v>
      </c>
      <c r="BY233" s="32">
        <f>ROUND(VLOOKUP($B233,'3.ข้อมูลงบทดลองปัจจุบัน'!$A$5:$CL$846,76,0),2)</f>
        <v>147020.4</v>
      </c>
      <c r="BZ233" s="32">
        <f>ROUND(VLOOKUP($B233,'3.ข้อมูลงบทดลองปัจจุบัน'!$A$5:$CL$846,77,0),2)</f>
        <v>0</v>
      </c>
      <c r="CA233" s="32">
        <f>ROUND(VLOOKUP($B233,'3.ข้อมูลงบทดลองปัจจุบัน'!$A$5:$CL$846,78,0),2)</f>
        <v>82888.899999999994</v>
      </c>
      <c r="CB233" s="32">
        <f>ROUND(VLOOKUP($B233,'3.ข้อมูลงบทดลองปัจจุบัน'!$A$5:$CL$846,79,0),2)</f>
        <v>0</v>
      </c>
      <c r="CC233" s="32">
        <f>ROUND(VLOOKUP($B233,'3.ข้อมูลงบทดลองปัจจุบัน'!$A$5:$CL$846,80,0),2)</f>
        <v>0</v>
      </c>
      <c r="CD233" s="32">
        <f>ROUND(VLOOKUP($B233,'3.ข้อมูลงบทดลองปัจจุบัน'!$A$5:$CL$846,81,0),2)</f>
        <v>0</v>
      </c>
      <c r="CE233" s="32">
        <f>ROUND(VLOOKUP($B233,'3.ข้อมูลงบทดลองปัจจุบัน'!$A$5:$CL$846,82,0),2)</f>
        <v>0</v>
      </c>
      <c r="CF233" s="32">
        <f>ROUND(VLOOKUP($B233,'3.ข้อมูลงบทดลองปัจจุบัน'!$A$5:$CL$846,83,0),2)</f>
        <v>0</v>
      </c>
      <c r="CG233" s="32">
        <f>ROUND(VLOOKUP($B233,'3.ข้อมูลงบทดลองปัจจุบัน'!$A$5:$CL$846,84,0),2)</f>
        <v>0</v>
      </c>
      <c r="CH233" s="32">
        <f>ROUND(VLOOKUP($B233,'3.ข้อมูลงบทดลองปัจจุบัน'!$A$5:$CL$846,85,0),2)</f>
        <v>0</v>
      </c>
      <c r="CI233" s="32">
        <f>ROUND(VLOOKUP($B233,'3.ข้อมูลงบทดลองปัจจุบัน'!$A$5:$CL$846,86,0),2)</f>
        <v>27777.8</v>
      </c>
      <c r="CJ233" s="32">
        <f>ROUND(VLOOKUP($B233,'3.ข้อมูลงบทดลองปัจจุบัน'!$A$5:$CL$846,87,0),2)</f>
        <v>0</v>
      </c>
      <c r="CK233" s="32">
        <f>ROUND(VLOOKUP($B233,'3.ข้อมูลงบทดลองปัจจุบัน'!$A$5:$CL$846,88,0),2)</f>
        <v>69221.100000000006</v>
      </c>
      <c r="CL233" s="32">
        <f>ROUND(VLOOKUP($B233,'3.ข้อมูลงบทดลองปัจจุบัน'!$A$5:$CL$846,89,0),2)</f>
        <v>490920.98</v>
      </c>
      <c r="CM233" s="32">
        <f>ROUND(VLOOKUP($B233,'3.ข้อมูลงบทดลองปัจจุบัน'!$A$5:$CL$846,90,0),2)</f>
        <v>19333.3</v>
      </c>
      <c r="CO233" s="75"/>
    </row>
    <row r="234" spans="1:93" x14ac:dyDescent="0.7">
      <c r="A234" s="118" t="s">
        <v>1473</v>
      </c>
      <c r="B234" s="101" t="s">
        <v>803</v>
      </c>
      <c r="C234" s="100" t="s">
        <v>804</v>
      </c>
      <c r="D234" s="32">
        <f>ROUND(VLOOKUP($B234,'3.ข้อมูลงบทดลองปัจจุบัน'!$A$5:$CL$846,3,0),2)</f>
        <v>0</v>
      </c>
      <c r="E234" s="32">
        <f>ROUND(VLOOKUP($B234,'3.ข้อมูลงบทดลองปัจจุบัน'!$A$5:$CL$846,4,0),2)</f>
        <v>0</v>
      </c>
      <c r="F234" s="32">
        <f>ROUND(VLOOKUP($B234,'3.ข้อมูลงบทดลองปัจจุบัน'!$A$5:$CL$846,5,0),2)</f>
        <v>0</v>
      </c>
      <c r="G234" s="32">
        <f>ROUND(VLOOKUP($B234,'3.ข้อมูลงบทดลองปัจจุบัน'!$A$5:$CL$846,6,0),2)</f>
        <v>0</v>
      </c>
      <c r="H234" s="32">
        <f>ROUND(VLOOKUP($B234,'3.ข้อมูลงบทดลองปัจจุบัน'!$A$5:$CL$846,7,0),2)</f>
        <v>0</v>
      </c>
      <c r="I234" s="32">
        <f>ROUND(VLOOKUP($B234,'3.ข้อมูลงบทดลองปัจจุบัน'!$A$5:$CL$846,8,0),2)</f>
        <v>0</v>
      </c>
      <c r="J234" s="32">
        <f>ROUND(VLOOKUP($B234,'3.ข้อมูลงบทดลองปัจจุบัน'!$A$5:$CL$846,9,0),2)</f>
        <v>0</v>
      </c>
      <c r="K234" s="32">
        <f>ROUND(VLOOKUP($B234,'3.ข้อมูลงบทดลองปัจจุบัน'!$A$5:$CL$846,10,0),2)</f>
        <v>0</v>
      </c>
      <c r="L234" s="32">
        <f>ROUND(VLOOKUP($B234,'3.ข้อมูลงบทดลองปัจจุบัน'!$A$5:$CL$846,11,0),2)</f>
        <v>0</v>
      </c>
      <c r="M234" s="32">
        <f>ROUND(VLOOKUP($B234,'3.ข้อมูลงบทดลองปัจจุบัน'!$A$5:$CL$846,12,0),2)</f>
        <v>0</v>
      </c>
      <c r="N234" s="32">
        <f>ROUND(VLOOKUP($B234,'3.ข้อมูลงบทดลองปัจจุบัน'!$A$5:$CL$846,13,0),2)</f>
        <v>0</v>
      </c>
      <c r="O234" s="32">
        <f>ROUND(VLOOKUP($B234,'3.ข้อมูลงบทดลองปัจจุบัน'!$A$5:$CL$846,14,0),2)</f>
        <v>0</v>
      </c>
      <c r="P234" s="32">
        <f>ROUND(VLOOKUP($B234,'3.ข้อมูลงบทดลองปัจจุบัน'!$A$5:$CL$846,15,0),2)</f>
        <v>0</v>
      </c>
      <c r="Q234" s="32">
        <f>ROUND(VLOOKUP($B234,'3.ข้อมูลงบทดลองปัจจุบัน'!$A$5:$CL$846,16,0),2)</f>
        <v>0</v>
      </c>
      <c r="R234" s="32">
        <f>ROUND(VLOOKUP($B234,'3.ข้อมูลงบทดลองปัจจุบัน'!$A$5:$CL$846,17,0),2)</f>
        <v>5540.2</v>
      </c>
      <c r="S234" s="32">
        <f>ROUND(VLOOKUP($B234,'3.ข้อมูลงบทดลองปัจจุบัน'!$A$5:$CL$846,18,0),2)</f>
        <v>0</v>
      </c>
      <c r="T234" s="32">
        <f>ROUND(VLOOKUP($B234,'3.ข้อมูลงบทดลองปัจจุบัน'!$A$5:$CL$846,19,0),2)</f>
        <v>0</v>
      </c>
      <c r="U234" s="32">
        <f>ROUND(VLOOKUP($B234,'3.ข้อมูลงบทดลองปัจจุบัน'!$A$5:$CL$846,20,0),2)</f>
        <v>0</v>
      </c>
      <c r="V234" s="32">
        <f>ROUND(VLOOKUP($B234,'3.ข้อมูลงบทดลองปัจจุบัน'!$A$5:$CL$846,21,0),2)</f>
        <v>0</v>
      </c>
      <c r="W234" s="32">
        <f>ROUND(VLOOKUP($B234,'3.ข้อมูลงบทดลองปัจจุบัน'!$A$5:$CL$846,22,0),2)</f>
        <v>0</v>
      </c>
      <c r="X234" s="32">
        <f>ROUND(VLOOKUP($B234,'3.ข้อมูลงบทดลองปัจจุบัน'!$A$5:$CL$846,23,0),2)</f>
        <v>0</v>
      </c>
      <c r="Y234" s="32">
        <f>ROUND(VLOOKUP($B234,'3.ข้อมูลงบทดลองปัจจุบัน'!$A$5:$CL$846,24,0),2)</f>
        <v>0</v>
      </c>
      <c r="Z234" s="32">
        <f>ROUND(VLOOKUP($B234,'3.ข้อมูลงบทดลองปัจจุบัน'!$A$5:$CL$846,25,0),2)</f>
        <v>0</v>
      </c>
      <c r="AA234" s="32">
        <f>ROUND(VLOOKUP($B234,'3.ข้อมูลงบทดลองปัจจุบัน'!$A$5:$CL$846,26,0),2)</f>
        <v>0</v>
      </c>
      <c r="AB234" s="32">
        <f>ROUND(VLOOKUP($B234,'3.ข้อมูลงบทดลองปัจจุบัน'!$A$5:$CL$846,27,0),2)</f>
        <v>0</v>
      </c>
      <c r="AC234" s="32">
        <f>ROUND(VLOOKUP($B234,'3.ข้อมูลงบทดลองปัจจุบัน'!$A$5:$CL$846,28,0),2)</f>
        <v>0</v>
      </c>
      <c r="AD234" s="32">
        <f>ROUND(VLOOKUP($B234,'3.ข้อมูลงบทดลองปัจจุบัน'!$A$5:$CL$846,29,0),2)</f>
        <v>0</v>
      </c>
      <c r="AE234" s="32">
        <f>ROUND(VLOOKUP($B234,'3.ข้อมูลงบทดลองปัจจุบัน'!$A$5:$CL$846,30,0),2)</f>
        <v>0</v>
      </c>
      <c r="AF234" s="32">
        <f>ROUND(VLOOKUP($B234,'3.ข้อมูลงบทดลองปัจจุบัน'!$A$5:$CL$846,31,0),2)</f>
        <v>0</v>
      </c>
      <c r="AG234" s="32">
        <f>ROUND(VLOOKUP($B234,'3.ข้อมูลงบทดลองปัจจุบัน'!$A$5:$CL$846,32,0),2)</f>
        <v>0</v>
      </c>
      <c r="AH234" s="32">
        <f>ROUND(VLOOKUP($B234,'3.ข้อมูลงบทดลองปัจจุบัน'!$A$5:$CL$846,33,0),2)</f>
        <v>0</v>
      </c>
      <c r="AI234" s="32">
        <f>ROUND(VLOOKUP($B234,'3.ข้อมูลงบทดลองปัจจุบัน'!$A$5:$CL$846,34,0),2)</f>
        <v>0</v>
      </c>
      <c r="AJ234" s="32">
        <f>ROUND(VLOOKUP($B234,'3.ข้อมูลงบทดลองปัจจุบัน'!$A$5:$CL$846,35,0),2)</f>
        <v>0</v>
      </c>
      <c r="AK234" s="32">
        <f>ROUND(VLOOKUP($B234,'3.ข้อมูลงบทดลองปัจจุบัน'!$A$5:$CL$846,36,0),2)</f>
        <v>0</v>
      </c>
      <c r="AL234" s="32">
        <f>ROUND(VLOOKUP($B234,'3.ข้อมูลงบทดลองปัจจุบัน'!$A$5:$CL$846,37,0),2)</f>
        <v>166066.07999999999</v>
      </c>
      <c r="AM234" s="32">
        <f>ROUND(VLOOKUP($B234,'3.ข้อมูลงบทดลองปัจจุบัน'!$A$5:$CL$846,38,0),2)</f>
        <v>0</v>
      </c>
      <c r="AN234" s="32">
        <f>ROUND(VLOOKUP($B234,'3.ข้อมูลงบทดลองปัจจุบัน'!$A$5:$CL$846,39,0),2)</f>
        <v>0</v>
      </c>
      <c r="AO234" s="32">
        <f>ROUND(VLOOKUP($B234,'3.ข้อมูลงบทดลองปัจจุบัน'!$A$5:$CL$846,40,0),2)</f>
        <v>0</v>
      </c>
      <c r="AP234" s="32">
        <f>ROUND(VLOOKUP($B234,'3.ข้อมูลงบทดลองปัจจุบัน'!$A$5:$CL$846,41,0),2)</f>
        <v>0</v>
      </c>
      <c r="AQ234" s="32">
        <f>ROUND(VLOOKUP($B234,'3.ข้อมูลงบทดลองปัจจุบัน'!$A$5:$CL$846,42,0),2)</f>
        <v>0</v>
      </c>
      <c r="AR234" s="32">
        <f>ROUND(VLOOKUP($B234,'3.ข้อมูลงบทดลองปัจจุบัน'!$A$5:$CL$846,43,0),2)</f>
        <v>0</v>
      </c>
      <c r="AS234" s="32">
        <f>ROUND(VLOOKUP($B234,'3.ข้อมูลงบทดลองปัจจุบัน'!$A$5:$CL$846,44,0),2)</f>
        <v>0</v>
      </c>
      <c r="AT234" s="32">
        <f>ROUND(VLOOKUP($B234,'3.ข้อมูลงบทดลองปัจจุบัน'!$A$5:$CL$846,45,0),2)</f>
        <v>0</v>
      </c>
      <c r="AU234" s="32">
        <f>ROUND(VLOOKUP($B234,'3.ข้อมูลงบทดลองปัจจุบัน'!$A$5:$CL$846,46,0),2)</f>
        <v>0</v>
      </c>
      <c r="AV234" s="32">
        <f>ROUND(VLOOKUP($B234,'3.ข้อมูลงบทดลองปัจจุบัน'!$A$5:$CL$846,47,0),2)</f>
        <v>0</v>
      </c>
      <c r="AW234" s="32">
        <f>ROUND(VLOOKUP($B234,'3.ข้อมูลงบทดลองปัจจุบัน'!$A$5:$CL$846,48,0),2)</f>
        <v>0</v>
      </c>
      <c r="AX234" s="32">
        <f>ROUND(VLOOKUP($B234,'3.ข้อมูลงบทดลองปัจจุบัน'!$A$5:$CL$846,49,0),2)</f>
        <v>0</v>
      </c>
      <c r="AY234" s="32">
        <f>ROUND(VLOOKUP($B234,'3.ข้อมูลงบทดลองปัจจุบัน'!$A$5:$CL$846,50,0),2)</f>
        <v>0</v>
      </c>
      <c r="AZ234" s="32">
        <f>ROUND(VLOOKUP($B234,'3.ข้อมูลงบทดลองปัจจุบัน'!$A$5:$CL$846,51,0),2)</f>
        <v>0</v>
      </c>
      <c r="BA234" s="32">
        <f>ROUND(VLOOKUP($B234,'3.ข้อมูลงบทดลองปัจจุบัน'!$A$5:$CL$846,52,0),2)</f>
        <v>0</v>
      </c>
      <c r="BB234" s="32">
        <f>ROUND(VLOOKUP($B234,'3.ข้อมูลงบทดลองปัจจุบัน'!$A$5:$CL$846,53,0),2)</f>
        <v>0</v>
      </c>
      <c r="BC234" s="32">
        <f>ROUND(VLOOKUP($B234,'3.ข้อมูลงบทดลองปัจจุบัน'!$A$5:$CL$846,54,0),2)</f>
        <v>0</v>
      </c>
      <c r="BD234" s="32">
        <f>ROUND(VLOOKUP($B234,'3.ข้อมูลงบทดลองปัจจุบัน'!$A$5:$CL$846,55,0),2)</f>
        <v>219915.1</v>
      </c>
      <c r="BE234" s="32">
        <f>ROUND(VLOOKUP($B234,'3.ข้อมูลงบทดลองปัจจุบัน'!$A$5:$CL$846,56,0),2)</f>
        <v>0</v>
      </c>
      <c r="BF234" s="32">
        <f>ROUND(VLOOKUP($B234,'3.ข้อมูลงบทดลองปัจจุบัน'!$A$5:$CL$846,57,0),2)</f>
        <v>19944.400000000001</v>
      </c>
      <c r="BG234" s="32">
        <f>ROUND(VLOOKUP($B234,'3.ข้อมูลงบทดลองปัจจุบัน'!$A$5:$CL$846,58,0),2)</f>
        <v>0</v>
      </c>
      <c r="BH234" s="32">
        <f>ROUND(VLOOKUP($B234,'3.ข้อมูลงบทดลองปัจจุบัน'!$A$5:$CL$846,59,0),2)</f>
        <v>93892.9</v>
      </c>
      <c r="BI234" s="32">
        <f>ROUND(VLOOKUP($B234,'3.ข้อมูลงบทดลองปัจจุบัน'!$A$5:$CL$846,60,0),2)</f>
        <v>0</v>
      </c>
      <c r="BJ234" s="32">
        <f>ROUND(VLOOKUP($B234,'3.ข้อมูลงบทดลองปัจจุบัน'!$A$5:$CL$846,61,0),2)</f>
        <v>0</v>
      </c>
      <c r="BK234" s="32">
        <f>ROUND(VLOOKUP($B234,'3.ข้อมูลงบทดลองปัจจุบัน'!$A$5:$CL$846,62,0),2)</f>
        <v>0</v>
      </c>
      <c r="BL234" s="32">
        <f>ROUND(VLOOKUP($B234,'3.ข้อมูลงบทดลองปัจจุบัน'!$A$5:$CL$846,63,0),2)</f>
        <v>13761.4</v>
      </c>
      <c r="BM234" s="32">
        <f>ROUND(VLOOKUP($B234,'3.ข้อมูลงบทดลองปัจจุบัน'!$A$5:$CL$846,64,0),2)</f>
        <v>0</v>
      </c>
      <c r="BN234" s="32">
        <f>ROUND(VLOOKUP($B234,'3.ข้อมูลงบทดลองปัจจุบัน'!$A$5:$CL$846,65,0),2)</f>
        <v>0</v>
      </c>
      <c r="BO234" s="32">
        <f>ROUND(VLOOKUP($B234,'3.ข้อมูลงบทดลองปัจจุบัน'!$A$5:$CL$846,66,0),2)</f>
        <v>0</v>
      </c>
      <c r="BP234" s="32">
        <f>ROUND(VLOOKUP($B234,'3.ข้อมูลงบทดลองปัจจุบัน'!$A$5:$CL$846,67,0),2)</f>
        <v>0</v>
      </c>
      <c r="BQ234" s="32">
        <f>ROUND(VLOOKUP($B234,'3.ข้อมูลงบทดลองปัจจุบัน'!$A$5:$CL$846,68,0),2)</f>
        <v>0</v>
      </c>
      <c r="BR234" s="32">
        <f>ROUND(VLOOKUP($B234,'3.ข้อมูลงบทดลองปัจจุบัน'!$A$5:$CL$846,69,0),2)</f>
        <v>0</v>
      </c>
      <c r="BS234" s="32">
        <f>ROUND(VLOOKUP($B234,'3.ข้อมูลงบทดลองปัจจุบัน'!$A$5:$CL$846,70,0),2)</f>
        <v>275000</v>
      </c>
      <c r="BT234" s="32">
        <f>ROUND(VLOOKUP($B234,'3.ข้อมูลงบทดลองปัจจุบัน'!$A$5:$CL$846,71,0),2)</f>
        <v>0</v>
      </c>
      <c r="BU234" s="32">
        <f>ROUND(VLOOKUP($B234,'3.ข้อมูลงบทดลองปัจจุบัน'!$A$5:$CL$846,72,0),2)</f>
        <v>0</v>
      </c>
      <c r="BV234" s="32">
        <f>ROUND(VLOOKUP($B234,'3.ข้อมูลงบทดลองปัจจุบัน'!$A$5:$CL$846,73,0),2)</f>
        <v>0</v>
      </c>
      <c r="BW234" s="32">
        <f>ROUND(VLOOKUP($B234,'3.ข้อมูลงบทดลองปัจจุบัน'!$A$5:$CL$846,74,0),2)</f>
        <v>-0.88</v>
      </c>
      <c r="BX234" s="32">
        <f>ROUND(VLOOKUP($B234,'3.ข้อมูลงบทดลองปัจจุบัน'!$A$5:$CL$846,75,0),2)</f>
        <v>0</v>
      </c>
      <c r="BY234" s="32">
        <f>ROUND(VLOOKUP($B234,'3.ข้อมูลงบทดลองปัจจุบัน'!$A$5:$CL$846,76,0),2)</f>
        <v>119215.9</v>
      </c>
      <c r="BZ234" s="32">
        <f>ROUND(VLOOKUP($B234,'3.ข้อมูลงบทดลองปัจจุบัน'!$A$5:$CL$846,77,0),2)</f>
        <v>12057</v>
      </c>
      <c r="CA234" s="32">
        <f>ROUND(VLOOKUP($B234,'3.ข้อมูลงบทดลองปัจจุบัน'!$A$5:$CL$846,78,0),2)</f>
        <v>0</v>
      </c>
      <c r="CB234" s="32">
        <f>ROUND(VLOOKUP($B234,'3.ข้อมูลงบทดลองปัจจุบัน'!$A$5:$CL$846,79,0),2)</f>
        <v>0</v>
      </c>
      <c r="CC234" s="32">
        <f>ROUND(VLOOKUP($B234,'3.ข้อมูลงบทดลองปัจจุบัน'!$A$5:$CL$846,80,0),2)</f>
        <v>0</v>
      </c>
      <c r="CD234" s="32">
        <f>ROUND(VLOOKUP($B234,'3.ข้อมูลงบทดลองปัจจุบัน'!$A$5:$CL$846,81,0),2)</f>
        <v>0</v>
      </c>
      <c r="CE234" s="32">
        <f>ROUND(VLOOKUP($B234,'3.ข้อมูลงบทดลองปัจจุบัน'!$A$5:$CL$846,82,0),2)</f>
        <v>0</v>
      </c>
      <c r="CF234" s="32">
        <f>ROUND(VLOOKUP($B234,'3.ข้อมูลงบทดลองปัจจุบัน'!$A$5:$CL$846,83,0),2)</f>
        <v>0</v>
      </c>
      <c r="CG234" s="32">
        <f>ROUND(VLOOKUP($B234,'3.ข้อมูลงบทดลองปัจจุบัน'!$A$5:$CL$846,84,0),2)</f>
        <v>0</v>
      </c>
      <c r="CH234" s="32">
        <f>ROUND(VLOOKUP($B234,'3.ข้อมูลงบทดลองปัจจุบัน'!$A$5:$CL$846,85,0),2)</f>
        <v>0</v>
      </c>
      <c r="CI234" s="32">
        <f>ROUND(VLOOKUP($B234,'3.ข้อมูลงบทดลองปัจจุบัน'!$A$5:$CL$846,86,0),2)</f>
        <v>0</v>
      </c>
      <c r="CJ234" s="32">
        <f>ROUND(VLOOKUP($B234,'3.ข้อมูลงบทดลองปัจจุบัน'!$A$5:$CL$846,87,0),2)</f>
        <v>16388.8</v>
      </c>
      <c r="CK234" s="32">
        <f>ROUND(VLOOKUP($B234,'3.ข้อมูลงบทดลองปัจจุบัน'!$A$5:$CL$846,88,0),2)</f>
        <v>1657.5</v>
      </c>
      <c r="CL234" s="32">
        <f>ROUND(VLOOKUP($B234,'3.ข้อมูลงบทดลองปัจจุบัน'!$A$5:$CL$846,89,0),2)</f>
        <v>0</v>
      </c>
      <c r="CM234" s="32">
        <f>ROUND(VLOOKUP($B234,'3.ข้อมูลงบทดลองปัจจุบัน'!$A$5:$CL$846,90,0),2)</f>
        <v>0</v>
      </c>
      <c r="CO234" s="75"/>
    </row>
    <row r="235" spans="1:93" x14ac:dyDescent="0.7">
      <c r="A235" s="118" t="s">
        <v>1473</v>
      </c>
      <c r="B235" s="101" t="s">
        <v>805</v>
      </c>
      <c r="C235" s="100" t="s">
        <v>806</v>
      </c>
      <c r="D235" s="32">
        <f>ROUND(VLOOKUP($B235,'3.ข้อมูลงบทดลองปัจจุบัน'!$A$5:$CL$846,3,0),2)</f>
        <v>0</v>
      </c>
      <c r="E235" s="32">
        <f>ROUND(VLOOKUP($B235,'3.ข้อมูลงบทดลองปัจจุบัน'!$A$5:$CL$846,4,0),2)</f>
        <v>0</v>
      </c>
      <c r="F235" s="32">
        <f>ROUND(VLOOKUP($B235,'3.ข้อมูลงบทดลองปัจจุบัน'!$A$5:$CL$846,5,0),2)</f>
        <v>66420.179999999993</v>
      </c>
      <c r="G235" s="32">
        <f>ROUND(VLOOKUP($B235,'3.ข้อมูลงบทดลองปัจจุบัน'!$A$5:$CL$846,6,0),2)</f>
        <v>0</v>
      </c>
      <c r="H235" s="32">
        <f>ROUND(VLOOKUP($B235,'3.ข้อมูลงบทดลองปัจจุบัน'!$A$5:$CL$846,7,0),2)</f>
        <v>13927.62</v>
      </c>
      <c r="I235" s="32">
        <f>ROUND(VLOOKUP($B235,'3.ข้อมูลงบทดลองปัจจุบัน'!$A$5:$CL$846,8,0),2)</f>
        <v>7073.56</v>
      </c>
      <c r="J235" s="32">
        <f>ROUND(VLOOKUP($B235,'3.ข้อมูลงบทดลองปัจจุบัน'!$A$5:$CL$846,9,0),2)</f>
        <v>0</v>
      </c>
      <c r="K235" s="32">
        <f>ROUND(VLOOKUP($B235,'3.ข้อมูลงบทดลองปัจจุบัน'!$A$5:$CL$846,10,0),2)</f>
        <v>19978.04</v>
      </c>
      <c r="L235" s="32">
        <f>ROUND(VLOOKUP($B235,'3.ข้อมูลงบทดลองปัจจุบัน'!$A$5:$CL$846,11,0),2)</f>
        <v>92700.7</v>
      </c>
      <c r="M235" s="32">
        <f>ROUND(VLOOKUP($B235,'3.ข้อมูลงบทดลองปัจจุบัน'!$A$5:$CL$846,12,0),2)</f>
        <v>0</v>
      </c>
      <c r="N235" s="32">
        <f>ROUND(VLOOKUP($B235,'3.ข้อมูลงบทดลองปัจจุบัน'!$A$5:$CL$846,13,0),2)</f>
        <v>143265.91</v>
      </c>
      <c r="O235" s="32">
        <f>ROUND(VLOOKUP($B235,'3.ข้อมูลงบทดลองปัจจุบัน'!$A$5:$CL$846,14,0),2)</f>
        <v>0</v>
      </c>
      <c r="P235" s="32">
        <f>ROUND(VLOOKUP($B235,'3.ข้อมูลงบทดลองปัจจุบัน'!$A$5:$CL$846,15,0),2)</f>
        <v>0</v>
      </c>
      <c r="Q235" s="32">
        <f>ROUND(VLOOKUP($B235,'3.ข้อมูลงบทดลองปัจจุบัน'!$A$5:$CL$846,16,0),2)</f>
        <v>0</v>
      </c>
      <c r="R235" s="32">
        <f>ROUND(VLOOKUP($B235,'3.ข้อมูลงบทดลองปัจจุบัน'!$A$5:$CL$846,17,0),2)</f>
        <v>68432.800000000003</v>
      </c>
      <c r="S235" s="32">
        <f>ROUND(VLOOKUP($B235,'3.ข้อมูลงบทดลองปัจจุบัน'!$A$5:$CL$846,18,0),2)</f>
        <v>51372.2</v>
      </c>
      <c r="T235" s="32">
        <f>ROUND(VLOOKUP($B235,'3.ข้อมูลงบทดลองปัจจุบัน'!$A$5:$CL$846,19,0),2)</f>
        <v>16222.2</v>
      </c>
      <c r="U235" s="32">
        <f>ROUND(VLOOKUP($B235,'3.ข้อมูลงบทดลองปัจจุบัน'!$A$5:$CL$846,20,0),2)</f>
        <v>86083.3</v>
      </c>
      <c r="V235" s="32">
        <f>ROUND(VLOOKUP($B235,'3.ข้อมูลงบทดลองปัจจุบัน'!$A$5:$CL$846,21,0),2)</f>
        <v>29421.1</v>
      </c>
      <c r="W235" s="32">
        <f>ROUND(VLOOKUP($B235,'3.ข้อมูลงบทดลองปัจจุบัน'!$A$5:$CL$846,22,0),2)</f>
        <v>3166.7</v>
      </c>
      <c r="X235" s="32">
        <f>ROUND(VLOOKUP($B235,'3.ข้อมูลงบทดลองปัจจุบัน'!$A$5:$CL$846,23,0),2)</f>
        <v>0</v>
      </c>
      <c r="Y235" s="32">
        <f>ROUND(VLOOKUP($B235,'3.ข้อมูลงบทดลองปัจจุบัน'!$A$5:$CL$846,24,0),2)</f>
        <v>41960.34</v>
      </c>
      <c r="Z235" s="32">
        <f>ROUND(VLOOKUP($B235,'3.ข้อมูลงบทดลองปัจจุบัน'!$A$5:$CL$846,25,0),2)</f>
        <v>172264.16</v>
      </c>
      <c r="AA235" s="32">
        <f>ROUND(VLOOKUP($B235,'3.ข้อมูลงบทดลองปัจจุบัน'!$A$5:$CL$846,26,0),2)</f>
        <v>0</v>
      </c>
      <c r="AB235" s="32">
        <f>ROUND(VLOOKUP($B235,'3.ข้อมูลงบทดลองปัจจุบัน'!$A$5:$CL$846,27,0),2)</f>
        <v>0</v>
      </c>
      <c r="AC235" s="32">
        <f>ROUND(VLOOKUP($B235,'3.ข้อมูลงบทดลองปัจจุบัน'!$A$5:$CL$846,28,0),2)</f>
        <v>46834.400000000001</v>
      </c>
      <c r="AD235" s="32">
        <f>ROUND(VLOOKUP($B235,'3.ข้อมูลงบทดลองปัจจุบัน'!$A$5:$CL$846,29,0),2)</f>
        <v>0</v>
      </c>
      <c r="AE235" s="32">
        <f>ROUND(VLOOKUP($B235,'3.ข้อมูลงบทดลองปัจจุบัน'!$A$5:$CL$846,30,0),2)</f>
        <v>28675</v>
      </c>
      <c r="AF235" s="32">
        <f>ROUND(VLOOKUP($B235,'3.ข้อมูลงบทดลองปัจจุบัน'!$A$5:$CL$846,31,0),2)</f>
        <v>34372.83</v>
      </c>
      <c r="AG235" s="32">
        <f>ROUND(VLOOKUP($B235,'3.ข้อมูลงบทดลองปัจจุบัน'!$A$5:$CL$846,32,0),2)</f>
        <v>0</v>
      </c>
      <c r="AH235" s="32">
        <f>ROUND(VLOOKUP($B235,'3.ข้อมูลงบทดลองปัจจุบัน'!$A$5:$CL$846,33,0),2)</f>
        <v>24122.5</v>
      </c>
      <c r="AI235" s="32">
        <f>ROUND(VLOOKUP($B235,'3.ข้อมูลงบทดลองปัจจุบัน'!$A$5:$CL$846,34,0),2)</f>
        <v>66709.759999999995</v>
      </c>
      <c r="AJ235" s="32">
        <f>ROUND(VLOOKUP($B235,'3.ข้อมูลงบทดลองปัจจุบัน'!$A$5:$CL$846,35,0),2)</f>
        <v>22765.29</v>
      </c>
      <c r="AK235" s="32">
        <f>ROUND(VLOOKUP($B235,'3.ข้อมูลงบทดลองปัจจุบัน'!$A$5:$CL$846,36,0),2)</f>
        <v>63083.34</v>
      </c>
      <c r="AL235" s="32">
        <f>ROUND(VLOOKUP($B235,'3.ข้อมูลงบทดลองปัจจุบัน'!$A$5:$CL$846,37,0),2)</f>
        <v>214012.96</v>
      </c>
      <c r="AM235" s="32">
        <f>ROUND(VLOOKUP($B235,'3.ข้อมูลงบทดลองปัจจุบัน'!$A$5:$CL$846,38,0),2)</f>
        <v>0</v>
      </c>
      <c r="AN235" s="32">
        <f>ROUND(VLOOKUP($B235,'3.ข้อมูลงบทดลองปัจจุบัน'!$A$5:$CL$846,39,0),2)</f>
        <v>0</v>
      </c>
      <c r="AO235" s="32">
        <f>ROUND(VLOOKUP($B235,'3.ข้อมูลงบทดลองปัจจุบัน'!$A$5:$CL$846,40,0),2)</f>
        <v>16137.93</v>
      </c>
      <c r="AP235" s="32">
        <f>ROUND(VLOOKUP($B235,'3.ข้อมูลงบทดลองปัจจุบัน'!$A$5:$CL$846,41,0),2)</f>
        <v>0</v>
      </c>
      <c r="AQ235" s="32">
        <f>ROUND(VLOOKUP($B235,'3.ข้อมูลงบทดลองปัจจุบัน'!$A$5:$CL$846,42,0),2)</f>
        <v>18700.09</v>
      </c>
      <c r="AR235" s="32">
        <f>ROUND(VLOOKUP($B235,'3.ข้อมูลงบทดลองปัจจุบัน'!$A$5:$CL$846,43,0),2)</f>
        <v>13000</v>
      </c>
      <c r="AS235" s="32">
        <f>ROUND(VLOOKUP($B235,'3.ข้อมูลงบทดลองปัจจุบัน'!$A$5:$CL$846,44,0),2)</f>
        <v>0</v>
      </c>
      <c r="AT235" s="32">
        <f>ROUND(VLOOKUP($B235,'3.ข้อมูลงบทดลองปัจจุบัน'!$A$5:$CL$846,45,0),2)</f>
        <v>50161.599999999999</v>
      </c>
      <c r="AU235" s="32">
        <f>ROUND(VLOOKUP($B235,'3.ข้อมูลงบทดลองปัจจุบัน'!$A$5:$CL$846,46,0),2)</f>
        <v>80084.259999999995</v>
      </c>
      <c r="AV235" s="32">
        <f>ROUND(VLOOKUP($B235,'3.ข้อมูลงบทดลองปัจจุบัน'!$A$5:$CL$846,47,0),2)</f>
        <v>0</v>
      </c>
      <c r="AW235" s="32">
        <f>ROUND(VLOOKUP($B235,'3.ข้อมูลงบทดลองปัจจุบัน'!$A$5:$CL$846,48,0),2)</f>
        <v>0</v>
      </c>
      <c r="AX235" s="32">
        <f>ROUND(VLOOKUP($B235,'3.ข้อมูลงบทดลองปัจจุบัน'!$A$5:$CL$846,49,0),2)</f>
        <v>0</v>
      </c>
      <c r="AY235" s="32">
        <f>ROUND(VLOOKUP($B235,'3.ข้อมูลงบทดลองปัจจุบัน'!$A$5:$CL$846,50,0),2)</f>
        <v>0</v>
      </c>
      <c r="AZ235" s="32">
        <f>ROUND(VLOOKUP($B235,'3.ข้อมูลงบทดลองปัจจุบัน'!$A$5:$CL$846,51,0),2)</f>
        <v>0</v>
      </c>
      <c r="BA235" s="32">
        <f>ROUND(VLOOKUP($B235,'3.ข้อมูลงบทดลองปัจจุบัน'!$A$5:$CL$846,52,0),2)</f>
        <v>96466.7</v>
      </c>
      <c r="BB235" s="32">
        <f>ROUND(VLOOKUP($B235,'3.ข้อมูลงบทดลองปัจจุบัน'!$A$5:$CL$846,53,0),2)</f>
        <v>110888.9</v>
      </c>
      <c r="BC235" s="32">
        <f>ROUND(VLOOKUP($B235,'3.ข้อมูลงบทดลองปัจจุบัน'!$A$5:$CL$846,54,0),2)</f>
        <v>0</v>
      </c>
      <c r="BD235" s="32">
        <f>ROUND(VLOOKUP($B235,'3.ข้อมูลงบทดลองปัจจุบัน'!$A$5:$CL$846,55,0),2)</f>
        <v>2436.6</v>
      </c>
      <c r="BE235" s="32">
        <f>ROUND(VLOOKUP($B235,'3.ข้อมูลงบทดลองปัจจุบัน'!$A$5:$CL$846,56,0),2)</f>
        <v>202283.04</v>
      </c>
      <c r="BF235" s="32">
        <f>ROUND(VLOOKUP($B235,'3.ข้อมูลงบทดลองปัจจุบัน'!$A$5:$CL$846,57,0),2)</f>
        <v>0</v>
      </c>
      <c r="BG235" s="32">
        <f>ROUND(VLOOKUP($B235,'3.ข้อมูลงบทดลองปัจจุบัน'!$A$5:$CL$846,58,0),2)</f>
        <v>76391.7</v>
      </c>
      <c r="BH235" s="32">
        <f>ROUND(VLOOKUP($B235,'3.ข้อมูลงบทดลองปัจจุบัน'!$A$5:$CL$846,59,0),2)</f>
        <v>268691.59999999998</v>
      </c>
      <c r="BI235" s="32">
        <f>ROUND(VLOOKUP($B235,'3.ข้อมูลงบทดลองปัจจุบัน'!$A$5:$CL$846,60,0),2)</f>
        <v>56841.3</v>
      </c>
      <c r="BJ235" s="32">
        <f>ROUND(VLOOKUP($B235,'3.ข้อมูลงบทดลองปัจจุบัน'!$A$5:$CL$846,61,0),2)</f>
        <v>136155.29999999999</v>
      </c>
      <c r="BK235" s="32">
        <f>ROUND(VLOOKUP($B235,'3.ข้อมูลงบทดลองปัจจุบัน'!$A$5:$CL$846,62,0),2)</f>
        <v>5221.28</v>
      </c>
      <c r="BL235" s="32">
        <f>ROUND(VLOOKUP($B235,'3.ข้อมูลงบทดลองปัจจุบัน'!$A$5:$CL$846,63,0),2)</f>
        <v>0</v>
      </c>
      <c r="BM235" s="32">
        <f>ROUND(VLOOKUP($B235,'3.ข้อมูลงบทดลองปัจจุบัน'!$A$5:$CL$846,64,0),2)</f>
        <v>0</v>
      </c>
      <c r="BN235" s="32">
        <f>ROUND(VLOOKUP($B235,'3.ข้อมูลงบทดลองปัจจุบัน'!$A$5:$CL$846,65,0),2)</f>
        <v>21356.59</v>
      </c>
      <c r="BO235" s="32">
        <f>ROUND(VLOOKUP($B235,'3.ข้อมูลงบทดลองปัจจุบัน'!$A$5:$CL$846,66,0),2)</f>
        <v>43144.4</v>
      </c>
      <c r="BP235" s="32">
        <f>ROUND(VLOOKUP($B235,'3.ข้อมูลงบทดลองปัจจุบัน'!$A$5:$CL$846,67,0),2)</f>
        <v>74200</v>
      </c>
      <c r="BQ235" s="32">
        <f>ROUND(VLOOKUP($B235,'3.ข้อมูลงบทดลองปัจจุบัน'!$A$5:$CL$846,68,0),2)</f>
        <v>13897.1</v>
      </c>
      <c r="BR235" s="32">
        <f>ROUND(VLOOKUP($B235,'3.ข้อมูลงบทดลองปัจจุบัน'!$A$5:$CL$846,69,0),2)</f>
        <v>0</v>
      </c>
      <c r="BS235" s="32">
        <f>ROUND(VLOOKUP($B235,'3.ข้อมูลงบทดลองปัจจุบัน'!$A$5:$CL$846,70,0),2)</f>
        <v>12222.2</v>
      </c>
      <c r="BT235" s="32">
        <f>ROUND(VLOOKUP($B235,'3.ข้อมูลงบทดลองปัจจุบัน'!$A$5:$CL$846,71,0),2)</f>
        <v>0</v>
      </c>
      <c r="BU235" s="32">
        <f>ROUND(VLOOKUP($B235,'3.ข้อมูลงบทดลองปัจจุบัน'!$A$5:$CL$846,72,0),2)</f>
        <v>20806.5</v>
      </c>
      <c r="BV235" s="32">
        <f>ROUND(VLOOKUP($B235,'3.ข้อมูลงบทดลองปัจจุบัน'!$A$5:$CL$846,73,0),2)</f>
        <v>128540.65</v>
      </c>
      <c r="BW235" s="32">
        <f>ROUND(VLOOKUP($B235,'3.ข้อมูลงบทดลองปัจจุบัน'!$A$5:$CL$846,74,0),2)</f>
        <v>15698.3</v>
      </c>
      <c r="BX235" s="32">
        <f>ROUND(VLOOKUP($B235,'3.ข้อมูลงบทดลองปัจจุบัน'!$A$5:$CL$846,75,0),2)</f>
        <v>29130.2</v>
      </c>
      <c r="BY235" s="32">
        <f>ROUND(VLOOKUP($B235,'3.ข้อมูลงบทดลองปัจจุบัน'!$A$5:$CL$846,76,0),2)</f>
        <v>79241.48</v>
      </c>
      <c r="BZ235" s="32">
        <f>ROUND(VLOOKUP($B235,'3.ข้อมูลงบทดลองปัจจุบัน'!$A$5:$CL$846,77,0),2)</f>
        <v>12333.3</v>
      </c>
      <c r="CA235" s="32">
        <f>ROUND(VLOOKUP($B235,'3.ข้อมูลงบทดลองปัจจุบัน'!$A$5:$CL$846,78,0),2)</f>
        <v>20571.8</v>
      </c>
      <c r="CB235" s="32">
        <f>ROUND(VLOOKUP($B235,'3.ข้อมูลงบทดลองปัจจุบัน'!$A$5:$CL$846,79,0),2)</f>
        <v>0</v>
      </c>
      <c r="CC235" s="32">
        <f>ROUND(VLOOKUP($B235,'3.ข้อมูลงบทดลองปัจจุบัน'!$A$5:$CL$846,80,0),2)</f>
        <v>91848.5</v>
      </c>
      <c r="CD235" s="32">
        <f>ROUND(VLOOKUP($B235,'3.ข้อมูลงบทดลองปัจจุบัน'!$A$5:$CL$846,81,0),2)</f>
        <v>52222.21</v>
      </c>
      <c r="CE235" s="32">
        <f>ROUND(VLOOKUP($B235,'3.ข้อมูลงบทดลองปัจจุบัน'!$A$5:$CL$846,82,0),2)</f>
        <v>0</v>
      </c>
      <c r="CF235" s="32">
        <f>ROUND(VLOOKUP($B235,'3.ข้อมูลงบทดลองปัจจุบัน'!$A$5:$CL$846,83,0),2)</f>
        <v>14666.6</v>
      </c>
      <c r="CG235" s="32">
        <f>ROUND(VLOOKUP($B235,'3.ข้อมูลงบทดลองปัจจุบัน'!$A$5:$CL$846,84,0),2)</f>
        <v>11277.23</v>
      </c>
      <c r="CH235" s="32">
        <f>ROUND(VLOOKUP($B235,'3.ข้อมูลงบทดลองปัจจุบัน'!$A$5:$CL$846,85,0),2)</f>
        <v>0</v>
      </c>
      <c r="CI235" s="32">
        <f>ROUND(VLOOKUP($B235,'3.ข้อมูลงบทดลองปัจจุบัน'!$A$5:$CL$846,86,0),2)</f>
        <v>45750</v>
      </c>
      <c r="CJ235" s="32">
        <f>ROUND(VLOOKUP($B235,'3.ข้อมูลงบทดลองปัจจุบัน'!$A$5:$CL$846,87,0),2)</f>
        <v>0</v>
      </c>
      <c r="CK235" s="32">
        <f>ROUND(VLOOKUP($B235,'3.ข้อมูลงบทดลองปัจจุบัน'!$A$5:$CL$846,88,0),2)</f>
        <v>156781.20000000001</v>
      </c>
      <c r="CL235" s="32">
        <f>ROUND(VLOOKUP($B235,'3.ข้อมูลงบทดลองปัจจุบัน'!$A$5:$CL$846,89,0),2)</f>
        <v>0</v>
      </c>
      <c r="CM235" s="32">
        <f>ROUND(VLOOKUP($B235,'3.ข้อมูลงบทดลองปัจจุบัน'!$A$5:$CL$846,90,0),2)</f>
        <v>6933.3</v>
      </c>
      <c r="CO235" s="75"/>
    </row>
    <row r="236" spans="1:93" x14ac:dyDescent="0.7">
      <c r="A236" s="118" t="s">
        <v>1473</v>
      </c>
      <c r="B236" s="101" t="s">
        <v>807</v>
      </c>
      <c r="C236" s="100" t="s">
        <v>808</v>
      </c>
      <c r="D236" s="32">
        <f>ROUND(VLOOKUP($B236,'3.ข้อมูลงบทดลองปัจจุบัน'!$A$5:$CL$846,3,0),2)</f>
        <v>269189.02</v>
      </c>
      <c r="E236" s="32">
        <f>ROUND(VLOOKUP($B236,'3.ข้อมูลงบทดลองปัจจุบัน'!$A$5:$CL$846,4,0),2)</f>
        <v>278478.15999999997</v>
      </c>
      <c r="F236" s="32">
        <f>ROUND(VLOOKUP($B236,'3.ข้อมูลงบทดลองปัจจุบัน'!$A$5:$CL$846,5,0),2)</f>
        <v>172090.75</v>
      </c>
      <c r="G236" s="32">
        <f>ROUND(VLOOKUP($B236,'3.ข้อมูลงบทดลองปัจจุบัน'!$A$5:$CL$846,6,0),2)</f>
        <v>143054.93</v>
      </c>
      <c r="H236" s="32">
        <f>ROUND(VLOOKUP($B236,'3.ข้อมูลงบทดลองปัจจุบัน'!$A$5:$CL$846,7,0),2)</f>
        <v>50076.12</v>
      </c>
      <c r="I236" s="32">
        <f>ROUND(VLOOKUP($B236,'3.ข้อมูลงบทดลองปัจจุบัน'!$A$5:$CL$846,8,0),2)</f>
        <v>151550.9</v>
      </c>
      <c r="J236" s="32">
        <f>ROUND(VLOOKUP($B236,'3.ข้อมูลงบทดลองปัจจุบัน'!$A$5:$CL$846,9,0),2)</f>
        <v>263812.96000000002</v>
      </c>
      <c r="K236" s="32">
        <f>ROUND(VLOOKUP($B236,'3.ข้อมูลงบทดลองปัจจุบัน'!$A$5:$CL$846,10,0),2)</f>
        <v>348538.05</v>
      </c>
      <c r="L236" s="32">
        <f>ROUND(VLOOKUP($B236,'3.ข้อมูลงบทดลองปัจจุบัน'!$A$5:$CL$846,11,0),2)</f>
        <v>215678.42</v>
      </c>
      <c r="M236" s="32">
        <f>ROUND(VLOOKUP($B236,'3.ข้อมูลงบทดลองปัจจุบัน'!$A$5:$CL$846,12,0),2)</f>
        <v>502688.66</v>
      </c>
      <c r="N236" s="32">
        <f>ROUND(VLOOKUP($B236,'3.ข้อมูลงบทดลองปัจจุบัน'!$A$5:$CL$846,13,0),2)</f>
        <v>200173.52</v>
      </c>
      <c r="O236" s="32">
        <f>ROUND(VLOOKUP($B236,'3.ข้อมูลงบทดลองปัจจุบัน'!$A$5:$CL$846,14,0),2)</f>
        <v>200949.18</v>
      </c>
      <c r="P236" s="32">
        <f>ROUND(VLOOKUP($B236,'3.ข้อมูลงบทดลองปัจจุบัน'!$A$5:$CL$846,15,0),2)</f>
        <v>795807.63</v>
      </c>
      <c r="Q236" s="32">
        <f>ROUND(VLOOKUP($B236,'3.ข้อมูลงบทดลองปัจจุบัน'!$A$5:$CL$846,16,0),2)</f>
        <v>402599.46</v>
      </c>
      <c r="R236" s="32">
        <f>ROUND(VLOOKUP($B236,'3.ข้อมูลงบทดลองปัจจุบัน'!$A$5:$CL$846,17,0),2)</f>
        <v>485948.92</v>
      </c>
      <c r="S236" s="32">
        <f>ROUND(VLOOKUP($B236,'3.ข้อมูลงบทดลองปัจจุบัน'!$A$5:$CL$846,18,0),2)</f>
        <v>188629.37</v>
      </c>
      <c r="T236" s="32">
        <f>ROUND(VLOOKUP($B236,'3.ข้อมูลงบทดลองปัจจุบัน'!$A$5:$CL$846,19,0),2)</f>
        <v>199441.62</v>
      </c>
      <c r="U236" s="32">
        <f>ROUND(VLOOKUP($B236,'3.ข้อมูลงบทดลองปัจจุบัน'!$A$5:$CL$846,20,0),2)</f>
        <v>381941.78</v>
      </c>
      <c r="V236" s="32">
        <f>ROUND(VLOOKUP($B236,'3.ข้อมูลงบทดลองปัจจุบัน'!$A$5:$CL$846,21,0),2)</f>
        <v>177431.59</v>
      </c>
      <c r="W236" s="32">
        <f>ROUND(VLOOKUP($B236,'3.ข้อมูลงบทดลองปัจจุบัน'!$A$5:$CL$846,22,0),2)</f>
        <v>102533.51</v>
      </c>
      <c r="X236" s="32">
        <f>ROUND(VLOOKUP($B236,'3.ข้อมูลงบทดลองปัจจุบัน'!$A$5:$CL$846,23,0),2)</f>
        <v>9354398.5600000005</v>
      </c>
      <c r="Y236" s="32">
        <f>ROUND(VLOOKUP($B236,'3.ข้อมูลงบทดลองปัจจุบัน'!$A$5:$CL$846,24,0),2)</f>
        <v>232459.1</v>
      </c>
      <c r="Z236" s="32">
        <f>ROUND(VLOOKUP($B236,'3.ข้อมูลงบทดลองปัจจุบัน'!$A$5:$CL$846,25,0),2)</f>
        <v>485570.66</v>
      </c>
      <c r="AA236" s="32">
        <f>ROUND(VLOOKUP($B236,'3.ข้อมูลงบทดลองปัจจุบัน'!$A$5:$CL$846,26,0),2)</f>
        <v>211005.38</v>
      </c>
      <c r="AB236" s="32">
        <f>ROUND(VLOOKUP($B236,'3.ข้อมูลงบทดลองปัจจุบัน'!$A$5:$CL$846,27,0),2)</f>
        <v>99840.81</v>
      </c>
      <c r="AC236" s="32">
        <f>ROUND(VLOOKUP($B236,'3.ข้อมูลงบทดลองปัจจุบัน'!$A$5:$CL$846,28,0),2)</f>
        <v>88410.71</v>
      </c>
      <c r="AD236" s="32">
        <f>ROUND(VLOOKUP($B236,'3.ข้อมูลงบทดลองปัจจุบัน'!$A$5:$CL$846,29,0),2)</f>
        <v>123653.15</v>
      </c>
      <c r="AE236" s="32">
        <f>ROUND(VLOOKUP($B236,'3.ข้อมูลงบทดลองปัจจุบัน'!$A$5:$CL$846,30,0),2)</f>
        <v>539318.97</v>
      </c>
      <c r="AF236" s="32">
        <f>ROUND(VLOOKUP($B236,'3.ข้อมูลงบทดลองปัจจุบัน'!$A$5:$CL$846,31,0),2)</f>
        <v>108692.64</v>
      </c>
      <c r="AG236" s="32">
        <f>ROUND(VLOOKUP($B236,'3.ข้อมูลงบทดลองปัจจุบัน'!$A$5:$CL$846,32,0),2)</f>
        <v>139955.95000000001</v>
      </c>
      <c r="AH236" s="32">
        <f>ROUND(VLOOKUP($B236,'3.ข้อมูลงบทดลองปัจจุบัน'!$A$5:$CL$846,33,0),2)</f>
        <v>500303.69</v>
      </c>
      <c r="AI236" s="32">
        <f>ROUND(VLOOKUP($B236,'3.ข้อมูลงบทดลองปัจจุบัน'!$A$5:$CL$846,34,0),2)</f>
        <v>80216.62</v>
      </c>
      <c r="AJ236" s="32">
        <f>ROUND(VLOOKUP($B236,'3.ข้อมูลงบทดลองปัจจุบัน'!$A$5:$CL$846,35,0),2)</f>
        <v>273259.93</v>
      </c>
      <c r="AK236" s="32">
        <f>ROUND(VLOOKUP($B236,'3.ข้อมูลงบทดลองปัจจุบัน'!$A$5:$CL$846,36,0),2)</f>
        <v>293186.59999999998</v>
      </c>
      <c r="AL236" s="32">
        <f>ROUND(VLOOKUP($B236,'3.ข้อมูลงบทดลองปัจจุบัน'!$A$5:$CL$846,37,0),2)</f>
        <v>4070217.92</v>
      </c>
      <c r="AM236" s="32">
        <f>ROUND(VLOOKUP($B236,'3.ข้อมูลงบทดลองปัจจุบัน'!$A$5:$CL$846,38,0),2)</f>
        <v>278644.53999999998</v>
      </c>
      <c r="AN236" s="32">
        <f>ROUND(VLOOKUP($B236,'3.ข้อมูลงบทดลองปัจจุบัน'!$A$5:$CL$846,39,0),2)</f>
        <v>126381.79</v>
      </c>
      <c r="AO236" s="32">
        <f>ROUND(VLOOKUP($B236,'3.ข้อมูลงบทดลองปัจจุบัน'!$A$5:$CL$846,40,0),2)</f>
        <v>227130.54</v>
      </c>
      <c r="AP236" s="32">
        <f>ROUND(VLOOKUP($B236,'3.ข้อมูลงบทดลองปัจจุบัน'!$A$5:$CL$846,41,0),2)</f>
        <v>1005952.92</v>
      </c>
      <c r="AQ236" s="32">
        <f>ROUND(VLOOKUP($B236,'3.ข้อมูลงบทดลองปัจจุบัน'!$A$5:$CL$846,42,0),2)</f>
        <v>141837.32999999999</v>
      </c>
      <c r="AR236" s="32">
        <f>ROUND(VLOOKUP($B236,'3.ข้อมูลงบทดลองปัจจุบัน'!$A$5:$CL$846,43,0),2)</f>
        <v>96935.23</v>
      </c>
      <c r="AS236" s="32">
        <f>ROUND(VLOOKUP($B236,'3.ข้อมูลงบทดลองปัจจุบัน'!$A$5:$CL$846,44,0),2)</f>
        <v>2168218.84</v>
      </c>
      <c r="AT236" s="32">
        <f>ROUND(VLOOKUP($B236,'3.ข้อมูลงบทดลองปัจจุบัน'!$A$5:$CL$846,45,0),2)</f>
        <v>378346.17</v>
      </c>
      <c r="AU236" s="32">
        <f>ROUND(VLOOKUP($B236,'3.ข้อมูลงบทดลองปัจจุบัน'!$A$5:$CL$846,46,0),2)</f>
        <v>454343.81</v>
      </c>
      <c r="AV236" s="32">
        <f>ROUND(VLOOKUP($B236,'3.ข้อมูลงบทดลองปัจจุบัน'!$A$5:$CL$846,47,0),2)</f>
        <v>443578.14</v>
      </c>
      <c r="AW236" s="32">
        <f>ROUND(VLOOKUP($B236,'3.ข้อมูลงบทดลองปัจจุบัน'!$A$5:$CL$846,48,0),2)</f>
        <v>199553.91</v>
      </c>
      <c r="AX236" s="32">
        <f>ROUND(VLOOKUP($B236,'3.ข้อมูลงบทดลองปัจจุบัน'!$A$5:$CL$846,49,0),2)</f>
        <v>115741.67</v>
      </c>
      <c r="AY236" s="32">
        <f>ROUND(VLOOKUP($B236,'3.ข้อมูลงบทดลองปัจจุบัน'!$A$5:$CL$846,50,0),2)</f>
        <v>127591.64</v>
      </c>
      <c r="AZ236" s="32">
        <f>ROUND(VLOOKUP($B236,'3.ข้อมูลงบทดลองปัจจุบัน'!$A$5:$CL$846,51,0),2)</f>
        <v>211522.53</v>
      </c>
      <c r="BA236" s="32">
        <f>ROUND(VLOOKUP($B236,'3.ข้อมูลงบทดลองปัจจุบัน'!$A$5:$CL$846,52,0),2)</f>
        <v>628356.89</v>
      </c>
      <c r="BB236" s="32">
        <f>ROUND(VLOOKUP($B236,'3.ข้อมูลงบทดลองปัจจุบัน'!$A$5:$CL$846,53,0),2)</f>
        <v>669175.81999999995</v>
      </c>
      <c r="BC236" s="32">
        <f>ROUND(VLOOKUP($B236,'3.ข้อมูลงบทดลองปัจจุบัน'!$A$5:$CL$846,54,0),2)</f>
        <v>87551.77</v>
      </c>
      <c r="BD236" s="32">
        <f>ROUND(VLOOKUP($B236,'3.ข้อมูลงบทดลองปัจจุบัน'!$A$5:$CL$846,55,0),2)</f>
        <v>1104820</v>
      </c>
      <c r="BE236" s="32">
        <f>ROUND(VLOOKUP($B236,'3.ข้อมูลงบทดลองปัจจุบัน'!$A$5:$CL$846,56,0),2)</f>
        <v>707944.81</v>
      </c>
      <c r="BF236" s="32">
        <f>ROUND(VLOOKUP($B236,'3.ข้อมูลงบทดลองปัจจุบัน'!$A$5:$CL$846,57,0),2)</f>
        <v>72339.55</v>
      </c>
      <c r="BG236" s="32">
        <f>ROUND(VLOOKUP($B236,'3.ข้อมูลงบทดลองปัจจุบัน'!$A$5:$CL$846,58,0),2)</f>
        <v>223803.18</v>
      </c>
      <c r="BH236" s="32">
        <f>ROUND(VLOOKUP($B236,'3.ข้อมูลงบทดลองปัจจุบัน'!$A$5:$CL$846,59,0),2)</f>
        <v>1784109.83</v>
      </c>
      <c r="BI236" s="32">
        <f>ROUND(VLOOKUP($B236,'3.ข้อมูลงบทดลองปัจจุบัน'!$A$5:$CL$846,60,0),2)</f>
        <v>24813.3</v>
      </c>
      <c r="BJ236" s="32">
        <f>ROUND(VLOOKUP($B236,'3.ข้อมูลงบทดลองปัจจุบัน'!$A$5:$CL$846,61,0),2)</f>
        <v>230692.57</v>
      </c>
      <c r="BK236" s="32">
        <f>ROUND(VLOOKUP($B236,'3.ข้อมูลงบทดลองปัจจุบัน'!$A$5:$CL$846,62,0),2)</f>
        <v>155604.51999999999</v>
      </c>
      <c r="BL236" s="32">
        <f>ROUND(VLOOKUP($B236,'3.ข้อมูลงบทดลองปัจจุบัน'!$A$5:$CL$846,63,0),2)</f>
        <v>345323.2</v>
      </c>
      <c r="BM236" s="32">
        <f>ROUND(VLOOKUP($B236,'3.ข้อมูลงบทดลองปัจจุบัน'!$A$5:$CL$846,64,0),2)</f>
        <v>359523.84000000003</v>
      </c>
      <c r="BN236" s="32">
        <f>ROUND(VLOOKUP($B236,'3.ข้อมูลงบทดลองปัจจุบัน'!$A$5:$CL$846,65,0),2)</f>
        <v>186576.93</v>
      </c>
      <c r="BO236" s="32">
        <f>ROUND(VLOOKUP($B236,'3.ข้อมูลงบทดลองปัจจุบัน'!$A$5:$CL$846,66,0),2)</f>
        <v>654557.12</v>
      </c>
      <c r="BP236" s="32">
        <f>ROUND(VLOOKUP($B236,'3.ข้อมูลงบทดลองปัจจุบัน'!$A$5:$CL$846,67,0),2)</f>
        <v>529356.76</v>
      </c>
      <c r="BQ236" s="32">
        <f>ROUND(VLOOKUP($B236,'3.ข้อมูลงบทดลองปัจจุบัน'!$A$5:$CL$846,68,0),2)</f>
        <v>245992.1</v>
      </c>
      <c r="BR236" s="32">
        <f>ROUND(VLOOKUP($B236,'3.ข้อมูลงบทดลองปัจจุบัน'!$A$5:$CL$846,69,0),2)</f>
        <v>555941.37</v>
      </c>
      <c r="BS236" s="32">
        <f>ROUND(VLOOKUP($B236,'3.ข้อมูลงบทดลองปัจจุบัน'!$A$5:$CL$846,70,0),2)</f>
        <v>808048.08</v>
      </c>
      <c r="BT236" s="32">
        <f>ROUND(VLOOKUP($B236,'3.ข้อมูลงบทดลองปัจจุบัน'!$A$5:$CL$846,71,0),2)</f>
        <v>477372.47</v>
      </c>
      <c r="BU236" s="32">
        <f>ROUND(VLOOKUP($B236,'3.ข้อมูลงบทดลองปัจจุบัน'!$A$5:$CL$846,72,0),2)</f>
        <v>179971.09</v>
      </c>
      <c r="BV236" s="32">
        <f>ROUND(VLOOKUP($B236,'3.ข้อมูลงบทดลองปัจจุบัน'!$A$5:$CL$846,73,0),2)</f>
        <v>531664.87</v>
      </c>
      <c r="BW236" s="32">
        <f>ROUND(VLOOKUP($B236,'3.ข้อมูลงบทดลองปัจจุบัน'!$A$5:$CL$846,74,0),2)</f>
        <v>53701.599999999999</v>
      </c>
      <c r="BX236" s="32">
        <f>ROUND(VLOOKUP($B236,'3.ข้อมูลงบทดลองปัจจุบัน'!$A$5:$CL$846,75,0),2)</f>
        <v>324712.17</v>
      </c>
      <c r="BY236" s="32">
        <f>ROUND(VLOOKUP($B236,'3.ข้อมูลงบทดลองปัจจุบัน'!$A$5:$CL$846,76,0),2)</f>
        <v>561690.94999999995</v>
      </c>
      <c r="BZ236" s="32">
        <f>ROUND(VLOOKUP($B236,'3.ข้อมูลงบทดลองปัจจุบัน'!$A$5:$CL$846,77,0),2)</f>
        <v>201448.97</v>
      </c>
      <c r="CA236" s="32">
        <f>ROUND(VLOOKUP($B236,'3.ข้อมูลงบทดลองปัจจุบัน'!$A$5:$CL$846,78,0),2)</f>
        <v>261361.1</v>
      </c>
      <c r="CB236" s="32">
        <f>ROUND(VLOOKUP($B236,'3.ข้อมูลงบทดลองปัจจุบัน'!$A$5:$CL$846,79,0),2)</f>
        <v>314449.19</v>
      </c>
      <c r="CC236" s="32">
        <f>ROUND(VLOOKUP($B236,'3.ข้อมูลงบทดลองปัจจุบัน'!$A$5:$CL$846,80,0),2)</f>
        <v>501361.59</v>
      </c>
      <c r="CD236" s="32">
        <f>ROUND(VLOOKUP($B236,'3.ข้อมูลงบทดลองปัจจุบัน'!$A$5:$CL$846,81,0),2)</f>
        <v>440457.64</v>
      </c>
      <c r="CE236" s="32">
        <f>ROUND(VLOOKUP($B236,'3.ข้อมูลงบทดลองปัจจุบัน'!$A$5:$CL$846,82,0),2)</f>
        <v>406006.14</v>
      </c>
      <c r="CF236" s="32">
        <f>ROUND(VLOOKUP($B236,'3.ข้อมูลงบทดลองปัจจุบัน'!$A$5:$CL$846,83,0),2)</f>
        <v>482792.62</v>
      </c>
      <c r="CG236" s="32">
        <f>ROUND(VLOOKUP($B236,'3.ข้อมูลงบทดลองปัจจุบัน'!$A$5:$CL$846,84,0),2)</f>
        <v>141587.28</v>
      </c>
      <c r="CH236" s="32">
        <f>ROUND(VLOOKUP($B236,'3.ข้อมูลงบทดลองปัจจุบัน'!$A$5:$CL$846,85,0),2)</f>
        <v>136597.15</v>
      </c>
      <c r="CI236" s="32">
        <f>ROUND(VLOOKUP($B236,'3.ข้อมูลงบทดลองปัจจุบัน'!$A$5:$CL$846,86,0),2)</f>
        <v>80011.039999999994</v>
      </c>
      <c r="CJ236" s="32">
        <f>ROUND(VLOOKUP($B236,'3.ข้อมูลงบทดลองปัจจุบัน'!$A$5:$CL$846,87,0),2)</f>
        <v>144795.32999999999</v>
      </c>
      <c r="CK236" s="32">
        <f>ROUND(VLOOKUP($B236,'3.ข้อมูลงบทดลองปัจจุบัน'!$A$5:$CL$846,88,0),2)</f>
        <v>686186.6</v>
      </c>
      <c r="CL236" s="32">
        <f>ROUND(VLOOKUP($B236,'3.ข้อมูลงบทดลองปัจจุบัน'!$A$5:$CL$846,89,0),2)</f>
        <v>223213.72</v>
      </c>
      <c r="CM236" s="32">
        <f>ROUND(VLOOKUP($B236,'3.ข้อมูลงบทดลองปัจจุบัน'!$A$5:$CL$846,90,0),2)</f>
        <v>100605.17</v>
      </c>
      <c r="CO236" s="75"/>
    </row>
    <row r="237" spans="1:93" x14ac:dyDescent="0.7">
      <c r="A237" s="118" t="s">
        <v>1473</v>
      </c>
      <c r="B237" s="101" t="s">
        <v>809</v>
      </c>
      <c r="C237" s="100" t="s">
        <v>810</v>
      </c>
      <c r="D237" s="32">
        <f>ROUND(VLOOKUP($B237,'3.ข้อมูลงบทดลองปัจจุบัน'!$A$5:$CL$846,3,0),2)</f>
        <v>341539.98</v>
      </c>
      <c r="E237" s="32">
        <f>ROUND(VLOOKUP($B237,'3.ข้อมูลงบทดลองปัจจุบัน'!$A$5:$CL$846,4,0),2)</f>
        <v>550752.48</v>
      </c>
      <c r="F237" s="32">
        <f>ROUND(VLOOKUP($B237,'3.ข้อมูลงบทดลองปัจจุบัน'!$A$5:$CL$846,5,0),2)</f>
        <v>293316.28000000003</v>
      </c>
      <c r="G237" s="32">
        <f>ROUND(VLOOKUP($B237,'3.ข้อมูลงบทดลองปัจจุบัน'!$A$5:$CL$846,6,0),2)</f>
        <v>337329.59</v>
      </c>
      <c r="H237" s="32">
        <f>ROUND(VLOOKUP($B237,'3.ข้อมูลงบทดลองปัจจุบัน'!$A$5:$CL$846,7,0),2)</f>
        <v>461743.61</v>
      </c>
      <c r="I237" s="32">
        <f>ROUND(VLOOKUP($B237,'3.ข้อมูลงบทดลองปัจจุบัน'!$A$5:$CL$846,8,0),2)</f>
        <v>642508.14</v>
      </c>
      <c r="J237" s="32">
        <f>ROUND(VLOOKUP($B237,'3.ข้อมูลงบทดลองปัจจุบัน'!$A$5:$CL$846,9,0),2)</f>
        <v>962755.96</v>
      </c>
      <c r="K237" s="32">
        <f>ROUND(VLOOKUP($B237,'3.ข้อมูลงบทดลองปัจจุบัน'!$A$5:$CL$846,10,0),2)</f>
        <v>429333.36</v>
      </c>
      <c r="L237" s="32">
        <f>ROUND(VLOOKUP($B237,'3.ข้อมูลงบทดลองปัจจุบัน'!$A$5:$CL$846,11,0),2)</f>
        <v>662785</v>
      </c>
      <c r="M237" s="32">
        <f>ROUND(VLOOKUP($B237,'3.ข้อมูลงบทดลองปัจจุบัน'!$A$5:$CL$846,12,0),2)</f>
        <v>349425.12</v>
      </c>
      <c r="N237" s="32">
        <f>ROUND(VLOOKUP($B237,'3.ข้อมูลงบทดลองปัจจุบัน'!$A$5:$CL$846,13,0),2)</f>
        <v>155828.64000000001</v>
      </c>
      <c r="O237" s="32">
        <f>ROUND(VLOOKUP($B237,'3.ข้อมูลงบทดลองปัจจุบัน'!$A$5:$CL$846,14,0),2)</f>
        <v>461374.37</v>
      </c>
      <c r="P237" s="32">
        <f>ROUND(VLOOKUP($B237,'3.ข้อมูลงบทดลองปัจจุบัน'!$A$5:$CL$846,15,0),2)</f>
        <v>2871532.39</v>
      </c>
      <c r="Q237" s="32">
        <f>ROUND(VLOOKUP($B237,'3.ข้อมูลงบทดลองปัจจุบัน'!$A$5:$CL$846,16,0),2)</f>
        <v>544166.69999999995</v>
      </c>
      <c r="R237" s="32">
        <f>ROUND(VLOOKUP($B237,'3.ข้อมูลงบทดลองปัจจุบัน'!$A$5:$CL$846,17,0),2)</f>
        <v>587249.07999999996</v>
      </c>
      <c r="S237" s="32">
        <f>ROUND(VLOOKUP($B237,'3.ข้อมูลงบทดลองปัจจุบัน'!$A$5:$CL$846,18,0),2)</f>
        <v>123093.24</v>
      </c>
      <c r="T237" s="32">
        <f>ROUND(VLOOKUP($B237,'3.ข้อมูลงบทดลองปัจจุบัน'!$A$5:$CL$846,19,0),2)</f>
        <v>0</v>
      </c>
      <c r="U237" s="32">
        <f>ROUND(VLOOKUP($B237,'3.ข้อมูลงบทดลองปัจจุบัน'!$A$5:$CL$846,20,0),2)</f>
        <v>221081.35</v>
      </c>
      <c r="V237" s="32">
        <f>ROUND(VLOOKUP($B237,'3.ข้อมูลงบทดลองปัจจุบัน'!$A$5:$CL$846,21,0),2)</f>
        <v>34572.65</v>
      </c>
      <c r="W237" s="32">
        <f>ROUND(VLOOKUP($B237,'3.ข้อมูลงบทดลองปัจจุบัน'!$A$5:$CL$846,22,0),2)</f>
        <v>245733.3</v>
      </c>
      <c r="X237" s="32">
        <f>ROUND(VLOOKUP($B237,'3.ข้อมูลงบทดลองปัจจุบัน'!$A$5:$CL$846,23,0),2)</f>
        <v>1912930.7</v>
      </c>
      <c r="Y237" s="32">
        <f>ROUND(VLOOKUP($B237,'3.ข้อมูลงบทดลองปัจจุบัน'!$A$5:$CL$846,24,0),2)</f>
        <v>397127.67</v>
      </c>
      <c r="Z237" s="32">
        <f>ROUND(VLOOKUP($B237,'3.ข้อมูลงบทดลองปัจจุบัน'!$A$5:$CL$846,25,0),2)</f>
        <v>360635.63</v>
      </c>
      <c r="AA237" s="32">
        <f>ROUND(VLOOKUP($B237,'3.ข้อมูลงบทดลองปัจจุบัน'!$A$5:$CL$846,26,0),2)</f>
        <v>652620</v>
      </c>
      <c r="AB237" s="32">
        <f>ROUND(VLOOKUP($B237,'3.ข้อมูลงบทดลองปัจจุบัน'!$A$5:$CL$846,27,0),2)</f>
        <v>86650</v>
      </c>
      <c r="AC237" s="32">
        <f>ROUND(VLOOKUP($B237,'3.ข้อมูลงบทดลองปัจจุบัน'!$A$5:$CL$846,28,0),2)</f>
        <v>536039.42000000004</v>
      </c>
      <c r="AD237" s="32">
        <f>ROUND(VLOOKUP($B237,'3.ข้อมูลงบทดลองปัจจุบัน'!$A$5:$CL$846,29,0),2)</f>
        <v>388727.78</v>
      </c>
      <c r="AE237" s="32">
        <f>ROUND(VLOOKUP($B237,'3.ข้อมูลงบทดลองปัจจุบัน'!$A$5:$CL$846,30,0),2)</f>
        <v>543083.32999999996</v>
      </c>
      <c r="AF237" s="32">
        <f>ROUND(VLOOKUP($B237,'3.ข้อมูลงบทดลองปัจจุบัน'!$A$5:$CL$846,31,0),2)</f>
        <v>377777.76</v>
      </c>
      <c r="AG237" s="32">
        <f>ROUND(VLOOKUP($B237,'3.ข้อมูลงบทดลองปัจจุบัน'!$A$5:$CL$846,32,0),2)</f>
        <v>232477.83</v>
      </c>
      <c r="AH237" s="32">
        <f>ROUND(VLOOKUP($B237,'3.ข้อมูลงบทดลองปัจจุบัน'!$A$5:$CL$846,33,0),2)</f>
        <v>766166.7</v>
      </c>
      <c r="AI237" s="32">
        <f>ROUND(VLOOKUP($B237,'3.ข้อมูลงบทดลองปัจจุบัน'!$A$5:$CL$846,34,0),2)</f>
        <v>206941.92</v>
      </c>
      <c r="AJ237" s="32">
        <f>ROUND(VLOOKUP($B237,'3.ข้อมูลงบทดลองปัจจุบัน'!$A$5:$CL$846,35,0),2)</f>
        <v>490231.24</v>
      </c>
      <c r="AK237" s="32">
        <f>ROUND(VLOOKUP($B237,'3.ข้อมูลงบทดลองปัจจุบัน'!$A$5:$CL$846,36,0),2)</f>
        <v>339833.33</v>
      </c>
      <c r="AL237" s="32">
        <f>ROUND(VLOOKUP($B237,'3.ข้อมูลงบทดลองปัจจุบัน'!$A$5:$CL$846,37,0),2)</f>
        <v>2555876.2000000002</v>
      </c>
      <c r="AM237" s="32">
        <f>ROUND(VLOOKUP($B237,'3.ข้อมูลงบทดลองปัจจุบัน'!$A$5:$CL$846,38,0),2)</f>
        <v>469178.9</v>
      </c>
      <c r="AN237" s="32">
        <f>ROUND(VLOOKUP($B237,'3.ข้อมูลงบทดลองปัจจุบัน'!$A$5:$CL$846,39,0),2)</f>
        <v>122666.7</v>
      </c>
      <c r="AO237" s="32">
        <f>ROUND(VLOOKUP($B237,'3.ข้อมูลงบทดลองปัจจุบัน'!$A$5:$CL$846,40,0),2)</f>
        <v>289283.28000000003</v>
      </c>
      <c r="AP237" s="32">
        <f>ROUND(VLOOKUP($B237,'3.ข้อมูลงบทดลองปัจจุบัน'!$A$5:$CL$846,41,0),2)</f>
        <v>1089250</v>
      </c>
      <c r="AQ237" s="32">
        <f>ROUND(VLOOKUP($B237,'3.ข้อมูลงบทดลองปัจจุบัน'!$A$5:$CL$846,42,0),2)</f>
        <v>934893.31</v>
      </c>
      <c r="AR237" s="32">
        <f>ROUND(VLOOKUP($B237,'3.ข้อมูลงบทดลองปัจจุบัน'!$A$5:$CL$846,43,0),2)</f>
        <v>454333.4</v>
      </c>
      <c r="AS237" s="32">
        <f>ROUND(VLOOKUP($B237,'3.ข้อมูลงบทดลองปัจจุบัน'!$A$5:$CL$846,44,0),2)</f>
        <v>802793.32</v>
      </c>
      <c r="AT237" s="32">
        <f>ROUND(VLOOKUP($B237,'3.ข้อมูลงบทดลองปัจจุบัน'!$A$5:$CL$846,45,0),2)</f>
        <v>127422.07</v>
      </c>
      <c r="AU237" s="32">
        <f>ROUND(VLOOKUP($B237,'3.ข้อมูลงบทดลองปัจจุบัน'!$A$5:$CL$846,46,0),2)</f>
        <v>1012809.36</v>
      </c>
      <c r="AV237" s="32">
        <f>ROUND(VLOOKUP($B237,'3.ข้อมูลงบทดลองปัจจุบัน'!$A$5:$CL$846,47,0),2)</f>
        <v>948498</v>
      </c>
      <c r="AW237" s="32">
        <f>ROUND(VLOOKUP($B237,'3.ข้อมูลงบทดลองปัจจุบัน'!$A$5:$CL$846,48,0),2)</f>
        <v>624804.4</v>
      </c>
      <c r="AX237" s="32">
        <f>ROUND(VLOOKUP($B237,'3.ข้อมูลงบทดลองปัจจุบัน'!$A$5:$CL$846,49,0),2)</f>
        <v>547000</v>
      </c>
      <c r="AY237" s="32">
        <f>ROUND(VLOOKUP($B237,'3.ข้อมูลงบทดลองปัจจุบัน'!$A$5:$CL$846,50,0),2)</f>
        <v>951449.96</v>
      </c>
      <c r="AZ237" s="32">
        <f>ROUND(VLOOKUP($B237,'3.ข้อมูลงบทดลองปัจจุบัน'!$A$5:$CL$846,51,0),2)</f>
        <v>1006183.32</v>
      </c>
      <c r="BA237" s="32">
        <f>ROUND(VLOOKUP($B237,'3.ข้อมูลงบทดลองปัจจุบัน'!$A$5:$CL$846,52,0),2)</f>
        <v>652624.92000000004</v>
      </c>
      <c r="BB237" s="32">
        <f>ROUND(VLOOKUP($B237,'3.ข้อมูลงบทดลองปัจจุบัน'!$A$5:$CL$846,53,0),2)</f>
        <v>1473066.67</v>
      </c>
      <c r="BC237" s="32">
        <f>ROUND(VLOOKUP($B237,'3.ข้อมูลงบทดลองปัจจุบัน'!$A$5:$CL$846,54,0),2)</f>
        <v>679032.26</v>
      </c>
      <c r="BD237" s="32">
        <f>ROUND(VLOOKUP($B237,'3.ข้อมูลงบทดลองปัจจุบัน'!$A$5:$CL$846,55,0),2)</f>
        <v>1200868.0900000001</v>
      </c>
      <c r="BE237" s="32">
        <f>ROUND(VLOOKUP($B237,'3.ข้อมูลงบทดลองปัจจุบัน'!$A$5:$CL$846,56,0),2)</f>
        <v>517514.35</v>
      </c>
      <c r="BF237" s="32">
        <f>ROUND(VLOOKUP($B237,'3.ข้อมูลงบทดลองปัจจุบัน'!$A$5:$CL$846,57,0),2)</f>
        <v>0</v>
      </c>
      <c r="BG237" s="32">
        <f>ROUND(VLOOKUP($B237,'3.ข้อมูลงบทดลองปัจจุบัน'!$A$5:$CL$846,58,0),2)</f>
        <v>334166.59999999998</v>
      </c>
      <c r="BH237" s="32">
        <f>ROUND(VLOOKUP($B237,'3.ข้อมูลงบทดลองปัจจุบัน'!$A$5:$CL$846,59,0),2)</f>
        <v>236425.84</v>
      </c>
      <c r="BI237" s="32">
        <f>ROUND(VLOOKUP($B237,'3.ข้อมูลงบทดลองปัจจุบัน'!$A$5:$CL$846,60,0),2)</f>
        <v>66154.399999999994</v>
      </c>
      <c r="BJ237" s="32">
        <f>ROUND(VLOOKUP($B237,'3.ข้อมูลงบทดลองปัจจุบัน'!$A$5:$CL$846,61,0),2)</f>
        <v>818883.24</v>
      </c>
      <c r="BK237" s="32">
        <f>ROUND(VLOOKUP($B237,'3.ข้อมูลงบทดลองปัจจุบัน'!$A$5:$CL$846,62,0),2)</f>
        <v>7333.3</v>
      </c>
      <c r="BL237" s="32">
        <f>ROUND(VLOOKUP($B237,'3.ข้อมูลงบทดลองปัจจุบัน'!$A$5:$CL$846,63,0),2)</f>
        <v>207784.33</v>
      </c>
      <c r="BM237" s="32">
        <f>ROUND(VLOOKUP($B237,'3.ข้อมูลงบทดลองปัจจุบัน'!$A$5:$CL$846,64,0),2)</f>
        <v>242923.5</v>
      </c>
      <c r="BN237" s="32">
        <f>ROUND(VLOOKUP($B237,'3.ข้อมูลงบทดลองปัจจุบัน'!$A$5:$CL$846,65,0),2)</f>
        <v>538665.03</v>
      </c>
      <c r="BO237" s="32">
        <f>ROUND(VLOOKUP($B237,'3.ข้อมูลงบทดลองปัจจุบัน'!$A$5:$CL$846,66,0),2)</f>
        <v>332500</v>
      </c>
      <c r="BP237" s="32">
        <f>ROUND(VLOOKUP($B237,'3.ข้อมูลงบทดลองปัจจุบัน'!$A$5:$CL$846,67,0),2)</f>
        <v>159766.65</v>
      </c>
      <c r="BQ237" s="32">
        <f>ROUND(VLOOKUP($B237,'3.ข้อมูลงบทดลองปัจจุบัน'!$A$5:$CL$846,68,0),2)</f>
        <v>68833.350000000006</v>
      </c>
      <c r="BR237" s="32">
        <f>ROUND(VLOOKUP($B237,'3.ข้อมูลงบทดลองปัจจุบัน'!$A$5:$CL$846,69,0),2)</f>
        <v>140658.35</v>
      </c>
      <c r="BS237" s="32">
        <f>ROUND(VLOOKUP($B237,'3.ข้อมูลงบทดลองปัจจุบัน'!$A$5:$CL$846,70,0),2)</f>
        <v>1080818.8</v>
      </c>
      <c r="BT237" s="32">
        <f>ROUND(VLOOKUP($B237,'3.ข้อมูลงบทดลองปัจจุบัน'!$A$5:$CL$846,71,0),2)</f>
        <v>423957.32</v>
      </c>
      <c r="BU237" s="32">
        <f>ROUND(VLOOKUP($B237,'3.ข้อมูลงบทดลองปัจจุบัน'!$A$5:$CL$846,72,0),2)</f>
        <v>39000</v>
      </c>
      <c r="BV237" s="32">
        <f>ROUND(VLOOKUP($B237,'3.ข้อมูลงบทดลองปัจจุบัน'!$A$5:$CL$846,73,0),2)</f>
        <v>779847.01</v>
      </c>
      <c r="BW237" s="32">
        <f>ROUND(VLOOKUP($B237,'3.ข้อมูลงบทดลองปัจจุบัน'!$A$5:$CL$846,74,0),2)</f>
        <v>316999.32</v>
      </c>
      <c r="BX237" s="32">
        <f>ROUND(VLOOKUP($B237,'3.ข้อมูลงบทดลองปัจจุบัน'!$A$5:$CL$846,75,0),2)</f>
        <v>149333.34</v>
      </c>
      <c r="BY237" s="32">
        <f>ROUND(VLOOKUP($B237,'3.ข้อมูลงบทดลองปัจจุบัน'!$A$5:$CL$846,76,0),2)</f>
        <v>554134.80000000005</v>
      </c>
      <c r="BZ237" s="32">
        <f>ROUND(VLOOKUP($B237,'3.ข้อมูลงบทดลองปัจจุบัน'!$A$5:$CL$846,77,0),2)</f>
        <v>340000</v>
      </c>
      <c r="CA237" s="32">
        <f>ROUND(VLOOKUP($B237,'3.ข้อมูลงบทดลองปัจจุบัน'!$A$5:$CL$846,78,0),2)</f>
        <v>0</v>
      </c>
      <c r="CB237" s="32">
        <f>ROUND(VLOOKUP($B237,'3.ข้อมูลงบทดลองปัจจุบัน'!$A$5:$CL$846,79,0),2)</f>
        <v>606816.68999999994</v>
      </c>
      <c r="CC237" s="32">
        <f>ROUND(VLOOKUP($B237,'3.ข้อมูลงบทดลองปัจจุบัน'!$A$5:$CL$846,80,0),2)</f>
        <v>26844.7</v>
      </c>
      <c r="CD237" s="32">
        <f>ROUND(VLOOKUP($B237,'3.ข้อมูลงบทดลองปัจจุบัน'!$A$5:$CL$846,81,0),2)</f>
        <v>299999.98</v>
      </c>
      <c r="CE237" s="32">
        <f>ROUND(VLOOKUP($B237,'3.ข้อมูลงบทดลองปัจจุบัน'!$A$5:$CL$846,82,0),2)</f>
        <v>846500.1</v>
      </c>
      <c r="CF237" s="32">
        <f>ROUND(VLOOKUP($B237,'3.ข้อมูลงบทดลองปัจจุบัน'!$A$5:$CL$846,83,0),2)</f>
        <v>366000.03</v>
      </c>
      <c r="CG237" s="32">
        <f>ROUND(VLOOKUP($B237,'3.ข้อมูลงบทดลองปัจจุบัน'!$A$5:$CL$846,84,0),2)</f>
        <v>332666.55</v>
      </c>
      <c r="CH237" s="32">
        <f>ROUND(VLOOKUP($B237,'3.ข้อมูลงบทดลองปัจจุบัน'!$A$5:$CL$846,85,0),2)</f>
        <v>307215.74</v>
      </c>
      <c r="CI237" s="32">
        <f>ROUND(VLOOKUP($B237,'3.ข้อมูลงบทดลองปัจจุบัน'!$A$5:$CL$846,86,0),2)</f>
        <v>560033.31999999995</v>
      </c>
      <c r="CJ237" s="32">
        <f>ROUND(VLOOKUP($B237,'3.ข้อมูลงบทดลองปัจจุบัน'!$A$5:$CL$846,87,0),2)</f>
        <v>413333.3</v>
      </c>
      <c r="CK237" s="32">
        <f>ROUND(VLOOKUP($B237,'3.ข้อมูลงบทดลองปัจจุบัน'!$A$5:$CL$846,88,0),2)</f>
        <v>843017.6</v>
      </c>
      <c r="CL237" s="32">
        <f>ROUND(VLOOKUP($B237,'3.ข้อมูลงบทดลองปัจจุบัน'!$A$5:$CL$846,89,0),2)</f>
        <v>22500</v>
      </c>
      <c r="CM237" s="32">
        <f>ROUND(VLOOKUP($B237,'3.ข้อมูลงบทดลองปัจจุบัน'!$A$5:$CL$846,90,0),2)</f>
        <v>69416.7</v>
      </c>
      <c r="CO237" s="75"/>
    </row>
    <row r="238" spans="1:93" x14ac:dyDescent="0.7">
      <c r="A238" s="118" t="s">
        <v>1473</v>
      </c>
      <c r="B238" s="101" t="s">
        <v>811</v>
      </c>
      <c r="C238" s="100" t="s">
        <v>812</v>
      </c>
      <c r="D238" s="32">
        <f>ROUND(VLOOKUP($B238,'3.ข้อมูลงบทดลองปัจจุบัน'!$A$5:$CL$846,3,0),2)</f>
        <v>218972.96</v>
      </c>
      <c r="E238" s="32">
        <f>ROUND(VLOOKUP($B238,'3.ข้อมูลงบทดลองปัจจุบัน'!$A$5:$CL$846,4,0),2)</f>
        <v>269717.39</v>
      </c>
      <c r="F238" s="32">
        <f>ROUND(VLOOKUP($B238,'3.ข้อมูลงบทดลองปัจจุบัน'!$A$5:$CL$846,5,0),2)</f>
        <v>77628.259999999995</v>
      </c>
      <c r="G238" s="32">
        <f>ROUND(VLOOKUP($B238,'3.ข้อมูลงบทดลองปัจจุบัน'!$A$5:$CL$846,6,0),2)</f>
        <v>232625.79</v>
      </c>
      <c r="H238" s="32">
        <f>ROUND(VLOOKUP($B238,'3.ข้อมูลงบทดลองปัจจุบัน'!$A$5:$CL$846,7,0),2)</f>
        <v>82034.399999999994</v>
      </c>
      <c r="I238" s="32">
        <f>ROUND(VLOOKUP($B238,'3.ข้อมูลงบทดลองปัจจุบัน'!$A$5:$CL$846,8,0),2)</f>
        <v>88220.41</v>
      </c>
      <c r="J238" s="32">
        <f>ROUND(VLOOKUP($B238,'3.ข้อมูลงบทดลองปัจจุบัน'!$A$5:$CL$846,9,0),2)</f>
        <v>109201.74</v>
      </c>
      <c r="K238" s="32">
        <f>ROUND(VLOOKUP($B238,'3.ข้อมูลงบทดลองปัจจุบัน'!$A$5:$CL$846,10,0),2)</f>
        <v>207774.04</v>
      </c>
      <c r="L238" s="32">
        <f>ROUND(VLOOKUP($B238,'3.ข้อมูลงบทดลองปัจจุบัน'!$A$5:$CL$846,11,0),2)</f>
        <v>25915</v>
      </c>
      <c r="M238" s="32">
        <f>ROUND(VLOOKUP($B238,'3.ข้อมูลงบทดลองปัจจุบัน'!$A$5:$CL$846,12,0),2)</f>
        <v>123470.16</v>
      </c>
      <c r="N238" s="32">
        <f>ROUND(VLOOKUP($B238,'3.ข้อมูลงบทดลองปัจจุบัน'!$A$5:$CL$846,13,0),2)</f>
        <v>102919.42</v>
      </c>
      <c r="O238" s="32">
        <f>ROUND(VLOOKUP($B238,'3.ข้อมูลงบทดลองปัจจุบัน'!$A$5:$CL$846,14,0),2)</f>
        <v>14707.1</v>
      </c>
      <c r="P238" s="32">
        <f>ROUND(VLOOKUP($B238,'3.ข้อมูลงบทดลองปัจจุบัน'!$A$5:$CL$846,15,0),2)</f>
        <v>481585.43</v>
      </c>
      <c r="Q238" s="32">
        <f>ROUND(VLOOKUP($B238,'3.ข้อมูลงบทดลองปัจจุบัน'!$A$5:$CL$846,16,0),2)</f>
        <v>5833.31</v>
      </c>
      <c r="R238" s="32">
        <f>ROUND(VLOOKUP($B238,'3.ข้อมูลงบทดลองปัจจุบัน'!$A$5:$CL$846,17,0),2)</f>
        <v>21975.119999999999</v>
      </c>
      <c r="S238" s="32">
        <f>ROUND(VLOOKUP($B238,'3.ข้อมูลงบทดลองปัจจุบัน'!$A$5:$CL$846,18,0),2)</f>
        <v>9333.2000000000007</v>
      </c>
      <c r="T238" s="32">
        <f>ROUND(VLOOKUP($B238,'3.ข้อมูลงบทดลองปัจจุบัน'!$A$5:$CL$846,19,0),2)</f>
        <v>52184.67</v>
      </c>
      <c r="U238" s="32">
        <f>ROUND(VLOOKUP($B238,'3.ข้อมูลงบทดลองปัจจุบัน'!$A$5:$CL$846,20,0),2)</f>
        <v>489014</v>
      </c>
      <c r="V238" s="32">
        <f>ROUND(VLOOKUP($B238,'3.ข้อมูลงบทดลองปัจจุบัน'!$A$5:$CL$846,21,0),2)</f>
        <v>37068.69</v>
      </c>
      <c r="W238" s="32">
        <f>ROUND(VLOOKUP($B238,'3.ข้อมูลงบทดลองปัจจุบัน'!$A$5:$CL$846,22,0),2)</f>
        <v>241666.7</v>
      </c>
      <c r="X238" s="32">
        <f>ROUND(VLOOKUP($B238,'3.ข้อมูลงบทดลองปัจจุบัน'!$A$5:$CL$846,23,0),2)</f>
        <v>1568607.19</v>
      </c>
      <c r="Y238" s="32">
        <f>ROUND(VLOOKUP($B238,'3.ข้อมูลงบทดลองปัจจุบัน'!$A$5:$CL$846,24,0),2)</f>
        <v>232662.1</v>
      </c>
      <c r="Z238" s="32">
        <f>ROUND(VLOOKUP($B238,'3.ข้อมูลงบทดลองปัจจุบัน'!$A$5:$CL$846,25,0),2)</f>
        <v>28164.23</v>
      </c>
      <c r="AA238" s="32">
        <f>ROUND(VLOOKUP($B238,'3.ข้อมูลงบทดลองปัจจุบัน'!$A$5:$CL$846,26,0),2)</f>
        <v>262679.2</v>
      </c>
      <c r="AB238" s="32">
        <f>ROUND(VLOOKUP($B238,'3.ข้อมูลงบทดลองปัจจุบัน'!$A$5:$CL$846,27,0),2)</f>
        <v>77867.16</v>
      </c>
      <c r="AC238" s="32">
        <f>ROUND(VLOOKUP($B238,'3.ข้อมูลงบทดลองปัจจุบัน'!$A$5:$CL$846,28,0),2)</f>
        <v>3691.6</v>
      </c>
      <c r="AD238" s="32">
        <f>ROUND(VLOOKUP($B238,'3.ข้อมูลงบทดลองปัจจุบัน'!$A$5:$CL$846,29,0),2)</f>
        <v>115590.68</v>
      </c>
      <c r="AE238" s="32">
        <f>ROUND(VLOOKUP($B238,'3.ข้อมูลงบทดลองปัจจุบัน'!$A$5:$CL$846,30,0),2)</f>
        <v>28820.66</v>
      </c>
      <c r="AF238" s="32">
        <f>ROUND(VLOOKUP($B238,'3.ข้อมูลงบทดลองปัจจุบัน'!$A$5:$CL$846,31,0),2)</f>
        <v>562.55999999999995</v>
      </c>
      <c r="AG238" s="32">
        <f>ROUND(VLOOKUP($B238,'3.ข้อมูลงบทดลองปัจจุบัน'!$A$5:$CL$846,32,0),2)</f>
        <v>85836.25</v>
      </c>
      <c r="AH238" s="32">
        <f>ROUND(VLOOKUP($B238,'3.ข้อมูลงบทดลองปัจจุบัน'!$A$5:$CL$846,33,0),2)</f>
        <v>72247.66</v>
      </c>
      <c r="AI238" s="32">
        <f>ROUND(VLOOKUP($B238,'3.ข้อมูลงบทดลองปัจจุบัน'!$A$5:$CL$846,34,0),2)</f>
        <v>154989.51999999999</v>
      </c>
      <c r="AJ238" s="32">
        <f>ROUND(VLOOKUP($B238,'3.ข้อมูลงบทดลองปัจจุบัน'!$A$5:$CL$846,35,0),2)</f>
        <v>16616.28</v>
      </c>
      <c r="AK238" s="32">
        <f>ROUND(VLOOKUP($B238,'3.ข้อมูลงบทดลองปัจจุบัน'!$A$5:$CL$846,36,0),2)</f>
        <v>61911.06</v>
      </c>
      <c r="AL238" s="32">
        <f>ROUND(VLOOKUP($B238,'3.ข้อมูลงบทดลองปัจจุบัน'!$A$5:$CL$846,37,0),2)</f>
        <v>447188.53</v>
      </c>
      <c r="AM238" s="32">
        <f>ROUND(VLOOKUP($B238,'3.ข้อมูลงบทดลองปัจจุบัน'!$A$5:$CL$846,38,0),2)</f>
        <v>10498.9</v>
      </c>
      <c r="AN238" s="32">
        <f>ROUND(VLOOKUP($B238,'3.ข้อมูลงบทดลองปัจจุบัน'!$A$5:$CL$846,39,0),2)</f>
        <v>25770.63</v>
      </c>
      <c r="AO238" s="32">
        <f>ROUND(VLOOKUP($B238,'3.ข้อมูลงบทดลองปัจจุบัน'!$A$5:$CL$846,40,0),2)</f>
        <v>3150</v>
      </c>
      <c r="AP238" s="32">
        <f>ROUND(VLOOKUP($B238,'3.ข้อมูลงบทดลองปัจจุบัน'!$A$5:$CL$846,41,0),2)</f>
        <v>103688.9</v>
      </c>
      <c r="AQ238" s="32">
        <f>ROUND(VLOOKUP($B238,'3.ข้อมูลงบทดลองปัจจุบัน'!$A$5:$CL$846,42,0),2)</f>
        <v>33555.53</v>
      </c>
      <c r="AR238" s="32">
        <f>ROUND(VLOOKUP($B238,'3.ข้อมูลงบทดลองปัจจุบัน'!$A$5:$CL$846,43,0),2)</f>
        <v>20291.740000000002</v>
      </c>
      <c r="AS238" s="32">
        <f>ROUND(VLOOKUP($B238,'3.ข้อมูลงบทดลองปัจจุบัน'!$A$5:$CL$846,44,0),2)</f>
        <v>103391.34</v>
      </c>
      <c r="AT238" s="32">
        <f>ROUND(VLOOKUP($B238,'3.ข้อมูลงบทดลองปัจจุบัน'!$A$5:$CL$846,45,0),2)</f>
        <v>148600.20000000001</v>
      </c>
      <c r="AU238" s="32">
        <f>ROUND(VLOOKUP($B238,'3.ข้อมูลงบทดลองปัจจุบัน'!$A$5:$CL$846,46,0),2)</f>
        <v>144351.34</v>
      </c>
      <c r="AV238" s="32">
        <f>ROUND(VLOOKUP($B238,'3.ข้อมูลงบทดลองปัจจุบัน'!$A$5:$CL$846,47,0),2)</f>
        <v>85740.67</v>
      </c>
      <c r="AW238" s="32">
        <f>ROUND(VLOOKUP($B238,'3.ข้อมูลงบทดลองปัจจุบัน'!$A$5:$CL$846,48,0),2)</f>
        <v>235298</v>
      </c>
      <c r="AX238" s="32">
        <f>ROUND(VLOOKUP($B238,'3.ข้อมูลงบทดลองปัจจุบัน'!$A$5:$CL$846,49,0),2)</f>
        <v>207020.9</v>
      </c>
      <c r="AY238" s="32">
        <f>ROUND(VLOOKUP($B238,'3.ข้อมูลงบทดลองปัจจุบัน'!$A$5:$CL$846,50,0),2)</f>
        <v>12300.02</v>
      </c>
      <c r="AZ238" s="32">
        <f>ROUND(VLOOKUP($B238,'3.ข้อมูลงบทดลองปัจจุบัน'!$A$5:$CL$846,51,0),2)</f>
        <v>97537.24</v>
      </c>
      <c r="BA238" s="32">
        <f>ROUND(VLOOKUP($B238,'3.ข้อมูลงบทดลองปัจจุบัน'!$A$5:$CL$846,52,0),2)</f>
        <v>18664.98</v>
      </c>
      <c r="BB238" s="32">
        <f>ROUND(VLOOKUP($B238,'3.ข้อมูลงบทดลองปัจจุบัน'!$A$5:$CL$846,53,0),2)</f>
        <v>117583.3</v>
      </c>
      <c r="BC238" s="32">
        <f>ROUND(VLOOKUP($B238,'3.ข้อมูลงบทดลองปัจจุบัน'!$A$5:$CL$846,54,0),2)</f>
        <v>16094.69</v>
      </c>
      <c r="BD238" s="32">
        <f>ROUND(VLOOKUP($B238,'3.ข้อมูลงบทดลองปัจจุบัน'!$A$5:$CL$846,55,0),2)</f>
        <v>462021.96</v>
      </c>
      <c r="BE238" s="32">
        <f>ROUND(VLOOKUP($B238,'3.ข้อมูลงบทดลองปัจจุบัน'!$A$5:$CL$846,56,0),2)</f>
        <v>182235.76</v>
      </c>
      <c r="BF238" s="32">
        <f>ROUND(VLOOKUP($B238,'3.ข้อมูลงบทดลองปัจจุบัน'!$A$5:$CL$846,57,0),2)</f>
        <v>2534.58</v>
      </c>
      <c r="BG238" s="32">
        <f>ROUND(VLOOKUP($B238,'3.ข้อมูลงบทดลองปัจจุบัน'!$A$5:$CL$846,58,0),2)</f>
        <v>13494.86</v>
      </c>
      <c r="BH238" s="32">
        <f>ROUND(VLOOKUP($B238,'3.ข้อมูลงบทดลองปัจจุบัน'!$A$5:$CL$846,59,0),2)</f>
        <v>407896.27</v>
      </c>
      <c r="BI238" s="32">
        <f>ROUND(VLOOKUP($B238,'3.ข้อมูลงบทดลองปัจจุบัน'!$A$5:$CL$846,60,0),2)</f>
        <v>12316.3</v>
      </c>
      <c r="BJ238" s="32">
        <f>ROUND(VLOOKUP($B238,'3.ข้อมูลงบทดลองปัจจุบัน'!$A$5:$CL$846,61,0),2)</f>
        <v>189675.54</v>
      </c>
      <c r="BK238" s="32">
        <f>ROUND(VLOOKUP($B238,'3.ข้อมูลงบทดลองปัจจุบัน'!$A$5:$CL$846,62,0),2)</f>
        <v>63100.14</v>
      </c>
      <c r="BL238" s="32">
        <f>ROUND(VLOOKUP($B238,'3.ข้อมูลงบทดลองปัจจุบัน'!$A$5:$CL$846,63,0),2)</f>
        <v>22149.68</v>
      </c>
      <c r="BM238" s="32">
        <f>ROUND(VLOOKUP($B238,'3.ข้อมูลงบทดลองปัจจุบัน'!$A$5:$CL$846,64,0),2)</f>
        <v>167308.48000000001</v>
      </c>
      <c r="BN238" s="32">
        <f>ROUND(VLOOKUP($B238,'3.ข้อมูลงบทดลองปัจจุบัน'!$A$5:$CL$846,65,0),2)</f>
        <v>48300</v>
      </c>
      <c r="BO238" s="32">
        <f>ROUND(VLOOKUP($B238,'3.ข้อมูลงบทดลองปัจจุบัน'!$A$5:$CL$846,66,0),2)</f>
        <v>566458.30000000005</v>
      </c>
      <c r="BP238" s="32">
        <f>ROUND(VLOOKUP($B238,'3.ข้อมูลงบทดลองปัจจุบัน'!$A$5:$CL$846,67,0),2)</f>
        <v>53748.13</v>
      </c>
      <c r="BQ238" s="32">
        <f>ROUND(VLOOKUP($B238,'3.ข้อมูลงบทดลองปัจจุบัน'!$A$5:$CL$846,68,0),2)</f>
        <v>121084.99</v>
      </c>
      <c r="BR238" s="32">
        <f>ROUND(VLOOKUP($B238,'3.ข้อมูลงบทดลองปัจจุบัน'!$A$5:$CL$846,69,0),2)</f>
        <v>677821.31</v>
      </c>
      <c r="BS238" s="32">
        <f>ROUND(VLOOKUP($B238,'3.ข้อมูลงบทดลองปัจจุบัน'!$A$5:$CL$846,70,0),2)</f>
        <v>2811923.4</v>
      </c>
      <c r="BT238" s="32">
        <f>ROUND(VLOOKUP($B238,'3.ข้อมูลงบทดลองปัจจุบัน'!$A$5:$CL$846,71,0),2)</f>
        <v>140645.19</v>
      </c>
      <c r="BU238" s="32">
        <f>ROUND(VLOOKUP($B238,'3.ข้อมูลงบทดลองปัจจุบัน'!$A$5:$CL$846,72,0),2)</f>
        <v>0</v>
      </c>
      <c r="BV238" s="32">
        <f>ROUND(VLOOKUP($B238,'3.ข้อมูลงบทดลองปัจจุบัน'!$A$5:$CL$846,73,0),2)</f>
        <v>690392.24</v>
      </c>
      <c r="BW238" s="32">
        <f>ROUND(VLOOKUP($B238,'3.ข้อมูลงบทดลองปัจจุบัน'!$A$5:$CL$846,74,0),2)</f>
        <v>147365.82999999999</v>
      </c>
      <c r="BX238" s="32">
        <f>ROUND(VLOOKUP($B238,'3.ข้อมูลงบทดลองปัจจุบัน'!$A$5:$CL$846,75,0),2)</f>
        <v>112427.4</v>
      </c>
      <c r="BY238" s="32">
        <f>ROUND(VLOOKUP($B238,'3.ข้อมูลงบทดลองปัจจุบัน'!$A$5:$CL$846,76,0),2)</f>
        <v>561422.19999999995</v>
      </c>
      <c r="BZ238" s="32">
        <f>ROUND(VLOOKUP($B238,'3.ข้อมูลงบทดลองปัจจุบัน'!$A$5:$CL$846,77,0),2)</f>
        <v>35639.480000000003</v>
      </c>
      <c r="CA238" s="32">
        <f>ROUND(VLOOKUP($B238,'3.ข้อมูลงบทดลองปัจจุบัน'!$A$5:$CL$846,78,0),2)</f>
        <v>4900</v>
      </c>
      <c r="CB238" s="32">
        <f>ROUND(VLOOKUP($B238,'3.ข้อมูลงบทดลองปัจจุบัน'!$A$5:$CL$846,79,0),2)</f>
        <v>112195.64</v>
      </c>
      <c r="CC238" s="32">
        <f>ROUND(VLOOKUP($B238,'3.ข้อมูลงบทดลองปัจจุบัน'!$A$5:$CL$846,80,0),2)</f>
        <v>311295.14</v>
      </c>
      <c r="CD238" s="32">
        <f>ROUND(VLOOKUP($B238,'3.ข้อมูลงบทดลองปัจจุบัน'!$A$5:$CL$846,81,0),2)</f>
        <v>141490.99</v>
      </c>
      <c r="CE238" s="32">
        <f>ROUND(VLOOKUP($B238,'3.ข้อมูลงบทดลองปัจจุบัน'!$A$5:$CL$846,82,0),2)</f>
        <v>75935.8</v>
      </c>
      <c r="CF238" s="32">
        <f>ROUND(VLOOKUP($B238,'3.ข้อมูลงบทดลองปัจจุบัน'!$A$5:$CL$846,83,0),2)</f>
        <v>13275.5</v>
      </c>
      <c r="CG238" s="32">
        <f>ROUND(VLOOKUP($B238,'3.ข้อมูลงบทดลองปัจจุบัน'!$A$5:$CL$846,84,0),2)</f>
        <v>25360.35</v>
      </c>
      <c r="CH238" s="32">
        <f>ROUND(VLOOKUP($B238,'3.ข้อมูลงบทดลองปัจจุบัน'!$A$5:$CL$846,85,0),2)</f>
        <v>10270.950000000001</v>
      </c>
      <c r="CI238" s="32">
        <f>ROUND(VLOOKUP($B238,'3.ข้อมูลงบทดลองปัจจุบัน'!$A$5:$CL$846,86,0),2)</f>
        <v>84431.3</v>
      </c>
      <c r="CJ238" s="32">
        <f>ROUND(VLOOKUP($B238,'3.ข้อมูลงบทดลองปัจจุบัน'!$A$5:$CL$846,87,0),2)</f>
        <v>99034.26</v>
      </c>
      <c r="CK238" s="32">
        <f>ROUND(VLOOKUP($B238,'3.ข้อมูลงบทดลองปัจจุบัน'!$A$5:$CL$846,88,0),2)</f>
        <v>798632.93</v>
      </c>
      <c r="CL238" s="32">
        <f>ROUND(VLOOKUP($B238,'3.ข้อมูลงบทดลองปัจจุบัน'!$A$5:$CL$846,89,0),2)</f>
        <v>38350.720000000001</v>
      </c>
      <c r="CM238" s="32">
        <f>ROUND(VLOOKUP($B238,'3.ข้อมูลงบทดลองปัจจุบัน'!$A$5:$CL$846,90,0),2)</f>
        <v>50739</v>
      </c>
      <c r="CO238" s="75"/>
    </row>
    <row r="239" spans="1:93" x14ac:dyDescent="0.7">
      <c r="A239" s="118" t="s">
        <v>1473</v>
      </c>
      <c r="B239" s="101" t="s">
        <v>813</v>
      </c>
      <c r="C239" s="100" t="s">
        <v>814</v>
      </c>
      <c r="D239" s="32">
        <f>ROUND(VLOOKUP($B239,'3.ข้อมูลงบทดลองปัจจุบัน'!$A$5:$CL$846,3,0),2)</f>
        <v>57221.66</v>
      </c>
      <c r="E239" s="32">
        <f>ROUND(VLOOKUP($B239,'3.ข้อมูลงบทดลองปัจจุบัน'!$A$5:$CL$846,4,0),2)</f>
        <v>19291.759999999998</v>
      </c>
      <c r="F239" s="32">
        <f>ROUND(VLOOKUP($B239,'3.ข้อมูลงบทดลองปัจจุบัน'!$A$5:$CL$846,5,0),2)</f>
        <v>28820.97</v>
      </c>
      <c r="G239" s="32">
        <f>ROUND(VLOOKUP($B239,'3.ข้อมูลงบทดลองปัจจุบัน'!$A$5:$CL$846,6,0),2)</f>
        <v>18551.16</v>
      </c>
      <c r="H239" s="32">
        <f>ROUND(VLOOKUP($B239,'3.ข้อมูลงบทดลองปัจจุบัน'!$A$5:$CL$846,7,0),2)</f>
        <v>35035.71</v>
      </c>
      <c r="I239" s="32">
        <f>ROUND(VLOOKUP($B239,'3.ข้อมูลงบทดลองปัจจุบัน'!$A$5:$CL$846,8,0),2)</f>
        <v>22097.68</v>
      </c>
      <c r="J239" s="32">
        <f>ROUND(VLOOKUP($B239,'3.ข้อมูลงบทดลองปัจจุบัน'!$A$5:$CL$846,9,0),2)</f>
        <v>28519.9</v>
      </c>
      <c r="K239" s="32">
        <f>ROUND(VLOOKUP($B239,'3.ข้อมูลงบทดลองปัจจุบัน'!$A$5:$CL$846,10,0),2)</f>
        <v>38569.49</v>
      </c>
      <c r="L239" s="32">
        <f>ROUND(VLOOKUP($B239,'3.ข้อมูลงบทดลองปัจจุบัน'!$A$5:$CL$846,11,0),2)</f>
        <v>82730.17</v>
      </c>
      <c r="M239" s="32">
        <f>ROUND(VLOOKUP($B239,'3.ข้อมูลงบทดลองปัจจุบัน'!$A$5:$CL$846,12,0),2)</f>
        <v>52036.44</v>
      </c>
      <c r="N239" s="32">
        <f>ROUND(VLOOKUP($B239,'3.ข้อมูลงบทดลองปัจจุบัน'!$A$5:$CL$846,13,0),2)</f>
        <v>89964.12</v>
      </c>
      <c r="O239" s="32">
        <f>ROUND(VLOOKUP($B239,'3.ข้อมูลงบทดลองปัจจุบัน'!$A$5:$CL$846,14,0),2)</f>
        <v>25581.25</v>
      </c>
      <c r="P239" s="32">
        <f>ROUND(VLOOKUP($B239,'3.ข้อมูลงบทดลองปัจจุบัน'!$A$5:$CL$846,15,0),2)</f>
        <v>139520.76</v>
      </c>
      <c r="Q239" s="32">
        <f>ROUND(VLOOKUP($B239,'3.ข้อมูลงบทดลองปัจจุบัน'!$A$5:$CL$846,16,0),2)</f>
        <v>32310.32</v>
      </c>
      <c r="R239" s="32">
        <f>ROUND(VLOOKUP($B239,'3.ข้อมูลงบทดลองปัจจุบัน'!$A$5:$CL$846,17,0),2)</f>
        <v>28328.53</v>
      </c>
      <c r="S239" s="32">
        <f>ROUND(VLOOKUP($B239,'3.ข้อมูลงบทดลองปัจจุบัน'!$A$5:$CL$846,18,0),2)</f>
        <v>37206.160000000003</v>
      </c>
      <c r="T239" s="32">
        <f>ROUND(VLOOKUP($B239,'3.ข้อมูลงบทดลองปัจจุบัน'!$A$5:$CL$846,19,0),2)</f>
        <v>38853.69</v>
      </c>
      <c r="U239" s="32">
        <f>ROUND(VLOOKUP($B239,'3.ข้อมูลงบทดลองปัจจุบัน'!$A$5:$CL$846,20,0),2)</f>
        <v>48100.36</v>
      </c>
      <c r="V239" s="32">
        <f>ROUND(VLOOKUP($B239,'3.ข้อมูลงบทดลองปัจจุบัน'!$A$5:$CL$846,21,0),2)</f>
        <v>21493.43</v>
      </c>
      <c r="W239" s="32">
        <f>ROUND(VLOOKUP($B239,'3.ข้อมูลงบทดลองปัจจุบัน'!$A$5:$CL$846,22,0),2)</f>
        <v>32149.51</v>
      </c>
      <c r="X239" s="32">
        <f>ROUND(VLOOKUP($B239,'3.ข้อมูลงบทดลองปัจจุบัน'!$A$5:$CL$846,23,0),2)</f>
        <v>307082.84000000003</v>
      </c>
      <c r="Y239" s="32">
        <f>ROUND(VLOOKUP($B239,'3.ข้อมูลงบทดลองปัจจุบัน'!$A$5:$CL$846,24,0),2)</f>
        <v>29591.31</v>
      </c>
      <c r="Z239" s="32">
        <f>ROUND(VLOOKUP($B239,'3.ข้อมูลงบทดลองปัจจุบัน'!$A$5:$CL$846,25,0),2)</f>
        <v>8417.7099999999991</v>
      </c>
      <c r="AA239" s="32">
        <f>ROUND(VLOOKUP($B239,'3.ข้อมูลงบทดลองปัจจุบัน'!$A$5:$CL$846,26,0),2)</f>
        <v>15205.2</v>
      </c>
      <c r="AB239" s="32">
        <f>ROUND(VLOOKUP($B239,'3.ข้อมูลงบทดลองปัจจุบัน'!$A$5:$CL$846,27,0),2)</f>
        <v>22883.21</v>
      </c>
      <c r="AC239" s="32">
        <f>ROUND(VLOOKUP($B239,'3.ข้อมูลงบทดลองปัจจุบัน'!$A$5:$CL$846,28,0),2)</f>
        <v>31677.81</v>
      </c>
      <c r="AD239" s="32">
        <f>ROUND(VLOOKUP($B239,'3.ข้อมูลงบทดลองปัจจุบัน'!$A$5:$CL$846,29,0),2)</f>
        <v>38298.239999999998</v>
      </c>
      <c r="AE239" s="32">
        <f>ROUND(VLOOKUP($B239,'3.ข้อมูลงบทดลองปัจจุบัน'!$A$5:$CL$846,30,0),2)</f>
        <v>33137.67</v>
      </c>
      <c r="AF239" s="32">
        <f>ROUND(VLOOKUP($B239,'3.ข้อมูลงบทดลองปัจจุบัน'!$A$5:$CL$846,31,0),2)</f>
        <v>42959.78</v>
      </c>
      <c r="AG239" s="32">
        <f>ROUND(VLOOKUP($B239,'3.ข้อมูลงบทดลองปัจจุบัน'!$A$5:$CL$846,32,0),2)</f>
        <v>41316.44</v>
      </c>
      <c r="AH239" s="32">
        <f>ROUND(VLOOKUP($B239,'3.ข้อมูลงบทดลองปัจจุบัน'!$A$5:$CL$846,33,0),2)</f>
        <v>42358.66</v>
      </c>
      <c r="AI239" s="32">
        <f>ROUND(VLOOKUP($B239,'3.ข้อมูลงบทดลองปัจจุบัน'!$A$5:$CL$846,34,0),2)</f>
        <v>48585.279999999999</v>
      </c>
      <c r="AJ239" s="32">
        <f>ROUND(VLOOKUP($B239,'3.ข้อมูลงบทดลองปัจจุบัน'!$A$5:$CL$846,35,0),2)</f>
        <v>91118.76</v>
      </c>
      <c r="AK239" s="32">
        <f>ROUND(VLOOKUP($B239,'3.ข้อมูลงบทดลองปัจจุบัน'!$A$5:$CL$846,36,0),2)</f>
        <v>22113.66</v>
      </c>
      <c r="AL239" s="32">
        <f>ROUND(VLOOKUP($B239,'3.ข้อมูลงบทดลองปัจจุบัน'!$A$5:$CL$846,37,0),2)</f>
        <v>458353.29</v>
      </c>
      <c r="AM239" s="32">
        <f>ROUND(VLOOKUP($B239,'3.ข้อมูลงบทดลองปัจจุบัน'!$A$5:$CL$846,38,0),2)</f>
        <v>56305.42</v>
      </c>
      <c r="AN239" s="32">
        <f>ROUND(VLOOKUP($B239,'3.ข้อมูลงบทดลองปัจจุบัน'!$A$5:$CL$846,39,0),2)</f>
        <v>19179.28</v>
      </c>
      <c r="AO239" s="32">
        <f>ROUND(VLOOKUP($B239,'3.ข้อมูลงบทดลองปัจจุบัน'!$A$5:$CL$846,40,0),2)</f>
        <v>65845.87</v>
      </c>
      <c r="AP239" s="32">
        <f>ROUND(VLOOKUP($B239,'3.ข้อมูลงบทดลองปัจจุบัน'!$A$5:$CL$846,41,0),2)</f>
        <v>30771.599999999999</v>
      </c>
      <c r="AQ239" s="32">
        <f>ROUND(VLOOKUP($B239,'3.ข้อมูลงบทดลองปัจจุบัน'!$A$5:$CL$846,42,0),2)</f>
        <v>15627.06</v>
      </c>
      <c r="AR239" s="32">
        <f>ROUND(VLOOKUP($B239,'3.ข้อมูลงบทดลองปัจจุบัน'!$A$5:$CL$846,43,0),2)</f>
        <v>65188.37</v>
      </c>
      <c r="AS239" s="32">
        <f>ROUND(VLOOKUP($B239,'3.ข้อมูลงบทดลองปัจจุบัน'!$A$5:$CL$846,44,0),2)</f>
        <v>315721.37</v>
      </c>
      <c r="AT239" s="32">
        <f>ROUND(VLOOKUP($B239,'3.ข้อมูลงบทดลองปัจจุบัน'!$A$5:$CL$846,45,0),2)</f>
        <v>25060.1</v>
      </c>
      <c r="AU239" s="32">
        <f>ROUND(VLOOKUP($B239,'3.ข้อมูลงบทดลองปัจจุบัน'!$A$5:$CL$846,46,0),2)</f>
        <v>93289.93</v>
      </c>
      <c r="AV239" s="32">
        <f>ROUND(VLOOKUP($B239,'3.ข้อมูลงบทดลองปัจจุบัน'!$A$5:$CL$846,47,0),2)</f>
        <v>23136.69</v>
      </c>
      <c r="AW239" s="32">
        <f>ROUND(VLOOKUP($B239,'3.ข้อมูลงบทดลองปัจจุบัน'!$A$5:$CL$846,48,0),2)</f>
        <v>9943.25</v>
      </c>
      <c r="AX239" s="32">
        <f>ROUND(VLOOKUP($B239,'3.ข้อมูลงบทดลองปัจจุบัน'!$A$5:$CL$846,49,0),2)</f>
        <v>22637.96</v>
      </c>
      <c r="AY239" s="32">
        <f>ROUND(VLOOKUP($B239,'3.ข้อมูลงบทดลองปัจจุบัน'!$A$5:$CL$846,50,0),2)</f>
        <v>20608.34</v>
      </c>
      <c r="AZ239" s="32">
        <f>ROUND(VLOOKUP($B239,'3.ข้อมูลงบทดลองปัจจุบัน'!$A$5:$CL$846,51,0),2)</f>
        <v>53794.400000000001</v>
      </c>
      <c r="BA239" s="32">
        <f>ROUND(VLOOKUP($B239,'3.ข้อมูลงบทดลองปัจจุบัน'!$A$5:$CL$846,52,0),2)</f>
        <v>60080.25</v>
      </c>
      <c r="BB239" s="32">
        <f>ROUND(VLOOKUP($B239,'3.ข้อมูลงบทดลองปัจจุบัน'!$A$5:$CL$846,53,0),2)</f>
        <v>27445.85</v>
      </c>
      <c r="BC239" s="32">
        <f>ROUND(VLOOKUP($B239,'3.ข้อมูลงบทดลองปัจจุบัน'!$A$5:$CL$846,54,0),2)</f>
        <v>14837.74</v>
      </c>
      <c r="BD239" s="32">
        <f>ROUND(VLOOKUP($B239,'3.ข้อมูลงบทดลองปัจจุบัน'!$A$5:$CL$846,55,0),2)</f>
        <v>281583.96000000002</v>
      </c>
      <c r="BE239" s="32">
        <f>ROUND(VLOOKUP($B239,'3.ข้อมูลงบทดลองปัจจุบัน'!$A$5:$CL$846,56,0),2)</f>
        <v>39445.86</v>
      </c>
      <c r="BF239" s="32">
        <f>ROUND(VLOOKUP($B239,'3.ข้อมูลงบทดลองปัจจุบัน'!$A$5:$CL$846,57,0),2)</f>
        <v>30747.8</v>
      </c>
      <c r="BG239" s="32">
        <f>ROUND(VLOOKUP($B239,'3.ข้อมูลงบทดลองปัจจุบัน'!$A$5:$CL$846,58,0),2)</f>
        <v>27639.43</v>
      </c>
      <c r="BH239" s="32">
        <f>ROUND(VLOOKUP($B239,'3.ข้อมูลงบทดลองปัจจุบัน'!$A$5:$CL$846,59,0),2)</f>
        <v>52063.040000000001</v>
      </c>
      <c r="BI239" s="32">
        <f>ROUND(VLOOKUP($B239,'3.ข้อมูลงบทดลองปัจจุบัน'!$A$5:$CL$846,60,0),2)</f>
        <v>53250.6</v>
      </c>
      <c r="BJ239" s="32">
        <f>ROUND(VLOOKUP($B239,'3.ข้อมูลงบทดลองปัจจุบัน'!$A$5:$CL$846,61,0),2)</f>
        <v>97529.71</v>
      </c>
      <c r="BK239" s="32">
        <f>ROUND(VLOOKUP($B239,'3.ข้อมูลงบทดลองปัจจุบัน'!$A$5:$CL$846,62,0),2)</f>
        <v>96913.34</v>
      </c>
      <c r="BL239" s="32">
        <f>ROUND(VLOOKUP($B239,'3.ข้อมูลงบทดลองปัจจุบัน'!$A$5:$CL$846,63,0),2)</f>
        <v>108602.79</v>
      </c>
      <c r="BM239" s="32">
        <f>ROUND(VLOOKUP($B239,'3.ข้อมูลงบทดลองปัจจุบัน'!$A$5:$CL$846,64,0),2)</f>
        <v>237967.67</v>
      </c>
      <c r="BN239" s="32">
        <f>ROUND(VLOOKUP($B239,'3.ข้อมูลงบทดลองปัจจุบัน'!$A$5:$CL$846,65,0),2)</f>
        <v>0</v>
      </c>
      <c r="BO239" s="32">
        <f>ROUND(VLOOKUP($B239,'3.ข้อมูลงบทดลองปัจจุบัน'!$A$5:$CL$846,66,0),2)</f>
        <v>83035.02</v>
      </c>
      <c r="BP239" s="32">
        <f>ROUND(VLOOKUP($B239,'3.ข้อมูลงบทดลองปัจจุบัน'!$A$5:$CL$846,67,0),2)</f>
        <v>50637.83</v>
      </c>
      <c r="BQ239" s="32">
        <f>ROUND(VLOOKUP($B239,'3.ข้อมูลงบทดลองปัจจุบัน'!$A$5:$CL$846,68,0),2)</f>
        <v>20510.939999999999</v>
      </c>
      <c r="BR239" s="32">
        <f>ROUND(VLOOKUP($B239,'3.ข้อมูลงบทดลองปัจจุบัน'!$A$5:$CL$846,69,0),2)</f>
        <v>38655.15</v>
      </c>
      <c r="BS239" s="32">
        <f>ROUND(VLOOKUP($B239,'3.ข้อมูลงบทดลองปัจจุบัน'!$A$5:$CL$846,70,0),2)</f>
        <v>288398.74</v>
      </c>
      <c r="BT239" s="32">
        <f>ROUND(VLOOKUP($B239,'3.ข้อมูลงบทดลองปัจจุบัน'!$A$5:$CL$846,71,0),2)</f>
        <v>49349.45</v>
      </c>
      <c r="BU239" s="32">
        <f>ROUND(VLOOKUP($B239,'3.ข้อมูลงบทดลองปัจจุบัน'!$A$5:$CL$846,72,0),2)</f>
        <v>41883.300000000003</v>
      </c>
      <c r="BV239" s="32">
        <f>ROUND(VLOOKUP($B239,'3.ข้อมูลงบทดลองปัจจุบัน'!$A$5:$CL$846,73,0),2)</f>
        <v>273033.81</v>
      </c>
      <c r="BW239" s="32">
        <f>ROUND(VLOOKUP($B239,'3.ข้อมูลงบทดลองปัจจุบัน'!$A$5:$CL$846,74,0),2)</f>
        <v>51636.07</v>
      </c>
      <c r="BX239" s="32">
        <f>ROUND(VLOOKUP($B239,'3.ข้อมูลงบทดลองปัจจุบัน'!$A$5:$CL$846,75,0),2)</f>
        <v>38460.980000000003</v>
      </c>
      <c r="BY239" s="32">
        <f>ROUND(VLOOKUP($B239,'3.ข้อมูลงบทดลองปัจจุบัน'!$A$5:$CL$846,76,0),2)</f>
        <v>220101.51</v>
      </c>
      <c r="BZ239" s="32">
        <f>ROUND(VLOOKUP($B239,'3.ข้อมูลงบทดลองปัจจุบัน'!$A$5:$CL$846,77,0),2)</f>
        <v>7100.7</v>
      </c>
      <c r="CA239" s="32">
        <f>ROUND(VLOOKUP($B239,'3.ข้อมูลงบทดลองปัจจุบัน'!$A$5:$CL$846,78,0),2)</f>
        <v>11150</v>
      </c>
      <c r="CB239" s="32">
        <f>ROUND(VLOOKUP($B239,'3.ข้อมูลงบทดลองปัจจุบัน'!$A$5:$CL$846,79,0),2)</f>
        <v>68164</v>
      </c>
      <c r="CC239" s="32">
        <f>ROUND(VLOOKUP($B239,'3.ข้อมูลงบทดลองปัจจุบัน'!$A$5:$CL$846,80,0),2)</f>
        <v>11925</v>
      </c>
      <c r="CD239" s="32">
        <f>ROUND(VLOOKUP($B239,'3.ข้อมูลงบทดลองปัจจุบัน'!$A$5:$CL$846,81,0),2)</f>
        <v>58400</v>
      </c>
      <c r="CE239" s="32">
        <f>ROUND(VLOOKUP($B239,'3.ข้อมูลงบทดลองปัจจุบัน'!$A$5:$CL$846,82,0),2)</f>
        <v>17263.3</v>
      </c>
      <c r="CF239" s="32">
        <f>ROUND(VLOOKUP($B239,'3.ข้อมูลงบทดลองปัจจุบัน'!$A$5:$CL$846,83,0),2)</f>
        <v>51142.17</v>
      </c>
      <c r="CG239" s="32">
        <f>ROUND(VLOOKUP($B239,'3.ข้อมูลงบทดลองปัจจุบัน'!$A$5:$CL$846,84,0),2)</f>
        <v>48548.43</v>
      </c>
      <c r="CH239" s="32">
        <f>ROUND(VLOOKUP($B239,'3.ข้อมูลงบทดลองปัจจุบัน'!$A$5:$CL$846,85,0),2)</f>
        <v>7229</v>
      </c>
      <c r="CI239" s="32">
        <f>ROUND(VLOOKUP($B239,'3.ข้อมูลงบทดลองปัจจุบัน'!$A$5:$CL$846,86,0),2)</f>
        <v>6275</v>
      </c>
      <c r="CJ239" s="32">
        <f>ROUND(VLOOKUP($B239,'3.ข้อมูลงบทดลองปัจจุบัน'!$A$5:$CL$846,87,0),2)</f>
        <v>25462.09</v>
      </c>
      <c r="CK239" s="32">
        <f>ROUND(VLOOKUP($B239,'3.ข้อมูลงบทดลองปัจจุบัน'!$A$5:$CL$846,88,0),2)</f>
        <v>56694.5</v>
      </c>
      <c r="CL239" s="32">
        <f>ROUND(VLOOKUP($B239,'3.ข้อมูลงบทดลองปัจจุบัน'!$A$5:$CL$846,89,0),2)</f>
        <v>70368.19</v>
      </c>
      <c r="CM239" s="32">
        <f>ROUND(VLOOKUP($B239,'3.ข้อมูลงบทดลองปัจจุบัน'!$A$5:$CL$846,90,0),2)</f>
        <v>47536.3</v>
      </c>
      <c r="CO239" s="75"/>
    </row>
    <row r="240" spans="1:93" x14ac:dyDescent="0.7">
      <c r="A240" s="118" t="s">
        <v>1473</v>
      </c>
      <c r="B240" s="101" t="s">
        <v>815</v>
      </c>
      <c r="C240" s="100" t="s">
        <v>816</v>
      </c>
      <c r="D240" s="32">
        <f>ROUND(VLOOKUP($B240,'3.ข้อมูลงบทดลองปัจจุบัน'!$A$5:$CL$846,3,0),2)</f>
        <v>77732.95</v>
      </c>
      <c r="E240" s="32">
        <f>ROUND(VLOOKUP($B240,'3.ข้อมูลงบทดลองปัจจุบัน'!$A$5:$CL$846,4,0),2)</f>
        <v>108363.76</v>
      </c>
      <c r="F240" s="32">
        <f>ROUND(VLOOKUP($B240,'3.ข้อมูลงบทดลองปัจจุบัน'!$A$5:$CL$846,5,0),2)</f>
        <v>26863.37</v>
      </c>
      <c r="G240" s="32">
        <f>ROUND(VLOOKUP($B240,'3.ข้อมูลงบทดลองปัจจุบัน'!$A$5:$CL$846,6,0),2)</f>
        <v>0</v>
      </c>
      <c r="H240" s="32">
        <f>ROUND(VLOOKUP($B240,'3.ข้อมูลงบทดลองปัจจุบัน'!$A$5:$CL$846,7,0),2)</f>
        <v>5662.99</v>
      </c>
      <c r="I240" s="32">
        <f>ROUND(VLOOKUP($B240,'3.ข้อมูลงบทดลองปัจจุบัน'!$A$5:$CL$846,8,0),2)</f>
        <v>10271.98</v>
      </c>
      <c r="J240" s="32">
        <f>ROUND(VLOOKUP($B240,'3.ข้อมูลงบทดลองปัจจุบัน'!$A$5:$CL$846,9,0),2)</f>
        <v>15631.11</v>
      </c>
      <c r="K240" s="32">
        <f>ROUND(VLOOKUP($B240,'3.ข้อมูลงบทดลองปัจจุบัน'!$A$5:$CL$846,10,0),2)</f>
        <v>23962.73</v>
      </c>
      <c r="L240" s="32">
        <f>ROUND(VLOOKUP($B240,'3.ข้อมูลงบทดลองปัจจุบัน'!$A$5:$CL$846,11,0),2)</f>
        <v>5832.34</v>
      </c>
      <c r="M240" s="32">
        <f>ROUND(VLOOKUP($B240,'3.ข้อมูลงบทดลองปัจจุบัน'!$A$5:$CL$846,12,0),2)</f>
        <v>52117.53</v>
      </c>
      <c r="N240" s="32">
        <f>ROUND(VLOOKUP($B240,'3.ข้อมูลงบทดลองปัจจุบัน'!$A$5:$CL$846,13,0),2)</f>
        <v>12326.62</v>
      </c>
      <c r="O240" s="32">
        <f>ROUND(VLOOKUP($B240,'3.ข้อมูลงบทดลองปัจจุบัน'!$A$5:$CL$846,14,0),2)</f>
        <v>0</v>
      </c>
      <c r="P240" s="32">
        <f>ROUND(VLOOKUP($B240,'3.ข้อมูลงบทดลองปัจจุบัน'!$A$5:$CL$846,15,0),2)</f>
        <v>77258.600000000006</v>
      </c>
      <c r="Q240" s="32">
        <f>ROUND(VLOOKUP($B240,'3.ข้อมูลงบทดลองปัจจุบัน'!$A$5:$CL$846,16,0),2)</f>
        <v>0</v>
      </c>
      <c r="R240" s="32">
        <f>ROUND(VLOOKUP($B240,'3.ข้อมูลงบทดลองปัจจุบัน'!$A$5:$CL$846,17,0),2)</f>
        <v>19239.86</v>
      </c>
      <c r="S240" s="32">
        <f>ROUND(VLOOKUP($B240,'3.ข้อมูลงบทดลองปัจจุบัน'!$A$5:$CL$846,18,0),2)</f>
        <v>0</v>
      </c>
      <c r="T240" s="32">
        <f>ROUND(VLOOKUP($B240,'3.ข้อมูลงบทดลองปัจจุบัน'!$A$5:$CL$846,19,0),2)</f>
        <v>25731</v>
      </c>
      <c r="U240" s="32">
        <f>ROUND(VLOOKUP($B240,'3.ข้อมูลงบทดลองปัจจุบัน'!$A$5:$CL$846,20,0),2)</f>
        <v>23831.8</v>
      </c>
      <c r="V240" s="32">
        <f>ROUND(VLOOKUP($B240,'3.ข้อมูลงบทดลองปัจจุบัน'!$A$5:$CL$846,21,0),2)</f>
        <v>36922.46</v>
      </c>
      <c r="W240" s="32">
        <f>ROUND(VLOOKUP($B240,'3.ข้อมูลงบทดลองปัจจุบัน'!$A$5:$CL$846,22,0),2)</f>
        <v>0</v>
      </c>
      <c r="X240" s="32">
        <f>ROUND(VLOOKUP($B240,'3.ข้อมูลงบทดลองปัจจุบัน'!$A$5:$CL$846,23,0),2)</f>
        <v>22284.31</v>
      </c>
      <c r="Y240" s="32">
        <f>ROUND(VLOOKUP($B240,'3.ข้อมูลงบทดลองปัจจุบัน'!$A$5:$CL$846,24,0),2)</f>
        <v>1047.93</v>
      </c>
      <c r="Z240" s="32">
        <f>ROUND(VLOOKUP($B240,'3.ข้อมูลงบทดลองปัจจุบัน'!$A$5:$CL$846,25,0),2)</f>
        <v>1437.35</v>
      </c>
      <c r="AA240" s="32">
        <f>ROUND(VLOOKUP($B240,'3.ข้อมูลงบทดลองปัจจุบัน'!$A$5:$CL$846,26,0),2)</f>
        <v>27083.3</v>
      </c>
      <c r="AB240" s="32">
        <f>ROUND(VLOOKUP($B240,'3.ข้อมูลงบทดลองปัจจุบัน'!$A$5:$CL$846,27,0),2)</f>
        <v>36076.019999999997</v>
      </c>
      <c r="AC240" s="32">
        <f>ROUND(VLOOKUP($B240,'3.ข้อมูลงบทดลองปัจจุบัน'!$A$5:$CL$846,28,0),2)</f>
        <v>11166.64</v>
      </c>
      <c r="AD240" s="32">
        <f>ROUND(VLOOKUP($B240,'3.ข้อมูลงบทดลองปัจจุบัน'!$A$5:$CL$846,29,0),2)</f>
        <v>88726.06</v>
      </c>
      <c r="AE240" s="32">
        <f>ROUND(VLOOKUP($B240,'3.ข้อมูลงบทดลองปัจจุบัน'!$A$5:$CL$846,30,0),2)</f>
        <v>39612.67</v>
      </c>
      <c r="AF240" s="32">
        <f>ROUND(VLOOKUP($B240,'3.ข้อมูลงบทดลองปัจจุบัน'!$A$5:$CL$846,31,0),2)</f>
        <v>32411.16</v>
      </c>
      <c r="AG240" s="32">
        <f>ROUND(VLOOKUP($B240,'3.ข้อมูลงบทดลองปัจจุบัน'!$A$5:$CL$846,32,0),2)</f>
        <v>16007.91</v>
      </c>
      <c r="AH240" s="32">
        <f>ROUND(VLOOKUP($B240,'3.ข้อมูลงบทดลองปัจจุบัน'!$A$5:$CL$846,33,0),2)</f>
        <v>24518.799999999999</v>
      </c>
      <c r="AI240" s="32">
        <f>ROUND(VLOOKUP($B240,'3.ข้อมูลงบทดลองปัจจุบัน'!$A$5:$CL$846,34,0),2)</f>
        <v>97942.35</v>
      </c>
      <c r="AJ240" s="32">
        <f>ROUND(VLOOKUP($B240,'3.ข้อมูลงบทดลองปัจจุบัน'!$A$5:$CL$846,35,0),2)</f>
        <v>0</v>
      </c>
      <c r="AK240" s="32">
        <f>ROUND(VLOOKUP($B240,'3.ข้อมูลงบทดลองปัจจุบัน'!$A$5:$CL$846,36,0),2)</f>
        <v>0</v>
      </c>
      <c r="AL240" s="32">
        <f>ROUND(VLOOKUP($B240,'3.ข้อมูลงบทดลองปัจจุบัน'!$A$5:$CL$846,37,0),2)</f>
        <v>68446.070000000007</v>
      </c>
      <c r="AM240" s="32">
        <f>ROUND(VLOOKUP($B240,'3.ข้อมูลงบทดลองปัจจุบัน'!$A$5:$CL$846,38,0),2)</f>
        <v>0</v>
      </c>
      <c r="AN240" s="32">
        <f>ROUND(VLOOKUP($B240,'3.ข้อมูลงบทดลองปัจจุบัน'!$A$5:$CL$846,39,0),2)</f>
        <v>81147.87</v>
      </c>
      <c r="AO240" s="32">
        <f>ROUND(VLOOKUP($B240,'3.ข้อมูลงบทดลองปัจจุบัน'!$A$5:$CL$846,40,0),2)</f>
        <v>0</v>
      </c>
      <c r="AP240" s="32">
        <f>ROUND(VLOOKUP($B240,'3.ข้อมูลงบทดลองปัจจุบัน'!$A$5:$CL$846,41,0),2)</f>
        <v>0</v>
      </c>
      <c r="AQ240" s="32">
        <f>ROUND(VLOOKUP($B240,'3.ข้อมูลงบทดลองปัจจุบัน'!$A$5:$CL$846,42,0),2)</f>
        <v>0</v>
      </c>
      <c r="AR240" s="32">
        <f>ROUND(VLOOKUP($B240,'3.ข้อมูลงบทดลองปัจจุบัน'!$A$5:$CL$846,43,0),2)</f>
        <v>36623.879999999997</v>
      </c>
      <c r="AS240" s="32">
        <f>ROUND(VLOOKUP($B240,'3.ข้อมูลงบทดลองปัจจุบัน'!$A$5:$CL$846,44,0),2)</f>
        <v>0</v>
      </c>
      <c r="AT240" s="32">
        <f>ROUND(VLOOKUP($B240,'3.ข้อมูลงบทดลองปัจจุบัน'!$A$5:$CL$846,45,0),2)</f>
        <v>11408.4</v>
      </c>
      <c r="AU240" s="32">
        <f>ROUND(VLOOKUP($B240,'3.ข้อมูลงบทดลองปัจจุบัน'!$A$5:$CL$846,46,0),2)</f>
        <v>35583.120000000003</v>
      </c>
      <c r="AV240" s="32">
        <f>ROUND(VLOOKUP($B240,'3.ข้อมูลงบทดลองปัจจุบัน'!$A$5:$CL$846,47,0),2)</f>
        <v>36117.49</v>
      </c>
      <c r="AW240" s="32">
        <f>ROUND(VLOOKUP($B240,'3.ข้อมูลงบทดลองปัจจุบัน'!$A$5:$CL$846,48,0),2)</f>
        <v>0</v>
      </c>
      <c r="AX240" s="32">
        <f>ROUND(VLOOKUP($B240,'3.ข้อมูลงบทดลองปัจจุบัน'!$A$5:$CL$846,49,0),2)</f>
        <v>57153.18</v>
      </c>
      <c r="AY240" s="32">
        <f>ROUND(VLOOKUP($B240,'3.ข้อมูลงบทดลองปัจจุบัน'!$A$5:$CL$846,50,0),2)</f>
        <v>0</v>
      </c>
      <c r="AZ240" s="32">
        <f>ROUND(VLOOKUP($B240,'3.ข้อมูลงบทดลองปัจจุบัน'!$A$5:$CL$846,51,0),2)</f>
        <v>41041.599999999999</v>
      </c>
      <c r="BA240" s="32">
        <f>ROUND(VLOOKUP($B240,'3.ข้อมูลงบทดลองปัจจุบัน'!$A$5:$CL$846,52,0),2)</f>
        <v>11457.4</v>
      </c>
      <c r="BB240" s="32">
        <f>ROUND(VLOOKUP($B240,'3.ข้อมูลงบทดลองปัจจุบัน'!$A$5:$CL$846,53,0),2)</f>
        <v>0</v>
      </c>
      <c r="BC240" s="32">
        <f>ROUND(VLOOKUP($B240,'3.ข้อมูลงบทดลองปัจจุบัน'!$A$5:$CL$846,54,0),2)</f>
        <v>76132.350000000006</v>
      </c>
      <c r="BD240" s="32">
        <f>ROUND(VLOOKUP($B240,'3.ข้อมูลงบทดลองปัจจุบัน'!$A$5:$CL$846,55,0),2)</f>
        <v>0</v>
      </c>
      <c r="BE240" s="32">
        <f>ROUND(VLOOKUP($B240,'3.ข้อมูลงบทดลองปัจจุบัน'!$A$5:$CL$846,56,0),2)</f>
        <v>29708.3</v>
      </c>
      <c r="BF240" s="32">
        <f>ROUND(VLOOKUP($B240,'3.ข้อมูลงบทดลองปัจจุบัน'!$A$5:$CL$846,57,0),2)</f>
        <v>7430.8</v>
      </c>
      <c r="BG240" s="32">
        <f>ROUND(VLOOKUP($B240,'3.ข้อมูลงบทดลองปัจจุบัน'!$A$5:$CL$846,58,0),2)</f>
        <v>47544.3</v>
      </c>
      <c r="BH240" s="32">
        <f>ROUND(VLOOKUP($B240,'3.ข้อมูลงบทดลองปัจจุบัน'!$A$5:$CL$846,59,0),2)</f>
        <v>8721.7999999999993</v>
      </c>
      <c r="BI240" s="32">
        <f>ROUND(VLOOKUP($B240,'3.ข้อมูลงบทดลองปัจจุบัน'!$A$5:$CL$846,60,0),2)</f>
        <v>2499.6999999999998</v>
      </c>
      <c r="BJ240" s="32">
        <f>ROUND(VLOOKUP($B240,'3.ข้อมูลงบทดลองปัจจุบัน'!$A$5:$CL$846,61,0),2)</f>
        <v>374.46</v>
      </c>
      <c r="BK240" s="32">
        <f>ROUND(VLOOKUP($B240,'3.ข้อมูลงบทดลองปัจจุบัน'!$A$5:$CL$846,62,0),2)</f>
        <v>2600.09</v>
      </c>
      <c r="BL240" s="32">
        <f>ROUND(VLOOKUP($B240,'3.ข้อมูลงบทดลองปัจจุบัน'!$A$5:$CL$846,63,0),2)</f>
        <v>0</v>
      </c>
      <c r="BM240" s="32">
        <f>ROUND(VLOOKUP($B240,'3.ข้อมูลงบทดลองปัจจุบัน'!$A$5:$CL$846,64,0),2)</f>
        <v>72852.73</v>
      </c>
      <c r="BN240" s="32">
        <f>ROUND(VLOOKUP($B240,'3.ข้อมูลงบทดลองปัจจุบัน'!$A$5:$CL$846,65,0),2)</f>
        <v>15138.3</v>
      </c>
      <c r="BO240" s="32">
        <f>ROUND(VLOOKUP($B240,'3.ข้อมูลงบทดลองปัจจุบัน'!$A$5:$CL$846,66,0),2)</f>
        <v>68323.31</v>
      </c>
      <c r="BP240" s="32">
        <f>ROUND(VLOOKUP($B240,'3.ข้อมูลงบทดลองปัจจุบัน'!$A$5:$CL$846,67,0),2)</f>
        <v>5550</v>
      </c>
      <c r="BQ240" s="32">
        <f>ROUND(VLOOKUP($B240,'3.ข้อมูลงบทดลองปัจจุบัน'!$A$5:$CL$846,68,0),2)</f>
        <v>21296.65</v>
      </c>
      <c r="BR240" s="32">
        <f>ROUND(VLOOKUP($B240,'3.ข้อมูลงบทดลองปัจจุบัน'!$A$5:$CL$846,69,0),2)</f>
        <v>26953.33</v>
      </c>
      <c r="BS240" s="32">
        <f>ROUND(VLOOKUP($B240,'3.ข้อมูลงบทดลองปัจจุบัน'!$A$5:$CL$846,70,0),2)</f>
        <v>0</v>
      </c>
      <c r="BT240" s="32">
        <f>ROUND(VLOOKUP($B240,'3.ข้อมูลงบทดลองปัจจุบัน'!$A$5:$CL$846,71,0),2)</f>
        <v>0</v>
      </c>
      <c r="BU240" s="32">
        <f>ROUND(VLOOKUP($B240,'3.ข้อมูลงบทดลองปัจจุบัน'!$A$5:$CL$846,72,0),2)</f>
        <v>4758.7</v>
      </c>
      <c r="BV240" s="32">
        <f>ROUND(VLOOKUP($B240,'3.ข้อมูลงบทดลองปัจจุบัน'!$A$5:$CL$846,73,0),2)</f>
        <v>67072.72</v>
      </c>
      <c r="BW240" s="32">
        <f>ROUND(VLOOKUP($B240,'3.ข้อมูลงบทดลองปัจจุบัน'!$A$5:$CL$846,74,0),2)</f>
        <v>0</v>
      </c>
      <c r="BX240" s="32">
        <f>ROUND(VLOOKUP($B240,'3.ข้อมูลงบทดลองปัจจุบัน'!$A$5:$CL$846,75,0),2)</f>
        <v>8958.7800000000007</v>
      </c>
      <c r="BY240" s="32">
        <f>ROUND(VLOOKUP($B240,'3.ข้อมูลงบทดลองปัจจุบัน'!$A$5:$CL$846,76,0),2)</f>
        <v>0</v>
      </c>
      <c r="BZ240" s="32">
        <f>ROUND(VLOOKUP($B240,'3.ข้อมูลงบทดลองปัจจุบัน'!$A$5:$CL$846,77,0),2)</f>
        <v>25483.33</v>
      </c>
      <c r="CA240" s="32">
        <f>ROUND(VLOOKUP($B240,'3.ข้อมูลงบทดลองปัจจุบัน'!$A$5:$CL$846,78,0),2)</f>
        <v>3000</v>
      </c>
      <c r="CB240" s="32">
        <f>ROUND(VLOOKUP($B240,'3.ข้อมูลงบทดลองปัจจุบัน'!$A$5:$CL$846,79,0),2)</f>
        <v>50493</v>
      </c>
      <c r="CC240" s="32">
        <f>ROUND(VLOOKUP($B240,'3.ข้อมูลงบทดลองปัจจุบัน'!$A$5:$CL$846,80,0),2)</f>
        <v>0</v>
      </c>
      <c r="CD240" s="32">
        <f>ROUND(VLOOKUP($B240,'3.ข้อมูลงบทดลองปัจจุบัน'!$A$5:$CL$846,81,0),2)</f>
        <v>52496</v>
      </c>
      <c r="CE240" s="32">
        <f>ROUND(VLOOKUP($B240,'3.ข้อมูลงบทดลองปัจจุบัน'!$A$5:$CL$846,82,0),2)</f>
        <v>38589.86</v>
      </c>
      <c r="CF240" s="32">
        <f>ROUND(VLOOKUP($B240,'3.ข้อมูลงบทดลองปัจจุบัน'!$A$5:$CL$846,83,0),2)</f>
        <v>0</v>
      </c>
      <c r="CG240" s="32">
        <f>ROUND(VLOOKUP($B240,'3.ข้อมูลงบทดลองปัจจุบัน'!$A$5:$CL$846,84,0),2)</f>
        <v>7080</v>
      </c>
      <c r="CH240" s="32">
        <f>ROUND(VLOOKUP($B240,'3.ข้อมูลงบทดลองปัจจุบัน'!$A$5:$CL$846,85,0),2)</f>
        <v>5541.18</v>
      </c>
      <c r="CI240" s="32">
        <f>ROUND(VLOOKUP($B240,'3.ข้อมูลงบทดลองปัจจุบัน'!$A$5:$CL$846,86,0),2)</f>
        <v>2708.3</v>
      </c>
      <c r="CJ240" s="32">
        <f>ROUND(VLOOKUP($B240,'3.ข้อมูลงบทดลองปัจจุบัน'!$A$5:$CL$846,87,0),2)</f>
        <v>24520.85</v>
      </c>
      <c r="CK240" s="32">
        <f>ROUND(VLOOKUP($B240,'3.ข้อมูลงบทดลองปัจจุบัน'!$A$5:$CL$846,88,0),2)</f>
        <v>0</v>
      </c>
      <c r="CL240" s="32">
        <f>ROUND(VLOOKUP($B240,'3.ข้อมูลงบทดลองปัจจุบัน'!$A$5:$CL$846,89,0),2)</f>
        <v>12878.33</v>
      </c>
      <c r="CM240" s="32">
        <f>ROUND(VLOOKUP($B240,'3.ข้อมูลงบทดลองปัจจุบัน'!$A$5:$CL$846,90,0),2)</f>
        <v>0</v>
      </c>
      <c r="CO240" s="75"/>
    </row>
    <row r="241" spans="1:93" x14ac:dyDescent="0.7">
      <c r="A241" s="118" t="s">
        <v>1473</v>
      </c>
      <c r="B241" s="101" t="s">
        <v>817</v>
      </c>
      <c r="C241" s="100" t="s">
        <v>818</v>
      </c>
      <c r="D241" s="32">
        <f>ROUND(VLOOKUP($B241,'3.ข้อมูลงบทดลองปัจจุบัน'!$A$5:$CL$846,3,0),2)</f>
        <v>4250.32</v>
      </c>
      <c r="E241" s="32">
        <f>ROUND(VLOOKUP($B241,'3.ข้อมูลงบทดลองปัจจุบัน'!$A$5:$CL$846,4,0),2)</f>
        <v>2578.9299999999998</v>
      </c>
      <c r="F241" s="32">
        <f>ROUND(VLOOKUP($B241,'3.ข้อมูลงบทดลองปัจจุบัน'!$A$5:$CL$846,5,0),2)</f>
        <v>0</v>
      </c>
      <c r="G241" s="32">
        <f>ROUND(VLOOKUP($B241,'3.ข้อมูลงบทดลองปัจจุบัน'!$A$5:$CL$846,6,0),2)</f>
        <v>0</v>
      </c>
      <c r="H241" s="32">
        <f>ROUND(VLOOKUP($B241,'3.ข้อมูลงบทดลองปัจจุบัน'!$A$5:$CL$846,7,0),2)</f>
        <v>0</v>
      </c>
      <c r="I241" s="32">
        <f>ROUND(VLOOKUP($B241,'3.ข้อมูลงบทดลองปัจจุบัน'!$A$5:$CL$846,8,0),2)</f>
        <v>0</v>
      </c>
      <c r="J241" s="32">
        <f>ROUND(VLOOKUP($B241,'3.ข้อมูลงบทดลองปัจจุบัน'!$A$5:$CL$846,9,0),2)</f>
        <v>14703.36</v>
      </c>
      <c r="K241" s="32">
        <f>ROUND(VLOOKUP($B241,'3.ข้อมูลงบทดลองปัจจุบัน'!$A$5:$CL$846,10,0),2)</f>
        <v>0</v>
      </c>
      <c r="L241" s="32">
        <f>ROUND(VLOOKUP($B241,'3.ข้อมูลงบทดลองปัจจุบัน'!$A$5:$CL$846,11,0),2)</f>
        <v>0</v>
      </c>
      <c r="M241" s="32">
        <f>ROUND(VLOOKUP($B241,'3.ข้อมูลงบทดลองปัจจุบัน'!$A$5:$CL$846,12,0),2)</f>
        <v>832.25</v>
      </c>
      <c r="N241" s="32">
        <f>ROUND(VLOOKUP($B241,'3.ข้อมูลงบทดลองปัจจุบัน'!$A$5:$CL$846,13,0),2)</f>
        <v>2501.89</v>
      </c>
      <c r="O241" s="32">
        <f>ROUND(VLOOKUP($B241,'3.ข้อมูลงบทดลองปัจจุบัน'!$A$5:$CL$846,14,0),2)</f>
        <v>0</v>
      </c>
      <c r="P241" s="32">
        <f>ROUND(VLOOKUP($B241,'3.ข้อมูลงบทดลองปัจจุบัน'!$A$5:$CL$846,15,0),2)</f>
        <v>23333.4</v>
      </c>
      <c r="Q241" s="32">
        <f>ROUND(VLOOKUP($B241,'3.ข้อมูลงบทดลองปัจจุบัน'!$A$5:$CL$846,16,0),2)</f>
        <v>0</v>
      </c>
      <c r="R241" s="32">
        <f>ROUND(VLOOKUP($B241,'3.ข้อมูลงบทดลองปัจจุบัน'!$A$5:$CL$846,17,0),2)</f>
        <v>0</v>
      </c>
      <c r="S241" s="32">
        <f>ROUND(VLOOKUP($B241,'3.ข้อมูลงบทดลองปัจจุบัน'!$A$5:$CL$846,18,0),2)</f>
        <v>0</v>
      </c>
      <c r="T241" s="32">
        <f>ROUND(VLOOKUP($B241,'3.ข้อมูลงบทดลองปัจจุบัน'!$A$5:$CL$846,19,0),2)</f>
        <v>0</v>
      </c>
      <c r="U241" s="32">
        <f>ROUND(VLOOKUP($B241,'3.ข้อมูลงบทดลองปัจจุบัน'!$A$5:$CL$846,20,0),2)</f>
        <v>11814.71</v>
      </c>
      <c r="V241" s="32">
        <f>ROUND(VLOOKUP($B241,'3.ข้อมูลงบทดลองปัจจุบัน'!$A$5:$CL$846,21,0),2)</f>
        <v>0</v>
      </c>
      <c r="W241" s="32">
        <f>ROUND(VLOOKUP($B241,'3.ข้อมูลงบทดลองปัจจุบัน'!$A$5:$CL$846,22,0),2)</f>
        <v>0</v>
      </c>
      <c r="X241" s="32">
        <f>ROUND(VLOOKUP($B241,'3.ข้อมูลงบทดลองปัจจุบัน'!$A$5:$CL$846,23,0),2)</f>
        <v>0</v>
      </c>
      <c r="Y241" s="32">
        <f>ROUND(VLOOKUP($B241,'3.ข้อมูลงบทดลองปัจจุบัน'!$A$5:$CL$846,24,0),2)</f>
        <v>0</v>
      </c>
      <c r="Z241" s="32">
        <f>ROUND(VLOOKUP($B241,'3.ข้อมูลงบทดลองปัจจุบัน'!$A$5:$CL$846,25,0),2)</f>
        <v>0</v>
      </c>
      <c r="AA241" s="32">
        <f>ROUND(VLOOKUP($B241,'3.ข้อมูลงบทดลองปัจจุบัน'!$A$5:$CL$846,26,0),2)</f>
        <v>0</v>
      </c>
      <c r="AB241" s="32">
        <f>ROUND(VLOOKUP($B241,'3.ข้อมูลงบทดลองปัจจุบัน'!$A$5:$CL$846,27,0),2)</f>
        <v>0</v>
      </c>
      <c r="AC241" s="32">
        <f>ROUND(VLOOKUP($B241,'3.ข้อมูลงบทดลองปัจจุบัน'!$A$5:$CL$846,28,0),2)</f>
        <v>0</v>
      </c>
      <c r="AD241" s="32">
        <f>ROUND(VLOOKUP($B241,'3.ข้อมูลงบทดลองปัจจุบัน'!$A$5:$CL$846,29,0),2)</f>
        <v>3091.69</v>
      </c>
      <c r="AE241" s="32">
        <f>ROUND(VLOOKUP($B241,'3.ข้อมูลงบทดลองปัจจุบัน'!$A$5:$CL$846,30,0),2)</f>
        <v>37566.67</v>
      </c>
      <c r="AF241" s="32">
        <f>ROUND(VLOOKUP($B241,'3.ข้อมูลงบทดลองปัจจุบัน'!$A$5:$CL$846,31,0),2)</f>
        <v>0</v>
      </c>
      <c r="AG241" s="32">
        <f>ROUND(VLOOKUP($B241,'3.ข้อมูลงบทดลองปัจจุบัน'!$A$5:$CL$846,32,0),2)</f>
        <v>134173.64000000001</v>
      </c>
      <c r="AH241" s="32">
        <f>ROUND(VLOOKUP($B241,'3.ข้อมูลงบทดลองปัจจุบัน'!$A$5:$CL$846,33,0),2)</f>
        <v>34166.639999999999</v>
      </c>
      <c r="AI241" s="32">
        <f>ROUND(VLOOKUP($B241,'3.ข้อมูลงบทดลองปัจจุบัน'!$A$5:$CL$846,34,0),2)</f>
        <v>0</v>
      </c>
      <c r="AJ241" s="32">
        <f>ROUND(VLOOKUP($B241,'3.ข้อมูลงบทดลองปัจจุบัน'!$A$5:$CL$846,35,0),2)</f>
        <v>0</v>
      </c>
      <c r="AK241" s="32">
        <f>ROUND(VLOOKUP($B241,'3.ข้อมูลงบทดลองปัจจุบัน'!$A$5:$CL$846,36,0),2)</f>
        <v>0</v>
      </c>
      <c r="AL241" s="32">
        <f>ROUND(VLOOKUP($B241,'3.ข้อมูลงบทดลองปัจจุบัน'!$A$5:$CL$846,37,0),2)</f>
        <v>16166.54</v>
      </c>
      <c r="AM241" s="32">
        <f>ROUND(VLOOKUP($B241,'3.ข้อมูลงบทดลองปัจจุบัน'!$A$5:$CL$846,38,0),2)</f>
        <v>0</v>
      </c>
      <c r="AN241" s="32">
        <f>ROUND(VLOOKUP($B241,'3.ข้อมูลงบทดลองปัจจุบัน'!$A$5:$CL$846,39,0),2)</f>
        <v>0</v>
      </c>
      <c r="AO241" s="32">
        <f>ROUND(VLOOKUP($B241,'3.ข้อมูลงบทดลองปัจจุบัน'!$A$5:$CL$846,40,0),2)</f>
        <v>0</v>
      </c>
      <c r="AP241" s="32">
        <f>ROUND(VLOOKUP($B241,'3.ข้อมูลงบทดลองปัจจุบัน'!$A$5:$CL$846,41,0),2)</f>
        <v>0</v>
      </c>
      <c r="AQ241" s="32">
        <f>ROUND(VLOOKUP($B241,'3.ข้อมูลงบทดลองปัจจุบัน'!$A$5:$CL$846,42,0),2)</f>
        <v>0</v>
      </c>
      <c r="AR241" s="32">
        <f>ROUND(VLOOKUP($B241,'3.ข้อมูลงบทดลองปัจจุบัน'!$A$5:$CL$846,43,0),2)</f>
        <v>0</v>
      </c>
      <c r="AS241" s="32">
        <f>ROUND(VLOOKUP($B241,'3.ข้อมูลงบทดลองปัจจุบัน'!$A$5:$CL$846,44,0),2)</f>
        <v>0</v>
      </c>
      <c r="AT241" s="32">
        <f>ROUND(VLOOKUP($B241,'3.ข้อมูลงบทดลองปัจจุบัน'!$A$5:$CL$846,45,0),2)</f>
        <v>0</v>
      </c>
      <c r="AU241" s="32">
        <f>ROUND(VLOOKUP($B241,'3.ข้อมูลงบทดลองปัจจุบัน'!$A$5:$CL$846,46,0),2)</f>
        <v>0</v>
      </c>
      <c r="AV241" s="32">
        <f>ROUND(VLOOKUP($B241,'3.ข้อมูลงบทดลองปัจจุบัน'!$A$5:$CL$846,47,0),2)</f>
        <v>900</v>
      </c>
      <c r="AW241" s="32">
        <f>ROUND(VLOOKUP($B241,'3.ข้อมูลงบทดลองปัจจุบัน'!$A$5:$CL$846,48,0),2)</f>
        <v>0</v>
      </c>
      <c r="AX241" s="32">
        <f>ROUND(VLOOKUP($B241,'3.ข้อมูลงบทดลองปัจจุบัน'!$A$5:$CL$846,49,0),2)</f>
        <v>0</v>
      </c>
      <c r="AY241" s="32">
        <f>ROUND(VLOOKUP($B241,'3.ข้อมูลงบทดลองปัจจุบัน'!$A$5:$CL$846,50,0),2)</f>
        <v>0</v>
      </c>
      <c r="AZ241" s="32">
        <f>ROUND(VLOOKUP($B241,'3.ข้อมูลงบทดลองปัจจุบัน'!$A$5:$CL$846,51,0),2)</f>
        <v>0</v>
      </c>
      <c r="BA241" s="32">
        <f>ROUND(VLOOKUP($B241,'3.ข้อมูลงบทดลองปัจจุบัน'!$A$5:$CL$846,52,0),2)</f>
        <v>0</v>
      </c>
      <c r="BB241" s="32">
        <f>ROUND(VLOOKUP($B241,'3.ข้อมูลงบทดลองปัจจุบัน'!$A$5:$CL$846,53,0),2)</f>
        <v>532.5</v>
      </c>
      <c r="BC241" s="32">
        <f>ROUND(VLOOKUP($B241,'3.ข้อมูลงบทดลองปัจจุบัน'!$A$5:$CL$846,54,0),2)</f>
        <v>0</v>
      </c>
      <c r="BD241" s="32">
        <f>ROUND(VLOOKUP($B241,'3.ข้อมูลงบทดลองปัจจุบัน'!$A$5:$CL$846,55,0),2)</f>
        <v>0</v>
      </c>
      <c r="BE241" s="32">
        <f>ROUND(VLOOKUP($B241,'3.ข้อมูลงบทดลองปัจจุบัน'!$A$5:$CL$846,56,0),2)</f>
        <v>0</v>
      </c>
      <c r="BF241" s="32">
        <f>ROUND(VLOOKUP($B241,'3.ข้อมูลงบทดลองปัจจุบัน'!$A$5:$CL$846,57,0),2)</f>
        <v>0</v>
      </c>
      <c r="BG241" s="32">
        <f>ROUND(VLOOKUP($B241,'3.ข้อมูลงบทดลองปัจจุบัน'!$A$5:$CL$846,58,0),2)</f>
        <v>0</v>
      </c>
      <c r="BH241" s="32">
        <f>ROUND(VLOOKUP($B241,'3.ข้อมูลงบทดลองปัจจุบัน'!$A$5:$CL$846,59,0),2)</f>
        <v>100826.92</v>
      </c>
      <c r="BI241" s="32">
        <f>ROUND(VLOOKUP($B241,'3.ข้อมูลงบทดลองปัจจุบัน'!$A$5:$CL$846,60,0),2)</f>
        <v>1873.42</v>
      </c>
      <c r="BJ241" s="32">
        <f>ROUND(VLOOKUP($B241,'3.ข้อมูลงบทดลองปัจจุบัน'!$A$5:$CL$846,61,0),2)</f>
        <v>649.08000000000004</v>
      </c>
      <c r="BK241" s="32">
        <f>ROUND(VLOOKUP($B241,'3.ข้อมูลงบทดลองปัจจุบัน'!$A$5:$CL$846,62,0),2)</f>
        <v>14600</v>
      </c>
      <c r="BL241" s="32">
        <f>ROUND(VLOOKUP($B241,'3.ข้อมูลงบทดลองปัจจุบัน'!$A$5:$CL$846,63,0),2)</f>
        <v>0</v>
      </c>
      <c r="BM241" s="32">
        <f>ROUND(VLOOKUP($B241,'3.ข้อมูลงบทดลองปัจจุบัน'!$A$5:$CL$846,64,0),2)</f>
        <v>0</v>
      </c>
      <c r="BN241" s="32">
        <f>ROUND(VLOOKUP($B241,'3.ข้อมูลงบทดลองปัจจุบัน'!$A$5:$CL$846,65,0),2)</f>
        <v>0</v>
      </c>
      <c r="BO241" s="32">
        <f>ROUND(VLOOKUP($B241,'3.ข้อมูลงบทดลองปัจจุบัน'!$A$5:$CL$846,66,0),2)</f>
        <v>0</v>
      </c>
      <c r="BP241" s="32">
        <f>ROUND(VLOOKUP($B241,'3.ข้อมูลงบทดลองปัจจุบัน'!$A$5:$CL$846,67,0),2)</f>
        <v>0</v>
      </c>
      <c r="BQ241" s="32">
        <f>ROUND(VLOOKUP($B241,'3.ข้อมูลงบทดลองปัจจุบัน'!$A$5:$CL$846,68,0),2)</f>
        <v>0</v>
      </c>
      <c r="BR241" s="32">
        <f>ROUND(VLOOKUP($B241,'3.ข้อมูลงบทดลองปัจจุบัน'!$A$5:$CL$846,69,0),2)</f>
        <v>4919.8</v>
      </c>
      <c r="BS241" s="32">
        <f>ROUND(VLOOKUP($B241,'3.ข้อมูลงบทดลองปัจจุบัน'!$A$5:$CL$846,70,0),2)</f>
        <v>0</v>
      </c>
      <c r="BT241" s="32">
        <f>ROUND(VLOOKUP($B241,'3.ข้อมูลงบทดลองปัจจุบัน'!$A$5:$CL$846,71,0),2)</f>
        <v>0</v>
      </c>
      <c r="BU241" s="32">
        <f>ROUND(VLOOKUP($B241,'3.ข้อมูลงบทดลองปัจจุบัน'!$A$5:$CL$846,72,0),2)</f>
        <v>36666.6</v>
      </c>
      <c r="BV241" s="32">
        <f>ROUND(VLOOKUP($B241,'3.ข้อมูลงบทดลองปัจจุบัน'!$A$5:$CL$846,73,0),2)</f>
        <v>0</v>
      </c>
      <c r="BW241" s="32">
        <f>ROUND(VLOOKUP($B241,'3.ข้อมูลงบทดลองปัจจุบัน'!$A$5:$CL$846,74,0),2)</f>
        <v>0</v>
      </c>
      <c r="BX241" s="32">
        <f>ROUND(VLOOKUP($B241,'3.ข้อมูลงบทดลองปัจจุบัน'!$A$5:$CL$846,75,0),2)</f>
        <v>13875</v>
      </c>
      <c r="BY241" s="32">
        <f>ROUND(VLOOKUP($B241,'3.ข้อมูลงบทดลองปัจจุบัน'!$A$5:$CL$846,76,0),2)</f>
        <v>0</v>
      </c>
      <c r="BZ241" s="32">
        <f>ROUND(VLOOKUP($B241,'3.ข้อมูลงบทดลองปัจจุบัน'!$A$5:$CL$846,77,0),2)</f>
        <v>0</v>
      </c>
      <c r="CA241" s="32">
        <f>ROUND(VLOOKUP($B241,'3.ข้อมูลงบทดลองปัจจุบัน'!$A$5:$CL$846,78,0),2)</f>
        <v>0</v>
      </c>
      <c r="CB241" s="32">
        <f>ROUND(VLOOKUP($B241,'3.ข้อมูลงบทดลองปัจจุบัน'!$A$5:$CL$846,79,0),2)</f>
        <v>13500</v>
      </c>
      <c r="CC241" s="32">
        <f>ROUND(VLOOKUP($B241,'3.ข้อมูลงบทดลองปัจจุบัน'!$A$5:$CL$846,80,0),2)</f>
        <v>0</v>
      </c>
      <c r="CD241" s="32">
        <f>ROUND(VLOOKUP($B241,'3.ข้อมูลงบทดลองปัจจุบัน'!$A$5:$CL$846,81,0),2)</f>
        <v>0</v>
      </c>
      <c r="CE241" s="32">
        <f>ROUND(VLOOKUP($B241,'3.ข้อมูลงบทดลองปัจจุบัน'!$A$5:$CL$846,82,0),2)</f>
        <v>0</v>
      </c>
      <c r="CF241" s="32">
        <f>ROUND(VLOOKUP($B241,'3.ข้อมูลงบทดลองปัจจุบัน'!$A$5:$CL$846,83,0),2)</f>
        <v>10208.299999999999</v>
      </c>
      <c r="CG241" s="32">
        <f>ROUND(VLOOKUP($B241,'3.ข้อมูลงบทดลองปัจจุบัน'!$A$5:$CL$846,84,0),2)</f>
        <v>0</v>
      </c>
      <c r="CH241" s="32">
        <f>ROUND(VLOOKUP($B241,'3.ข้อมูลงบทดลองปัจจุบัน'!$A$5:$CL$846,85,0),2)</f>
        <v>4849.74</v>
      </c>
      <c r="CI241" s="32">
        <f>ROUND(VLOOKUP($B241,'3.ข้อมูลงบทดลองปัจจุบัน'!$A$5:$CL$846,86,0),2)</f>
        <v>0</v>
      </c>
      <c r="CJ241" s="32">
        <f>ROUND(VLOOKUP($B241,'3.ข้อมูลงบทดลองปัจจุบัน'!$A$5:$CL$846,87,0),2)</f>
        <v>2500</v>
      </c>
      <c r="CK241" s="32">
        <f>ROUND(VLOOKUP($B241,'3.ข้อมูลงบทดลองปัจจุบัน'!$A$5:$CL$846,88,0),2)</f>
        <v>0</v>
      </c>
      <c r="CL241" s="32">
        <f>ROUND(VLOOKUP($B241,'3.ข้อมูลงบทดลองปัจจุบัน'!$A$5:$CL$846,89,0),2)</f>
        <v>0</v>
      </c>
      <c r="CM241" s="32">
        <f>ROUND(VLOOKUP($B241,'3.ข้อมูลงบทดลองปัจจุบัน'!$A$5:$CL$846,90,0),2)</f>
        <v>0</v>
      </c>
      <c r="CO241" s="75"/>
    </row>
    <row r="242" spans="1:93" x14ac:dyDescent="0.7">
      <c r="A242" s="118" t="s">
        <v>1473</v>
      </c>
      <c r="B242" s="101" t="s">
        <v>819</v>
      </c>
      <c r="C242" s="100" t="s">
        <v>820</v>
      </c>
      <c r="D242" s="32">
        <f>ROUND(VLOOKUP($B242,'3.ข้อมูลงบทดลองปัจจุบัน'!$A$5:$CL$846,3,0),2)</f>
        <v>15865005.07</v>
      </c>
      <c r="E242" s="32">
        <f>ROUND(VLOOKUP($B242,'3.ข้อมูลงบทดลองปัจจุบัน'!$A$5:$CL$846,4,0),2)</f>
        <v>2680636.71</v>
      </c>
      <c r="F242" s="32">
        <f>ROUND(VLOOKUP($B242,'3.ข้อมูลงบทดลองปัจจุบัน'!$A$5:$CL$846,5,0),2)</f>
        <v>1418060.85</v>
      </c>
      <c r="G242" s="32">
        <f>ROUND(VLOOKUP($B242,'3.ข้อมูลงบทดลองปัจจุบัน'!$A$5:$CL$846,6,0),2)</f>
        <v>3398179.02</v>
      </c>
      <c r="H242" s="32">
        <f>ROUND(VLOOKUP($B242,'3.ข้อมูลงบทดลองปัจจุบัน'!$A$5:$CL$846,7,0),2)</f>
        <v>1142662.49</v>
      </c>
      <c r="I242" s="32">
        <f>ROUND(VLOOKUP($B242,'3.ข้อมูลงบทดลองปัจจุบัน'!$A$5:$CL$846,8,0),2)</f>
        <v>1715379.88</v>
      </c>
      <c r="J242" s="32">
        <f>ROUND(VLOOKUP($B242,'3.ข้อมูลงบทดลองปัจจุบัน'!$A$5:$CL$846,9,0),2)</f>
        <v>1863098.29</v>
      </c>
      <c r="K242" s="32">
        <f>ROUND(VLOOKUP($B242,'3.ข้อมูลงบทดลองปัจจุบัน'!$A$5:$CL$846,10,0),2)</f>
        <v>5287152</v>
      </c>
      <c r="L242" s="32">
        <f>ROUND(VLOOKUP($B242,'3.ข้อมูลงบทดลองปัจจุบัน'!$A$5:$CL$846,11,0),2)</f>
        <v>1883109.58</v>
      </c>
      <c r="M242" s="32">
        <f>ROUND(VLOOKUP($B242,'3.ข้อมูลงบทดลองปัจจุบัน'!$A$5:$CL$846,12,0),2)</f>
        <v>2671004.7000000002</v>
      </c>
      <c r="N242" s="32">
        <f>ROUND(VLOOKUP($B242,'3.ข้อมูลงบทดลองปัจจุบัน'!$A$5:$CL$846,13,0),2)</f>
        <v>9584822.75</v>
      </c>
      <c r="O242" s="32">
        <f>ROUND(VLOOKUP($B242,'3.ข้อมูลงบทดลองปัจจุบัน'!$A$5:$CL$846,14,0),2)</f>
        <v>1154062.24</v>
      </c>
      <c r="P242" s="32">
        <f>ROUND(VLOOKUP($B242,'3.ข้อมูลงบทดลองปัจจุบัน'!$A$5:$CL$846,15,0),2)</f>
        <v>19821946.079999998</v>
      </c>
      <c r="Q242" s="32">
        <f>ROUND(VLOOKUP($B242,'3.ข้อมูลงบทดลองปัจจุบัน'!$A$5:$CL$846,16,0),2)</f>
        <v>2631604.16</v>
      </c>
      <c r="R242" s="32">
        <f>ROUND(VLOOKUP($B242,'3.ข้อมูลงบทดลองปัจจุบัน'!$A$5:$CL$846,17,0),2)</f>
        <v>2029119.84</v>
      </c>
      <c r="S242" s="32">
        <f>ROUND(VLOOKUP($B242,'3.ข้อมูลงบทดลองปัจจุบัน'!$A$5:$CL$846,18,0),2)</f>
        <v>6314741.8499999996</v>
      </c>
      <c r="T242" s="32">
        <f>ROUND(VLOOKUP($B242,'3.ข้อมูลงบทดลองปัจจุบัน'!$A$5:$CL$846,19,0),2)</f>
        <v>2087273.75</v>
      </c>
      <c r="U242" s="32">
        <f>ROUND(VLOOKUP($B242,'3.ข้อมูลงบทดลองปัจจุบัน'!$A$5:$CL$846,20,0),2)</f>
        <v>2415435.84</v>
      </c>
      <c r="V242" s="32">
        <f>ROUND(VLOOKUP($B242,'3.ข้อมูลงบทดลองปัจจุบัน'!$A$5:$CL$846,21,0),2)</f>
        <v>1108352.56</v>
      </c>
      <c r="W242" s="32">
        <f>ROUND(VLOOKUP($B242,'3.ข้อมูลงบทดลองปัจจุบัน'!$A$5:$CL$846,22,0),2)</f>
        <v>1454692.97</v>
      </c>
      <c r="X242" s="32">
        <f>ROUND(VLOOKUP($B242,'3.ข้อมูลงบทดลองปัจจุบัน'!$A$5:$CL$846,23,0),2)</f>
        <v>33692466.520000003</v>
      </c>
      <c r="Y242" s="32">
        <f>ROUND(VLOOKUP($B242,'3.ข้อมูลงบทดลองปัจจุบัน'!$A$5:$CL$846,24,0),2)</f>
        <v>2427217.4700000002</v>
      </c>
      <c r="Z242" s="32">
        <f>ROUND(VLOOKUP($B242,'3.ข้อมูลงบทดลองปัจจุบัน'!$A$5:$CL$846,25,0),2)</f>
        <v>3170451.26</v>
      </c>
      <c r="AA242" s="32">
        <f>ROUND(VLOOKUP($B242,'3.ข้อมูลงบทดลองปัจจุบัน'!$A$5:$CL$846,26,0),2)</f>
        <v>2480138.5699999998</v>
      </c>
      <c r="AB242" s="32">
        <f>ROUND(VLOOKUP($B242,'3.ข้อมูลงบทดลองปัจจุบัน'!$A$5:$CL$846,27,0),2)</f>
        <v>1207420.82</v>
      </c>
      <c r="AC242" s="32">
        <f>ROUND(VLOOKUP($B242,'3.ข้อมูลงบทดลองปัจจุบัน'!$A$5:$CL$846,28,0),2)</f>
        <v>1437656.17</v>
      </c>
      <c r="AD242" s="32">
        <f>ROUND(VLOOKUP($B242,'3.ข้อมูลงบทดลองปัจจุบัน'!$A$5:$CL$846,29,0),2)</f>
        <v>1494507.29</v>
      </c>
      <c r="AE242" s="32">
        <f>ROUND(VLOOKUP($B242,'3.ข้อมูลงบทดลองปัจจุบัน'!$A$5:$CL$846,30,0),2)</f>
        <v>7975069.4900000002</v>
      </c>
      <c r="AF242" s="32">
        <f>ROUND(VLOOKUP($B242,'3.ข้อมูลงบทดลองปัจจุบัน'!$A$5:$CL$846,31,0),2)</f>
        <v>2036595.51</v>
      </c>
      <c r="AG242" s="32">
        <f>ROUND(VLOOKUP($B242,'3.ข้อมูลงบทดลองปัจจุบัน'!$A$5:$CL$846,32,0),2)</f>
        <v>2063897.12</v>
      </c>
      <c r="AH242" s="32">
        <f>ROUND(VLOOKUP($B242,'3.ข้อมูลงบทดลองปัจจุบัน'!$A$5:$CL$846,33,0),2)</f>
        <v>1917942.27</v>
      </c>
      <c r="AI242" s="32">
        <f>ROUND(VLOOKUP($B242,'3.ข้อมูลงบทดลองปัจจุบัน'!$A$5:$CL$846,34,0),2)</f>
        <v>4247230.57</v>
      </c>
      <c r="AJ242" s="32">
        <f>ROUND(VLOOKUP($B242,'3.ข้อมูลงบทดลองปัจจุบัน'!$A$5:$CL$846,35,0),2)</f>
        <v>2119344.21</v>
      </c>
      <c r="AK242" s="32">
        <f>ROUND(VLOOKUP($B242,'3.ข้อมูลงบทดลองปัจจุบัน'!$A$5:$CL$846,36,0),2)</f>
        <v>1864567.99</v>
      </c>
      <c r="AL242" s="32">
        <f>ROUND(VLOOKUP($B242,'3.ข้อมูลงบทดลองปัจจุบัน'!$A$5:$CL$846,37,0),2)</f>
        <v>75719072.670000002</v>
      </c>
      <c r="AM242" s="32">
        <f>ROUND(VLOOKUP($B242,'3.ข้อมูลงบทดลองปัจจุบัน'!$A$5:$CL$846,38,0),2)</f>
        <v>3723040.42</v>
      </c>
      <c r="AN242" s="32">
        <f>ROUND(VLOOKUP($B242,'3.ข้อมูลงบทดลองปัจจุบัน'!$A$5:$CL$846,39,0),2)</f>
        <v>1481245.05</v>
      </c>
      <c r="AO242" s="32">
        <f>ROUND(VLOOKUP($B242,'3.ข้อมูลงบทดลองปัจจุบัน'!$A$5:$CL$846,40,0),2)</f>
        <v>3469073.8</v>
      </c>
      <c r="AP242" s="32">
        <f>ROUND(VLOOKUP($B242,'3.ข้อมูลงบทดลองปัจจุบัน'!$A$5:$CL$846,41,0),2)</f>
        <v>4448149.5199999996</v>
      </c>
      <c r="AQ242" s="32">
        <f>ROUND(VLOOKUP($B242,'3.ข้อมูลงบทดลองปัจจุบัน'!$A$5:$CL$846,42,0),2)</f>
        <v>2700885.41</v>
      </c>
      <c r="AR242" s="32">
        <f>ROUND(VLOOKUP($B242,'3.ข้อมูลงบทดลองปัจจุบัน'!$A$5:$CL$846,43,0),2)</f>
        <v>1554723.24</v>
      </c>
      <c r="AS242" s="32">
        <f>ROUND(VLOOKUP($B242,'3.ข้อมูลงบทดลองปัจจุบัน'!$A$5:$CL$846,44,0),2)</f>
        <v>17175042.18</v>
      </c>
      <c r="AT242" s="32">
        <f>ROUND(VLOOKUP($B242,'3.ข้อมูลงบทดลองปัจจุบัน'!$A$5:$CL$846,45,0),2)</f>
        <v>2463773.59</v>
      </c>
      <c r="AU242" s="32">
        <f>ROUND(VLOOKUP($B242,'3.ข้อมูลงบทดลองปัจจุบัน'!$A$5:$CL$846,46,0),2)</f>
        <v>4123431.21</v>
      </c>
      <c r="AV242" s="32">
        <f>ROUND(VLOOKUP($B242,'3.ข้อมูลงบทดลองปัจจุบัน'!$A$5:$CL$846,47,0),2)</f>
        <v>3854466.36</v>
      </c>
      <c r="AW242" s="32">
        <f>ROUND(VLOOKUP($B242,'3.ข้อมูลงบทดลองปัจจุบัน'!$A$5:$CL$846,48,0),2)</f>
        <v>2134576.69</v>
      </c>
      <c r="AX242" s="32">
        <f>ROUND(VLOOKUP($B242,'3.ข้อมูลงบทดลองปัจจุบัน'!$A$5:$CL$846,49,0),2)</f>
        <v>1988559.04</v>
      </c>
      <c r="AY242" s="32">
        <f>ROUND(VLOOKUP($B242,'3.ข้อมูลงบทดลองปัจจุบัน'!$A$5:$CL$846,50,0),2)</f>
        <v>1472145.18</v>
      </c>
      <c r="AZ242" s="32">
        <f>ROUND(VLOOKUP($B242,'3.ข้อมูลงบทดลองปัจจุบัน'!$A$5:$CL$846,51,0),2)</f>
        <v>2439835.0299999998</v>
      </c>
      <c r="BA242" s="32">
        <f>ROUND(VLOOKUP($B242,'3.ข้อมูลงบทดลองปัจจุบัน'!$A$5:$CL$846,52,0),2)</f>
        <v>3005008.61</v>
      </c>
      <c r="BB242" s="32">
        <f>ROUND(VLOOKUP($B242,'3.ข้อมูลงบทดลองปัจจุบัน'!$A$5:$CL$846,53,0),2)</f>
        <v>15905203.59</v>
      </c>
      <c r="BC242" s="32">
        <f>ROUND(VLOOKUP($B242,'3.ข้อมูลงบทดลองปัจจุบัน'!$A$5:$CL$846,54,0),2)</f>
        <v>1596778.9</v>
      </c>
      <c r="BD242" s="32">
        <f>ROUND(VLOOKUP($B242,'3.ข้อมูลงบทดลองปัจจุบัน'!$A$5:$CL$846,55,0),2)</f>
        <v>30076273.510000002</v>
      </c>
      <c r="BE242" s="32">
        <f>ROUND(VLOOKUP($B242,'3.ข้อมูลงบทดลองปัจจุบัน'!$A$5:$CL$846,56,0),2)</f>
        <v>4454041.47</v>
      </c>
      <c r="BF242" s="32">
        <f>ROUND(VLOOKUP($B242,'3.ข้อมูลงบทดลองปัจจุบัน'!$A$5:$CL$846,57,0),2)</f>
        <v>1047671.75</v>
      </c>
      <c r="BG242" s="32">
        <f>ROUND(VLOOKUP($B242,'3.ข้อมูลงบทดลองปัจจุบัน'!$A$5:$CL$846,58,0),2)</f>
        <v>5638287.6500000004</v>
      </c>
      <c r="BH242" s="32">
        <f>ROUND(VLOOKUP($B242,'3.ข้อมูลงบทดลองปัจจุบัน'!$A$5:$CL$846,59,0),2)</f>
        <v>22309880.219999999</v>
      </c>
      <c r="BI242" s="32">
        <f>ROUND(VLOOKUP($B242,'3.ข้อมูลงบทดลองปัจจุบัน'!$A$5:$CL$846,60,0),2)</f>
        <v>831983.94</v>
      </c>
      <c r="BJ242" s="32">
        <f>ROUND(VLOOKUP($B242,'3.ข้อมูลงบทดลองปัจจุบัน'!$A$5:$CL$846,61,0),2)</f>
        <v>1417506.9</v>
      </c>
      <c r="BK242" s="32">
        <f>ROUND(VLOOKUP($B242,'3.ข้อมูลงบทดลองปัจจุบัน'!$A$5:$CL$846,62,0),2)</f>
        <v>1007737.16</v>
      </c>
      <c r="BL242" s="32">
        <f>ROUND(VLOOKUP($B242,'3.ข้อมูลงบทดลองปัจจุบัน'!$A$5:$CL$846,63,0),2)</f>
        <v>2188820.62</v>
      </c>
      <c r="BM242" s="32">
        <f>ROUND(VLOOKUP($B242,'3.ข้อมูลงบทดลองปัจจุบัน'!$A$5:$CL$846,64,0),2)</f>
        <v>19177911.780000001</v>
      </c>
      <c r="BN242" s="32">
        <f>ROUND(VLOOKUP($B242,'3.ข้อมูลงบทดลองปัจจุบัน'!$A$5:$CL$846,65,0),2)</f>
        <v>2971136.64</v>
      </c>
      <c r="BO242" s="32">
        <f>ROUND(VLOOKUP($B242,'3.ข้อมูลงบทดลองปัจจุบัน'!$A$5:$CL$846,66,0),2)</f>
        <v>2030930.3</v>
      </c>
      <c r="BP242" s="32">
        <f>ROUND(VLOOKUP($B242,'3.ข้อมูลงบทดลองปัจจุบัน'!$A$5:$CL$846,67,0),2)</f>
        <v>4128837.34</v>
      </c>
      <c r="BQ242" s="32">
        <f>ROUND(VLOOKUP($B242,'3.ข้อมูลงบทดลองปัจจุบัน'!$A$5:$CL$846,68,0),2)</f>
        <v>3655778.82</v>
      </c>
      <c r="BR242" s="32">
        <f>ROUND(VLOOKUP($B242,'3.ข้อมูลงบทดลองปัจจุบัน'!$A$5:$CL$846,69,0),2)</f>
        <v>1148031.06</v>
      </c>
      <c r="BS242" s="32">
        <f>ROUND(VLOOKUP($B242,'3.ข้อมูลงบทดลองปัจจุบัน'!$A$5:$CL$846,70,0),2)</f>
        <v>44416813.590000004</v>
      </c>
      <c r="BT242" s="32">
        <f>ROUND(VLOOKUP($B242,'3.ข้อมูลงบทดลองปัจจุบัน'!$A$5:$CL$846,71,0),2)</f>
        <v>3495112.86</v>
      </c>
      <c r="BU242" s="32">
        <f>ROUND(VLOOKUP($B242,'3.ข้อมูลงบทดลองปัจจุบัน'!$A$5:$CL$846,72,0),2)</f>
        <v>2385541.71</v>
      </c>
      <c r="BV242" s="32">
        <f>ROUND(VLOOKUP($B242,'3.ข้อมูลงบทดลองปัจจุบัน'!$A$5:$CL$846,73,0),2)</f>
        <v>15896378.33</v>
      </c>
      <c r="BW242" s="32">
        <f>ROUND(VLOOKUP($B242,'3.ข้อมูลงบทดลองปัจจุบัน'!$A$5:$CL$846,74,0),2)</f>
        <v>1011198.82</v>
      </c>
      <c r="BX242" s="32">
        <f>ROUND(VLOOKUP($B242,'3.ข้อมูลงบทดลองปัจจุบัน'!$A$5:$CL$846,75,0),2)</f>
        <v>2016308.4</v>
      </c>
      <c r="BY242" s="32">
        <f>ROUND(VLOOKUP($B242,'3.ข้อมูลงบทดลองปัจจุบัน'!$A$5:$CL$846,76,0),2)</f>
        <v>9864466.8800000008</v>
      </c>
      <c r="BZ242" s="32">
        <f>ROUND(VLOOKUP($B242,'3.ข้อมูลงบทดลองปัจจุบัน'!$A$5:$CL$846,77,0),2)</f>
        <v>1485291.62</v>
      </c>
      <c r="CA242" s="32">
        <f>ROUND(VLOOKUP($B242,'3.ข้อมูลงบทดลองปัจจุบัน'!$A$5:$CL$846,78,0),2)</f>
        <v>484427.9</v>
      </c>
      <c r="CB242" s="32">
        <f>ROUND(VLOOKUP($B242,'3.ข้อมูลงบทดลองปัจจุบัน'!$A$5:$CL$846,79,0),2)</f>
        <v>2106009.2400000002</v>
      </c>
      <c r="CC242" s="32">
        <f>ROUND(VLOOKUP($B242,'3.ข้อมูลงบทดลองปัจจุบัน'!$A$5:$CL$846,80,0),2)</f>
        <v>3786248.74</v>
      </c>
      <c r="CD242" s="32">
        <f>ROUND(VLOOKUP($B242,'3.ข้อมูลงบทดลองปัจจุบัน'!$A$5:$CL$846,81,0),2)</f>
        <v>9466031.8300000001</v>
      </c>
      <c r="CE242" s="32">
        <f>ROUND(VLOOKUP($B242,'3.ข้อมูลงบทดลองปัจจุบัน'!$A$5:$CL$846,82,0),2)</f>
        <v>3132563.49</v>
      </c>
      <c r="CF242" s="32">
        <f>ROUND(VLOOKUP($B242,'3.ข้อมูลงบทดลองปัจจุบัน'!$A$5:$CL$846,83,0),2)</f>
        <v>10035976.939999999</v>
      </c>
      <c r="CG242" s="32">
        <f>ROUND(VLOOKUP($B242,'3.ข้อมูลงบทดลองปัจจุบัน'!$A$5:$CL$846,84,0),2)</f>
        <v>1323663</v>
      </c>
      <c r="CH242" s="32">
        <f>ROUND(VLOOKUP($B242,'3.ข้อมูลงบทดลองปัจจุบัน'!$A$5:$CL$846,85,0),2)</f>
        <v>1646133.79</v>
      </c>
      <c r="CI242" s="32">
        <f>ROUND(VLOOKUP($B242,'3.ข้อมูลงบทดลองปัจจุบัน'!$A$5:$CL$846,86,0),2)</f>
        <v>1323969.8</v>
      </c>
      <c r="CJ242" s="32">
        <f>ROUND(VLOOKUP($B242,'3.ข้อมูลงบทดลองปัจจุบัน'!$A$5:$CL$846,87,0),2)</f>
        <v>1127826.69</v>
      </c>
      <c r="CK242" s="32">
        <f>ROUND(VLOOKUP($B242,'3.ข้อมูลงบทดลองปัจจุบัน'!$A$5:$CL$846,88,0),2)</f>
        <v>14610109.65</v>
      </c>
      <c r="CL242" s="32">
        <f>ROUND(VLOOKUP($B242,'3.ข้อมูลงบทดลองปัจจุบัน'!$A$5:$CL$846,89,0),2)</f>
        <v>2844454.9</v>
      </c>
      <c r="CM242" s="32">
        <f>ROUND(VLOOKUP($B242,'3.ข้อมูลงบทดลองปัจจุบัน'!$A$5:$CL$846,90,0),2)</f>
        <v>1524996.78</v>
      </c>
      <c r="CO242" s="75"/>
    </row>
    <row r="243" spans="1:93" x14ac:dyDescent="0.7">
      <c r="A243" s="118" t="s">
        <v>1473</v>
      </c>
      <c r="B243" s="101" t="s">
        <v>821</v>
      </c>
      <c r="C243" s="100" t="s">
        <v>822</v>
      </c>
      <c r="D243" s="32">
        <f>ROUND(VLOOKUP($B243,'3.ข้อมูลงบทดลองปัจจุบัน'!$A$5:$CL$846,3,0),2)</f>
        <v>768612.37</v>
      </c>
      <c r="E243" s="32">
        <f>ROUND(VLOOKUP($B243,'3.ข้อมูลงบทดลองปัจจุบัน'!$A$5:$CL$846,4,0),2)</f>
        <v>212274.98</v>
      </c>
      <c r="F243" s="32">
        <f>ROUND(VLOOKUP($B243,'3.ข้อมูลงบทดลองปัจจุบัน'!$A$5:$CL$846,5,0),2)</f>
        <v>169104.68</v>
      </c>
      <c r="G243" s="32">
        <f>ROUND(VLOOKUP($B243,'3.ข้อมูลงบทดลองปัจจุบัน'!$A$5:$CL$846,6,0),2)</f>
        <v>199174.72</v>
      </c>
      <c r="H243" s="32">
        <f>ROUND(VLOOKUP($B243,'3.ข้อมูลงบทดลองปัจจุบัน'!$A$5:$CL$846,7,0),2)</f>
        <v>160451.42000000001</v>
      </c>
      <c r="I243" s="32">
        <f>ROUND(VLOOKUP($B243,'3.ข้อมูลงบทดลองปัจจุบัน'!$A$5:$CL$846,8,0),2)</f>
        <v>166958.51999999999</v>
      </c>
      <c r="J243" s="32">
        <f>ROUND(VLOOKUP($B243,'3.ข้อมูลงบทดลองปัจจุบัน'!$A$5:$CL$846,9,0),2)</f>
        <v>371372.74</v>
      </c>
      <c r="K243" s="32">
        <f>ROUND(VLOOKUP($B243,'3.ข้อมูลงบทดลองปัจจุบัน'!$A$5:$CL$846,10,0),2)</f>
        <v>236182.5</v>
      </c>
      <c r="L243" s="32">
        <f>ROUND(VLOOKUP($B243,'3.ข้อมูลงบทดลองปัจจุบัน'!$A$5:$CL$846,11,0),2)</f>
        <v>165984.37</v>
      </c>
      <c r="M243" s="32">
        <f>ROUND(VLOOKUP($B243,'3.ข้อมูลงบทดลองปัจจุบัน'!$A$5:$CL$846,12,0),2)</f>
        <v>315911.73</v>
      </c>
      <c r="N243" s="32">
        <f>ROUND(VLOOKUP($B243,'3.ข้อมูลงบทดลองปัจจุบัน'!$A$5:$CL$846,13,0),2)</f>
        <v>552082.4</v>
      </c>
      <c r="O243" s="32">
        <f>ROUND(VLOOKUP($B243,'3.ข้อมูลงบทดลองปัจจุบัน'!$A$5:$CL$846,14,0),2)</f>
        <v>232284.53</v>
      </c>
      <c r="P243" s="32">
        <f>ROUND(VLOOKUP($B243,'3.ข้อมูลงบทดลองปัจจุบัน'!$A$5:$CL$846,15,0),2)</f>
        <v>1169571.1399999999</v>
      </c>
      <c r="Q243" s="32">
        <f>ROUND(VLOOKUP($B243,'3.ข้อมูลงบทดลองปัจจุบัน'!$A$5:$CL$846,16,0),2)</f>
        <v>732542.3</v>
      </c>
      <c r="R243" s="32">
        <f>ROUND(VLOOKUP($B243,'3.ข้อมูลงบทดลองปัจจุบัน'!$A$5:$CL$846,17,0),2)</f>
        <v>206947.25</v>
      </c>
      <c r="S243" s="32">
        <f>ROUND(VLOOKUP($B243,'3.ข้อมูลงบทดลองปัจจุบัน'!$A$5:$CL$846,18,0),2)</f>
        <v>281275.12</v>
      </c>
      <c r="T243" s="32">
        <f>ROUND(VLOOKUP($B243,'3.ข้อมูลงบทดลองปัจจุบัน'!$A$5:$CL$846,19,0),2)</f>
        <v>405084</v>
      </c>
      <c r="U243" s="32">
        <f>ROUND(VLOOKUP($B243,'3.ข้อมูลงบทดลองปัจจุบัน'!$A$5:$CL$846,20,0),2)</f>
        <v>585236.93000000005</v>
      </c>
      <c r="V243" s="32">
        <f>ROUND(VLOOKUP($B243,'3.ข้อมูลงบทดลองปัจจุบัน'!$A$5:$CL$846,21,0),2)</f>
        <v>414274.66</v>
      </c>
      <c r="W243" s="32">
        <f>ROUND(VLOOKUP($B243,'3.ข้อมูลงบทดลองปัจจุบัน'!$A$5:$CL$846,22,0),2)</f>
        <v>185045.44</v>
      </c>
      <c r="X243" s="32">
        <f>ROUND(VLOOKUP($B243,'3.ข้อมูลงบทดลองปัจจุบัน'!$A$5:$CL$846,23,0),2)</f>
        <v>1639169.52</v>
      </c>
      <c r="Y243" s="32">
        <f>ROUND(VLOOKUP($B243,'3.ข้อมูลงบทดลองปัจจุบัน'!$A$5:$CL$846,24,0),2)</f>
        <v>134214.44</v>
      </c>
      <c r="Z243" s="32">
        <f>ROUND(VLOOKUP($B243,'3.ข้อมูลงบทดลองปัจจุบัน'!$A$5:$CL$846,25,0),2)</f>
        <v>385535.2</v>
      </c>
      <c r="AA243" s="32">
        <f>ROUND(VLOOKUP($B243,'3.ข้อมูลงบทดลองปัจจุบัน'!$A$5:$CL$846,26,0),2)</f>
        <v>408483.33</v>
      </c>
      <c r="AB243" s="32">
        <f>ROUND(VLOOKUP($B243,'3.ข้อมูลงบทดลองปัจจุบัน'!$A$5:$CL$846,27,0),2)</f>
        <v>246843.33</v>
      </c>
      <c r="AC243" s="32">
        <f>ROUND(VLOOKUP($B243,'3.ข้อมูลงบทดลองปัจจุบัน'!$A$5:$CL$846,28,0),2)</f>
        <v>105229.9</v>
      </c>
      <c r="AD243" s="32">
        <f>ROUND(VLOOKUP($B243,'3.ข้อมูลงบทดลองปัจจุบัน'!$A$5:$CL$846,29,0),2)</f>
        <v>210213.79</v>
      </c>
      <c r="AE243" s="32">
        <f>ROUND(VLOOKUP($B243,'3.ข้อมูลงบทดลองปัจจุบัน'!$A$5:$CL$846,30,0),2)</f>
        <v>293578.45</v>
      </c>
      <c r="AF243" s="32">
        <f>ROUND(VLOOKUP($B243,'3.ข้อมูลงบทดลองปัจจุบัน'!$A$5:$CL$846,31,0),2)</f>
        <v>192857.11</v>
      </c>
      <c r="AG243" s="32">
        <f>ROUND(VLOOKUP($B243,'3.ข้อมูลงบทดลองปัจจุบัน'!$A$5:$CL$846,32,0),2)</f>
        <v>282169.53000000003</v>
      </c>
      <c r="AH243" s="32">
        <f>ROUND(VLOOKUP($B243,'3.ข้อมูลงบทดลองปัจจุบัน'!$A$5:$CL$846,33,0),2)</f>
        <v>341678.47</v>
      </c>
      <c r="AI243" s="32">
        <f>ROUND(VLOOKUP($B243,'3.ข้อมูลงบทดลองปัจจุบัน'!$A$5:$CL$846,34,0),2)</f>
        <v>169914.92</v>
      </c>
      <c r="AJ243" s="32">
        <f>ROUND(VLOOKUP($B243,'3.ข้อมูลงบทดลองปัจจุบัน'!$A$5:$CL$846,35,0),2)</f>
        <v>250655.15</v>
      </c>
      <c r="AK243" s="32">
        <f>ROUND(VLOOKUP($B243,'3.ข้อมูลงบทดลองปัจจุบัน'!$A$5:$CL$846,36,0),2)</f>
        <v>119782.33</v>
      </c>
      <c r="AL243" s="32">
        <f>ROUND(VLOOKUP($B243,'3.ข้อมูลงบทดลองปัจจุบัน'!$A$5:$CL$846,37,0),2)</f>
        <v>2673954.14</v>
      </c>
      <c r="AM243" s="32">
        <f>ROUND(VLOOKUP($B243,'3.ข้อมูลงบทดลองปัจจุบัน'!$A$5:$CL$846,38,0),2)</f>
        <v>357394.93</v>
      </c>
      <c r="AN243" s="32">
        <f>ROUND(VLOOKUP($B243,'3.ข้อมูลงบทดลองปัจจุบัน'!$A$5:$CL$846,39,0),2)</f>
        <v>200844.39</v>
      </c>
      <c r="AO243" s="32">
        <f>ROUND(VLOOKUP($B243,'3.ข้อมูลงบทดลองปัจจุบัน'!$A$5:$CL$846,40,0),2)</f>
        <v>162482.23999999999</v>
      </c>
      <c r="AP243" s="32">
        <f>ROUND(VLOOKUP($B243,'3.ข้อมูลงบทดลองปัจจุบัน'!$A$5:$CL$846,41,0),2)</f>
        <v>307154.78999999998</v>
      </c>
      <c r="AQ243" s="32">
        <f>ROUND(VLOOKUP($B243,'3.ข้อมูลงบทดลองปัจจุบัน'!$A$5:$CL$846,42,0),2)</f>
        <v>224324.31</v>
      </c>
      <c r="AR243" s="32">
        <f>ROUND(VLOOKUP($B243,'3.ข้อมูลงบทดลองปัจจุบัน'!$A$5:$CL$846,43,0),2)</f>
        <v>131311.69</v>
      </c>
      <c r="AS243" s="32">
        <f>ROUND(VLOOKUP($B243,'3.ข้อมูลงบทดลองปัจจุบัน'!$A$5:$CL$846,44,0),2)</f>
        <v>460596.71</v>
      </c>
      <c r="AT243" s="32">
        <f>ROUND(VLOOKUP($B243,'3.ข้อมูลงบทดลองปัจจุบัน'!$A$5:$CL$846,45,0),2)</f>
        <v>236113.62</v>
      </c>
      <c r="AU243" s="32">
        <f>ROUND(VLOOKUP($B243,'3.ข้อมูลงบทดลองปัจจุบัน'!$A$5:$CL$846,46,0),2)</f>
        <v>768443.83</v>
      </c>
      <c r="AV243" s="32">
        <f>ROUND(VLOOKUP($B243,'3.ข้อมูลงบทดลองปัจจุบัน'!$A$5:$CL$846,47,0),2)</f>
        <v>287134.03999999998</v>
      </c>
      <c r="AW243" s="32">
        <f>ROUND(VLOOKUP($B243,'3.ข้อมูลงบทดลองปัจจุบัน'!$A$5:$CL$846,48,0),2)</f>
        <v>229553.07</v>
      </c>
      <c r="AX243" s="32">
        <f>ROUND(VLOOKUP($B243,'3.ข้อมูลงบทดลองปัจจุบัน'!$A$5:$CL$846,49,0),2)</f>
        <v>99541.02</v>
      </c>
      <c r="AY243" s="32">
        <f>ROUND(VLOOKUP($B243,'3.ข้อมูลงบทดลองปัจจุบัน'!$A$5:$CL$846,50,0),2)</f>
        <v>215030.99</v>
      </c>
      <c r="AZ243" s="32">
        <f>ROUND(VLOOKUP($B243,'3.ข้อมูลงบทดลองปัจจุบัน'!$A$5:$CL$846,51,0),2)</f>
        <v>304044.57</v>
      </c>
      <c r="BA243" s="32">
        <f>ROUND(VLOOKUP($B243,'3.ข้อมูลงบทดลองปัจจุบัน'!$A$5:$CL$846,52,0),2)</f>
        <v>263839.14</v>
      </c>
      <c r="BB243" s="32">
        <f>ROUND(VLOOKUP($B243,'3.ข้อมูลงบทดลองปัจจุบัน'!$A$5:$CL$846,53,0),2)</f>
        <v>602808.56999999995</v>
      </c>
      <c r="BC243" s="32">
        <f>ROUND(VLOOKUP($B243,'3.ข้อมูลงบทดลองปัจจุบัน'!$A$5:$CL$846,54,0),2)</f>
        <v>242520.62</v>
      </c>
      <c r="BD243" s="32">
        <f>ROUND(VLOOKUP($B243,'3.ข้อมูลงบทดลองปัจจุบัน'!$A$5:$CL$846,55,0),2)</f>
        <v>2145536.1800000002</v>
      </c>
      <c r="BE243" s="32">
        <f>ROUND(VLOOKUP($B243,'3.ข้อมูลงบทดลองปัจจุบัน'!$A$5:$CL$846,56,0),2)</f>
        <v>698356.99</v>
      </c>
      <c r="BF243" s="32">
        <f>ROUND(VLOOKUP($B243,'3.ข้อมูลงบทดลองปัจจุบัน'!$A$5:$CL$846,57,0),2)</f>
        <v>215645.02</v>
      </c>
      <c r="BG243" s="32">
        <f>ROUND(VLOOKUP($B243,'3.ข้อมูลงบทดลองปัจจุบัน'!$A$5:$CL$846,58,0),2)</f>
        <v>161791.47</v>
      </c>
      <c r="BH243" s="32">
        <f>ROUND(VLOOKUP($B243,'3.ข้อมูลงบทดลองปัจจุบัน'!$A$5:$CL$846,59,0),2)</f>
        <v>1209800.56</v>
      </c>
      <c r="BI243" s="32">
        <f>ROUND(VLOOKUP($B243,'3.ข้อมูลงบทดลองปัจจุบัน'!$A$5:$CL$846,60,0),2)</f>
        <v>288327.2</v>
      </c>
      <c r="BJ243" s="32">
        <f>ROUND(VLOOKUP($B243,'3.ข้อมูลงบทดลองปัจจุบัน'!$A$5:$CL$846,61,0),2)</f>
        <v>174653.35</v>
      </c>
      <c r="BK243" s="32">
        <f>ROUND(VLOOKUP($B243,'3.ข้อมูลงบทดลองปัจจุบัน'!$A$5:$CL$846,62,0),2)</f>
        <v>309691.78999999998</v>
      </c>
      <c r="BL243" s="32">
        <f>ROUND(VLOOKUP($B243,'3.ข้อมูลงบทดลองปัจจุบัน'!$A$5:$CL$846,63,0),2)</f>
        <v>373222.71</v>
      </c>
      <c r="BM243" s="32">
        <f>ROUND(VLOOKUP($B243,'3.ข้อมูลงบทดลองปัจจุบัน'!$A$5:$CL$846,64,0),2)</f>
        <v>1356261.8</v>
      </c>
      <c r="BN243" s="32">
        <f>ROUND(VLOOKUP($B243,'3.ข้อมูลงบทดลองปัจจุบัน'!$A$5:$CL$846,65,0),2)</f>
        <v>298747.73</v>
      </c>
      <c r="BO243" s="32">
        <f>ROUND(VLOOKUP($B243,'3.ข้อมูลงบทดลองปัจจุบัน'!$A$5:$CL$846,66,0),2)</f>
        <v>556452.12</v>
      </c>
      <c r="BP243" s="32">
        <f>ROUND(VLOOKUP($B243,'3.ข้อมูลงบทดลองปัจจุบัน'!$A$5:$CL$846,67,0),2)</f>
        <v>824744.22</v>
      </c>
      <c r="BQ243" s="32">
        <f>ROUND(VLOOKUP($B243,'3.ข้อมูลงบทดลองปัจจุบัน'!$A$5:$CL$846,68,0),2)</f>
        <v>133635.78</v>
      </c>
      <c r="BR243" s="32">
        <f>ROUND(VLOOKUP($B243,'3.ข้อมูลงบทดลองปัจจุบัน'!$A$5:$CL$846,69,0),2)</f>
        <v>387744.8</v>
      </c>
      <c r="BS243" s="32">
        <f>ROUND(VLOOKUP($B243,'3.ข้อมูลงบทดลองปัจจุบัน'!$A$5:$CL$846,70,0),2)</f>
        <v>1540710.93</v>
      </c>
      <c r="BT243" s="32">
        <f>ROUND(VLOOKUP($B243,'3.ข้อมูลงบทดลองปัจจุบัน'!$A$5:$CL$846,71,0),2)</f>
        <v>536708.22</v>
      </c>
      <c r="BU243" s="32">
        <f>ROUND(VLOOKUP($B243,'3.ข้อมูลงบทดลองปัจจุบัน'!$A$5:$CL$846,72,0),2)</f>
        <v>331239.14</v>
      </c>
      <c r="BV243" s="32">
        <f>ROUND(VLOOKUP($B243,'3.ข้อมูลงบทดลองปัจจุบัน'!$A$5:$CL$846,73,0),2)</f>
        <v>701734.87</v>
      </c>
      <c r="BW243" s="32">
        <f>ROUND(VLOOKUP($B243,'3.ข้อมูลงบทดลองปัจจุบัน'!$A$5:$CL$846,74,0),2)</f>
        <v>42652.73</v>
      </c>
      <c r="BX243" s="32">
        <f>ROUND(VLOOKUP($B243,'3.ข้อมูลงบทดลองปัจจุบัน'!$A$5:$CL$846,75,0),2)</f>
        <v>258954.89</v>
      </c>
      <c r="BY243" s="32">
        <f>ROUND(VLOOKUP($B243,'3.ข้อมูลงบทดลองปัจจุบัน'!$A$5:$CL$846,76,0),2)</f>
        <v>1966836.15</v>
      </c>
      <c r="BZ243" s="32">
        <f>ROUND(VLOOKUP($B243,'3.ข้อมูลงบทดลองปัจจุบัน'!$A$5:$CL$846,77,0),2)</f>
        <v>187858.64</v>
      </c>
      <c r="CA243" s="32">
        <f>ROUND(VLOOKUP($B243,'3.ข้อมูลงบทดลองปัจจุบัน'!$A$5:$CL$846,78,0),2)</f>
        <v>152833.35999999999</v>
      </c>
      <c r="CB243" s="32">
        <f>ROUND(VLOOKUP($B243,'3.ข้อมูลงบทดลองปัจจุบัน'!$A$5:$CL$846,79,0),2)</f>
        <v>452499.47</v>
      </c>
      <c r="CC243" s="32">
        <f>ROUND(VLOOKUP($B243,'3.ข้อมูลงบทดลองปัจจุบัน'!$A$5:$CL$846,80,0),2)</f>
        <v>409222.22</v>
      </c>
      <c r="CD243" s="32">
        <f>ROUND(VLOOKUP($B243,'3.ข้อมูลงบทดลองปัจจุบัน'!$A$5:$CL$846,81,0),2)</f>
        <v>527155.88</v>
      </c>
      <c r="CE243" s="32">
        <f>ROUND(VLOOKUP($B243,'3.ข้อมูลงบทดลองปัจจุบัน'!$A$5:$CL$846,82,0),2)</f>
        <v>254440.41</v>
      </c>
      <c r="CF243" s="32">
        <f>ROUND(VLOOKUP($B243,'3.ข้อมูลงบทดลองปัจจุบัน'!$A$5:$CL$846,83,0),2)</f>
        <v>450825.67</v>
      </c>
      <c r="CG243" s="32">
        <f>ROUND(VLOOKUP($B243,'3.ข้อมูลงบทดลองปัจจุบัน'!$A$5:$CL$846,84,0),2)</f>
        <v>215912.97</v>
      </c>
      <c r="CH243" s="32">
        <f>ROUND(VLOOKUP($B243,'3.ข้อมูลงบทดลองปัจจุบัน'!$A$5:$CL$846,85,0),2)</f>
        <v>116723.34</v>
      </c>
      <c r="CI243" s="32">
        <f>ROUND(VLOOKUP($B243,'3.ข้อมูลงบทดลองปัจจุบัน'!$A$5:$CL$846,86,0),2)</f>
        <v>122038.86</v>
      </c>
      <c r="CJ243" s="32">
        <f>ROUND(VLOOKUP($B243,'3.ข้อมูลงบทดลองปัจจุบัน'!$A$5:$CL$846,87,0),2)</f>
        <v>250349.08</v>
      </c>
      <c r="CK243" s="32">
        <f>ROUND(VLOOKUP($B243,'3.ข้อมูลงบทดลองปัจจุบัน'!$A$5:$CL$846,88,0),2)</f>
        <v>1351685.85</v>
      </c>
      <c r="CL243" s="32">
        <f>ROUND(VLOOKUP($B243,'3.ข้อมูลงบทดลองปัจจุบัน'!$A$5:$CL$846,89,0),2)</f>
        <v>248858.33</v>
      </c>
      <c r="CM243" s="32">
        <f>ROUND(VLOOKUP($B243,'3.ข้อมูลงบทดลองปัจจุบัน'!$A$5:$CL$846,90,0),2)</f>
        <v>163574.32</v>
      </c>
      <c r="CO243" s="75"/>
    </row>
    <row r="244" spans="1:93" x14ac:dyDescent="0.7">
      <c r="A244" s="118" t="s">
        <v>1473</v>
      </c>
      <c r="B244" s="101" t="s">
        <v>823</v>
      </c>
      <c r="C244" s="100" t="s">
        <v>824</v>
      </c>
      <c r="D244" s="32">
        <f>ROUND(VLOOKUP($B244,'3.ข้อมูลงบทดลองปัจจุบัน'!$A$5:$CL$846,3,0),2)</f>
        <v>161687.53</v>
      </c>
      <c r="E244" s="32">
        <f>ROUND(VLOOKUP($B244,'3.ข้อมูลงบทดลองปัจจุบัน'!$A$5:$CL$846,4,0),2)</f>
        <v>19173.400000000001</v>
      </c>
      <c r="F244" s="32">
        <f>ROUND(VLOOKUP($B244,'3.ข้อมูลงบทดลองปัจจุบัน'!$A$5:$CL$846,5,0),2)</f>
        <v>1565.55</v>
      </c>
      <c r="G244" s="32">
        <f>ROUND(VLOOKUP($B244,'3.ข้อมูลงบทดลองปัจจุบัน'!$A$5:$CL$846,6,0),2)</f>
        <v>29365.19</v>
      </c>
      <c r="H244" s="32">
        <f>ROUND(VLOOKUP($B244,'3.ข้อมูลงบทดลองปัจจุบัน'!$A$5:$CL$846,7,0),2)</f>
        <v>42223.56</v>
      </c>
      <c r="I244" s="32">
        <f>ROUND(VLOOKUP($B244,'3.ข้อมูลงบทดลองปัจจุบัน'!$A$5:$CL$846,8,0),2)</f>
        <v>184841.92</v>
      </c>
      <c r="J244" s="32">
        <f>ROUND(VLOOKUP($B244,'3.ข้อมูลงบทดลองปัจจุบัน'!$A$5:$CL$846,9,0),2)</f>
        <v>107223.86</v>
      </c>
      <c r="K244" s="32">
        <f>ROUND(VLOOKUP($B244,'3.ข้อมูลงบทดลองปัจจุบัน'!$A$5:$CL$846,10,0),2)</f>
        <v>163639.09</v>
      </c>
      <c r="L244" s="32">
        <f>ROUND(VLOOKUP($B244,'3.ข้อมูลงบทดลองปัจจุบัน'!$A$5:$CL$846,11,0),2)</f>
        <v>51761.67</v>
      </c>
      <c r="M244" s="32">
        <f>ROUND(VLOOKUP($B244,'3.ข้อมูลงบทดลองปัจจุบัน'!$A$5:$CL$846,12,0),2)</f>
        <v>92390.95</v>
      </c>
      <c r="N244" s="32">
        <f>ROUND(VLOOKUP($B244,'3.ข้อมูลงบทดลองปัจจุบัน'!$A$5:$CL$846,13,0),2)</f>
        <v>326200.64</v>
      </c>
      <c r="O244" s="32">
        <f>ROUND(VLOOKUP($B244,'3.ข้อมูลงบทดลองปัจจุบัน'!$A$5:$CL$846,14,0),2)</f>
        <v>20181.28</v>
      </c>
      <c r="P244" s="32">
        <f>ROUND(VLOOKUP($B244,'3.ข้อมูลงบทดลองปัจจุบัน'!$A$5:$CL$846,15,0),2)</f>
        <v>156948.44</v>
      </c>
      <c r="Q244" s="32">
        <f>ROUND(VLOOKUP($B244,'3.ข้อมูลงบทดลองปัจจุบัน'!$A$5:$CL$846,16,0),2)</f>
        <v>44694.18</v>
      </c>
      <c r="R244" s="32">
        <f>ROUND(VLOOKUP($B244,'3.ข้อมูลงบทดลองปัจจุบัน'!$A$5:$CL$846,17,0),2)</f>
        <v>41584.43</v>
      </c>
      <c r="S244" s="32">
        <f>ROUND(VLOOKUP($B244,'3.ข้อมูลงบทดลองปัจจุบัน'!$A$5:$CL$846,18,0),2)</f>
        <v>113235.1</v>
      </c>
      <c r="T244" s="32">
        <f>ROUND(VLOOKUP($B244,'3.ข้อมูลงบทดลองปัจจุบัน'!$A$5:$CL$846,19,0),2)</f>
        <v>38923.78</v>
      </c>
      <c r="U244" s="32">
        <f>ROUND(VLOOKUP($B244,'3.ข้อมูลงบทดลองปัจจุบัน'!$A$5:$CL$846,20,0),2)</f>
        <v>250844.23</v>
      </c>
      <c r="V244" s="32">
        <f>ROUND(VLOOKUP($B244,'3.ข้อมูลงบทดลองปัจจุบัน'!$A$5:$CL$846,21,0),2)</f>
        <v>39090.74</v>
      </c>
      <c r="W244" s="32">
        <f>ROUND(VLOOKUP($B244,'3.ข้อมูลงบทดลองปัจจุบัน'!$A$5:$CL$846,22,0),2)</f>
        <v>74637.759999999995</v>
      </c>
      <c r="X244" s="32">
        <f>ROUND(VLOOKUP($B244,'3.ข้อมูลงบทดลองปัจจุบัน'!$A$5:$CL$846,23,0),2)</f>
        <v>2669023.14</v>
      </c>
      <c r="Y244" s="32">
        <f>ROUND(VLOOKUP($B244,'3.ข้อมูลงบทดลองปัจจุบัน'!$A$5:$CL$846,24,0),2)</f>
        <v>214003.51</v>
      </c>
      <c r="Z244" s="32">
        <f>ROUND(VLOOKUP($B244,'3.ข้อมูลงบทดลองปัจจุบัน'!$A$5:$CL$846,25,0),2)</f>
        <v>206234.96</v>
      </c>
      <c r="AA244" s="32">
        <f>ROUND(VLOOKUP($B244,'3.ข้อมูลงบทดลองปัจจุบัน'!$A$5:$CL$846,26,0),2)</f>
        <v>652287.14</v>
      </c>
      <c r="AB244" s="32">
        <f>ROUND(VLOOKUP($B244,'3.ข้อมูลงบทดลองปัจจุบัน'!$A$5:$CL$846,27,0),2)</f>
        <v>145911.32999999999</v>
      </c>
      <c r="AC244" s="32">
        <f>ROUND(VLOOKUP($B244,'3.ข้อมูลงบทดลองปัจจุบัน'!$A$5:$CL$846,28,0),2)</f>
        <v>53298.7</v>
      </c>
      <c r="AD244" s="32">
        <f>ROUND(VLOOKUP($B244,'3.ข้อมูลงบทดลองปัจจุบัน'!$A$5:$CL$846,29,0),2)</f>
        <v>285345.44</v>
      </c>
      <c r="AE244" s="32">
        <f>ROUND(VLOOKUP($B244,'3.ข้อมูลงบทดลองปัจจุบัน'!$A$5:$CL$846,30,0),2)</f>
        <v>100034.83</v>
      </c>
      <c r="AF244" s="32">
        <f>ROUND(VLOOKUP($B244,'3.ข้อมูลงบทดลองปัจจุบัน'!$A$5:$CL$846,31,0),2)</f>
        <v>24482.65</v>
      </c>
      <c r="AG244" s="32">
        <f>ROUND(VLOOKUP($B244,'3.ข้อมูลงบทดลองปัจจุบัน'!$A$5:$CL$846,32,0),2)</f>
        <v>131830.10999999999</v>
      </c>
      <c r="AH244" s="32">
        <f>ROUND(VLOOKUP($B244,'3.ข้อมูลงบทดลองปัจจุบัน'!$A$5:$CL$846,33,0),2)</f>
        <v>218040.58</v>
      </c>
      <c r="AI244" s="32">
        <f>ROUND(VLOOKUP($B244,'3.ข้อมูลงบทดลองปัจจุบัน'!$A$5:$CL$846,34,0),2)</f>
        <v>228146.61</v>
      </c>
      <c r="AJ244" s="32">
        <f>ROUND(VLOOKUP($B244,'3.ข้อมูลงบทดลองปัจจุบัน'!$A$5:$CL$846,35,0),2)</f>
        <v>98703.75</v>
      </c>
      <c r="AK244" s="32">
        <f>ROUND(VLOOKUP($B244,'3.ข้อมูลงบทดลองปัจจุบัน'!$A$5:$CL$846,36,0),2)</f>
        <v>355875.46</v>
      </c>
      <c r="AL244" s="32">
        <f>ROUND(VLOOKUP($B244,'3.ข้อมูลงบทดลองปัจจุบัน'!$A$5:$CL$846,37,0),2)</f>
        <v>1272749.7</v>
      </c>
      <c r="AM244" s="32">
        <f>ROUND(VLOOKUP($B244,'3.ข้อมูลงบทดลองปัจจุบัน'!$A$5:$CL$846,38,0),2)</f>
        <v>194635.08</v>
      </c>
      <c r="AN244" s="32">
        <f>ROUND(VLOOKUP($B244,'3.ข้อมูลงบทดลองปัจจุบัน'!$A$5:$CL$846,39,0),2)</f>
        <v>38957.33</v>
      </c>
      <c r="AO244" s="32">
        <f>ROUND(VLOOKUP($B244,'3.ข้อมูลงบทดลองปัจจุบัน'!$A$5:$CL$846,40,0),2)</f>
        <v>41630.410000000003</v>
      </c>
      <c r="AP244" s="32">
        <f>ROUND(VLOOKUP($B244,'3.ข้อมูลงบทดลองปัจจุบัน'!$A$5:$CL$846,41,0),2)</f>
        <v>112523.64</v>
      </c>
      <c r="AQ244" s="32">
        <f>ROUND(VLOOKUP($B244,'3.ข้อมูลงบทดลองปัจจุบัน'!$A$5:$CL$846,42,0),2)</f>
        <v>55827.63</v>
      </c>
      <c r="AR244" s="32">
        <f>ROUND(VLOOKUP($B244,'3.ข้อมูลงบทดลองปัจจุบัน'!$A$5:$CL$846,43,0),2)</f>
        <v>99154.17</v>
      </c>
      <c r="AS244" s="32">
        <f>ROUND(VLOOKUP($B244,'3.ข้อมูลงบทดลองปัจจุบัน'!$A$5:$CL$846,44,0),2)</f>
        <v>304918</v>
      </c>
      <c r="AT244" s="32">
        <f>ROUND(VLOOKUP($B244,'3.ข้อมูลงบทดลองปัจจุบัน'!$A$5:$CL$846,45,0),2)</f>
        <v>4195.1000000000004</v>
      </c>
      <c r="AU244" s="32">
        <f>ROUND(VLOOKUP($B244,'3.ข้อมูลงบทดลองปัจจุบัน'!$A$5:$CL$846,46,0),2)</f>
        <v>91616.14</v>
      </c>
      <c r="AV244" s="32">
        <f>ROUND(VLOOKUP($B244,'3.ข้อมูลงบทดลองปัจจุบัน'!$A$5:$CL$846,47,0),2)</f>
        <v>116666.67</v>
      </c>
      <c r="AW244" s="32">
        <f>ROUND(VLOOKUP($B244,'3.ข้อมูลงบทดลองปัจจุบัน'!$A$5:$CL$846,48,0),2)</f>
        <v>83043.14</v>
      </c>
      <c r="AX244" s="32">
        <f>ROUND(VLOOKUP($B244,'3.ข้อมูลงบทดลองปัจจุบัน'!$A$5:$CL$846,49,0),2)</f>
        <v>238532.71</v>
      </c>
      <c r="AY244" s="32">
        <f>ROUND(VLOOKUP($B244,'3.ข้อมูลงบทดลองปัจจุบัน'!$A$5:$CL$846,50,0),2)</f>
        <v>174849.7</v>
      </c>
      <c r="AZ244" s="32">
        <f>ROUND(VLOOKUP($B244,'3.ข้อมูลงบทดลองปัจจุบัน'!$A$5:$CL$846,51,0),2)</f>
        <v>36903.54</v>
      </c>
      <c r="BA244" s="32">
        <f>ROUND(VLOOKUP($B244,'3.ข้อมูลงบทดลองปัจจุบัน'!$A$5:$CL$846,52,0),2)</f>
        <v>230731.51</v>
      </c>
      <c r="BB244" s="32">
        <f>ROUND(VLOOKUP($B244,'3.ข้อมูลงบทดลองปัจจุบัน'!$A$5:$CL$846,53,0),2)</f>
        <v>250569.09</v>
      </c>
      <c r="BC244" s="32">
        <f>ROUND(VLOOKUP($B244,'3.ข้อมูลงบทดลองปัจจุบัน'!$A$5:$CL$846,54,0),2)</f>
        <v>20080.55</v>
      </c>
      <c r="BD244" s="32">
        <f>ROUND(VLOOKUP($B244,'3.ข้อมูลงบทดลองปัจจุบัน'!$A$5:$CL$846,55,0),2)</f>
        <v>239855.64</v>
      </c>
      <c r="BE244" s="32">
        <f>ROUND(VLOOKUP($B244,'3.ข้อมูลงบทดลองปัจจุบัน'!$A$5:$CL$846,56,0),2)</f>
        <v>281746.86</v>
      </c>
      <c r="BF244" s="32">
        <f>ROUND(VLOOKUP($B244,'3.ข้อมูลงบทดลองปัจจุบัน'!$A$5:$CL$846,57,0),2)</f>
        <v>9976.61</v>
      </c>
      <c r="BG244" s="32">
        <f>ROUND(VLOOKUP($B244,'3.ข้อมูลงบทดลองปัจจุบัน'!$A$5:$CL$846,58,0),2)</f>
        <v>11429.76</v>
      </c>
      <c r="BH244" s="32">
        <f>ROUND(VLOOKUP($B244,'3.ข้อมูลงบทดลองปัจจุบัน'!$A$5:$CL$846,59,0),2)</f>
        <v>937064.39</v>
      </c>
      <c r="BI244" s="32">
        <f>ROUND(VLOOKUP($B244,'3.ข้อมูลงบทดลองปัจจุบัน'!$A$5:$CL$846,60,0),2)</f>
        <v>52942.5</v>
      </c>
      <c r="BJ244" s="32">
        <f>ROUND(VLOOKUP($B244,'3.ข้อมูลงบทดลองปัจจุบัน'!$A$5:$CL$846,61,0),2)</f>
        <v>133401.26</v>
      </c>
      <c r="BK244" s="32">
        <f>ROUND(VLOOKUP($B244,'3.ข้อมูลงบทดลองปัจจุบัน'!$A$5:$CL$846,62,0),2)</f>
        <v>83009.009999999995</v>
      </c>
      <c r="BL244" s="32">
        <f>ROUND(VLOOKUP($B244,'3.ข้อมูลงบทดลองปัจจุบัน'!$A$5:$CL$846,63,0),2)</f>
        <v>43200.12</v>
      </c>
      <c r="BM244" s="32">
        <f>ROUND(VLOOKUP($B244,'3.ข้อมูลงบทดลองปัจจุบัน'!$A$5:$CL$846,64,0),2)</f>
        <v>152579</v>
      </c>
      <c r="BN244" s="32">
        <f>ROUND(VLOOKUP($B244,'3.ข้อมูลงบทดลองปัจจุบัน'!$A$5:$CL$846,65,0),2)</f>
        <v>44194.879999999997</v>
      </c>
      <c r="BO244" s="32">
        <f>ROUND(VLOOKUP($B244,'3.ข้อมูลงบทดลองปัจจุบัน'!$A$5:$CL$846,66,0),2)</f>
        <v>154803.91</v>
      </c>
      <c r="BP244" s="32">
        <f>ROUND(VLOOKUP($B244,'3.ข้อมูลงบทดลองปัจจุบัน'!$A$5:$CL$846,67,0),2)</f>
        <v>245590.8</v>
      </c>
      <c r="BQ244" s="32">
        <f>ROUND(VLOOKUP($B244,'3.ข้อมูลงบทดลองปัจจุบัน'!$A$5:$CL$846,68,0),2)</f>
        <v>138833.32999999999</v>
      </c>
      <c r="BR244" s="32">
        <f>ROUND(VLOOKUP($B244,'3.ข้อมูลงบทดลองปัจจุบัน'!$A$5:$CL$846,69,0),2)</f>
        <v>104700.13</v>
      </c>
      <c r="BS244" s="32">
        <f>ROUND(VLOOKUP($B244,'3.ข้อมูลงบทดลองปัจจุบัน'!$A$5:$CL$846,70,0),2)</f>
        <v>365494.2</v>
      </c>
      <c r="BT244" s="32">
        <f>ROUND(VLOOKUP($B244,'3.ข้อมูลงบทดลองปัจจุบัน'!$A$5:$CL$846,71,0),2)</f>
        <v>79615.02</v>
      </c>
      <c r="BU244" s="32">
        <f>ROUND(VLOOKUP($B244,'3.ข้อมูลงบทดลองปัจจุบัน'!$A$5:$CL$846,72,0),2)</f>
        <v>31346.35</v>
      </c>
      <c r="BV244" s="32">
        <f>ROUND(VLOOKUP($B244,'3.ข้อมูลงบทดลองปัจจุบัน'!$A$5:$CL$846,73,0),2)</f>
        <v>338059.57</v>
      </c>
      <c r="BW244" s="32">
        <f>ROUND(VLOOKUP($B244,'3.ข้อมูลงบทดลองปัจจุบัน'!$A$5:$CL$846,74,0),2)</f>
        <v>14150</v>
      </c>
      <c r="BX244" s="32">
        <f>ROUND(VLOOKUP($B244,'3.ข้อมูลงบทดลองปัจจุบัน'!$A$5:$CL$846,75,0),2)</f>
        <v>122130.52</v>
      </c>
      <c r="BY244" s="32">
        <f>ROUND(VLOOKUP($B244,'3.ข้อมูลงบทดลองปัจจุบัน'!$A$5:$CL$846,76,0),2)</f>
        <v>351995.18</v>
      </c>
      <c r="BZ244" s="32">
        <f>ROUND(VLOOKUP($B244,'3.ข้อมูลงบทดลองปัจจุบัน'!$A$5:$CL$846,77,0),2)</f>
        <v>44906.67</v>
      </c>
      <c r="CA244" s="32">
        <f>ROUND(VLOOKUP($B244,'3.ข้อมูลงบทดลองปัจจุบัน'!$A$5:$CL$846,78,0),2)</f>
        <v>57490</v>
      </c>
      <c r="CB244" s="32">
        <f>ROUND(VLOOKUP($B244,'3.ข้อมูลงบทดลองปัจจุบัน'!$A$5:$CL$846,79,0),2)</f>
        <v>45486.87</v>
      </c>
      <c r="CC244" s="32">
        <f>ROUND(VLOOKUP($B244,'3.ข้อมูลงบทดลองปัจจุบัน'!$A$5:$CL$846,80,0),2)</f>
        <v>286461.08</v>
      </c>
      <c r="CD244" s="32">
        <f>ROUND(VLOOKUP($B244,'3.ข้อมูลงบทดลองปัจจุบัน'!$A$5:$CL$846,81,0),2)</f>
        <v>93503.67</v>
      </c>
      <c r="CE244" s="32">
        <f>ROUND(VLOOKUP($B244,'3.ข้อมูลงบทดลองปัจจุบัน'!$A$5:$CL$846,82,0),2)</f>
        <v>403354.04</v>
      </c>
      <c r="CF244" s="32">
        <f>ROUND(VLOOKUP($B244,'3.ข้อมูลงบทดลองปัจจุบัน'!$A$5:$CL$846,83,0),2)</f>
        <v>304690.68</v>
      </c>
      <c r="CG244" s="32">
        <f>ROUND(VLOOKUP($B244,'3.ข้อมูลงบทดลองปัจจุบัน'!$A$5:$CL$846,84,0),2)</f>
        <v>39949.49</v>
      </c>
      <c r="CH244" s="32">
        <f>ROUND(VLOOKUP($B244,'3.ข้อมูลงบทดลองปัจจุบัน'!$A$5:$CL$846,85,0),2)</f>
        <v>65164.85</v>
      </c>
      <c r="CI244" s="32">
        <f>ROUND(VLOOKUP($B244,'3.ข้อมูลงบทดลองปัจจุบัน'!$A$5:$CL$846,86,0),2)</f>
        <v>42860.09</v>
      </c>
      <c r="CJ244" s="32">
        <f>ROUND(VLOOKUP($B244,'3.ข้อมูลงบทดลองปัจจุบัน'!$A$5:$CL$846,87,0),2)</f>
        <v>90089.66</v>
      </c>
      <c r="CK244" s="32">
        <f>ROUND(VLOOKUP($B244,'3.ข้อมูลงบทดลองปัจจุบัน'!$A$5:$CL$846,88,0),2)</f>
        <v>177014.72</v>
      </c>
      <c r="CL244" s="32">
        <f>ROUND(VLOOKUP($B244,'3.ข้อมูลงบทดลองปัจจุบัน'!$A$5:$CL$846,89,0),2)</f>
        <v>176622.3</v>
      </c>
      <c r="CM244" s="32">
        <f>ROUND(VLOOKUP($B244,'3.ข้อมูลงบทดลองปัจจุบัน'!$A$5:$CL$846,90,0),2)</f>
        <v>36224.019999999997</v>
      </c>
      <c r="CO244" s="75"/>
    </row>
    <row r="245" spans="1:93" x14ac:dyDescent="0.7">
      <c r="A245" s="118" t="s">
        <v>1473</v>
      </c>
      <c r="B245" s="101" t="s">
        <v>825</v>
      </c>
      <c r="C245" s="100" t="s">
        <v>826</v>
      </c>
      <c r="D245" s="32">
        <f>ROUND(VLOOKUP($B245,'3.ข้อมูลงบทดลองปัจจุบัน'!$A$5:$CL$846,3,0),2)</f>
        <v>0</v>
      </c>
      <c r="E245" s="32">
        <f>ROUND(VLOOKUP($B245,'3.ข้อมูลงบทดลองปัจจุบัน'!$A$5:$CL$846,4,0),2)</f>
        <v>0</v>
      </c>
      <c r="F245" s="32">
        <f>ROUND(VLOOKUP($B245,'3.ข้อมูลงบทดลองปัจจุบัน'!$A$5:$CL$846,5,0),2)</f>
        <v>35626.11</v>
      </c>
      <c r="G245" s="32">
        <f>ROUND(VLOOKUP($B245,'3.ข้อมูลงบทดลองปัจจุบัน'!$A$5:$CL$846,6,0),2)</f>
        <v>17813.52</v>
      </c>
      <c r="H245" s="32">
        <f>ROUND(VLOOKUP($B245,'3.ข้อมูลงบทดลองปัจจุบัน'!$A$5:$CL$846,7,0),2)</f>
        <v>0</v>
      </c>
      <c r="I245" s="32">
        <f>ROUND(VLOOKUP($B245,'3.ข้อมูลงบทดลองปัจจุบัน'!$A$5:$CL$846,8,0),2)</f>
        <v>13651.04</v>
      </c>
      <c r="J245" s="32">
        <f>ROUND(VLOOKUP($B245,'3.ข้อมูลงบทดลองปัจจุบัน'!$A$5:$CL$846,9,0),2)</f>
        <v>0</v>
      </c>
      <c r="K245" s="32">
        <f>ROUND(VLOOKUP($B245,'3.ข้อมูลงบทดลองปัจจุบัน'!$A$5:$CL$846,10,0),2)</f>
        <v>0</v>
      </c>
      <c r="L245" s="32">
        <f>ROUND(VLOOKUP($B245,'3.ข้อมูลงบทดลองปัจจุบัน'!$A$5:$CL$846,11,0),2)</f>
        <v>0</v>
      </c>
      <c r="M245" s="32">
        <f>ROUND(VLOOKUP($B245,'3.ข้อมูลงบทดลองปัจจุบัน'!$A$5:$CL$846,12,0),2)</f>
        <v>96.38</v>
      </c>
      <c r="N245" s="32">
        <f>ROUND(VLOOKUP($B245,'3.ข้อมูลงบทดลองปัจจุบัน'!$A$5:$CL$846,13,0),2)</f>
        <v>7325.55</v>
      </c>
      <c r="O245" s="32">
        <f>ROUND(VLOOKUP($B245,'3.ข้อมูลงบทดลองปัจจุบัน'!$A$5:$CL$846,14,0),2)</f>
        <v>0</v>
      </c>
      <c r="P245" s="32">
        <f>ROUND(VLOOKUP($B245,'3.ข้อมูลงบทดลองปัจจุบัน'!$A$5:$CL$846,15,0),2)</f>
        <v>3333.3</v>
      </c>
      <c r="Q245" s="32">
        <f>ROUND(VLOOKUP($B245,'3.ข้อมูลงบทดลองปัจจุบัน'!$A$5:$CL$846,16,0),2)</f>
        <v>0</v>
      </c>
      <c r="R245" s="32">
        <f>ROUND(VLOOKUP($B245,'3.ข้อมูลงบทดลองปัจจุบัน'!$A$5:$CL$846,17,0),2)</f>
        <v>21035.8</v>
      </c>
      <c r="S245" s="32">
        <f>ROUND(VLOOKUP($B245,'3.ข้อมูลงบทดลองปัจจุบัน'!$A$5:$CL$846,18,0),2)</f>
        <v>0</v>
      </c>
      <c r="T245" s="32">
        <f>ROUND(VLOOKUP($B245,'3.ข้อมูลงบทดลองปัจจุบัน'!$A$5:$CL$846,19,0),2)</f>
        <v>7396</v>
      </c>
      <c r="U245" s="32">
        <f>ROUND(VLOOKUP($B245,'3.ข้อมูลงบทดลองปัจจุบัน'!$A$5:$CL$846,20,0),2)</f>
        <v>24628.7</v>
      </c>
      <c r="V245" s="32">
        <f>ROUND(VLOOKUP($B245,'3.ข้อมูลงบทดลองปัจจุบัน'!$A$5:$CL$846,21,0),2)</f>
        <v>0</v>
      </c>
      <c r="W245" s="32">
        <f>ROUND(VLOOKUP($B245,'3.ข้อมูลงบทดลองปัจจุบัน'!$A$5:$CL$846,22,0),2)</f>
        <v>0</v>
      </c>
      <c r="X245" s="32">
        <f>ROUND(VLOOKUP($B245,'3.ข้อมูลงบทดลองปัจจุบัน'!$A$5:$CL$846,23,0),2)</f>
        <v>228574.61</v>
      </c>
      <c r="Y245" s="32">
        <f>ROUND(VLOOKUP($B245,'3.ข้อมูลงบทดลองปัจจุบัน'!$A$5:$CL$846,24,0),2)</f>
        <v>0</v>
      </c>
      <c r="Z245" s="32">
        <f>ROUND(VLOOKUP($B245,'3.ข้อมูลงบทดลองปัจจุบัน'!$A$5:$CL$846,25,0),2)</f>
        <v>0</v>
      </c>
      <c r="AA245" s="32">
        <f>ROUND(VLOOKUP($B245,'3.ข้อมูลงบทดลองปัจจุบัน'!$A$5:$CL$846,26,0),2)</f>
        <v>5246.03</v>
      </c>
      <c r="AB245" s="32">
        <f>ROUND(VLOOKUP($B245,'3.ข้อมูลงบทดลองปัจจุบัน'!$A$5:$CL$846,27,0),2)</f>
        <v>0</v>
      </c>
      <c r="AC245" s="32">
        <f>ROUND(VLOOKUP($B245,'3.ข้อมูลงบทดลองปัจจุบัน'!$A$5:$CL$846,28,0),2)</f>
        <v>0</v>
      </c>
      <c r="AD245" s="32">
        <f>ROUND(VLOOKUP($B245,'3.ข้อมูลงบทดลองปัจจุบัน'!$A$5:$CL$846,29,0),2)</f>
        <v>0</v>
      </c>
      <c r="AE245" s="32">
        <f>ROUND(VLOOKUP($B245,'3.ข้อมูลงบทดลองปัจจุบัน'!$A$5:$CL$846,30,0),2)</f>
        <v>61222.17</v>
      </c>
      <c r="AF245" s="32">
        <f>ROUND(VLOOKUP($B245,'3.ข้อมูลงบทดลองปัจจุบัน'!$A$5:$CL$846,31,0),2)</f>
        <v>0</v>
      </c>
      <c r="AG245" s="32">
        <f>ROUND(VLOOKUP($B245,'3.ข้อมูลงบทดลองปัจจุบัน'!$A$5:$CL$846,32,0),2)</f>
        <v>93991.32</v>
      </c>
      <c r="AH245" s="32">
        <f>ROUND(VLOOKUP($B245,'3.ข้อมูลงบทดลองปัจจุบัน'!$A$5:$CL$846,33,0),2)</f>
        <v>31625</v>
      </c>
      <c r="AI245" s="32">
        <f>ROUND(VLOOKUP($B245,'3.ข้อมูลงบทดลองปัจจุบัน'!$A$5:$CL$846,34,0),2)</f>
        <v>21641.759999999998</v>
      </c>
      <c r="AJ245" s="32">
        <f>ROUND(VLOOKUP($B245,'3.ข้อมูลงบทดลองปัจจุบัน'!$A$5:$CL$846,35,0),2)</f>
        <v>4906.34</v>
      </c>
      <c r="AK245" s="32">
        <f>ROUND(VLOOKUP($B245,'3.ข้อมูลงบทดลองปัจจุบัน'!$A$5:$CL$846,36,0),2)</f>
        <v>0</v>
      </c>
      <c r="AL245" s="32">
        <f>ROUND(VLOOKUP($B245,'3.ข้อมูลงบทดลองปัจจุบัน'!$A$5:$CL$846,37,0),2)</f>
        <v>54312.639999999999</v>
      </c>
      <c r="AM245" s="32">
        <f>ROUND(VLOOKUP($B245,'3.ข้อมูลงบทดลองปัจจุบัน'!$A$5:$CL$846,38,0),2)</f>
        <v>0</v>
      </c>
      <c r="AN245" s="32">
        <f>ROUND(VLOOKUP($B245,'3.ข้อมูลงบทดลองปัจจุบัน'!$A$5:$CL$846,39,0),2)</f>
        <v>8888.7999999999993</v>
      </c>
      <c r="AO245" s="32">
        <f>ROUND(VLOOKUP($B245,'3.ข้อมูลงบทดลองปัจจุบัน'!$A$5:$CL$846,40,0),2)</f>
        <v>76548.59</v>
      </c>
      <c r="AP245" s="32">
        <f>ROUND(VLOOKUP($B245,'3.ข้อมูลงบทดลองปัจจุบัน'!$A$5:$CL$846,41,0),2)</f>
        <v>0</v>
      </c>
      <c r="AQ245" s="32">
        <f>ROUND(VLOOKUP($B245,'3.ข้อมูลงบทดลองปัจจุบัน'!$A$5:$CL$846,42,0),2)</f>
        <v>19833.32</v>
      </c>
      <c r="AR245" s="32">
        <f>ROUND(VLOOKUP($B245,'3.ข้อมูลงบทดลองปัจจุบัน'!$A$5:$CL$846,43,0),2)</f>
        <v>0</v>
      </c>
      <c r="AS245" s="32">
        <f>ROUND(VLOOKUP($B245,'3.ข้อมูลงบทดลองปัจจุบัน'!$A$5:$CL$846,44,0),2)</f>
        <v>78875</v>
      </c>
      <c r="AT245" s="32">
        <f>ROUND(VLOOKUP($B245,'3.ข้อมูลงบทดลองปัจจุบัน'!$A$5:$CL$846,45,0),2)</f>
        <v>0</v>
      </c>
      <c r="AU245" s="32">
        <f>ROUND(VLOOKUP($B245,'3.ข้อมูลงบทดลองปัจจุบัน'!$A$5:$CL$846,46,0),2)</f>
        <v>29166.48</v>
      </c>
      <c r="AV245" s="32">
        <f>ROUND(VLOOKUP($B245,'3.ข้อมูลงบทดลองปัจจุบัน'!$A$5:$CL$846,47,0),2)</f>
        <v>0</v>
      </c>
      <c r="AW245" s="32">
        <f>ROUND(VLOOKUP($B245,'3.ข้อมูลงบทดลองปัจจุบัน'!$A$5:$CL$846,48,0),2)</f>
        <v>16495.8</v>
      </c>
      <c r="AX245" s="32">
        <f>ROUND(VLOOKUP($B245,'3.ข้อมูลงบทดลองปัจจุบัน'!$A$5:$CL$846,49,0),2)</f>
        <v>0</v>
      </c>
      <c r="AY245" s="32">
        <f>ROUND(VLOOKUP($B245,'3.ข้อมูลงบทดลองปัจจุบัน'!$A$5:$CL$846,50,0),2)</f>
        <v>0</v>
      </c>
      <c r="AZ245" s="32">
        <f>ROUND(VLOOKUP($B245,'3.ข้อมูลงบทดลองปัจจุบัน'!$A$5:$CL$846,51,0),2)</f>
        <v>0</v>
      </c>
      <c r="BA245" s="32">
        <f>ROUND(VLOOKUP($B245,'3.ข้อมูลงบทดลองปัจจุบัน'!$A$5:$CL$846,52,0),2)</f>
        <v>0</v>
      </c>
      <c r="BB245" s="32">
        <f>ROUND(VLOOKUP($B245,'3.ข้อมูลงบทดลองปัจจุบัน'!$A$5:$CL$846,53,0),2)</f>
        <v>123728.31</v>
      </c>
      <c r="BC245" s="32">
        <f>ROUND(VLOOKUP($B245,'3.ข้อมูลงบทดลองปัจจุบัน'!$A$5:$CL$846,54,0),2)</f>
        <v>10075.84</v>
      </c>
      <c r="BD245" s="32">
        <f>ROUND(VLOOKUP($B245,'3.ข้อมูลงบทดลองปัจจุบัน'!$A$5:$CL$846,55,0),2)</f>
        <v>61731.25</v>
      </c>
      <c r="BE245" s="32">
        <f>ROUND(VLOOKUP($B245,'3.ข้อมูลงบทดลองปัจจุบัน'!$A$5:$CL$846,56,0),2)</f>
        <v>0</v>
      </c>
      <c r="BF245" s="32">
        <f>ROUND(VLOOKUP($B245,'3.ข้อมูลงบทดลองปัจจุบัน'!$A$5:$CL$846,57,0),2)</f>
        <v>0</v>
      </c>
      <c r="BG245" s="32">
        <f>ROUND(VLOOKUP($B245,'3.ข้อมูลงบทดลองปัจจุบัน'!$A$5:$CL$846,58,0),2)</f>
        <v>0</v>
      </c>
      <c r="BH245" s="32">
        <f>ROUND(VLOOKUP($B245,'3.ข้อมูลงบทดลองปัจจุบัน'!$A$5:$CL$846,59,0),2)</f>
        <v>137333.1</v>
      </c>
      <c r="BI245" s="32">
        <f>ROUND(VLOOKUP($B245,'3.ข้อมูลงบทดลองปัจจุบัน'!$A$5:$CL$846,60,0),2)</f>
        <v>0</v>
      </c>
      <c r="BJ245" s="32">
        <f>ROUND(VLOOKUP($B245,'3.ข้อมูลงบทดลองปัจจุบัน'!$A$5:$CL$846,61,0),2)</f>
        <v>0</v>
      </c>
      <c r="BK245" s="32">
        <f>ROUND(VLOOKUP($B245,'3.ข้อมูลงบทดลองปัจจุบัน'!$A$5:$CL$846,62,0),2)</f>
        <v>15000</v>
      </c>
      <c r="BL245" s="32">
        <f>ROUND(VLOOKUP($B245,'3.ข้อมูลงบทดลองปัจจุบัน'!$A$5:$CL$846,63,0),2)</f>
        <v>0</v>
      </c>
      <c r="BM245" s="32">
        <f>ROUND(VLOOKUP($B245,'3.ข้อมูลงบทดลองปัจจุบัน'!$A$5:$CL$846,64,0),2)</f>
        <v>57163.42</v>
      </c>
      <c r="BN245" s="32">
        <f>ROUND(VLOOKUP($B245,'3.ข้อมูลงบทดลองปัจจุบัน'!$A$5:$CL$846,65,0),2)</f>
        <v>0</v>
      </c>
      <c r="BO245" s="32">
        <f>ROUND(VLOOKUP($B245,'3.ข้อมูลงบทดลองปัจจุบัน'!$A$5:$CL$846,66,0),2)</f>
        <v>0</v>
      </c>
      <c r="BP245" s="32">
        <f>ROUND(VLOOKUP($B245,'3.ข้อมูลงบทดลองปัจจุบัน'!$A$5:$CL$846,67,0),2)</f>
        <v>0</v>
      </c>
      <c r="BQ245" s="32">
        <f>ROUND(VLOOKUP($B245,'3.ข้อมูลงบทดลองปัจจุบัน'!$A$5:$CL$846,68,0),2)</f>
        <v>0</v>
      </c>
      <c r="BR245" s="32">
        <f>ROUND(VLOOKUP($B245,'3.ข้อมูลงบทดลองปัจจุบัน'!$A$5:$CL$846,69,0),2)</f>
        <v>3015</v>
      </c>
      <c r="BS245" s="32">
        <f>ROUND(VLOOKUP($B245,'3.ข้อมูลงบทดลองปัจจุบัน'!$A$5:$CL$846,70,0),2)</f>
        <v>0</v>
      </c>
      <c r="BT245" s="32">
        <f>ROUND(VLOOKUP($B245,'3.ข้อมูลงบทดลองปัจจุบัน'!$A$5:$CL$846,71,0),2)</f>
        <v>96645.91</v>
      </c>
      <c r="BU245" s="32">
        <f>ROUND(VLOOKUP($B245,'3.ข้อมูลงบทดลองปัจจุบัน'!$A$5:$CL$846,72,0),2)</f>
        <v>4555.6000000000004</v>
      </c>
      <c r="BV245" s="32">
        <f>ROUND(VLOOKUP($B245,'3.ข้อมูลงบทดลองปัจจุบัน'!$A$5:$CL$846,73,0),2)</f>
        <v>56416.7</v>
      </c>
      <c r="BW245" s="32">
        <f>ROUND(VLOOKUP($B245,'3.ข้อมูลงบทดลองปัจจุบัน'!$A$5:$CL$846,74,0),2)</f>
        <v>215207.5</v>
      </c>
      <c r="BX245" s="32">
        <f>ROUND(VLOOKUP($B245,'3.ข้อมูลงบทดลองปัจจุบัน'!$A$5:$CL$846,75,0),2)</f>
        <v>41625</v>
      </c>
      <c r="BY245" s="32">
        <f>ROUND(VLOOKUP($B245,'3.ข้อมูลงบทดลองปัจจุบัน'!$A$5:$CL$846,76,0),2)</f>
        <v>0</v>
      </c>
      <c r="BZ245" s="32">
        <f>ROUND(VLOOKUP($B245,'3.ข้อมูลงบทดลองปัจจุบัน'!$A$5:$CL$846,77,0),2)</f>
        <v>8211.64</v>
      </c>
      <c r="CA245" s="32">
        <f>ROUND(VLOOKUP($B245,'3.ข้อมูลงบทดลองปัจจุบัน'!$A$5:$CL$846,78,0),2)</f>
        <v>19900</v>
      </c>
      <c r="CB245" s="32">
        <f>ROUND(VLOOKUP($B245,'3.ข้อมูลงบทดลองปัจจุบัน'!$A$5:$CL$846,79,0),2)</f>
        <v>44967.23</v>
      </c>
      <c r="CC245" s="32">
        <f>ROUND(VLOOKUP($B245,'3.ข้อมูลงบทดลองปัจจุบัน'!$A$5:$CL$846,80,0),2)</f>
        <v>29382.5</v>
      </c>
      <c r="CD245" s="32">
        <f>ROUND(VLOOKUP($B245,'3.ข้อมูลงบทดลองปัจจุบัน'!$A$5:$CL$846,81,0),2)</f>
        <v>3555.59</v>
      </c>
      <c r="CE245" s="32">
        <f>ROUND(VLOOKUP($B245,'3.ข้อมูลงบทดลองปัจจุบัน'!$A$5:$CL$846,82,0),2)</f>
        <v>32660.91</v>
      </c>
      <c r="CF245" s="32">
        <f>ROUND(VLOOKUP($B245,'3.ข้อมูลงบทดลองปัจจุบัน'!$A$5:$CL$846,83,0),2)</f>
        <v>41633.300000000003</v>
      </c>
      <c r="CG245" s="32">
        <f>ROUND(VLOOKUP($B245,'3.ข้อมูลงบทดลองปัจจุบัน'!$A$5:$CL$846,84,0),2)</f>
        <v>7020.02</v>
      </c>
      <c r="CH245" s="32">
        <f>ROUND(VLOOKUP($B245,'3.ข้อมูลงบทดลองปัจจุบัน'!$A$5:$CL$846,85,0),2)</f>
        <v>0</v>
      </c>
      <c r="CI245" s="32">
        <f>ROUND(VLOOKUP($B245,'3.ข้อมูลงบทดลองปัจจุบัน'!$A$5:$CL$846,86,0),2)</f>
        <v>0</v>
      </c>
      <c r="CJ245" s="32">
        <f>ROUND(VLOOKUP($B245,'3.ข้อมูลงบทดลองปัจจุบัน'!$A$5:$CL$846,87,0),2)</f>
        <v>16166.7</v>
      </c>
      <c r="CK245" s="32">
        <f>ROUND(VLOOKUP($B245,'3.ข้อมูลงบทดลองปัจจุบัน'!$A$5:$CL$846,88,0),2)</f>
        <v>434384.19</v>
      </c>
      <c r="CL245" s="32">
        <f>ROUND(VLOOKUP($B245,'3.ข้อมูลงบทดลองปัจจุบัน'!$A$5:$CL$846,89,0),2)</f>
        <v>12723.15</v>
      </c>
      <c r="CM245" s="32">
        <f>ROUND(VLOOKUP($B245,'3.ข้อมูลงบทดลองปัจจุบัน'!$A$5:$CL$846,90,0),2)</f>
        <v>6166.7</v>
      </c>
      <c r="CO245" s="75"/>
    </row>
    <row r="246" spans="1:93" x14ac:dyDescent="0.7">
      <c r="A246" s="118" t="s">
        <v>1473</v>
      </c>
      <c r="B246" s="101" t="s">
        <v>827</v>
      </c>
      <c r="C246" s="100" t="s">
        <v>828</v>
      </c>
      <c r="D246" s="32">
        <f>ROUND(VLOOKUP($B246,'3.ข้อมูลงบทดลองปัจจุบัน'!$A$5:$CL$846,3,0),2)</f>
        <v>0</v>
      </c>
      <c r="E246" s="32">
        <f>ROUND(VLOOKUP($B246,'3.ข้อมูลงบทดลองปัจจุบัน'!$A$5:$CL$846,4,0),2)</f>
        <v>0</v>
      </c>
      <c r="F246" s="32">
        <f>ROUND(VLOOKUP($B246,'3.ข้อมูลงบทดลองปัจจุบัน'!$A$5:$CL$846,5,0),2)</f>
        <v>0</v>
      </c>
      <c r="G246" s="32">
        <f>ROUND(VLOOKUP($B246,'3.ข้อมูลงบทดลองปัจจุบัน'!$A$5:$CL$846,6,0),2)</f>
        <v>0</v>
      </c>
      <c r="H246" s="32">
        <f>ROUND(VLOOKUP($B246,'3.ข้อมูลงบทดลองปัจจุบัน'!$A$5:$CL$846,7,0),2)</f>
        <v>0</v>
      </c>
      <c r="I246" s="32">
        <f>ROUND(VLOOKUP($B246,'3.ข้อมูลงบทดลองปัจจุบัน'!$A$5:$CL$846,8,0),2)</f>
        <v>0</v>
      </c>
      <c r="J246" s="32">
        <f>ROUND(VLOOKUP($B246,'3.ข้อมูลงบทดลองปัจจุบัน'!$A$5:$CL$846,9,0),2)</f>
        <v>0</v>
      </c>
      <c r="K246" s="32">
        <f>ROUND(VLOOKUP($B246,'3.ข้อมูลงบทดลองปัจจุบัน'!$A$5:$CL$846,10,0),2)</f>
        <v>3470.04</v>
      </c>
      <c r="L246" s="32">
        <f>ROUND(VLOOKUP($B246,'3.ข้อมูลงบทดลองปัจจุบัน'!$A$5:$CL$846,11,0),2)</f>
        <v>90832.34</v>
      </c>
      <c r="M246" s="32">
        <f>ROUND(VLOOKUP($B246,'3.ข้อมูลงบทดลองปัจจุบัน'!$A$5:$CL$846,12,0),2)</f>
        <v>0</v>
      </c>
      <c r="N246" s="32">
        <f>ROUND(VLOOKUP($B246,'3.ข้อมูลงบทดลองปัจจุบัน'!$A$5:$CL$846,13,0),2)</f>
        <v>10052.06</v>
      </c>
      <c r="O246" s="32">
        <f>ROUND(VLOOKUP($B246,'3.ข้อมูลงบทดลองปัจจุบัน'!$A$5:$CL$846,14,0),2)</f>
        <v>0</v>
      </c>
      <c r="P246" s="32">
        <f>ROUND(VLOOKUP($B246,'3.ข้อมูลงบทดลองปัจจุบัน'!$A$5:$CL$846,15,0),2)</f>
        <v>0</v>
      </c>
      <c r="Q246" s="32">
        <f>ROUND(VLOOKUP($B246,'3.ข้อมูลงบทดลองปัจจุบัน'!$A$5:$CL$846,16,0),2)</f>
        <v>0</v>
      </c>
      <c r="R246" s="32">
        <f>ROUND(VLOOKUP($B246,'3.ข้อมูลงบทดลองปัจจุบัน'!$A$5:$CL$846,17,0),2)</f>
        <v>4444.3999999999996</v>
      </c>
      <c r="S246" s="32">
        <f>ROUND(VLOOKUP($B246,'3.ข้อมูลงบทดลองปัจจุบัน'!$A$5:$CL$846,18,0),2)</f>
        <v>5538.3</v>
      </c>
      <c r="T246" s="32">
        <f>ROUND(VLOOKUP($B246,'3.ข้อมูลงบทดลองปัจจุบัน'!$A$5:$CL$846,19,0),2)</f>
        <v>0</v>
      </c>
      <c r="U246" s="32">
        <f>ROUND(VLOOKUP($B246,'3.ข้อมูลงบทดลองปัจจุบัน'!$A$5:$CL$846,20,0),2)</f>
        <v>0</v>
      </c>
      <c r="V246" s="32">
        <f>ROUND(VLOOKUP($B246,'3.ข้อมูลงบทดลองปัจจุบัน'!$A$5:$CL$846,21,0),2)</f>
        <v>0</v>
      </c>
      <c r="W246" s="32">
        <f>ROUND(VLOOKUP($B246,'3.ข้อมูลงบทดลองปัจจุบัน'!$A$5:$CL$846,22,0),2)</f>
        <v>0</v>
      </c>
      <c r="X246" s="32">
        <f>ROUND(VLOOKUP($B246,'3.ข้อมูลงบทดลองปัจจุบัน'!$A$5:$CL$846,23,0),2)</f>
        <v>39202.660000000003</v>
      </c>
      <c r="Y246" s="32">
        <f>ROUND(VLOOKUP($B246,'3.ข้อมูลงบทดลองปัจจุบัน'!$A$5:$CL$846,24,0),2)</f>
        <v>0</v>
      </c>
      <c r="Z246" s="32">
        <f>ROUND(VLOOKUP($B246,'3.ข้อมูลงบทดลองปัจจุบัน'!$A$5:$CL$846,25,0),2)</f>
        <v>14958.89</v>
      </c>
      <c r="AA246" s="32">
        <f>ROUND(VLOOKUP($B246,'3.ข้อมูลงบทดลองปัจจุบัน'!$A$5:$CL$846,26,0),2)</f>
        <v>27666.66</v>
      </c>
      <c r="AB246" s="32">
        <f>ROUND(VLOOKUP($B246,'3.ข้อมูลงบทดลองปัจจุบัน'!$A$5:$CL$846,27,0),2)</f>
        <v>49672.2</v>
      </c>
      <c r="AC246" s="32">
        <f>ROUND(VLOOKUP($B246,'3.ข้อมูลงบทดลองปัจจุบัน'!$A$5:$CL$846,28,0),2)</f>
        <v>0</v>
      </c>
      <c r="AD246" s="32">
        <f>ROUND(VLOOKUP($B246,'3.ข้อมูลงบทดลองปัจจุบัน'!$A$5:$CL$846,29,0),2)</f>
        <v>0</v>
      </c>
      <c r="AE246" s="32">
        <f>ROUND(VLOOKUP($B246,'3.ข้อมูลงบทดลองปัจจุบัน'!$A$5:$CL$846,30,0),2)</f>
        <v>85600</v>
      </c>
      <c r="AF246" s="32">
        <f>ROUND(VLOOKUP($B246,'3.ข้อมูลงบทดลองปัจจุบัน'!$A$5:$CL$846,31,0),2)</f>
        <v>0</v>
      </c>
      <c r="AG246" s="32">
        <f>ROUND(VLOOKUP($B246,'3.ข้อมูลงบทดลองปัจจุบัน'!$A$5:$CL$846,32,0),2)</f>
        <v>0</v>
      </c>
      <c r="AH246" s="32">
        <f>ROUND(VLOOKUP($B246,'3.ข้อมูลงบทดลองปัจจุบัน'!$A$5:$CL$846,33,0),2)</f>
        <v>18729.18</v>
      </c>
      <c r="AI246" s="32">
        <f>ROUND(VLOOKUP($B246,'3.ข้อมูลงบทดลองปัจจุบัน'!$A$5:$CL$846,34,0),2)</f>
        <v>0</v>
      </c>
      <c r="AJ246" s="32">
        <f>ROUND(VLOOKUP($B246,'3.ข้อมูลงบทดลองปัจจุบัน'!$A$5:$CL$846,35,0),2)</f>
        <v>29315.26</v>
      </c>
      <c r="AK246" s="32">
        <f>ROUND(VLOOKUP($B246,'3.ข้อมูลงบทดลองปัจจุบัน'!$A$5:$CL$846,36,0),2)</f>
        <v>0</v>
      </c>
      <c r="AL246" s="32">
        <f>ROUND(VLOOKUP($B246,'3.ข้อมูลงบทดลองปัจจุบัน'!$A$5:$CL$846,37,0),2)</f>
        <v>2681119.4300000002</v>
      </c>
      <c r="AM246" s="32">
        <f>ROUND(VLOOKUP($B246,'3.ข้อมูลงบทดลองปัจจุบัน'!$A$5:$CL$846,38,0),2)</f>
        <v>0</v>
      </c>
      <c r="AN246" s="32">
        <f>ROUND(VLOOKUP($B246,'3.ข้อมูลงบทดลองปัจจุบัน'!$A$5:$CL$846,39,0),2)</f>
        <v>0</v>
      </c>
      <c r="AO246" s="32">
        <f>ROUND(VLOOKUP($B246,'3.ข้อมูลงบทดลองปัจจุบัน'!$A$5:$CL$846,40,0),2)</f>
        <v>0</v>
      </c>
      <c r="AP246" s="32">
        <f>ROUND(VLOOKUP($B246,'3.ข้อมูลงบทดลองปัจจุบัน'!$A$5:$CL$846,41,0),2)</f>
        <v>0</v>
      </c>
      <c r="AQ246" s="32">
        <f>ROUND(VLOOKUP($B246,'3.ข้อมูลงบทดลองปัจจุบัน'!$A$5:$CL$846,42,0),2)</f>
        <v>979.95</v>
      </c>
      <c r="AR246" s="32">
        <f>ROUND(VLOOKUP($B246,'3.ข้อมูลงบทดลองปัจจุบัน'!$A$5:$CL$846,43,0),2)</f>
        <v>0</v>
      </c>
      <c r="AS246" s="32">
        <f>ROUND(VLOOKUP($B246,'3.ข้อมูลงบทดลองปัจจุบัน'!$A$5:$CL$846,44,0),2)</f>
        <v>0</v>
      </c>
      <c r="AT246" s="32">
        <f>ROUND(VLOOKUP($B246,'3.ข้อมูลงบทดลองปัจจุบัน'!$A$5:$CL$846,45,0),2)</f>
        <v>0</v>
      </c>
      <c r="AU246" s="32">
        <f>ROUND(VLOOKUP($B246,'3.ข้อมูลงบทดลองปัจจุบัน'!$A$5:$CL$846,46,0),2)</f>
        <v>0</v>
      </c>
      <c r="AV246" s="32">
        <f>ROUND(VLOOKUP($B246,'3.ข้อมูลงบทดลองปัจจุบัน'!$A$5:$CL$846,47,0),2)</f>
        <v>0</v>
      </c>
      <c r="AW246" s="32">
        <f>ROUND(VLOOKUP($B246,'3.ข้อมูลงบทดลองปัจจุบัน'!$A$5:$CL$846,48,0),2)</f>
        <v>0</v>
      </c>
      <c r="AX246" s="32">
        <f>ROUND(VLOOKUP($B246,'3.ข้อมูลงบทดลองปัจจุบัน'!$A$5:$CL$846,49,0),2)</f>
        <v>0</v>
      </c>
      <c r="AY246" s="32">
        <f>ROUND(VLOOKUP($B246,'3.ข้อมูลงบทดลองปัจจุบัน'!$A$5:$CL$846,50,0),2)</f>
        <v>0</v>
      </c>
      <c r="AZ246" s="32">
        <f>ROUND(VLOOKUP($B246,'3.ข้อมูลงบทดลองปัจจุบัน'!$A$5:$CL$846,51,0),2)</f>
        <v>0</v>
      </c>
      <c r="BA246" s="32">
        <f>ROUND(VLOOKUP($B246,'3.ข้อมูลงบทดลองปัจจุบัน'!$A$5:$CL$846,52,0),2)</f>
        <v>0</v>
      </c>
      <c r="BB246" s="32">
        <f>ROUND(VLOOKUP($B246,'3.ข้อมูลงบทดลองปัจจุบัน'!$A$5:$CL$846,53,0),2)</f>
        <v>0</v>
      </c>
      <c r="BC246" s="32">
        <f>ROUND(VLOOKUP($B246,'3.ข้อมูลงบทดลองปัจจุบัน'!$A$5:$CL$846,54,0),2)</f>
        <v>0</v>
      </c>
      <c r="BD246" s="32">
        <f>ROUND(VLOOKUP($B246,'3.ข้อมูลงบทดลองปัจจุบัน'!$A$5:$CL$846,55,0),2)</f>
        <v>8</v>
      </c>
      <c r="BE246" s="32">
        <f>ROUND(VLOOKUP($B246,'3.ข้อมูลงบทดลองปัจจุบัน'!$A$5:$CL$846,56,0),2)</f>
        <v>2</v>
      </c>
      <c r="BF246" s="32">
        <f>ROUND(VLOOKUP($B246,'3.ข้อมูลงบทดลองปัจจุบัน'!$A$5:$CL$846,57,0),2)</f>
        <v>24999.69</v>
      </c>
      <c r="BG246" s="32">
        <f>ROUND(VLOOKUP($B246,'3.ข้อมูลงบทดลองปัจจุบัน'!$A$5:$CL$846,58,0),2)</f>
        <v>0</v>
      </c>
      <c r="BH246" s="32">
        <f>ROUND(VLOOKUP($B246,'3.ข้อมูลงบทดลองปัจจุบัน'!$A$5:$CL$846,59,0),2)</f>
        <v>246298.78</v>
      </c>
      <c r="BI246" s="32">
        <f>ROUND(VLOOKUP($B246,'3.ข้อมูลงบทดลองปัจจุบัน'!$A$5:$CL$846,60,0),2)</f>
        <v>0</v>
      </c>
      <c r="BJ246" s="32">
        <f>ROUND(VLOOKUP($B246,'3.ข้อมูลงบทดลองปัจจุบัน'!$A$5:$CL$846,61,0),2)</f>
        <v>0</v>
      </c>
      <c r="BK246" s="32">
        <f>ROUND(VLOOKUP($B246,'3.ข้อมูลงบทดลองปัจจุบัน'!$A$5:$CL$846,62,0),2)</f>
        <v>25000</v>
      </c>
      <c r="BL246" s="32">
        <f>ROUND(VLOOKUP($B246,'3.ข้อมูลงบทดลองปัจจุบัน'!$A$5:$CL$846,63,0),2)</f>
        <v>42055.12</v>
      </c>
      <c r="BM246" s="32">
        <f>ROUND(VLOOKUP($B246,'3.ข้อมูลงบทดลองปัจจุบัน'!$A$5:$CL$846,64,0),2)</f>
        <v>0</v>
      </c>
      <c r="BN246" s="32">
        <f>ROUND(VLOOKUP($B246,'3.ข้อมูลงบทดลองปัจจุบัน'!$A$5:$CL$846,65,0),2)</f>
        <v>0</v>
      </c>
      <c r="BO246" s="32">
        <f>ROUND(VLOOKUP($B246,'3.ข้อมูลงบทดลองปัจจุบัน'!$A$5:$CL$846,66,0),2)</f>
        <v>404722.2</v>
      </c>
      <c r="BP246" s="32">
        <f>ROUND(VLOOKUP($B246,'3.ข้อมูลงบทดลองปัจจุบัน'!$A$5:$CL$846,67,0),2)</f>
        <v>0</v>
      </c>
      <c r="BQ246" s="32">
        <f>ROUND(VLOOKUP($B246,'3.ข้อมูลงบทดลองปัจจุบัน'!$A$5:$CL$846,68,0),2)</f>
        <v>37333.32</v>
      </c>
      <c r="BR246" s="32">
        <f>ROUND(VLOOKUP($B246,'3.ข้อมูลงบทดลองปัจจุบัน'!$A$5:$CL$846,69,0),2)</f>
        <v>18448.86</v>
      </c>
      <c r="BS246" s="32">
        <f>ROUND(VLOOKUP($B246,'3.ข้อมูลงบทดลองปัจจุบัน'!$A$5:$CL$846,70,0),2)</f>
        <v>0</v>
      </c>
      <c r="BT246" s="32">
        <f>ROUND(VLOOKUP($B246,'3.ข้อมูลงบทดลองปัจจุบัน'!$A$5:$CL$846,71,0),2)</f>
        <v>0</v>
      </c>
      <c r="BU246" s="32">
        <f>ROUND(VLOOKUP($B246,'3.ข้อมูลงบทดลองปัจจุบัน'!$A$5:$CL$846,72,0),2)</f>
        <v>0</v>
      </c>
      <c r="BV246" s="32">
        <f>ROUND(VLOOKUP($B246,'3.ข้อมูลงบทดลองปัจจุบัน'!$A$5:$CL$846,73,0),2)</f>
        <v>0</v>
      </c>
      <c r="BW246" s="32">
        <f>ROUND(VLOOKUP($B246,'3.ข้อมูลงบทดลองปัจจุบัน'!$A$5:$CL$846,74,0),2)</f>
        <v>0</v>
      </c>
      <c r="BX246" s="32">
        <f>ROUND(VLOOKUP($B246,'3.ข้อมูลงบทดลองปัจจุบัน'!$A$5:$CL$846,75,0),2)</f>
        <v>0</v>
      </c>
      <c r="BY246" s="32">
        <f>ROUND(VLOOKUP($B246,'3.ข้อมูลงบทดลองปัจจุบัน'!$A$5:$CL$846,76,0),2)</f>
        <v>38861.18</v>
      </c>
      <c r="BZ246" s="32">
        <f>ROUND(VLOOKUP($B246,'3.ข้อมูลงบทดลองปัจจุบัน'!$A$5:$CL$846,77,0),2)</f>
        <v>52809.19</v>
      </c>
      <c r="CA246" s="32">
        <f>ROUND(VLOOKUP($B246,'3.ข้อมูลงบทดลองปัจจุบัน'!$A$5:$CL$846,78,0),2)</f>
        <v>1383.6</v>
      </c>
      <c r="CB246" s="32">
        <f>ROUND(VLOOKUP($B246,'3.ข้อมูลงบทดลองปัจจุบัน'!$A$5:$CL$846,79,0),2)</f>
        <v>8333.2999999999993</v>
      </c>
      <c r="CC246" s="32">
        <f>ROUND(VLOOKUP($B246,'3.ข้อมูลงบทดลองปัจจุบัน'!$A$5:$CL$846,80,0),2)</f>
        <v>4725.2299999999996</v>
      </c>
      <c r="CD246" s="32">
        <f>ROUND(VLOOKUP($B246,'3.ข้อมูลงบทดลองปัจจุบัน'!$A$5:$CL$846,81,0),2)</f>
        <v>0</v>
      </c>
      <c r="CE246" s="32">
        <f>ROUND(VLOOKUP($B246,'3.ข้อมูลงบทดลองปัจจุบัน'!$A$5:$CL$846,82,0),2)</f>
        <v>0</v>
      </c>
      <c r="CF246" s="32">
        <f>ROUND(VLOOKUP($B246,'3.ข้อมูลงบทดลองปัจจุบัน'!$A$5:$CL$846,83,0),2)</f>
        <v>162644.43</v>
      </c>
      <c r="CG246" s="32">
        <f>ROUND(VLOOKUP($B246,'3.ข้อมูลงบทดลองปัจจุบัน'!$A$5:$CL$846,84,0),2)</f>
        <v>0</v>
      </c>
      <c r="CH246" s="32">
        <f>ROUND(VLOOKUP($B246,'3.ข้อมูลงบทดลองปัจจุบัน'!$A$5:$CL$846,85,0),2)</f>
        <v>0</v>
      </c>
      <c r="CI246" s="32">
        <f>ROUND(VLOOKUP($B246,'3.ข้อมูลงบทดลองปัจจุบัน'!$A$5:$CL$846,86,0),2)</f>
        <v>27504</v>
      </c>
      <c r="CJ246" s="32">
        <f>ROUND(VLOOKUP($B246,'3.ข้อมูลงบทดลองปัจจุบัน'!$A$5:$CL$846,87,0),2)</f>
        <v>0</v>
      </c>
      <c r="CK246" s="32">
        <f>ROUND(VLOOKUP($B246,'3.ข้อมูลงบทดลองปัจจุบัน'!$A$5:$CL$846,88,0),2)</f>
        <v>938996.83</v>
      </c>
      <c r="CL246" s="32">
        <f>ROUND(VLOOKUP($B246,'3.ข้อมูลงบทดลองปัจจุบัน'!$A$5:$CL$846,89,0),2)</f>
        <v>112694.39999999999</v>
      </c>
      <c r="CM246" s="32">
        <f>ROUND(VLOOKUP($B246,'3.ข้อมูลงบทดลองปัจจุบัน'!$A$5:$CL$846,90,0),2)</f>
        <v>0</v>
      </c>
      <c r="CO246" s="75"/>
    </row>
    <row r="247" spans="1:93" x14ac:dyDescent="0.7">
      <c r="A247" s="118" t="s">
        <v>1473</v>
      </c>
      <c r="B247" s="101" t="s">
        <v>829</v>
      </c>
      <c r="C247" s="100" t="s">
        <v>830</v>
      </c>
      <c r="D247" s="32">
        <f>ROUND(VLOOKUP($B247,'3.ข้อมูลงบทดลองปัจจุบัน'!$A$5:$CL$846,3,0),2)</f>
        <v>0</v>
      </c>
      <c r="E247" s="32">
        <f>ROUND(VLOOKUP($B247,'3.ข้อมูลงบทดลองปัจจุบัน'!$A$5:$CL$846,4,0),2)</f>
        <v>0</v>
      </c>
      <c r="F247" s="32">
        <f>ROUND(VLOOKUP($B247,'3.ข้อมูลงบทดลองปัจจุบัน'!$A$5:$CL$846,5,0),2)</f>
        <v>0</v>
      </c>
      <c r="G247" s="32">
        <f>ROUND(VLOOKUP($B247,'3.ข้อมูลงบทดลองปัจจุบัน'!$A$5:$CL$846,6,0),2)</f>
        <v>0</v>
      </c>
      <c r="H247" s="32">
        <f>ROUND(VLOOKUP($B247,'3.ข้อมูลงบทดลองปัจจุบัน'!$A$5:$CL$846,7,0),2)</f>
        <v>0</v>
      </c>
      <c r="I247" s="32">
        <f>ROUND(VLOOKUP($B247,'3.ข้อมูลงบทดลองปัจจุบัน'!$A$5:$CL$846,8,0),2)</f>
        <v>0</v>
      </c>
      <c r="J247" s="32">
        <f>ROUND(VLOOKUP($B247,'3.ข้อมูลงบทดลองปัจจุบัน'!$A$5:$CL$846,9,0),2)</f>
        <v>0</v>
      </c>
      <c r="K247" s="32">
        <f>ROUND(VLOOKUP($B247,'3.ข้อมูลงบทดลองปัจจุบัน'!$A$5:$CL$846,10,0),2)</f>
        <v>0</v>
      </c>
      <c r="L247" s="32">
        <f>ROUND(VLOOKUP($B247,'3.ข้อมูลงบทดลองปัจจุบัน'!$A$5:$CL$846,11,0),2)</f>
        <v>0</v>
      </c>
      <c r="M247" s="32">
        <f>ROUND(VLOOKUP($B247,'3.ข้อมูลงบทดลองปัจจุบัน'!$A$5:$CL$846,12,0),2)</f>
        <v>0</v>
      </c>
      <c r="N247" s="32">
        <f>ROUND(VLOOKUP($B247,'3.ข้อมูลงบทดลองปัจจุบัน'!$A$5:$CL$846,13,0),2)</f>
        <v>0</v>
      </c>
      <c r="O247" s="32">
        <f>ROUND(VLOOKUP($B247,'3.ข้อมูลงบทดลองปัจจุบัน'!$A$5:$CL$846,14,0),2)</f>
        <v>333150.40000000002</v>
      </c>
      <c r="P247" s="32">
        <f>ROUND(VLOOKUP($B247,'3.ข้อมูลงบทดลองปัจจุบัน'!$A$5:$CL$846,15,0),2)</f>
        <v>0</v>
      </c>
      <c r="Q247" s="32">
        <f>ROUND(VLOOKUP($B247,'3.ข้อมูลงบทดลองปัจจุบัน'!$A$5:$CL$846,16,0),2)</f>
        <v>0</v>
      </c>
      <c r="R247" s="32">
        <f>ROUND(VLOOKUP($B247,'3.ข้อมูลงบทดลองปัจจุบัน'!$A$5:$CL$846,17,0),2)</f>
        <v>0</v>
      </c>
      <c r="S247" s="32">
        <f>ROUND(VLOOKUP($B247,'3.ข้อมูลงบทดลองปัจจุบัน'!$A$5:$CL$846,18,0),2)</f>
        <v>173693.09</v>
      </c>
      <c r="T247" s="32">
        <f>ROUND(VLOOKUP($B247,'3.ข้อมูลงบทดลองปัจจุบัน'!$A$5:$CL$846,19,0),2)</f>
        <v>0</v>
      </c>
      <c r="U247" s="32">
        <f>ROUND(VLOOKUP($B247,'3.ข้อมูลงบทดลองปัจจุบัน'!$A$5:$CL$846,20,0),2)</f>
        <v>0</v>
      </c>
      <c r="V247" s="32">
        <f>ROUND(VLOOKUP($B247,'3.ข้อมูลงบทดลองปัจจุบัน'!$A$5:$CL$846,21,0),2)</f>
        <v>0</v>
      </c>
      <c r="W247" s="32">
        <f>ROUND(VLOOKUP($B247,'3.ข้อมูลงบทดลองปัจจุบัน'!$A$5:$CL$846,22,0),2)</f>
        <v>0</v>
      </c>
      <c r="X247" s="32">
        <f>ROUND(VLOOKUP($B247,'3.ข้อมูลงบทดลองปัจจุบัน'!$A$5:$CL$846,23,0),2)</f>
        <v>0</v>
      </c>
      <c r="Y247" s="32">
        <f>ROUND(VLOOKUP($B247,'3.ข้อมูลงบทดลองปัจจุบัน'!$A$5:$CL$846,24,0),2)</f>
        <v>0</v>
      </c>
      <c r="Z247" s="32">
        <f>ROUND(VLOOKUP($B247,'3.ข้อมูลงบทดลองปัจจุบัน'!$A$5:$CL$846,25,0),2)</f>
        <v>0</v>
      </c>
      <c r="AA247" s="32">
        <f>ROUND(VLOOKUP($B247,'3.ข้อมูลงบทดลองปัจจุบัน'!$A$5:$CL$846,26,0),2)</f>
        <v>0</v>
      </c>
      <c r="AB247" s="32">
        <f>ROUND(VLOOKUP($B247,'3.ข้อมูลงบทดลองปัจจุบัน'!$A$5:$CL$846,27,0),2)</f>
        <v>0</v>
      </c>
      <c r="AC247" s="32">
        <f>ROUND(VLOOKUP($B247,'3.ข้อมูลงบทดลองปัจจุบัน'!$A$5:$CL$846,28,0),2)</f>
        <v>0</v>
      </c>
      <c r="AD247" s="32">
        <f>ROUND(VLOOKUP($B247,'3.ข้อมูลงบทดลองปัจจุบัน'!$A$5:$CL$846,29,0),2)</f>
        <v>0</v>
      </c>
      <c r="AE247" s="32">
        <f>ROUND(VLOOKUP($B247,'3.ข้อมูลงบทดลองปัจจุบัน'!$A$5:$CL$846,30,0),2)</f>
        <v>0</v>
      </c>
      <c r="AF247" s="32">
        <f>ROUND(VLOOKUP($B247,'3.ข้อมูลงบทดลองปัจจุบัน'!$A$5:$CL$846,31,0),2)</f>
        <v>0</v>
      </c>
      <c r="AG247" s="32">
        <f>ROUND(VLOOKUP($B247,'3.ข้อมูลงบทดลองปัจจุบัน'!$A$5:$CL$846,32,0),2)</f>
        <v>0</v>
      </c>
      <c r="AH247" s="32">
        <f>ROUND(VLOOKUP($B247,'3.ข้อมูลงบทดลองปัจจุบัน'!$A$5:$CL$846,33,0),2)</f>
        <v>0</v>
      </c>
      <c r="AI247" s="32">
        <f>ROUND(VLOOKUP($B247,'3.ข้อมูลงบทดลองปัจจุบัน'!$A$5:$CL$846,34,0),2)</f>
        <v>0</v>
      </c>
      <c r="AJ247" s="32">
        <f>ROUND(VLOOKUP($B247,'3.ข้อมูลงบทดลองปัจจุบัน'!$A$5:$CL$846,35,0),2)</f>
        <v>0</v>
      </c>
      <c r="AK247" s="32">
        <f>ROUND(VLOOKUP($B247,'3.ข้อมูลงบทดลองปัจจุบัน'!$A$5:$CL$846,36,0),2)</f>
        <v>0</v>
      </c>
      <c r="AL247" s="32">
        <f>ROUND(VLOOKUP($B247,'3.ข้อมูลงบทดลองปัจจุบัน'!$A$5:$CL$846,37,0),2)</f>
        <v>0</v>
      </c>
      <c r="AM247" s="32">
        <f>ROUND(VLOOKUP($B247,'3.ข้อมูลงบทดลองปัจจุบัน'!$A$5:$CL$846,38,0),2)</f>
        <v>0</v>
      </c>
      <c r="AN247" s="32">
        <f>ROUND(VLOOKUP($B247,'3.ข้อมูลงบทดลองปัจจุบัน'!$A$5:$CL$846,39,0),2)</f>
        <v>0</v>
      </c>
      <c r="AO247" s="32">
        <f>ROUND(VLOOKUP($B247,'3.ข้อมูลงบทดลองปัจจุบัน'!$A$5:$CL$846,40,0),2)</f>
        <v>0</v>
      </c>
      <c r="AP247" s="32">
        <f>ROUND(VLOOKUP($B247,'3.ข้อมูลงบทดลองปัจจุบัน'!$A$5:$CL$846,41,0),2)</f>
        <v>0</v>
      </c>
      <c r="AQ247" s="32">
        <f>ROUND(VLOOKUP($B247,'3.ข้อมูลงบทดลองปัจจุบัน'!$A$5:$CL$846,42,0),2)</f>
        <v>0</v>
      </c>
      <c r="AR247" s="32">
        <f>ROUND(VLOOKUP($B247,'3.ข้อมูลงบทดลองปัจจุบัน'!$A$5:$CL$846,43,0),2)</f>
        <v>0</v>
      </c>
      <c r="AS247" s="32">
        <f>ROUND(VLOOKUP($B247,'3.ข้อมูลงบทดลองปัจจุบัน'!$A$5:$CL$846,44,0),2)</f>
        <v>0</v>
      </c>
      <c r="AT247" s="32">
        <f>ROUND(VLOOKUP($B247,'3.ข้อมูลงบทดลองปัจจุบัน'!$A$5:$CL$846,45,0),2)</f>
        <v>0</v>
      </c>
      <c r="AU247" s="32">
        <f>ROUND(VLOOKUP($B247,'3.ข้อมูลงบทดลองปัจจุบัน'!$A$5:$CL$846,46,0),2)</f>
        <v>0</v>
      </c>
      <c r="AV247" s="32">
        <f>ROUND(VLOOKUP($B247,'3.ข้อมูลงบทดลองปัจจุบัน'!$A$5:$CL$846,47,0),2)</f>
        <v>0</v>
      </c>
      <c r="AW247" s="32">
        <f>ROUND(VLOOKUP($B247,'3.ข้อมูลงบทดลองปัจจุบัน'!$A$5:$CL$846,48,0),2)</f>
        <v>0</v>
      </c>
      <c r="AX247" s="32">
        <f>ROUND(VLOOKUP($B247,'3.ข้อมูลงบทดลองปัจจุบัน'!$A$5:$CL$846,49,0),2)</f>
        <v>0</v>
      </c>
      <c r="AY247" s="32">
        <f>ROUND(VLOOKUP($B247,'3.ข้อมูลงบทดลองปัจจุบัน'!$A$5:$CL$846,50,0),2)</f>
        <v>0</v>
      </c>
      <c r="AZ247" s="32">
        <f>ROUND(VLOOKUP($B247,'3.ข้อมูลงบทดลองปัจจุบัน'!$A$5:$CL$846,51,0),2)</f>
        <v>0</v>
      </c>
      <c r="BA247" s="32">
        <f>ROUND(VLOOKUP($B247,'3.ข้อมูลงบทดลองปัจจุบัน'!$A$5:$CL$846,52,0),2)</f>
        <v>0</v>
      </c>
      <c r="BB247" s="32">
        <f>ROUND(VLOOKUP($B247,'3.ข้อมูลงบทดลองปัจจุบัน'!$A$5:$CL$846,53,0),2)</f>
        <v>0</v>
      </c>
      <c r="BC247" s="32">
        <f>ROUND(VLOOKUP($B247,'3.ข้อมูลงบทดลองปัจจุบัน'!$A$5:$CL$846,54,0),2)</f>
        <v>0</v>
      </c>
      <c r="BD247" s="32">
        <f>ROUND(VLOOKUP($B247,'3.ข้อมูลงบทดลองปัจจุบัน'!$A$5:$CL$846,55,0),2)</f>
        <v>0</v>
      </c>
      <c r="BE247" s="32">
        <f>ROUND(VLOOKUP($B247,'3.ข้อมูลงบทดลองปัจจุบัน'!$A$5:$CL$846,56,0),2)</f>
        <v>0</v>
      </c>
      <c r="BF247" s="32">
        <f>ROUND(VLOOKUP($B247,'3.ข้อมูลงบทดลองปัจจุบัน'!$A$5:$CL$846,57,0),2)</f>
        <v>0</v>
      </c>
      <c r="BG247" s="32">
        <f>ROUND(VLOOKUP($B247,'3.ข้อมูลงบทดลองปัจจุบัน'!$A$5:$CL$846,58,0),2)</f>
        <v>0</v>
      </c>
      <c r="BH247" s="32">
        <f>ROUND(VLOOKUP($B247,'3.ข้อมูลงบทดลองปัจจุบัน'!$A$5:$CL$846,59,0),2)</f>
        <v>0</v>
      </c>
      <c r="BI247" s="32">
        <f>ROUND(VLOOKUP($B247,'3.ข้อมูลงบทดลองปัจจุบัน'!$A$5:$CL$846,60,0),2)</f>
        <v>0</v>
      </c>
      <c r="BJ247" s="32">
        <f>ROUND(VLOOKUP($B247,'3.ข้อมูลงบทดลองปัจจุบัน'!$A$5:$CL$846,61,0),2)</f>
        <v>0</v>
      </c>
      <c r="BK247" s="32">
        <f>ROUND(VLOOKUP($B247,'3.ข้อมูลงบทดลองปัจจุบัน'!$A$5:$CL$846,62,0),2)</f>
        <v>0</v>
      </c>
      <c r="BL247" s="32">
        <f>ROUND(VLOOKUP($B247,'3.ข้อมูลงบทดลองปัจจุบัน'!$A$5:$CL$846,63,0),2)</f>
        <v>0</v>
      </c>
      <c r="BM247" s="32">
        <f>ROUND(VLOOKUP($B247,'3.ข้อมูลงบทดลองปัจจุบัน'!$A$5:$CL$846,64,0),2)</f>
        <v>0</v>
      </c>
      <c r="BN247" s="32">
        <f>ROUND(VLOOKUP($B247,'3.ข้อมูลงบทดลองปัจจุบัน'!$A$5:$CL$846,65,0),2)</f>
        <v>0</v>
      </c>
      <c r="BO247" s="32">
        <f>ROUND(VLOOKUP($B247,'3.ข้อมูลงบทดลองปัจจุบัน'!$A$5:$CL$846,66,0),2)</f>
        <v>0</v>
      </c>
      <c r="BP247" s="32">
        <f>ROUND(VLOOKUP($B247,'3.ข้อมูลงบทดลองปัจจุบัน'!$A$5:$CL$846,67,0),2)</f>
        <v>0</v>
      </c>
      <c r="BQ247" s="32">
        <f>ROUND(VLOOKUP($B247,'3.ข้อมูลงบทดลองปัจจุบัน'!$A$5:$CL$846,68,0),2)</f>
        <v>0</v>
      </c>
      <c r="BR247" s="32">
        <f>ROUND(VLOOKUP($B247,'3.ข้อมูลงบทดลองปัจจุบัน'!$A$5:$CL$846,69,0),2)</f>
        <v>0</v>
      </c>
      <c r="BS247" s="32">
        <f>ROUND(VLOOKUP($B247,'3.ข้อมูลงบทดลองปัจจุบัน'!$A$5:$CL$846,70,0),2)</f>
        <v>0</v>
      </c>
      <c r="BT247" s="32">
        <f>ROUND(VLOOKUP($B247,'3.ข้อมูลงบทดลองปัจจุบัน'!$A$5:$CL$846,71,0),2)</f>
        <v>0</v>
      </c>
      <c r="BU247" s="32">
        <f>ROUND(VLOOKUP($B247,'3.ข้อมูลงบทดลองปัจจุบัน'!$A$5:$CL$846,72,0),2)</f>
        <v>0</v>
      </c>
      <c r="BV247" s="32">
        <f>ROUND(VLOOKUP($B247,'3.ข้อมูลงบทดลองปัจจุบัน'!$A$5:$CL$846,73,0),2)</f>
        <v>0</v>
      </c>
      <c r="BW247" s="32">
        <f>ROUND(VLOOKUP($B247,'3.ข้อมูลงบทดลองปัจจุบัน'!$A$5:$CL$846,74,0),2)</f>
        <v>0</v>
      </c>
      <c r="BX247" s="32">
        <f>ROUND(VLOOKUP($B247,'3.ข้อมูลงบทดลองปัจจุบัน'!$A$5:$CL$846,75,0),2)</f>
        <v>0</v>
      </c>
      <c r="BY247" s="32">
        <f>ROUND(VLOOKUP($B247,'3.ข้อมูลงบทดลองปัจจุบัน'!$A$5:$CL$846,76,0),2)</f>
        <v>0</v>
      </c>
      <c r="BZ247" s="32">
        <f>ROUND(VLOOKUP($B247,'3.ข้อมูลงบทดลองปัจจุบัน'!$A$5:$CL$846,77,0),2)</f>
        <v>0</v>
      </c>
      <c r="CA247" s="32">
        <f>ROUND(VLOOKUP($B247,'3.ข้อมูลงบทดลองปัจจุบัน'!$A$5:$CL$846,78,0),2)</f>
        <v>0</v>
      </c>
      <c r="CB247" s="32">
        <f>ROUND(VLOOKUP($B247,'3.ข้อมูลงบทดลองปัจจุบัน'!$A$5:$CL$846,79,0),2)</f>
        <v>0</v>
      </c>
      <c r="CC247" s="32">
        <f>ROUND(VLOOKUP($B247,'3.ข้อมูลงบทดลองปัจจุบัน'!$A$5:$CL$846,80,0),2)</f>
        <v>0</v>
      </c>
      <c r="CD247" s="32">
        <f>ROUND(VLOOKUP($B247,'3.ข้อมูลงบทดลองปัจจุบัน'!$A$5:$CL$846,81,0),2)</f>
        <v>0</v>
      </c>
      <c r="CE247" s="32">
        <f>ROUND(VLOOKUP($B247,'3.ข้อมูลงบทดลองปัจจุบัน'!$A$5:$CL$846,82,0),2)</f>
        <v>0</v>
      </c>
      <c r="CF247" s="32">
        <f>ROUND(VLOOKUP($B247,'3.ข้อมูลงบทดลองปัจจุบัน'!$A$5:$CL$846,83,0),2)</f>
        <v>0</v>
      </c>
      <c r="CG247" s="32">
        <f>ROUND(VLOOKUP($B247,'3.ข้อมูลงบทดลองปัจจุบัน'!$A$5:$CL$846,84,0),2)</f>
        <v>0</v>
      </c>
      <c r="CH247" s="32">
        <f>ROUND(VLOOKUP($B247,'3.ข้อมูลงบทดลองปัจจุบัน'!$A$5:$CL$846,85,0),2)</f>
        <v>0</v>
      </c>
      <c r="CI247" s="32">
        <f>ROUND(VLOOKUP($B247,'3.ข้อมูลงบทดลองปัจจุบัน'!$A$5:$CL$846,86,0),2)</f>
        <v>0</v>
      </c>
      <c r="CJ247" s="32">
        <f>ROUND(VLOOKUP($B247,'3.ข้อมูลงบทดลองปัจจุบัน'!$A$5:$CL$846,87,0),2)</f>
        <v>0</v>
      </c>
      <c r="CK247" s="32">
        <f>ROUND(VLOOKUP($B247,'3.ข้อมูลงบทดลองปัจจุบัน'!$A$5:$CL$846,88,0),2)</f>
        <v>0</v>
      </c>
      <c r="CL247" s="32">
        <f>ROUND(VLOOKUP($B247,'3.ข้อมูลงบทดลองปัจจุบัน'!$A$5:$CL$846,89,0),2)</f>
        <v>0</v>
      </c>
      <c r="CM247" s="32">
        <f>ROUND(VLOOKUP($B247,'3.ข้อมูลงบทดลองปัจจุบัน'!$A$5:$CL$846,90,0),2)</f>
        <v>0</v>
      </c>
      <c r="CO247" s="75"/>
    </row>
    <row r="248" spans="1:93" x14ac:dyDescent="0.7">
      <c r="A248" s="118" t="s">
        <v>1473</v>
      </c>
      <c r="B248" s="101" t="s">
        <v>1174</v>
      </c>
      <c r="C248" s="100" t="s">
        <v>1175</v>
      </c>
      <c r="D248" s="32">
        <f>ROUND(VLOOKUP($B248,'3.ข้อมูลงบทดลองปัจจุบัน'!$A$5:$CL$846,3,0),2)</f>
        <v>0</v>
      </c>
      <c r="E248" s="32">
        <f>ROUND(VLOOKUP($B248,'3.ข้อมูลงบทดลองปัจจุบัน'!$A$5:$CL$846,4,0),2)</f>
        <v>0</v>
      </c>
      <c r="F248" s="32">
        <f>ROUND(VLOOKUP($B248,'3.ข้อมูลงบทดลองปัจจุบัน'!$A$5:$CL$846,5,0),2)</f>
        <v>0</v>
      </c>
      <c r="G248" s="32">
        <f>ROUND(VLOOKUP($B248,'3.ข้อมูลงบทดลองปัจจุบัน'!$A$5:$CL$846,6,0),2)</f>
        <v>0</v>
      </c>
      <c r="H248" s="32">
        <f>ROUND(VLOOKUP($B248,'3.ข้อมูลงบทดลองปัจจุบัน'!$A$5:$CL$846,7,0),2)</f>
        <v>0</v>
      </c>
      <c r="I248" s="32">
        <f>ROUND(VLOOKUP($B248,'3.ข้อมูลงบทดลองปัจจุบัน'!$A$5:$CL$846,8,0),2)</f>
        <v>0</v>
      </c>
      <c r="J248" s="32">
        <f>ROUND(VLOOKUP($B248,'3.ข้อมูลงบทดลองปัจจุบัน'!$A$5:$CL$846,9,0),2)</f>
        <v>0</v>
      </c>
      <c r="K248" s="32">
        <f>ROUND(VLOOKUP($B248,'3.ข้อมูลงบทดลองปัจจุบัน'!$A$5:$CL$846,10,0),2)</f>
        <v>0</v>
      </c>
      <c r="L248" s="32">
        <f>ROUND(VLOOKUP($B248,'3.ข้อมูลงบทดลองปัจจุบัน'!$A$5:$CL$846,11,0),2)</f>
        <v>0</v>
      </c>
      <c r="M248" s="32">
        <f>ROUND(VLOOKUP($B248,'3.ข้อมูลงบทดลองปัจจุบัน'!$A$5:$CL$846,12,0),2)</f>
        <v>0</v>
      </c>
      <c r="N248" s="32">
        <f>ROUND(VLOOKUP($B248,'3.ข้อมูลงบทดลองปัจจุบัน'!$A$5:$CL$846,13,0),2)</f>
        <v>0</v>
      </c>
      <c r="O248" s="32">
        <f>ROUND(VLOOKUP($B248,'3.ข้อมูลงบทดลองปัจจุบัน'!$A$5:$CL$846,14,0),2)</f>
        <v>0</v>
      </c>
      <c r="P248" s="32">
        <f>ROUND(VLOOKUP($B248,'3.ข้อมูลงบทดลองปัจจุบัน'!$A$5:$CL$846,15,0),2)</f>
        <v>0</v>
      </c>
      <c r="Q248" s="32">
        <f>ROUND(VLOOKUP($B248,'3.ข้อมูลงบทดลองปัจจุบัน'!$A$5:$CL$846,16,0),2)</f>
        <v>0</v>
      </c>
      <c r="R248" s="32">
        <f>ROUND(VLOOKUP($B248,'3.ข้อมูลงบทดลองปัจจุบัน'!$A$5:$CL$846,17,0),2)</f>
        <v>0</v>
      </c>
      <c r="S248" s="32">
        <f>ROUND(VLOOKUP($B248,'3.ข้อมูลงบทดลองปัจจุบัน'!$A$5:$CL$846,18,0),2)</f>
        <v>0</v>
      </c>
      <c r="T248" s="32">
        <f>ROUND(VLOOKUP($B248,'3.ข้อมูลงบทดลองปัจจุบัน'!$A$5:$CL$846,19,0),2)</f>
        <v>0</v>
      </c>
      <c r="U248" s="32">
        <f>ROUND(VLOOKUP($B248,'3.ข้อมูลงบทดลองปัจจุบัน'!$A$5:$CL$846,20,0),2)</f>
        <v>0</v>
      </c>
      <c r="V248" s="32">
        <f>ROUND(VLOOKUP($B248,'3.ข้อมูลงบทดลองปัจจุบัน'!$A$5:$CL$846,21,0),2)</f>
        <v>0</v>
      </c>
      <c r="W248" s="32">
        <f>ROUND(VLOOKUP($B248,'3.ข้อมูลงบทดลองปัจจุบัน'!$A$5:$CL$846,22,0),2)</f>
        <v>0</v>
      </c>
      <c r="X248" s="32">
        <f>ROUND(VLOOKUP($B248,'3.ข้อมูลงบทดลองปัจจุบัน'!$A$5:$CL$846,23,0),2)</f>
        <v>0</v>
      </c>
      <c r="Y248" s="32">
        <f>ROUND(VLOOKUP($B248,'3.ข้อมูลงบทดลองปัจจุบัน'!$A$5:$CL$846,24,0),2)</f>
        <v>0</v>
      </c>
      <c r="Z248" s="32">
        <f>ROUND(VLOOKUP($B248,'3.ข้อมูลงบทดลองปัจจุบัน'!$A$5:$CL$846,25,0),2)</f>
        <v>0</v>
      </c>
      <c r="AA248" s="32">
        <f>ROUND(VLOOKUP($B248,'3.ข้อมูลงบทดลองปัจจุบัน'!$A$5:$CL$846,26,0),2)</f>
        <v>0</v>
      </c>
      <c r="AB248" s="32">
        <f>ROUND(VLOOKUP($B248,'3.ข้อมูลงบทดลองปัจจุบัน'!$A$5:$CL$846,27,0),2)</f>
        <v>0</v>
      </c>
      <c r="AC248" s="32">
        <f>ROUND(VLOOKUP($B248,'3.ข้อมูลงบทดลองปัจจุบัน'!$A$5:$CL$846,28,0),2)</f>
        <v>0</v>
      </c>
      <c r="AD248" s="32">
        <f>ROUND(VLOOKUP($B248,'3.ข้อมูลงบทดลองปัจจุบัน'!$A$5:$CL$846,29,0),2)</f>
        <v>0</v>
      </c>
      <c r="AE248" s="32">
        <f>ROUND(VLOOKUP($B248,'3.ข้อมูลงบทดลองปัจจุบัน'!$A$5:$CL$846,30,0),2)</f>
        <v>0</v>
      </c>
      <c r="AF248" s="32">
        <f>ROUND(VLOOKUP($B248,'3.ข้อมูลงบทดลองปัจจุบัน'!$A$5:$CL$846,31,0),2)</f>
        <v>0</v>
      </c>
      <c r="AG248" s="32">
        <f>ROUND(VLOOKUP($B248,'3.ข้อมูลงบทดลองปัจจุบัน'!$A$5:$CL$846,32,0),2)</f>
        <v>0</v>
      </c>
      <c r="AH248" s="32">
        <f>ROUND(VLOOKUP($B248,'3.ข้อมูลงบทดลองปัจจุบัน'!$A$5:$CL$846,33,0),2)</f>
        <v>0</v>
      </c>
      <c r="AI248" s="32">
        <f>ROUND(VLOOKUP($B248,'3.ข้อมูลงบทดลองปัจจุบัน'!$A$5:$CL$846,34,0),2)</f>
        <v>0</v>
      </c>
      <c r="AJ248" s="32">
        <f>ROUND(VLOOKUP($B248,'3.ข้อมูลงบทดลองปัจจุบัน'!$A$5:$CL$846,35,0),2)</f>
        <v>0</v>
      </c>
      <c r="AK248" s="32">
        <f>ROUND(VLOOKUP($B248,'3.ข้อมูลงบทดลองปัจจุบัน'!$A$5:$CL$846,36,0),2)</f>
        <v>0</v>
      </c>
      <c r="AL248" s="32">
        <f>ROUND(VLOOKUP($B248,'3.ข้อมูลงบทดลองปัจจุบัน'!$A$5:$CL$846,37,0),2)</f>
        <v>0</v>
      </c>
      <c r="AM248" s="32">
        <f>ROUND(VLOOKUP($B248,'3.ข้อมูลงบทดลองปัจจุบัน'!$A$5:$CL$846,38,0),2)</f>
        <v>0</v>
      </c>
      <c r="AN248" s="32">
        <f>ROUND(VLOOKUP($B248,'3.ข้อมูลงบทดลองปัจจุบัน'!$A$5:$CL$846,39,0),2)</f>
        <v>0</v>
      </c>
      <c r="AO248" s="32">
        <f>ROUND(VLOOKUP($B248,'3.ข้อมูลงบทดลองปัจจุบัน'!$A$5:$CL$846,40,0),2)</f>
        <v>0</v>
      </c>
      <c r="AP248" s="32">
        <f>ROUND(VLOOKUP($B248,'3.ข้อมูลงบทดลองปัจจุบัน'!$A$5:$CL$846,41,0),2)</f>
        <v>0</v>
      </c>
      <c r="AQ248" s="32">
        <f>ROUND(VLOOKUP($B248,'3.ข้อมูลงบทดลองปัจจุบัน'!$A$5:$CL$846,42,0),2)</f>
        <v>0</v>
      </c>
      <c r="AR248" s="32">
        <f>ROUND(VLOOKUP($B248,'3.ข้อมูลงบทดลองปัจจุบัน'!$A$5:$CL$846,43,0),2)</f>
        <v>0</v>
      </c>
      <c r="AS248" s="32">
        <f>ROUND(VLOOKUP($B248,'3.ข้อมูลงบทดลองปัจจุบัน'!$A$5:$CL$846,44,0),2)</f>
        <v>248473.1</v>
      </c>
      <c r="AT248" s="32">
        <f>ROUND(VLOOKUP($B248,'3.ข้อมูลงบทดลองปัจจุบัน'!$A$5:$CL$846,45,0),2)</f>
        <v>0</v>
      </c>
      <c r="AU248" s="32">
        <f>ROUND(VLOOKUP($B248,'3.ข้อมูลงบทดลองปัจจุบัน'!$A$5:$CL$846,46,0),2)</f>
        <v>0</v>
      </c>
      <c r="AV248" s="32">
        <f>ROUND(VLOOKUP($B248,'3.ข้อมูลงบทดลองปัจจุบัน'!$A$5:$CL$846,47,0),2)</f>
        <v>0</v>
      </c>
      <c r="AW248" s="32">
        <f>ROUND(VLOOKUP($B248,'3.ข้อมูลงบทดลองปัจจุบัน'!$A$5:$CL$846,48,0),2)</f>
        <v>0</v>
      </c>
      <c r="AX248" s="32">
        <f>ROUND(VLOOKUP($B248,'3.ข้อมูลงบทดลองปัจจุบัน'!$A$5:$CL$846,49,0),2)</f>
        <v>0</v>
      </c>
      <c r="AY248" s="32">
        <f>ROUND(VLOOKUP($B248,'3.ข้อมูลงบทดลองปัจจุบัน'!$A$5:$CL$846,50,0),2)</f>
        <v>0</v>
      </c>
      <c r="AZ248" s="32">
        <f>ROUND(VLOOKUP($B248,'3.ข้อมูลงบทดลองปัจจุบัน'!$A$5:$CL$846,51,0),2)</f>
        <v>0</v>
      </c>
      <c r="BA248" s="32">
        <f>ROUND(VLOOKUP($B248,'3.ข้อมูลงบทดลองปัจจุบัน'!$A$5:$CL$846,52,0),2)</f>
        <v>0</v>
      </c>
      <c r="BB248" s="32">
        <f>ROUND(VLOOKUP($B248,'3.ข้อมูลงบทดลองปัจจุบัน'!$A$5:$CL$846,53,0),2)</f>
        <v>0</v>
      </c>
      <c r="BC248" s="32">
        <f>ROUND(VLOOKUP($B248,'3.ข้อมูลงบทดลองปัจจุบัน'!$A$5:$CL$846,54,0),2)</f>
        <v>0</v>
      </c>
      <c r="BD248" s="32">
        <f>ROUND(VLOOKUP($B248,'3.ข้อมูลงบทดลองปัจจุบัน'!$A$5:$CL$846,55,0),2)</f>
        <v>0</v>
      </c>
      <c r="BE248" s="32">
        <f>ROUND(VLOOKUP($B248,'3.ข้อมูลงบทดลองปัจจุบัน'!$A$5:$CL$846,56,0),2)</f>
        <v>0</v>
      </c>
      <c r="BF248" s="32">
        <f>ROUND(VLOOKUP($B248,'3.ข้อมูลงบทดลองปัจจุบัน'!$A$5:$CL$846,57,0),2)</f>
        <v>0</v>
      </c>
      <c r="BG248" s="32">
        <f>ROUND(VLOOKUP($B248,'3.ข้อมูลงบทดลองปัจจุบัน'!$A$5:$CL$846,58,0),2)</f>
        <v>0</v>
      </c>
      <c r="BH248" s="32">
        <f>ROUND(VLOOKUP($B248,'3.ข้อมูลงบทดลองปัจจุบัน'!$A$5:$CL$846,59,0),2)</f>
        <v>0</v>
      </c>
      <c r="BI248" s="32">
        <f>ROUND(VLOOKUP($B248,'3.ข้อมูลงบทดลองปัจจุบัน'!$A$5:$CL$846,60,0),2)</f>
        <v>0</v>
      </c>
      <c r="BJ248" s="32">
        <f>ROUND(VLOOKUP($B248,'3.ข้อมูลงบทดลองปัจจุบัน'!$A$5:$CL$846,61,0),2)</f>
        <v>0</v>
      </c>
      <c r="BK248" s="32">
        <f>ROUND(VLOOKUP($B248,'3.ข้อมูลงบทดลองปัจจุบัน'!$A$5:$CL$846,62,0),2)</f>
        <v>0</v>
      </c>
      <c r="BL248" s="32">
        <f>ROUND(VLOOKUP($B248,'3.ข้อมูลงบทดลองปัจจุบัน'!$A$5:$CL$846,63,0),2)</f>
        <v>0</v>
      </c>
      <c r="BM248" s="32">
        <f>ROUND(VLOOKUP($B248,'3.ข้อมูลงบทดลองปัจจุบัน'!$A$5:$CL$846,64,0),2)</f>
        <v>0</v>
      </c>
      <c r="BN248" s="32">
        <f>ROUND(VLOOKUP($B248,'3.ข้อมูลงบทดลองปัจจุบัน'!$A$5:$CL$846,65,0),2)</f>
        <v>0</v>
      </c>
      <c r="BO248" s="32">
        <f>ROUND(VLOOKUP($B248,'3.ข้อมูลงบทดลองปัจจุบัน'!$A$5:$CL$846,66,0),2)</f>
        <v>0</v>
      </c>
      <c r="BP248" s="32">
        <f>ROUND(VLOOKUP($B248,'3.ข้อมูลงบทดลองปัจจุบัน'!$A$5:$CL$846,67,0),2)</f>
        <v>0</v>
      </c>
      <c r="BQ248" s="32">
        <f>ROUND(VLOOKUP($B248,'3.ข้อมูลงบทดลองปัจจุบัน'!$A$5:$CL$846,68,0),2)</f>
        <v>0</v>
      </c>
      <c r="BR248" s="32">
        <f>ROUND(VLOOKUP($B248,'3.ข้อมูลงบทดลองปัจจุบัน'!$A$5:$CL$846,69,0),2)</f>
        <v>0</v>
      </c>
      <c r="BS248" s="32">
        <f>ROUND(VLOOKUP($B248,'3.ข้อมูลงบทดลองปัจจุบัน'!$A$5:$CL$846,70,0),2)</f>
        <v>0</v>
      </c>
      <c r="BT248" s="32">
        <f>ROUND(VLOOKUP($B248,'3.ข้อมูลงบทดลองปัจจุบัน'!$A$5:$CL$846,71,0),2)</f>
        <v>0</v>
      </c>
      <c r="BU248" s="32">
        <f>ROUND(VLOOKUP($B248,'3.ข้อมูลงบทดลองปัจจุบัน'!$A$5:$CL$846,72,0),2)</f>
        <v>0</v>
      </c>
      <c r="BV248" s="32">
        <f>ROUND(VLOOKUP($B248,'3.ข้อมูลงบทดลองปัจจุบัน'!$A$5:$CL$846,73,0),2)</f>
        <v>0</v>
      </c>
      <c r="BW248" s="32">
        <f>ROUND(VLOOKUP($B248,'3.ข้อมูลงบทดลองปัจจุบัน'!$A$5:$CL$846,74,0),2)</f>
        <v>0</v>
      </c>
      <c r="BX248" s="32">
        <f>ROUND(VLOOKUP($B248,'3.ข้อมูลงบทดลองปัจจุบัน'!$A$5:$CL$846,75,0),2)</f>
        <v>0</v>
      </c>
      <c r="BY248" s="32">
        <f>ROUND(VLOOKUP($B248,'3.ข้อมูลงบทดลองปัจจุบัน'!$A$5:$CL$846,76,0),2)</f>
        <v>0</v>
      </c>
      <c r="BZ248" s="32">
        <f>ROUND(VLOOKUP($B248,'3.ข้อมูลงบทดลองปัจจุบัน'!$A$5:$CL$846,77,0),2)</f>
        <v>0</v>
      </c>
      <c r="CA248" s="32">
        <f>ROUND(VLOOKUP($B248,'3.ข้อมูลงบทดลองปัจจุบัน'!$A$5:$CL$846,78,0),2)</f>
        <v>0</v>
      </c>
      <c r="CB248" s="32">
        <f>ROUND(VLOOKUP($B248,'3.ข้อมูลงบทดลองปัจจุบัน'!$A$5:$CL$846,79,0),2)</f>
        <v>0</v>
      </c>
      <c r="CC248" s="32">
        <f>ROUND(VLOOKUP($B248,'3.ข้อมูลงบทดลองปัจจุบัน'!$A$5:$CL$846,80,0),2)</f>
        <v>0</v>
      </c>
      <c r="CD248" s="32">
        <f>ROUND(VLOOKUP($B248,'3.ข้อมูลงบทดลองปัจจุบัน'!$A$5:$CL$846,81,0),2)</f>
        <v>0</v>
      </c>
      <c r="CE248" s="32">
        <f>ROUND(VLOOKUP($B248,'3.ข้อมูลงบทดลองปัจจุบัน'!$A$5:$CL$846,82,0),2)</f>
        <v>0</v>
      </c>
      <c r="CF248" s="32">
        <f>ROUND(VLOOKUP($B248,'3.ข้อมูลงบทดลองปัจจุบัน'!$A$5:$CL$846,83,0),2)</f>
        <v>0</v>
      </c>
      <c r="CG248" s="32">
        <f>ROUND(VLOOKUP($B248,'3.ข้อมูลงบทดลองปัจจุบัน'!$A$5:$CL$846,84,0),2)</f>
        <v>0</v>
      </c>
      <c r="CH248" s="32">
        <f>ROUND(VLOOKUP($B248,'3.ข้อมูลงบทดลองปัจจุบัน'!$A$5:$CL$846,85,0),2)</f>
        <v>0</v>
      </c>
      <c r="CI248" s="32">
        <f>ROUND(VLOOKUP($B248,'3.ข้อมูลงบทดลองปัจจุบัน'!$A$5:$CL$846,86,0),2)</f>
        <v>0</v>
      </c>
      <c r="CJ248" s="32">
        <f>ROUND(VLOOKUP($B248,'3.ข้อมูลงบทดลองปัจจุบัน'!$A$5:$CL$846,87,0),2)</f>
        <v>0</v>
      </c>
      <c r="CK248" s="32">
        <f>ROUND(VLOOKUP($B248,'3.ข้อมูลงบทดลองปัจจุบัน'!$A$5:$CL$846,88,0),2)</f>
        <v>0</v>
      </c>
      <c r="CL248" s="32">
        <f>ROUND(VLOOKUP($B248,'3.ข้อมูลงบทดลองปัจจุบัน'!$A$5:$CL$846,89,0),2)</f>
        <v>0</v>
      </c>
      <c r="CM248" s="32">
        <f>ROUND(VLOOKUP($B248,'3.ข้อมูลงบทดลองปัจจุบัน'!$A$5:$CL$846,90,0),2)</f>
        <v>0</v>
      </c>
      <c r="CO248" s="75"/>
    </row>
    <row r="249" spans="1:93" x14ac:dyDescent="0.7">
      <c r="A249" s="115" t="s">
        <v>1473</v>
      </c>
      <c r="B249" s="117"/>
      <c r="C249" s="115" t="s">
        <v>1380</v>
      </c>
      <c r="D249" s="132">
        <f>SUM(D202:D248)</f>
        <v>61565105.969999999</v>
      </c>
      <c r="E249" s="132">
        <f t="shared" ref="E249:BP249" si="6">SUM(E202:E248)</f>
        <v>4560753.9700000007</v>
      </c>
      <c r="F249" s="132">
        <f t="shared" si="6"/>
        <v>3195437.16</v>
      </c>
      <c r="G249" s="132">
        <f t="shared" si="6"/>
        <v>5486702.5899999999</v>
      </c>
      <c r="H249" s="132">
        <f t="shared" si="6"/>
        <v>3788979.4600000004</v>
      </c>
      <c r="I249" s="132">
        <f t="shared" si="6"/>
        <v>4032101.6799999997</v>
      </c>
      <c r="J249" s="132">
        <f t="shared" si="6"/>
        <v>4383501.2</v>
      </c>
      <c r="K249" s="132">
        <f t="shared" si="6"/>
        <v>8956682.5899999999</v>
      </c>
      <c r="L249" s="132">
        <f t="shared" si="6"/>
        <v>5104444.6399999997</v>
      </c>
      <c r="M249" s="132">
        <f t="shared" si="6"/>
        <v>6598397.0600000005</v>
      </c>
      <c r="N249" s="132">
        <f t="shared" si="6"/>
        <v>20755060.769999996</v>
      </c>
      <c r="O249" s="132">
        <f t="shared" si="6"/>
        <v>5526438.7900000019</v>
      </c>
      <c r="P249" s="132">
        <f t="shared" si="6"/>
        <v>51248089.129999995</v>
      </c>
      <c r="Q249" s="132">
        <f t="shared" si="6"/>
        <v>6495349.7699999996</v>
      </c>
      <c r="R249" s="132">
        <f t="shared" si="6"/>
        <v>5094422.84</v>
      </c>
      <c r="S249" s="132">
        <f t="shared" si="6"/>
        <v>13745607.84</v>
      </c>
      <c r="T249" s="132">
        <f t="shared" si="6"/>
        <v>5301596.13</v>
      </c>
      <c r="U249" s="132">
        <f t="shared" si="6"/>
        <v>6125063.0499999998</v>
      </c>
      <c r="V249" s="132">
        <f t="shared" si="6"/>
        <v>2309648.5400000005</v>
      </c>
      <c r="W249" s="132">
        <f t="shared" si="6"/>
        <v>3099721.19</v>
      </c>
      <c r="X249" s="132">
        <f t="shared" si="6"/>
        <v>84265625.590000004</v>
      </c>
      <c r="Y249" s="132">
        <f t="shared" si="6"/>
        <v>6076603.4000000013</v>
      </c>
      <c r="Z249" s="132">
        <f t="shared" si="6"/>
        <v>11362724.020000001</v>
      </c>
      <c r="AA249" s="132">
        <f t="shared" si="6"/>
        <v>5606391.2000000002</v>
      </c>
      <c r="AB249" s="132">
        <f t="shared" si="6"/>
        <v>3262966.2800000003</v>
      </c>
      <c r="AC249" s="132">
        <f t="shared" si="6"/>
        <v>3426642.89</v>
      </c>
      <c r="AD249" s="132">
        <f t="shared" si="6"/>
        <v>3921477.42</v>
      </c>
      <c r="AE249" s="132">
        <f t="shared" si="6"/>
        <v>17080964.510000002</v>
      </c>
      <c r="AF249" s="132">
        <f t="shared" si="6"/>
        <v>4264434.5200000005</v>
      </c>
      <c r="AG249" s="132">
        <f t="shared" si="6"/>
        <v>4088742.92</v>
      </c>
      <c r="AH249" s="132">
        <f t="shared" si="6"/>
        <v>5823369.04</v>
      </c>
      <c r="AI249" s="132">
        <f t="shared" si="6"/>
        <v>9442545.5799999982</v>
      </c>
      <c r="AJ249" s="132">
        <f t="shared" si="6"/>
        <v>5671677.6799999997</v>
      </c>
      <c r="AK249" s="132">
        <f t="shared" si="6"/>
        <v>5685753.04</v>
      </c>
      <c r="AL249" s="132">
        <f t="shared" si="6"/>
        <v>165002646.01999995</v>
      </c>
      <c r="AM249" s="132">
        <f t="shared" si="6"/>
        <v>7041477.3999999994</v>
      </c>
      <c r="AN249" s="132">
        <f t="shared" si="6"/>
        <v>4262229.0999999996</v>
      </c>
      <c r="AO249" s="132">
        <f t="shared" si="6"/>
        <v>6746292.4500000002</v>
      </c>
      <c r="AP249" s="132">
        <f t="shared" si="6"/>
        <v>10266729.68</v>
      </c>
      <c r="AQ249" s="132">
        <f t="shared" si="6"/>
        <v>6602817.3700000001</v>
      </c>
      <c r="AR249" s="132">
        <f t="shared" si="6"/>
        <v>3598029.86</v>
      </c>
      <c r="AS249" s="132">
        <f t="shared" si="6"/>
        <v>41498483.710000008</v>
      </c>
      <c r="AT249" s="132">
        <f t="shared" si="6"/>
        <v>5074642.46</v>
      </c>
      <c r="AU249" s="132">
        <f t="shared" si="6"/>
        <v>10578750.08</v>
      </c>
      <c r="AV249" s="132">
        <f t="shared" si="6"/>
        <v>9546539.6699999999</v>
      </c>
      <c r="AW249" s="132">
        <f t="shared" si="6"/>
        <v>4294752.12</v>
      </c>
      <c r="AX249" s="132">
        <f t="shared" si="6"/>
        <v>5022969.09</v>
      </c>
      <c r="AY249" s="132">
        <f t="shared" si="6"/>
        <v>6314352.8499999996</v>
      </c>
      <c r="AZ249" s="132">
        <f t="shared" si="6"/>
        <v>5693935.2999999998</v>
      </c>
      <c r="BA249" s="132">
        <f t="shared" si="6"/>
        <v>7978187.54</v>
      </c>
      <c r="BB249" s="132">
        <f t="shared" si="6"/>
        <v>41582860.890000008</v>
      </c>
      <c r="BC249" s="132">
        <f t="shared" si="6"/>
        <v>8274319.4199999999</v>
      </c>
      <c r="BD249" s="132">
        <f t="shared" si="6"/>
        <v>73122133.090000018</v>
      </c>
      <c r="BE249" s="132">
        <f t="shared" si="6"/>
        <v>16499025.700000001</v>
      </c>
      <c r="BF249" s="132">
        <f t="shared" si="6"/>
        <v>3230142.27</v>
      </c>
      <c r="BG249" s="132">
        <f t="shared" si="6"/>
        <v>13621888.460000001</v>
      </c>
      <c r="BH249" s="132">
        <f t="shared" si="6"/>
        <v>59544221.63000001</v>
      </c>
      <c r="BI249" s="132">
        <f t="shared" si="6"/>
        <v>2491192.1799999997</v>
      </c>
      <c r="BJ249" s="132">
        <f t="shared" si="6"/>
        <v>5802685.6899999995</v>
      </c>
      <c r="BK249" s="132">
        <f t="shared" si="6"/>
        <v>3340037.3</v>
      </c>
      <c r="BL249" s="132">
        <f t="shared" si="6"/>
        <v>6568814.4500000011</v>
      </c>
      <c r="BM249" s="132">
        <f t="shared" si="6"/>
        <v>51835238.150000006</v>
      </c>
      <c r="BN249" s="132">
        <f t="shared" si="6"/>
        <v>8731535.0600000005</v>
      </c>
      <c r="BO249" s="132">
        <f t="shared" si="6"/>
        <v>8618924.9499999993</v>
      </c>
      <c r="BP249" s="132">
        <f t="shared" si="6"/>
        <v>10378389.100000001</v>
      </c>
      <c r="BQ249" s="132">
        <f t="shared" ref="BQ249:CM249" si="7">SUM(BQ202:BQ248)</f>
        <v>6496688.1400000006</v>
      </c>
      <c r="BR249" s="132">
        <f t="shared" si="7"/>
        <v>7935919.1499999994</v>
      </c>
      <c r="BS249" s="132">
        <f t="shared" si="7"/>
        <v>189261515.74000001</v>
      </c>
      <c r="BT249" s="132">
        <f t="shared" si="7"/>
        <v>7510124.0199999986</v>
      </c>
      <c r="BU249" s="132">
        <f t="shared" si="7"/>
        <v>3817810.3200000003</v>
      </c>
      <c r="BV249" s="132">
        <f t="shared" si="7"/>
        <v>45465629.740000002</v>
      </c>
      <c r="BW249" s="132">
        <f t="shared" si="7"/>
        <v>3335577.4500000007</v>
      </c>
      <c r="BX249" s="132">
        <f t="shared" si="7"/>
        <v>6761762.4300000006</v>
      </c>
      <c r="BY249" s="132">
        <f t="shared" si="7"/>
        <v>24807815.939999998</v>
      </c>
      <c r="BZ249" s="132">
        <f t="shared" si="7"/>
        <v>5446801.3099999996</v>
      </c>
      <c r="CA249" s="132">
        <f t="shared" si="7"/>
        <v>3293224.09</v>
      </c>
      <c r="CB249" s="132">
        <f t="shared" si="7"/>
        <v>5472683.0300000003</v>
      </c>
      <c r="CC249" s="132">
        <f t="shared" si="7"/>
        <v>7412612.4600000009</v>
      </c>
      <c r="CD249" s="132">
        <f t="shared" si="7"/>
        <v>22274427.220000006</v>
      </c>
      <c r="CE249" s="132">
        <f t="shared" si="7"/>
        <v>6780116.1499999994</v>
      </c>
      <c r="CF249" s="132">
        <f t="shared" si="7"/>
        <v>20106637.850000001</v>
      </c>
      <c r="CG249" s="132">
        <f t="shared" si="7"/>
        <v>3561031.1100000008</v>
      </c>
      <c r="CH249" s="132">
        <f t="shared" si="7"/>
        <v>3464572.1799999997</v>
      </c>
      <c r="CI249" s="132">
        <f t="shared" si="7"/>
        <v>4640858.26</v>
      </c>
      <c r="CJ249" s="132">
        <f t="shared" si="7"/>
        <v>2616715.2900000005</v>
      </c>
      <c r="CK249" s="132">
        <f t="shared" si="7"/>
        <v>28554394.369999997</v>
      </c>
      <c r="CL249" s="132">
        <f t="shared" si="7"/>
        <v>7376045.5700000012</v>
      </c>
      <c r="CM249" s="132">
        <f t="shared" si="7"/>
        <v>4949052.8999999994</v>
      </c>
      <c r="CO249" s="75"/>
    </row>
    <row r="250" spans="1:93" x14ac:dyDescent="0.7">
      <c r="A250" s="119" t="s">
        <v>2332</v>
      </c>
      <c r="B250" s="101" t="s">
        <v>376</v>
      </c>
      <c r="C250" s="120" t="s">
        <v>377</v>
      </c>
      <c r="D250" s="32">
        <f>ROUND(VLOOKUP($B250,'3.ข้อมูลงบทดลองปัจจุบัน'!$A$5:$CL$846,3,0),2)</f>
        <v>255612.43</v>
      </c>
      <c r="E250" s="32">
        <f>ROUND(VLOOKUP($B250,'3.ข้อมูลงบทดลองปัจจุบัน'!$A$5:$CL$846,4,0),2)</f>
        <v>0</v>
      </c>
      <c r="F250" s="32">
        <f>ROUND(VLOOKUP($B250,'3.ข้อมูลงบทดลองปัจจุบัน'!$A$5:$CL$846,5,0),2)</f>
        <v>0</v>
      </c>
      <c r="G250" s="32">
        <f>ROUND(VLOOKUP($B250,'3.ข้อมูลงบทดลองปัจจุบัน'!$A$5:$CL$846,6,0),2)</f>
        <v>0</v>
      </c>
      <c r="H250" s="32">
        <f>ROUND(VLOOKUP($B250,'3.ข้อมูลงบทดลองปัจจุบัน'!$A$5:$CL$846,7,0),2)</f>
        <v>0</v>
      </c>
      <c r="I250" s="32">
        <f>ROUND(VLOOKUP($B250,'3.ข้อมูลงบทดลองปัจจุบัน'!$A$5:$CL$846,8,0),2)</f>
        <v>0</v>
      </c>
      <c r="J250" s="32">
        <f>ROUND(VLOOKUP($B250,'3.ข้อมูลงบทดลองปัจจุบัน'!$A$5:$CL$846,9,0),2)</f>
        <v>0</v>
      </c>
      <c r="K250" s="32">
        <f>ROUND(VLOOKUP($B250,'3.ข้อมูลงบทดลองปัจจุบัน'!$A$5:$CL$846,10,0),2)</f>
        <v>0</v>
      </c>
      <c r="L250" s="32">
        <f>ROUND(VLOOKUP($B250,'3.ข้อมูลงบทดลองปัจจุบัน'!$A$5:$CL$846,11,0),2)</f>
        <v>0</v>
      </c>
      <c r="M250" s="32">
        <f>ROUND(VLOOKUP($B250,'3.ข้อมูลงบทดลองปัจจุบัน'!$A$5:$CL$846,12,0),2)</f>
        <v>0</v>
      </c>
      <c r="N250" s="32">
        <f>ROUND(VLOOKUP($B250,'3.ข้อมูลงบทดลองปัจจุบัน'!$A$5:$CL$846,13,0),2)</f>
        <v>0</v>
      </c>
      <c r="O250" s="32">
        <f>ROUND(VLOOKUP($B250,'3.ข้อมูลงบทดลองปัจจุบัน'!$A$5:$CL$846,14,0),2)</f>
        <v>0</v>
      </c>
      <c r="P250" s="32">
        <f>ROUND(VLOOKUP($B250,'3.ข้อมูลงบทดลองปัจจุบัน'!$A$5:$CL$846,15,0),2)</f>
        <v>1301373.3600000001</v>
      </c>
      <c r="Q250" s="32">
        <f>ROUND(VLOOKUP($B250,'3.ข้อมูลงบทดลองปัจจุบัน'!$A$5:$CL$846,16,0),2)</f>
        <v>0</v>
      </c>
      <c r="R250" s="32">
        <f>ROUND(VLOOKUP($B250,'3.ข้อมูลงบทดลองปัจจุบัน'!$A$5:$CL$846,17,0),2)</f>
        <v>0</v>
      </c>
      <c r="S250" s="32">
        <f>ROUND(VLOOKUP($B250,'3.ข้อมูลงบทดลองปัจจุบัน'!$A$5:$CL$846,18,0),2)</f>
        <v>0</v>
      </c>
      <c r="T250" s="32">
        <f>ROUND(VLOOKUP($B250,'3.ข้อมูลงบทดลองปัจจุบัน'!$A$5:$CL$846,19,0),2)</f>
        <v>0</v>
      </c>
      <c r="U250" s="32">
        <f>ROUND(VLOOKUP($B250,'3.ข้อมูลงบทดลองปัจจุบัน'!$A$5:$CL$846,20,0),2)</f>
        <v>0</v>
      </c>
      <c r="V250" s="32">
        <f>ROUND(VLOOKUP($B250,'3.ข้อมูลงบทดลองปัจจุบัน'!$A$5:$CL$846,21,0),2)</f>
        <v>0</v>
      </c>
      <c r="W250" s="32">
        <f>ROUND(VLOOKUP($B250,'3.ข้อมูลงบทดลองปัจจุบัน'!$A$5:$CL$846,22,0),2)</f>
        <v>0</v>
      </c>
      <c r="X250" s="32">
        <f>ROUND(VLOOKUP($B250,'3.ข้อมูลงบทดลองปัจจุบัน'!$A$5:$CL$846,23,0),2)</f>
        <v>2072620.76</v>
      </c>
      <c r="Y250" s="32">
        <f>ROUND(VLOOKUP($B250,'3.ข้อมูลงบทดลองปัจจุบัน'!$A$5:$CL$846,24,0),2)</f>
        <v>0</v>
      </c>
      <c r="Z250" s="32">
        <f>ROUND(VLOOKUP($B250,'3.ข้อมูลงบทดลองปัจจุบัน'!$A$5:$CL$846,25,0),2)</f>
        <v>0</v>
      </c>
      <c r="AA250" s="32">
        <f>ROUND(VLOOKUP($B250,'3.ข้อมูลงบทดลองปัจจุบัน'!$A$5:$CL$846,26,0),2)</f>
        <v>0</v>
      </c>
      <c r="AB250" s="32">
        <f>ROUND(VLOOKUP($B250,'3.ข้อมูลงบทดลองปัจจุบัน'!$A$5:$CL$846,27,0),2)</f>
        <v>0</v>
      </c>
      <c r="AC250" s="32">
        <f>ROUND(VLOOKUP($B250,'3.ข้อมูลงบทดลองปัจจุบัน'!$A$5:$CL$846,28,0),2)</f>
        <v>0</v>
      </c>
      <c r="AD250" s="32">
        <f>ROUND(VLOOKUP($B250,'3.ข้อมูลงบทดลองปัจจุบัน'!$A$5:$CL$846,29,0),2)</f>
        <v>0</v>
      </c>
      <c r="AE250" s="32">
        <f>ROUND(VLOOKUP($B250,'3.ข้อมูลงบทดลองปัจจุบัน'!$A$5:$CL$846,30,0),2)</f>
        <v>0</v>
      </c>
      <c r="AF250" s="32">
        <f>ROUND(VLOOKUP($B250,'3.ข้อมูลงบทดลองปัจจุบัน'!$A$5:$CL$846,31,0),2)</f>
        <v>0</v>
      </c>
      <c r="AG250" s="32">
        <f>ROUND(VLOOKUP($B250,'3.ข้อมูลงบทดลองปัจจุบัน'!$A$5:$CL$846,32,0),2)</f>
        <v>0</v>
      </c>
      <c r="AH250" s="32">
        <f>ROUND(VLOOKUP($B250,'3.ข้อมูลงบทดลองปัจจุบัน'!$A$5:$CL$846,33,0),2)</f>
        <v>0</v>
      </c>
      <c r="AI250" s="32">
        <f>ROUND(VLOOKUP($B250,'3.ข้อมูลงบทดลองปัจจุบัน'!$A$5:$CL$846,34,0),2)</f>
        <v>0</v>
      </c>
      <c r="AJ250" s="32">
        <f>ROUND(VLOOKUP($B250,'3.ข้อมูลงบทดลองปัจจุบัน'!$A$5:$CL$846,35,0),2)</f>
        <v>0</v>
      </c>
      <c r="AK250" s="32">
        <f>ROUND(VLOOKUP($B250,'3.ข้อมูลงบทดลองปัจจุบัน'!$A$5:$CL$846,36,0),2)</f>
        <v>0</v>
      </c>
      <c r="AL250" s="32">
        <f>ROUND(VLOOKUP($B250,'3.ข้อมูลงบทดลองปัจจุบัน'!$A$5:$CL$846,37,0),2)</f>
        <v>0</v>
      </c>
      <c r="AM250" s="32">
        <f>ROUND(VLOOKUP($B250,'3.ข้อมูลงบทดลองปัจจุบัน'!$A$5:$CL$846,38,0),2)</f>
        <v>0</v>
      </c>
      <c r="AN250" s="32">
        <f>ROUND(VLOOKUP($B250,'3.ข้อมูลงบทดลองปัจจุบัน'!$A$5:$CL$846,39,0),2)</f>
        <v>0</v>
      </c>
      <c r="AO250" s="32">
        <f>ROUND(VLOOKUP($B250,'3.ข้อมูลงบทดลองปัจจุบัน'!$A$5:$CL$846,40,0),2)</f>
        <v>0</v>
      </c>
      <c r="AP250" s="32">
        <f>ROUND(VLOOKUP($B250,'3.ข้อมูลงบทดลองปัจจุบัน'!$A$5:$CL$846,41,0),2)</f>
        <v>0</v>
      </c>
      <c r="AQ250" s="32">
        <f>ROUND(VLOOKUP($B250,'3.ข้อมูลงบทดลองปัจจุบัน'!$A$5:$CL$846,42,0),2)</f>
        <v>0</v>
      </c>
      <c r="AR250" s="32">
        <f>ROUND(VLOOKUP($B250,'3.ข้อมูลงบทดลองปัจจุบัน'!$A$5:$CL$846,43,0),2)</f>
        <v>0</v>
      </c>
      <c r="AS250" s="32">
        <f>ROUND(VLOOKUP($B250,'3.ข้อมูลงบทดลองปัจจุบัน'!$A$5:$CL$846,44,0),2)</f>
        <v>0</v>
      </c>
      <c r="AT250" s="32">
        <f>ROUND(VLOOKUP($B250,'3.ข้อมูลงบทดลองปัจจุบัน'!$A$5:$CL$846,45,0),2)</f>
        <v>0</v>
      </c>
      <c r="AU250" s="32">
        <f>ROUND(VLOOKUP($B250,'3.ข้อมูลงบทดลองปัจจุบัน'!$A$5:$CL$846,46,0),2)</f>
        <v>0</v>
      </c>
      <c r="AV250" s="32">
        <f>ROUND(VLOOKUP($B250,'3.ข้อมูลงบทดลองปัจจุบัน'!$A$5:$CL$846,47,0),2)</f>
        <v>0</v>
      </c>
      <c r="AW250" s="32">
        <f>ROUND(VLOOKUP($B250,'3.ข้อมูลงบทดลองปัจจุบัน'!$A$5:$CL$846,48,0),2)</f>
        <v>0</v>
      </c>
      <c r="AX250" s="32">
        <f>ROUND(VLOOKUP($B250,'3.ข้อมูลงบทดลองปัจจุบัน'!$A$5:$CL$846,49,0),2)</f>
        <v>0</v>
      </c>
      <c r="AY250" s="32">
        <f>ROUND(VLOOKUP($B250,'3.ข้อมูลงบทดลองปัจจุบัน'!$A$5:$CL$846,50,0),2)</f>
        <v>0</v>
      </c>
      <c r="AZ250" s="32">
        <f>ROUND(VLOOKUP($B250,'3.ข้อมูลงบทดลองปัจจุบัน'!$A$5:$CL$846,51,0),2)</f>
        <v>0</v>
      </c>
      <c r="BA250" s="32">
        <f>ROUND(VLOOKUP($B250,'3.ข้อมูลงบทดลองปัจจุบัน'!$A$5:$CL$846,52,0),2)</f>
        <v>0</v>
      </c>
      <c r="BB250" s="32">
        <f>ROUND(VLOOKUP($B250,'3.ข้อมูลงบทดลองปัจจุบัน'!$A$5:$CL$846,53,0),2)</f>
        <v>0</v>
      </c>
      <c r="BC250" s="32">
        <f>ROUND(VLOOKUP($B250,'3.ข้อมูลงบทดลองปัจจุบัน'!$A$5:$CL$846,54,0),2)</f>
        <v>0</v>
      </c>
      <c r="BD250" s="32">
        <f>ROUND(VLOOKUP($B250,'3.ข้อมูลงบทดลองปัจจุบัน'!$A$5:$CL$846,55,0),2)</f>
        <v>0</v>
      </c>
      <c r="BE250" s="32">
        <f>ROUND(VLOOKUP($B250,'3.ข้อมูลงบทดลองปัจจุบัน'!$A$5:$CL$846,56,0),2)</f>
        <v>0</v>
      </c>
      <c r="BF250" s="32">
        <f>ROUND(VLOOKUP($B250,'3.ข้อมูลงบทดลองปัจจุบัน'!$A$5:$CL$846,57,0),2)</f>
        <v>0</v>
      </c>
      <c r="BG250" s="32">
        <f>ROUND(VLOOKUP($B250,'3.ข้อมูลงบทดลองปัจจุบัน'!$A$5:$CL$846,58,0),2)</f>
        <v>0</v>
      </c>
      <c r="BH250" s="32">
        <f>ROUND(VLOOKUP($B250,'3.ข้อมูลงบทดลองปัจจุบัน'!$A$5:$CL$846,59,0),2)</f>
        <v>0</v>
      </c>
      <c r="BI250" s="32">
        <f>ROUND(VLOOKUP($B250,'3.ข้อมูลงบทดลองปัจจุบัน'!$A$5:$CL$846,60,0),2)</f>
        <v>0</v>
      </c>
      <c r="BJ250" s="32">
        <f>ROUND(VLOOKUP($B250,'3.ข้อมูลงบทดลองปัจจุบัน'!$A$5:$CL$846,61,0),2)</f>
        <v>0</v>
      </c>
      <c r="BK250" s="32">
        <f>ROUND(VLOOKUP($B250,'3.ข้อมูลงบทดลองปัจจุบัน'!$A$5:$CL$846,62,0),2)</f>
        <v>0</v>
      </c>
      <c r="BL250" s="32">
        <f>ROUND(VLOOKUP($B250,'3.ข้อมูลงบทดลองปัจจุบัน'!$A$5:$CL$846,63,0),2)</f>
        <v>0</v>
      </c>
      <c r="BM250" s="32">
        <f>ROUND(VLOOKUP($B250,'3.ข้อมูลงบทดลองปัจจุบัน'!$A$5:$CL$846,64,0),2)</f>
        <v>891948.5</v>
      </c>
      <c r="BN250" s="32">
        <f>ROUND(VLOOKUP($B250,'3.ข้อมูลงบทดลองปัจจุบัน'!$A$5:$CL$846,65,0),2)</f>
        <v>0</v>
      </c>
      <c r="BO250" s="32">
        <f>ROUND(VLOOKUP($B250,'3.ข้อมูลงบทดลองปัจจุบัน'!$A$5:$CL$846,66,0),2)</f>
        <v>0</v>
      </c>
      <c r="BP250" s="32">
        <f>ROUND(VLOOKUP($B250,'3.ข้อมูลงบทดลองปัจจุบัน'!$A$5:$CL$846,67,0),2)</f>
        <v>0</v>
      </c>
      <c r="BQ250" s="32">
        <f>ROUND(VLOOKUP($B250,'3.ข้อมูลงบทดลองปัจจุบัน'!$A$5:$CL$846,68,0),2)</f>
        <v>0</v>
      </c>
      <c r="BR250" s="32">
        <f>ROUND(VLOOKUP($B250,'3.ข้อมูลงบทดลองปัจจุบัน'!$A$5:$CL$846,69,0),2)</f>
        <v>0</v>
      </c>
      <c r="BS250" s="32">
        <f>ROUND(VLOOKUP($B250,'3.ข้อมูลงบทดลองปัจจุบัน'!$A$5:$CL$846,70,0),2)</f>
        <v>0</v>
      </c>
      <c r="BT250" s="32">
        <f>ROUND(VLOOKUP($B250,'3.ข้อมูลงบทดลองปัจจุบัน'!$A$5:$CL$846,71,0),2)</f>
        <v>0</v>
      </c>
      <c r="BU250" s="32">
        <f>ROUND(VLOOKUP($B250,'3.ข้อมูลงบทดลองปัจจุบัน'!$A$5:$CL$846,72,0),2)</f>
        <v>0</v>
      </c>
      <c r="BV250" s="32">
        <f>ROUND(VLOOKUP($B250,'3.ข้อมูลงบทดลองปัจจุบัน'!$A$5:$CL$846,73,0),2)</f>
        <v>0</v>
      </c>
      <c r="BW250" s="32">
        <f>ROUND(VLOOKUP($B250,'3.ข้อมูลงบทดลองปัจจุบัน'!$A$5:$CL$846,74,0),2)</f>
        <v>0</v>
      </c>
      <c r="BX250" s="32">
        <f>ROUND(VLOOKUP($B250,'3.ข้อมูลงบทดลองปัจจุบัน'!$A$5:$CL$846,75,0),2)</f>
        <v>0</v>
      </c>
      <c r="BY250" s="32">
        <f>ROUND(VLOOKUP($B250,'3.ข้อมูลงบทดลองปัจจุบัน'!$A$5:$CL$846,76,0),2)</f>
        <v>0</v>
      </c>
      <c r="BZ250" s="32">
        <f>ROUND(VLOOKUP($B250,'3.ข้อมูลงบทดลองปัจจุบัน'!$A$5:$CL$846,77,0),2)</f>
        <v>0</v>
      </c>
      <c r="CA250" s="32">
        <f>ROUND(VLOOKUP($B250,'3.ข้อมูลงบทดลองปัจจุบัน'!$A$5:$CL$846,78,0),2)</f>
        <v>0</v>
      </c>
      <c r="CB250" s="32">
        <f>ROUND(VLOOKUP($B250,'3.ข้อมูลงบทดลองปัจจุบัน'!$A$5:$CL$846,79,0),2)</f>
        <v>0</v>
      </c>
      <c r="CC250" s="32">
        <f>ROUND(VLOOKUP($B250,'3.ข้อมูลงบทดลองปัจจุบัน'!$A$5:$CL$846,80,0),2)</f>
        <v>0</v>
      </c>
      <c r="CD250" s="32">
        <f>ROUND(VLOOKUP($B250,'3.ข้อมูลงบทดลองปัจจุบัน'!$A$5:$CL$846,81,0),2)</f>
        <v>0</v>
      </c>
      <c r="CE250" s="32">
        <f>ROUND(VLOOKUP($B250,'3.ข้อมูลงบทดลองปัจจุบัน'!$A$5:$CL$846,82,0),2)</f>
        <v>0</v>
      </c>
      <c r="CF250" s="32">
        <f>ROUND(VLOOKUP($B250,'3.ข้อมูลงบทดลองปัจจุบัน'!$A$5:$CL$846,83,0),2)</f>
        <v>0</v>
      </c>
      <c r="CG250" s="32">
        <f>ROUND(VLOOKUP($B250,'3.ข้อมูลงบทดลองปัจจุบัน'!$A$5:$CL$846,84,0),2)</f>
        <v>0</v>
      </c>
      <c r="CH250" s="32">
        <f>ROUND(VLOOKUP($B250,'3.ข้อมูลงบทดลองปัจจุบัน'!$A$5:$CL$846,85,0),2)</f>
        <v>0</v>
      </c>
      <c r="CI250" s="32">
        <f>ROUND(VLOOKUP($B250,'3.ข้อมูลงบทดลองปัจจุบัน'!$A$5:$CL$846,86,0),2)</f>
        <v>0</v>
      </c>
      <c r="CJ250" s="32">
        <f>ROUND(VLOOKUP($B250,'3.ข้อมูลงบทดลองปัจจุบัน'!$A$5:$CL$846,87,0),2)</f>
        <v>0</v>
      </c>
      <c r="CK250" s="32">
        <f>ROUND(VLOOKUP($B250,'3.ข้อมูลงบทดลองปัจจุบัน'!$A$5:$CL$846,88,0),2)</f>
        <v>0</v>
      </c>
      <c r="CL250" s="32">
        <f>ROUND(VLOOKUP($B250,'3.ข้อมูลงบทดลองปัจจุบัน'!$A$5:$CL$846,89,0),2)</f>
        <v>0</v>
      </c>
      <c r="CM250" s="32">
        <f>ROUND(VLOOKUP($B250,'3.ข้อมูลงบทดลองปัจจุบัน'!$A$5:$CL$846,90,0),2)</f>
        <v>0</v>
      </c>
      <c r="CO250" s="75"/>
    </row>
    <row r="251" spans="1:93" x14ac:dyDescent="0.7">
      <c r="A251" s="119" t="s">
        <v>2332</v>
      </c>
      <c r="B251" s="101" t="s">
        <v>1054</v>
      </c>
      <c r="C251" s="120" t="s">
        <v>1055</v>
      </c>
      <c r="D251" s="32">
        <f>ROUND(VLOOKUP($B251,'3.ข้อมูลงบทดลองปัจจุบัน'!$A$5:$CL$846,3,0),2)</f>
        <v>0</v>
      </c>
      <c r="E251" s="32">
        <f>ROUND(VLOOKUP($B251,'3.ข้อมูลงบทดลองปัจจุบัน'!$A$5:$CL$846,4,0),2)</f>
        <v>0</v>
      </c>
      <c r="F251" s="32">
        <f>ROUND(VLOOKUP($B251,'3.ข้อมูลงบทดลองปัจจุบัน'!$A$5:$CL$846,5,0),2)</f>
        <v>0</v>
      </c>
      <c r="G251" s="32">
        <f>ROUND(VLOOKUP($B251,'3.ข้อมูลงบทดลองปัจจุบัน'!$A$5:$CL$846,6,0),2)</f>
        <v>0</v>
      </c>
      <c r="H251" s="32">
        <f>ROUND(VLOOKUP($B251,'3.ข้อมูลงบทดลองปัจจุบัน'!$A$5:$CL$846,7,0),2)</f>
        <v>0</v>
      </c>
      <c r="I251" s="32">
        <f>ROUND(VLOOKUP($B251,'3.ข้อมูลงบทดลองปัจจุบัน'!$A$5:$CL$846,8,0),2)</f>
        <v>0</v>
      </c>
      <c r="J251" s="32">
        <f>ROUND(VLOOKUP($B251,'3.ข้อมูลงบทดลองปัจจุบัน'!$A$5:$CL$846,9,0),2)</f>
        <v>0</v>
      </c>
      <c r="K251" s="32">
        <f>ROUND(VLOOKUP($B251,'3.ข้อมูลงบทดลองปัจจุบัน'!$A$5:$CL$846,10,0),2)</f>
        <v>0</v>
      </c>
      <c r="L251" s="32">
        <f>ROUND(VLOOKUP($B251,'3.ข้อมูลงบทดลองปัจจุบัน'!$A$5:$CL$846,11,0),2)</f>
        <v>0</v>
      </c>
      <c r="M251" s="32">
        <f>ROUND(VLOOKUP($B251,'3.ข้อมูลงบทดลองปัจจุบัน'!$A$5:$CL$846,12,0),2)</f>
        <v>0</v>
      </c>
      <c r="N251" s="32">
        <f>ROUND(VLOOKUP($B251,'3.ข้อมูลงบทดลองปัจจุบัน'!$A$5:$CL$846,13,0),2)</f>
        <v>0</v>
      </c>
      <c r="O251" s="32">
        <f>ROUND(VLOOKUP($B251,'3.ข้อมูลงบทดลองปัจจุบัน'!$A$5:$CL$846,14,0),2)</f>
        <v>0</v>
      </c>
      <c r="P251" s="32">
        <f>ROUND(VLOOKUP($B251,'3.ข้อมูลงบทดลองปัจจุบัน'!$A$5:$CL$846,15,0),2)</f>
        <v>0</v>
      </c>
      <c r="Q251" s="32">
        <f>ROUND(VLOOKUP($B251,'3.ข้อมูลงบทดลองปัจจุบัน'!$A$5:$CL$846,16,0),2)</f>
        <v>0</v>
      </c>
      <c r="R251" s="32">
        <f>ROUND(VLOOKUP($B251,'3.ข้อมูลงบทดลองปัจจุบัน'!$A$5:$CL$846,17,0),2)</f>
        <v>0</v>
      </c>
      <c r="S251" s="32">
        <f>ROUND(VLOOKUP($B251,'3.ข้อมูลงบทดลองปัจจุบัน'!$A$5:$CL$846,18,0),2)</f>
        <v>0</v>
      </c>
      <c r="T251" s="32">
        <f>ROUND(VLOOKUP($B251,'3.ข้อมูลงบทดลองปัจจุบัน'!$A$5:$CL$846,19,0),2)</f>
        <v>0</v>
      </c>
      <c r="U251" s="32">
        <f>ROUND(VLOOKUP($B251,'3.ข้อมูลงบทดลองปัจจุบัน'!$A$5:$CL$846,20,0),2)</f>
        <v>0</v>
      </c>
      <c r="V251" s="32">
        <f>ROUND(VLOOKUP($B251,'3.ข้อมูลงบทดลองปัจจุบัน'!$A$5:$CL$846,21,0),2)</f>
        <v>0</v>
      </c>
      <c r="W251" s="32">
        <f>ROUND(VLOOKUP($B251,'3.ข้อมูลงบทดลองปัจจุบัน'!$A$5:$CL$846,22,0),2)</f>
        <v>0</v>
      </c>
      <c r="X251" s="32">
        <f>ROUND(VLOOKUP($B251,'3.ข้อมูลงบทดลองปัจจุบัน'!$A$5:$CL$846,23,0),2)</f>
        <v>0</v>
      </c>
      <c r="Y251" s="32">
        <f>ROUND(VLOOKUP($B251,'3.ข้อมูลงบทดลองปัจจุบัน'!$A$5:$CL$846,24,0),2)</f>
        <v>0</v>
      </c>
      <c r="Z251" s="32">
        <f>ROUND(VLOOKUP($B251,'3.ข้อมูลงบทดลองปัจจุบัน'!$A$5:$CL$846,25,0),2)</f>
        <v>0</v>
      </c>
      <c r="AA251" s="32">
        <f>ROUND(VLOOKUP($B251,'3.ข้อมูลงบทดลองปัจจุบัน'!$A$5:$CL$846,26,0),2)</f>
        <v>0</v>
      </c>
      <c r="AB251" s="32">
        <f>ROUND(VLOOKUP($B251,'3.ข้อมูลงบทดลองปัจจุบัน'!$A$5:$CL$846,27,0),2)</f>
        <v>0</v>
      </c>
      <c r="AC251" s="32">
        <f>ROUND(VLOOKUP($B251,'3.ข้อมูลงบทดลองปัจจุบัน'!$A$5:$CL$846,28,0),2)</f>
        <v>0</v>
      </c>
      <c r="AD251" s="32">
        <f>ROUND(VLOOKUP($B251,'3.ข้อมูลงบทดลองปัจจุบัน'!$A$5:$CL$846,29,0),2)</f>
        <v>0</v>
      </c>
      <c r="AE251" s="32">
        <f>ROUND(VLOOKUP($B251,'3.ข้อมูลงบทดลองปัจจุบัน'!$A$5:$CL$846,30,0),2)</f>
        <v>0</v>
      </c>
      <c r="AF251" s="32">
        <f>ROUND(VLOOKUP($B251,'3.ข้อมูลงบทดลองปัจจุบัน'!$A$5:$CL$846,31,0),2)</f>
        <v>0</v>
      </c>
      <c r="AG251" s="32">
        <f>ROUND(VLOOKUP($B251,'3.ข้อมูลงบทดลองปัจจุบัน'!$A$5:$CL$846,32,0),2)</f>
        <v>0</v>
      </c>
      <c r="AH251" s="32">
        <f>ROUND(VLOOKUP($B251,'3.ข้อมูลงบทดลองปัจจุบัน'!$A$5:$CL$846,33,0),2)</f>
        <v>0</v>
      </c>
      <c r="AI251" s="32">
        <f>ROUND(VLOOKUP($B251,'3.ข้อมูลงบทดลองปัจจุบัน'!$A$5:$CL$846,34,0),2)</f>
        <v>0</v>
      </c>
      <c r="AJ251" s="32">
        <f>ROUND(VLOOKUP($B251,'3.ข้อมูลงบทดลองปัจจุบัน'!$A$5:$CL$846,35,0),2)</f>
        <v>0</v>
      </c>
      <c r="AK251" s="32">
        <f>ROUND(VLOOKUP($B251,'3.ข้อมูลงบทดลองปัจจุบัน'!$A$5:$CL$846,36,0),2)</f>
        <v>0</v>
      </c>
      <c r="AL251" s="32">
        <f>ROUND(VLOOKUP($B251,'3.ข้อมูลงบทดลองปัจจุบัน'!$A$5:$CL$846,37,0),2)</f>
        <v>179064</v>
      </c>
      <c r="AM251" s="32">
        <f>ROUND(VLOOKUP($B251,'3.ข้อมูลงบทดลองปัจจุบัน'!$A$5:$CL$846,38,0),2)</f>
        <v>0</v>
      </c>
      <c r="AN251" s="32">
        <f>ROUND(VLOOKUP($B251,'3.ข้อมูลงบทดลองปัจจุบัน'!$A$5:$CL$846,39,0),2)</f>
        <v>0</v>
      </c>
      <c r="AO251" s="32">
        <f>ROUND(VLOOKUP($B251,'3.ข้อมูลงบทดลองปัจจุบัน'!$A$5:$CL$846,40,0),2)</f>
        <v>0</v>
      </c>
      <c r="AP251" s="32">
        <f>ROUND(VLOOKUP($B251,'3.ข้อมูลงบทดลองปัจจุบัน'!$A$5:$CL$846,41,0),2)</f>
        <v>0</v>
      </c>
      <c r="AQ251" s="32">
        <f>ROUND(VLOOKUP($B251,'3.ข้อมูลงบทดลองปัจจุบัน'!$A$5:$CL$846,42,0),2)</f>
        <v>0</v>
      </c>
      <c r="AR251" s="32">
        <f>ROUND(VLOOKUP($B251,'3.ข้อมูลงบทดลองปัจจุบัน'!$A$5:$CL$846,43,0),2)</f>
        <v>0</v>
      </c>
      <c r="AS251" s="32">
        <f>ROUND(VLOOKUP($B251,'3.ข้อมูลงบทดลองปัจจุบัน'!$A$5:$CL$846,44,0),2)</f>
        <v>0</v>
      </c>
      <c r="AT251" s="32">
        <f>ROUND(VLOOKUP($B251,'3.ข้อมูลงบทดลองปัจจุบัน'!$A$5:$CL$846,45,0),2)</f>
        <v>0</v>
      </c>
      <c r="AU251" s="32">
        <f>ROUND(VLOOKUP($B251,'3.ข้อมูลงบทดลองปัจจุบัน'!$A$5:$CL$846,46,0),2)</f>
        <v>0</v>
      </c>
      <c r="AV251" s="32">
        <f>ROUND(VLOOKUP($B251,'3.ข้อมูลงบทดลองปัจจุบัน'!$A$5:$CL$846,47,0),2)</f>
        <v>0</v>
      </c>
      <c r="AW251" s="32">
        <f>ROUND(VLOOKUP($B251,'3.ข้อมูลงบทดลองปัจจุบัน'!$A$5:$CL$846,48,0),2)</f>
        <v>0</v>
      </c>
      <c r="AX251" s="32">
        <f>ROUND(VLOOKUP($B251,'3.ข้อมูลงบทดลองปัจจุบัน'!$A$5:$CL$846,49,0),2)</f>
        <v>0</v>
      </c>
      <c r="AY251" s="32">
        <f>ROUND(VLOOKUP($B251,'3.ข้อมูลงบทดลองปัจจุบัน'!$A$5:$CL$846,50,0),2)</f>
        <v>0</v>
      </c>
      <c r="AZ251" s="32">
        <f>ROUND(VLOOKUP($B251,'3.ข้อมูลงบทดลองปัจจุบัน'!$A$5:$CL$846,51,0),2)</f>
        <v>0</v>
      </c>
      <c r="BA251" s="32">
        <f>ROUND(VLOOKUP($B251,'3.ข้อมูลงบทดลองปัจจุบัน'!$A$5:$CL$846,52,0),2)</f>
        <v>0</v>
      </c>
      <c r="BB251" s="32">
        <f>ROUND(VLOOKUP($B251,'3.ข้อมูลงบทดลองปัจจุบัน'!$A$5:$CL$846,53,0),2)</f>
        <v>0</v>
      </c>
      <c r="BC251" s="32">
        <f>ROUND(VLOOKUP($B251,'3.ข้อมูลงบทดลองปัจจุบัน'!$A$5:$CL$846,54,0),2)</f>
        <v>0</v>
      </c>
      <c r="BD251" s="32">
        <f>ROUND(VLOOKUP($B251,'3.ข้อมูลงบทดลองปัจจุบัน'!$A$5:$CL$846,55,0),2)</f>
        <v>0</v>
      </c>
      <c r="BE251" s="32">
        <f>ROUND(VLOOKUP($B251,'3.ข้อมูลงบทดลองปัจจุบัน'!$A$5:$CL$846,56,0),2)</f>
        <v>0</v>
      </c>
      <c r="BF251" s="32">
        <f>ROUND(VLOOKUP($B251,'3.ข้อมูลงบทดลองปัจจุบัน'!$A$5:$CL$846,57,0),2)</f>
        <v>0</v>
      </c>
      <c r="BG251" s="32">
        <f>ROUND(VLOOKUP($B251,'3.ข้อมูลงบทดลองปัจจุบัน'!$A$5:$CL$846,58,0),2)</f>
        <v>0</v>
      </c>
      <c r="BH251" s="32">
        <f>ROUND(VLOOKUP($B251,'3.ข้อมูลงบทดลองปัจจุบัน'!$A$5:$CL$846,59,0),2)</f>
        <v>0</v>
      </c>
      <c r="BI251" s="32">
        <f>ROUND(VLOOKUP($B251,'3.ข้อมูลงบทดลองปัจจุบัน'!$A$5:$CL$846,60,0),2)</f>
        <v>0</v>
      </c>
      <c r="BJ251" s="32">
        <f>ROUND(VLOOKUP($B251,'3.ข้อมูลงบทดลองปัจจุบัน'!$A$5:$CL$846,61,0),2)</f>
        <v>0</v>
      </c>
      <c r="BK251" s="32">
        <f>ROUND(VLOOKUP($B251,'3.ข้อมูลงบทดลองปัจจุบัน'!$A$5:$CL$846,62,0),2)</f>
        <v>0</v>
      </c>
      <c r="BL251" s="32">
        <f>ROUND(VLOOKUP($B251,'3.ข้อมูลงบทดลองปัจจุบัน'!$A$5:$CL$846,63,0),2)</f>
        <v>0</v>
      </c>
      <c r="BM251" s="32">
        <f>ROUND(VLOOKUP($B251,'3.ข้อมูลงบทดลองปัจจุบัน'!$A$5:$CL$846,64,0),2)</f>
        <v>0</v>
      </c>
      <c r="BN251" s="32">
        <f>ROUND(VLOOKUP($B251,'3.ข้อมูลงบทดลองปัจจุบัน'!$A$5:$CL$846,65,0),2)</f>
        <v>0</v>
      </c>
      <c r="BO251" s="32">
        <f>ROUND(VLOOKUP($B251,'3.ข้อมูลงบทดลองปัจจุบัน'!$A$5:$CL$846,66,0),2)</f>
        <v>0</v>
      </c>
      <c r="BP251" s="32">
        <f>ROUND(VLOOKUP($B251,'3.ข้อมูลงบทดลองปัจจุบัน'!$A$5:$CL$846,67,0),2)</f>
        <v>0</v>
      </c>
      <c r="BQ251" s="32">
        <f>ROUND(VLOOKUP($B251,'3.ข้อมูลงบทดลองปัจจุบัน'!$A$5:$CL$846,68,0),2)</f>
        <v>0</v>
      </c>
      <c r="BR251" s="32">
        <f>ROUND(VLOOKUP($B251,'3.ข้อมูลงบทดลองปัจจุบัน'!$A$5:$CL$846,69,0),2)</f>
        <v>0</v>
      </c>
      <c r="BS251" s="32">
        <f>ROUND(VLOOKUP($B251,'3.ข้อมูลงบทดลองปัจจุบัน'!$A$5:$CL$846,70,0),2)</f>
        <v>0</v>
      </c>
      <c r="BT251" s="32">
        <f>ROUND(VLOOKUP($B251,'3.ข้อมูลงบทดลองปัจจุบัน'!$A$5:$CL$846,71,0),2)</f>
        <v>0</v>
      </c>
      <c r="BU251" s="32">
        <f>ROUND(VLOOKUP($B251,'3.ข้อมูลงบทดลองปัจจุบัน'!$A$5:$CL$846,72,0),2)</f>
        <v>0</v>
      </c>
      <c r="BV251" s="32">
        <f>ROUND(VLOOKUP($B251,'3.ข้อมูลงบทดลองปัจจุบัน'!$A$5:$CL$846,73,0),2)</f>
        <v>0</v>
      </c>
      <c r="BW251" s="32">
        <f>ROUND(VLOOKUP($B251,'3.ข้อมูลงบทดลองปัจจุบัน'!$A$5:$CL$846,74,0),2)</f>
        <v>0</v>
      </c>
      <c r="BX251" s="32">
        <f>ROUND(VLOOKUP($B251,'3.ข้อมูลงบทดลองปัจจุบัน'!$A$5:$CL$846,75,0),2)</f>
        <v>0</v>
      </c>
      <c r="BY251" s="32">
        <f>ROUND(VLOOKUP($B251,'3.ข้อมูลงบทดลองปัจจุบัน'!$A$5:$CL$846,76,0),2)</f>
        <v>0</v>
      </c>
      <c r="BZ251" s="32">
        <f>ROUND(VLOOKUP($B251,'3.ข้อมูลงบทดลองปัจจุบัน'!$A$5:$CL$846,77,0),2)</f>
        <v>0</v>
      </c>
      <c r="CA251" s="32">
        <f>ROUND(VLOOKUP($B251,'3.ข้อมูลงบทดลองปัจจุบัน'!$A$5:$CL$846,78,0),2)</f>
        <v>0</v>
      </c>
      <c r="CB251" s="32">
        <f>ROUND(VLOOKUP($B251,'3.ข้อมูลงบทดลองปัจจุบัน'!$A$5:$CL$846,79,0),2)</f>
        <v>0</v>
      </c>
      <c r="CC251" s="32">
        <f>ROUND(VLOOKUP($B251,'3.ข้อมูลงบทดลองปัจจุบัน'!$A$5:$CL$846,80,0),2)</f>
        <v>0</v>
      </c>
      <c r="CD251" s="32">
        <f>ROUND(VLOOKUP($B251,'3.ข้อมูลงบทดลองปัจจุบัน'!$A$5:$CL$846,81,0),2)</f>
        <v>0</v>
      </c>
      <c r="CE251" s="32">
        <f>ROUND(VLOOKUP($B251,'3.ข้อมูลงบทดลองปัจจุบัน'!$A$5:$CL$846,82,0),2)</f>
        <v>0</v>
      </c>
      <c r="CF251" s="32">
        <f>ROUND(VLOOKUP($B251,'3.ข้อมูลงบทดลองปัจจุบัน'!$A$5:$CL$846,83,0),2)</f>
        <v>0</v>
      </c>
      <c r="CG251" s="32">
        <f>ROUND(VLOOKUP($B251,'3.ข้อมูลงบทดลองปัจจุบัน'!$A$5:$CL$846,84,0),2)</f>
        <v>0</v>
      </c>
      <c r="CH251" s="32">
        <f>ROUND(VLOOKUP($B251,'3.ข้อมูลงบทดลองปัจจุบัน'!$A$5:$CL$846,85,0),2)</f>
        <v>0</v>
      </c>
      <c r="CI251" s="32">
        <f>ROUND(VLOOKUP($B251,'3.ข้อมูลงบทดลองปัจจุบัน'!$A$5:$CL$846,86,0),2)</f>
        <v>0</v>
      </c>
      <c r="CJ251" s="32">
        <f>ROUND(VLOOKUP($B251,'3.ข้อมูลงบทดลองปัจจุบัน'!$A$5:$CL$846,87,0),2)</f>
        <v>0</v>
      </c>
      <c r="CK251" s="32">
        <f>ROUND(VLOOKUP($B251,'3.ข้อมูลงบทดลองปัจจุบัน'!$A$5:$CL$846,88,0),2)</f>
        <v>0</v>
      </c>
      <c r="CL251" s="32">
        <f>ROUND(VLOOKUP($B251,'3.ข้อมูลงบทดลองปัจจุบัน'!$A$5:$CL$846,89,0),2)</f>
        <v>0</v>
      </c>
      <c r="CM251" s="32">
        <f>ROUND(VLOOKUP($B251,'3.ข้อมูลงบทดลองปัจจุบัน'!$A$5:$CL$846,90,0),2)</f>
        <v>0</v>
      </c>
      <c r="CO251" s="75"/>
    </row>
    <row r="252" spans="1:93" x14ac:dyDescent="0.7">
      <c r="A252" s="119" t="s">
        <v>2332</v>
      </c>
      <c r="B252" s="101" t="s">
        <v>378</v>
      </c>
      <c r="C252" s="120" t="s">
        <v>379</v>
      </c>
      <c r="D252" s="32">
        <f>ROUND(VLOOKUP($B252,'3.ข้อมูลงบทดลองปัจจุบัน'!$A$5:$CL$846,3,0),2)</f>
        <v>11300</v>
      </c>
      <c r="E252" s="32">
        <f>ROUND(VLOOKUP($B252,'3.ข้อมูลงบทดลองปัจจุบัน'!$A$5:$CL$846,4,0),2)</f>
        <v>0</v>
      </c>
      <c r="F252" s="32">
        <f>ROUND(VLOOKUP($B252,'3.ข้อมูลงบทดลองปัจจุบัน'!$A$5:$CL$846,5,0),2)</f>
        <v>0</v>
      </c>
      <c r="G252" s="32">
        <f>ROUND(VLOOKUP($B252,'3.ข้อมูลงบทดลองปัจจุบัน'!$A$5:$CL$846,6,0),2)</f>
        <v>0</v>
      </c>
      <c r="H252" s="32">
        <f>ROUND(VLOOKUP($B252,'3.ข้อมูลงบทดลองปัจจุบัน'!$A$5:$CL$846,7,0),2)</f>
        <v>0</v>
      </c>
      <c r="I252" s="32">
        <f>ROUND(VLOOKUP($B252,'3.ข้อมูลงบทดลองปัจจุบัน'!$A$5:$CL$846,8,0),2)</f>
        <v>0</v>
      </c>
      <c r="J252" s="32">
        <f>ROUND(VLOOKUP($B252,'3.ข้อมูลงบทดลองปัจจุบัน'!$A$5:$CL$846,9,0),2)</f>
        <v>0</v>
      </c>
      <c r="K252" s="32">
        <f>ROUND(VLOOKUP($B252,'3.ข้อมูลงบทดลองปัจจุบัน'!$A$5:$CL$846,10,0),2)</f>
        <v>0</v>
      </c>
      <c r="L252" s="32">
        <f>ROUND(VLOOKUP($B252,'3.ข้อมูลงบทดลองปัจจุบัน'!$A$5:$CL$846,11,0),2)</f>
        <v>0</v>
      </c>
      <c r="M252" s="32">
        <f>ROUND(VLOOKUP($B252,'3.ข้อมูลงบทดลองปัจจุบัน'!$A$5:$CL$846,12,0),2)</f>
        <v>0</v>
      </c>
      <c r="N252" s="32">
        <f>ROUND(VLOOKUP($B252,'3.ข้อมูลงบทดลองปัจจุบัน'!$A$5:$CL$846,13,0),2)</f>
        <v>0</v>
      </c>
      <c r="O252" s="32">
        <f>ROUND(VLOOKUP($B252,'3.ข้อมูลงบทดลองปัจจุบัน'!$A$5:$CL$846,14,0),2)</f>
        <v>0</v>
      </c>
      <c r="P252" s="32">
        <f>ROUND(VLOOKUP($B252,'3.ข้อมูลงบทดลองปัจจุบัน'!$A$5:$CL$846,15,0),2)</f>
        <v>28150</v>
      </c>
      <c r="Q252" s="32">
        <f>ROUND(VLOOKUP($B252,'3.ข้อมูลงบทดลองปัจจุบัน'!$A$5:$CL$846,16,0),2)</f>
        <v>0</v>
      </c>
      <c r="R252" s="32">
        <f>ROUND(VLOOKUP($B252,'3.ข้อมูลงบทดลองปัจจุบัน'!$A$5:$CL$846,17,0),2)</f>
        <v>0</v>
      </c>
      <c r="S252" s="32">
        <f>ROUND(VLOOKUP($B252,'3.ข้อมูลงบทดลองปัจจุบัน'!$A$5:$CL$846,18,0),2)</f>
        <v>0</v>
      </c>
      <c r="T252" s="32">
        <f>ROUND(VLOOKUP($B252,'3.ข้อมูลงบทดลองปัจจุบัน'!$A$5:$CL$846,19,0),2)</f>
        <v>0</v>
      </c>
      <c r="U252" s="32">
        <f>ROUND(VLOOKUP($B252,'3.ข้อมูลงบทดลองปัจจุบัน'!$A$5:$CL$846,20,0),2)</f>
        <v>0</v>
      </c>
      <c r="V252" s="32">
        <f>ROUND(VLOOKUP($B252,'3.ข้อมูลงบทดลองปัจจุบัน'!$A$5:$CL$846,21,0),2)</f>
        <v>0</v>
      </c>
      <c r="W252" s="32">
        <f>ROUND(VLOOKUP($B252,'3.ข้อมูลงบทดลองปัจจุบัน'!$A$5:$CL$846,22,0),2)</f>
        <v>0</v>
      </c>
      <c r="X252" s="32">
        <f>ROUND(VLOOKUP($B252,'3.ข้อมูลงบทดลองปัจจุบัน'!$A$5:$CL$846,23,0),2)</f>
        <v>11800</v>
      </c>
      <c r="Y252" s="32">
        <f>ROUND(VLOOKUP($B252,'3.ข้อมูลงบทดลองปัจจุบัน'!$A$5:$CL$846,24,0),2)</f>
        <v>0</v>
      </c>
      <c r="Z252" s="32">
        <f>ROUND(VLOOKUP($B252,'3.ข้อมูลงบทดลองปัจจุบัน'!$A$5:$CL$846,25,0),2)</f>
        <v>0</v>
      </c>
      <c r="AA252" s="32">
        <f>ROUND(VLOOKUP($B252,'3.ข้อมูลงบทดลองปัจจุบัน'!$A$5:$CL$846,26,0),2)</f>
        <v>0</v>
      </c>
      <c r="AB252" s="32">
        <f>ROUND(VLOOKUP($B252,'3.ข้อมูลงบทดลองปัจจุบัน'!$A$5:$CL$846,27,0),2)</f>
        <v>0</v>
      </c>
      <c r="AC252" s="32">
        <f>ROUND(VLOOKUP($B252,'3.ข้อมูลงบทดลองปัจจุบัน'!$A$5:$CL$846,28,0),2)</f>
        <v>0</v>
      </c>
      <c r="AD252" s="32">
        <f>ROUND(VLOOKUP($B252,'3.ข้อมูลงบทดลองปัจจุบัน'!$A$5:$CL$846,29,0),2)</f>
        <v>0</v>
      </c>
      <c r="AE252" s="32">
        <f>ROUND(VLOOKUP($B252,'3.ข้อมูลงบทดลองปัจจุบัน'!$A$5:$CL$846,30,0),2)</f>
        <v>0</v>
      </c>
      <c r="AF252" s="32">
        <f>ROUND(VLOOKUP($B252,'3.ข้อมูลงบทดลองปัจจุบัน'!$A$5:$CL$846,31,0),2)</f>
        <v>0</v>
      </c>
      <c r="AG252" s="32">
        <f>ROUND(VLOOKUP($B252,'3.ข้อมูลงบทดลองปัจจุบัน'!$A$5:$CL$846,32,0),2)</f>
        <v>0</v>
      </c>
      <c r="AH252" s="32">
        <f>ROUND(VLOOKUP($B252,'3.ข้อมูลงบทดลองปัจจุบัน'!$A$5:$CL$846,33,0),2)</f>
        <v>0</v>
      </c>
      <c r="AI252" s="32">
        <f>ROUND(VLOOKUP($B252,'3.ข้อมูลงบทดลองปัจจุบัน'!$A$5:$CL$846,34,0),2)</f>
        <v>0</v>
      </c>
      <c r="AJ252" s="32">
        <f>ROUND(VLOOKUP($B252,'3.ข้อมูลงบทดลองปัจจุบัน'!$A$5:$CL$846,35,0),2)</f>
        <v>0</v>
      </c>
      <c r="AK252" s="32">
        <f>ROUND(VLOOKUP($B252,'3.ข้อมูลงบทดลองปัจจุบัน'!$A$5:$CL$846,36,0),2)</f>
        <v>0</v>
      </c>
      <c r="AL252" s="32">
        <f>ROUND(VLOOKUP($B252,'3.ข้อมูลงบทดลองปัจจุบัน'!$A$5:$CL$846,37,0),2)</f>
        <v>34982.300000000003</v>
      </c>
      <c r="AM252" s="32">
        <f>ROUND(VLOOKUP($B252,'3.ข้อมูลงบทดลองปัจจุบัน'!$A$5:$CL$846,38,0),2)</f>
        <v>0</v>
      </c>
      <c r="AN252" s="32">
        <f>ROUND(VLOOKUP($B252,'3.ข้อมูลงบทดลองปัจจุบัน'!$A$5:$CL$846,39,0),2)</f>
        <v>0</v>
      </c>
      <c r="AO252" s="32">
        <f>ROUND(VLOOKUP($B252,'3.ข้อมูลงบทดลองปัจจุบัน'!$A$5:$CL$846,40,0),2)</f>
        <v>0</v>
      </c>
      <c r="AP252" s="32">
        <f>ROUND(VLOOKUP($B252,'3.ข้อมูลงบทดลองปัจจุบัน'!$A$5:$CL$846,41,0),2)</f>
        <v>0</v>
      </c>
      <c r="AQ252" s="32">
        <f>ROUND(VLOOKUP($B252,'3.ข้อมูลงบทดลองปัจจุบัน'!$A$5:$CL$846,42,0),2)</f>
        <v>0</v>
      </c>
      <c r="AR252" s="32">
        <f>ROUND(VLOOKUP($B252,'3.ข้อมูลงบทดลองปัจจุบัน'!$A$5:$CL$846,43,0),2)</f>
        <v>0</v>
      </c>
      <c r="AS252" s="32">
        <f>ROUND(VLOOKUP($B252,'3.ข้อมูลงบทดลองปัจจุบัน'!$A$5:$CL$846,44,0),2)</f>
        <v>13400</v>
      </c>
      <c r="AT252" s="32">
        <f>ROUND(VLOOKUP($B252,'3.ข้อมูลงบทดลองปัจจุบัน'!$A$5:$CL$846,45,0),2)</f>
        <v>0</v>
      </c>
      <c r="AU252" s="32">
        <f>ROUND(VLOOKUP($B252,'3.ข้อมูลงบทดลองปัจจุบัน'!$A$5:$CL$846,46,0),2)</f>
        <v>0</v>
      </c>
      <c r="AV252" s="32">
        <f>ROUND(VLOOKUP($B252,'3.ข้อมูลงบทดลองปัจจุบัน'!$A$5:$CL$846,47,0),2)</f>
        <v>0</v>
      </c>
      <c r="AW252" s="32">
        <f>ROUND(VLOOKUP($B252,'3.ข้อมูลงบทดลองปัจจุบัน'!$A$5:$CL$846,48,0),2)</f>
        <v>0</v>
      </c>
      <c r="AX252" s="32">
        <f>ROUND(VLOOKUP($B252,'3.ข้อมูลงบทดลองปัจจุบัน'!$A$5:$CL$846,49,0),2)</f>
        <v>0</v>
      </c>
      <c r="AY252" s="32">
        <f>ROUND(VLOOKUP($B252,'3.ข้อมูลงบทดลองปัจจุบัน'!$A$5:$CL$846,50,0),2)</f>
        <v>0</v>
      </c>
      <c r="AZ252" s="32">
        <f>ROUND(VLOOKUP($B252,'3.ข้อมูลงบทดลองปัจจุบัน'!$A$5:$CL$846,51,0),2)</f>
        <v>0</v>
      </c>
      <c r="BA252" s="32">
        <f>ROUND(VLOOKUP($B252,'3.ข้อมูลงบทดลองปัจจุบัน'!$A$5:$CL$846,52,0),2)</f>
        <v>0</v>
      </c>
      <c r="BB252" s="32">
        <f>ROUND(VLOOKUP($B252,'3.ข้อมูลงบทดลองปัจจุบัน'!$A$5:$CL$846,53,0),2)</f>
        <v>43550</v>
      </c>
      <c r="BC252" s="32">
        <f>ROUND(VLOOKUP($B252,'3.ข้อมูลงบทดลองปัจจุบัน'!$A$5:$CL$846,54,0),2)</f>
        <v>0</v>
      </c>
      <c r="BD252" s="32">
        <f>ROUND(VLOOKUP($B252,'3.ข้อมูลงบทดลองปัจจุบัน'!$A$5:$CL$846,55,0),2)</f>
        <v>9400</v>
      </c>
      <c r="BE252" s="32">
        <f>ROUND(VLOOKUP($B252,'3.ข้อมูลงบทดลองปัจจุบัน'!$A$5:$CL$846,56,0),2)</f>
        <v>0</v>
      </c>
      <c r="BF252" s="32">
        <f>ROUND(VLOOKUP($B252,'3.ข้อมูลงบทดลองปัจจุบัน'!$A$5:$CL$846,57,0),2)</f>
        <v>0</v>
      </c>
      <c r="BG252" s="32">
        <f>ROUND(VLOOKUP($B252,'3.ข้อมูลงบทดลองปัจจุบัน'!$A$5:$CL$846,58,0),2)</f>
        <v>0</v>
      </c>
      <c r="BH252" s="32">
        <f>ROUND(VLOOKUP($B252,'3.ข้อมูลงบทดลองปัจจุบัน'!$A$5:$CL$846,59,0),2)</f>
        <v>0</v>
      </c>
      <c r="BI252" s="32">
        <f>ROUND(VLOOKUP($B252,'3.ข้อมูลงบทดลองปัจจุบัน'!$A$5:$CL$846,60,0),2)</f>
        <v>0</v>
      </c>
      <c r="BJ252" s="32">
        <f>ROUND(VLOOKUP($B252,'3.ข้อมูลงบทดลองปัจจุบัน'!$A$5:$CL$846,61,0),2)</f>
        <v>0</v>
      </c>
      <c r="BK252" s="32">
        <f>ROUND(VLOOKUP($B252,'3.ข้อมูลงบทดลองปัจจุบัน'!$A$5:$CL$846,62,0),2)</f>
        <v>0</v>
      </c>
      <c r="BL252" s="32">
        <f>ROUND(VLOOKUP($B252,'3.ข้อมูลงบทดลองปัจจุบัน'!$A$5:$CL$846,63,0),2)</f>
        <v>0</v>
      </c>
      <c r="BM252" s="32">
        <f>ROUND(VLOOKUP($B252,'3.ข้อมูลงบทดลองปัจจุบัน'!$A$5:$CL$846,64,0),2)</f>
        <v>11900</v>
      </c>
      <c r="BN252" s="32">
        <f>ROUND(VLOOKUP($B252,'3.ข้อมูลงบทดลองปัจจุบัน'!$A$5:$CL$846,65,0),2)</f>
        <v>0</v>
      </c>
      <c r="BO252" s="32">
        <f>ROUND(VLOOKUP($B252,'3.ข้อมูลงบทดลองปัจจุบัน'!$A$5:$CL$846,66,0),2)</f>
        <v>0</v>
      </c>
      <c r="BP252" s="32">
        <f>ROUND(VLOOKUP($B252,'3.ข้อมูลงบทดลองปัจจุบัน'!$A$5:$CL$846,67,0),2)</f>
        <v>0</v>
      </c>
      <c r="BQ252" s="32">
        <f>ROUND(VLOOKUP($B252,'3.ข้อมูลงบทดลองปัจจุบัน'!$A$5:$CL$846,68,0),2)</f>
        <v>0</v>
      </c>
      <c r="BR252" s="32">
        <f>ROUND(VLOOKUP($B252,'3.ข้อมูลงบทดลองปัจจุบัน'!$A$5:$CL$846,69,0),2)</f>
        <v>0</v>
      </c>
      <c r="BS252" s="32">
        <f>ROUND(VLOOKUP($B252,'3.ข้อมูลงบทดลองปัจจุบัน'!$A$5:$CL$846,70,0),2)</f>
        <v>41750</v>
      </c>
      <c r="BT252" s="32">
        <f>ROUND(VLOOKUP($B252,'3.ข้อมูลงบทดลองปัจจุบัน'!$A$5:$CL$846,71,0),2)</f>
        <v>0</v>
      </c>
      <c r="BU252" s="32">
        <f>ROUND(VLOOKUP($B252,'3.ข้อมูลงบทดลองปัจจุบัน'!$A$5:$CL$846,72,0),2)</f>
        <v>0</v>
      </c>
      <c r="BV252" s="32">
        <f>ROUND(VLOOKUP($B252,'3.ข้อมูลงบทดลองปัจจุบัน'!$A$5:$CL$846,73,0),2)</f>
        <v>0</v>
      </c>
      <c r="BW252" s="32">
        <f>ROUND(VLOOKUP($B252,'3.ข้อมูลงบทดลองปัจจุบัน'!$A$5:$CL$846,74,0),2)</f>
        <v>0</v>
      </c>
      <c r="BX252" s="32">
        <f>ROUND(VLOOKUP($B252,'3.ข้อมูลงบทดลองปัจจุบัน'!$A$5:$CL$846,75,0),2)</f>
        <v>0</v>
      </c>
      <c r="BY252" s="32">
        <f>ROUND(VLOOKUP($B252,'3.ข้อมูลงบทดลองปัจจุบัน'!$A$5:$CL$846,76,0),2)</f>
        <v>0</v>
      </c>
      <c r="BZ252" s="32">
        <f>ROUND(VLOOKUP($B252,'3.ข้อมูลงบทดลองปัจจุบัน'!$A$5:$CL$846,77,0),2)</f>
        <v>0</v>
      </c>
      <c r="CA252" s="32">
        <f>ROUND(VLOOKUP($B252,'3.ข้อมูลงบทดลองปัจจุบัน'!$A$5:$CL$846,78,0),2)</f>
        <v>0</v>
      </c>
      <c r="CB252" s="32">
        <f>ROUND(VLOOKUP($B252,'3.ข้อมูลงบทดลองปัจจุบัน'!$A$5:$CL$846,79,0),2)</f>
        <v>0</v>
      </c>
      <c r="CC252" s="32">
        <f>ROUND(VLOOKUP($B252,'3.ข้อมูลงบทดลองปัจจุบัน'!$A$5:$CL$846,80,0),2)</f>
        <v>0</v>
      </c>
      <c r="CD252" s="32">
        <f>ROUND(VLOOKUP($B252,'3.ข้อมูลงบทดลองปัจจุบัน'!$A$5:$CL$846,81,0),2)</f>
        <v>0</v>
      </c>
      <c r="CE252" s="32">
        <f>ROUND(VLOOKUP($B252,'3.ข้อมูลงบทดลองปัจจุบัน'!$A$5:$CL$846,82,0),2)</f>
        <v>0</v>
      </c>
      <c r="CF252" s="32">
        <f>ROUND(VLOOKUP($B252,'3.ข้อมูลงบทดลองปัจจุบัน'!$A$5:$CL$846,83,0),2)</f>
        <v>0</v>
      </c>
      <c r="CG252" s="32">
        <f>ROUND(VLOOKUP($B252,'3.ข้อมูลงบทดลองปัจจุบัน'!$A$5:$CL$846,84,0),2)</f>
        <v>0</v>
      </c>
      <c r="CH252" s="32">
        <f>ROUND(VLOOKUP($B252,'3.ข้อมูลงบทดลองปัจจุบัน'!$A$5:$CL$846,85,0),2)</f>
        <v>0</v>
      </c>
      <c r="CI252" s="32">
        <f>ROUND(VLOOKUP($B252,'3.ข้อมูลงบทดลองปัจจุบัน'!$A$5:$CL$846,86,0),2)</f>
        <v>0</v>
      </c>
      <c r="CJ252" s="32">
        <f>ROUND(VLOOKUP($B252,'3.ข้อมูลงบทดลองปัจจุบัน'!$A$5:$CL$846,87,0),2)</f>
        <v>0</v>
      </c>
      <c r="CK252" s="32">
        <f>ROUND(VLOOKUP($B252,'3.ข้อมูลงบทดลองปัจจุบัน'!$A$5:$CL$846,88,0),2)</f>
        <v>0</v>
      </c>
      <c r="CL252" s="32">
        <f>ROUND(VLOOKUP($B252,'3.ข้อมูลงบทดลองปัจจุบัน'!$A$5:$CL$846,89,0),2)</f>
        <v>0</v>
      </c>
      <c r="CM252" s="32">
        <f>ROUND(VLOOKUP($B252,'3.ข้อมูลงบทดลองปัจจุบัน'!$A$5:$CL$846,90,0),2)</f>
        <v>0</v>
      </c>
      <c r="CO252" s="75"/>
    </row>
    <row r="253" spans="1:93" x14ac:dyDescent="0.7">
      <c r="A253" s="119" t="s">
        <v>2332</v>
      </c>
      <c r="B253" s="101" t="s">
        <v>380</v>
      </c>
      <c r="C253" s="120" t="s">
        <v>1515</v>
      </c>
      <c r="D253" s="32">
        <f>ROUND(VLOOKUP($B253,'3.ข้อมูลงบทดลองปัจจุบัน'!$A$5:$CL$846,3,0),2)</f>
        <v>0</v>
      </c>
      <c r="E253" s="32">
        <f>ROUND(VLOOKUP($B253,'3.ข้อมูลงบทดลองปัจจุบัน'!$A$5:$CL$846,4,0),2)</f>
        <v>0</v>
      </c>
      <c r="F253" s="32">
        <f>ROUND(VLOOKUP($B253,'3.ข้อมูลงบทดลองปัจจุบัน'!$A$5:$CL$846,5,0),2)</f>
        <v>0</v>
      </c>
      <c r="G253" s="32">
        <f>ROUND(VLOOKUP($B253,'3.ข้อมูลงบทดลองปัจจุบัน'!$A$5:$CL$846,6,0),2)</f>
        <v>0</v>
      </c>
      <c r="H253" s="32">
        <f>ROUND(VLOOKUP($B253,'3.ข้อมูลงบทดลองปัจจุบัน'!$A$5:$CL$846,7,0),2)</f>
        <v>0</v>
      </c>
      <c r="I253" s="32">
        <f>ROUND(VLOOKUP($B253,'3.ข้อมูลงบทดลองปัจจุบัน'!$A$5:$CL$846,8,0),2)</f>
        <v>0</v>
      </c>
      <c r="J253" s="32">
        <f>ROUND(VLOOKUP($B253,'3.ข้อมูลงบทดลองปัจจุบัน'!$A$5:$CL$846,9,0),2)</f>
        <v>0</v>
      </c>
      <c r="K253" s="32">
        <f>ROUND(VLOOKUP($B253,'3.ข้อมูลงบทดลองปัจจุบัน'!$A$5:$CL$846,10,0),2)</f>
        <v>0</v>
      </c>
      <c r="L253" s="32">
        <f>ROUND(VLOOKUP($B253,'3.ข้อมูลงบทดลองปัจจุบัน'!$A$5:$CL$846,11,0),2)</f>
        <v>0</v>
      </c>
      <c r="M253" s="32">
        <f>ROUND(VLOOKUP($B253,'3.ข้อมูลงบทดลองปัจจุบัน'!$A$5:$CL$846,12,0),2)</f>
        <v>0</v>
      </c>
      <c r="N253" s="32">
        <f>ROUND(VLOOKUP($B253,'3.ข้อมูลงบทดลองปัจจุบัน'!$A$5:$CL$846,13,0),2)</f>
        <v>0</v>
      </c>
      <c r="O253" s="32">
        <f>ROUND(VLOOKUP($B253,'3.ข้อมูลงบทดลองปัจจุบัน'!$A$5:$CL$846,14,0),2)</f>
        <v>0</v>
      </c>
      <c r="P253" s="32">
        <f>ROUND(VLOOKUP($B253,'3.ข้อมูลงบทดลองปัจจุบัน'!$A$5:$CL$846,15,0),2)</f>
        <v>0</v>
      </c>
      <c r="Q253" s="32">
        <f>ROUND(VLOOKUP($B253,'3.ข้อมูลงบทดลองปัจจุบัน'!$A$5:$CL$846,16,0),2)</f>
        <v>0</v>
      </c>
      <c r="R253" s="32">
        <f>ROUND(VLOOKUP($B253,'3.ข้อมูลงบทดลองปัจจุบัน'!$A$5:$CL$846,17,0),2)</f>
        <v>0</v>
      </c>
      <c r="S253" s="32">
        <f>ROUND(VLOOKUP($B253,'3.ข้อมูลงบทดลองปัจจุบัน'!$A$5:$CL$846,18,0),2)</f>
        <v>0</v>
      </c>
      <c r="T253" s="32">
        <f>ROUND(VLOOKUP($B253,'3.ข้อมูลงบทดลองปัจจุบัน'!$A$5:$CL$846,19,0),2)</f>
        <v>0</v>
      </c>
      <c r="U253" s="32">
        <f>ROUND(VLOOKUP($B253,'3.ข้อมูลงบทดลองปัจจุบัน'!$A$5:$CL$846,20,0),2)</f>
        <v>0</v>
      </c>
      <c r="V253" s="32">
        <f>ROUND(VLOOKUP($B253,'3.ข้อมูลงบทดลองปัจจุบัน'!$A$5:$CL$846,21,0),2)</f>
        <v>0</v>
      </c>
      <c r="W253" s="32">
        <f>ROUND(VLOOKUP($B253,'3.ข้อมูลงบทดลองปัจจุบัน'!$A$5:$CL$846,22,0),2)</f>
        <v>0</v>
      </c>
      <c r="X253" s="32">
        <f>ROUND(VLOOKUP($B253,'3.ข้อมูลงบทดลองปัจจุบัน'!$A$5:$CL$846,23,0),2)</f>
        <v>10000</v>
      </c>
      <c r="Y253" s="32">
        <f>ROUND(VLOOKUP($B253,'3.ข้อมูลงบทดลองปัจจุบัน'!$A$5:$CL$846,24,0),2)</f>
        <v>0</v>
      </c>
      <c r="Z253" s="32">
        <f>ROUND(VLOOKUP($B253,'3.ข้อมูลงบทดลองปัจจุบัน'!$A$5:$CL$846,25,0),2)</f>
        <v>0</v>
      </c>
      <c r="AA253" s="32">
        <f>ROUND(VLOOKUP($B253,'3.ข้อมูลงบทดลองปัจจุบัน'!$A$5:$CL$846,26,0),2)</f>
        <v>0</v>
      </c>
      <c r="AB253" s="32">
        <f>ROUND(VLOOKUP($B253,'3.ข้อมูลงบทดลองปัจจุบัน'!$A$5:$CL$846,27,0),2)</f>
        <v>0</v>
      </c>
      <c r="AC253" s="32">
        <f>ROUND(VLOOKUP($B253,'3.ข้อมูลงบทดลองปัจจุบัน'!$A$5:$CL$846,28,0),2)</f>
        <v>0</v>
      </c>
      <c r="AD253" s="32">
        <f>ROUND(VLOOKUP($B253,'3.ข้อมูลงบทดลองปัจจุบัน'!$A$5:$CL$846,29,0),2)</f>
        <v>0</v>
      </c>
      <c r="AE253" s="32">
        <f>ROUND(VLOOKUP($B253,'3.ข้อมูลงบทดลองปัจจุบัน'!$A$5:$CL$846,30,0),2)</f>
        <v>0</v>
      </c>
      <c r="AF253" s="32">
        <f>ROUND(VLOOKUP($B253,'3.ข้อมูลงบทดลองปัจจุบัน'!$A$5:$CL$846,31,0),2)</f>
        <v>0</v>
      </c>
      <c r="AG253" s="32">
        <f>ROUND(VLOOKUP($B253,'3.ข้อมูลงบทดลองปัจจุบัน'!$A$5:$CL$846,32,0),2)</f>
        <v>0</v>
      </c>
      <c r="AH253" s="32">
        <f>ROUND(VLOOKUP($B253,'3.ข้อมูลงบทดลองปัจจุบัน'!$A$5:$CL$846,33,0),2)</f>
        <v>0</v>
      </c>
      <c r="AI253" s="32">
        <f>ROUND(VLOOKUP($B253,'3.ข้อมูลงบทดลองปัจจุบัน'!$A$5:$CL$846,34,0),2)</f>
        <v>0</v>
      </c>
      <c r="AJ253" s="32">
        <f>ROUND(VLOOKUP($B253,'3.ข้อมูลงบทดลองปัจจุบัน'!$A$5:$CL$846,35,0),2)</f>
        <v>0</v>
      </c>
      <c r="AK253" s="32">
        <f>ROUND(VLOOKUP($B253,'3.ข้อมูลงบทดลองปัจจุบัน'!$A$5:$CL$846,36,0),2)</f>
        <v>0</v>
      </c>
      <c r="AL253" s="32">
        <f>ROUND(VLOOKUP($B253,'3.ข้อมูลงบทดลองปัจจุบัน'!$A$5:$CL$846,37,0),2)</f>
        <v>9000</v>
      </c>
      <c r="AM253" s="32">
        <f>ROUND(VLOOKUP($B253,'3.ข้อมูลงบทดลองปัจจุบัน'!$A$5:$CL$846,38,0),2)</f>
        <v>0</v>
      </c>
      <c r="AN253" s="32">
        <f>ROUND(VLOOKUP($B253,'3.ข้อมูลงบทดลองปัจจุบัน'!$A$5:$CL$846,39,0),2)</f>
        <v>0</v>
      </c>
      <c r="AO253" s="32">
        <f>ROUND(VLOOKUP($B253,'3.ข้อมูลงบทดลองปัจจุบัน'!$A$5:$CL$846,40,0),2)</f>
        <v>0</v>
      </c>
      <c r="AP253" s="32">
        <f>ROUND(VLOOKUP($B253,'3.ข้อมูลงบทดลองปัจจุบัน'!$A$5:$CL$846,41,0),2)</f>
        <v>0</v>
      </c>
      <c r="AQ253" s="32">
        <f>ROUND(VLOOKUP($B253,'3.ข้อมูลงบทดลองปัจจุบัน'!$A$5:$CL$846,42,0),2)</f>
        <v>0</v>
      </c>
      <c r="AR253" s="32">
        <f>ROUND(VLOOKUP($B253,'3.ข้อมูลงบทดลองปัจจุบัน'!$A$5:$CL$846,43,0),2)</f>
        <v>0</v>
      </c>
      <c r="AS253" s="32">
        <f>ROUND(VLOOKUP($B253,'3.ข้อมูลงบทดลองปัจจุบัน'!$A$5:$CL$846,44,0),2)</f>
        <v>0</v>
      </c>
      <c r="AT253" s="32">
        <f>ROUND(VLOOKUP($B253,'3.ข้อมูลงบทดลองปัจจุบัน'!$A$5:$CL$846,45,0),2)</f>
        <v>0</v>
      </c>
      <c r="AU253" s="32">
        <f>ROUND(VLOOKUP($B253,'3.ข้อมูลงบทดลองปัจจุบัน'!$A$5:$CL$846,46,0),2)</f>
        <v>0</v>
      </c>
      <c r="AV253" s="32">
        <f>ROUND(VLOOKUP($B253,'3.ข้อมูลงบทดลองปัจจุบัน'!$A$5:$CL$846,47,0),2)</f>
        <v>0</v>
      </c>
      <c r="AW253" s="32">
        <f>ROUND(VLOOKUP($B253,'3.ข้อมูลงบทดลองปัจจุบัน'!$A$5:$CL$846,48,0),2)</f>
        <v>0</v>
      </c>
      <c r="AX253" s="32">
        <f>ROUND(VLOOKUP($B253,'3.ข้อมูลงบทดลองปัจจุบัน'!$A$5:$CL$846,49,0),2)</f>
        <v>0</v>
      </c>
      <c r="AY253" s="32">
        <f>ROUND(VLOOKUP($B253,'3.ข้อมูลงบทดลองปัจจุบัน'!$A$5:$CL$846,50,0),2)</f>
        <v>0</v>
      </c>
      <c r="AZ253" s="32">
        <f>ROUND(VLOOKUP($B253,'3.ข้อมูลงบทดลองปัจจุบัน'!$A$5:$CL$846,51,0),2)</f>
        <v>0</v>
      </c>
      <c r="BA253" s="32">
        <f>ROUND(VLOOKUP($B253,'3.ข้อมูลงบทดลองปัจจุบัน'!$A$5:$CL$846,52,0),2)</f>
        <v>0</v>
      </c>
      <c r="BB253" s="32">
        <f>ROUND(VLOOKUP($B253,'3.ข้อมูลงบทดลองปัจจุบัน'!$A$5:$CL$846,53,0),2)</f>
        <v>0</v>
      </c>
      <c r="BC253" s="32">
        <f>ROUND(VLOOKUP($B253,'3.ข้อมูลงบทดลองปัจจุบัน'!$A$5:$CL$846,54,0),2)</f>
        <v>0</v>
      </c>
      <c r="BD253" s="32">
        <f>ROUND(VLOOKUP($B253,'3.ข้อมูลงบทดลองปัจจุบัน'!$A$5:$CL$846,55,0),2)</f>
        <v>0</v>
      </c>
      <c r="BE253" s="32">
        <f>ROUND(VLOOKUP($B253,'3.ข้อมูลงบทดลองปัจจุบัน'!$A$5:$CL$846,56,0),2)</f>
        <v>0</v>
      </c>
      <c r="BF253" s="32">
        <f>ROUND(VLOOKUP($B253,'3.ข้อมูลงบทดลองปัจจุบัน'!$A$5:$CL$846,57,0),2)</f>
        <v>0</v>
      </c>
      <c r="BG253" s="32">
        <f>ROUND(VLOOKUP($B253,'3.ข้อมูลงบทดลองปัจจุบัน'!$A$5:$CL$846,58,0),2)</f>
        <v>0</v>
      </c>
      <c r="BH253" s="32">
        <f>ROUND(VLOOKUP($B253,'3.ข้อมูลงบทดลองปัจจุบัน'!$A$5:$CL$846,59,0),2)</f>
        <v>0</v>
      </c>
      <c r="BI253" s="32">
        <f>ROUND(VLOOKUP($B253,'3.ข้อมูลงบทดลองปัจจุบัน'!$A$5:$CL$846,60,0),2)</f>
        <v>0</v>
      </c>
      <c r="BJ253" s="32">
        <f>ROUND(VLOOKUP($B253,'3.ข้อมูลงบทดลองปัจจุบัน'!$A$5:$CL$846,61,0),2)</f>
        <v>0</v>
      </c>
      <c r="BK253" s="32">
        <f>ROUND(VLOOKUP($B253,'3.ข้อมูลงบทดลองปัจจุบัน'!$A$5:$CL$846,62,0),2)</f>
        <v>0</v>
      </c>
      <c r="BL253" s="32">
        <f>ROUND(VLOOKUP($B253,'3.ข้อมูลงบทดลองปัจจุบัน'!$A$5:$CL$846,63,0),2)</f>
        <v>0</v>
      </c>
      <c r="BM253" s="32">
        <f>ROUND(VLOOKUP($B253,'3.ข้อมูลงบทดลองปัจจุบัน'!$A$5:$CL$846,64,0),2)</f>
        <v>0</v>
      </c>
      <c r="BN253" s="32">
        <f>ROUND(VLOOKUP($B253,'3.ข้อมูลงบทดลองปัจจุบัน'!$A$5:$CL$846,65,0),2)</f>
        <v>0</v>
      </c>
      <c r="BO253" s="32">
        <f>ROUND(VLOOKUP($B253,'3.ข้อมูลงบทดลองปัจจุบัน'!$A$5:$CL$846,66,0),2)</f>
        <v>0</v>
      </c>
      <c r="BP253" s="32">
        <f>ROUND(VLOOKUP($B253,'3.ข้อมูลงบทดลองปัจจุบัน'!$A$5:$CL$846,67,0),2)</f>
        <v>0</v>
      </c>
      <c r="BQ253" s="32">
        <f>ROUND(VLOOKUP($B253,'3.ข้อมูลงบทดลองปัจจุบัน'!$A$5:$CL$846,68,0),2)</f>
        <v>0</v>
      </c>
      <c r="BR253" s="32">
        <f>ROUND(VLOOKUP($B253,'3.ข้อมูลงบทดลองปัจจุบัน'!$A$5:$CL$846,69,0),2)</f>
        <v>0</v>
      </c>
      <c r="BS253" s="32">
        <f>ROUND(VLOOKUP($B253,'3.ข้อมูลงบทดลองปัจจุบัน'!$A$5:$CL$846,70,0),2)</f>
        <v>0</v>
      </c>
      <c r="BT253" s="32">
        <f>ROUND(VLOOKUP($B253,'3.ข้อมูลงบทดลองปัจจุบัน'!$A$5:$CL$846,71,0),2)</f>
        <v>0</v>
      </c>
      <c r="BU253" s="32">
        <f>ROUND(VLOOKUP($B253,'3.ข้อมูลงบทดลองปัจจุบัน'!$A$5:$CL$846,72,0),2)</f>
        <v>0</v>
      </c>
      <c r="BV253" s="32">
        <f>ROUND(VLOOKUP($B253,'3.ข้อมูลงบทดลองปัจจุบัน'!$A$5:$CL$846,73,0),2)</f>
        <v>0</v>
      </c>
      <c r="BW253" s="32">
        <f>ROUND(VLOOKUP($B253,'3.ข้อมูลงบทดลองปัจจุบัน'!$A$5:$CL$846,74,0),2)</f>
        <v>0</v>
      </c>
      <c r="BX253" s="32">
        <f>ROUND(VLOOKUP($B253,'3.ข้อมูลงบทดลองปัจจุบัน'!$A$5:$CL$846,75,0),2)</f>
        <v>0</v>
      </c>
      <c r="BY253" s="32">
        <f>ROUND(VLOOKUP($B253,'3.ข้อมูลงบทดลองปัจจุบัน'!$A$5:$CL$846,76,0),2)</f>
        <v>0</v>
      </c>
      <c r="BZ253" s="32">
        <f>ROUND(VLOOKUP($B253,'3.ข้อมูลงบทดลองปัจจุบัน'!$A$5:$CL$846,77,0),2)</f>
        <v>0</v>
      </c>
      <c r="CA253" s="32">
        <f>ROUND(VLOOKUP($B253,'3.ข้อมูลงบทดลองปัจจุบัน'!$A$5:$CL$846,78,0),2)</f>
        <v>0</v>
      </c>
      <c r="CB253" s="32">
        <f>ROUND(VLOOKUP($B253,'3.ข้อมูลงบทดลองปัจจุบัน'!$A$5:$CL$846,79,0),2)</f>
        <v>0</v>
      </c>
      <c r="CC253" s="32">
        <f>ROUND(VLOOKUP($B253,'3.ข้อมูลงบทดลองปัจจุบัน'!$A$5:$CL$846,80,0),2)</f>
        <v>0</v>
      </c>
      <c r="CD253" s="32">
        <f>ROUND(VLOOKUP($B253,'3.ข้อมูลงบทดลองปัจจุบัน'!$A$5:$CL$846,81,0),2)</f>
        <v>0</v>
      </c>
      <c r="CE253" s="32">
        <f>ROUND(VLOOKUP($B253,'3.ข้อมูลงบทดลองปัจจุบัน'!$A$5:$CL$846,82,0),2)</f>
        <v>0</v>
      </c>
      <c r="CF253" s="32">
        <f>ROUND(VLOOKUP($B253,'3.ข้อมูลงบทดลองปัจจุบัน'!$A$5:$CL$846,83,0),2)</f>
        <v>0</v>
      </c>
      <c r="CG253" s="32">
        <f>ROUND(VLOOKUP($B253,'3.ข้อมูลงบทดลองปัจจุบัน'!$A$5:$CL$846,84,0),2)</f>
        <v>0</v>
      </c>
      <c r="CH253" s="32">
        <f>ROUND(VLOOKUP($B253,'3.ข้อมูลงบทดลองปัจจุบัน'!$A$5:$CL$846,85,0),2)</f>
        <v>0</v>
      </c>
      <c r="CI253" s="32">
        <f>ROUND(VLOOKUP($B253,'3.ข้อมูลงบทดลองปัจจุบัน'!$A$5:$CL$846,86,0),2)</f>
        <v>0</v>
      </c>
      <c r="CJ253" s="32">
        <f>ROUND(VLOOKUP($B253,'3.ข้อมูลงบทดลองปัจจุบัน'!$A$5:$CL$846,87,0),2)</f>
        <v>0</v>
      </c>
      <c r="CK253" s="32">
        <f>ROUND(VLOOKUP($B253,'3.ข้อมูลงบทดลองปัจจุบัน'!$A$5:$CL$846,88,0),2)</f>
        <v>0</v>
      </c>
      <c r="CL253" s="32">
        <f>ROUND(VLOOKUP($B253,'3.ข้อมูลงบทดลองปัจจุบัน'!$A$5:$CL$846,89,0),2)</f>
        <v>0</v>
      </c>
      <c r="CM253" s="32">
        <f>ROUND(VLOOKUP($B253,'3.ข้อมูลงบทดลองปัจจุบัน'!$A$5:$CL$846,90,0),2)</f>
        <v>0</v>
      </c>
      <c r="CO253" s="75"/>
    </row>
    <row r="254" spans="1:93" x14ac:dyDescent="0.7">
      <c r="A254" s="119" t="s">
        <v>2332</v>
      </c>
      <c r="B254" s="101" t="s">
        <v>382</v>
      </c>
      <c r="C254" s="120" t="s">
        <v>383</v>
      </c>
      <c r="D254" s="32">
        <f>ROUND(VLOOKUP($B254,'3.ข้อมูลงบทดลองปัจจุบัน'!$A$5:$CL$846,3,0),2)</f>
        <v>0</v>
      </c>
      <c r="E254" s="32">
        <f>ROUND(VLOOKUP($B254,'3.ข้อมูลงบทดลองปัจจุบัน'!$A$5:$CL$846,4,0),2)</f>
        <v>0</v>
      </c>
      <c r="F254" s="32">
        <f>ROUND(VLOOKUP($B254,'3.ข้อมูลงบทดลองปัจจุบัน'!$A$5:$CL$846,5,0),2)</f>
        <v>0</v>
      </c>
      <c r="G254" s="32">
        <f>ROUND(VLOOKUP($B254,'3.ข้อมูลงบทดลองปัจจุบัน'!$A$5:$CL$846,6,0),2)</f>
        <v>0</v>
      </c>
      <c r="H254" s="32">
        <f>ROUND(VLOOKUP($B254,'3.ข้อมูลงบทดลองปัจจุบัน'!$A$5:$CL$846,7,0),2)</f>
        <v>0</v>
      </c>
      <c r="I254" s="32">
        <f>ROUND(VLOOKUP($B254,'3.ข้อมูลงบทดลองปัจจุบัน'!$A$5:$CL$846,8,0),2)</f>
        <v>0</v>
      </c>
      <c r="J254" s="32">
        <f>ROUND(VLOOKUP($B254,'3.ข้อมูลงบทดลองปัจจุบัน'!$A$5:$CL$846,9,0),2)</f>
        <v>0</v>
      </c>
      <c r="K254" s="32">
        <f>ROUND(VLOOKUP($B254,'3.ข้อมูลงบทดลองปัจจุบัน'!$A$5:$CL$846,10,0),2)</f>
        <v>0</v>
      </c>
      <c r="L254" s="32">
        <f>ROUND(VLOOKUP($B254,'3.ข้อมูลงบทดลองปัจจุบัน'!$A$5:$CL$846,11,0),2)</f>
        <v>0</v>
      </c>
      <c r="M254" s="32">
        <f>ROUND(VLOOKUP($B254,'3.ข้อมูลงบทดลองปัจจุบัน'!$A$5:$CL$846,12,0),2)</f>
        <v>0</v>
      </c>
      <c r="N254" s="32">
        <f>ROUND(VLOOKUP($B254,'3.ข้อมูลงบทดลองปัจจุบัน'!$A$5:$CL$846,13,0),2)</f>
        <v>0</v>
      </c>
      <c r="O254" s="32">
        <f>ROUND(VLOOKUP($B254,'3.ข้อมูลงบทดลองปัจจุบัน'!$A$5:$CL$846,14,0),2)</f>
        <v>0</v>
      </c>
      <c r="P254" s="32">
        <f>ROUND(VLOOKUP($B254,'3.ข้อมูลงบทดลองปัจจุบัน'!$A$5:$CL$846,15,0),2)</f>
        <v>0</v>
      </c>
      <c r="Q254" s="32">
        <f>ROUND(VLOOKUP($B254,'3.ข้อมูลงบทดลองปัจจุบัน'!$A$5:$CL$846,16,0),2)</f>
        <v>0</v>
      </c>
      <c r="R254" s="32">
        <f>ROUND(VLOOKUP($B254,'3.ข้อมูลงบทดลองปัจจุบัน'!$A$5:$CL$846,17,0),2)</f>
        <v>0</v>
      </c>
      <c r="S254" s="32">
        <f>ROUND(VLOOKUP($B254,'3.ข้อมูลงบทดลองปัจจุบัน'!$A$5:$CL$846,18,0),2)</f>
        <v>0</v>
      </c>
      <c r="T254" s="32">
        <f>ROUND(VLOOKUP($B254,'3.ข้อมูลงบทดลองปัจจุบัน'!$A$5:$CL$846,19,0),2)</f>
        <v>0</v>
      </c>
      <c r="U254" s="32">
        <f>ROUND(VLOOKUP($B254,'3.ข้อมูลงบทดลองปัจจุบัน'!$A$5:$CL$846,20,0),2)</f>
        <v>0</v>
      </c>
      <c r="V254" s="32">
        <f>ROUND(VLOOKUP($B254,'3.ข้อมูลงบทดลองปัจจุบัน'!$A$5:$CL$846,21,0),2)</f>
        <v>0</v>
      </c>
      <c r="W254" s="32">
        <f>ROUND(VLOOKUP($B254,'3.ข้อมูลงบทดลองปัจจุบัน'!$A$5:$CL$846,22,0),2)</f>
        <v>0</v>
      </c>
      <c r="X254" s="32">
        <f>ROUND(VLOOKUP($B254,'3.ข้อมูลงบทดลองปัจจุบัน'!$A$5:$CL$846,23,0),2)</f>
        <v>0</v>
      </c>
      <c r="Y254" s="32">
        <f>ROUND(VLOOKUP($B254,'3.ข้อมูลงบทดลองปัจจุบัน'!$A$5:$CL$846,24,0),2)</f>
        <v>0</v>
      </c>
      <c r="Z254" s="32">
        <f>ROUND(VLOOKUP($B254,'3.ข้อมูลงบทดลองปัจจุบัน'!$A$5:$CL$846,25,0),2)</f>
        <v>0</v>
      </c>
      <c r="AA254" s="32">
        <f>ROUND(VLOOKUP($B254,'3.ข้อมูลงบทดลองปัจจุบัน'!$A$5:$CL$846,26,0),2)</f>
        <v>0</v>
      </c>
      <c r="AB254" s="32">
        <f>ROUND(VLOOKUP($B254,'3.ข้อมูลงบทดลองปัจจุบัน'!$A$5:$CL$846,27,0),2)</f>
        <v>0</v>
      </c>
      <c r="AC254" s="32">
        <f>ROUND(VLOOKUP($B254,'3.ข้อมูลงบทดลองปัจจุบัน'!$A$5:$CL$846,28,0),2)</f>
        <v>0</v>
      </c>
      <c r="AD254" s="32">
        <f>ROUND(VLOOKUP($B254,'3.ข้อมูลงบทดลองปัจจุบัน'!$A$5:$CL$846,29,0),2)</f>
        <v>0</v>
      </c>
      <c r="AE254" s="32">
        <f>ROUND(VLOOKUP($B254,'3.ข้อมูลงบทดลองปัจจุบัน'!$A$5:$CL$846,30,0),2)</f>
        <v>0</v>
      </c>
      <c r="AF254" s="32">
        <f>ROUND(VLOOKUP($B254,'3.ข้อมูลงบทดลองปัจจุบัน'!$A$5:$CL$846,31,0),2)</f>
        <v>0</v>
      </c>
      <c r="AG254" s="32">
        <f>ROUND(VLOOKUP($B254,'3.ข้อมูลงบทดลองปัจจุบัน'!$A$5:$CL$846,32,0),2)</f>
        <v>0</v>
      </c>
      <c r="AH254" s="32">
        <f>ROUND(VLOOKUP($B254,'3.ข้อมูลงบทดลองปัจจุบัน'!$A$5:$CL$846,33,0),2)</f>
        <v>0</v>
      </c>
      <c r="AI254" s="32">
        <f>ROUND(VLOOKUP($B254,'3.ข้อมูลงบทดลองปัจจุบัน'!$A$5:$CL$846,34,0),2)</f>
        <v>0</v>
      </c>
      <c r="AJ254" s="32">
        <f>ROUND(VLOOKUP($B254,'3.ข้อมูลงบทดลองปัจจุบัน'!$A$5:$CL$846,35,0),2)</f>
        <v>0</v>
      </c>
      <c r="AK254" s="32">
        <f>ROUND(VLOOKUP($B254,'3.ข้อมูลงบทดลองปัจจุบัน'!$A$5:$CL$846,36,0),2)</f>
        <v>0</v>
      </c>
      <c r="AL254" s="32">
        <f>ROUND(VLOOKUP($B254,'3.ข้อมูลงบทดลองปัจจุบัน'!$A$5:$CL$846,37,0),2)</f>
        <v>0</v>
      </c>
      <c r="AM254" s="32">
        <f>ROUND(VLOOKUP($B254,'3.ข้อมูลงบทดลองปัจจุบัน'!$A$5:$CL$846,38,0),2)</f>
        <v>0</v>
      </c>
      <c r="AN254" s="32">
        <f>ROUND(VLOOKUP($B254,'3.ข้อมูลงบทดลองปัจจุบัน'!$A$5:$CL$846,39,0),2)</f>
        <v>0</v>
      </c>
      <c r="AO254" s="32">
        <f>ROUND(VLOOKUP($B254,'3.ข้อมูลงบทดลองปัจจุบัน'!$A$5:$CL$846,40,0),2)</f>
        <v>0</v>
      </c>
      <c r="AP254" s="32">
        <f>ROUND(VLOOKUP($B254,'3.ข้อมูลงบทดลองปัจจุบัน'!$A$5:$CL$846,41,0),2)</f>
        <v>0</v>
      </c>
      <c r="AQ254" s="32">
        <f>ROUND(VLOOKUP($B254,'3.ข้อมูลงบทดลองปัจจุบัน'!$A$5:$CL$846,42,0),2)</f>
        <v>0</v>
      </c>
      <c r="AR254" s="32">
        <f>ROUND(VLOOKUP($B254,'3.ข้อมูลงบทดลองปัจจุบัน'!$A$5:$CL$846,43,0),2)</f>
        <v>0</v>
      </c>
      <c r="AS254" s="32">
        <f>ROUND(VLOOKUP($B254,'3.ข้อมูลงบทดลองปัจจุบัน'!$A$5:$CL$846,44,0),2)</f>
        <v>143000</v>
      </c>
      <c r="AT254" s="32">
        <f>ROUND(VLOOKUP($B254,'3.ข้อมูลงบทดลองปัจจุบัน'!$A$5:$CL$846,45,0),2)</f>
        <v>0</v>
      </c>
      <c r="AU254" s="32">
        <f>ROUND(VLOOKUP($B254,'3.ข้อมูลงบทดลองปัจจุบัน'!$A$5:$CL$846,46,0),2)</f>
        <v>0</v>
      </c>
      <c r="AV254" s="32">
        <f>ROUND(VLOOKUP($B254,'3.ข้อมูลงบทดลองปัจจุบัน'!$A$5:$CL$846,47,0),2)</f>
        <v>0</v>
      </c>
      <c r="AW254" s="32">
        <f>ROUND(VLOOKUP($B254,'3.ข้อมูลงบทดลองปัจจุบัน'!$A$5:$CL$846,48,0),2)</f>
        <v>0</v>
      </c>
      <c r="AX254" s="32">
        <f>ROUND(VLOOKUP($B254,'3.ข้อมูลงบทดลองปัจจุบัน'!$A$5:$CL$846,49,0),2)</f>
        <v>0</v>
      </c>
      <c r="AY254" s="32">
        <f>ROUND(VLOOKUP($B254,'3.ข้อมูลงบทดลองปัจจุบัน'!$A$5:$CL$846,50,0),2)</f>
        <v>0</v>
      </c>
      <c r="AZ254" s="32">
        <f>ROUND(VLOOKUP($B254,'3.ข้อมูลงบทดลองปัจจุบัน'!$A$5:$CL$846,51,0),2)</f>
        <v>0</v>
      </c>
      <c r="BA254" s="32">
        <f>ROUND(VLOOKUP($B254,'3.ข้อมูลงบทดลองปัจจุบัน'!$A$5:$CL$846,52,0),2)</f>
        <v>0</v>
      </c>
      <c r="BB254" s="32">
        <f>ROUND(VLOOKUP($B254,'3.ข้อมูลงบทดลองปัจจุบัน'!$A$5:$CL$846,53,0),2)</f>
        <v>0</v>
      </c>
      <c r="BC254" s="32">
        <f>ROUND(VLOOKUP($B254,'3.ข้อมูลงบทดลองปัจจุบัน'!$A$5:$CL$846,54,0),2)</f>
        <v>0</v>
      </c>
      <c r="BD254" s="32">
        <f>ROUND(VLOOKUP($B254,'3.ข้อมูลงบทดลองปัจจุบัน'!$A$5:$CL$846,55,0),2)</f>
        <v>0</v>
      </c>
      <c r="BE254" s="32">
        <f>ROUND(VLOOKUP($B254,'3.ข้อมูลงบทดลองปัจจุบัน'!$A$5:$CL$846,56,0),2)</f>
        <v>0</v>
      </c>
      <c r="BF254" s="32">
        <f>ROUND(VLOOKUP($B254,'3.ข้อมูลงบทดลองปัจจุบัน'!$A$5:$CL$846,57,0),2)</f>
        <v>0</v>
      </c>
      <c r="BG254" s="32">
        <f>ROUND(VLOOKUP($B254,'3.ข้อมูลงบทดลองปัจจุบัน'!$A$5:$CL$846,58,0),2)</f>
        <v>0</v>
      </c>
      <c r="BH254" s="32">
        <f>ROUND(VLOOKUP($B254,'3.ข้อมูลงบทดลองปัจจุบัน'!$A$5:$CL$846,59,0),2)</f>
        <v>0</v>
      </c>
      <c r="BI254" s="32">
        <f>ROUND(VLOOKUP($B254,'3.ข้อมูลงบทดลองปัจจุบัน'!$A$5:$CL$846,60,0),2)</f>
        <v>0</v>
      </c>
      <c r="BJ254" s="32">
        <f>ROUND(VLOOKUP($B254,'3.ข้อมูลงบทดลองปัจจุบัน'!$A$5:$CL$846,61,0),2)</f>
        <v>0</v>
      </c>
      <c r="BK254" s="32">
        <f>ROUND(VLOOKUP($B254,'3.ข้อมูลงบทดลองปัจจุบัน'!$A$5:$CL$846,62,0),2)</f>
        <v>0</v>
      </c>
      <c r="BL254" s="32">
        <f>ROUND(VLOOKUP($B254,'3.ข้อมูลงบทดลองปัจจุบัน'!$A$5:$CL$846,63,0),2)</f>
        <v>0</v>
      </c>
      <c r="BM254" s="32">
        <f>ROUND(VLOOKUP($B254,'3.ข้อมูลงบทดลองปัจจุบัน'!$A$5:$CL$846,64,0),2)</f>
        <v>0</v>
      </c>
      <c r="BN254" s="32">
        <f>ROUND(VLOOKUP($B254,'3.ข้อมูลงบทดลองปัจจุบัน'!$A$5:$CL$846,65,0),2)</f>
        <v>0</v>
      </c>
      <c r="BO254" s="32">
        <f>ROUND(VLOOKUP($B254,'3.ข้อมูลงบทดลองปัจจุบัน'!$A$5:$CL$846,66,0),2)</f>
        <v>0</v>
      </c>
      <c r="BP254" s="32">
        <f>ROUND(VLOOKUP($B254,'3.ข้อมูลงบทดลองปัจจุบัน'!$A$5:$CL$846,67,0),2)</f>
        <v>0</v>
      </c>
      <c r="BQ254" s="32">
        <f>ROUND(VLOOKUP($B254,'3.ข้อมูลงบทดลองปัจจุบัน'!$A$5:$CL$846,68,0),2)</f>
        <v>0</v>
      </c>
      <c r="BR254" s="32">
        <f>ROUND(VLOOKUP($B254,'3.ข้อมูลงบทดลองปัจจุบัน'!$A$5:$CL$846,69,0),2)</f>
        <v>0</v>
      </c>
      <c r="BS254" s="32">
        <f>ROUND(VLOOKUP($B254,'3.ข้อมูลงบทดลองปัจจุบัน'!$A$5:$CL$846,70,0),2)</f>
        <v>91400</v>
      </c>
      <c r="BT254" s="32">
        <f>ROUND(VLOOKUP($B254,'3.ข้อมูลงบทดลองปัจจุบัน'!$A$5:$CL$846,71,0),2)</f>
        <v>0</v>
      </c>
      <c r="BU254" s="32">
        <f>ROUND(VLOOKUP($B254,'3.ข้อมูลงบทดลองปัจจุบัน'!$A$5:$CL$846,72,0),2)</f>
        <v>0</v>
      </c>
      <c r="BV254" s="32">
        <f>ROUND(VLOOKUP($B254,'3.ข้อมูลงบทดลองปัจจุบัน'!$A$5:$CL$846,73,0),2)</f>
        <v>0</v>
      </c>
      <c r="BW254" s="32">
        <f>ROUND(VLOOKUP($B254,'3.ข้อมูลงบทดลองปัจจุบัน'!$A$5:$CL$846,74,0),2)</f>
        <v>0</v>
      </c>
      <c r="BX254" s="32">
        <f>ROUND(VLOOKUP($B254,'3.ข้อมูลงบทดลองปัจจุบัน'!$A$5:$CL$846,75,0),2)</f>
        <v>0</v>
      </c>
      <c r="BY254" s="32">
        <f>ROUND(VLOOKUP($B254,'3.ข้อมูลงบทดลองปัจจุบัน'!$A$5:$CL$846,76,0),2)</f>
        <v>0</v>
      </c>
      <c r="BZ254" s="32">
        <f>ROUND(VLOOKUP($B254,'3.ข้อมูลงบทดลองปัจจุบัน'!$A$5:$CL$846,77,0),2)</f>
        <v>0</v>
      </c>
      <c r="CA254" s="32">
        <f>ROUND(VLOOKUP($B254,'3.ข้อมูลงบทดลองปัจจุบัน'!$A$5:$CL$846,78,0),2)</f>
        <v>0</v>
      </c>
      <c r="CB254" s="32">
        <f>ROUND(VLOOKUP($B254,'3.ข้อมูลงบทดลองปัจจุบัน'!$A$5:$CL$846,79,0),2)</f>
        <v>0</v>
      </c>
      <c r="CC254" s="32">
        <f>ROUND(VLOOKUP($B254,'3.ข้อมูลงบทดลองปัจจุบัน'!$A$5:$CL$846,80,0),2)</f>
        <v>0</v>
      </c>
      <c r="CD254" s="32">
        <f>ROUND(VLOOKUP($B254,'3.ข้อมูลงบทดลองปัจจุบัน'!$A$5:$CL$846,81,0),2)</f>
        <v>0</v>
      </c>
      <c r="CE254" s="32">
        <f>ROUND(VLOOKUP($B254,'3.ข้อมูลงบทดลองปัจจุบัน'!$A$5:$CL$846,82,0),2)</f>
        <v>0</v>
      </c>
      <c r="CF254" s="32">
        <f>ROUND(VLOOKUP($B254,'3.ข้อมูลงบทดลองปัจจุบัน'!$A$5:$CL$846,83,0),2)</f>
        <v>0</v>
      </c>
      <c r="CG254" s="32">
        <f>ROUND(VLOOKUP($B254,'3.ข้อมูลงบทดลองปัจจุบัน'!$A$5:$CL$846,84,0),2)</f>
        <v>0</v>
      </c>
      <c r="CH254" s="32">
        <f>ROUND(VLOOKUP($B254,'3.ข้อมูลงบทดลองปัจจุบัน'!$A$5:$CL$846,85,0),2)</f>
        <v>0</v>
      </c>
      <c r="CI254" s="32">
        <f>ROUND(VLOOKUP($B254,'3.ข้อมูลงบทดลองปัจจุบัน'!$A$5:$CL$846,86,0),2)</f>
        <v>0</v>
      </c>
      <c r="CJ254" s="32">
        <f>ROUND(VLOOKUP($B254,'3.ข้อมูลงบทดลองปัจจุบัน'!$A$5:$CL$846,87,0),2)</f>
        <v>0</v>
      </c>
      <c r="CK254" s="32">
        <f>ROUND(VLOOKUP($B254,'3.ข้อมูลงบทดลองปัจจุบัน'!$A$5:$CL$846,88,0),2)</f>
        <v>0</v>
      </c>
      <c r="CL254" s="32">
        <f>ROUND(VLOOKUP($B254,'3.ข้อมูลงบทดลองปัจจุบัน'!$A$5:$CL$846,89,0),2)</f>
        <v>0</v>
      </c>
      <c r="CM254" s="32">
        <f>ROUND(VLOOKUP($B254,'3.ข้อมูลงบทดลองปัจจุบัน'!$A$5:$CL$846,90,0),2)</f>
        <v>0</v>
      </c>
      <c r="CO254" s="75"/>
    </row>
    <row r="255" spans="1:93" x14ac:dyDescent="0.7">
      <c r="A255" s="119" t="s">
        <v>2332</v>
      </c>
      <c r="B255" s="101" t="s">
        <v>384</v>
      </c>
      <c r="C255" s="120" t="s">
        <v>385</v>
      </c>
      <c r="D255" s="32">
        <f>ROUND(VLOOKUP($B255,'3.ข้อมูลงบทดลองปัจจุบัน'!$A$5:$CL$846,3,0),2)</f>
        <v>0</v>
      </c>
      <c r="E255" s="32">
        <f>ROUND(VLOOKUP($B255,'3.ข้อมูลงบทดลองปัจจุบัน'!$A$5:$CL$846,4,0),2)</f>
        <v>0</v>
      </c>
      <c r="F255" s="32">
        <f>ROUND(VLOOKUP($B255,'3.ข้อมูลงบทดลองปัจจุบัน'!$A$5:$CL$846,5,0),2)</f>
        <v>0</v>
      </c>
      <c r="G255" s="32">
        <f>ROUND(VLOOKUP($B255,'3.ข้อมูลงบทดลองปัจจุบัน'!$A$5:$CL$846,6,0),2)</f>
        <v>0</v>
      </c>
      <c r="H255" s="32">
        <f>ROUND(VLOOKUP($B255,'3.ข้อมูลงบทดลองปัจจุบัน'!$A$5:$CL$846,7,0),2)</f>
        <v>0</v>
      </c>
      <c r="I255" s="32">
        <f>ROUND(VLOOKUP($B255,'3.ข้อมูลงบทดลองปัจจุบัน'!$A$5:$CL$846,8,0),2)</f>
        <v>0</v>
      </c>
      <c r="J255" s="32">
        <f>ROUND(VLOOKUP($B255,'3.ข้อมูลงบทดลองปัจจุบัน'!$A$5:$CL$846,9,0),2)</f>
        <v>0</v>
      </c>
      <c r="K255" s="32">
        <f>ROUND(VLOOKUP($B255,'3.ข้อมูลงบทดลองปัจจุบัน'!$A$5:$CL$846,10,0),2)</f>
        <v>0</v>
      </c>
      <c r="L255" s="32">
        <f>ROUND(VLOOKUP($B255,'3.ข้อมูลงบทดลองปัจจุบัน'!$A$5:$CL$846,11,0),2)</f>
        <v>0</v>
      </c>
      <c r="M255" s="32">
        <f>ROUND(VLOOKUP($B255,'3.ข้อมูลงบทดลองปัจจุบัน'!$A$5:$CL$846,12,0),2)</f>
        <v>0</v>
      </c>
      <c r="N255" s="32">
        <f>ROUND(VLOOKUP($B255,'3.ข้อมูลงบทดลองปัจจุบัน'!$A$5:$CL$846,13,0),2)</f>
        <v>24004.04</v>
      </c>
      <c r="O255" s="32">
        <f>ROUND(VLOOKUP($B255,'3.ข้อมูลงบทดลองปัจจุบัน'!$A$5:$CL$846,14,0),2)</f>
        <v>126.37</v>
      </c>
      <c r="P255" s="32">
        <f>ROUND(VLOOKUP($B255,'3.ข้อมูลงบทดลองปัจจุบัน'!$A$5:$CL$846,15,0),2)</f>
        <v>3974.4</v>
      </c>
      <c r="Q255" s="32">
        <f>ROUND(VLOOKUP($B255,'3.ข้อมูลงบทดลองปัจจุบัน'!$A$5:$CL$846,16,0),2)</f>
        <v>0</v>
      </c>
      <c r="R255" s="32">
        <f>ROUND(VLOOKUP($B255,'3.ข้อมูลงบทดลองปัจจุบัน'!$A$5:$CL$846,17,0),2)</f>
        <v>0</v>
      </c>
      <c r="S255" s="32">
        <f>ROUND(VLOOKUP($B255,'3.ข้อมูลงบทดลองปัจจุบัน'!$A$5:$CL$846,18,0),2)</f>
        <v>0</v>
      </c>
      <c r="T255" s="32">
        <f>ROUND(VLOOKUP($B255,'3.ข้อมูลงบทดลองปัจจุบัน'!$A$5:$CL$846,19,0),2)</f>
        <v>0</v>
      </c>
      <c r="U255" s="32">
        <f>ROUND(VLOOKUP($B255,'3.ข้อมูลงบทดลองปัจจุบัน'!$A$5:$CL$846,20,0),2)</f>
        <v>0</v>
      </c>
      <c r="V255" s="32">
        <f>ROUND(VLOOKUP($B255,'3.ข้อมูลงบทดลองปัจจุบัน'!$A$5:$CL$846,21,0),2)</f>
        <v>0</v>
      </c>
      <c r="W255" s="32">
        <f>ROUND(VLOOKUP($B255,'3.ข้อมูลงบทดลองปัจจุบัน'!$A$5:$CL$846,22,0),2)</f>
        <v>0</v>
      </c>
      <c r="X255" s="32">
        <f>ROUND(VLOOKUP($B255,'3.ข้อมูลงบทดลองปัจจุบัน'!$A$5:$CL$846,23,0),2)</f>
        <v>0</v>
      </c>
      <c r="Y255" s="32">
        <f>ROUND(VLOOKUP($B255,'3.ข้อมูลงบทดลองปัจจุบัน'!$A$5:$CL$846,24,0),2)</f>
        <v>0</v>
      </c>
      <c r="Z255" s="32">
        <f>ROUND(VLOOKUP($B255,'3.ข้อมูลงบทดลองปัจจุบัน'!$A$5:$CL$846,25,0),2)</f>
        <v>0</v>
      </c>
      <c r="AA255" s="32">
        <f>ROUND(VLOOKUP($B255,'3.ข้อมูลงบทดลองปัจจุบัน'!$A$5:$CL$846,26,0),2)</f>
        <v>0</v>
      </c>
      <c r="AB255" s="32">
        <f>ROUND(VLOOKUP($B255,'3.ข้อมูลงบทดลองปัจจุบัน'!$A$5:$CL$846,27,0),2)</f>
        <v>0</v>
      </c>
      <c r="AC255" s="32">
        <f>ROUND(VLOOKUP($B255,'3.ข้อมูลงบทดลองปัจจุบัน'!$A$5:$CL$846,28,0),2)</f>
        <v>0</v>
      </c>
      <c r="AD255" s="32">
        <f>ROUND(VLOOKUP($B255,'3.ข้อมูลงบทดลองปัจจุบัน'!$A$5:$CL$846,29,0),2)</f>
        <v>0</v>
      </c>
      <c r="AE255" s="32">
        <f>ROUND(VLOOKUP($B255,'3.ข้อมูลงบทดลองปัจจุบัน'!$A$5:$CL$846,30,0),2)</f>
        <v>0</v>
      </c>
      <c r="AF255" s="32">
        <f>ROUND(VLOOKUP($B255,'3.ข้อมูลงบทดลองปัจจุบัน'!$A$5:$CL$846,31,0),2)</f>
        <v>0</v>
      </c>
      <c r="AG255" s="32">
        <f>ROUND(VLOOKUP($B255,'3.ข้อมูลงบทดลองปัจจุบัน'!$A$5:$CL$846,32,0),2)</f>
        <v>0</v>
      </c>
      <c r="AH255" s="32">
        <f>ROUND(VLOOKUP($B255,'3.ข้อมูลงบทดลองปัจจุบัน'!$A$5:$CL$846,33,0),2)</f>
        <v>0</v>
      </c>
      <c r="AI255" s="32">
        <f>ROUND(VLOOKUP($B255,'3.ข้อมูลงบทดลองปัจจุบัน'!$A$5:$CL$846,34,0),2)</f>
        <v>0</v>
      </c>
      <c r="AJ255" s="32">
        <f>ROUND(VLOOKUP($B255,'3.ข้อมูลงบทดลองปัจจุบัน'!$A$5:$CL$846,35,0),2)</f>
        <v>0</v>
      </c>
      <c r="AK255" s="32">
        <f>ROUND(VLOOKUP($B255,'3.ข้อมูลงบทดลองปัจจุบัน'!$A$5:$CL$846,36,0),2)</f>
        <v>0</v>
      </c>
      <c r="AL255" s="32">
        <f>ROUND(VLOOKUP($B255,'3.ข้อมูลงบทดลองปัจจุบัน'!$A$5:$CL$846,37,0),2)</f>
        <v>0</v>
      </c>
      <c r="AM255" s="32">
        <f>ROUND(VLOOKUP($B255,'3.ข้อมูลงบทดลองปัจจุบัน'!$A$5:$CL$846,38,0),2)</f>
        <v>0</v>
      </c>
      <c r="AN255" s="32">
        <f>ROUND(VLOOKUP($B255,'3.ข้อมูลงบทดลองปัจจุบัน'!$A$5:$CL$846,39,0),2)</f>
        <v>0</v>
      </c>
      <c r="AO255" s="32">
        <f>ROUND(VLOOKUP($B255,'3.ข้อมูลงบทดลองปัจจุบัน'!$A$5:$CL$846,40,0),2)</f>
        <v>0</v>
      </c>
      <c r="AP255" s="32">
        <f>ROUND(VLOOKUP($B255,'3.ข้อมูลงบทดลองปัจจุบัน'!$A$5:$CL$846,41,0),2)</f>
        <v>0</v>
      </c>
      <c r="AQ255" s="32">
        <f>ROUND(VLOOKUP($B255,'3.ข้อมูลงบทดลองปัจจุบัน'!$A$5:$CL$846,42,0),2)</f>
        <v>0</v>
      </c>
      <c r="AR255" s="32">
        <f>ROUND(VLOOKUP($B255,'3.ข้อมูลงบทดลองปัจจุบัน'!$A$5:$CL$846,43,0),2)</f>
        <v>0</v>
      </c>
      <c r="AS255" s="32">
        <f>ROUND(VLOOKUP($B255,'3.ข้อมูลงบทดลองปัจจุบัน'!$A$5:$CL$846,44,0),2)</f>
        <v>0</v>
      </c>
      <c r="AT255" s="32">
        <f>ROUND(VLOOKUP($B255,'3.ข้อมูลงบทดลองปัจจุบัน'!$A$5:$CL$846,45,0),2)</f>
        <v>0</v>
      </c>
      <c r="AU255" s="32">
        <f>ROUND(VLOOKUP($B255,'3.ข้อมูลงบทดลองปัจจุบัน'!$A$5:$CL$846,46,0),2)</f>
        <v>0</v>
      </c>
      <c r="AV255" s="32">
        <f>ROUND(VLOOKUP($B255,'3.ข้อมูลงบทดลองปัจจุบัน'!$A$5:$CL$846,47,0),2)</f>
        <v>0</v>
      </c>
      <c r="AW255" s="32">
        <f>ROUND(VLOOKUP($B255,'3.ข้อมูลงบทดลองปัจจุบัน'!$A$5:$CL$846,48,0),2)</f>
        <v>0</v>
      </c>
      <c r="AX255" s="32">
        <f>ROUND(VLOOKUP($B255,'3.ข้อมูลงบทดลองปัจจุบัน'!$A$5:$CL$846,49,0),2)</f>
        <v>0</v>
      </c>
      <c r="AY255" s="32">
        <f>ROUND(VLOOKUP($B255,'3.ข้อมูลงบทดลองปัจจุบัน'!$A$5:$CL$846,50,0),2)</f>
        <v>0</v>
      </c>
      <c r="AZ255" s="32">
        <f>ROUND(VLOOKUP($B255,'3.ข้อมูลงบทดลองปัจจุบัน'!$A$5:$CL$846,51,0),2)</f>
        <v>0</v>
      </c>
      <c r="BA255" s="32">
        <f>ROUND(VLOOKUP($B255,'3.ข้อมูลงบทดลองปัจจุบัน'!$A$5:$CL$846,52,0),2)</f>
        <v>0</v>
      </c>
      <c r="BB255" s="32">
        <f>ROUND(VLOOKUP($B255,'3.ข้อมูลงบทดลองปัจจุบัน'!$A$5:$CL$846,53,0),2)</f>
        <v>80.540000000000006</v>
      </c>
      <c r="BC255" s="32">
        <f>ROUND(VLOOKUP($B255,'3.ข้อมูลงบทดลองปัจจุบัน'!$A$5:$CL$846,54,0),2)</f>
        <v>0</v>
      </c>
      <c r="BD255" s="32">
        <f>ROUND(VLOOKUP($B255,'3.ข้อมูลงบทดลองปัจจุบัน'!$A$5:$CL$846,55,0),2)</f>
        <v>6977.25</v>
      </c>
      <c r="BE255" s="32">
        <f>ROUND(VLOOKUP($B255,'3.ข้อมูลงบทดลองปัจจุบัน'!$A$5:$CL$846,56,0),2)</f>
        <v>0</v>
      </c>
      <c r="BF255" s="32">
        <f>ROUND(VLOOKUP($B255,'3.ข้อมูลงบทดลองปัจจุบัน'!$A$5:$CL$846,57,0),2)</f>
        <v>0</v>
      </c>
      <c r="BG255" s="32">
        <f>ROUND(VLOOKUP($B255,'3.ข้อมูลงบทดลองปัจจุบัน'!$A$5:$CL$846,58,0),2)</f>
        <v>0</v>
      </c>
      <c r="BH255" s="32">
        <f>ROUND(VLOOKUP($B255,'3.ข้อมูลงบทดลองปัจจุบัน'!$A$5:$CL$846,59,0),2)</f>
        <v>0</v>
      </c>
      <c r="BI255" s="32">
        <f>ROUND(VLOOKUP($B255,'3.ข้อมูลงบทดลองปัจจุบัน'!$A$5:$CL$846,60,0),2)</f>
        <v>0</v>
      </c>
      <c r="BJ255" s="32">
        <f>ROUND(VLOOKUP($B255,'3.ข้อมูลงบทดลองปัจจุบัน'!$A$5:$CL$846,61,0),2)</f>
        <v>0</v>
      </c>
      <c r="BK255" s="32">
        <f>ROUND(VLOOKUP($B255,'3.ข้อมูลงบทดลองปัจจุบัน'!$A$5:$CL$846,62,0),2)</f>
        <v>0</v>
      </c>
      <c r="BL255" s="32">
        <f>ROUND(VLOOKUP($B255,'3.ข้อมูลงบทดลองปัจจุบัน'!$A$5:$CL$846,63,0),2)</f>
        <v>0</v>
      </c>
      <c r="BM255" s="32">
        <f>ROUND(VLOOKUP($B255,'3.ข้อมูลงบทดลองปัจจุบัน'!$A$5:$CL$846,64,0),2)</f>
        <v>29.33</v>
      </c>
      <c r="BN255" s="32">
        <f>ROUND(VLOOKUP($B255,'3.ข้อมูลงบทดลองปัจจุบัน'!$A$5:$CL$846,65,0),2)</f>
        <v>0</v>
      </c>
      <c r="BO255" s="32">
        <f>ROUND(VLOOKUP($B255,'3.ข้อมูลงบทดลองปัจจุบัน'!$A$5:$CL$846,66,0),2)</f>
        <v>0</v>
      </c>
      <c r="BP255" s="32">
        <f>ROUND(VLOOKUP($B255,'3.ข้อมูลงบทดลองปัจจุบัน'!$A$5:$CL$846,67,0),2)</f>
        <v>0</v>
      </c>
      <c r="BQ255" s="32">
        <f>ROUND(VLOOKUP($B255,'3.ข้อมูลงบทดลองปัจจุบัน'!$A$5:$CL$846,68,0),2)</f>
        <v>0</v>
      </c>
      <c r="BR255" s="32">
        <f>ROUND(VLOOKUP($B255,'3.ข้อมูลงบทดลองปัจจุบัน'!$A$5:$CL$846,69,0),2)</f>
        <v>0</v>
      </c>
      <c r="BS255" s="32">
        <f>ROUND(VLOOKUP($B255,'3.ข้อมูลงบทดลองปัจจุบัน'!$A$5:$CL$846,70,0),2)</f>
        <v>90396.08</v>
      </c>
      <c r="BT255" s="32">
        <f>ROUND(VLOOKUP($B255,'3.ข้อมูลงบทดลองปัจจุบัน'!$A$5:$CL$846,71,0),2)</f>
        <v>0</v>
      </c>
      <c r="BU255" s="32">
        <f>ROUND(VLOOKUP($B255,'3.ข้อมูลงบทดลองปัจจุบัน'!$A$5:$CL$846,72,0),2)</f>
        <v>0</v>
      </c>
      <c r="BV255" s="32">
        <f>ROUND(VLOOKUP($B255,'3.ข้อมูลงบทดลองปัจจุบัน'!$A$5:$CL$846,73,0),2)</f>
        <v>0</v>
      </c>
      <c r="BW255" s="32">
        <f>ROUND(VLOOKUP($B255,'3.ข้อมูลงบทดลองปัจจุบัน'!$A$5:$CL$846,74,0),2)</f>
        <v>0</v>
      </c>
      <c r="BX255" s="32">
        <f>ROUND(VLOOKUP($B255,'3.ข้อมูลงบทดลองปัจจุบัน'!$A$5:$CL$846,75,0),2)</f>
        <v>0</v>
      </c>
      <c r="BY255" s="32">
        <f>ROUND(VLOOKUP($B255,'3.ข้อมูลงบทดลองปัจจุบัน'!$A$5:$CL$846,76,0),2)</f>
        <v>0</v>
      </c>
      <c r="BZ255" s="32">
        <f>ROUND(VLOOKUP($B255,'3.ข้อมูลงบทดลองปัจจุบัน'!$A$5:$CL$846,77,0),2)</f>
        <v>0</v>
      </c>
      <c r="CA255" s="32">
        <f>ROUND(VLOOKUP($B255,'3.ข้อมูลงบทดลองปัจจุบัน'!$A$5:$CL$846,78,0),2)</f>
        <v>0</v>
      </c>
      <c r="CB255" s="32">
        <f>ROUND(VLOOKUP($B255,'3.ข้อมูลงบทดลองปัจจุบัน'!$A$5:$CL$846,79,0),2)</f>
        <v>0</v>
      </c>
      <c r="CC255" s="32">
        <f>ROUND(VLOOKUP($B255,'3.ข้อมูลงบทดลองปัจจุบัน'!$A$5:$CL$846,80,0),2)</f>
        <v>0</v>
      </c>
      <c r="CD255" s="32">
        <f>ROUND(VLOOKUP($B255,'3.ข้อมูลงบทดลองปัจจุบัน'!$A$5:$CL$846,81,0),2)</f>
        <v>0</v>
      </c>
      <c r="CE255" s="32">
        <f>ROUND(VLOOKUP($B255,'3.ข้อมูลงบทดลองปัจจุบัน'!$A$5:$CL$846,82,0),2)</f>
        <v>0</v>
      </c>
      <c r="CF255" s="32">
        <f>ROUND(VLOOKUP($B255,'3.ข้อมูลงบทดลองปัจจุบัน'!$A$5:$CL$846,83,0),2)</f>
        <v>0</v>
      </c>
      <c r="CG255" s="32">
        <f>ROUND(VLOOKUP($B255,'3.ข้อมูลงบทดลองปัจจุบัน'!$A$5:$CL$846,84,0),2)</f>
        <v>0</v>
      </c>
      <c r="CH255" s="32">
        <f>ROUND(VLOOKUP($B255,'3.ข้อมูลงบทดลองปัจจุบัน'!$A$5:$CL$846,85,0),2)</f>
        <v>0</v>
      </c>
      <c r="CI255" s="32">
        <f>ROUND(VLOOKUP($B255,'3.ข้อมูลงบทดลองปัจจุบัน'!$A$5:$CL$846,86,0),2)</f>
        <v>0</v>
      </c>
      <c r="CJ255" s="32">
        <f>ROUND(VLOOKUP($B255,'3.ข้อมูลงบทดลองปัจจุบัน'!$A$5:$CL$846,87,0),2)</f>
        <v>0</v>
      </c>
      <c r="CK255" s="32">
        <f>ROUND(VLOOKUP($B255,'3.ข้อมูลงบทดลองปัจจุบัน'!$A$5:$CL$846,88,0),2)</f>
        <v>0</v>
      </c>
      <c r="CL255" s="32">
        <f>ROUND(VLOOKUP($B255,'3.ข้อมูลงบทดลองปัจจุบัน'!$A$5:$CL$846,89,0),2)</f>
        <v>0</v>
      </c>
      <c r="CM255" s="32">
        <f>ROUND(VLOOKUP($B255,'3.ข้อมูลงบทดลองปัจจุบัน'!$A$5:$CL$846,90,0),2)</f>
        <v>0</v>
      </c>
      <c r="CO255" s="75"/>
    </row>
    <row r="256" spans="1:93" x14ac:dyDescent="0.7">
      <c r="A256" s="119" t="s">
        <v>2332</v>
      </c>
      <c r="B256" s="101" t="s">
        <v>386</v>
      </c>
      <c r="C256" s="120" t="s">
        <v>387</v>
      </c>
      <c r="D256" s="32">
        <f>ROUND(VLOOKUP($B256,'3.ข้อมูลงบทดลองปัจจุบัน'!$A$5:$CL$846,3,0),2)</f>
        <v>0</v>
      </c>
      <c r="E256" s="32">
        <f>ROUND(VLOOKUP($B256,'3.ข้อมูลงบทดลองปัจจุบัน'!$A$5:$CL$846,4,0),2)</f>
        <v>0</v>
      </c>
      <c r="F256" s="32">
        <f>ROUND(VLOOKUP($B256,'3.ข้อมูลงบทดลองปัจจุบัน'!$A$5:$CL$846,5,0),2)</f>
        <v>0</v>
      </c>
      <c r="G256" s="32">
        <f>ROUND(VLOOKUP($B256,'3.ข้อมูลงบทดลองปัจจุบัน'!$A$5:$CL$846,6,0),2)</f>
        <v>0</v>
      </c>
      <c r="H256" s="32">
        <f>ROUND(VLOOKUP($B256,'3.ข้อมูลงบทดลองปัจจุบัน'!$A$5:$CL$846,7,0),2)</f>
        <v>0</v>
      </c>
      <c r="I256" s="32">
        <f>ROUND(VLOOKUP($B256,'3.ข้อมูลงบทดลองปัจจุบัน'!$A$5:$CL$846,8,0),2)</f>
        <v>0</v>
      </c>
      <c r="J256" s="32">
        <f>ROUND(VLOOKUP($B256,'3.ข้อมูลงบทดลองปัจจุบัน'!$A$5:$CL$846,9,0),2)</f>
        <v>0</v>
      </c>
      <c r="K256" s="32">
        <f>ROUND(VLOOKUP($B256,'3.ข้อมูลงบทดลองปัจจุบัน'!$A$5:$CL$846,10,0),2)</f>
        <v>0</v>
      </c>
      <c r="L256" s="32">
        <f>ROUND(VLOOKUP($B256,'3.ข้อมูลงบทดลองปัจจุบัน'!$A$5:$CL$846,11,0),2)</f>
        <v>0</v>
      </c>
      <c r="M256" s="32">
        <f>ROUND(VLOOKUP($B256,'3.ข้อมูลงบทดลองปัจจุบัน'!$A$5:$CL$846,12,0),2)</f>
        <v>0</v>
      </c>
      <c r="N256" s="32">
        <f>ROUND(VLOOKUP($B256,'3.ข้อมูลงบทดลองปัจจุบัน'!$A$5:$CL$846,13,0),2)</f>
        <v>0</v>
      </c>
      <c r="O256" s="32">
        <f>ROUND(VLOOKUP($B256,'3.ข้อมูลงบทดลองปัจจุบัน'!$A$5:$CL$846,14,0),2)</f>
        <v>0</v>
      </c>
      <c r="P256" s="32">
        <f>ROUND(VLOOKUP($B256,'3.ข้อมูลงบทดลองปัจจุบัน'!$A$5:$CL$846,15,0),2)</f>
        <v>180500</v>
      </c>
      <c r="Q256" s="32">
        <f>ROUND(VLOOKUP($B256,'3.ข้อมูลงบทดลองปัจจุบัน'!$A$5:$CL$846,16,0),2)</f>
        <v>0</v>
      </c>
      <c r="R256" s="32">
        <f>ROUND(VLOOKUP($B256,'3.ข้อมูลงบทดลองปัจจุบัน'!$A$5:$CL$846,17,0),2)</f>
        <v>0</v>
      </c>
      <c r="S256" s="32">
        <f>ROUND(VLOOKUP($B256,'3.ข้อมูลงบทดลองปัจจุบัน'!$A$5:$CL$846,18,0),2)</f>
        <v>0</v>
      </c>
      <c r="T256" s="32">
        <f>ROUND(VLOOKUP($B256,'3.ข้อมูลงบทดลองปัจจุบัน'!$A$5:$CL$846,19,0),2)</f>
        <v>0</v>
      </c>
      <c r="U256" s="32">
        <f>ROUND(VLOOKUP($B256,'3.ข้อมูลงบทดลองปัจจุบัน'!$A$5:$CL$846,20,0),2)</f>
        <v>0</v>
      </c>
      <c r="V256" s="32">
        <f>ROUND(VLOOKUP($B256,'3.ข้อมูลงบทดลองปัจจุบัน'!$A$5:$CL$846,21,0),2)</f>
        <v>0</v>
      </c>
      <c r="W256" s="32">
        <f>ROUND(VLOOKUP($B256,'3.ข้อมูลงบทดลองปัจจุบัน'!$A$5:$CL$846,22,0),2)</f>
        <v>0</v>
      </c>
      <c r="X256" s="32">
        <f>ROUND(VLOOKUP($B256,'3.ข้อมูลงบทดลองปัจจุบัน'!$A$5:$CL$846,23,0),2)</f>
        <v>0</v>
      </c>
      <c r="Y256" s="32">
        <f>ROUND(VLOOKUP($B256,'3.ข้อมูลงบทดลองปัจจุบัน'!$A$5:$CL$846,24,0),2)</f>
        <v>0</v>
      </c>
      <c r="Z256" s="32">
        <f>ROUND(VLOOKUP($B256,'3.ข้อมูลงบทดลองปัจจุบัน'!$A$5:$CL$846,25,0),2)</f>
        <v>0</v>
      </c>
      <c r="AA256" s="32">
        <f>ROUND(VLOOKUP($B256,'3.ข้อมูลงบทดลองปัจจุบัน'!$A$5:$CL$846,26,0),2)</f>
        <v>0</v>
      </c>
      <c r="AB256" s="32">
        <f>ROUND(VLOOKUP($B256,'3.ข้อมูลงบทดลองปัจจุบัน'!$A$5:$CL$846,27,0),2)</f>
        <v>0</v>
      </c>
      <c r="AC256" s="32">
        <f>ROUND(VLOOKUP($B256,'3.ข้อมูลงบทดลองปัจจุบัน'!$A$5:$CL$846,28,0),2)</f>
        <v>0</v>
      </c>
      <c r="AD256" s="32">
        <f>ROUND(VLOOKUP($B256,'3.ข้อมูลงบทดลองปัจจุบัน'!$A$5:$CL$846,29,0),2)</f>
        <v>0</v>
      </c>
      <c r="AE256" s="32">
        <f>ROUND(VLOOKUP($B256,'3.ข้อมูลงบทดลองปัจจุบัน'!$A$5:$CL$846,30,0),2)</f>
        <v>0</v>
      </c>
      <c r="AF256" s="32">
        <f>ROUND(VLOOKUP($B256,'3.ข้อมูลงบทดลองปัจจุบัน'!$A$5:$CL$846,31,0),2)</f>
        <v>0</v>
      </c>
      <c r="AG256" s="32">
        <f>ROUND(VLOOKUP($B256,'3.ข้อมูลงบทดลองปัจจุบัน'!$A$5:$CL$846,32,0),2)</f>
        <v>0</v>
      </c>
      <c r="AH256" s="32">
        <f>ROUND(VLOOKUP($B256,'3.ข้อมูลงบทดลองปัจจุบัน'!$A$5:$CL$846,33,0),2)</f>
        <v>0</v>
      </c>
      <c r="AI256" s="32">
        <f>ROUND(VLOOKUP($B256,'3.ข้อมูลงบทดลองปัจจุบัน'!$A$5:$CL$846,34,0),2)</f>
        <v>0</v>
      </c>
      <c r="AJ256" s="32">
        <f>ROUND(VLOOKUP($B256,'3.ข้อมูลงบทดลองปัจจุบัน'!$A$5:$CL$846,35,0),2)</f>
        <v>0</v>
      </c>
      <c r="AK256" s="32">
        <f>ROUND(VLOOKUP($B256,'3.ข้อมูลงบทดลองปัจจุบัน'!$A$5:$CL$846,36,0),2)</f>
        <v>0</v>
      </c>
      <c r="AL256" s="32">
        <f>ROUND(VLOOKUP($B256,'3.ข้อมูลงบทดลองปัจจุบัน'!$A$5:$CL$846,37,0),2)</f>
        <v>8500</v>
      </c>
      <c r="AM256" s="32">
        <f>ROUND(VLOOKUP($B256,'3.ข้อมูลงบทดลองปัจจุบัน'!$A$5:$CL$846,38,0),2)</f>
        <v>0</v>
      </c>
      <c r="AN256" s="32">
        <f>ROUND(VLOOKUP($B256,'3.ข้อมูลงบทดลองปัจจุบัน'!$A$5:$CL$846,39,0),2)</f>
        <v>0</v>
      </c>
      <c r="AO256" s="32">
        <f>ROUND(VLOOKUP($B256,'3.ข้อมูลงบทดลองปัจจุบัน'!$A$5:$CL$846,40,0),2)</f>
        <v>0</v>
      </c>
      <c r="AP256" s="32">
        <f>ROUND(VLOOKUP($B256,'3.ข้อมูลงบทดลองปัจจุบัน'!$A$5:$CL$846,41,0),2)</f>
        <v>0</v>
      </c>
      <c r="AQ256" s="32">
        <f>ROUND(VLOOKUP($B256,'3.ข้อมูลงบทดลองปัจจุบัน'!$A$5:$CL$846,42,0),2)</f>
        <v>0</v>
      </c>
      <c r="AR256" s="32">
        <f>ROUND(VLOOKUP($B256,'3.ข้อมูลงบทดลองปัจจุบัน'!$A$5:$CL$846,43,0),2)</f>
        <v>0</v>
      </c>
      <c r="AS256" s="32">
        <f>ROUND(VLOOKUP($B256,'3.ข้อมูลงบทดลองปัจจุบัน'!$A$5:$CL$846,44,0),2)</f>
        <v>0</v>
      </c>
      <c r="AT256" s="32">
        <f>ROUND(VLOOKUP($B256,'3.ข้อมูลงบทดลองปัจจุบัน'!$A$5:$CL$846,45,0),2)</f>
        <v>0</v>
      </c>
      <c r="AU256" s="32">
        <f>ROUND(VLOOKUP($B256,'3.ข้อมูลงบทดลองปัจจุบัน'!$A$5:$CL$846,46,0),2)</f>
        <v>0</v>
      </c>
      <c r="AV256" s="32">
        <f>ROUND(VLOOKUP($B256,'3.ข้อมูลงบทดลองปัจจุบัน'!$A$5:$CL$846,47,0),2)</f>
        <v>0</v>
      </c>
      <c r="AW256" s="32">
        <f>ROUND(VLOOKUP($B256,'3.ข้อมูลงบทดลองปัจจุบัน'!$A$5:$CL$846,48,0),2)</f>
        <v>0</v>
      </c>
      <c r="AX256" s="32">
        <f>ROUND(VLOOKUP($B256,'3.ข้อมูลงบทดลองปัจจุบัน'!$A$5:$CL$846,49,0),2)</f>
        <v>0</v>
      </c>
      <c r="AY256" s="32">
        <f>ROUND(VLOOKUP($B256,'3.ข้อมูลงบทดลองปัจจุบัน'!$A$5:$CL$846,50,0),2)</f>
        <v>0</v>
      </c>
      <c r="AZ256" s="32">
        <f>ROUND(VLOOKUP($B256,'3.ข้อมูลงบทดลองปัจจุบัน'!$A$5:$CL$846,51,0),2)</f>
        <v>0</v>
      </c>
      <c r="BA256" s="32">
        <f>ROUND(VLOOKUP($B256,'3.ข้อมูลงบทดลองปัจจุบัน'!$A$5:$CL$846,52,0),2)</f>
        <v>0</v>
      </c>
      <c r="BB256" s="32">
        <f>ROUND(VLOOKUP($B256,'3.ข้อมูลงบทดลองปัจจุบัน'!$A$5:$CL$846,53,0),2)</f>
        <v>0</v>
      </c>
      <c r="BC256" s="32">
        <f>ROUND(VLOOKUP($B256,'3.ข้อมูลงบทดลองปัจจุบัน'!$A$5:$CL$846,54,0),2)</f>
        <v>0</v>
      </c>
      <c r="BD256" s="32">
        <f>ROUND(VLOOKUP($B256,'3.ข้อมูลงบทดลองปัจจุบัน'!$A$5:$CL$846,55,0),2)</f>
        <v>0</v>
      </c>
      <c r="BE256" s="32">
        <f>ROUND(VLOOKUP($B256,'3.ข้อมูลงบทดลองปัจจุบัน'!$A$5:$CL$846,56,0),2)</f>
        <v>0</v>
      </c>
      <c r="BF256" s="32">
        <f>ROUND(VLOOKUP($B256,'3.ข้อมูลงบทดลองปัจจุบัน'!$A$5:$CL$846,57,0),2)</f>
        <v>0</v>
      </c>
      <c r="BG256" s="32">
        <f>ROUND(VLOOKUP($B256,'3.ข้อมูลงบทดลองปัจจุบัน'!$A$5:$CL$846,58,0),2)</f>
        <v>0</v>
      </c>
      <c r="BH256" s="32">
        <f>ROUND(VLOOKUP($B256,'3.ข้อมูลงบทดลองปัจจุบัน'!$A$5:$CL$846,59,0),2)</f>
        <v>0</v>
      </c>
      <c r="BI256" s="32">
        <f>ROUND(VLOOKUP($B256,'3.ข้อมูลงบทดลองปัจจุบัน'!$A$5:$CL$846,60,0),2)</f>
        <v>0</v>
      </c>
      <c r="BJ256" s="32">
        <f>ROUND(VLOOKUP($B256,'3.ข้อมูลงบทดลองปัจจุบัน'!$A$5:$CL$846,61,0),2)</f>
        <v>0</v>
      </c>
      <c r="BK256" s="32">
        <f>ROUND(VLOOKUP($B256,'3.ข้อมูลงบทดลองปัจจุบัน'!$A$5:$CL$846,62,0),2)</f>
        <v>0</v>
      </c>
      <c r="BL256" s="32">
        <f>ROUND(VLOOKUP($B256,'3.ข้อมูลงบทดลองปัจจุบัน'!$A$5:$CL$846,63,0),2)</f>
        <v>0</v>
      </c>
      <c r="BM256" s="32">
        <f>ROUND(VLOOKUP($B256,'3.ข้อมูลงบทดลองปัจจุบัน'!$A$5:$CL$846,64,0),2)</f>
        <v>0</v>
      </c>
      <c r="BN256" s="32">
        <f>ROUND(VLOOKUP($B256,'3.ข้อมูลงบทดลองปัจจุบัน'!$A$5:$CL$846,65,0),2)</f>
        <v>0</v>
      </c>
      <c r="BO256" s="32">
        <f>ROUND(VLOOKUP($B256,'3.ข้อมูลงบทดลองปัจจุบัน'!$A$5:$CL$846,66,0),2)</f>
        <v>0</v>
      </c>
      <c r="BP256" s="32">
        <f>ROUND(VLOOKUP($B256,'3.ข้อมูลงบทดลองปัจจุบัน'!$A$5:$CL$846,67,0),2)</f>
        <v>0</v>
      </c>
      <c r="BQ256" s="32">
        <f>ROUND(VLOOKUP($B256,'3.ข้อมูลงบทดลองปัจจุบัน'!$A$5:$CL$846,68,0),2)</f>
        <v>0</v>
      </c>
      <c r="BR256" s="32">
        <f>ROUND(VLOOKUP($B256,'3.ข้อมูลงบทดลองปัจจุบัน'!$A$5:$CL$846,69,0),2)</f>
        <v>0</v>
      </c>
      <c r="BS256" s="32">
        <f>ROUND(VLOOKUP($B256,'3.ข้อมูลงบทดลองปัจจุบัน'!$A$5:$CL$846,70,0),2)</f>
        <v>0</v>
      </c>
      <c r="BT256" s="32">
        <f>ROUND(VLOOKUP($B256,'3.ข้อมูลงบทดลองปัจจุบัน'!$A$5:$CL$846,71,0),2)</f>
        <v>0</v>
      </c>
      <c r="BU256" s="32">
        <f>ROUND(VLOOKUP($B256,'3.ข้อมูลงบทดลองปัจจุบัน'!$A$5:$CL$846,72,0),2)</f>
        <v>0</v>
      </c>
      <c r="BV256" s="32">
        <f>ROUND(VLOOKUP($B256,'3.ข้อมูลงบทดลองปัจจุบัน'!$A$5:$CL$846,73,0),2)</f>
        <v>0</v>
      </c>
      <c r="BW256" s="32">
        <f>ROUND(VLOOKUP($B256,'3.ข้อมูลงบทดลองปัจจุบัน'!$A$5:$CL$846,74,0),2)</f>
        <v>0</v>
      </c>
      <c r="BX256" s="32">
        <f>ROUND(VLOOKUP($B256,'3.ข้อมูลงบทดลองปัจจุบัน'!$A$5:$CL$846,75,0),2)</f>
        <v>0</v>
      </c>
      <c r="BY256" s="32">
        <f>ROUND(VLOOKUP($B256,'3.ข้อมูลงบทดลองปัจจุบัน'!$A$5:$CL$846,76,0),2)</f>
        <v>0</v>
      </c>
      <c r="BZ256" s="32">
        <f>ROUND(VLOOKUP($B256,'3.ข้อมูลงบทดลองปัจจุบัน'!$A$5:$CL$846,77,0),2)</f>
        <v>0</v>
      </c>
      <c r="CA256" s="32">
        <f>ROUND(VLOOKUP($B256,'3.ข้อมูลงบทดลองปัจจุบัน'!$A$5:$CL$846,78,0),2)</f>
        <v>0</v>
      </c>
      <c r="CB256" s="32">
        <f>ROUND(VLOOKUP($B256,'3.ข้อมูลงบทดลองปัจจุบัน'!$A$5:$CL$846,79,0),2)</f>
        <v>0</v>
      </c>
      <c r="CC256" s="32">
        <f>ROUND(VLOOKUP($B256,'3.ข้อมูลงบทดลองปัจจุบัน'!$A$5:$CL$846,80,0),2)</f>
        <v>0</v>
      </c>
      <c r="CD256" s="32">
        <f>ROUND(VLOOKUP($B256,'3.ข้อมูลงบทดลองปัจจุบัน'!$A$5:$CL$846,81,0),2)</f>
        <v>0</v>
      </c>
      <c r="CE256" s="32">
        <f>ROUND(VLOOKUP($B256,'3.ข้อมูลงบทดลองปัจจุบัน'!$A$5:$CL$846,82,0),2)</f>
        <v>0</v>
      </c>
      <c r="CF256" s="32">
        <f>ROUND(VLOOKUP($B256,'3.ข้อมูลงบทดลองปัจจุบัน'!$A$5:$CL$846,83,0),2)</f>
        <v>0</v>
      </c>
      <c r="CG256" s="32">
        <f>ROUND(VLOOKUP($B256,'3.ข้อมูลงบทดลองปัจจุบัน'!$A$5:$CL$846,84,0),2)</f>
        <v>0</v>
      </c>
      <c r="CH256" s="32">
        <f>ROUND(VLOOKUP($B256,'3.ข้อมูลงบทดลองปัจจุบัน'!$A$5:$CL$846,85,0),2)</f>
        <v>0</v>
      </c>
      <c r="CI256" s="32">
        <f>ROUND(VLOOKUP($B256,'3.ข้อมูลงบทดลองปัจจุบัน'!$A$5:$CL$846,86,0),2)</f>
        <v>0</v>
      </c>
      <c r="CJ256" s="32">
        <f>ROUND(VLOOKUP($B256,'3.ข้อมูลงบทดลองปัจจุบัน'!$A$5:$CL$846,87,0),2)</f>
        <v>0</v>
      </c>
      <c r="CK256" s="32">
        <f>ROUND(VLOOKUP($B256,'3.ข้อมูลงบทดลองปัจจุบัน'!$A$5:$CL$846,88,0),2)</f>
        <v>0</v>
      </c>
      <c r="CL256" s="32">
        <f>ROUND(VLOOKUP($B256,'3.ข้อมูลงบทดลองปัจจุบัน'!$A$5:$CL$846,89,0),2)</f>
        <v>0</v>
      </c>
      <c r="CM256" s="32">
        <f>ROUND(VLOOKUP($B256,'3.ข้อมูลงบทดลองปัจจุบัน'!$A$5:$CL$846,90,0),2)</f>
        <v>0</v>
      </c>
      <c r="CO256" s="75"/>
    </row>
    <row r="257" spans="1:94" x14ac:dyDescent="0.7">
      <c r="A257" s="119" t="s">
        <v>2332</v>
      </c>
      <c r="B257" s="101" t="s">
        <v>388</v>
      </c>
      <c r="C257" s="120" t="s">
        <v>389</v>
      </c>
      <c r="D257" s="32">
        <f>ROUND(VLOOKUP($B257,'3.ข้อมูลงบทดลองปัจจุบัน'!$A$5:$CL$846,3,0),2)</f>
        <v>0</v>
      </c>
      <c r="E257" s="32">
        <f>ROUND(VLOOKUP($B257,'3.ข้อมูลงบทดลองปัจจุบัน'!$A$5:$CL$846,4,0),2)</f>
        <v>0</v>
      </c>
      <c r="F257" s="32">
        <f>ROUND(VLOOKUP($B257,'3.ข้อมูลงบทดลองปัจจุบัน'!$A$5:$CL$846,5,0),2)</f>
        <v>0</v>
      </c>
      <c r="G257" s="32">
        <f>ROUND(VLOOKUP($B257,'3.ข้อมูลงบทดลองปัจจุบัน'!$A$5:$CL$846,6,0),2)</f>
        <v>0</v>
      </c>
      <c r="H257" s="32">
        <f>ROUND(VLOOKUP($B257,'3.ข้อมูลงบทดลองปัจจุบัน'!$A$5:$CL$846,7,0),2)</f>
        <v>0</v>
      </c>
      <c r="I257" s="32">
        <f>ROUND(VLOOKUP($B257,'3.ข้อมูลงบทดลองปัจจุบัน'!$A$5:$CL$846,8,0),2)</f>
        <v>0</v>
      </c>
      <c r="J257" s="32">
        <f>ROUND(VLOOKUP($B257,'3.ข้อมูลงบทดลองปัจจุบัน'!$A$5:$CL$846,9,0),2)</f>
        <v>0</v>
      </c>
      <c r="K257" s="32">
        <f>ROUND(VLOOKUP($B257,'3.ข้อมูลงบทดลองปัจจุบัน'!$A$5:$CL$846,10,0),2)</f>
        <v>0</v>
      </c>
      <c r="L257" s="32">
        <f>ROUND(VLOOKUP($B257,'3.ข้อมูลงบทดลองปัจจุบัน'!$A$5:$CL$846,11,0),2)</f>
        <v>0</v>
      </c>
      <c r="M257" s="32">
        <f>ROUND(VLOOKUP($B257,'3.ข้อมูลงบทดลองปัจจุบัน'!$A$5:$CL$846,12,0),2)</f>
        <v>0</v>
      </c>
      <c r="N257" s="32">
        <f>ROUND(VLOOKUP($B257,'3.ข้อมูลงบทดลองปัจจุบัน'!$A$5:$CL$846,13,0),2)</f>
        <v>0</v>
      </c>
      <c r="O257" s="32">
        <f>ROUND(VLOOKUP($B257,'3.ข้อมูลงบทดลองปัจจุบัน'!$A$5:$CL$846,14,0),2)</f>
        <v>0</v>
      </c>
      <c r="P257" s="32">
        <f>ROUND(VLOOKUP($B257,'3.ข้อมูลงบทดลองปัจจุบัน'!$A$5:$CL$846,15,0),2)</f>
        <v>15000</v>
      </c>
      <c r="Q257" s="32">
        <f>ROUND(VLOOKUP($B257,'3.ข้อมูลงบทดลองปัจจุบัน'!$A$5:$CL$846,16,0),2)</f>
        <v>0</v>
      </c>
      <c r="R257" s="32">
        <f>ROUND(VLOOKUP($B257,'3.ข้อมูลงบทดลองปัจจุบัน'!$A$5:$CL$846,17,0),2)</f>
        <v>0</v>
      </c>
      <c r="S257" s="32">
        <f>ROUND(VLOOKUP($B257,'3.ข้อมูลงบทดลองปัจจุบัน'!$A$5:$CL$846,18,0),2)</f>
        <v>0</v>
      </c>
      <c r="T257" s="32">
        <f>ROUND(VLOOKUP($B257,'3.ข้อมูลงบทดลองปัจจุบัน'!$A$5:$CL$846,19,0),2)</f>
        <v>0</v>
      </c>
      <c r="U257" s="32">
        <f>ROUND(VLOOKUP($B257,'3.ข้อมูลงบทดลองปัจจุบัน'!$A$5:$CL$846,20,0),2)</f>
        <v>0</v>
      </c>
      <c r="V257" s="32">
        <f>ROUND(VLOOKUP($B257,'3.ข้อมูลงบทดลองปัจจุบัน'!$A$5:$CL$846,21,0),2)</f>
        <v>0</v>
      </c>
      <c r="W257" s="32">
        <f>ROUND(VLOOKUP($B257,'3.ข้อมูลงบทดลองปัจจุบัน'!$A$5:$CL$846,22,0),2)</f>
        <v>0</v>
      </c>
      <c r="X257" s="32">
        <f>ROUND(VLOOKUP($B257,'3.ข้อมูลงบทดลองปัจจุบัน'!$A$5:$CL$846,23,0),2)</f>
        <v>5000</v>
      </c>
      <c r="Y257" s="32">
        <f>ROUND(VLOOKUP($B257,'3.ข้อมูลงบทดลองปัจจุบัน'!$A$5:$CL$846,24,0),2)</f>
        <v>0</v>
      </c>
      <c r="Z257" s="32">
        <f>ROUND(VLOOKUP($B257,'3.ข้อมูลงบทดลองปัจจุบัน'!$A$5:$CL$846,25,0),2)</f>
        <v>0</v>
      </c>
      <c r="AA257" s="32">
        <f>ROUND(VLOOKUP($B257,'3.ข้อมูลงบทดลองปัจจุบัน'!$A$5:$CL$846,26,0),2)</f>
        <v>0</v>
      </c>
      <c r="AB257" s="32">
        <f>ROUND(VLOOKUP($B257,'3.ข้อมูลงบทดลองปัจจุบัน'!$A$5:$CL$846,27,0),2)</f>
        <v>0</v>
      </c>
      <c r="AC257" s="32">
        <f>ROUND(VLOOKUP($B257,'3.ข้อมูลงบทดลองปัจจุบัน'!$A$5:$CL$846,28,0),2)</f>
        <v>0</v>
      </c>
      <c r="AD257" s="32">
        <f>ROUND(VLOOKUP($B257,'3.ข้อมูลงบทดลองปัจจุบัน'!$A$5:$CL$846,29,0),2)</f>
        <v>0</v>
      </c>
      <c r="AE257" s="32">
        <f>ROUND(VLOOKUP($B257,'3.ข้อมูลงบทดลองปัจจุบัน'!$A$5:$CL$846,30,0),2)</f>
        <v>0</v>
      </c>
      <c r="AF257" s="32">
        <f>ROUND(VLOOKUP($B257,'3.ข้อมูลงบทดลองปัจจุบัน'!$A$5:$CL$846,31,0),2)</f>
        <v>0</v>
      </c>
      <c r="AG257" s="32">
        <f>ROUND(VLOOKUP($B257,'3.ข้อมูลงบทดลองปัจจุบัน'!$A$5:$CL$846,32,0),2)</f>
        <v>0</v>
      </c>
      <c r="AH257" s="32">
        <f>ROUND(VLOOKUP($B257,'3.ข้อมูลงบทดลองปัจจุบัน'!$A$5:$CL$846,33,0),2)</f>
        <v>0</v>
      </c>
      <c r="AI257" s="32">
        <f>ROUND(VLOOKUP($B257,'3.ข้อมูลงบทดลองปัจจุบัน'!$A$5:$CL$846,34,0),2)</f>
        <v>0</v>
      </c>
      <c r="AJ257" s="32">
        <f>ROUND(VLOOKUP($B257,'3.ข้อมูลงบทดลองปัจจุบัน'!$A$5:$CL$846,35,0),2)</f>
        <v>0</v>
      </c>
      <c r="AK257" s="32">
        <f>ROUND(VLOOKUP($B257,'3.ข้อมูลงบทดลองปัจจุบัน'!$A$5:$CL$846,36,0),2)</f>
        <v>0</v>
      </c>
      <c r="AL257" s="32">
        <f>ROUND(VLOOKUP($B257,'3.ข้อมูลงบทดลองปัจจุบัน'!$A$5:$CL$846,37,0),2)</f>
        <v>0</v>
      </c>
      <c r="AM257" s="32">
        <f>ROUND(VLOOKUP($B257,'3.ข้อมูลงบทดลองปัจจุบัน'!$A$5:$CL$846,38,0),2)</f>
        <v>0</v>
      </c>
      <c r="AN257" s="32">
        <f>ROUND(VLOOKUP($B257,'3.ข้อมูลงบทดลองปัจจุบัน'!$A$5:$CL$846,39,0),2)</f>
        <v>0</v>
      </c>
      <c r="AO257" s="32">
        <f>ROUND(VLOOKUP($B257,'3.ข้อมูลงบทดลองปัจจุบัน'!$A$5:$CL$846,40,0),2)</f>
        <v>0</v>
      </c>
      <c r="AP257" s="32">
        <f>ROUND(VLOOKUP($B257,'3.ข้อมูลงบทดลองปัจจุบัน'!$A$5:$CL$846,41,0),2)</f>
        <v>0</v>
      </c>
      <c r="AQ257" s="32">
        <f>ROUND(VLOOKUP($B257,'3.ข้อมูลงบทดลองปัจจุบัน'!$A$5:$CL$846,42,0),2)</f>
        <v>0</v>
      </c>
      <c r="AR257" s="32">
        <f>ROUND(VLOOKUP($B257,'3.ข้อมูลงบทดลองปัจจุบัน'!$A$5:$CL$846,43,0),2)</f>
        <v>0</v>
      </c>
      <c r="AS257" s="32">
        <f>ROUND(VLOOKUP($B257,'3.ข้อมูลงบทดลองปัจจุบัน'!$A$5:$CL$846,44,0),2)</f>
        <v>0</v>
      </c>
      <c r="AT257" s="32">
        <f>ROUND(VLOOKUP($B257,'3.ข้อมูลงบทดลองปัจจุบัน'!$A$5:$CL$846,45,0),2)</f>
        <v>0</v>
      </c>
      <c r="AU257" s="32">
        <f>ROUND(VLOOKUP($B257,'3.ข้อมูลงบทดลองปัจจุบัน'!$A$5:$CL$846,46,0),2)</f>
        <v>0</v>
      </c>
      <c r="AV257" s="32">
        <f>ROUND(VLOOKUP($B257,'3.ข้อมูลงบทดลองปัจจุบัน'!$A$5:$CL$846,47,0),2)</f>
        <v>0</v>
      </c>
      <c r="AW257" s="32">
        <f>ROUND(VLOOKUP($B257,'3.ข้อมูลงบทดลองปัจจุบัน'!$A$5:$CL$846,48,0),2)</f>
        <v>0</v>
      </c>
      <c r="AX257" s="32">
        <f>ROUND(VLOOKUP($B257,'3.ข้อมูลงบทดลองปัจจุบัน'!$A$5:$CL$846,49,0),2)</f>
        <v>0</v>
      </c>
      <c r="AY257" s="32">
        <f>ROUND(VLOOKUP($B257,'3.ข้อมูลงบทดลองปัจจุบัน'!$A$5:$CL$846,50,0),2)</f>
        <v>0</v>
      </c>
      <c r="AZ257" s="32">
        <f>ROUND(VLOOKUP($B257,'3.ข้อมูลงบทดลองปัจจุบัน'!$A$5:$CL$846,51,0),2)</f>
        <v>0</v>
      </c>
      <c r="BA257" s="32">
        <f>ROUND(VLOOKUP($B257,'3.ข้อมูลงบทดลองปัจจุบัน'!$A$5:$CL$846,52,0),2)</f>
        <v>0</v>
      </c>
      <c r="BB257" s="32">
        <f>ROUND(VLOOKUP($B257,'3.ข้อมูลงบทดลองปัจจุบัน'!$A$5:$CL$846,53,0),2)</f>
        <v>0</v>
      </c>
      <c r="BC257" s="32">
        <f>ROUND(VLOOKUP($B257,'3.ข้อมูลงบทดลองปัจจุบัน'!$A$5:$CL$846,54,0),2)</f>
        <v>0</v>
      </c>
      <c r="BD257" s="32">
        <f>ROUND(VLOOKUP($B257,'3.ข้อมูลงบทดลองปัจจุบัน'!$A$5:$CL$846,55,0),2)</f>
        <v>0</v>
      </c>
      <c r="BE257" s="32">
        <f>ROUND(VLOOKUP($B257,'3.ข้อมูลงบทดลองปัจจุบัน'!$A$5:$CL$846,56,0),2)</f>
        <v>0</v>
      </c>
      <c r="BF257" s="32">
        <f>ROUND(VLOOKUP($B257,'3.ข้อมูลงบทดลองปัจจุบัน'!$A$5:$CL$846,57,0),2)</f>
        <v>0</v>
      </c>
      <c r="BG257" s="32">
        <f>ROUND(VLOOKUP($B257,'3.ข้อมูลงบทดลองปัจจุบัน'!$A$5:$CL$846,58,0),2)</f>
        <v>0</v>
      </c>
      <c r="BH257" s="32">
        <f>ROUND(VLOOKUP($B257,'3.ข้อมูลงบทดลองปัจจุบัน'!$A$5:$CL$846,59,0),2)</f>
        <v>0</v>
      </c>
      <c r="BI257" s="32">
        <f>ROUND(VLOOKUP($B257,'3.ข้อมูลงบทดลองปัจจุบัน'!$A$5:$CL$846,60,0),2)</f>
        <v>0</v>
      </c>
      <c r="BJ257" s="32">
        <f>ROUND(VLOOKUP($B257,'3.ข้อมูลงบทดลองปัจจุบัน'!$A$5:$CL$846,61,0),2)</f>
        <v>0</v>
      </c>
      <c r="BK257" s="32">
        <f>ROUND(VLOOKUP($B257,'3.ข้อมูลงบทดลองปัจจุบัน'!$A$5:$CL$846,62,0),2)</f>
        <v>0</v>
      </c>
      <c r="BL257" s="32">
        <f>ROUND(VLOOKUP($B257,'3.ข้อมูลงบทดลองปัจจุบัน'!$A$5:$CL$846,63,0),2)</f>
        <v>0</v>
      </c>
      <c r="BM257" s="32">
        <f>ROUND(VLOOKUP($B257,'3.ข้อมูลงบทดลองปัจจุบัน'!$A$5:$CL$846,64,0),2)</f>
        <v>0</v>
      </c>
      <c r="BN257" s="32">
        <f>ROUND(VLOOKUP($B257,'3.ข้อมูลงบทดลองปัจจุบัน'!$A$5:$CL$846,65,0),2)</f>
        <v>0</v>
      </c>
      <c r="BO257" s="32">
        <f>ROUND(VLOOKUP($B257,'3.ข้อมูลงบทดลองปัจจุบัน'!$A$5:$CL$846,66,0),2)</f>
        <v>0</v>
      </c>
      <c r="BP257" s="32">
        <f>ROUND(VLOOKUP($B257,'3.ข้อมูลงบทดลองปัจจุบัน'!$A$5:$CL$846,67,0),2)</f>
        <v>0</v>
      </c>
      <c r="BQ257" s="32">
        <f>ROUND(VLOOKUP($B257,'3.ข้อมูลงบทดลองปัจจุบัน'!$A$5:$CL$846,68,0),2)</f>
        <v>0</v>
      </c>
      <c r="BR257" s="32">
        <f>ROUND(VLOOKUP($B257,'3.ข้อมูลงบทดลองปัจจุบัน'!$A$5:$CL$846,69,0),2)</f>
        <v>0</v>
      </c>
      <c r="BS257" s="32">
        <f>ROUND(VLOOKUP($B257,'3.ข้อมูลงบทดลองปัจจุบัน'!$A$5:$CL$846,70,0),2)</f>
        <v>0</v>
      </c>
      <c r="BT257" s="32">
        <f>ROUND(VLOOKUP($B257,'3.ข้อมูลงบทดลองปัจจุบัน'!$A$5:$CL$846,71,0),2)</f>
        <v>0</v>
      </c>
      <c r="BU257" s="32">
        <f>ROUND(VLOOKUP($B257,'3.ข้อมูลงบทดลองปัจจุบัน'!$A$5:$CL$846,72,0),2)</f>
        <v>0</v>
      </c>
      <c r="BV257" s="32">
        <f>ROUND(VLOOKUP($B257,'3.ข้อมูลงบทดลองปัจจุบัน'!$A$5:$CL$846,73,0),2)</f>
        <v>0</v>
      </c>
      <c r="BW257" s="32">
        <f>ROUND(VLOOKUP($B257,'3.ข้อมูลงบทดลองปัจจุบัน'!$A$5:$CL$846,74,0),2)</f>
        <v>0</v>
      </c>
      <c r="BX257" s="32">
        <f>ROUND(VLOOKUP($B257,'3.ข้อมูลงบทดลองปัจจุบัน'!$A$5:$CL$846,75,0),2)</f>
        <v>4000</v>
      </c>
      <c r="BY257" s="32">
        <f>ROUND(VLOOKUP($B257,'3.ข้อมูลงบทดลองปัจจุบัน'!$A$5:$CL$846,76,0),2)</f>
        <v>0</v>
      </c>
      <c r="BZ257" s="32">
        <f>ROUND(VLOOKUP($B257,'3.ข้อมูลงบทดลองปัจจุบัน'!$A$5:$CL$846,77,0),2)</f>
        <v>0</v>
      </c>
      <c r="CA257" s="32">
        <f>ROUND(VLOOKUP($B257,'3.ข้อมูลงบทดลองปัจจุบัน'!$A$5:$CL$846,78,0),2)</f>
        <v>0</v>
      </c>
      <c r="CB257" s="32">
        <f>ROUND(VLOOKUP($B257,'3.ข้อมูลงบทดลองปัจจุบัน'!$A$5:$CL$846,79,0),2)</f>
        <v>0</v>
      </c>
      <c r="CC257" s="32">
        <f>ROUND(VLOOKUP($B257,'3.ข้อมูลงบทดลองปัจจุบัน'!$A$5:$CL$846,80,0),2)</f>
        <v>0</v>
      </c>
      <c r="CD257" s="32">
        <f>ROUND(VLOOKUP($B257,'3.ข้อมูลงบทดลองปัจจุบัน'!$A$5:$CL$846,81,0),2)</f>
        <v>0</v>
      </c>
      <c r="CE257" s="32">
        <f>ROUND(VLOOKUP($B257,'3.ข้อมูลงบทดลองปัจจุบัน'!$A$5:$CL$846,82,0),2)</f>
        <v>0</v>
      </c>
      <c r="CF257" s="32">
        <f>ROUND(VLOOKUP($B257,'3.ข้อมูลงบทดลองปัจจุบัน'!$A$5:$CL$846,83,0),2)</f>
        <v>0</v>
      </c>
      <c r="CG257" s="32">
        <f>ROUND(VLOOKUP($B257,'3.ข้อมูลงบทดลองปัจจุบัน'!$A$5:$CL$846,84,0),2)</f>
        <v>0</v>
      </c>
      <c r="CH257" s="32">
        <f>ROUND(VLOOKUP($B257,'3.ข้อมูลงบทดลองปัจจุบัน'!$A$5:$CL$846,85,0),2)</f>
        <v>0</v>
      </c>
      <c r="CI257" s="32">
        <f>ROUND(VLOOKUP($B257,'3.ข้อมูลงบทดลองปัจจุบัน'!$A$5:$CL$846,86,0),2)</f>
        <v>0</v>
      </c>
      <c r="CJ257" s="32">
        <f>ROUND(VLOOKUP($B257,'3.ข้อมูลงบทดลองปัจจุบัน'!$A$5:$CL$846,87,0),2)</f>
        <v>0</v>
      </c>
      <c r="CK257" s="32">
        <f>ROUND(VLOOKUP($B257,'3.ข้อมูลงบทดลองปัจจุบัน'!$A$5:$CL$846,88,0),2)</f>
        <v>0</v>
      </c>
      <c r="CL257" s="32">
        <f>ROUND(VLOOKUP($B257,'3.ข้อมูลงบทดลองปัจจุบัน'!$A$5:$CL$846,89,0),2)</f>
        <v>0</v>
      </c>
      <c r="CM257" s="32">
        <f>ROUND(VLOOKUP($B257,'3.ข้อมูลงบทดลองปัจจุบัน'!$A$5:$CL$846,90,0),2)</f>
        <v>0</v>
      </c>
      <c r="CO257" s="75"/>
    </row>
    <row r="258" spans="1:94" x14ac:dyDescent="0.7">
      <c r="A258" s="119" t="s">
        <v>2332</v>
      </c>
      <c r="B258" s="101" t="s">
        <v>390</v>
      </c>
      <c r="C258" s="120" t="s">
        <v>1516</v>
      </c>
      <c r="D258" s="32">
        <f>ROUND(VLOOKUP($B258,'3.ข้อมูลงบทดลองปัจจุบัน'!$A$5:$CL$846,3,0),2)</f>
        <v>0</v>
      </c>
      <c r="E258" s="32">
        <f>ROUND(VLOOKUP($B258,'3.ข้อมูลงบทดลองปัจจุบัน'!$A$5:$CL$846,4,0),2)</f>
        <v>0</v>
      </c>
      <c r="F258" s="32">
        <f>ROUND(VLOOKUP($B258,'3.ข้อมูลงบทดลองปัจจุบัน'!$A$5:$CL$846,5,0),2)</f>
        <v>0</v>
      </c>
      <c r="G258" s="32">
        <f>ROUND(VLOOKUP($B258,'3.ข้อมูลงบทดลองปัจจุบัน'!$A$5:$CL$846,6,0),2)</f>
        <v>0</v>
      </c>
      <c r="H258" s="32">
        <f>ROUND(VLOOKUP($B258,'3.ข้อมูลงบทดลองปัจจุบัน'!$A$5:$CL$846,7,0),2)</f>
        <v>0</v>
      </c>
      <c r="I258" s="32">
        <f>ROUND(VLOOKUP($B258,'3.ข้อมูลงบทดลองปัจจุบัน'!$A$5:$CL$846,8,0),2)</f>
        <v>0</v>
      </c>
      <c r="J258" s="32">
        <f>ROUND(VLOOKUP($B258,'3.ข้อมูลงบทดลองปัจจุบัน'!$A$5:$CL$846,9,0),2)</f>
        <v>0</v>
      </c>
      <c r="K258" s="32">
        <f>ROUND(VLOOKUP($B258,'3.ข้อมูลงบทดลองปัจจุบัน'!$A$5:$CL$846,10,0),2)</f>
        <v>0</v>
      </c>
      <c r="L258" s="32">
        <f>ROUND(VLOOKUP($B258,'3.ข้อมูลงบทดลองปัจจุบัน'!$A$5:$CL$846,11,0),2)</f>
        <v>0</v>
      </c>
      <c r="M258" s="32">
        <f>ROUND(VLOOKUP($B258,'3.ข้อมูลงบทดลองปัจจุบัน'!$A$5:$CL$846,12,0),2)</f>
        <v>0</v>
      </c>
      <c r="N258" s="32">
        <f>ROUND(VLOOKUP($B258,'3.ข้อมูลงบทดลองปัจจุบัน'!$A$5:$CL$846,13,0),2)</f>
        <v>0</v>
      </c>
      <c r="O258" s="32">
        <f>ROUND(VLOOKUP($B258,'3.ข้อมูลงบทดลองปัจจุบัน'!$A$5:$CL$846,14,0),2)</f>
        <v>0</v>
      </c>
      <c r="P258" s="32">
        <f>ROUND(VLOOKUP($B258,'3.ข้อมูลงบทดลองปัจจุบัน'!$A$5:$CL$846,15,0),2)</f>
        <v>332824.03999999998</v>
      </c>
      <c r="Q258" s="32">
        <f>ROUND(VLOOKUP($B258,'3.ข้อมูลงบทดลองปัจจุบัน'!$A$5:$CL$846,16,0),2)</f>
        <v>0</v>
      </c>
      <c r="R258" s="32">
        <f>ROUND(VLOOKUP($B258,'3.ข้อมูลงบทดลองปัจจุบัน'!$A$5:$CL$846,17,0),2)</f>
        <v>0</v>
      </c>
      <c r="S258" s="32">
        <f>ROUND(VLOOKUP($B258,'3.ข้อมูลงบทดลองปัจจุบัน'!$A$5:$CL$846,18,0),2)</f>
        <v>0</v>
      </c>
      <c r="T258" s="32">
        <f>ROUND(VLOOKUP($B258,'3.ข้อมูลงบทดลองปัจจุบัน'!$A$5:$CL$846,19,0),2)</f>
        <v>0</v>
      </c>
      <c r="U258" s="32">
        <f>ROUND(VLOOKUP($B258,'3.ข้อมูลงบทดลองปัจจุบัน'!$A$5:$CL$846,20,0),2)</f>
        <v>0</v>
      </c>
      <c r="V258" s="32">
        <f>ROUND(VLOOKUP($B258,'3.ข้อมูลงบทดลองปัจจุบัน'!$A$5:$CL$846,21,0),2)</f>
        <v>0</v>
      </c>
      <c r="W258" s="32">
        <f>ROUND(VLOOKUP($B258,'3.ข้อมูลงบทดลองปัจจุบัน'!$A$5:$CL$846,22,0),2)</f>
        <v>0</v>
      </c>
      <c r="X258" s="32">
        <f>ROUND(VLOOKUP($B258,'3.ข้อมูลงบทดลองปัจจุบัน'!$A$5:$CL$846,23,0),2)</f>
        <v>14384</v>
      </c>
      <c r="Y258" s="32">
        <f>ROUND(VLOOKUP($B258,'3.ข้อมูลงบทดลองปัจจุบัน'!$A$5:$CL$846,24,0),2)</f>
        <v>0</v>
      </c>
      <c r="Z258" s="32">
        <f>ROUND(VLOOKUP($B258,'3.ข้อมูลงบทดลองปัจจุบัน'!$A$5:$CL$846,25,0),2)</f>
        <v>0</v>
      </c>
      <c r="AA258" s="32">
        <f>ROUND(VLOOKUP($B258,'3.ข้อมูลงบทดลองปัจจุบัน'!$A$5:$CL$846,26,0),2)</f>
        <v>0</v>
      </c>
      <c r="AB258" s="32">
        <f>ROUND(VLOOKUP($B258,'3.ข้อมูลงบทดลองปัจจุบัน'!$A$5:$CL$846,27,0),2)</f>
        <v>0</v>
      </c>
      <c r="AC258" s="32">
        <f>ROUND(VLOOKUP($B258,'3.ข้อมูลงบทดลองปัจจุบัน'!$A$5:$CL$846,28,0),2)</f>
        <v>0</v>
      </c>
      <c r="AD258" s="32">
        <f>ROUND(VLOOKUP($B258,'3.ข้อมูลงบทดลองปัจจุบัน'!$A$5:$CL$846,29,0),2)</f>
        <v>0</v>
      </c>
      <c r="AE258" s="32">
        <f>ROUND(VLOOKUP($B258,'3.ข้อมูลงบทดลองปัจจุบัน'!$A$5:$CL$846,30,0),2)</f>
        <v>0</v>
      </c>
      <c r="AF258" s="32">
        <f>ROUND(VLOOKUP($B258,'3.ข้อมูลงบทดลองปัจจุบัน'!$A$5:$CL$846,31,0),2)</f>
        <v>0</v>
      </c>
      <c r="AG258" s="32">
        <f>ROUND(VLOOKUP($B258,'3.ข้อมูลงบทดลองปัจจุบัน'!$A$5:$CL$846,32,0),2)</f>
        <v>0</v>
      </c>
      <c r="AH258" s="32">
        <f>ROUND(VLOOKUP($B258,'3.ข้อมูลงบทดลองปัจจุบัน'!$A$5:$CL$846,33,0),2)</f>
        <v>0</v>
      </c>
      <c r="AI258" s="32">
        <f>ROUND(VLOOKUP($B258,'3.ข้อมูลงบทดลองปัจจุบัน'!$A$5:$CL$846,34,0),2)</f>
        <v>0</v>
      </c>
      <c r="AJ258" s="32">
        <f>ROUND(VLOOKUP($B258,'3.ข้อมูลงบทดลองปัจจุบัน'!$A$5:$CL$846,35,0),2)</f>
        <v>0</v>
      </c>
      <c r="AK258" s="32">
        <f>ROUND(VLOOKUP($B258,'3.ข้อมูลงบทดลองปัจจุบัน'!$A$5:$CL$846,36,0),2)</f>
        <v>0</v>
      </c>
      <c r="AL258" s="32">
        <f>ROUND(VLOOKUP($B258,'3.ข้อมูลงบทดลองปัจจุบัน'!$A$5:$CL$846,37,0),2)</f>
        <v>21476.58</v>
      </c>
      <c r="AM258" s="32">
        <f>ROUND(VLOOKUP($B258,'3.ข้อมูลงบทดลองปัจจุบัน'!$A$5:$CL$846,38,0),2)</f>
        <v>0</v>
      </c>
      <c r="AN258" s="32">
        <f>ROUND(VLOOKUP($B258,'3.ข้อมูลงบทดลองปัจจุบัน'!$A$5:$CL$846,39,0),2)</f>
        <v>0</v>
      </c>
      <c r="AO258" s="32">
        <f>ROUND(VLOOKUP($B258,'3.ข้อมูลงบทดลองปัจจุบัน'!$A$5:$CL$846,40,0),2)</f>
        <v>0</v>
      </c>
      <c r="AP258" s="32">
        <f>ROUND(VLOOKUP($B258,'3.ข้อมูลงบทดลองปัจจุบัน'!$A$5:$CL$846,41,0),2)</f>
        <v>0</v>
      </c>
      <c r="AQ258" s="32">
        <f>ROUND(VLOOKUP($B258,'3.ข้อมูลงบทดลองปัจจุบัน'!$A$5:$CL$846,42,0),2)</f>
        <v>0</v>
      </c>
      <c r="AR258" s="32">
        <f>ROUND(VLOOKUP($B258,'3.ข้อมูลงบทดลองปัจจุบัน'!$A$5:$CL$846,43,0),2)</f>
        <v>0</v>
      </c>
      <c r="AS258" s="32">
        <f>ROUND(VLOOKUP($B258,'3.ข้อมูลงบทดลองปัจจุบัน'!$A$5:$CL$846,44,0),2)</f>
        <v>0</v>
      </c>
      <c r="AT258" s="32">
        <f>ROUND(VLOOKUP($B258,'3.ข้อมูลงบทดลองปัจจุบัน'!$A$5:$CL$846,45,0),2)</f>
        <v>0</v>
      </c>
      <c r="AU258" s="32">
        <f>ROUND(VLOOKUP($B258,'3.ข้อมูลงบทดลองปัจจุบัน'!$A$5:$CL$846,46,0),2)</f>
        <v>0</v>
      </c>
      <c r="AV258" s="32">
        <f>ROUND(VLOOKUP($B258,'3.ข้อมูลงบทดลองปัจจุบัน'!$A$5:$CL$846,47,0),2)</f>
        <v>0</v>
      </c>
      <c r="AW258" s="32">
        <f>ROUND(VLOOKUP($B258,'3.ข้อมูลงบทดลองปัจจุบัน'!$A$5:$CL$846,48,0),2)</f>
        <v>0</v>
      </c>
      <c r="AX258" s="32">
        <f>ROUND(VLOOKUP($B258,'3.ข้อมูลงบทดลองปัจจุบัน'!$A$5:$CL$846,49,0),2)</f>
        <v>0</v>
      </c>
      <c r="AY258" s="32">
        <f>ROUND(VLOOKUP($B258,'3.ข้อมูลงบทดลองปัจจุบัน'!$A$5:$CL$846,50,0),2)</f>
        <v>0</v>
      </c>
      <c r="AZ258" s="32">
        <f>ROUND(VLOOKUP($B258,'3.ข้อมูลงบทดลองปัจจุบัน'!$A$5:$CL$846,51,0),2)</f>
        <v>0</v>
      </c>
      <c r="BA258" s="32">
        <f>ROUND(VLOOKUP($B258,'3.ข้อมูลงบทดลองปัจจุบัน'!$A$5:$CL$846,52,0),2)</f>
        <v>0</v>
      </c>
      <c r="BB258" s="32">
        <f>ROUND(VLOOKUP($B258,'3.ข้อมูลงบทดลองปัจจุบัน'!$A$5:$CL$846,53,0),2)</f>
        <v>0</v>
      </c>
      <c r="BC258" s="32">
        <f>ROUND(VLOOKUP($B258,'3.ข้อมูลงบทดลองปัจจุบัน'!$A$5:$CL$846,54,0),2)</f>
        <v>0</v>
      </c>
      <c r="BD258" s="32">
        <f>ROUND(VLOOKUP($B258,'3.ข้อมูลงบทดลองปัจจุบัน'!$A$5:$CL$846,55,0),2)</f>
        <v>0</v>
      </c>
      <c r="BE258" s="32">
        <f>ROUND(VLOOKUP($B258,'3.ข้อมูลงบทดลองปัจจุบัน'!$A$5:$CL$846,56,0),2)</f>
        <v>0</v>
      </c>
      <c r="BF258" s="32">
        <f>ROUND(VLOOKUP($B258,'3.ข้อมูลงบทดลองปัจจุบัน'!$A$5:$CL$846,57,0),2)</f>
        <v>0</v>
      </c>
      <c r="BG258" s="32">
        <f>ROUND(VLOOKUP($B258,'3.ข้อมูลงบทดลองปัจจุบัน'!$A$5:$CL$846,58,0),2)</f>
        <v>0</v>
      </c>
      <c r="BH258" s="32">
        <f>ROUND(VLOOKUP($B258,'3.ข้อมูลงบทดลองปัจจุบัน'!$A$5:$CL$846,59,0),2)</f>
        <v>0</v>
      </c>
      <c r="BI258" s="32">
        <f>ROUND(VLOOKUP($B258,'3.ข้อมูลงบทดลองปัจจุบัน'!$A$5:$CL$846,60,0),2)</f>
        <v>0</v>
      </c>
      <c r="BJ258" s="32">
        <f>ROUND(VLOOKUP($B258,'3.ข้อมูลงบทดลองปัจจุบัน'!$A$5:$CL$846,61,0),2)</f>
        <v>0</v>
      </c>
      <c r="BK258" s="32">
        <f>ROUND(VLOOKUP($B258,'3.ข้อมูลงบทดลองปัจจุบัน'!$A$5:$CL$846,62,0),2)</f>
        <v>0</v>
      </c>
      <c r="BL258" s="32">
        <f>ROUND(VLOOKUP($B258,'3.ข้อมูลงบทดลองปัจจุบัน'!$A$5:$CL$846,63,0),2)</f>
        <v>0</v>
      </c>
      <c r="BM258" s="32">
        <f>ROUND(VLOOKUP($B258,'3.ข้อมูลงบทดลองปัจจุบัน'!$A$5:$CL$846,64,0),2)</f>
        <v>466604.67</v>
      </c>
      <c r="BN258" s="32">
        <f>ROUND(VLOOKUP($B258,'3.ข้อมูลงบทดลองปัจจุบัน'!$A$5:$CL$846,65,0),2)</f>
        <v>0</v>
      </c>
      <c r="BO258" s="32">
        <f>ROUND(VLOOKUP($B258,'3.ข้อมูลงบทดลองปัจจุบัน'!$A$5:$CL$846,66,0),2)</f>
        <v>0</v>
      </c>
      <c r="BP258" s="32">
        <f>ROUND(VLOOKUP($B258,'3.ข้อมูลงบทดลองปัจจุบัน'!$A$5:$CL$846,67,0),2)</f>
        <v>0</v>
      </c>
      <c r="BQ258" s="32">
        <f>ROUND(VLOOKUP($B258,'3.ข้อมูลงบทดลองปัจจุบัน'!$A$5:$CL$846,68,0),2)</f>
        <v>0</v>
      </c>
      <c r="BR258" s="32">
        <f>ROUND(VLOOKUP($B258,'3.ข้อมูลงบทดลองปัจจุบัน'!$A$5:$CL$846,69,0),2)</f>
        <v>0</v>
      </c>
      <c r="BS258" s="32">
        <f>ROUND(VLOOKUP($B258,'3.ข้อมูลงบทดลองปัจจุบัน'!$A$5:$CL$846,70,0),2)</f>
        <v>810530.93</v>
      </c>
      <c r="BT258" s="32">
        <f>ROUND(VLOOKUP($B258,'3.ข้อมูลงบทดลองปัจจุบัน'!$A$5:$CL$846,71,0),2)</f>
        <v>0</v>
      </c>
      <c r="BU258" s="32">
        <f>ROUND(VLOOKUP($B258,'3.ข้อมูลงบทดลองปัจจุบัน'!$A$5:$CL$846,72,0),2)</f>
        <v>0</v>
      </c>
      <c r="BV258" s="32">
        <f>ROUND(VLOOKUP($B258,'3.ข้อมูลงบทดลองปัจจุบัน'!$A$5:$CL$846,73,0),2)</f>
        <v>0</v>
      </c>
      <c r="BW258" s="32">
        <f>ROUND(VLOOKUP($B258,'3.ข้อมูลงบทดลองปัจจุบัน'!$A$5:$CL$846,74,0),2)</f>
        <v>0</v>
      </c>
      <c r="BX258" s="32">
        <f>ROUND(VLOOKUP($B258,'3.ข้อมูลงบทดลองปัจจุบัน'!$A$5:$CL$846,75,0),2)</f>
        <v>0</v>
      </c>
      <c r="BY258" s="32">
        <f>ROUND(VLOOKUP($B258,'3.ข้อมูลงบทดลองปัจจุบัน'!$A$5:$CL$846,76,0),2)</f>
        <v>0</v>
      </c>
      <c r="BZ258" s="32">
        <f>ROUND(VLOOKUP($B258,'3.ข้อมูลงบทดลองปัจจุบัน'!$A$5:$CL$846,77,0),2)</f>
        <v>0</v>
      </c>
      <c r="CA258" s="32">
        <f>ROUND(VLOOKUP($B258,'3.ข้อมูลงบทดลองปัจจุบัน'!$A$5:$CL$846,78,0),2)</f>
        <v>0</v>
      </c>
      <c r="CB258" s="32">
        <f>ROUND(VLOOKUP($B258,'3.ข้อมูลงบทดลองปัจจุบัน'!$A$5:$CL$846,79,0),2)</f>
        <v>0</v>
      </c>
      <c r="CC258" s="32">
        <f>ROUND(VLOOKUP($B258,'3.ข้อมูลงบทดลองปัจจุบัน'!$A$5:$CL$846,80,0),2)</f>
        <v>0</v>
      </c>
      <c r="CD258" s="32">
        <f>ROUND(VLOOKUP($B258,'3.ข้อมูลงบทดลองปัจจุบัน'!$A$5:$CL$846,81,0),2)</f>
        <v>0</v>
      </c>
      <c r="CE258" s="32">
        <f>ROUND(VLOOKUP($B258,'3.ข้อมูลงบทดลองปัจจุบัน'!$A$5:$CL$846,82,0),2)</f>
        <v>0</v>
      </c>
      <c r="CF258" s="32">
        <f>ROUND(VLOOKUP($B258,'3.ข้อมูลงบทดลองปัจจุบัน'!$A$5:$CL$846,83,0),2)</f>
        <v>0</v>
      </c>
      <c r="CG258" s="32">
        <f>ROUND(VLOOKUP($B258,'3.ข้อมูลงบทดลองปัจจุบัน'!$A$5:$CL$846,84,0),2)</f>
        <v>0</v>
      </c>
      <c r="CH258" s="32">
        <f>ROUND(VLOOKUP($B258,'3.ข้อมูลงบทดลองปัจจุบัน'!$A$5:$CL$846,85,0),2)</f>
        <v>0</v>
      </c>
      <c r="CI258" s="32">
        <f>ROUND(VLOOKUP($B258,'3.ข้อมูลงบทดลองปัจจุบัน'!$A$5:$CL$846,86,0),2)</f>
        <v>0</v>
      </c>
      <c r="CJ258" s="32">
        <f>ROUND(VLOOKUP($B258,'3.ข้อมูลงบทดลองปัจจุบัน'!$A$5:$CL$846,87,0),2)</f>
        <v>0</v>
      </c>
      <c r="CK258" s="32">
        <f>ROUND(VLOOKUP($B258,'3.ข้อมูลงบทดลองปัจจุบัน'!$A$5:$CL$846,88,0),2)</f>
        <v>0</v>
      </c>
      <c r="CL258" s="32">
        <f>ROUND(VLOOKUP($B258,'3.ข้อมูลงบทดลองปัจจุบัน'!$A$5:$CL$846,89,0),2)</f>
        <v>0</v>
      </c>
      <c r="CM258" s="32">
        <f>ROUND(VLOOKUP($B258,'3.ข้อมูลงบทดลองปัจจุบัน'!$A$5:$CL$846,90,0),2)</f>
        <v>0</v>
      </c>
      <c r="CO258" s="75"/>
    </row>
    <row r="259" spans="1:94" x14ac:dyDescent="0.7">
      <c r="A259" s="119" t="s">
        <v>2332</v>
      </c>
      <c r="B259" s="101" t="s">
        <v>1954</v>
      </c>
      <c r="C259" s="120" t="s">
        <v>1364</v>
      </c>
      <c r="D259" s="32">
        <f>ROUND(VLOOKUP($B259,'3.ข้อมูลงบทดลองปัจจุบัน'!$A$5:$CL$846,3,0),2)</f>
        <v>0</v>
      </c>
      <c r="E259" s="32">
        <f>ROUND(VLOOKUP($B259,'3.ข้อมูลงบทดลองปัจจุบัน'!$A$5:$CL$846,4,0),2)</f>
        <v>0</v>
      </c>
      <c r="F259" s="32">
        <f>ROUND(VLOOKUP($B259,'3.ข้อมูลงบทดลองปัจจุบัน'!$A$5:$CL$846,5,0),2)</f>
        <v>0</v>
      </c>
      <c r="G259" s="32">
        <f>ROUND(VLOOKUP($B259,'3.ข้อมูลงบทดลองปัจจุบัน'!$A$5:$CL$846,6,0),2)</f>
        <v>0</v>
      </c>
      <c r="H259" s="32">
        <f>ROUND(VLOOKUP($B259,'3.ข้อมูลงบทดลองปัจจุบัน'!$A$5:$CL$846,7,0),2)</f>
        <v>0</v>
      </c>
      <c r="I259" s="32">
        <f>ROUND(VLOOKUP($B259,'3.ข้อมูลงบทดลองปัจจุบัน'!$A$5:$CL$846,8,0),2)</f>
        <v>0</v>
      </c>
      <c r="J259" s="32">
        <f>ROUND(VLOOKUP($B259,'3.ข้อมูลงบทดลองปัจจุบัน'!$A$5:$CL$846,9,0),2)</f>
        <v>0</v>
      </c>
      <c r="K259" s="32">
        <f>ROUND(VLOOKUP($B259,'3.ข้อมูลงบทดลองปัจจุบัน'!$A$5:$CL$846,10,0),2)</f>
        <v>0</v>
      </c>
      <c r="L259" s="32">
        <f>ROUND(VLOOKUP($B259,'3.ข้อมูลงบทดลองปัจจุบัน'!$A$5:$CL$846,11,0),2)</f>
        <v>0</v>
      </c>
      <c r="M259" s="32">
        <f>ROUND(VLOOKUP($B259,'3.ข้อมูลงบทดลองปัจจุบัน'!$A$5:$CL$846,12,0),2)</f>
        <v>0</v>
      </c>
      <c r="N259" s="32">
        <f>ROUND(VLOOKUP($B259,'3.ข้อมูลงบทดลองปัจจุบัน'!$A$5:$CL$846,13,0),2)</f>
        <v>0</v>
      </c>
      <c r="O259" s="32">
        <f>ROUND(VLOOKUP($B259,'3.ข้อมูลงบทดลองปัจจุบัน'!$A$5:$CL$846,14,0),2)</f>
        <v>0</v>
      </c>
      <c r="P259" s="32">
        <f>ROUND(VLOOKUP($B259,'3.ข้อมูลงบทดลองปัจจุบัน'!$A$5:$CL$846,15,0),2)</f>
        <v>0</v>
      </c>
      <c r="Q259" s="32">
        <f>ROUND(VLOOKUP($B259,'3.ข้อมูลงบทดลองปัจจุบัน'!$A$5:$CL$846,16,0),2)</f>
        <v>0</v>
      </c>
      <c r="R259" s="32">
        <f>ROUND(VLOOKUP($B259,'3.ข้อมูลงบทดลองปัจจุบัน'!$A$5:$CL$846,17,0),2)</f>
        <v>0</v>
      </c>
      <c r="S259" s="32">
        <f>ROUND(VLOOKUP($B259,'3.ข้อมูลงบทดลองปัจจุบัน'!$A$5:$CL$846,18,0),2)</f>
        <v>0</v>
      </c>
      <c r="T259" s="32">
        <f>ROUND(VLOOKUP($B259,'3.ข้อมูลงบทดลองปัจจุบัน'!$A$5:$CL$846,19,0),2)</f>
        <v>0</v>
      </c>
      <c r="U259" s="32">
        <f>ROUND(VLOOKUP($B259,'3.ข้อมูลงบทดลองปัจจุบัน'!$A$5:$CL$846,20,0),2)</f>
        <v>0</v>
      </c>
      <c r="V259" s="32">
        <f>ROUND(VLOOKUP($B259,'3.ข้อมูลงบทดลองปัจจุบัน'!$A$5:$CL$846,21,0),2)</f>
        <v>0</v>
      </c>
      <c r="W259" s="32">
        <f>ROUND(VLOOKUP($B259,'3.ข้อมูลงบทดลองปัจจุบัน'!$A$5:$CL$846,22,0),2)</f>
        <v>0</v>
      </c>
      <c r="X259" s="32">
        <f>ROUND(VLOOKUP($B259,'3.ข้อมูลงบทดลองปัจจุบัน'!$A$5:$CL$846,23,0),2)</f>
        <v>0</v>
      </c>
      <c r="Y259" s="32">
        <f>ROUND(VLOOKUP($B259,'3.ข้อมูลงบทดลองปัจจุบัน'!$A$5:$CL$846,24,0),2)</f>
        <v>0</v>
      </c>
      <c r="Z259" s="32">
        <f>ROUND(VLOOKUP($B259,'3.ข้อมูลงบทดลองปัจจุบัน'!$A$5:$CL$846,25,0),2)</f>
        <v>0</v>
      </c>
      <c r="AA259" s="32">
        <f>ROUND(VLOOKUP($B259,'3.ข้อมูลงบทดลองปัจจุบัน'!$A$5:$CL$846,26,0),2)</f>
        <v>0</v>
      </c>
      <c r="AB259" s="32">
        <f>ROUND(VLOOKUP($B259,'3.ข้อมูลงบทดลองปัจจุบัน'!$A$5:$CL$846,27,0),2)</f>
        <v>0</v>
      </c>
      <c r="AC259" s="32">
        <f>ROUND(VLOOKUP($B259,'3.ข้อมูลงบทดลองปัจจุบัน'!$A$5:$CL$846,28,0),2)</f>
        <v>0</v>
      </c>
      <c r="AD259" s="32">
        <f>ROUND(VLOOKUP($B259,'3.ข้อมูลงบทดลองปัจจุบัน'!$A$5:$CL$846,29,0),2)</f>
        <v>0</v>
      </c>
      <c r="AE259" s="32">
        <f>ROUND(VLOOKUP($B259,'3.ข้อมูลงบทดลองปัจจุบัน'!$A$5:$CL$846,30,0),2)</f>
        <v>0</v>
      </c>
      <c r="AF259" s="32">
        <f>ROUND(VLOOKUP($B259,'3.ข้อมูลงบทดลองปัจจุบัน'!$A$5:$CL$846,31,0),2)</f>
        <v>0</v>
      </c>
      <c r="AG259" s="32">
        <f>ROUND(VLOOKUP($B259,'3.ข้อมูลงบทดลองปัจจุบัน'!$A$5:$CL$846,32,0),2)</f>
        <v>0</v>
      </c>
      <c r="AH259" s="32">
        <f>ROUND(VLOOKUP($B259,'3.ข้อมูลงบทดลองปัจจุบัน'!$A$5:$CL$846,33,0),2)</f>
        <v>0</v>
      </c>
      <c r="AI259" s="32">
        <f>ROUND(VLOOKUP($B259,'3.ข้อมูลงบทดลองปัจจุบัน'!$A$5:$CL$846,34,0),2)</f>
        <v>0</v>
      </c>
      <c r="AJ259" s="32">
        <f>ROUND(VLOOKUP($B259,'3.ข้อมูลงบทดลองปัจจุบัน'!$A$5:$CL$846,35,0),2)</f>
        <v>0</v>
      </c>
      <c r="AK259" s="32">
        <f>ROUND(VLOOKUP($B259,'3.ข้อมูลงบทดลองปัจจุบัน'!$A$5:$CL$846,36,0),2)</f>
        <v>0</v>
      </c>
      <c r="AL259" s="32">
        <f>ROUND(VLOOKUP($B259,'3.ข้อมูลงบทดลองปัจจุบัน'!$A$5:$CL$846,37,0),2)</f>
        <v>0</v>
      </c>
      <c r="AM259" s="32">
        <f>ROUND(VLOOKUP($B259,'3.ข้อมูลงบทดลองปัจจุบัน'!$A$5:$CL$846,38,0),2)</f>
        <v>0</v>
      </c>
      <c r="AN259" s="32">
        <f>ROUND(VLOOKUP($B259,'3.ข้อมูลงบทดลองปัจจุบัน'!$A$5:$CL$846,39,0),2)</f>
        <v>0</v>
      </c>
      <c r="AO259" s="32">
        <f>ROUND(VLOOKUP($B259,'3.ข้อมูลงบทดลองปัจจุบัน'!$A$5:$CL$846,40,0),2)</f>
        <v>0</v>
      </c>
      <c r="AP259" s="32">
        <f>ROUND(VLOOKUP($B259,'3.ข้อมูลงบทดลองปัจจุบัน'!$A$5:$CL$846,41,0),2)</f>
        <v>0</v>
      </c>
      <c r="AQ259" s="32">
        <f>ROUND(VLOOKUP($B259,'3.ข้อมูลงบทดลองปัจจุบัน'!$A$5:$CL$846,42,0),2)</f>
        <v>0</v>
      </c>
      <c r="AR259" s="32">
        <f>ROUND(VLOOKUP($B259,'3.ข้อมูลงบทดลองปัจจุบัน'!$A$5:$CL$846,43,0),2)</f>
        <v>0</v>
      </c>
      <c r="AS259" s="32">
        <f>ROUND(VLOOKUP($B259,'3.ข้อมูลงบทดลองปัจจุบัน'!$A$5:$CL$846,44,0),2)</f>
        <v>0</v>
      </c>
      <c r="AT259" s="32">
        <f>ROUND(VLOOKUP($B259,'3.ข้อมูลงบทดลองปัจจุบัน'!$A$5:$CL$846,45,0),2)</f>
        <v>0</v>
      </c>
      <c r="AU259" s="32">
        <f>ROUND(VLOOKUP($B259,'3.ข้อมูลงบทดลองปัจจุบัน'!$A$5:$CL$846,46,0),2)</f>
        <v>0</v>
      </c>
      <c r="AV259" s="32">
        <f>ROUND(VLOOKUP($B259,'3.ข้อมูลงบทดลองปัจจุบัน'!$A$5:$CL$846,47,0),2)</f>
        <v>0</v>
      </c>
      <c r="AW259" s="32">
        <f>ROUND(VLOOKUP($B259,'3.ข้อมูลงบทดลองปัจจุบัน'!$A$5:$CL$846,48,0),2)</f>
        <v>0</v>
      </c>
      <c r="AX259" s="32">
        <f>ROUND(VLOOKUP($B259,'3.ข้อมูลงบทดลองปัจจุบัน'!$A$5:$CL$846,49,0),2)</f>
        <v>0</v>
      </c>
      <c r="AY259" s="32">
        <f>ROUND(VLOOKUP($B259,'3.ข้อมูลงบทดลองปัจจุบัน'!$A$5:$CL$846,50,0),2)</f>
        <v>0</v>
      </c>
      <c r="AZ259" s="32">
        <f>ROUND(VLOOKUP($B259,'3.ข้อมูลงบทดลองปัจจุบัน'!$A$5:$CL$846,51,0),2)</f>
        <v>0</v>
      </c>
      <c r="BA259" s="32">
        <f>ROUND(VLOOKUP($B259,'3.ข้อมูลงบทดลองปัจจุบัน'!$A$5:$CL$846,52,0),2)</f>
        <v>0</v>
      </c>
      <c r="BB259" s="32">
        <f>ROUND(VLOOKUP($B259,'3.ข้อมูลงบทดลองปัจจุบัน'!$A$5:$CL$846,53,0),2)</f>
        <v>0</v>
      </c>
      <c r="BC259" s="32">
        <f>ROUND(VLOOKUP($B259,'3.ข้อมูลงบทดลองปัจจุบัน'!$A$5:$CL$846,54,0),2)</f>
        <v>0</v>
      </c>
      <c r="BD259" s="32">
        <f>ROUND(VLOOKUP($B259,'3.ข้อมูลงบทดลองปัจจุบัน'!$A$5:$CL$846,55,0),2)</f>
        <v>0</v>
      </c>
      <c r="BE259" s="32">
        <f>ROUND(VLOOKUP($B259,'3.ข้อมูลงบทดลองปัจจุบัน'!$A$5:$CL$846,56,0),2)</f>
        <v>0</v>
      </c>
      <c r="BF259" s="32">
        <f>ROUND(VLOOKUP($B259,'3.ข้อมูลงบทดลองปัจจุบัน'!$A$5:$CL$846,57,0),2)</f>
        <v>0</v>
      </c>
      <c r="BG259" s="32">
        <f>ROUND(VLOOKUP($B259,'3.ข้อมูลงบทดลองปัจจุบัน'!$A$5:$CL$846,58,0),2)</f>
        <v>0</v>
      </c>
      <c r="BH259" s="32">
        <f>ROUND(VLOOKUP($B259,'3.ข้อมูลงบทดลองปัจจุบัน'!$A$5:$CL$846,59,0),2)</f>
        <v>0</v>
      </c>
      <c r="BI259" s="32">
        <f>ROUND(VLOOKUP($B259,'3.ข้อมูลงบทดลองปัจจุบัน'!$A$5:$CL$846,60,0),2)</f>
        <v>0</v>
      </c>
      <c r="BJ259" s="32">
        <f>ROUND(VLOOKUP($B259,'3.ข้อมูลงบทดลองปัจจุบัน'!$A$5:$CL$846,61,0),2)</f>
        <v>0</v>
      </c>
      <c r="BK259" s="32">
        <f>ROUND(VLOOKUP($B259,'3.ข้อมูลงบทดลองปัจจุบัน'!$A$5:$CL$846,62,0),2)</f>
        <v>0</v>
      </c>
      <c r="BL259" s="32">
        <f>ROUND(VLOOKUP($B259,'3.ข้อมูลงบทดลองปัจจุบัน'!$A$5:$CL$846,63,0),2)</f>
        <v>0</v>
      </c>
      <c r="BM259" s="32">
        <f>ROUND(VLOOKUP($B259,'3.ข้อมูลงบทดลองปัจจุบัน'!$A$5:$CL$846,64,0),2)</f>
        <v>0</v>
      </c>
      <c r="BN259" s="32">
        <f>ROUND(VLOOKUP($B259,'3.ข้อมูลงบทดลองปัจจุบัน'!$A$5:$CL$846,65,0),2)</f>
        <v>0</v>
      </c>
      <c r="BO259" s="32">
        <f>ROUND(VLOOKUP($B259,'3.ข้อมูลงบทดลองปัจจุบัน'!$A$5:$CL$846,66,0),2)</f>
        <v>0</v>
      </c>
      <c r="BP259" s="32">
        <f>ROUND(VLOOKUP($B259,'3.ข้อมูลงบทดลองปัจจุบัน'!$A$5:$CL$846,67,0),2)</f>
        <v>0</v>
      </c>
      <c r="BQ259" s="32">
        <f>ROUND(VLOOKUP($B259,'3.ข้อมูลงบทดลองปัจจุบัน'!$A$5:$CL$846,68,0),2)</f>
        <v>0</v>
      </c>
      <c r="BR259" s="32">
        <f>ROUND(VLOOKUP($B259,'3.ข้อมูลงบทดลองปัจจุบัน'!$A$5:$CL$846,69,0),2)</f>
        <v>0</v>
      </c>
      <c r="BS259" s="32">
        <f>ROUND(VLOOKUP($B259,'3.ข้อมูลงบทดลองปัจจุบัน'!$A$5:$CL$846,70,0),2)</f>
        <v>0</v>
      </c>
      <c r="BT259" s="32">
        <f>ROUND(VLOOKUP($B259,'3.ข้อมูลงบทดลองปัจจุบัน'!$A$5:$CL$846,71,0),2)</f>
        <v>0</v>
      </c>
      <c r="BU259" s="32">
        <f>ROUND(VLOOKUP($B259,'3.ข้อมูลงบทดลองปัจจุบัน'!$A$5:$CL$846,72,0),2)</f>
        <v>0</v>
      </c>
      <c r="BV259" s="32">
        <f>ROUND(VLOOKUP($B259,'3.ข้อมูลงบทดลองปัจจุบัน'!$A$5:$CL$846,73,0),2)</f>
        <v>0</v>
      </c>
      <c r="BW259" s="32">
        <f>ROUND(VLOOKUP($B259,'3.ข้อมูลงบทดลองปัจจุบัน'!$A$5:$CL$846,74,0),2)</f>
        <v>0</v>
      </c>
      <c r="BX259" s="32">
        <f>ROUND(VLOOKUP($B259,'3.ข้อมูลงบทดลองปัจจุบัน'!$A$5:$CL$846,75,0),2)</f>
        <v>0</v>
      </c>
      <c r="BY259" s="32">
        <f>ROUND(VLOOKUP($B259,'3.ข้อมูลงบทดลองปัจจุบัน'!$A$5:$CL$846,76,0),2)</f>
        <v>0</v>
      </c>
      <c r="BZ259" s="32">
        <f>ROUND(VLOOKUP($B259,'3.ข้อมูลงบทดลองปัจจุบัน'!$A$5:$CL$846,77,0),2)</f>
        <v>0</v>
      </c>
      <c r="CA259" s="32">
        <f>ROUND(VLOOKUP($B259,'3.ข้อมูลงบทดลองปัจจุบัน'!$A$5:$CL$846,78,0),2)</f>
        <v>0</v>
      </c>
      <c r="CB259" s="32">
        <f>ROUND(VLOOKUP($B259,'3.ข้อมูลงบทดลองปัจจุบัน'!$A$5:$CL$846,79,0),2)</f>
        <v>0</v>
      </c>
      <c r="CC259" s="32">
        <f>ROUND(VLOOKUP($B259,'3.ข้อมูลงบทดลองปัจจุบัน'!$A$5:$CL$846,80,0),2)</f>
        <v>0</v>
      </c>
      <c r="CD259" s="32">
        <f>ROUND(VLOOKUP($B259,'3.ข้อมูลงบทดลองปัจจุบัน'!$A$5:$CL$846,81,0),2)</f>
        <v>0</v>
      </c>
      <c r="CE259" s="32">
        <f>ROUND(VLOOKUP($B259,'3.ข้อมูลงบทดลองปัจจุบัน'!$A$5:$CL$846,82,0),2)</f>
        <v>0</v>
      </c>
      <c r="CF259" s="32">
        <f>ROUND(VLOOKUP($B259,'3.ข้อมูลงบทดลองปัจจุบัน'!$A$5:$CL$846,83,0),2)</f>
        <v>0</v>
      </c>
      <c r="CG259" s="32">
        <f>ROUND(VLOOKUP($B259,'3.ข้อมูลงบทดลองปัจจุบัน'!$A$5:$CL$846,84,0),2)</f>
        <v>0</v>
      </c>
      <c r="CH259" s="32">
        <f>ROUND(VLOOKUP($B259,'3.ข้อมูลงบทดลองปัจจุบัน'!$A$5:$CL$846,85,0),2)</f>
        <v>0</v>
      </c>
      <c r="CI259" s="32">
        <f>ROUND(VLOOKUP($B259,'3.ข้อมูลงบทดลองปัจจุบัน'!$A$5:$CL$846,86,0),2)</f>
        <v>0</v>
      </c>
      <c r="CJ259" s="32">
        <f>ROUND(VLOOKUP($B259,'3.ข้อมูลงบทดลองปัจจุบัน'!$A$5:$CL$846,87,0),2)</f>
        <v>0</v>
      </c>
      <c r="CK259" s="32">
        <f>ROUND(VLOOKUP($B259,'3.ข้อมูลงบทดลองปัจจุบัน'!$A$5:$CL$846,88,0),2)</f>
        <v>0</v>
      </c>
      <c r="CL259" s="32">
        <f>ROUND(VLOOKUP($B259,'3.ข้อมูลงบทดลองปัจจุบัน'!$A$5:$CL$846,89,0),2)</f>
        <v>0</v>
      </c>
      <c r="CM259" s="32">
        <f>ROUND(VLOOKUP($B259,'3.ข้อมูลงบทดลองปัจจุบัน'!$A$5:$CL$846,90,0),2)</f>
        <v>0</v>
      </c>
      <c r="CO259" s="75"/>
    </row>
    <row r="260" spans="1:94" x14ac:dyDescent="0.7">
      <c r="A260" s="119" t="s">
        <v>2332</v>
      </c>
      <c r="B260" s="101" t="s">
        <v>1135</v>
      </c>
      <c r="C260" s="120" t="s">
        <v>1136</v>
      </c>
      <c r="D260" s="32">
        <f>ROUND(VLOOKUP($B260,'3.ข้อมูลงบทดลองปัจจุบัน'!$A$5:$CL$846,3,0),2)</f>
        <v>0</v>
      </c>
      <c r="E260" s="32">
        <f>ROUND(VLOOKUP($B260,'3.ข้อมูลงบทดลองปัจจุบัน'!$A$5:$CL$846,4,0),2)</f>
        <v>0</v>
      </c>
      <c r="F260" s="32">
        <f>ROUND(VLOOKUP($B260,'3.ข้อมูลงบทดลองปัจจุบัน'!$A$5:$CL$846,5,0),2)</f>
        <v>0</v>
      </c>
      <c r="G260" s="32">
        <f>ROUND(VLOOKUP($B260,'3.ข้อมูลงบทดลองปัจจุบัน'!$A$5:$CL$846,6,0),2)</f>
        <v>0</v>
      </c>
      <c r="H260" s="32">
        <f>ROUND(VLOOKUP($B260,'3.ข้อมูลงบทดลองปัจจุบัน'!$A$5:$CL$846,7,0),2)</f>
        <v>0</v>
      </c>
      <c r="I260" s="32">
        <f>ROUND(VLOOKUP($B260,'3.ข้อมูลงบทดลองปัจจุบัน'!$A$5:$CL$846,8,0),2)</f>
        <v>0</v>
      </c>
      <c r="J260" s="32">
        <f>ROUND(VLOOKUP($B260,'3.ข้อมูลงบทดลองปัจจุบัน'!$A$5:$CL$846,9,0),2)</f>
        <v>0</v>
      </c>
      <c r="K260" s="32">
        <f>ROUND(VLOOKUP($B260,'3.ข้อมูลงบทดลองปัจจุบัน'!$A$5:$CL$846,10,0),2)</f>
        <v>0</v>
      </c>
      <c r="L260" s="32">
        <f>ROUND(VLOOKUP($B260,'3.ข้อมูลงบทดลองปัจจุบัน'!$A$5:$CL$846,11,0),2)</f>
        <v>0</v>
      </c>
      <c r="M260" s="32">
        <f>ROUND(VLOOKUP($B260,'3.ข้อมูลงบทดลองปัจจุบัน'!$A$5:$CL$846,12,0),2)</f>
        <v>0</v>
      </c>
      <c r="N260" s="32">
        <f>ROUND(VLOOKUP($B260,'3.ข้อมูลงบทดลองปัจจุบัน'!$A$5:$CL$846,13,0),2)</f>
        <v>0</v>
      </c>
      <c r="O260" s="32">
        <f>ROUND(VLOOKUP($B260,'3.ข้อมูลงบทดลองปัจจุบัน'!$A$5:$CL$846,14,0),2)</f>
        <v>0</v>
      </c>
      <c r="P260" s="32">
        <f>ROUND(VLOOKUP($B260,'3.ข้อมูลงบทดลองปัจจุบัน'!$A$5:$CL$846,15,0),2)</f>
        <v>0</v>
      </c>
      <c r="Q260" s="32">
        <f>ROUND(VLOOKUP($B260,'3.ข้อมูลงบทดลองปัจจุบัน'!$A$5:$CL$846,16,0),2)</f>
        <v>0</v>
      </c>
      <c r="R260" s="32">
        <f>ROUND(VLOOKUP($B260,'3.ข้อมูลงบทดลองปัจจุบัน'!$A$5:$CL$846,17,0),2)</f>
        <v>0</v>
      </c>
      <c r="S260" s="32">
        <f>ROUND(VLOOKUP($B260,'3.ข้อมูลงบทดลองปัจจุบัน'!$A$5:$CL$846,18,0),2)</f>
        <v>0</v>
      </c>
      <c r="T260" s="32">
        <f>ROUND(VLOOKUP($B260,'3.ข้อมูลงบทดลองปัจจุบัน'!$A$5:$CL$846,19,0),2)</f>
        <v>0</v>
      </c>
      <c r="U260" s="32">
        <f>ROUND(VLOOKUP($B260,'3.ข้อมูลงบทดลองปัจจุบัน'!$A$5:$CL$846,20,0),2)</f>
        <v>0</v>
      </c>
      <c r="V260" s="32">
        <f>ROUND(VLOOKUP($B260,'3.ข้อมูลงบทดลองปัจจุบัน'!$A$5:$CL$846,21,0),2)</f>
        <v>0</v>
      </c>
      <c r="W260" s="32">
        <f>ROUND(VLOOKUP($B260,'3.ข้อมูลงบทดลองปัจจุบัน'!$A$5:$CL$846,22,0),2)</f>
        <v>0</v>
      </c>
      <c r="X260" s="32">
        <f>ROUND(VLOOKUP($B260,'3.ข้อมูลงบทดลองปัจจุบัน'!$A$5:$CL$846,23,0),2)</f>
        <v>0</v>
      </c>
      <c r="Y260" s="32">
        <f>ROUND(VLOOKUP($B260,'3.ข้อมูลงบทดลองปัจจุบัน'!$A$5:$CL$846,24,0),2)</f>
        <v>0</v>
      </c>
      <c r="Z260" s="32">
        <f>ROUND(VLOOKUP($B260,'3.ข้อมูลงบทดลองปัจจุบัน'!$A$5:$CL$846,25,0),2)</f>
        <v>0</v>
      </c>
      <c r="AA260" s="32">
        <f>ROUND(VLOOKUP($B260,'3.ข้อมูลงบทดลองปัจจุบัน'!$A$5:$CL$846,26,0),2)</f>
        <v>0</v>
      </c>
      <c r="AB260" s="32">
        <f>ROUND(VLOOKUP($B260,'3.ข้อมูลงบทดลองปัจจุบัน'!$A$5:$CL$846,27,0),2)</f>
        <v>0</v>
      </c>
      <c r="AC260" s="32">
        <f>ROUND(VLOOKUP($B260,'3.ข้อมูลงบทดลองปัจจุบัน'!$A$5:$CL$846,28,0),2)</f>
        <v>0</v>
      </c>
      <c r="AD260" s="32">
        <f>ROUND(VLOOKUP($B260,'3.ข้อมูลงบทดลองปัจจุบัน'!$A$5:$CL$846,29,0),2)</f>
        <v>0</v>
      </c>
      <c r="AE260" s="32">
        <f>ROUND(VLOOKUP($B260,'3.ข้อมูลงบทดลองปัจจุบัน'!$A$5:$CL$846,30,0),2)</f>
        <v>0</v>
      </c>
      <c r="AF260" s="32">
        <f>ROUND(VLOOKUP($B260,'3.ข้อมูลงบทดลองปัจจุบัน'!$A$5:$CL$846,31,0),2)</f>
        <v>0</v>
      </c>
      <c r="AG260" s="32">
        <f>ROUND(VLOOKUP($B260,'3.ข้อมูลงบทดลองปัจจุบัน'!$A$5:$CL$846,32,0),2)</f>
        <v>0</v>
      </c>
      <c r="AH260" s="32">
        <f>ROUND(VLOOKUP($B260,'3.ข้อมูลงบทดลองปัจจุบัน'!$A$5:$CL$846,33,0),2)</f>
        <v>0</v>
      </c>
      <c r="AI260" s="32">
        <f>ROUND(VLOOKUP($B260,'3.ข้อมูลงบทดลองปัจจุบัน'!$A$5:$CL$846,34,0),2)</f>
        <v>0</v>
      </c>
      <c r="AJ260" s="32">
        <f>ROUND(VLOOKUP($B260,'3.ข้อมูลงบทดลองปัจจุบัน'!$A$5:$CL$846,35,0),2)</f>
        <v>0</v>
      </c>
      <c r="AK260" s="32">
        <f>ROUND(VLOOKUP($B260,'3.ข้อมูลงบทดลองปัจจุบัน'!$A$5:$CL$846,36,0),2)</f>
        <v>0</v>
      </c>
      <c r="AL260" s="32">
        <f>ROUND(VLOOKUP($B260,'3.ข้อมูลงบทดลองปัจจุบัน'!$A$5:$CL$846,37,0),2)</f>
        <v>0</v>
      </c>
      <c r="AM260" s="32">
        <f>ROUND(VLOOKUP($B260,'3.ข้อมูลงบทดลองปัจจุบัน'!$A$5:$CL$846,38,0),2)</f>
        <v>0</v>
      </c>
      <c r="AN260" s="32">
        <f>ROUND(VLOOKUP($B260,'3.ข้อมูลงบทดลองปัจจุบัน'!$A$5:$CL$846,39,0),2)</f>
        <v>0</v>
      </c>
      <c r="AO260" s="32">
        <f>ROUND(VLOOKUP($B260,'3.ข้อมูลงบทดลองปัจจุบัน'!$A$5:$CL$846,40,0),2)</f>
        <v>0</v>
      </c>
      <c r="AP260" s="32">
        <f>ROUND(VLOOKUP($B260,'3.ข้อมูลงบทดลองปัจจุบัน'!$A$5:$CL$846,41,0),2)</f>
        <v>0</v>
      </c>
      <c r="AQ260" s="32">
        <f>ROUND(VLOOKUP($B260,'3.ข้อมูลงบทดลองปัจจุบัน'!$A$5:$CL$846,42,0),2)</f>
        <v>0</v>
      </c>
      <c r="AR260" s="32">
        <f>ROUND(VLOOKUP($B260,'3.ข้อมูลงบทดลองปัจจุบัน'!$A$5:$CL$846,43,0),2)</f>
        <v>0</v>
      </c>
      <c r="AS260" s="32">
        <f>ROUND(VLOOKUP($B260,'3.ข้อมูลงบทดลองปัจจุบัน'!$A$5:$CL$846,44,0),2)</f>
        <v>0</v>
      </c>
      <c r="AT260" s="32">
        <f>ROUND(VLOOKUP($B260,'3.ข้อมูลงบทดลองปัจจุบัน'!$A$5:$CL$846,45,0),2)</f>
        <v>0</v>
      </c>
      <c r="AU260" s="32">
        <f>ROUND(VLOOKUP($B260,'3.ข้อมูลงบทดลองปัจจุบัน'!$A$5:$CL$846,46,0),2)</f>
        <v>0</v>
      </c>
      <c r="AV260" s="32">
        <f>ROUND(VLOOKUP($B260,'3.ข้อมูลงบทดลองปัจจุบัน'!$A$5:$CL$846,47,0),2)</f>
        <v>0</v>
      </c>
      <c r="AW260" s="32">
        <f>ROUND(VLOOKUP($B260,'3.ข้อมูลงบทดลองปัจจุบัน'!$A$5:$CL$846,48,0),2)</f>
        <v>0</v>
      </c>
      <c r="AX260" s="32">
        <f>ROUND(VLOOKUP($B260,'3.ข้อมูลงบทดลองปัจจุบัน'!$A$5:$CL$846,49,0),2)</f>
        <v>0</v>
      </c>
      <c r="AY260" s="32">
        <f>ROUND(VLOOKUP($B260,'3.ข้อมูลงบทดลองปัจจุบัน'!$A$5:$CL$846,50,0),2)</f>
        <v>0</v>
      </c>
      <c r="AZ260" s="32">
        <f>ROUND(VLOOKUP($B260,'3.ข้อมูลงบทดลองปัจจุบัน'!$A$5:$CL$846,51,0),2)</f>
        <v>0</v>
      </c>
      <c r="BA260" s="32">
        <f>ROUND(VLOOKUP($B260,'3.ข้อมูลงบทดลองปัจจุบัน'!$A$5:$CL$846,52,0),2)</f>
        <v>0</v>
      </c>
      <c r="BB260" s="32">
        <f>ROUND(VLOOKUP($B260,'3.ข้อมูลงบทดลองปัจจุบัน'!$A$5:$CL$846,53,0),2)</f>
        <v>0</v>
      </c>
      <c r="BC260" s="32">
        <f>ROUND(VLOOKUP($B260,'3.ข้อมูลงบทดลองปัจจุบัน'!$A$5:$CL$846,54,0),2)</f>
        <v>0</v>
      </c>
      <c r="BD260" s="32">
        <f>ROUND(VLOOKUP($B260,'3.ข้อมูลงบทดลองปัจจุบัน'!$A$5:$CL$846,55,0),2)</f>
        <v>0</v>
      </c>
      <c r="BE260" s="32">
        <f>ROUND(VLOOKUP($B260,'3.ข้อมูลงบทดลองปัจจุบัน'!$A$5:$CL$846,56,0),2)</f>
        <v>0</v>
      </c>
      <c r="BF260" s="32">
        <f>ROUND(VLOOKUP($B260,'3.ข้อมูลงบทดลองปัจจุบัน'!$A$5:$CL$846,57,0),2)</f>
        <v>0</v>
      </c>
      <c r="BG260" s="32">
        <f>ROUND(VLOOKUP($B260,'3.ข้อมูลงบทดลองปัจจุบัน'!$A$5:$CL$846,58,0),2)</f>
        <v>0</v>
      </c>
      <c r="BH260" s="32">
        <f>ROUND(VLOOKUP($B260,'3.ข้อมูลงบทดลองปัจจุบัน'!$A$5:$CL$846,59,0),2)</f>
        <v>0</v>
      </c>
      <c r="BI260" s="32">
        <f>ROUND(VLOOKUP($B260,'3.ข้อมูลงบทดลองปัจจุบัน'!$A$5:$CL$846,60,0),2)</f>
        <v>0</v>
      </c>
      <c r="BJ260" s="32">
        <f>ROUND(VLOOKUP($B260,'3.ข้อมูลงบทดลองปัจจุบัน'!$A$5:$CL$846,61,0),2)</f>
        <v>0</v>
      </c>
      <c r="BK260" s="32">
        <f>ROUND(VLOOKUP($B260,'3.ข้อมูลงบทดลองปัจจุบัน'!$A$5:$CL$846,62,0),2)</f>
        <v>0</v>
      </c>
      <c r="BL260" s="32">
        <f>ROUND(VLOOKUP($B260,'3.ข้อมูลงบทดลองปัจจุบัน'!$A$5:$CL$846,63,0),2)</f>
        <v>0</v>
      </c>
      <c r="BM260" s="32">
        <f>ROUND(VLOOKUP($B260,'3.ข้อมูลงบทดลองปัจจุบัน'!$A$5:$CL$846,64,0),2)</f>
        <v>0</v>
      </c>
      <c r="BN260" s="32">
        <f>ROUND(VLOOKUP($B260,'3.ข้อมูลงบทดลองปัจจุบัน'!$A$5:$CL$846,65,0),2)</f>
        <v>0</v>
      </c>
      <c r="BO260" s="32">
        <f>ROUND(VLOOKUP($B260,'3.ข้อมูลงบทดลองปัจจุบัน'!$A$5:$CL$846,66,0),2)</f>
        <v>0</v>
      </c>
      <c r="BP260" s="32">
        <f>ROUND(VLOOKUP($B260,'3.ข้อมูลงบทดลองปัจจุบัน'!$A$5:$CL$846,67,0),2)</f>
        <v>0</v>
      </c>
      <c r="BQ260" s="32">
        <f>ROUND(VLOOKUP($B260,'3.ข้อมูลงบทดลองปัจจุบัน'!$A$5:$CL$846,68,0),2)</f>
        <v>0</v>
      </c>
      <c r="BR260" s="32">
        <f>ROUND(VLOOKUP($B260,'3.ข้อมูลงบทดลองปัจจุบัน'!$A$5:$CL$846,69,0),2)</f>
        <v>0</v>
      </c>
      <c r="BS260" s="32">
        <f>ROUND(VLOOKUP($B260,'3.ข้อมูลงบทดลองปัจจุบัน'!$A$5:$CL$846,70,0),2)</f>
        <v>0</v>
      </c>
      <c r="BT260" s="32">
        <f>ROUND(VLOOKUP($B260,'3.ข้อมูลงบทดลองปัจจุบัน'!$A$5:$CL$846,71,0),2)</f>
        <v>0</v>
      </c>
      <c r="BU260" s="32">
        <f>ROUND(VLOOKUP($B260,'3.ข้อมูลงบทดลองปัจจุบัน'!$A$5:$CL$846,72,0),2)</f>
        <v>0</v>
      </c>
      <c r="BV260" s="32">
        <f>ROUND(VLOOKUP($B260,'3.ข้อมูลงบทดลองปัจจุบัน'!$A$5:$CL$846,73,0),2)</f>
        <v>0</v>
      </c>
      <c r="BW260" s="32">
        <f>ROUND(VLOOKUP($B260,'3.ข้อมูลงบทดลองปัจจุบัน'!$A$5:$CL$846,74,0),2)</f>
        <v>0</v>
      </c>
      <c r="BX260" s="32">
        <f>ROUND(VLOOKUP($B260,'3.ข้อมูลงบทดลองปัจจุบัน'!$A$5:$CL$846,75,0),2)</f>
        <v>0</v>
      </c>
      <c r="BY260" s="32">
        <f>ROUND(VLOOKUP($B260,'3.ข้อมูลงบทดลองปัจจุบัน'!$A$5:$CL$846,76,0),2)</f>
        <v>0</v>
      </c>
      <c r="BZ260" s="32">
        <f>ROUND(VLOOKUP($B260,'3.ข้อมูลงบทดลองปัจจุบัน'!$A$5:$CL$846,77,0),2)</f>
        <v>0</v>
      </c>
      <c r="CA260" s="32">
        <f>ROUND(VLOOKUP($B260,'3.ข้อมูลงบทดลองปัจจุบัน'!$A$5:$CL$846,78,0),2)</f>
        <v>0</v>
      </c>
      <c r="CB260" s="32">
        <f>ROUND(VLOOKUP($B260,'3.ข้อมูลงบทดลองปัจจุบัน'!$A$5:$CL$846,79,0),2)</f>
        <v>0</v>
      </c>
      <c r="CC260" s="32">
        <f>ROUND(VLOOKUP($B260,'3.ข้อมูลงบทดลองปัจจุบัน'!$A$5:$CL$846,80,0),2)</f>
        <v>0</v>
      </c>
      <c r="CD260" s="32">
        <f>ROUND(VLOOKUP($B260,'3.ข้อมูลงบทดลองปัจจุบัน'!$A$5:$CL$846,81,0),2)</f>
        <v>0</v>
      </c>
      <c r="CE260" s="32">
        <f>ROUND(VLOOKUP($B260,'3.ข้อมูลงบทดลองปัจจุบัน'!$A$5:$CL$846,82,0),2)</f>
        <v>0</v>
      </c>
      <c r="CF260" s="32">
        <f>ROUND(VLOOKUP($B260,'3.ข้อมูลงบทดลองปัจจุบัน'!$A$5:$CL$846,83,0),2)</f>
        <v>0</v>
      </c>
      <c r="CG260" s="32">
        <f>ROUND(VLOOKUP($B260,'3.ข้อมูลงบทดลองปัจจุบัน'!$A$5:$CL$846,84,0),2)</f>
        <v>0</v>
      </c>
      <c r="CH260" s="32">
        <f>ROUND(VLOOKUP($B260,'3.ข้อมูลงบทดลองปัจจุบัน'!$A$5:$CL$846,85,0),2)</f>
        <v>0</v>
      </c>
      <c r="CI260" s="32">
        <f>ROUND(VLOOKUP($B260,'3.ข้อมูลงบทดลองปัจจุบัน'!$A$5:$CL$846,86,0),2)</f>
        <v>0</v>
      </c>
      <c r="CJ260" s="32">
        <f>ROUND(VLOOKUP($B260,'3.ข้อมูลงบทดลองปัจจุบัน'!$A$5:$CL$846,87,0),2)</f>
        <v>0</v>
      </c>
      <c r="CK260" s="32">
        <f>ROUND(VLOOKUP($B260,'3.ข้อมูลงบทดลองปัจจุบัน'!$A$5:$CL$846,88,0),2)</f>
        <v>0</v>
      </c>
      <c r="CL260" s="32">
        <f>ROUND(VLOOKUP($B260,'3.ข้อมูลงบทดลองปัจจุบัน'!$A$5:$CL$846,89,0),2)</f>
        <v>0</v>
      </c>
      <c r="CM260" s="32">
        <f>ROUND(VLOOKUP($B260,'3.ข้อมูลงบทดลองปัจจุบัน'!$A$5:$CL$846,90,0),2)</f>
        <v>0</v>
      </c>
      <c r="CO260" s="75"/>
    </row>
    <row r="261" spans="1:94" x14ac:dyDescent="0.7">
      <c r="A261" s="119" t="s">
        <v>2332</v>
      </c>
      <c r="B261" s="101" t="s">
        <v>392</v>
      </c>
      <c r="C261" s="120" t="s">
        <v>393</v>
      </c>
      <c r="D261" s="32">
        <f>ROUND(VLOOKUP($B261,'3.ข้อมูลงบทดลองปัจจุบัน'!$A$5:$CL$846,3,0),2)</f>
        <v>0</v>
      </c>
      <c r="E261" s="32">
        <f>ROUND(VLOOKUP($B261,'3.ข้อมูลงบทดลองปัจจุบัน'!$A$5:$CL$846,4,0),2)</f>
        <v>0</v>
      </c>
      <c r="F261" s="32">
        <f>ROUND(VLOOKUP($B261,'3.ข้อมูลงบทดลองปัจจุบัน'!$A$5:$CL$846,5,0),2)</f>
        <v>0</v>
      </c>
      <c r="G261" s="32">
        <f>ROUND(VLOOKUP($B261,'3.ข้อมูลงบทดลองปัจจุบัน'!$A$5:$CL$846,6,0),2)</f>
        <v>0</v>
      </c>
      <c r="H261" s="32">
        <f>ROUND(VLOOKUP($B261,'3.ข้อมูลงบทดลองปัจจุบัน'!$A$5:$CL$846,7,0),2)</f>
        <v>0</v>
      </c>
      <c r="I261" s="32">
        <f>ROUND(VLOOKUP($B261,'3.ข้อมูลงบทดลองปัจจุบัน'!$A$5:$CL$846,8,0),2)</f>
        <v>48377</v>
      </c>
      <c r="J261" s="32">
        <f>ROUND(VLOOKUP($B261,'3.ข้อมูลงบทดลองปัจจุบัน'!$A$5:$CL$846,9,0),2)</f>
        <v>0</v>
      </c>
      <c r="K261" s="32">
        <f>ROUND(VLOOKUP($B261,'3.ข้อมูลงบทดลองปัจจุบัน'!$A$5:$CL$846,10,0),2)</f>
        <v>0</v>
      </c>
      <c r="L261" s="32">
        <f>ROUND(VLOOKUP($B261,'3.ข้อมูลงบทดลองปัจจุบัน'!$A$5:$CL$846,11,0),2)</f>
        <v>0</v>
      </c>
      <c r="M261" s="32">
        <f>ROUND(VLOOKUP($B261,'3.ข้อมูลงบทดลองปัจจุบัน'!$A$5:$CL$846,12,0),2)</f>
        <v>0</v>
      </c>
      <c r="N261" s="32">
        <f>ROUND(VLOOKUP($B261,'3.ข้อมูลงบทดลองปัจจุบัน'!$A$5:$CL$846,13,0),2)</f>
        <v>0</v>
      </c>
      <c r="O261" s="32">
        <f>ROUND(VLOOKUP($B261,'3.ข้อมูลงบทดลองปัจจุบัน'!$A$5:$CL$846,14,0),2)</f>
        <v>0</v>
      </c>
      <c r="P261" s="32">
        <f>ROUND(VLOOKUP($B261,'3.ข้อมูลงบทดลองปัจจุบัน'!$A$5:$CL$846,15,0),2)</f>
        <v>0</v>
      </c>
      <c r="Q261" s="32">
        <f>ROUND(VLOOKUP($B261,'3.ข้อมูลงบทดลองปัจจุบัน'!$A$5:$CL$846,16,0),2)</f>
        <v>0</v>
      </c>
      <c r="R261" s="32">
        <f>ROUND(VLOOKUP($B261,'3.ข้อมูลงบทดลองปัจจุบัน'!$A$5:$CL$846,17,0),2)</f>
        <v>0</v>
      </c>
      <c r="S261" s="32">
        <f>ROUND(VLOOKUP($B261,'3.ข้อมูลงบทดลองปัจจุบัน'!$A$5:$CL$846,18,0),2)</f>
        <v>0</v>
      </c>
      <c r="T261" s="32">
        <f>ROUND(VLOOKUP($B261,'3.ข้อมูลงบทดลองปัจจุบัน'!$A$5:$CL$846,19,0),2)</f>
        <v>0</v>
      </c>
      <c r="U261" s="32">
        <f>ROUND(VLOOKUP($B261,'3.ข้อมูลงบทดลองปัจจุบัน'!$A$5:$CL$846,20,0),2)</f>
        <v>0</v>
      </c>
      <c r="V261" s="32">
        <f>ROUND(VLOOKUP($B261,'3.ข้อมูลงบทดลองปัจจุบัน'!$A$5:$CL$846,21,0),2)</f>
        <v>0</v>
      </c>
      <c r="W261" s="32">
        <f>ROUND(VLOOKUP($B261,'3.ข้อมูลงบทดลองปัจจุบัน'!$A$5:$CL$846,22,0),2)</f>
        <v>0</v>
      </c>
      <c r="X261" s="32">
        <f>ROUND(VLOOKUP($B261,'3.ข้อมูลงบทดลองปัจจุบัน'!$A$5:$CL$846,23,0),2)</f>
        <v>348292.5</v>
      </c>
      <c r="Y261" s="32">
        <f>ROUND(VLOOKUP($B261,'3.ข้อมูลงบทดลองปัจจุบัน'!$A$5:$CL$846,24,0),2)</f>
        <v>0</v>
      </c>
      <c r="Z261" s="32">
        <f>ROUND(VLOOKUP($B261,'3.ข้อมูลงบทดลองปัจจุบัน'!$A$5:$CL$846,25,0),2)</f>
        <v>0</v>
      </c>
      <c r="AA261" s="32">
        <f>ROUND(VLOOKUP($B261,'3.ข้อมูลงบทดลองปัจจุบัน'!$A$5:$CL$846,26,0),2)</f>
        <v>0</v>
      </c>
      <c r="AB261" s="32">
        <f>ROUND(VLOOKUP($B261,'3.ข้อมูลงบทดลองปัจจุบัน'!$A$5:$CL$846,27,0),2)</f>
        <v>0</v>
      </c>
      <c r="AC261" s="32">
        <f>ROUND(VLOOKUP($B261,'3.ข้อมูลงบทดลองปัจจุบัน'!$A$5:$CL$846,28,0),2)</f>
        <v>0</v>
      </c>
      <c r="AD261" s="32">
        <f>ROUND(VLOOKUP($B261,'3.ข้อมูลงบทดลองปัจจุบัน'!$A$5:$CL$846,29,0),2)</f>
        <v>0</v>
      </c>
      <c r="AE261" s="32">
        <f>ROUND(VLOOKUP($B261,'3.ข้อมูลงบทดลองปัจจุบัน'!$A$5:$CL$846,30,0),2)</f>
        <v>0</v>
      </c>
      <c r="AF261" s="32">
        <f>ROUND(VLOOKUP($B261,'3.ข้อมูลงบทดลองปัจจุบัน'!$A$5:$CL$846,31,0),2)</f>
        <v>0</v>
      </c>
      <c r="AG261" s="32">
        <f>ROUND(VLOOKUP($B261,'3.ข้อมูลงบทดลองปัจจุบัน'!$A$5:$CL$846,32,0),2)</f>
        <v>0</v>
      </c>
      <c r="AH261" s="32">
        <f>ROUND(VLOOKUP($B261,'3.ข้อมูลงบทดลองปัจจุบัน'!$A$5:$CL$846,33,0),2)</f>
        <v>0</v>
      </c>
      <c r="AI261" s="32">
        <f>ROUND(VLOOKUP($B261,'3.ข้อมูลงบทดลองปัจจุบัน'!$A$5:$CL$846,34,0),2)</f>
        <v>0</v>
      </c>
      <c r="AJ261" s="32">
        <f>ROUND(VLOOKUP($B261,'3.ข้อมูลงบทดลองปัจจุบัน'!$A$5:$CL$846,35,0),2)</f>
        <v>0</v>
      </c>
      <c r="AK261" s="32">
        <f>ROUND(VLOOKUP($B261,'3.ข้อมูลงบทดลองปัจจุบัน'!$A$5:$CL$846,36,0),2)</f>
        <v>0</v>
      </c>
      <c r="AL261" s="32">
        <f>ROUND(VLOOKUP($B261,'3.ข้อมูลงบทดลองปัจจุบัน'!$A$5:$CL$846,37,0),2)</f>
        <v>0</v>
      </c>
      <c r="AM261" s="32">
        <f>ROUND(VLOOKUP($B261,'3.ข้อมูลงบทดลองปัจจุบัน'!$A$5:$CL$846,38,0),2)</f>
        <v>0</v>
      </c>
      <c r="AN261" s="32">
        <f>ROUND(VLOOKUP($B261,'3.ข้อมูลงบทดลองปัจจุบัน'!$A$5:$CL$846,39,0),2)</f>
        <v>0</v>
      </c>
      <c r="AO261" s="32">
        <f>ROUND(VLOOKUP($B261,'3.ข้อมูลงบทดลองปัจจุบัน'!$A$5:$CL$846,40,0),2)</f>
        <v>2177408.9500000002</v>
      </c>
      <c r="AP261" s="32">
        <f>ROUND(VLOOKUP($B261,'3.ข้อมูลงบทดลองปัจจุบัน'!$A$5:$CL$846,41,0),2)</f>
        <v>0</v>
      </c>
      <c r="AQ261" s="32">
        <f>ROUND(VLOOKUP($B261,'3.ข้อมูลงบทดลองปัจจุบัน'!$A$5:$CL$846,42,0),2)</f>
        <v>0</v>
      </c>
      <c r="AR261" s="32">
        <f>ROUND(VLOOKUP($B261,'3.ข้อมูลงบทดลองปัจจุบัน'!$A$5:$CL$846,43,0),2)</f>
        <v>0</v>
      </c>
      <c r="AS261" s="32">
        <f>ROUND(VLOOKUP($B261,'3.ข้อมูลงบทดลองปัจจุบัน'!$A$5:$CL$846,44,0),2)</f>
        <v>0</v>
      </c>
      <c r="AT261" s="32">
        <f>ROUND(VLOOKUP($B261,'3.ข้อมูลงบทดลองปัจจุบัน'!$A$5:$CL$846,45,0),2)</f>
        <v>0</v>
      </c>
      <c r="AU261" s="32">
        <f>ROUND(VLOOKUP($B261,'3.ข้อมูลงบทดลองปัจจุบัน'!$A$5:$CL$846,46,0),2)</f>
        <v>0</v>
      </c>
      <c r="AV261" s="32">
        <f>ROUND(VLOOKUP($B261,'3.ข้อมูลงบทดลองปัจจุบัน'!$A$5:$CL$846,47,0),2)</f>
        <v>0</v>
      </c>
      <c r="AW261" s="32">
        <f>ROUND(VLOOKUP($B261,'3.ข้อมูลงบทดลองปัจจุบัน'!$A$5:$CL$846,48,0),2)</f>
        <v>0</v>
      </c>
      <c r="AX261" s="32">
        <f>ROUND(VLOOKUP($B261,'3.ข้อมูลงบทดลองปัจจุบัน'!$A$5:$CL$846,49,0),2)</f>
        <v>0</v>
      </c>
      <c r="AY261" s="32">
        <f>ROUND(VLOOKUP($B261,'3.ข้อมูลงบทดลองปัจจุบัน'!$A$5:$CL$846,50,0),2)</f>
        <v>0</v>
      </c>
      <c r="AZ261" s="32">
        <f>ROUND(VLOOKUP($B261,'3.ข้อมูลงบทดลองปัจจุบัน'!$A$5:$CL$846,51,0),2)</f>
        <v>0</v>
      </c>
      <c r="BA261" s="32">
        <f>ROUND(VLOOKUP($B261,'3.ข้อมูลงบทดลองปัจจุบัน'!$A$5:$CL$846,52,0),2)</f>
        <v>0</v>
      </c>
      <c r="BB261" s="32">
        <f>ROUND(VLOOKUP($B261,'3.ข้อมูลงบทดลองปัจจุบัน'!$A$5:$CL$846,53,0),2)</f>
        <v>0</v>
      </c>
      <c r="BC261" s="32">
        <f>ROUND(VLOOKUP($B261,'3.ข้อมูลงบทดลองปัจจุบัน'!$A$5:$CL$846,54,0),2)</f>
        <v>0</v>
      </c>
      <c r="BD261" s="32">
        <f>ROUND(VLOOKUP($B261,'3.ข้อมูลงบทดลองปัจจุบัน'!$A$5:$CL$846,55,0),2)</f>
        <v>0</v>
      </c>
      <c r="BE261" s="32">
        <f>ROUND(VLOOKUP($B261,'3.ข้อมูลงบทดลองปัจจุบัน'!$A$5:$CL$846,56,0),2)</f>
        <v>18183</v>
      </c>
      <c r="BF261" s="32">
        <f>ROUND(VLOOKUP($B261,'3.ข้อมูลงบทดลองปัจจุบัน'!$A$5:$CL$846,57,0),2)</f>
        <v>0</v>
      </c>
      <c r="BG261" s="32">
        <f>ROUND(VLOOKUP($B261,'3.ข้อมูลงบทดลองปัจจุบัน'!$A$5:$CL$846,58,0),2)</f>
        <v>0</v>
      </c>
      <c r="BH261" s="32">
        <f>ROUND(VLOOKUP($B261,'3.ข้อมูลงบทดลองปัจจุบัน'!$A$5:$CL$846,59,0),2)</f>
        <v>0</v>
      </c>
      <c r="BI261" s="32">
        <f>ROUND(VLOOKUP($B261,'3.ข้อมูลงบทดลองปัจจุบัน'!$A$5:$CL$846,60,0),2)</f>
        <v>0</v>
      </c>
      <c r="BJ261" s="32">
        <f>ROUND(VLOOKUP($B261,'3.ข้อมูลงบทดลองปัจจุบัน'!$A$5:$CL$846,61,0),2)</f>
        <v>0</v>
      </c>
      <c r="BK261" s="32">
        <f>ROUND(VLOOKUP($B261,'3.ข้อมูลงบทดลองปัจจุบัน'!$A$5:$CL$846,62,0),2)</f>
        <v>0</v>
      </c>
      <c r="BL261" s="32">
        <f>ROUND(VLOOKUP($B261,'3.ข้อมูลงบทดลองปัจจุบัน'!$A$5:$CL$846,63,0),2)</f>
        <v>0</v>
      </c>
      <c r="BM261" s="32">
        <f>ROUND(VLOOKUP($B261,'3.ข้อมูลงบทดลองปัจจุบัน'!$A$5:$CL$846,64,0),2)</f>
        <v>0</v>
      </c>
      <c r="BN261" s="32">
        <f>ROUND(VLOOKUP($B261,'3.ข้อมูลงบทดลองปัจจุบัน'!$A$5:$CL$846,65,0),2)</f>
        <v>0</v>
      </c>
      <c r="BO261" s="32">
        <f>ROUND(VLOOKUP($B261,'3.ข้อมูลงบทดลองปัจจุบัน'!$A$5:$CL$846,66,0),2)</f>
        <v>0</v>
      </c>
      <c r="BP261" s="32">
        <f>ROUND(VLOOKUP($B261,'3.ข้อมูลงบทดลองปัจจุบัน'!$A$5:$CL$846,67,0),2)</f>
        <v>0</v>
      </c>
      <c r="BQ261" s="32">
        <f>ROUND(VLOOKUP($B261,'3.ข้อมูลงบทดลองปัจจุบัน'!$A$5:$CL$846,68,0),2)</f>
        <v>0</v>
      </c>
      <c r="BR261" s="32">
        <f>ROUND(VLOOKUP($B261,'3.ข้อมูลงบทดลองปัจจุบัน'!$A$5:$CL$846,69,0),2)</f>
        <v>0</v>
      </c>
      <c r="BS261" s="32">
        <f>ROUND(VLOOKUP($B261,'3.ข้อมูลงบทดลองปัจจุบัน'!$A$5:$CL$846,70,0),2)</f>
        <v>0</v>
      </c>
      <c r="BT261" s="32">
        <f>ROUND(VLOOKUP($B261,'3.ข้อมูลงบทดลองปัจจุบัน'!$A$5:$CL$846,71,0),2)</f>
        <v>0</v>
      </c>
      <c r="BU261" s="32">
        <f>ROUND(VLOOKUP($B261,'3.ข้อมูลงบทดลองปัจจุบัน'!$A$5:$CL$846,72,0),2)</f>
        <v>0</v>
      </c>
      <c r="BV261" s="32">
        <f>ROUND(VLOOKUP($B261,'3.ข้อมูลงบทดลองปัจจุบัน'!$A$5:$CL$846,73,0),2)</f>
        <v>0</v>
      </c>
      <c r="BW261" s="32">
        <f>ROUND(VLOOKUP($B261,'3.ข้อมูลงบทดลองปัจจุบัน'!$A$5:$CL$846,74,0),2)</f>
        <v>200</v>
      </c>
      <c r="BX261" s="32">
        <f>ROUND(VLOOKUP($B261,'3.ข้อมูลงบทดลองปัจจุบัน'!$A$5:$CL$846,75,0),2)</f>
        <v>0</v>
      </c>
      <c r="BY261" s="32">
        <f>ROUND(VLOOKUP($B261,'3.ข้อมูลงบทดลองปัจจุบัน'!$A$5:$CL$846,76,0),2)</f>
        <v>0</v>
      </c>
      <c r="BZ261" s="32">
        <f>ROUND(VLOOKUP($B261,'3.ข้อมูลงบทดลองปัจจุบัน'!$A$5:$CL$846,77,0),2)</f>
        <v>0</v>
      </c>
      <c r="CA261" s="32">
        <f>ROUND(VLOOKUP($B261,'3.ข้อมูลงบทดลองปัจจุบัน'!$A$5:$CL$846,78,0),2)</f>
        <v>0</v>
      </c>
      <c r="CB261" s="32">
        <f>ROUND(VLOOKUP($B261,'3.ข้อมูลงบทดลองปัจจุบัน'!$A$5:$CL$846,79,0),2)</f>
        <v>0</v>
      </c>
      <c r="CC261" s="32">
        <f>ROUND(VLOOKUP($B261,'3.ข้อมูลงบทดลองปัจจุบัน'!$A$5:$CL$846,80,0),2)</f>
        <v>0</v>
      </c>
      <c r="CD261" s="32">
        <f>ROUND(VLOOKUP($B261,'3.ข้อมูลงบทดลองปัจจุบัน'!$A$5:$CL$846,81,0),2)</f>
        <v>0</v>
      </c>
      <c r="CE261" s="32">
        <f>ROUND(VLOOKUP($B261,'3.ข้อมูลงบทดลองปัจจุบัน'!$A$5:$CL$846,82,0),2)</f>
        <v>0</v>
      </c>
      <c r="CF261" s="32">
        <f>ROUND(VLOOKUP($B261,'3.ข้อมูลงบทดลองปัจจุบัน'!$A$5:$CL$846,83,0),2)</f>
        <v>0</v>
      </c>
      <c r="CG261" s="32">
        <f>ROUND(VLOOKUP($B261,'3.ข้อมูลงบทดลองปัจจุบัน'!$A$5:$CL$846,84,0),2)</f>
        <v>0</v>
      </c>
      <c r="CH261" s="32">
        <f>ROUND(VLOOKUP($B261,'3.ข้อมูลงบทดลองปัจจุบัน'!$A$5:$CL$846,85,0),2)</f>
        <v>0</v>
      </c>
      <c r="CI261" s="32">
        <f>ROUND(VLOOKUP($B261,'3.ข้อมูลงบทดลองปัจจุบัน'!$A$5:$CL$846,86,0),2)</f>
        <v>0</v>
      </c>
      <c r="CJ261" s="32">
        <f>ROUND(VLOOKUP($B261,'3.ข้อมูลงบทดลองปัจจุบัน'!$A$5:$CL$846,87,0),2)</f>
        <v>0</v>
      </c>
      <c r="CK261" s="32">
        <f>ROUND(VLOOKUP($B261,'3.ข้อมูลงบทดลองปัจจุบัน'!$A$5:$CL$846,88,0),2)</f>
        <v>0</v>
      </c>
      <c r="CL261" s="32">
        <f>ROUND(VLOOKUP($B261,'3.ข้อมูลงบทดลองปัจจุบัน'!$A$5:$CL$846,89,0),2)</f>
        <v>0</v>
      </c>
      <c r="CM261" s="32">
        <f>ROUND(VLOOKUP($B261,'3.ข้อมูลงบทดลองปัจจุบัน'!$A$5:$CL$846,90,0),2)</f>
        <v>0</v>
      </c>
      <c r="CO261" s="75"/>
    </row>
    <row r="262" spans="1:94" x14ac:dyDescent="0.7">
      <c r="A262" s="119" t="s">
        <v>2332</v>
      </c>
      <c r="B262" s="101" t="s">
        <v>394</v>
      </c>
      <c r="C262" s="120" t="s">
        <v>395</v>
      </c>
      <c r="D262" s="32">
        <f>ROUND(VLOOKUP($B262,'3.ข้อมูลงบทดลองปัจจุบัน'!$A$5:$CL$846,3,0),2)</f>
        <v>0</v>
      </c>
      <c r="E262" s="32">
        <f>ROUND(VLOOKUP($B262,'3.ข้อมูลงบทดลองปัจจุบัน'!$A$5:$CL$846,4,0),2)</f>
        <v>0</v>
      </c>
      <c r="F262" s="32">
        <f>ROUND(VLOOKUP($B262,'3.ข้อมูลงบทดลองปัจจุบัน'!$A$5:$CL$846,5,0),2)</f>
        <v>0</v>
      </c>
      <c r="G262" s="32">
        <f>ROUND(VLOOKUP($B262,'3.ข้อมูลงบทดลองปัจจุบัน'!$A$5:$CL$846,6,0),2)</f>
        <v>0</v>
      </c>
      <c r="H262" s="32">
        <f>ROUND(VLOOKUP($B262,'3.ข้อมูลงบทดลองปัจจุบัน'!$A$5:$CL$846,7,0),2)</f>
        <v>0</v>
      </c>
      <c r="I262" s="32">
        <f>ROUND(VLOOKUP($B262,'3.ข้อมูลงบทดลองปัจจุบัน'!$A$5:$CL$846,8,0),2)</f>
        <v>0</v>
      </c>
      <c r="J262" s="32">
        <f>ROUND(VLOOKUP($B262,'3.ข้อมูลงบทดลองปัจจุบัน'!$A$5:$CL$846,9,0),2)</f>
        <v>0</v>
      </c>
      <c r="K262" s="32">
        <f>ROUND(VLOOKUP($B262,'3.ข้อมูลงบทดลองปัจจุบัน'!$A$5:$CL$846,10,0),2)</f>
        <v>0</v>
      </c>
      <c r="L262" s="32">
        <f>ROUND(VLOOKUP($B262,'3.ข้อมูลงบทดลองปัจจุบัน'!$A$5:$CL$846,11,0),2)</f>
        <v>0</v>
      </c>
      <c r="M262" s="32">
        <f>ROUND(VLOOKUP($B262,'3.ข้อมูลงบทดลองปัจจุบัน'!$A$5:$CL$846,12,0),2)</f>
        <v>0</v>
      </c>
      <c r="N262" s="32">
        <f>ROUND(VLOOKUP($B262,'3.ข้อมูลงบทดลองปัจจุบัน'!$A$5:$CL$846,13,0),2)</f>
        <v>0</v>
      </c>
      <c r="O262" s="32">
        <f>ROUND(VLOOKUP($B262,'3.ข้อมูลงบทดลองปัจจุบัน'!$A$5:$CL$846,14,0),2)</f>
        <v>0</v>
      </c>
      <c r="P262" s="32">
        <f>ROUND(VLOOKUP($B262,'3.ข้อมูลงบทดลองปัจจุบัน'!$A$5:$CL$846,15,0),2)</f>
        <v>0</v>
      </c>
      <c r="Q262" s="32">
        <f>ROUND(VLOOKUP($B262,'3.ข้อมูลงบทดลองปัจจุบัน'!$A$5:$CL$846,16,0),2)</f>
        <v>0</v>
      </c>
      <c r="R262" s="32">
        <f>ROUND(VLOOKUP($B262,'3.ข้อมูลงบทดลองปัจจุบัน'!$A$5:$CL$846,17,0),2)</f>
        <v>0</v>
      </c>
      <c r="S262" s="32">
        <f>ROUND(VLOOKUP($B262,'3.ข้อมูลงบทดลองปัจจุบัน'!$A$5:$CL$846,18,0),2)</f>
        <v>0</v>
      </c>
      <c r="T262" s="32">
        <f>ROUND(VLOOKUP($B262,'3.ข้อมูลงบทดลองปัจจุบัน'!$A$5:$CL$846,19,0),2)</f>
        <v>0</v>
      </c>
      <c r="U262" s="32">
        <f>ROUND(VLOOKUP($B262,'3.ข้อมูลงบทดลองปัจจุบัน'!$A$5:$CL$846,20,0),2)</f>
        <v>0</v>
      </c>
      <c r="V262" s="32">
        <f>ROUND(VLOOKUP($B262,'3.ข้อมูลงบทดลองปัจจุบัน'!$A$5:$CL$846,21,0),2)</f>
        <v>0</v>
      </c>
      <c r="W262" s="32">
        <f>ROUND(VLOOKUP($B262,'3.ข้อมูลงบทดลองปัจจุบัน'!$A$5:$CL$846,22,0),2)</f>
        <v>0</v>
      </c>
      <c r="X262" s="32">
        <f>ROUND(VLOOKUP($B262,'3.ข้อมูลงบทดลองปัจจุบัน'!$A$5:$CL$846,23,0),2)</f>
        <v>0</v>
      </c>
      <c r="Y262" s="32">
        <f>ROUND(VLOOKUP($B262,'3.ข้อมูลงบทดลองปัจจุบัน'!$A$5:$CL$846,24,0),2)</f>
        <v>0</v>
      </c>
      <c r="Z262" s="32">
        <f>ROUND(VLOOKUP($B262,'3.ข้อมูลงบทดลองปัจจุบัน'!$A$5:$CL$846,25,0),2)</f>
        <v>0</v>
      </c>
      <c r="AA262" s="32">
        <f>ROUND(VLOOKUP($B262,'3.ข้อมูลงบทดลองปัจจุบัน'!$A$5:$CL$846,26,0),2)</f>
        <v>0</v>
      </c>
      <c r="AB262" s="32">
        <f>ROUND(VLOOKUP($B262,'3.ข้อมูลงบทดลองปัจจุบัน'!$A$5:$CL$846,27,0),2)</f>
        <v>0</v>
      </c>
      <c r="AC262" s="32">
        <f>ROUND(VLOOKUP($B262,'3.ข้อมูลงบทดลองปัจจุบัน'!$A$5:$CL$846,28,0),2)</f>
        <v>0</v>
      </c>
      <c r="AD262" s="32">
        <f>ROUND(VLOOKUP($B262,'3.ข้อมูลงบทดลองปัจจุบัน'!$A$5:$CL$846,29,0),2)</f>
        <v>0</v>
      </c>
      <c r="AE262" s="32">
        <f>ROUND(VLOOKUP($B262,'3.ข้อมูลงบทดลองปัจจุบัน'!$A$5:$CL$846,30,0),2)</f>
        <v>0</v>
      </c>
      <c r="AF262" s="32">
        <f>ROUND(VLOOKUP($B262,'3.ข้อมูลงบทดลองปัจจุบัน'!$A$5:$CL$846,31,0),2)</f>
        <v>0</v>
      </c>
      <c r="AG262" s="32">
        <f>ROUND(VLOOKUP($B262,'3.ข้อมูลงบทดลองปัจจุบัน'!$A$5:$CL$846,32,0),2)</f>
        <v>0</v>
      </c>
      <c r="AH262" s="32">
        <f>ROUND(VLOOKUP($B262,'3.ข้อมูลงบทดลองปัจจุบัน'!$A$5:$CL$846,33,0),2)</f>
        <v>0</v>
      </c>
      <c r="AI262" s="32">
        <f>ROUND(VLOOKUP($B262,'3.ข้อมูลงบทดลองปัจจุบัน'!$A$5:$CL$846,34,0),2)</f>
        <v>205818</v>
      </c>
      <c r="AJ262" s="32">
        <f>ROUND(VLOOKUP($B262,'3.ข้อมูลงบทดลองปัจจุบัน'!$A$5:$CL$846,35,0),2)</f>
        <v>0</v>
      </c>
      <c r="AK262" s="32">
        <f>ROUND(VLOOKUP($B262,'3.ข้อมูลงบทดลองปัจจุบัน'!$A$5:$CL$846,36,0),2)</f>
        <v>0</v>
      </c>
      <c r="AL262" s="32">
        <f>ROUND(VLOOKUP($B262,'3.ข้อมูลงบทดลองปัจจุบัน'!$A$5:$CL$846,37,0),2)</f>
        <v>0</v>
      </c>
      <c r="AM262" s="32">
        <f>ROUND(VLOOKUP($B262,'3.ข้อมูลงบทดลองปัจจุบัน'!$A$5:$CL$846,38,0),2)</f>
        <v>0</v>
      </c>
      <c r="AN262" s="32">
        <f>ROUND(VLOOKUP($B262,'3.ข้อมูลงบทดลองปัจจุบัน'!$A$5:$CL$846,39,0),2)</f>
        <v>0</v>
      </c>
      <c r="AO262" s="32">
        <f>ROUND(VLOOKUP($B262,'3.ข้อมูลงบทดลองปัจจุบัน'!$A$5:$CL$846,40,0),2)</f>
        <v>128227</v>
      </c>
      <c r="AP262" s="32">
        <f>ROUND(VLOOKUP($B262,'3.ข้อมูลงบทดลองปัจจุบัน'!$A$5:$CL$846,41,0),2)</f>
        <v>0</v>
      </c>
      <c r="AQ262" s="32">
        <f>ROUND(VLOOKUP($B262,'3.ข้อมูลงบทดลองปัจจุบัน'!$A$5:$CL$846,42,0),2)</f>
        <v>0</v>
      </c>
      <c r="AR262" s="32">
        <f>ROUND(VLOOKUP($B262,'3.ข้อมูลงบทดลองปัจจุบัน'!$A$5:$CL$846,43,0),2)</f>
        <v>0</v>
      </c>
      <c r="AS262" s="32">
        <f>ROUND(VLOOKUP($B262,'3.ข้อมูลงบทดลองปัจจุบัน'!$A$5:$CL$846,44,0),2)</f>
        <v>0</v>
      </c>
      <c r="AT262" s="32">
        <f>ROUND(VLOOKUP($B262,'3.ข้อมูลงบทดลองปัจจุบัน'!$A$5:$CL$846,45,0),2)</f>
        <v>0</v>
      </c>
      <c r="AU262" s="32">
        <f>ROUND(VLOOKUP($B262,'3.ข้อมูลงบทดลองปัจจุบัน'!$A$5:$CL$846,46,0),2)</f>
        <v>0</v>
      </c>
      <c r="AV262" s="32">
        <f>ROUND(VLOOKUP($B262,'3.ข้อมูลงบทดลองปัจจุบัน'!$A$5:$CL$846,47,0),2)</f>
        <v>0</v>
      </c>
      <c r="AW262" s="32">
        <f>ROUND(VLOOKUP($B262,'3.ข้อมูลงบทดลองปัจจุบัน'!$A$5:$CL$846,48,0),2)</f>
        <v>0</v>
      </c>
      <c r="AX262" s="32">
        <f>ROUND(VLOOKUP($B262,'3.ข้อมูลงบทดลองปัจจุบัน'!$A$5:$CL$846,49,0),2)</f>
        <v>0</v>
      </c>
      <c r="AY262" s="32">
        <f>ROUND(VLOOKUP($B262,'3.ข้อมูลงบทดลองปัจจุบัน'!$A$5:$CL$846,50,0),2)</f>
        <v>0</v>
      </c>
      <c r="AZ262" s="32">
        <f>ROUND(VLOOKUP($B262,'3.ข้อมูลงบทดลองปัจจุบัน'!$A$5:$CL$846,51,0),2)</f>
        <v>0</v>
      </c>
      <c r="BA262" s="32">
        <f>ROUND(VLOOKUP($B262,'3.ข้อมูลงบทดลองปัจจุบัน'!$A$5:$CL$846,52,0),2)</f>
        <v>0</v>
      </c>
      <c r="BB262" s="32">
        <f>ROUND(VLOOKUP($B262,'3.ข้อมูลงบทดลองปัจจุบัน'!$A$5:$CL$846,53,0),2)</f>
        <v>0</v>
      </c>
      <c r="BC262" s="32">
        <f>ROUND(VLOOKUP($B262,'3.ข้อมูลงบทดลองปัจจุบัน'!$A$5:$CL$846,54,0),2)</f>
        <v>0</v>
      </c>
      <c r="BD262" s="32">
        <f>ROUND(VLOOKUP($B262,'3.ข้อมูลงบทดลองปัจจุบัน'!$A$5:$CL$846,55,0),2)</f>
        <v>0</v>
      </c>
      <c r="BE262" s="32">
        <f>ROUND(VLOOKUP($B262,'3.ข้อมูลงบทดลองปัจจุบัน'!$A$5:$CL$846,56,0),2)</f>
        <v>0</v>
      </c>
      <c r="BF262" s="32">
        <f>ROUND(VLOOKUP($B262,'3.ข้อมูลงบทดลองปัจจุบัน'!$A$5:$CL$846,57,0),2)</f>
        <v>0</v>
      </c>
      <c r="BG262" s="32">
        <f>ROUND(VLOOKUP($B262,'3.ข้อมูลงบทดลองปัจจุบัน'!$A$5:$CL$846,58,0),2)</f>
        <v>0</v>
      </c>
      <c r="BH262" s="32">
        <f>ROUND(VLOOKUP($B262,'3.ข้อมูลงบทดลองปัจจุบัน'!$A$5:$CL$846,59,0),2)</f>
        <v>0</v>
      </c>
      <c r="BI262" s="32">
        <f>ROUND(VLOOKUP($B262,'3.ข้อมูลงบทดลองปัจจุบัน'!$A$5:$CL$846,60,0),2)</f>
        <v>0</v>
      </c>
      <c r="BJ262" s="32">
        <f>ROUND(VLOOKUP($B262,'3.ข้อมูลงบทดลองปัจจุบัน'!$A$5:$CL$846,61,0),2)</f>
        <v>0</v>
      </c>
      <c r="BK262" s="32">
        <f>ROUND(VLOOKUP($B262,'3.ข้อมูลงบทดลองปัจจุบัน'!$A$5:$CL$846,62,0),2)</f>
        <v>0</v>
      </c>
      <c r="BL262" s="32">
        <f>ROUND(VLOOKUP($B262,'3.ข้อมูลงบทดลองปัจจุบัน'!$A$5:$CL$846,63,0),2)</f>
        <v>0</v>
      </c>
      <c r="BM262" s="32">
        <f>ROUND(VLOOKUP($B262,'3.ข้อมูลงบทดลองปัจจุบัน'!$A$5:$CL$846,64,0),2)</f>
        <v>0</v>
      </c>
      <c r="BN262" s="32">
        <f>ROUND(VLOOKUP($B262,'3.ข้อมูลงบทดลองปัจจุบัน'!$A$5:$CL$846,65,0),2)</f>
        <v>0</v>
      </c>
      <c r="BO262" s="32">
        <f>ROUND(VLOOKUP($B262,'3.ข้อมูลงบทดลองปัจจุบัน'!$A$5:$CL$846,66,0),2)</f>
        <v>0</v>
      </c>
      <c r="BP262" s="32">
        <f>ROUND(VLOOKUP($B262,'3.ข้อมูลงบทดลองปัจจุบัน'!$A$5:$CL$846,67,0),2)</f>
        <v>0</v>
      </c>
      <c r="BQ262" s="32">
        <f>ROUND(VLOOKUP($B262,'3.ข้อมูลงบทดลองปัจจุบัน'!$A$5:$CL$846,68,0),2)</f>
        <v>0</v>
      </c>
      <c r="BR262" s="32">
        <f>ROUND(VLOOKUP($B262,'3.ข้อมูลงบทดลองปัจจุบัน'!$A$5:$CL$846,69,0),2)</f>
        <v>0</v>
      </c>
      <c r="BS262" s="32">
        <f>ROUND(VLOOKUP($B262,'3.ข้อมูลงบทดลองปัจจุบัน'!$A$5:$CL$846,70,0),2)</f>
        <v>0</v>
      </c>
      <c r="BT262" s="32">
        <f>ROUND(VLOOKUP($B262,'3.ข้อมูลงบทดลองปัจจุบัน'!$A$5:$CL$846,71,0),2)</f>
        <v>0</v>
      </c>
      <c r="BU262" s="32">
        <f>ROUND(VLOOKUP($B262,'3.ข้อมูลงบทดลองปัจจุบัน'!$A$5:$CL$846,72,0),2)</f>
        <v>0</v>
      </c>
      <c r="BV262" s="32">
        <f>ROUND(VLOOKUP($B262,'3.ข้อมูลงบทดลองปัจจุบัน'!$A$5:$CL$846,73,0),2)</f>
        <v>0</v>
      </c>
      <c r="BW262" s="32">
        <f>ROUND(VLOOKUP($B262,'3.ข้อมูลงบทดลองปัจจุบัน'!$A$5:$CL$846,74,0),2)</f>
        <v>300</v>
      </c>
      <c r="BX262" s="32">
        <f>ROUND(VLOOKUP($B262,'3.ข้อมูลงบทดลองปัจจุบัน'!$A$5:$CL$846,75,0),2)</f>
        <v>0</v>
      </c>
      <c r="BY262" s="32">
        <f>ROUND(VLOOKUP($B262,'3.ข้อมูลงบทดลองปัจจุบัน'!$A$5:$CL$846,76,0),2)</f>
        <v>0</v>
      </c>
      <c r="BZ262" s="32">
        <f>ROUND(VLOOKUP($B262,'3.ข้อมูลงบทดลองปัจจุบัน'!$A$5:$CL$846,77,0),2)</f>
        <v>0</v>
      </c>
      <c r="CA262" s="32">
        <f>ROUND(VLOOKUP($B262,'3.ข้อมูลงบทดลองปัจจุบัน'!$A$5:$CL$846,78,0),2)</f>
        <v>0</v>
      </c>
      <c r="CB262" s="32">
        <f>ROUND(VLOOKUP($B262,'3.ข้อมูลงบทดลองปัจจุบัน'!$A$5:$CL$846,79,0),2)</f>
        <v>0</v>
      </c>
      <c r="CC262" s="32">
        <f>ROUND(VLOOKUP($B262,'3.ข้อมูลงบทดลองปัจจุบัน'!$A$5:$CL$846,80,0),2)</f>
        <v>0</v>
      </c>
      <c r="CD262" s="32">
        <f>ROUND(VLOOKUP($B262,'3.ข้อมูลงบทดลองปัจจุบัน'!$A$5:$CL$846,81,0),2)</f>
        <v>0</v>
      </c>
      <c r="CE262" s="32">
        <f>ROUND(VLOOKUP($B262,'3.ข้อมูลงบทดลองปัจจุบัน'!$A$5:$CL$846,82,0),2)</f>
        <v>0</v>
      </c>
      <c r="CF262" s="32">
        <f>ROUND(VLOOKUP($B262,'3.ข้อมูลงบทดลองปัจจุบัน'!$A$5:$CL$846,83,0),2)</f>
        <v>0</v>
      </c>
      <c r="CG262" s="32">
        <f>ROUND(VLOOKUP($B262,'3.ข้อมูลงบทดลองปัจจุบัน'!$A$5:$CL$846,84,0),2)</f>
        <v>0</v>
      </c>
      <c r="CH262" s="32">
        <f>ROUND(VLOOKUP($B262,'3.ข้อมูลงบทดลองปัจจุบัน'!$A$5:$CL$846,85,0),2)</f>
        <v>0</v>
      </c>
      <c r="CI262" s="32">
        <f>ROUND(VLOOKUP($B262,'3.ข้อมูลงบทดลองปัจจุบัน'!$A$5:$CL$846,86,0),2)</f>
        <v>0</v>
      </c>
      <c r="CJ262" s="32">
        <f>ROUND(VLOOKUP($B262,'3.ข้อมูลงบทดลองปัจจุบัน'!$A$5:$CL$846,87,0),2)</f>
        <v>0</v>
      </c>
      <c r="CK262" s="32">
        <f>ROUND(VLOOKUP($B262,'3.ข้อมูลงบทดลองปัจจุบัน'!$A$5:$CL$846,88,0),2)</f>
        <v>0</v>
      </c>
      <c r="CL262" s="32">
        <f>ROUND(VLOOKUP($B262,'3.ข้อมูลงบทดลองปัจจุบัน'!$A$5:$CL$846,89,0),2)</f>
        <v>0</v>
      </c>
      <c r="CM262" s="32">
        <f>ROUND(VLOOKUP($B262,'3.ข้อมูลงบทดลองปัจจุบัน'!$A$5:$CL$846,90,0),2)</f>
        <v>0</v>
      </c>
      <c r="CO262" s="75"/>
    </row>
    <row r="263" spans="1:94" x14ac:dyDescent="0.7">
      <c r="A263" s="119" t="s">
        <v>2332</v>
      </c>
      <c r="B263" s="101" t="s">
        <v>396</v>
      </c>
      <c r="C263" s="120" t="s">
        <v>397</v>
      </c>
      <c r="D263" s="32">
        <f>ROUND(VLOOKUP($B263,'3.ข้อมูลงบทดลองปัจจุบัน'!$A$5:$CL$846,3,0),2)</f>
        <v>0</v>
      </c>
      <c r="E263" s="32">
        <f>ROUND(VLOOKUP($B263,'3.ข้อมูลงบทดลองปัจจุบัน'!$A$5:$CL$846,4,0),2)</f>
        <v>0</v>
      </c>
      <c r="F263" s="32">
        <f>ROUND(VLOOKUP($B263,'3.ข้อมูลงบทดลองปัจจุบัน'!$A$5:$CL$846,5,0),2)</f>
        <v>0</v>
      </c>
      <c r="G263" s="32">
        <f>ROUND(VLOOKUP($B263,'3.ข้อมูลงบทดลองปัจจุบัน'!$A$5:$CL$846,6,0),2)</f>
        <v>0</v>
      </c>
      <c r="H263" s="32">
        <f>ROUND(VLOOKUP($B263,'3.ข้อมูลงบทดลองปัจจุบัน'!$A$5:$CL$846,7,0),2)</f>
        <v>0</v>
      </c>
      <c r="I263" s="32">
        <f>ROUND(VLOOKUP($B263,'3.ข้อมูลงบทดลองปัจจุบัน'!$A$5:$CL$846,8,0),2)</f>
        <v>22500</v>
      </c>
      <c r="J263" s="32">
        <f>ROUND(VLOOKUP($B263,'3.ข้อมูลงบทดลองปัจจุบัน'!$A$5:$CL$846,9,0),2)</f>
        <v>0</v>
      </c>
      <c r="K263" s="32">
        <f>ROUND(VLOOKUP($B263,'3.ข้อมูลงบทดลองปัจจุบัน'!$A$5:$CL$846,10,0),2)</f>
        <v>0</v>
      </c>
      <c r="L263" s="32">
        <f>ROUND(VLOOKUP($B263,'3.ข้อมูลงบทดลองปัจจุบัน'!$A$5:$CL$846,11,0),2)</f>
        <v>0</v>
      </c>
      <c r="M263" s="32">
        <f>ROUND(VLOOKUP($B263,'3.ข้อมูลงบทดลองปัจจุบัน'!$A$5:$CL$846,12,0),2)</f>
        <v>0</v>
      </c>
      <c r="N263" s="32">
        <f>ROUND(VLOOKUP($B263,'3.ข้อมูลงบทดลองปัจจุบัน'!$A$5:$CL$846,13,0),2)</f>
        <v>0</v>
      </c>
      <c r="O263" s="32">
        <f>ROUND(VLOOKUP($B263,'3.ข้อมูลงบทดลองปัจจุบัน'!$A$5:$CL$846,14,0),2)</f>
        <v>0</v>
      </c>
      <c r="P263" s="32">
        <f>ROUND(VLOOKUP($B263,'3.ข้อมูลงบทดลองปัจจุบัน'!$A$5:$CL$846,15,0),2)</f>
        <v>0</v>
      </c>
      <c r="Q263" s="32">
        <f>ROUND(VLOOKUP($B263,'3.ข้อมูลงบทดลองปัจจุบัน'!$A$5:$CL$846,16,0),2)</f>
        <v>0</v>
      </c>
      <c r="R263" s="32">
        <f>ROUND(VLOOKUP($B263,'3.ข้อมูลงบทดลองปัจจุบัน'!$A$5:$CL$846,17,0),2)</f>
        <v>0</v>
      </c>
      <c r="S263" s="32">
        <f>ROUND(VLOOKUP($B263,'3.ข้อมูลงบทดลองปัจจุบัน'!$A$5:$CL$846,18,0),2)</f>
        <v>0</v>
      </c>
      <c r="T263" s="32">
        <f>ROUND(VLOOKUP($B263,'3.ข้อมูลงบทดลองปัจจุบัน'!$A$5:$CL$846,19,0),2)</f>
        <v>0</v>
      </c>
      <c r="U263" s="32">
        <f>ROUND(VLOOKUP($B263,'3.ข้อมูลงบทดลองปัจจุบัน'!$A$5:$CL$846,20,0),2)</f>
        <v>0</v>
      </c>
      <c r="V263" s="32">
        <f>ROUND(VLOOKUP($B263,'3.ข้อมูลงบทดลองปัจจุบัน'!$A$5:$CL$846,21,0),2)</f>
        <v>0</v>
      </c>
      <c r="W263" s="32">
        <f>ROUND(VLOOKUP($B263,'3.ข้อมูลงบทดลองปัจจุบัน'!$A$5:$CL$846,22,0),2)</f>
        <v>0</v>
      </c>
      <c r="X263" s="32">
        <f>ROUND(VLOOKUP($B263,'3.ข้อมูลงบทดลองปัจจุบัน'!$A$5:$CL$846,23,0),2)</f>
        <v>0</v>
      </c>
      <c r="Y263" s="32">
        <f>ROUND(VLOOKUP($B263,'3.ข้อมูลงบทดลองปัจจุบัน'!$A$5:$CL$846,24,0),2)</f>
        <v>0</v>
      </c>
      <c r="Z263" s="32">
        <f>ROUND(VLOOKUP($B263,'3.ข้อมูลงบทดลองปัจจุบัน'!$A$5:$CL$846,25,0),2)</f>
        <v>0</v>
      </c>
      <c r="AA263" s="32">
        <f>ROUND(VLOOKUP($B263,'3.ข้อมูลงบทดลองปัจจุบัน'!$A$5:$CL$846,26,0),2)</f>
        <v>0</v>
      </c>
      <c r="AB263" s="32">
        <f>ROUND(VLOOKUP($B263,'3.ข้อมูลงบทดลองปัจจุบัน'!$A$5:$CL$846,27,0),2)</f>
        <v>0</v>
      </c>
      <c r="AC263" s="32">
        <f>ROUND(VLOOKUP($B263,'3.ข้อมูลงบทดลองปัจจุบัน'!$A$5:$CL$846,28,0),2)</f>
        <v>0</v>
      </c>
      <c r="AD263" s="32">
        <f>ROUND(VLOOKUP($B263,'3.ข้อมูลงบทดลองปัจจุบัน'!$A$5:$CL$846,29,0),2)</f>
        <v>0</v>
      </c>
      <c r="AE263" s="32">
        <f>ROUND(VLOOKUP($B263,'3.ข้อมูลงบทดลองปัจจุบัน'!$A$5:$CL$846,30,0),2)</f>
        <v>0</v>
      </c>
      <c r="AF263" s="32">
        <f>ROUND(VLOOKUP($B263,'3.ข้อมูลงบทดลองปัจจุบัน'!$A$5:$CL$846,31,0),2)</f>
        <v>0</v>
      </c>
      <c r="AG263" s="32">
        <f>ROUND(VLOOKUP($B263,'3.ข้อมูลงบทดลองปัจจุบัน'!$A$5:$CL$846,32,0),2)</f>
        <v>0</v>
      </c>
      <c r="AH263" s="32">
        <f>ROUND(VLOOKUP($B263,'3.ข้อมูลงบทดลองปัจจุบัน'!$A$5:$CL$846,33,0),2)</f>
        <v>0</v>
      </c>
      <c r="AI263" s="32">
        <f>ROUND(VLOOKUP($B263,'3.ข้อมูลงบทดลองปัจจุบัน'!$A$5:$CL$846,34,0),2)</f>
        <v>0</v>
      </c>
      <c r="AJ263" s="32">
        <f>ROUND(VLOOKUP($B263,'3.ข้อมูลงบทดลองปัจจุบัน'!$A$5:$CL$846,35,0),2)</f>
        <v>0</v>
      </c>
      <c r="AK263" s="32">
        <f>ROUND(VLOOKUP($B263,'3.ข้อมูลงบทดลองปัจจุบัน'!$A$5:$CL$846,36,0),2)</f>
        <v>0</v>
      </c>
      <c r="AL263" s="32">
        <f>ROUND(VLOOKUP($B263,'3.ข้อมูลงบทดลองปัจจุบัน'!$A$5:$CL$846,37,0),2)</f>
        <v>0</v>
      </c>
      <c r="AM263" s="32">
        <f>ROUND(VLOOKUP($B263,'3.ข้อมูลงบทดลองปัจจุบัน'!$A$5:$CL$846,38,0),2)</f>
        <v>0</v>
      </c>
      <c r="AN263" s="32">
        <f>ROUND(VLOOKUP($B263,'3.ข้อมูลงบทดลองปัจจุบัน'!$A$5:$CL$846,39,0),2)</f>
        <v>0</v>
      </c>
      <c r="AO263" s="32">
        <f>ROUND(VLOOKUP($B263,'3.ข้อมูลงบทดลองปัจจุบัน'!$A$5:$CL$846,40,0),2)</f>
        <v>11196819</v>
      </c>
      <c r="AP263" s="32">
        <f>ROUND(VLOOKUP($B263,'3.ข้อมูลงบทดลองปัจจุบัน'!$A$5:$CL$846,41,0),2)</f>
        <v>0</v>
      </c>
      <c r="AQ263" s="32">
        <f>ROUND(VLOOKUP($B263,'3.ข้อมูลงบทดลองปัจจุบัน'!$A$5:$CL$846,42,0),2)</f>
        <v>0</v>
      </c>
      <c r="AR263" s="32">
        <f>ROUND(VLOOKUP($B263,'3.ข้อมูลงบทดลองปัจจุบัน'!$A$5:$CL$846,43,0),2)</f>
        <v>0</v>
      </c>
      <c r="AS263" s="32">
        <f>ROUND(VLOOKUP($B263,'3.ข้อมูลงบทดลองปัจจุบัน'!$A$5:$CL$846,44,0),2)</f>
        <v>0</v>
      </c>
      <c r="AT263" s="32">
        <f>ROUND(VLOOKUP($B263,'3.ข้อมูลงบทดลองปัจจุบัน'!$A$5:$CL$846,45,0),2)</f>
        <v>0</v>
      </c>
      <c r="AU263" s="32">
        <f>ROUND(VLOOKUP($B263,'3.ข้อมูลงบทดลองปัจจุบัน'!$A$5:$CL$846,46,0),2)</f>
        <v>0</v>
      </c>
      <c r="AV263" s="32">
        <f>ROUND(VLOOKUP($B263,'3.ข้อมูลงบทดลองปัจจุบัน'!$A$5:$CL$846,47,0),2)</f>
        <v>0</v>
      </c>
      <c r="AW263" s="32">
        <f>ROUND(VLOOKUP($B263,'3.ข้อมูลงบทดลองปัจจุบัน'!$A$5:$CL$846,48,0),2)</f>
        <v>0</v>
      </c>
      <c r="AX263" s="32">
        <f>ROUND(VLOOKUP($B263,'3.ข้อมูลงบทดลองปัจจุบัน'!$A$5:$CL$846,49,0),2)</f>
        <v>0</v>
      </c>
      <c r="AY263" s="32">
        <f>ROUND(VLOOKUP($B263,'3.ข้อมูลงบทดลองปัจจุบัน'!$A$5:$CL$846,50,0),2)</f>
        <v>0</v>
      </c>
      <c r="AZ263" s="32">
        <f>ROUND(VLOOKUP($B263,'3.ข้อมูลงบทดลองปัจจุบัน'!$A$5:$CL$846,51,0),2)</f>
        <v>0</v>
      </c>
      <c r="BA263" s="32">
        <f>ROUND(VLOOKUP($B263,'3.ข้อมูลงบทดลองปัจจุบัน'!$A$5:$CL$846,52,0),2)</f>
        <v>0</v>
      </c>
      <c r="BB263" s="32">
        <f>ROUND(VLOOKUP($B263,'3.ข้อมูลงบทดลองปัจจุบัน'!$A$5:$CL$846,53,0),2)</f>
        <v>0</v>
      </c>
      <c r="BC263" s="32">
        <f>ROUND(VLOOKUP($B263,'3.ข้อมูลงบทดลองปัจจุบัน'!$A$5:$CL$846,54,0),2)</f>
        <v>0</v>
      </c>
      <c r="BD263" s="32">
        <f>ROUND(VLOOKUP($B263,'3.ข้อมูลงบทดลองปัจจุบัน'!$A$5:$CL$846,55,0),2)</f>
        <v>0</v>
      </c>
      <c r="BE263" s="32">
        <f>ROUND(VLOOKUP($B263,'3.ข้อมูลงบทดลองปัจจุบัน'!$A$5:$CL$846,56,0),2)</f>
        <v>0</v>
      </c>
      <c r="BF263" s="32">
        <f>ROUND(VLOOKUP($B263,'3.ข้อมูลงบทดลองปัจจุบัน'!$A$5:$CL$846,57,0),2)</f>
        <v>0</v>
      </c>
      <c r="BG263" s="32">
        <f>ROUND(VLOOKUP($B263,'3.ข้อมูลงบทดลองปัจจุบัน'!$A$5:$CL$846,58,0),2)</f>
        <v>0</v>
      </c>
      <c r="BH263" s="32">
        <f>ROUND(VLOOKUP($B263,'3.ข้อมูลงบทดลองปัจจุบัน'!$A$5:$CL$846,59,0),2)</f>
        <v>0</v>
      </c>
      <c r="BI263" s="32">
        <f>ROUND(VLOOKUP($B263,'3.ข้อมูลงบทดลองปัจจุบัน'!$A$5:$CL$846,60,0),2)</f>
        <v>0</v>
      </c>
      <c r="BJ263" s="32">
        <f>ROUND(VLOOKUP($B263,'3.ข้อมูลงบทดลองปัจจุบัน'!$A$5:$CL$846,61,0),2)</f>
        <v>0</v>
      </c>
      <c r="BK263" s="32">
        <f>ROUND(VLOOKUP($B263,'3.ข้อมูลงบทดลองปัจจุบัน'!$A$5:$CL$846,62,0),2)</f>
        <v>0</v>
      </c>
      <c r="BL263" s="32">
        <f>ROUND(VLOOKUP($B263,'3.ข้อมูลงบทดลองปัจจุบัน'!$A$5:$CL$846,63,0),2)</f>
        <v>0</v>
      </c>
      <c r="BM263" s="32">
        <f>ROUND(VLOOKUP($B263,'3.ข้อมูลงบทดลองปัจจุบัน'!$A$5:$CL$846,64,0),2)</f>
        <v>0</v>
      </c>
      <c r="BN263" s="32">
        <f>ROUND(VLOOKUP($B263,'3.ข้อมูลงบทดลองปัจจุบัน'!$A$5:$CL$846,65,0),2)</f>
        <v>0</v>
      </c>
      <c r="BO263" s="32">
        <f>ROUND(VLOOKUP($B263,'3.ข้อมูลงบทดลองปัจจุบัน'!$A$5:$CL$846,66,0),2)</f>
        <v>0</v>
      </c>
      <c r="BP263" s="32">
        <f>ROUND(VLOOKUP($B263,'3.ข้อมูลงบทดลองปัจจุบัน'!$A$5:$CL$846,67,0),2)</f>
        <v>0</v>
      </c>
      <c r="BQ263" s="32">
        <f>ROUND(VLOOKUP($B263,'3.ข้อมูลงบทดลองปัจจุบัน'!$A$5:$CL$846,68,0),2)</f>
        <v>0</v>
      </c>
      <c r="BR263" s="32">
        <f>ROUND(VLOOKUP($B263,'3.ข้อมูลงบทดลองปัจจุบัน'!$A$5:$CL$846,69,0),2)</f>
        <v>0</v>
      </c>
      <c r="BS263" s="32">
        <f>ROUND(VLOOKUP($B263,'3.ข้อมูลงบทดลองปัจจุบัน'!$A$5:$CL$846,70,0),2)</f>
        <v>0</v>
      </c>
      <c r="BT263" s="32">
        <f>ROUND(VLOOKUP($B263,'3.ข้อมูลงบทดลองปัจจุบัน'!$A$5:$CL$846,71,0),2)</f>
        <v>0</v>
      </c>
      <c r="BU263" s="32">
        <f>ROUND(VLOOKUP($B263,'3.ข้อมูลงบทดลองปัจจุบัน'!$A$5:$CL$846,72,0),2)</f>
        <v>0</v>
      </c>
      <c r="BV263" s="32">
        <f>ROUND(VLOOKUP($B263,'3.ข้อมูลงบทดลองปัจจุบัน'!$A$5:$CL$846,73,0),2)</f>
        <v>0</v>
      </c>
      <c r="BW263" s="32">
        <f>ROUND(VLOOKUP($B263,'3.ข้อมูลงบทดลองปัจจุบัน'!$A$5:$CL$846,74,0),2)</f>
        <v>1842500</v>
      </c>
      <c r="BX263" s="32">
        <f>ROUND(VLOOKUP($B263,'3.ข้อมูลงบทดลองปัจจุบัน'!$A$5:$CL$846,75,0),2)</f>
        <v>0</v>
      </c>
      <c r="BY263" s="32">
        <f>ROUND(VLOOKUP($B263,'3.ข้อมูลงบทดลองปัจจุบัน'!$A$5:$CL$846,76,0),2)</f>
        <v>0</v>
      </c>
      <c r="BZ263" s="32">
        <f>ROUND(VLOOKUP($B263,'3.ข้อมูลงบทดลองปัจจุบัน'!$A$5:$CL$846,77,0),2)</f>
        <v>0</v>
      </c>
      <c r="CA263" s="32">
        <f>ROUND(VLOOKUP($B263,'3.ข้อมูลงบทดลองปัจจุบัน'!$A$5:$CL$846,78,0),2)</f>
        <v>0</v>
      </c>
      <c r="CB263" s="32">
        <f>ROUND(VLOOKUP($B263,'3.ข้อมูลงบทดลองปัจจุบัน'!$A$5:$CL$846,79,0),2)</f>
        <v>0</v>
      </c>
      <c r="CC263" s="32">
        <f>ROUND(VLOOKUP($B263,'3.ข้อมูลงบทดลองปัจจุบัน'!$A$5:$CL$846,80,0),2)</f>
        <v>0</v>
      </c>
      <c r="CD263" s="32">
        <f>ROUND(VLOOKUP($B263,'3.ข้อมูลงบทดลองปัจจุบัน'!$A$5:$CL$846,81,0),2)</f>
        <v>0</v>
      </c>
      <c r="CE263" s="32">
        <f>ROUND(VLOOKUP($B263,'3.ข้อมูลงบทดลองปัจจุบัน'!$A$5:$CL$846,82,0),2)</f>
        <v>0</v>
      </c>
      <c r="CF263" s="32">
        <f>ROUND(VLOOKUP($B263,'3.ข้อมูลงบทดลองปัจจุบัน'!$A$5:$CL$846,83,0),2)</f>
        <v>0</v>
      </c>
      <c r="CG263" s="32">
        <f>ROUND(VLOOKUP($B263,'3.ข้อมูลงบทดลองปัจจุบัน'!$A$5:$CL$846,84,0),2)</f>
        <v>0</v>
      </c>
      <c r="CH263" s="32">
        <f>ROUND(VLOOKUP($B263,'3.ข้อมูลงบทดลองปัจจุบัน'!$A$5:$CL$846,85,0),2)</f>
        <v>0</v>
      </c>
      <c r="CI263" s="32">
        <f>ROUND(VLOOKUP($B263,'3.ข้อมูลงบทดลองปัจจุบัน'!$A$5:$CL$846,86,0),2)</f>
        <v>0</v>
      </c>
      <c r="CJ263" s="32">
        <f>ROUND(VLOOKUP($B263,'3.ข้อมูลงบทดลองปัจจุบัน'!$A$5:$CL$846,87,0),2)</f>
        <v>0</v>
      </c>
      <c r="CK263" s="32">
        <f>ROUND(VLOOKUP($B263,'3.ข้อมูลงบทดลองปัจจุบัน'!$A$5:$CL$846,88,0),2)</f>
        <v>0</v>
      </c>
      <c r="CL263" s="32">
        <f>ROUND(VLOOKUP($B263,'3.ข้อมูลงบทดลองปัจจุบัน'!$A$5:$CL$846,89,0),2)</f>
        <v>0</v>
      </c>
      <c r="CM263" s="32">
        <f>ROUND(VLOOKUP($B263,'3.ข้อมูลงบทดลองปัจจุบัน'!$A$5:$CL$846,90,0),2)</f>
        <v>0</v>
      </c>
      <c r="CO263" s="75"/>
    </row>
    <row r="264" spans="1:94" x14ac:dyDescent="0.7">
      <c r="A264" s="119" t="s">
        <v>2332</v>
      </c>
      <c r="B264" s="101" t="s">
        <v>398</v>
      </c>
      <c r="C264" s="120" t="s">
        <v>399</v>
      </c>
      <c r="D264" s="32">
        <f>ROUND(VLOOKUP($B264,'3.ข้อมูลงบทดลองปัจจุบัน'!$A$5:$CL$846,3,0),2)</f>
        <v>0</v>
      </c>
      <c r="E264" s="32">
        <f>ROUND(VLOOKUP($B264,'3.ข้อมูลงบทดลองปัจจุบัน'!$A$5:$CL$846,4,0),2)</f>
        <v>0</v>
      </c>
      <c r="F264" s="32">
        <f>ROUND(VLOOKUP($B264,'3.ข้อมูลงบทดลองปัจจุบัน'!$A$5:$CL$846,5,0),2)</f>
        <v>0</v>
      </c>
      <c r="G264" s="32">
        <f>ROUND(VLOOKUP($B264,'3.ข้อมูลงบทดลองปัจจุบัน'!$A$5:$CL$846,6,0),2)</f>
        <v>0</v>
      </c>
      <c r="H264" s="32">
        <f>ROUND(VLOOKUP($B264,'3.ข้อมูลงบทดลองปัจจุบัน'!$A$5:$CL$846,7,0),2)</f>
        <v>0</v>
      </c>
      <c r="I264" s="32">
        <f>ROUND(VLOOKUP($B264,'3.ข้อมูลงบทดลองปัจจุบัน'!$A$5:$CL$846,8,0),2)</f>
        <v>0</v>
      </c>
      <c r="J264" s="32">
        <f>ROUND(VLOOKUP($B264,'3.ข้อมูลงบทดลองปัจจุบัน'!$A$5:$CL$846,9,0),2)</f>
        <v>0</v>
      </c>
      <c r="K264" s="32">
        <f>ROUND(VLOOKUP($B264,'3.ข้อมูลงบทดลองปัจจุบัน'!$A$5:$CL$846,10,0),2)</f>
        <v>0</v>
      </c>
      <c r="L264" s="32">
        <f>ROUND(VLOOKUP($B264,'3.ข้อมูลงบทดลองปัจจุบัน'!$A$5:$CL$846,11,0),2)</f>
        <v>0</v>
      </c>
      <c r="M264" s="32">
        <f>ROUND(VLOOKUP($B264,'3.ข้อมูลงบทดลองปัจจุบัน'!$A$5:$CL$846,12,0),2)</f>
        <v>0</v>
      </c>
      <c r="N264" s="32">
        <f>ROUND(VLOOKUP($B264,'3.ข้อมูลงบทดลองปัจจุบัน'!$A$5:$CL$846,13,0),2)</f>
        <v>0</v>
      </c>
      <c r="O264" s="32">
        <f>ROUND(VLOOKUP($B264,'3.ข้อมูลงบทดลองปัจจุบัน'!$A$5:$CL$846,14,0),2)</f>
        <v>0</v>
      </c>
      <c r="P264" s="32">
        <f>ROUND(VLOOKUP($B264,'3.ข้อมูลงบทดลองปัจจุบัน'!$A$5:$CL$846,15,0),2)</f>
        <v>0</v>
      </c>
      <c r="Q264" s="32">
        <f>ROUND(VLOOKUP($B264,'3.ข้อมูลงบทดลองปัจจุบัน'!$A$5:$CL$846,16,0),2)</f>
        <v>0</v>
      </c>
      <c r="R264" s="32">
        <f>ROUND(VLOOKUP($B264,'3.ข้อมูลงบทดลองปัจจุบัน'!$A$5:$CL$846,17,0),2)</f>
        <v>0</v>
      </c>
      <c r="S264" s="32">
        <f>ROUND(VLOOKUP($B264,'3.ข้อมูลงบทดลองปัจจุบัน'!$A$5:$CL$846,18,0),2)</f>
        <v>0</v>
      </c>
      <c r="T264" s="32">
        <f>ROUND(VLOOKUP($B264,'3.ข้อมูลงบทดลองปัจจุบัน'!$A$5:$CL$846,19,0),2)</f>
        <v>0</v>
      </c>
      <c r="U264" s="32">
        <f>ROUND(VLOOKUP($B264,'3.ข้อมูลงบทดลองปัจจุบัน'!$A$5:$CL$846,20,0),2)</f>
        <v>0</v>
      </c>
      <c r="V264" s="32">
        <f>ROUND(VLOOKUP($B264,'3.ข้อมูลงบทดลองปัจจุบัน'!$A$5:$CL$846,21,0),2)</f>
        <v>0</v>
      </c>
      <c r="W264" s="32">
        <f>ROUND(VLOOKUP($B264,'3.ข้อมูลงบทดลองปัจจุบัน'!$A$5:$CL$846,22,0),2)</f>
        <v>0</v>
      </c>
      <c r="X264" s="32">
        <f>ROUND(VLOOKUP($B264,'3.ข้อมูลงบทดลองปัจจุบัน'!$A$5:$CL$846,23,0),2)</f>
        <v>0</v>
      </c>
      <c r="Y264" s="32">
        <f>ROUND(VLOOKUP($B264,'3.ข้อมูลงบทดลองปัจจุบัน'!$A$5:$CL$846,24,0),2)</f>
        <v>0</v>
      </c>
      <c r="Z264" s="32">
        <f>ROUND(VLOOKUP($B264,'3.ข้อมูลงบทดลองปัจจุบัน'!$A$5:$CL$846,25,0),2)</f>
        <v>0</v>
      </c>
      <c r="AA264" s="32">
        <f>ROUND(VLOOKUP($B264,'3.ข้อมูลงบทดลองปัจจุบัน'!$A$5:$CL$846,26,0),2)</f>
        <v>0</v>
      </c>
      <c r="AB264" s="32">
        <f>ROUND(VLOOKUP($B264,'3.ข้อมูลงบทดลองปัจจุบัน'!$A$5:$CL$846,27,0),2)</f>
        <v>0</v>
      </c>
      <c r="AC264" s="32">
        <f>ROUND(VLOOKUP($B264,'3.ข้อมูลงบทดลองปัจจุบัน'!$A$5:$CL$846,28,0),2)</f>
        <v>0</v>
      </c>
      <c r="AD264" s="32">
        <f>ROUND(VLOOKUP($B264,'3.ข้อมูลงบทดลองปัจจุบัน'!$A$5:$CL$846,29,0),2)</f>
        <v>0</v>
      </c>
      <c r="AE264" s="32">
        <f>ROUND(VLOOKUP($B264,'3.ข้อมูลงบทดลองปัจจุบัน'!$A$5:$CL$846,30,0),2)</f>
        <v>0</v>
      </c>
      <c r="AF264" s="32">
        <f>ROUND(VLOOKUP($B264,'3.ข้อมูลงบทดลองปัจจุบัน'!$A$5:$CL$846,31,0),2)</f>
        <v>0</v>
      </c>
      <c r="AG264" s="32">
        <f>ROUND(VLOOKUP($B264,'3.ข้อมูลงบทดลองปัจจุบัน'!$A$5:$CL$846,32,0),2)</f>
        <v>0</v>
      </c>
      <c r="AH264" s="32">
        <f>ROUND(VLOOKUP($B264,'3.ข้อมูลงบทดลองปัจจุบัน'!$A$5:$CL$846,33,0),2)</f>
        <v>0</v>
      </c>
      <c r="AI264" s="32">
        <f>ROUND(VLOOKUP($B264,'3.ข้อมูลงบทดลองปัจจุบัน'!$A$5:$CL$846,34,0),2)</f>
        <v>0</v>
      </c>
      <c r="AJ264" s="32">
        <f>ROUND(VLOOKUP($B264,'3.ข้อมูลงบทดลองปัจจุบัน'!$A$5:$CL$846,35,0),2)</f>
        <v>0</v>
      </c>
      <c r="AK264" s="32">
        <f>ROUND(VLOOKUP($B264,'3.ข้อมูลงบทดลองปัจจุบัน'!$A$5:$CL$846,36,0),2)</f>
        <v>0</v>
      </c>
      <c r="AL264" s="32">
        <f>ROUND(VLOOKUP($B264,'3.ข้อมูลงบทดลองปัจจุบัน'!$A$5:$CL$846,37,0),2)</f>
        <v>0</v>
      </c>
      <c r="AM264" s="32">
        <f>ROUND(VLOOKUP($B264,'3.ข้อมูลงบทดลองปัจจุบัน'!$A$5:$CL$846,38,0),2)</f>
        <v>0</v>
      </c>
      <c r="AN264" s="32">
        <f>ROUND(VLOOKUP($B264,'3.ข้อมูลงบทดลองปัจจุบัน'!$A$5:$CL$846,39,0),2)</f>
        <v>0</v>
      </c>
      <c r="AO264" s="32">
        <f>ROUND(VLOOKUP($B264,'3.ข้อมูลงบทดลองปัจจุบัน'!$A$5:$CL$846,40,0),2)</f>
        <v>0</v>
      </c>
      <c r="AP264" s="32">
        <f>ROUND(VLOOKUP($B264,'3.ข้อมูลงบทดลองปัจจุบัน'!$A$5:$CL$846,41,0),2)</f>
        <v>0</v>
      </c>
      <c r="AQ264" s="32">
        <f>ROUND(VLOOKUP($B264,'3.ข้อมูลงบทดลองปัจจุบัน'!$A$5:$CL$846,42,0),2)</f>
        <v>0</v>
      </c>
      <c r="AR264" s="32">
        <f>ROUND(VLOOKUP($B264,'3.ข้อมูลงบทดลองปัจจุบัน'!$A$5:$CL$846,43,0),2)</f>
        <v>0</v>
      </c>
      <c r="AS264" s="32">
        <f>ROUND(VLOOKUP($B264,'3.ข้อมูลงบทดลองปัจจุบัน'!$A$5:$CL$846,44,0),2)</f>
        <v>0</v>
      </c>
      <c r="AT264" s="32">
        <f>ROUND(VLOOKUP($B264,'3.ข้อมูลงบทดลองปัจจุบัน'!$A$5:$CL$846,45,0),2)</f>
        <v>0</v>
      </c>
      <c r="AU264" s="32">
        <f>ROUND(VLOOKUP($B264,'3.ข้อมูลงบทดลองปัจจุบัน'!$A$5:$CL$846,46,0),2)</f>
        <v>0</v>
      </c>
      <c r="AV264" s="32">
        <f>ROUND(VLOOKUP($B264,'3.ข้อมูลงบทดลองปัจจุบัน'!$A$5:$CL$846,47,0),2)</f>
        <v>0</v>
      </c>
      <c r="AW264" s="32">
        <f>ROUND(VLOOKUP($B264,'3.ข้อมูลงบทดลองปัจจุบัน'!$A$5:$CL$846,48,0),2)</f>
        <v>0</v>
      </c>
      <c r="AX264" s="32">
        <f>ROUND(VLOOKUP($B264,'3.ข้อมูลงบทดลองปัจจุบัน'!$A$5:$CL$846,49,0),2)</f>
        <v>0</v>
      </c>
      <c r="AY264" s="32">
        <f>ROUND(VLOOKUP($B264,'3.ข้อมูลงบทดลองปัจจุบัน'!$A$5:$CL$846,50,0),2)</f>
        <v>0</v>
      </c>
      <c r="AZ264" s="32">
        <f>ROUND(VLOOKUP($B264,'3.ข้อมูลงบทดลองปัจจุบัน'!$A$5:$CL$846,51,0),2)</f>
        <v>0</v>
      </c>
      <c r="BA264" s="32">
        <f>ROUND(VLOOKUP($B264,'3.ข้อมูลงบทดลองปัจจุบัน'!$A$5:$CL$846,52,0),2)</f>
        <v>0</v>
      </c>
      <c r="BB264" s="32">
        <f>ROUND(VLOOKUP($B264,'3.ข้อมูลงบทดลองปัจจุบัน'!$A$5:$CL$846,53,0),2)</f>
        <v>0</v>
      </c>
      <c r="BC264" s="32">
        <f>ROUND(VLOOKUP($B264,'3.ข้อมูลงบทดลองปัจจุบัน'!$A$5:$CL$846,54,0),2)</f>
        <v>0</v>
      </c>
      <c r="BD264" s="32">
        <f>ROUND(VLOOKUP($B264,'3.ข้อมูลงบทดลองปัจจุบัน'!$A$5:$CL$846,55,0),2)</f>
        <v>0</v>
      </c>
      <c r="BE264" s="32">
        <f>ROUND(VLOOKUP($B264,'3.ข้อมูลงบทดลองปัจจุบัน'!$A$5:$CL$846,56,0),2)</f>
        <v>0</v>
      </c>
      <c r="BF264" s="32">
        <f>ROUND(VLOOKUP($B264,'3.ข้อมูลงบทดลองปัจจุบัน'!$A$5:$CL$846,57,0),2)</f>
        <v>0</v>
      </c>
      <c r="BG264" s="32">
        <f>ROUND(VLOOKUP($B264,'3.ข้อมูลงบทดลองปัจจุบัน'!$A$5:$CL$846,58,0),2)</f>
        <v>0</v>
      </c>
      <c r="BH264" s="32">
        <f>ROUND(VLOOKUP($B264,'3.ข้อมูลงบทดลองปัจจุบัน'!$A$5:$CL$846,59,0),2)</f>
        <v>0</v>
      </c>
      <c r="BI264" s="32">
        <f>ROUND(VLOOKUP($B264,'3.ข้อมูลงบทดลองปัจจุบัน'!$A$5:$CL$846,60,0),2)</f>
        <v>0</v>
      </c>
      <c r="BJ264" s="32">
        <f>ROUND(VLOOKUP($B264,'3.ข้อมูลงบทดลองปัจจุบัน'!$A$5:$CL$846,61,0),2)</f>
        <v>0</v>
      </c>
      <c r="BK264" s="32">
        <f>ROUND(VLOOKUP($B264,'3.ข้อมูลงบทดลองปัจจุบัน'!$A$5:$CL$846,62,0),2)</f>
        <v>0</v>
      </c>
      <c r="BL264" s="32">
        <f>ROUND(VLOOKUP($B264,'3.ข้อมูลงบทดลองปัจจุบัน'!$A$5:$CL$846,63,0),2)</f>
        <v>0</v>
      </c>
      <c r="BM264" s="32">
        <f>ROUND(VLOOKUP($B264,'3.ข้อมูลงบทดลองปัจจุบัน'!$A$5:$CL$846,64,0),2)</f>
        <v>915339.98</v>
      </c>
      <c r="BN264" s="32">
        <f>ROUND(VLOOKUP($B264,'3.ข้อมูลงบทดลองปัจจุบัน'!$A$5:$CL$846,65,0),2)</f>
        <v>0</v>
      </c>
      <c r="BO264" s="32">
        <f>ROUND(VLOOKUP($B264,'3.ข้อมูลงบทดลองปัจจุบัน'!$A$5:$CL$846,66,0),2)</f>
        <v>0</v>
      </c>
      <c r="BP264" s="32">
        <f>ROUND(VLOOKUP($B264,'3.ข้อมูลงบทดลองปัจจุบัน'!$A$5:$CL$846,67,0),2)</f>
        <v>0</v>
      </c>
      <c r="BQ264" s="32">
        <f>ROUND(VLOOKUP($B264,'3.ข้อมูลงบทดลองปัจจุบัน'!$A$5:$CL$846,68,0),2)</f>
        <v>0</v>
      </c>
      <c r="BR264" s="32">
        <f>ROUND(VLOOKUP($B264,'3.ข้อมูลงบทดลองปัจจุบัน'!$A$5:$CL$846,69,0),2)</f>
        <v>0</v>
      </c>
      <c r="BS264" s="32">
        <f>ROUND(VLOOKUP($B264,'3.ข้อมูลงบทดลองปัจจุบัน'!$A$5:$CL$846,70,0),2)</f>
        <v>0</v>
      </c>
      <c r="BT264" s="32">
        <f>ROUND(VLOOKUP($B264,'3.ข้อมูลงบทดลองปัจจุบัน'!$A$5:$CL$846,71,0),2)</f>
        <v>0</v>
      </c>
      <c r="BU264" s="32">
        <f>ROUND(VLOOKUP($B264,'3.ข้อมูลงบทดลองปัจจุบัน'!$A$5:$CL$846,72,0),2)</f>
        <v>0</v>
      </c>
      <c r="BV264" s="32">
        <f>ROUND(VLOOKUP($B264,'3.ข้อมูลงบทดลองปัจจุบัน'!$A$5:$CL$846,73,0),2)</f>
        <v>0</v>
      </c>
      <c r="BW264" s="32">
        <f>ROUND(VLOOKUP($B264,'3.ข้อมูลงบทดลองปัจจุบัน'!$A$5:$CL$846,74,0),2)</f>
        <v>0</v>
      </c>
      <c r="BX264" s="32">
        <f>ROUND(VLOOKUP($B264,'3.ข้อมูลงบทดลองปัจจุบัน'!$A$5:$CL$846,75,0),2)</f>
        <v>0</v>
      </c>
      <c r="BY264" s="32">
        <f>ROUND(VLOOKUP($B264,'3.ข้อมูลงบทดลองปัจจุบัน'!$A$5:$CL$846,76,0),2)</f>
        <v>0</v>
      </c>
      <c r="BZ264" s="32">
        <f>ROUND(VLOOKUP($B264,'3.ข้อมูลงบทดลองปัจจุบัน'!$A$5:$CL$846,77,0),2)</f>
        <v>0</v>
      </c>
      <c r="CA264" s="32">
        <f>ROUND(VLOOKUP($B264,'3.ข้อมูลงบทดลองปัจจุบัน'!$A$5:$CL$846,78,0),2)</f>
        <v>0</v>
      </c>
      <c r="CB264" s="32">
        <f>ROUND(VLOOKUP($B264,'3.ข้อมูลงบทดลองปัจจุบัน'!$A$5:$CL$846,79,0),2)</f>
        <v>0</v>
      </c>
      <c r="CC264" s="32">
        <f>ROUND(VLOOKUP($B264,'3.ข้อมูลงบทดลองปัจจุบัน'!$A$5:$CL$846,80,0),2)</f>
        <v>0</v>
      </c>
      <c r="CD264" s="32">
        <f>ROUND(VLOOKUP($B264,'3.ข้อมูลงบทดลองปัจจุบัน'!$A$5:$CL$846,81,0),2)</f>
        <v>0</v>
      </c>
      <c r="CE264" s="32">
        <f>ROUND(VLOOKUP($B264,'3.ข้อมูลงบทดลองปัจจุบัน'!$A$5:$CL$846,82,0),2)</f>
        <v>0</v>
      </c>
      <c r="CF264" s="32">
        <f>ROUND(VLOOKUP($B264,'3.ข้อมูลงบทดลองปัจจุบัน'!$A$5:$CL$846,83,0),2)</f>
        <v>0</v>
      </c>
      <c r="CG264" s="32">
        <f>ROUND(VLOOKUP($B264,'3.ข้อมูลงบทดลองปัจจุบัน'!$A$5:$CL$846,84,0),2)</f>
        <v>0</v>
      </c>
      <c r="CH264" s="32">
        <f>ROUND(VLOOKUP($B264,'3.ข้อมูลงบทดลองปัจจุบัน'!$A$5:$CL$846,85,0),2)</f>
        <v>0</v>
      </c>
      <c r="CI264" s="32">
        <f>ROUND(VLOOKUP($B264,'3.ข้อมูลงบทดลองปัจจุบัน'!$A$5:$CL$846,86,0),2)</f>
        <v>0</v>
      </c>
      <c r="CJ264" s="32">
        <f>ROUND(VLOOKUP($B264,'3.ข้อมูลงบทดลองปัจจุบัน'!$A$5:$CL$846,87,0),2)</f>
        <v>0</v>
      </c>
      <c r="CK264" s="32">
        <f>ROUND(VLOOKUP($B264,'3.ข้อมูลงบทดลองปัจจุบัน'!$A$5:$CL$846,88,0),2)</f>
        <v>0</v>
      </c>
      <c r="CL264" s="32">
        <f>ROUND(VLOOKUP($B264,'3.ข้อมูลงบทดลองปัจจุบัน'!$A$5:$CL$846,89,0),2)</f>
        <v>0</v>
      </c>
      <c r="CM264" s="32">
        <f>ROUND(VLOOKUP($B264,'3.ข้อมูลงบทดลองปัจจุบัน'!$A$5:$CL$846,90,0),2)</f>
        <v>0</v>
      </c>
      <c r="CO264" s="75"/>
    </row>
    <row r="265" spans="1:94" x14ac:dyDescent="0.7">
      <c r="A265" s="119" t="s">
        <v>2332</v>
      </c>
      <c r="B265" s="101" t="s">
        <v>400</v>
      </c>
      <c r="C265" s="120" t="s">
        <v>401</v>
      </c>
      <c r="D265" s="32">
        <f>ROUND(VLOOKUP($B265,'3.ข้อมูลงบทดลองปัจจุบัน'!$A$5:$CL$846,3,0),2)</f>
        <v>1600</v>
      </c>
      <c r="E265" s="32">
        <f>ROUND(VLOOKUP($B265,'3.ข้อมูลงบทดลองปัจจุบัน'!$A$5:$CL$846,4,0),2)</f>
        <v>0</v>
      </c>
      <c r="F265" s="32">
        <f>ROUND(VLOOKUP($B265,'3.ข้อมูลงบทดลองปัจจุบัน'!$A$5:$CL$846,5,0),2)</f>
        <v>0</v>
      </c>
      <c r="G265" s="32">
        <f>ROUND(VLOOKUP($B265,'3.ข้อมูลงบทดลองปัจจุบัน'!$A$5:$CL$846,6,0),2)</f>
        <v>0</v>
      </c>
      <c r="H265" s="32">
        <f>ROUND(VLOOKUP($B265,'3.ข้อมูลงบทดลองปัจจุบัน'!$A$5:$CL$846,7,0),2)</f>
        <v>0</v>
      </c>
      <c r="I265" s="32">
        <f>ROUND(VLOOKUP($B265,'3.ข้อมูลงบทดลองปัจจุบัน'!$A$5:$CL$846,8,0),2)</f>
        <v>0</v>
      </c>
      <c r="J265" s="32">
        <f>ROUND(VLOOKUP($B265,'3.ข้อมูลงบทดลองปัจจุบัน'!$A$5:$CL$846,9,0),2)</f>
        <v>0</v>
      </c>
      <c r="K265" s="32">
        <f>ROUND(VLOOKUP($B265,'3.ข้อมูลงบทดลองปัจจุบัน'!$A$5:$CL$846,10,0),2)</f>
        <v>0</v>
      </c>
      <c r="L265" s="32">
        <f>ROUND(VLOOKUP($B265,'3.ข้อมูลงบทดลองปัจจุบัน'!$A$5:$CL$846,11,0),2)</f>
        <v>0</v>
      </c>
      <c r="M265" s="32">
        <f>ROUND(VLOOKUP($B265,'3.ข้อมูลงบทดลองปัจจุบัน'!$A$5:$CL$846,12,0),2)</f>
        <v>0</v>
      </c>
      <c r="N265" s="32">
        <f>ROUND(VLOOKUP($B265,'3.ข้อมูลงบทดลองปัจจุบัน'!$A$5:$CL$846,13,0),2)</f>
        <v>0</v>
      </c>
      <c r="O265" s="32">
        <f>ROUND(VLOOKUP($B265,'3.ข้อมูลงบทดลองปัจจุบัน'!$A$5:$CL$846,14,0),2)</f>
        <v>0</v>
      </c>
      <c r="P265" s="32">
        <f>ROUND(VLOOKUP($B265,'3.ข้อมูลงบทดลองปัจจุบัน'!$A$5:$CL$846,15,0),2)</f>
        <v>0</v>
      </c>
      <c r="Q265" s="32">
        <f>ROUND(VLOOKUP($B265,'3.ข้อมูลงบทดลองปัจจุบัน'!$A$5:$CL$846,16,0),2)</f>
        <v>0</v>
      </c>
      <c r="R265" s="32">
        <f>ROUND(VLOOKUP($B265,'3.ข้อมูลงบทดลองปัจจุบัน'!$A$5:$CL$846,17,0),2)</f>
        <v>0</v>
      </c>
      <c r="S265" s="32">
        <f>ROUND(VLOOKUP($B265,'3.ข้อมูลงบทดลองปัจจุบัน'!$A$5:$CL$846,18,0),2)</f>
        <v>0</v>
      </c>
      <c r="T265" s="32">
        <f>ROUND(VLOOKUP($B265,'3.ข้อมูลงบทดลองปัจจุบัน'!$A$5:$CL$846,19,0),2)</f>
        <v>0</v>
      </c>
      <c r="U265" s="32">
        <f>ROUND(VLOOKUP($B265,'3.ข้อมูลงบทดลองปัจจุบัน'!$A$5:$CL$846,20,0),2)</f>
        <v>0</v>
      </c>
      <c r="V265" s="32">
        <f>ROUND(VLOOKUP($B265,'3.ข้อมูลงบทดลองปัจจุบัน'!$A$5:$CL$846,21,0),2)</f>
        <v>0</v>
      </c>
      <c r="W265" s="32">
        <f>ROUND(VLOOKUP($B265,'3.ข้อมูลงบทดลองปัจจุบัน'!$A$5:$CL$846,22,0),2)</f>
        <v>0</v>
      </c>
      <c r="X265" s="32">
        <f>ROUND(VLOOKUP($B265,'3.ข้อมูลงบทดลองปัจจุบัน'!$A$5:$CL$846,23,0),2)</f>
        <v>71917.75</v>
      </c>
      <c r="Y265" s="32">
        <f>ROUND(VLOOKUP($B265,'3.ข้อมูลงบทดลองปัจจุบัน'!$A$5:$CL$846,24,0),2)</f>
        <v>0</v>
      </c>
      <c r="Z265" s="32">
        <f>ROUND(VLOOKUP($B265,'3.ข้อมูลงบทดลองปัจจุบัน'!$A$5:$CL$846,25,0),2)</f>
        <v>0</v>
      </c>
      <c r="AA265" s="32">
        <f>ROUND(VLOOKUP($B265,'3.ข้อมูลงบทดลองปัจจุบัน'!$A$5:$CL$846,26,0),2)</f>
        <v>0</v>
      </c>
      <c r="AB265" s="32">
        <f>ROUND(VLOOKUP($B265,'3.ข้อมูลงบทดลองปัจจุบัน'!$A$5:$CL$846,27,0),2)</f>
        <v>0</v>
      </c>
      <c r="AC265" s="32">
        <f>ROUND(VLOOKUP($B265,'3.ข้อมูลงบทดลองปัจจุบัน'!$A$5:$CL$846,28,0),2)</f>
        <v>0</v>
      </c>
      <c r="AD265" s="32">
        <f>ROUND(VLOOKUP($B265,'3.ข้อมูลงบทดลองปัจจุบัน'!$A$5:$CL$846,29,0),2)</f>
        <v>0</v>
      </c>
      <c r="AE265" s="32">
        <f>ROUND(VLOOKUP($B265,'3.ข้อมูลงบทดลองปัจจุบัน'!$A$5:$CL$846,30,0),2)</f>
        <v>0</v>
      </c>
      <c r="AF265" s="32">
        <f>ROUND(VLOOKUP($B265,'3.ข้อมูลงบทดลองปัจจุบัน'!$A$5:$CL$846,31,0),2)</f>
        <v>0</v>
      </c>
      <c r="AG265" s="32">
        <f>ROUND(VLOOKUP($B265,'3.ข้อมูลงบทดลองปัจจุบัน'!$A$5:$CL$846,32,0),2)</f>
        <v>0</v>
      </c>
      <c r="AH265" s="32">
        <f>ROUND(VLOOKUP($B265,'3.ข้อมูลงบทดลองปัจจุบัน'!$A$5:$CL$846,33,0),2)</f>
        <v>0</v>
      </c>
      <c r="AI265" s="32">
        <f>ROUND(VLOOKUP($B265,'3.ข้อมูลงบทดลองปัจจุบัน'!$A$5:$CL$846,34,0),2)</f>
        <v>0</v>
      </c>
      <c r="AJ265" s="32">
        <f>ROUND(VLOOKUP($B265,'3.ข้อมูลงบทดลองปัจจุบัน'!$A$5:$CL$846,35,0),2)</f>
        <v>0</v>
      </c>
      <c r="AK265" s="32">
        <f>ROUND(VLOOKUP($B265,'3.ข้อมูลงบทดลองปัจจุบัน'!$A$5:$CL$846,36,0),2)</f>
        <v>0</v>
      </c>
      <c r="AL265" s="32">
        <f>ROUND(VLOOKUP($B265,'3.ข้อมูลงบทดลองปัจจุบัน'!$A$5:$CL$846,37,0),2)</f>
        <v>1300</v>
      </c>
      <c r="AM265" s="32">
        <f>ROUND(VLOOKUP($B265,'3.ข้อมูลงบทดลองปัจจุบัน'!$A$5:$CL$846,38,0),2)</f>
        <v>0</v>
      </c>
      <c r="AN265" s="32">
        <f>ROUND(VLOOKUP($B265,'3.ข้อมูลงบทดลองปัจจุบัน'!$A$5:$CL$846,39,0),2)</f>
        <v>0</v>
      </c>
      <c r="AO265" s="32">
        <f>ROUND(VLOOKUP($B265,'3.ข้อมูลงบทดลองปัจจุบัน'!$A$5:$CL$846,40,0),2)</f>
        <v>0</v>
      </c>
      <c r="AP265" s="32">
        <f>ROUND(VLOOKUP($B265,'3.ข้อมูลงบทดลองปัจจุบัน'!$A$5:$CL$846,41,0),2)</f>
        <v>0</v>
      </c>
      <c r="AQ265" s="32">
        <f>ROUND(VLOOKUP($B265,'3.ข้อมูลงบทดลองปัจจุบัน'!$A$5:$CL$846,42,0),2)</f>
        <v>0</v>
      </c>
      <c r="AR265" s="32">
        <f>ROUND(VLOOKUP($B265,'3.ข้อมูลงบทดลองปัจจุบัน'!$A$5:$CL$846,43,0),2)</f>
        <v>0</v>
      </c>
      <c r="AS265" s="32">
        <f>ROUND(VLOOKUP($B265,'3.ข้อมูลงบทดลองปัจจุบัน'!$A$5:$CL$846,44,0),2)</f>
        <v>0</v>
      </c>
      <c r="AT265" s="32">
        <f>ROUND(VLOOKUP($B265,'3.ข้อมูลงบทดลองปัจจุบัน'!$A$5:$CL$846,45,0),2)</f>
        <v>0</v>
      </c>
      <c r="AU265" s="32">
        <f>ROUND(VLOOKUP($B265,'3.ข้อมูลงบทดลองปัจจุบัน'!$A$5:$CL$846,46,0),2)</f>
        <v>0</v>
      </c>
      <c r="AV265" s="32">
        <f>ROUND(VLOOKUP($B265,'3.ข้อมูลงบทดลองปัจจุบัน'!$A$5:$CL$846,47,0),2)</f>
        <v>0</v>
      </c>
      <c r="AW265" s="32">
        <f>ROUND(VLOOKUP($B265,'3.ข้อมูลงบทดลองปัจจุบัน'!$A$5:$CL$846,48,0),2)</f>
        <v>0</v>
      </c>
      <c r="AX265" s="32">
        <f>ROUND(VLOOKUP($B265,'3.ข้อมูลงบทดลองปัจจุบัน'!$A$5:$CL$846,49,0),2)</f>
        <v>0</v>
      </c>
      <c r="AY265" s="32">
        <f>ROUND(VLOOKUP($B265,'3.ข้อมูลงบทดลองปัจจุบัน'!$A$5:$CL$846,50,0),2)</f>
        <v>0</v>
      </c>
      <c r="AZ265" s="32">
        <f>ROUND(VLOOKUP($B265,'3.ข้อมูลงบทดลองปัจจุบัน'!$A$5:$CL$846,51,0),2)</f>
        <v>0</v>
      </c>
      <c r="BA265" s="32">
        <f>ROUND(VLOOKUP($B265,'3.ข้อมูลงบทดลองปัจจุบัน'!$A$5:$CL$846,52,0),2)</f>
        <v>0</v>
      </c>
      <c r="BB265" s="32">
        <f>ROUND(VLOOKUP($B265,'3.ข้อมูลงบทดลองปัจจุบัน'!$A$5:$CL$846,53,0),2)</f>
        <v>94170</v>
      </c>
      <c r="BC265" s="32">
        <f>ROUND(VLOOKUP($B265,'3.ข้อมูลงบทดลองปัจจุบัน'!$A$5:$CL$846,54,0),2)</f>
        <v>0</v>
      </c>
      <c r="BD265" s="32">
        <f>ROUND(VLOOKUP($B265,'3.ข้อมูลงบทดลองปัจจุบัน'!$A$5:$CL$846,55,0),2)</f>
        <v>17987516</v>
      </c>
      <c r="BE265" s="32">
        <f>ROUND(VLOOKUP($B265,'3.ข้อมูลงบทดลองปัจจุบัน'!$A$5:$CL$846,56,0),2)</f>
        <v>66890</v>
      </c>
      <c r="BF265" s="32">
        <f>ROUND(VLOOKUP($B265,'3.ข้อมูลงบทดลองปัจจุบัน'!$A$5:$CL$846,57,0),2)</f>
        <v>0</v>
      </c>
      <c r="BG265" s="32">
        <f>ROUND(VLOOKUP($B265,'3.ข้อมูลงบทดลองปัจจุบัน'!$A$5:$CL$846,58,0),2)</f>
        <v>0</v>
      </c>
      <c r="BH265" s="32">
        <f>ROUND(VLOOKUP($B265,'3.ข้อมูลงบทดลองปัจจุบัน'!$A$5:$CL$846,59,0),2)</f>
        <v>0</v>
      </c>
      <c r="BI265" s="32">
        <f>ROUND(VLOOKUP($B265,'3.ข้อมูลงบทดลองปัจจุบัน'!$A$5:$CL$846,60,0),2)</f>
        <v>0</v>
      </c>
      <c r="BJ265" s="32">
        <f>ROUND(VLOOKUP($B265,'3.ข้อมูลงบทดลองปัจจุบัน'!$A$5:$CL$846,61,0),2)</f>
        <v>0</v>
      </c>
      <c r="BK265" s="32">
        <f>ROUND(VLOOKUP($B265,'3.ข้อมูลงบทดลองปัจจุบัน'!$A$5:$CL$846,62,0),2)</f>
        <v>0</v>
      </c>
      <c r="BL265" s="32">
        <f>ROUND(VLOOKUP($B265,'3.ข้อมูลงบทดลองปัจจุบัน'!$A$5:$CL$846,63,0),2)</f>
        <v>0</v>
      </c>
      <c r="BM265" s="32">
        <f>ROUND(VLOOKUP($B265,'3.ข้อมูลงบทดลองปัจจุบัน'!$A$5:$CL$846,64,0),2)</f>
        <v>0</v>
      </c>
      <c r="BN265" s="32">
        <f>ROUND(VLOOKUP($B265,'3.ข้อมูลงบทดลองปัจจุบัน'!$A$5:$CL$846,65,0),2)</f>
        <v>0</v>
      </c>
      <c r="BO265" s="32">
        <f>ROUND(VLOOKUP($B265,'3.ข้อมูลงบทดลองปัจจุบัน'!$A$5:$CL$846,66,0),2)</f>
        <v>0</v>
      </c>
      <c r="BP265" s="32">
        <f>ROUND(VLOOKUP($B265,'3.ข้อมูลงบทดลองปัจจุบัน'!$A$5:$CL$846,67,0),2)</f>
        <v>0</v>
      </c>
      <c r="BQ265" s="32">
        <f>ROUND(VLOOKUP($B265,'3.ข้อมูลงบทดลองปัจจุบัน'!$A$5:$CL$846,68,0),2)</f>
        <v>0</v>
      </c>
      <c r="BR265" s="32">
        <f>ROUND(VLOOKUP($B265,'3.ข้อมูลงบทดลองปัจจุบัน'!$A$5:$CL$846,69,0),2)</f>
        <v>0</v>
      </c>
      <c r="BS265" s="32">
        <f>ROUND(VLOOKUP($B265,'3.ข้อมูลงบทดลองปัจจุบัน'!$A$5:$CL$846,70,0),2)</f>
        <v>665512</v>
      </c>
      <c r="BT265" s="32">
        <f>ROUND(VLOOKUP($B265,'3.ข้อมูลงบทดลองปัจจุบัน'!$A$5:$CL$846,71,0),2)</f>
        <v>0</v>
      </c>
      <c r="BU265" s="32">
        <f>ROUND(VLOOKUP($B265,'3.ข้อมูลงบทดลองปัจจุบัน'!$A$5:$CL$846,72,0),2)</f>
        <v>0</v>
      </c>
      <c r="BV265" s="32">
        <f>ROUND(VLOOKUP($B265,'3.ข้อมูลงบทดลองปัจจุบัน'!$A$5:$CL$846,73,0),2)</f>
        <v>88445</v>
      </c>
      <c r="BW265" s="32">
        <f>ROUND(VLOOKUP($B265,'3.ข้อมูลงบทดลองปัจจุบัน'!$A$5:$CL$846,74,0),2)</f>
        <v>0</v>
      </c>
      <c r="BX265" s="32">
        <f>ROUND(VLOOKUP($B265,'3.ข้อมูลงบทดลองปัจจุบัน'!$A$5:$CL$846,75,0),2)</f>
        <v>0</v>
      </c>
      <c r="BY265" s="32">
        <f>ROUND(VLOOKUP($B265,'3.ข้อมูลงบทดลองปัจจุบัน'!$A$5:$CL$846,76,0),2)</f>
        <v>400</v>
      </c>
      <c r="BZ265" s="32">
        <f>ROUND(VLOOKUP($B265,'3.ข้อมูลงบทดลองปัจจุบัน'!$A$5:$CL$846,77,0),2)</f>
        <v>0</v>
      </c>
      <c r="CA265" s="32">
        <f>ROUND(VLOOKUP($B265,'3.ข้อมูลงบทดลองปัจจุบัน'!$A$5:$CL$846,78,0),2)</f>
        <v>0</v>
      </c>
      <c r="CB265" s="32">
        <f>ROUND(VLOOKUP($B265,'3.ข้อมูลงบทดลองปัจจุบัน'!$A$5:$CL$846,79,0),2)</f>
        <v>0</v>
      </c>
      <c r="CC265" s="32">
        <f>ROUND(VLOOKUP($B265,'3.ข้อมูลงบทดลองปัจจุบัน'!$A$5:$CL$846,80,0),2)</f>
        <v>0</v>
      </c>
      <c r="CD265" s="32">
        <f>ROUND(VLOOKUP($B265,'3.ข้อมูลงบทดลองปัจจุบัน'!$A$5:$CL$846,81,0),2)</f>
        <v>0</v>
      </c>
      <c r="CE265" s="32">
        <f>ROUND(VLOOKUP($B265,'3.ข้อมูลงบทดลองปัจจุบัน'!$A$5:$CL$846,82,0),2)</f>
        <v>186383</v>
      </c>
      <c r="CF265" s="32">
        <f>ROUND(VLOOKUP($B265,'3.ข้อมูลงบทดลองปัจจุบัน'!$A$5:$CL$846,83,0),2)</f>
        <v>0</v>
      </c>
      <c r="CG265" s="32">
        <f>ROUND(VLOOKUP($B265,'3.ข้อมูลงบทดลองปัจจุบัน'!$A$5:$CL$846,84,0),2)</f>
        <v>0</v>
      </c>
      <c r="CH265" s="32">
        <f>ROUND(VLOOKUP($B265,'3.ข้อมูลงบทดลองปัจจุบัน'!$A$5:$CL$846,85,0),2)</f>
        <v>0</v>
      </c>
      <c r="CI265" s="32">
        <f>ROUND(VLOOKUP($B265,'3.ข้อมูลงบทดลองปัจจุบัน'!$A$5:$CL$846,86,0),2)</f>
        <v>0</v>
      </c>
      <c r="CJ265" s="32">
        <f>ROUND(VLOOKUP($B265,'3.ข้อมูลงบทดลองปัจจุบัน'!$A$5:$CL$846,87,0),2)</f>
        <v>0</v>
      </c>
      <c r="CK265" s="32">
        <f>ROUND(VLOOKUP($B265,'3.ข้อมูลงบทดลองปัจจุบัน'!$A$5:$CL$846,88,0),2)</f>
        <v>0</v>
      </c>
      <c r="CL265" s="32">
        <f>ROUND(VLOOKUP($B265,'3.ข้อมูลงบทดลองปัจจุบัน'!$A$5:$CL$846,89,0),2)</f>
        <v>0</v>
      </c>
      <c r="CM265" s="32">
        <f>ROUND(VLOOKUP($B265,'3.ข้อมูลงบทดลองปัจจุบัน'!$A$5:$CL$846,90,0),2)</f>
        <v>0</v>
      </c>
      <c r="CO265" s="75"/>
    </row>
    <row r="266" spans="1:94" x14ac:dyDescent="0.7">
      <c r="A266" s="119" t="s">
        <v>2332</v>
      </c>
      <c r="B266" s="101" t="s">
        <v>404</v>
      </c>
      <c r="C266" s="120" t="s">
        <v>405</v>
      </c>
      <c r="D266" s="32">
        <f>ROUND(VLOOKUP($B266,'3.ข้อมูลงบทดลองปัจจุบัน'!$A$5:$CL$846,3,0),2)</f>
        <v>8145415</v>
      </c>
      <c r="E266" s="32">
        <f>ROUND(VLOOKUP($B266,'3.ข้อมูลงบทดลองปัจจุบัน'!$A$5:$CL$846,4,0),2)</f>
        <v>0</v>
      </c>
      <c r="F266" s="32">
        <f>ROUND(VLOOKUP($B266,'3.ข้อมูลงบทดลองปัจจุบัน'!$A$5:$CL$846,5,0),2)</f>
        <v>0</v>
      </c>
      <c r="G266" s="32">
        <f>ROUND(VLOOKUP($B266,'3.ข้อมูลงบทดลองปัจจุบัน'!$A$5:$CL$846,6,0),2)</f>
        <v>0</v>
      </c>
      <c r="H266" s="32">
        <f>ROUND(VLOOKUP($B266,'3.ข้อมูลงบทดลองปัจจุบัน'!$A$5:$CL$846,7,0),2)</f>
        <v>0</v>
      </c>
      <c r="I266" s="32">
        <f>ROUND(VLOOKUP($B266,'3.ข้อมูลงบทดลองปัจจุบัน'!$A$5:$CL$846,8,0),2)</f>
        <v>0</v>
      </c>
      <c r="J266" s="32">
        <f>ROUND(VLOOKUP($B266,'3.ข้อมูลงบทดลองปัจจุบัน'!$A$5:$CL$846,9,0),2)</f>
        <v>0</v>
      </c>
      <c r="K266" s="32">
        <f>ROUND(VLOOKUP($B266,'3.ข้อมูลงบทดลองปัจจุบัน'!$A$5:$CL$846,10,0),2)</f>
        <v>200</v>
      </c>
      <c r="L266" s="32">
        <f>ROUND(VLOOKUP($B266,'3.ข้อมูลงบทดลองปัจจุบัน'!$A$5:$CL$846,11,0),2)</f>
        <v>0</v>
      </c>
      <c r="M266" s="32">
        <f>ROUND(VLOOKUP($B266,'3.ข้อมูลงบทดลองปัจจุบัน'!$A$5:$CL$846,12,0),2)</f>
        <v>0</v>
      </c>
      <c r="N266" s="32">
        <f>ROUND(VLOOKUP($B266,'3.ข้อมูลงบทดลองปัจจุบัน'!$A$5:$CL$846,13,0),2)</f>
        <v>0</v>
      </c>
      <c r="O266" s="32">
        <f>ROUND(VLOOKUP($B266,'3.ข้อมูลงบทดลองปัจจุบัน'!$A$5:$CL$846,14,0),2)</f>
        <v>0</v>
      </c>
      <c r="P266" s="32">
        <f>ROUND(VLOOKUP($B266,'3.ข้อมูลงบทดลองปัจจุบัน'!$A$5:$CL$846,15,0),2)</f>
        <v>1399575</v>
      </c>
      <c r="Q266" s="32">
        <f>ROUND(VLOOKUP($B266,'3.ข้อมูลงบทดลองปัจจุบัน'!$A$5:$CL$846,16,0),2)</f>
        <v>7080</v>
      </c>
      <c r="R266" s="32">
        <f>ROUND(VLOOKUP($B266,'3.ข้อมูลงบทดลองปัจจุบัน'!$A$5:$CL$846,17,0),2)</f>
        <v>0</v>
      </c>
      <c r="S266" s="32">
        <f>ROUND(VLOOKUP($B266,'3.ข้อมูลงบทดลองปัจจุบัน'!$A$5:$CL$846,18,0),2)</f>
        <v>0</v>
      </c>
      <c r="T266" s="32">
        <f>ROUND(VLOOKUP($B266,'3.ข้อมูลงบทดลองปัจจุบัน'!$A$5:$CL$846,19,0),2)</f>
        <v>0</v>
      </c>
      <c r="U266" s="32">
        <f>ROUND(VLOOKUP($B266,'3.ข้อมูลงบทดลองปัจจุบัน'!$A$5:$CL$846,20,0),2)</f>
        <v>0</v>
      </c>
      <c r="V266" s="32">
        <f>ROUND(VLOOKUP($B266,'3.ข้อมูลงบทดลองปัจจุบัน'!$A$5:$CL$846,21,0),2)</f>
        <v>0</v>
      </c>
      <c r="W266" s="32">
        <f>ROUND(VLOOKUP($B266,'3.ข้อมูลงบทดลองปัจจุบัน'!$A$5:$CL$846,22,0),2)</f>
        <v>0</v>
      </c>
      <c r="X266" s="32">
        <f>ROUND(VLOOKUP($B266,'3.ข้อมูลงบทดลองปัจจุบัน'!$A$5:$CL$846,23,0),2)</f>
        <v>6472750.4000000004</v>
      </c>
      <c r="Y266" s="32">
        <f>ROUND(VLOOKUP($B266,'3.ข้อมูลงบทดลองปัจจุบัน'!$A$5:$CL$846,24,0),2)</f>
        <v>0</v>
      </c>
      <c r="Z266" s="32">
        <f>ROUND(VLOOKUP($B266,'3.ข้อมูลงบทดลองปัจจุบัน'!$A$5:$CL$846,25,0),2)</f>
        <v>0</v>
      </c>
      <c r="AA266" s="32">
        <f>ROUND(VLOOKUP($B266,'3.ข้อมูลงบทดลองปัจจุบัน'!$A$5:$CL$846,26,0),2)</f>
        <v>0</v>
      </c>
      <c r="AB266" s="32">
        <f>ROUND(VLOOKUP($B266,'3.ข้อมูลงบทดลองปัจจุบัน'!$A$5:$CL$846,27,0),2)</f>
        <v>0</v>
      </c>
      <c r="AC266" s="32">
        <f>ROUND(VLOOKUP($B266,'3.ข้อมูลงบทดลองปัจจุบัน'!$A$5:$CL$846,28,0),2)</f>
        <v>0</v>
      </c>
      <c r="AD266" s="32">
        <f>ROUND(VLOOKUP($B266,'3.ข้อมูลงบทดลองปัจจุบัน'!$A$5:$CL$846,29,0),2)</f>
        <v>0</v>
      </c>
      <c r="AE266" s="32">
        <f>ROUND(VLOOKUP($B266,'3.ข้อมูลงบทดลองปัจจุบัน'!$A$5:$CL$846,30,0),2)</f>
        <v>0</v>
      </c>
      <c r="AF266" s="32">
        <f>ROUND(VLOOKUP($B266,'3.ข้อมูลงบทดลองปัจจุบัน'!$A$5:$CL$846,31,0),2)</f>
        <v>0</v>
      </c>
      <c r="AG266" s="32">
        <f>ROUND(VLOOKUP($B266,'3.ข้อมูลงบทดลองปัจจุบัน'!$A$5:$CL$846,32,0),2)</f>
        <v>0</v>
      </c>
      <c r="AH266" s="32">
        <f>ROUND(VLOOKUP($B266,'3.ข้อมูลงบทดลองปัจจุบัน'!$A$5:$CL$846,33,0),2)</f>
        <v>0</v>
      </c>
      <c r="AI266" s="32">
        <f>ROUND(VLOOKUP($B266,'3.ข้อมูลงบทดลองปัจจุบัน'!$A$5:$CL$846,34,0),2)</f>
        <v>134215</v>
      </c>
      <c r="AJ266" s="32">
        <f>ROUND(VLOOKUP($B266,'3.ข้อมูลงบทดลองปัจจุบัน'!$A$5:$CL$846,35,0),2)</f>
        <v>0</v>
      </c>
      <c r="AK266" s="32">
        <f>ROUND(VLOOKUP($B266,'3.ข้อมูลงบทดลองปัจจุบัน'!$A$5:$CL$846,36,0),2)</f>
        <v>0</v>
      </c>
      <c r="AL266" s="32">
        <f>ROUND(VLOOKUP($B266,'3.ข้อมูลงบทดลองปัจจุบัน'!$A$5:$CL$846,37,0),2)</f>
        <v>1396367</v>
      </c>
      <c r="AM266" s="32">
        <f>ROUND(VLOOKUP($B266,'3.ข้อมูลงบทดลองปัจจุบัน'!$A$5:$CL$846,38,0),2)</f>
        <v>0</v>
      </c>
      <c r="AN266" s="32">
        <f>ROUND(VLOOKUP($B266,'3.ข้อมูลงบทดลองปัจจุบัน'!$A$5:$CL$846,39,0),2)</f>
        <v>0</v>
      </c>
      <c r="AO266" s="32">
        <f>ROUND(VLOOKUP($B266,'3.ข้อมูลงบทดลองปัจจุบัน'!$A$5:$CL$846,40,0),2)</f>
        <v>0</v>
      </c>
      <c r="AP266" s="32">
        <f>ROUND(VLOOKUP($B266,'3.ข้อมูลงบทดลองปัจจุบัน'!$A$5:$CL$846,41,0),2)</f>
        <v>0</v>
      </c>
      <c r="AQ266" s="32">
        <f>ROUND(VLOOKUP($B266,'3.ข้อมูลงบทดลองปัจจุบัน'!$A$5:$CL$846,42,0),2)</f>
        <v>0</v>
      </c>
      <c r="AR266" s="32">
        <f>ROUND(VLOOKUP($B266,'3.ข้อมูลงบทดลองปัจจุบัน'!$A$5:$CL$846,43,0),2)</f>
        <v>0</v>
      </c>
      <c r="AS266" s="32">
        <f>ROUND(VLOOKUP($B266,'3.ข้อมูลงบทดลองปัจจุบัน'!$A$5:$CL$846,44,0),2)</f>
        <v>0</v>
      </c>
      <c r="AT266" s="32">
        <f>ROUND(VLOOKUP($B266,'3.ข้อมูลงบทดลองปัจจุบัน'!$A$5:$CL$846,45,0),2)</f>
        <v>0</v>
      </c>
      <c r="AU266" s="32">
        <f>ROUND(VLOOKUP($B266,'3.ข้อมูลงบทดลองปัจจุบัน'!$A$5:$CL$846,46,0),2)</f>
        <v>0</v>
      </c>
      <c r="AV266" s="32">
        <f>ROUND(VLOOKUP($B266,'3.ข้อมูลงบทดลองปัจจุบัน'!$A$5:$CL$846,47,0),2)</f>
        <v>0</v>
      </c>
      <c r="AW266" s="32">
        <f>ROUND(VLOOKUP($B266,'3.ข้อมูลงบทดลองปัจจุบัน'!$A$5:$CL$846,48,0),2)</f>
        <v>0</v>
      </c>
      <c r="AX266" s="32">
        <f>ROUND(VLOOKUP($B266,'3.ข้อมูลงบทดลองปัจจุบัน'!$A$5:$CL$846,49,0),2)</f>
        <v>44000</v>
      </c>
      <c r="AY266" s="32">
        <f>ROUND(VLOOKUP($B266,'3.ข้อมูลงบทดลองปัจจุบัน'!$A$5:$CL$846,50,0),2)</f>
        <v>0</v>
      </c>
      <c r="AZ266" s="32">
        <f>ROUND(VLOOKUP($B266,'3.ข้อมูลงบทดลองปัจจุบัน'!$A$5:$CL$846,51,0),2)</f>
        <v>0</v>
      </c>
      <c r="BA266" s="32">
        <f>ROUND(VLOOKUP($B266,'3.ข้อมูลงบทดลองปัจจุบัน'!$A$5:$CL$846,52,0),2)</f>
        <v>0</v>
      </c>
      <c r="BB266" s="32">
        <f>ROUND(VLOOKUP($B266,'3.ข้อมูลงบทดลองปัจจุบัน'!$A$5:$CL$846,53,0),2)</f>
        <v>677270</v>
      </c>
      <c r="BC266" s="32">
        <f>ROUND(VLOOKUP($B266,'3.ข้อมูลงบทดลองปัจจุบัน'!$A$5:$CL$846,54,0),2)</f>
        <v>0</v>
      </c>
      <c r="BD266" s="32">
        <f>ROUND(VLOOKUP($B266,'3.ข้อมูลงบทดลองปัจจุบัน'!$A$5:$CL$846,55,0),2)</f>
        <v>642990</v>
      </c>
      <c r="BE266" s="32">
        <f>ROUND(VLOOKUP($B266,'3.ข้อมูลงบทดลองปัจจุบัน'!$A$5:$CL$846,56,0),2)</f>
        <v>157211</v>
      </c>
      <c r="BF266" s="32">
        <f>ROUND(VLOOKUP($B266,'3.ข้อมูลงบทดลองปัจจุบัน'!$A$5:$CL$846,57,0),2)</f>
        <v>19355</v>
      </c>
      <c r="BG266" s="32">
        <f>ROUND(VLOOKUP($B266,'3.ข้อมูลงบทดลองปัจจุบัน'!$A$5:$CL$846,58,0),2)</f>
        <v>0</v>
      </c>
      <c r="BH266" s="32">
        <f>ROUND(VLOOKUP($B266,'3.ข้อมูลงบทดลองปัจจุบัน'!$A$5:$CL$846,59,0),2)</f>
        <v>806433</v>
      </c>
      <c r="BI266" s="32">
        <f>ROUND(VLOOKUP($B266,'3.ข้อมูลงบทดลองปัจจุบัน'!$A$5:$CL$846,60,0),2)</f>
        <v>0</v>
      </c>
      <c r="BJ266" s="32">
        <f>ROUND(VLOOKUP($B266,'3.ข้อมูลงบทดลองปัจจุบัน'!$A$5:$CL$846,61,0),2)</f>
        <v>0</v>
      </c>
      <c r="BK266" s="32">
        <f>ROUND(VLOOKUP($B266,'3.ข้อมูลงบทดลองปัจจุบัน'!$A$5:$CL$846,62,0),2)</f>
        <v>0</v>
      </c>
      <c r="BL266" s="32">
        <f>ROUND(VLOOKUP($B266,'3.ข้อมูลงบทดลองปัจจุบัน'!$A$5:$CL$846,63,0),2)</f>
        <v>0</v>
      </c>
      <c r="BM266" s="32">
        <f>ROUND(VLOOKUP($B266,'3.ข้อมูลงบทดลองปัจจุบัน'!$A$5:$CL$846,64,0),2)</f>
        <v>3270550</v>
      </c>
      <c r="BN266" s="32">
        <f>ROUND(VLOOKUP($B266,'3.ข้อมูลงบทดลองปัจจุบัน'!$A$5:$CL$846,65,0),2)</f>
        <v>0</v>
      </c>
      <c r="BO266" s="32">
        <f>ROUND(VLOOKUP($B266,'3.ข้อมูลงบทดลองปัจจุบัน'!$A$5:$CL$846,66,0),2)</f>
        <v>0</v>
      </c>
      <c r="BP266" s="32">
        <f>ROUND(VLOOKUP($B266,'3.ข้อมูลงบทดลองปัจจุบัน'!$A$5:$CL$846,67,0),2)</f>
        <v>0</v>
      </c>
      <c r="BQ266" s="32">
        <f>ROUND(VLOOKUP($B266,'3.ข้อมูลงบทดลองปัจจุบัน'!$A$5:$CL$846,68,0),2)</f>
        <v>1930</v>
      </c>
      <c r="BR266" s="32">
        <f>ROUND(VLOOKUP($B266,'3.ข้อมูลงบทดลองปัจจุบัน'!$A$5:$CL$846,69,0),2)</f>
        <v>0</v>
      </c>
      <c r="BS266" s="32">
        <f>ROUND(VLOOKUP($B266,'3.ข้อมูลงบทดลองปัจจุบัน'!$A$5:$CL$846,70,0),2)</f>
        <v>4679334</v>
      </c>
      <c r="BT266" s="32">
        <f>ROUND(VLOOKUP($B266,'3.ข้อมูลงบทดลองปัจจุบัน'!$A$5:$CL$846,71,0),2)</f>
        <v>0</v>
      </c>
      <c r="BU266" s="32">
        <f>ROUND(VLOOKUP($B266,'3.ข้อมูลงบทดลองปัจจุบัน'!$A$5:$CL$846,72,0),2)</f>
        <v>0</v>
      </c>
      <c r="BV266" s="32">
        <f>ROUND(VLOOKUP($B266,'3.ข้อมูลงบทดลองปัจจุบัน'!$A$5:$CL$846,73,0),2)</f>
        <v>2223145</v>
      </c>
      <c r="BW266" s="32">
        <f>ROUND(VLOOKUP($B266,'3.ข้อมูลงบทดลองปัจจุบัน'!$A$5:$CL$846,74,0),2)</f>
        <v>0</v>
      </c>
      <c r="BX266" s="32">
        <f>ROUND(VLOOKUP($B266,'3.ข้อมูลงบทดลองปัจจุบัน'!$A$5:$CL$846,75,0),2)</f>
        <v>7800</v>
      </c>
      <c r="BY266" s="32">
        <f>ROUND(VLOOKUP($B266,'3.ข้อมูลงบทดลองปัจจุบัน'!$A$5:$CL$846,76,0),2)</f>
        <v>468520</v>
      </c>
      <c r="BZ266" s="32">
        <f>ROUND(VLOOKUP($B266,'3.ข้อมูลงบทดลองปัจจุบัน'!$A$5:$CL$846,77,0),2)</f>
        <v>5800</v>
      </c>
      <c r="CA266" s="32">
        <f>ROUND(VLOOKUP($B266,'3.ข้อมูลงบทดลองปัจจุบัน'!$A$5:$CL$846,78,0),2)</f>
        <v>0</v>
      </c>
      <c r="CB266" s="32">
        <f>ROUND(VLOOKUP($B266,'3.ข้อมูลงบทดลองปัจจุบัน'!$A$5:$CL$846,79,0),2)</f>
        <v>0</v>
      </c>
      <c r="CC266" s="32">
        <f>ROUND(VLOOKUP($B266,'3.ข้อมูลงบทดลองปัจจุบัน'!$A$5:$CL$846,80,0),2)</f>
        <v>0</v>
      </c>
      <c r="CD266" s="32">
        <f>ROUND(VLOOKUP($B266,'3.ข้อมูลงบทดลองปัจจุบัน'!$A$5:$CL$846,81,0),2)</f>
        <v>0</v>
      </c>
      <c r="CE266" s="32">
        <f>ROUND(VLOOKUP($B266,'3.ข้อมูลงบทดลองปัจจุบัน'!$A$5:$CL$846,82,0),2)</f>
        <v>0</v>
      </c>
      <c r="CF266" s="32">
        <f>ROUND(VLOOKUP($B266,'3.ข้อมูลงบทดลองปัจจุบัน'!$A$5:$CL$846,83,0),2)</f>
        <v>0</v>
      </c>
      <c r="CG266" s="32">
        <f>ROUND(VLOOKUP($B266,'3.ข้อมูลงบทดลองปัจจุบัน'!$A$5:$CL$846,84,0),2)</f>
        <v>0</v>
      </c>
      <c r="CH266" s="32">
        <f>ROUND(VLOOKUP($B266,'3.ข้อมูลงบทดลองปัจจุบัน'!$A$5:$CL$846,85,0),2)</f>
        <v>0</v>
      </c>
      <c r="CI266" s="32">
        <f>ROUND(VLOOKUP($B266,'3.ข้อมูลงบทดลองปัจจุบัน'!$A$5:$CL$846,86,0),2)</f>
        <v>0</v>
      </c>
      <c r="CJ266" s="32">
        <f>ROUND(VLOOKUP($B266,'3.ข้อมูลงบทดลองปัจจุบัน'!$A$5:$CL$846,87,0),2)</f>
        <v>8400</v>
      </c>
      <c r="CK266" s="32">
        <f>ROUND(VLOOKUP($B266,'3.ข้อมูลงบทดลองปัจจุบัน'!$A$5:$CL$846,88,0),2)</f>
        <v>6600</v>
      </c>
      <c r="CL266" s="32">
        <f>ROUND(VLOOKUP($B266,'3.ข้อมูลงบทดลองปัจจุบัน'!$A$5:$CL$846,89,0),2)</f>
        <v>0</v>
      </c>
      <c r="CM266" s="32">
        <f>ROUND(VLOOKUP($B266,'3.ข้อมูลงบทดลองปัจจุบัน'!$A$5:$CL$846,90,0),2)</f>
        <v>19600</v>
      </c>
      <c r="CO266" s="75"/>
    </row>
    <row r="267" spans="1:94" x14ac:dyDescent="0.7">
      <c r="A267" s="119" t="s">
        <v>2332</v>
      </c>
      <c r="B267" s="101" t="s">
        <v>408</v>
      </c>
      <c r="C267" s="120" t="s">
        <v>409</v>
      </c>
      <c r="D267" s="32">
        <f>ROUND(VLOOKUP($B267,'3.ข้อมูลงบทดลองปัจจุบัน'!$A$5:$CL$846,3,0),2)</f>
        <v>1000867</v>
      </c>
      <c r="E267" s="32">
        <f>ROUND(VLOOKUP($B267,'3.ข้อมูลงบทดลองปัจจุบัน'!$A$5:$CL$846,4,0),2)</f>
        <v>90250</v>
      </c>
      <c r="F267" s="32">
        <f>ROUND(VLOOKUP($B267,'3.ข้อมูลงบทดลองปัจจุบัน'!$A$5:$CL$846,5,0),2)</f>
        <v>182700</v>
      </c>
      <c r="G267" s="32">
        <f>ROUND(VLOOKUP($B267,'3.ข้อมูลงบทดลองปัจจุบัน'!$A$5:$CL$846,6,0),2)</f>
        <v>112050</v>
      </c>
      <c r="H267" s="32">
        <f>ROUND(VLOOKUP($B267,'3.ข้อมูลงบทดลองปัจจุบัน'!$A$5:$CL$846,7,0),2)</f>
        <v>68300</v>
      </c>
      <c r="I267" s="32">
        <f>ROUND(VLOOKUP($B267,'3.ข้อมูลงบทดลองปัจจุบัน'!$A$5:$CL$846,8,0),2)</f>
        <v>186300</v>
      </c>
      <c r="J267" s="32">
        <f>ROUND(VLOOKUP($B267,'3.ข้อมูลงบทดลองปัจจุบัน'!$A$5:$CL$846,9,0),2)</f>
        <v>170850</v>
      </c>
      <c r="K267" s="32">
        <f>ROUND(VLOOKUP($B267,'3.ข้อมูลงบทดลองปัจจุบัน'!$A$5:$CL$846,10,0),2)</f>
        <v>161800</v>
      </c>
      <c r="L267" s="32">
        <f>ROUND(VLOOKUP($B267,'3.ข้อมูลงบทดลองปัจจุบัน'!$A$5:$CL$846,11,0),2)</f>
        <v>180939</v>
      </c>
      <c r="M267" s="32">
        <f>ROUND(VLOOKUP($B267,'3.ข้อมูลงบทดลองปัจจุบัน'!$A$5:$CL$846,12,0),2)</f>
        <v>209200</v>
      </c>
      <c r="N267" s="32">
        <f>ROUND(VLOOKUP($B267,'3.ข้อมูลงบทดลองปัจจุบัน'!$A$5:$CL$846,13,0),2)</f>
        <v>473000</v>
      </c>
      <c r="O267" s="32">
        <f>ROUND(VLOOKUP($B267,'3.ข้อมูลงบทดลองปัจจุบัน'!$A$5:$CL$846,14,0),2)</f>
        <v>42250</v>
      </c>
      <c r="P267" s="32">
        <f>ROUND(VLOOKUP($B267,'3.ข้อมูลงบทดลองปัจจุบัน'!$A$5:$CL$846,15,0),2)</f>
        <v>355100</v>
      </c>
      <c r="Q267" s="32">
        <f>ROUND(VLOOKUP($B267,'3.ข้อมูลงบทดลองปัจจุบัน'!$A$5:$CL$846,16,0),2)</f>
        <v>165050</v>
      </c>
      <c r="R267" s="32">
        <f>ROUND(VLOOKUP($B267,'3.ข้อมูลงบทดลองปัจจุบัน'!$A$5:$CL$846,17,0),2)</f>
        <v>293550</v>
      </c>
      <c r="S267" s="32">
        <f>ROUND(VLOOKUP($B267,'3.ข้อมูลงบทดลองปัจจุบัน'!$A$5:$CL$846,18,0),2)</f>
        <v>34200</v>
      </c>
      <c r="T267" s="32">
        <f>ROUND(VLOOKUP($B267,'3.ข้อมูลงบทดลองปัจจุบัน'!$A$5:$CL$846,19,0),2)</f>
        <v>72798</v>
      </c>
      <c r="U267" s="32">
        <f>ROUND(VLOOKUP($B267,'3.ข้อมูลงบทดลองปัจจุบัน'!$A$5:$CL$846,20,0),2)</f>
        <v>89150</v>
      </c>
      <c r="V267" s="32">
        <f>ROUND(VLOOKUP($B267,'3.ข้อมูลงบทดลองปัจจุบัน'!$A$5:$CL$846,21,0),2)</f>
        <v>146200</v>
      </c>
      <c r="W267" s="32">
        <f>ROUND(VLOOKUP($B267,'3.ข้อมูลงบทดลองปัจจุบัน'!$A$5:$CL$846,22,0),2)</f>
        <v>100000</v>
      </c>
      <c r="X267" s="32">
        <f>ROUND(VLOOKUP($B267,'3.ข้อมูลงบทดลองปัจจุบัน'!$A$5:$CL$846,23,0),2)</f>
        <v>1270000</v>
      </c>
      <c r="Y267" s="32">
        <f>ROUND(VLOOKUP($B267,'3.ข้อมูลงบทดลองปัจจุบัน'!$A$5:$CL$846,24,0),2)</f>
        <v>291950</v>
      </c>
      <c r="Z267" s="32">
        <f>ROUND(VLOOKUP($B267,'3.ข้อมูลงบทดลองปัจจุบัน'!$A$5:$CL$846,25,0),2)</f>
        <v>246950</v>
      </c>
      <c r="AA267" s="32">
        <f>ROUND(VLOOKUP($B267,'3.ข้อมูลงบทดลองปัจจุบัน'!$A$5:$CL$846,26,0),2)</f>
        <v>275700</v>
      </c>
      <c r="AB267" s="32">
        <f>ROUND(VLOOKUP($B267,'3.ข้อมูลงบทดลองปัจจุบัน'!$A$5:$CL$846,27,0),2)</f>
        <v>120550</v>
      </c>
      <c r="AC267" s="32">
        <f>ROUND(VLOOKUP($B267,'3.ข้อมูลงบทดลองปัจจุบัน'!$A$5:$CL$846,28,0),2)</f>
        <v>80200</v>
      </c>
      <c r="AD267" s="32">
        <f>ROUND(VLOOKUP($B267,'3.ข้อมูลงบทดลองปัจจุบัน'!$A$5:$CL$846,29,0),2)</f>
        <v>362700</v>
      </c>
      <c r="AE267" s="32">
        <f>ROUND(VLOOKUP($B267,'3.ข้อมูลงบทดลองปัจจุบัน'!$A$5:$CL$846,30,0),2)</f>
        <v>579250</v>
      </c>
      <c r="AF267" s="32">
        <f>ROUND(VLOOKUP($B267,'3.ข้อมูลงบทดลองปัจจุบัน'!$A$5:$CL$846,31,0),2)</f>
        <v>290500</v>
      </c>
      <c r="AG267" s="32">
        <f>ROUND(VLOOKUP($B267,'3.ข้อมูลงบทดลองปัจจุบัน'!$A$5:$CL$846,32,0),2)</f>
        <v>175200</v>
      </c>
      <c r="AH267" s="32">
        <f>ROUND(VLOOKUP($B267,'3.ข้อมูลงบทดลองปัจจุบัน'!$A$5:$CL$846,33,0),2)</f>
        <v>388600</v>
      </c>
      <c r="AI267" s="32">
        <f>ROUND(VLOOKUP($B267,'3.ข้อมูลงบทดลองปัจจุบัน'!$A$5:$CL$846,34,0),2)</f>
        <v>241150</v>
      </c>
      <c r="AJ267" s="32">
        <f>ROUND(VLOOKUP($B267,'3.ข้อมูลงบทดลองปัจจุบัน'!$A$5:$CL$846,35,0),2)</f>
        <v>147800</v>
      </c>
      <c r="AK267" s="32">
        <f>ROUND(VLOOKUP($B267,'3.ข้อมูลงบทดลองปัจจุบัน'!$A$5:$CL$846,36,0),2)</f>
        <v>604417</v>
      </c>
      <c r="AL267" s="32">
        <f>ROUND(VLOOKUP($B267,'3.ข้อมูลงบทดลองปัจจุบัน'!$A$5:$CL$846,37,0),2)</f>
        <v>1311550</v>
      </c>
      <c r="AM267" s="32">
        <f>ROUND(VLOOKUP($B267,'3.ข้อมูลงบทดลองปัจจุบัน'!$A$5:$CL$846,38,0),2)</f>
        <v>57100</v>
      </c>
      <c r="AN267" s="32">
        <f>ROUND(VLOOKUP($B267,'3.ข้อมูลงบทดลองปัจจุบัน'!$A$5:$CL$846,39,0),2)</f>
        <v>75550</v>
      </c>
      <c r="AO267" s="32">
        <f>ROUND(VLOOKUP($B267,'3.ข้อมูลงบทดลองปัจจุบัน'!$A$5:$CL$846,40,0),2)</f>
        <v>140250</v>
      </c>
      <c r="AP267" s="32">
        <f>ROUND(VLOOKUP($B267,'3.ข้อมูลงบทดลองปัจจุบัน'!$A$5:$CL$846,41,0),2)</f>
        <v>313750</v>
      </c>
      <c r="AQ267" s="32">
        <f>ROUND(VLOOKUP($B267,'3.ข้อมูลงบทดลองปัจจุบัน'!$A$5:$CL$846,42,0),2)</f>
        <v>343200</v>
      </c>
      <c r="AR267" s="32">
        <f>ROUND(VLOOKUP($B267,'3.ข้อมูลงบทดลองปัจจุบัน'!$A$5:$CL$846,43,0),2)</f>
        <v>76700</v>
      </c>
      <c r="AS267" s="32">
        <f>ROUND(VLOOKUP($B267,'3.ข้อมูลงบทดลองปัจจุบัน'!$A$5:$CL$846,44,0),2)</f>
        <v>709500</v>
      </c>
      <c r="AT267" s="32">
        <f>ROUND(VLOOKUP($B267,'3.ข้อมูลงบทดลองปัจจุบัน'!$A$5:$CL$846,45,0),2)</f>
        <v>220600</v>
      </c>
      <c r="AU267" s="32">
        <f>ROUND(VLOOKUP($B267,'3.ข้อมูลงบทดลองปัจจุบัน'!$A$5:$CL$846,46,0),2)</f>
        <v>441150</v>
      </c>
      <c r="AV267" s="32">
        <f>ROUND(VLOOKUP($B267,'3.ข้อมูลงบทดลองปัจจุบัน'!$A$5:$CL$846,47,0),2)</f>
        <v>178650</v>
      </c>
      <c r="AW267" s="32">
        <f>ROUND(VLOOKUP($B267,'3.ข้อมูลงบทดลองปัจจุบัน'!$A$5:$CL$846,48,0),2)</f>
        <v>368500</v>
      </c>
      <c r="AX267" s="32">
        <f>ROUND(VLOOKUP($B267,'3.ข้อมูลงบทดลองปัจจุบัน'!$A$5:$CL$846,49,0),2)</f>
        <v>35700</v>
      </c>
      <c r="AY267" s="32">
        <f>ROUND(VLOOKUP($B267,'3.ข้อมูลงบทดลองปัจจุบัน'!$A$5:$CL$846,50,0),2)</f>
        <v>48550</v>
      </c>
      <c r="AZ267" s="32">
        <f>ROUND(VLOOKUP($B267,'3.ข้อมูลงบทดลองปัจจุบัน'!$A$5:$CL$846,51,0),2)</f>
        <v>97050</v>
      </c>
      <c r="BA267" s="32">
        <f>ROUND(VLOOKUP($B267,'3.ข้อมูลงบทดลองปัจจุบัน'!$A$5:$CL$846,52,0),2)</f>
        <v>16800</v>
      </c>
      <c r="BB267" s="32">
        <f>ROUND(VLOOKUP($B267,'3.ข้อมูลงบทดลองปัจจุบัน'!$A$5:$CL$846,53,0),2)</f>
        <v>730100</v>
      </c>
      <c r="BC267" s="32">
        <f>ROUND(VLOOKUP($B267,'3.ข้อมูลงบทดลองปัจจุบัน'!$A$5:$CL$846,54,0),2)</f>
        <v>142500</v>
      </c>
      <c r="BD267" s="32">
        <f>ROUND(VLOOKUP($B267,'3.ข้อมูลงบทดลองปัจจุบัน'!$A$5:$CL$846,55,0),2)</f>
        <v>899800</v>
      </c>
      <c r="BE267" s="32">
        <f>ROUND(VLOOKUP($B267,'3.ข้อมูลงบทดลองปัจจุบัน'!$A$5:$CL$846,56,0),2)</f>
        <v>231500</v>
      </c>
      <c r="BF267" s="32">
        <f>ROUND(VLOOKUP($B267,'3.ข้อมูลงบทดลองปัจจุบัน'!$A$5:$CL$846,57,0),2)</f>
        <v>57500</v>
      </c>
      <c r="BG267" s="32">
        <f>ROUND(VLOOKUP($B267,'3.ข้อมูลงบทดลองปัจจุบัน'!$A$5:$CL$846,58,0),2)</f>
        <v>1700</v>
      </c>
      <c r="BH267" s="32">
        <f>ROUND(VLOOKUP($B267,'3.ข้อมูลงบทดลองปัจจุบัน'!$A$5:$CL$846,59,0),2)</f>
        <v>244750</v>
      </c>
      <c r="BI267" s="32">
        <f>ROUND(VLOOKUP($B267,'3.ข้อมูลงบทดลองปัจจุบัน'!$A$5:$CL$846,60,0),2)</f>
        <v>55650</v>
      </c>
      <c r="BJ267" s="32">
        <f>ROUND(VLOOKUP($B267,'3.ข้อมูลงบทดลองปัจจุบัน'!$A$5:$CL$846,61,0),2)</f>
        <v>20150</v>
      </c>
      <c r="BK267" s="32">
        <f>ROUND(VLOOKUP($B267,'3.ข้อมูลงบทดลองปัจจุบัน'!$A$5:$CL$846,62,0),2)</f>
        <v>158150</v>
      </c>
      <c r="BL267" s="32">
        <f>ROUND(VLOOKUP($B267,'3.ข้อมูลงบทดลองปัจจุบัน'!$A$5:$CL$846,63,0),2)</f>
        <v>254950</v>
      </c>
      <c r="BM267" s="32">
        <f>ROUND(VLOOKUP($B267,'3.ข้อมูลงบทดลองปัจจุบัน'!$A$5:$CL$846,64,0),2)</f>
        <v>794350</v>
      </c>
      <c r="BN267" s="32">
        <f>ROUND(VLOOKUP($B267,'3.ข้อมูลงบทดลองปัจจุบัน'!$A$5:$CL$846,65,0),2)</f>
        <v>149250</v>
      </c>
      <c r="BO267" s="32">
        <f>ROUND(VLOOKUP($B267,'3.ข้อมูลงบทดลองปัจจุบัน'!$A$5:$CL$846,66,0),2)</f>
        <v>116800</v>
      </c>
      <c r="BP267" s="32">
        <f>ROUND(VLOOKUP($B267,'3.ข้อมูลงบทดลองปัจจุบัน'!$A$5:$CL$846,67,0),2)</f>
        <v>210650</v>
      </c>
      <c r="BQ267" s="32">
        <f>ROUND(VLOOKUP($B267,'3.ข้อมูลงบทดลองปัจจุบัน'!$A$5:$CL$846,68,0),2)</f>
        <v>137350</v>
      </c>
      <c r="BR267" s="32">
        <f>ROUND(VLOOKUP($B267,'3.ข้อมูลงบทดลองปัจจุบัน'!$A$5:$CL$846,69,0),2)</f>
        <v>73200</v>
      </c>
      <c r="BS267" s="32">
        <f>ROUND(VLOOKUP($B267,'3.ข้อมูลงบทดลองปัจจุบัน'!$A$5:$CL$846,70,0),2)</f>
        <v>1223000</v>
      </c>
      <c r="BT267" s="32">
        <f>ROUND(VLOOKUP($B267,'3.ข้อมูลงบทดลองปัจจุบัน'!$A$5:$CL$846,71,0),2)</f>
        <v>160750</v>
      </c>
      <c r="BU267" s="32">
        <f>ROUND(VLOOKUP($B267,'3.ข้อมูลงบทดลองปัจจุบัน'!$A$5:$CL$846,72,0),2)</f>
        <v>90450</v>
      </c>
      <c r="BV267" s="32">
        <f>ROUND(VLOOKUP($B267,'3.ข้อมูลงบทดลองปัจจุบัน'!$A$5:$CL$846,73,0),2)</f>
        <v>889000</v>
      </c>
      <c r="BW267" s="32">
        <f>ROUND(VLOOKUP($B267,'3.ข้อมูลงบทดลองปัจจุบัน'!$A$5:$CL$846,74,0),2)</f>
        <v>0</v>
      </c>
      <c r="BX267" s="32">
        <f>ROUND(VLOOKUP($B267,'3.ข้อมูลงบทดลองปัจจุบัน'!$A$5:$CL$846,75,0),2)</f>
        <v>100500</v>
      </c>
      <c r="BY267" s="32">
        <f>ROUND(VLOOKUP($B267,'3.ข้อมูลงบทดลองปัจจุบัน'!$A$5:$CL$846,76,0),2)</f>
        <v>184550</v>
      </c>
      <c r="BZ267" s="32">
        <f>ROUND(VLOOKUP($B267,'3.ข้อมูลงบทดลองปัจจุบัน'!$A$5:$CL$846,77,0),2)</f>
        <v>163350</v>
      </c>
      <c r="CA267" s="32">
        <f>ROUND(VLOOKUP($B267,'3.ข้อมูลงบทดลองปัจจุบัน'!$A$5:$CL$846,78,0),2)</f>
        <v>236000</v>
      </c>
      <c r="CB267" s="32">
        <f>ROUND(VLOOKUP($B267,'3.ข้อมูลงบทดลองปัจจุบัน'!$A$5:$CL$846,79,0),2)</f>
        <v>54250</v>
      </c>
      <c r="CC267" s="32">
        <f>ROUND(VLOOKUP($B267,'3.ข้อมูลงบทดลองปัจจุบัน'!$A$5:$CL$846,80,0),2)</f>
        <v>42900</v>
      </c>
      <c r="CD267" s="32">
        <f>ROUND(VLOOKUP($B267,'3.ข้อมูลงบทดลองปัจจุบัน'!$A$5:$CL$846,81,0),2)</f>
        <v>184550</v>
      </c>
      <c r="CE267" s="32">
        <f>ROUND(VLOOKUP($B267,'3.ข้อมูลงบทดลองปัจจุบัน'!$A$5:$CL$846,82,0),2)</f>
        <v>52450</v>
      </c>
      <c r="CF267" s="32">
        <f>ROUND(VLOOKUP($B267,'3.ข้อมูลงบทดลองปัจจุบัน'!$A$5:$CL$846,83,0),2)</f>
        <v>78250</v>
      </c>
      <c r="CG267" s="32">
        <f>ROUND(VLOOKUP($B267,'3.ข้อมูลงบทดลองปัจจุบัน'!$A$5:$CL$846,84,0),2)</f>
        <v>136700</v>
      </c>
      <c r="CH267" s="32">
        <f>ROUND(VLOOKUP($B267,'3.ข้อมูลงบทดลองปัจจุบัน'!$A$5:$CL$846,85,0),2)</f>
        <v>124950</v>
      </c>
      <c r="CI267" s="32">
        <f>ROUND(VLOOKUP($B267,'3.ข้อมูลงบทดลองปัจจุบัน'!$A$5:$CL$846,86,0),2)</f>
        <v>58350</v>
      </c>
      <c r="CJ267" s="32">
        <f>ROUND(VLOOKUP($B267,'3.ข้อมูลงบทดลองปัจจุบัน'!$A$5:$CL$846,87,0),2)</f>
        <v>92650</v>
      </c>
      <c r="CK267" s="32">
        <f>ROUND(VLOOKUP($B267,'3.ข้อมูลงบทดลองปัจจุบัน'!$A$5:$CL$846,88,0),2)</f>
        <v>180900</v>
      </c>
      <c r="CL267" s="32">
        <f>ROUND(VLOOKUP($B267,'3.ข้อมูลงบทดลองปัจจุบัน'!$A$5:$CL$846,89,0),2)</f>
        <v>38750</v>
      </c>
      <c r="CM267" s="32">
        <f>ROUND(VLOOKUP($B267,'3.ข้อมูลงบทดลองปัจจุบัน'!$A$5:$CL$846,90,0),2)</f>
        <v>161750</v>
      </c>
      <c r="CO267" s="75"/>
    </row>
    <row r="268" spans="1:94" x14ac:dyDescent="0.7">
      <c r="A268" s="119" t="s">
        <v>2332</v>
      </c>
      <c r="B268" s="101" t="s">
        <v>410</v>
      </c>
      <c r="C268" s="120" t="s">
        <v>411</v>
      </c>
      <c r="D268" s="32">
        <f>ROUND(VLOOKUP($B268,'3.ข้อมูลงบทดลองปัจจุบัน'!$A$5:$CL$846,3,0),2)</f>
        <v>43838941.25</v>
      </c>
      <c r="E268" s="32">
        <f>ROUND(VLOOKUP($B268,'3.ข้อมูลงบทดลองปัจจุบัน'!$A$5:$CL$846,4,0),2)</f>
        <v>11368610.050000001</v>
      </c>
      <c r="F268" s="32">
        <f>ROUND(VLOOKUP($B268,'3.ข้อมูลงบทดลองปัจจุบัน'!$A$5:$CL$846,5,0),2)</f>
        <v>287078.46999999997</v>
      </c>
      <c r="G268" s="32">
        <f>ROUND(VLOOKUP($B268,'3.ข้อมูลงบทดลองปัจจุบัน'!$A$5:$CL$846,6,0),2)</f>
        <v>0</v>
      </c>
      <c r="H268" s="32">
        <f>ROUND(VLOOKUP($B268,'3.ข้อมูลงบทดลองปัจจุบัน'!$A$5:$CL$846,7,0),2)</f>
        <v>5568706.1200000001</v>
      </c>
      <c r="I268" s="32">
        <f>ROUND(VLOOKUP($B268,'3.ข้อมูลงบทดลองปัจจุบัน'!$A$5:$CL$846,8,0),2)</f>
        <v>1115819.95</v>
      </c>
      <c r="J268" s="32">
        <f>ROUND(VLOOKUP($B268,'3.ข้อมูลงบทดลองปัจจุบัน'!$A$5:$CL$846,9,0),2)</f>
        <v>134311.65</v>
      </c>
      <c r="K268" s="32">
        <f>ROUND(VLOOKUP($B268,'3.ข้อมูลงบทดลองปัจจุบัน'!$A$5:$CL$846,10,0),2)</f>
        <v>25727285.25</v>
      </c>
      <c r="L268" s="32">
        <f>ROUND(VLOOKUP($B268,'3.ข้อมูลงบทดลองปัจจุบัน'!$A$5:$CL$846,11,0),2)</f>
        <v>19183291.170000002</v>
      </c>
      <c r="M268" s="32">
        <f>ROUND(VLOOKUP($B268,'3.ข้อมูลงบทดลองปัจจุบัน'!$A$5:$CL$846,12,0),2)</f>
        <v>2696797.58</v>
      </c>
      <c r="N268" s="32">
        <f>ROUND(VLOOKUP($B268,'3.ข้อมูลงบทดลองปัจจุบัน'!$A$5:$CL$846,13,0),2)</f>
        <v>336604.82</v>
      </c>
      <c r="O268" s="32">
        <f>ROUND(VLOOKUP($B268,'3.ข้อมูลงบทดลองปัจจุบัน'!$A$5:$CL$846,14,0),2)</f>
        <v>479662.78</v>
      </c>
      <c r="P268" s="32">
        <f>ROUND(VLOOKUP($B268,'3.ข้อมูลงบทดลองปัจจุบัน'!$A$5:$CL$846,15,0),2)</f>
        <v>2067855.88</v>
      </c>
      <c r="Q268" s="32">
        <f>ROUND(VLOOKUP($B268,'3.ข้อมูลงบทดลองปัจจุบัน'!$A$5:$CL$846,16,0),2)</f>
        <v>118370.49</v>
      </c>
      <c r="R268" s="32">
        <f>ROUND(VLOOKUP($B268,'3.ข้อมูลงบทดลองปัจจุบัน'!$A$5:$CL$846,17,0),2)</f>
        <v>156542.82</v>
      </c>
      <c r="S268" s="32">
        <f>ROUND(VLOOKUP($B268,'3.ข้อมูลงบทดลองปัจจุบัน'!$A$5:$CL$846,18,0),2)</f>
        <v>0</v>
      </c>
      <c r="T268" s="32">
        <f>ROUND(VLOOKUP($B268,'3.ข้อมูลงบทดลองปัจจุบัน'!$A$5:$CL$846,19,0),2)</f>
        <v>100309.04</v>
      </c>
      <c r="U268" s="32">
        <f>ROUND(VLOOKUP($B268,'3.ข้อมูลงบทดลองปัจจุบัน'!$A$5:$CL$846,20,0),2)</f>
        <v>167727.74</v>
      </c>
      <c r="V268" s="32">
        <f>ROUND(VLOOKUP($B268,'3.ข้อมูลงบทดลองปัจจุบัน'!$A$5:$CL$846,21,0),2)</f>
        <v>795093.39</v>
      </c>
      <c r="W268" s="32">
        <f>ROUND(VLOOKUP($B268,'3.ข้อมูลงบทดลองปัจจุบัน'!$A$5:$CL$846,22,0),2)</f>
        <v>145531.66</v>
      </c>
      <c r="X268" s="32">
        <f>ROUND(VLOOKUP($B268,'3.ข้อมูลงบทดลองปัจจุบัน'!$A$5:$CL$846,23,0),2)</f>
        <v>0</v>
      </c>
      <c r="Y268" s="32">
        <f>ROUND(VLOOKUP($B268,'3.ข้อมูลงบทดลองปัจจุบัน'!$A$5:$CL$846,24,0),2)</f>
        <v>147403.84</v>
      </c>
      <c r="Z268" s="32">
        <f>ROUND(VLOOKUP($B268,'3.ข้อมูลงบทดลองปัจจุบัน'!$A$5:$CL$846,25,0),2)</f>
        <v>0</v>
      </c>
      <c r="AA268" s="32">
        <f>ROUND(VLOOKUP($B268,'3.ข้อมูลงบทดลองปัจจุบัน'!$A$5:$CL$846,26,0),2)</f>
        <v>195649.4</v>
      </c>
      <c r="AB268" s="32">
        <f>ROUND(VLOOKUP($B268,'3.ข้อมูลงบทดลองปัจจุบัน'!$A$5:$CL$846,27,0),2)</f>
        <v>483732.52</v>
      </c>
      <c r="AC268" s="32">
        <f>ROUND(VLOOKUP($B268,'3.ข้อมูลงบทดลองปัจจุบัน'!$A$5:$CL$846,28,0),2)</f>
        <v>1027863.38</v>
      </c>
      <c r="AD268" s="32">
        <f>ROUND(VLOOKUP($B268,'3.ข้อมูลงบทดลองปัจจุบัน'!$A$5:$CL$846,29,0),2)</f>
        <v>1151835.99</v>
      </c>
      <c r="AE268" s="32">
        <f>ROUND(VLOOKUP($B268,'3.ข้อมูลงบทดลองปัจจุบัน'!$A$5:$CL$846,30,0),2)</f>
        <v>8150873.4699999997</v>
      </c>
      <c r="AF268" s="32">
        <f>ROUND(VLOOKUP($B268,'3.ข้อมูลงบทดลองปัจจุบัน'!$A$5:$CL$846,31,0),2)</f>
        <v>0</v>
      </c>
      <c r="AG268" s="32">
        <f>ROUND(VLOOKUP($B268,'3.ข้อมูลงบทดลองปัจจุบัน'!$A$5:$CL$846,32,0),2)</f>
        <v>514630.9</v>
      </c>
      <c r="AH268" s="32">
        <f>ROUND(VLOOKUP($B268,'3.ข้อมูลงบทดลองปัจจุบัน'!$A$5:$CL$846,33,0),2)</f>
        <v>0</v>
      </c>
      <c r="AI268" s="32">
        <f>ROUND(VLOOKUP($B268,'3.ข้อมูลงบทดลองปัจจุบัน'!$A$5:$CL$846,34,0),2)</f>
        <v>528648.81999999995</v>
      </c>
      <c r="AJ268" s="32">
        <f>ROUND(VLOOKUP($B268,'3.ข้อมูลงบทดลองปัจจุบัน'!$A$5:$CL$846,35,0),2)</f>
        <v>1593332.54</v>
      </c>
      <c r="AK268" s="32">
        <f>ROUND(VLOOKUP($B268,'3.ข้อมูลงบทดลองปัจจุบัน'!$A$5:$CL$846,36,0),2)</f>
        <v>741527</v>
      </c>
      <c r="AL268" s="32">
        <f>ROUND(VLOOKUP($B268,'3.ข้อมูลงบทดลองปัจจุบัน'!$A$5:$CL$846,37,0),2)</f>
        <v>32452389.41</v>
      </c>
      <c r="AM268" s="32">
        <f>ROUND(VLOOKUP($B268,'3.ข้อมูลงบทดลองปัจจุบัน'!$A$5:$CL$846,38,0),2)</f>
        <v>9680.24</v>
      </c>
      <c r="AN268" s="32">
        <f>ROUND(VLOOKUP($B268,'3.ข้อมูลงบทดลองปัจจุบัน'!$A$5:$CL$846,39,0),2)</f>
        <v>116850.65</v>
      </c>
      <c r="AO268" s="32">
        <f>ROUND(VLOOKUP($B268,'3.ข้อมูลงบทดลองปัจจุบัน'!$A$5:$CL$846,40,0),2)</f>
        <v>8229396.4000000004</v>
      </c>
      <c r="AP268" s="32">
        <f>ROUND(VLOOKUP($B268,'3.ข้อมูลงบทดลองปัจจุบัน'!$A$5:$CL$846,41,0),2)</f>
        <v>4424496.8</v>
      </c>
      <c r="AQ268" s="32">
        <f>ROUND(VLOOKUP($B268,'3.ข้อมูลงบทดลองปัจจุบัน'!$A$5:$CL$846,42,0),2)</f>
        <v>2777320.4</v>
      </c>
      <c r="AR268" s="32">
        <f>ROUND(VLOOKUP($B268,'3.ข้อมูลงบทดลองปัจจุบัน'!$A$5:$CL$846,43,0),2)</f>
        <v>938406.13</v>
      </c>
      <c r="AS268" s="32">
        <f>ROUND(VLOOKUP($B268,'3.ข้อมูลงบทดลองปัจจุบัน'!$A$5:$CL$846,44,0),2)</f>
        <v>7614229.4400000004</v>
      </c>
      <c r="AT268" s="32">
        <f>ROUND(VLOOKUP($B268,'3.ข้อมูลงบทดลองปัจจุบัน'!$A$5:$CL$846,45,0),2)</f>
        <v>294040.36</v>
      </c>
      <c r="AU268" s="32">
        <f>ROUND(VLOOKUP($B268,'3.ข้อมูลงบทดลองปัจจุบัน'!$A$5:$CL$846,46,0),2)</f>
        <v>1005517.61</v>
      </c>
      <c r="AV268" s="32">
        <f>ROUND(VLOOKUP($B268,'3.ข้อมูลงบทดลองปัจจุบัน'!$A$5:$CL$846,47,0),2)</f>
        <v>176330.72</v>
      </c>
      <c r="AW268" s="32">
        <f>ROUND(VLOOKUP($B268,'3.ข้อมูลงบทดลองปัจจุบัน'!$A$5:$CL$846,48,0),2)</f>
        <v>434514.49</v>
      </c>
      <c r="AX268" s="32">
        <f>ROUND(VLOOKUP($B268,'3.ข้อมูลงบทดลองปัจจุบัน'!$A$5:$CL$846,49,0),2)</f>
        <v>46060.91</v>
      </c>
      <c r="AY268" s="32">
        <f>ROUND(VLOOKUP($B268,'3.ข้อมูลงบทดลองปัจจุบัน'!$A$5:$CL$846,50,0),2)</f>
        <v>2260202.9700000002</v>
      </c>
      <c r="AZ268" s="32">
        <f>ROUND(VLOOKUP($B268,'3.ข้อมูลงบทดลองปัจจุบัน'!$A$5:$CL$846,51,0),2)</f>
        <v>2430401.9300000002</v>
      </c>
      <c r="BA268" s="32">
        <f>ROUND(VLOOKUP($B268,'3.ข้อมูลงบทดลองปัจจุบัน'!$A$5:$CL$846,52,0),2)</f>
        <v>1569864.92</v>
      </c>
      <c r="BB268" s="32">
        <f>ROUND(VLOOKUP($B268,'3.ข้อมูลงบทดลองปัจจุบัน'!$A$5:$CL$846,53,0),2)</f>
        <v>9140587.3399999999</v>
      </c>
      <c r="BC268" s="32">
        <f>ROUND(VLOOKUP($B268,'3.ข้อมูลงบทดลองปัจจุบัน'!$A$5:$CL$846,54,0),2)</f>
        <v>841210.85</v>
      </c>
      <c r="BD268" s="32">
        <f>ROUND(VLOOKUP($B268,'3.ข้อมูลงบทดลองปัจจุบัน'!$A$5:$CL$846,55,0),2)</f>
        <v>31045246.48</v>
      </c>
      <c r="BE268" s="32">
        <f>ROUND(VLOOKUP($B268,'3.ข้อมูลงบทดลองปัจจุบัน'!$A$5:$CL$846,56,0),2)</f>
        <v>0</v>
      </c>
      <c r="BF268" s="32">
        <f>ROUND(VLOOKUP($B268,'3.ข้อมูลงบทดลองปัจจุบัน'!$A$5:$CL$846,57,0),2)</f>
        <v>80000</v>
      </c>
      <c r="BG268" s="32">
        <f>ROUND(VLOOKUP($B268,'3.ข้อมูลงบทดลองปัจจุบัน'!$A$5:$CL$846,58,0),2)</f>
        <v>0</v>
      </c>
      <c r="BH268" s="32">
        <f>ROUND(VLOOKUP($B268,'3.ข้อมูลงบทดลองปัจจุบัน'!$A$5:$CL$846,59,0),2)</f>
        <v>0</v>
      </c>
      <c r="BI268" s="32">
        <f>ROUND(VLOOKUP($B268,'3.ข้อมูลงบทดลองปัจจุบัน'!$A$5:$CL$846,60,0),2)</f>
        <v>1508964.03</v>
      </c>
      <c r="BJ268" s="32">
        <f>ROUND(VLOOKUP($B268,'3.ข้อมูลงบทดลองปัจจุบัน'!$A$5:$CL$846,61,0),2)</f>
        <v>0</v>
      </c>
      <c r="BK268" s="32">
        <f>ROUND(VLOOKUP($B268,'3.ข้อมูลงบทดลองปัจจุบัน'!$A$5:$CL$846,62,0),2)</f>
        <v>0</v>
      </c>
      <c r="BL268" s="32">
        <f>ROUND(VLOOKUP($B268,'3.ข้อมูลงบทดลองปัจจุบัน'!$A$5:$CL$846,63,0),2)</f>
        <v>0</v>
      </c>
      <c r="BM268" s="32">
        <f>ROUND(VLOOKUP($B268,'3.ข้อมูลงบทดลองปัจจุบัน'!$A$5:$CL$846,64,0),2)</f>
        <v>59794664</v>
      </c>
      <c r="BN268" s="32">
        <f>ROUND(VLOOKUP($B268,'3.ข้อมูลงบทดลองปัจจุบัน'!$A$5:$CL$846,65,0),2)</f>
        <v>45014.2</v>
      </c>
      <c r="BO268" s="32">
        <f>ROUND(VLOOKUP($B268,'3.ข้อมูลงบทดลองปัจจุบัน'!$A$5:$CL$846,66,0),2)</f>
        <v>264139.03999999998</v>
      </c>
      <c r="BP268" s="32">
        <f>ROUND(VLOOKUP($B268,'3.ข้อมูลงบทดลองปัจจุบัน'!$A$5:$CL$846,67,0),2)</f>
        <v>0</v>
      </c>
      <c r="BQ268" s="32">
        <f>ROUND(VLOOKUP($B268,'3.ข้อมูลงบทดลองปัจจุบัน'!$A$5:$CL$846,68,0),2)</f>
        <v>0</v>
      </c>
      <c r="BR268" s="32">
        <f>ROUND(VLOOKUP($B268,'3.ข้อมูลงบทดลองปัจจุบัน'!$A$5:$CL$846,69,0),2)</f>
        <v>0</v>
      </c>
      <c r="BS268" s="32">
        <f>ROUND(VLOOKUP($B268,'3.ข้อมูลงบทดลองปัจจุบัน'!$A$5:$CL$846,70,0),2)</f>
        <v>172450917.90000001</v>
      </c>
      <c r="BT268" s="32">
        <f>ROUND(VLOOKUP($B268,'3.ข้อมูลงบทดลองปัจจุบัน'!$A$5:$CL$846,71,0),2)</f>
        <v>0</v>
      </c>
      <c r="BU268" s="32">
        <f>ROUND(VLOOKUP($B268,'3.ข้อมูลงบทดลองปัจจุบัน'!$A$5:$CL$846,72,0),2)</f>
        <v>0</v>
      </c>
      <c r="BV268" s="32">
        <f>ROUND(VLOOKUP($B268,'3.ข้อมูลงบทดลองปัจจุบัน'!$A$5:$CL$846,73,0),2)</f>
        <v>2643536.34</v>
      </c>
      <c r="BW268" s="32">
        <f>ROUND(VLOOKUP($B268,'3.ข้อมูลงบทดลองปัจจุบัน'!$A$5:$CL$846,74,0),2)</f>
        <v>518970</v>
      </c>
      <c r="BX268" s="32">
        <f>ROUND(VLOOKUP($B268,'3.ข้อมูลงบทดลองปัจจุบัน'!$A$5:$CL$846,75,0),2)</f>
        <v>1915544.31</v>
      </c>
      <c r="BY268" s="32">
        <f>ROUND(VLOOKUP($B268,'3.ข้อมูลงบทดลองปัจจุบัน'!$A$5:$CL$846,76,0),2)</f>
        <v>0</v>
      </c>
      <c r="BZ268" s="32">
        <f>ROUND(VLOOKUP($B268,'3.ข้อมูลงบทดลองปัจจุบัน'!$A$5:$CL$846,77,0),2)</f>
        <v>1210045.95</v>
      </c>
      <c r="CA268" s="32">
        <f>ROUND(VLOOKUP($B268,'3.ข้อมูลงบทดลองปัจจุบัน'!$A$5:$CL$846,78,0),2)</f>
        <v>299711.05</v>
      </c>
      <c r="CB268" s="32">
        <f>ROUND(VLOOKUP($B268,'3.ข้อมูลงบทดลองปัจจุบัน'!$A$5:$CL$846,79,0),2)</f>
        <v>1014530.83</v>
      </c>
      <c r="CC268" s="32">
        <f>ROUND(VLOOKUP($B268,'3.ข้อมูลงบทดลองปัจจุบัน'!$A$5:$CL$846,80,0),2)</f>
        <v>555632.37</v>
      </c>
      <c r="CD268" s="32">
        <f>ROUND(VLOOKUP($B268,'3.ข้อมูลงบทดลองปัจจุบัน'!$A$5:$CL$846,81,0),2)</f>
        <v>4440337.2699999996</v>
      </c>
      <c r="CE268" s="32">
        <f>ROUND(VLOOKUP($B268,'3.ข้อมูลงบทดลองปัจจุบัน'!$A$5:$CL$846,82,0),2)</f>
        <v>27031.599999999999</v>
      </c>
      <c r="CF268" s="32">
        <f>ROUND(VLOOKUP($B268,'3.ข้อมูลงบทดลองปัจจุบัน'!$A$5:$CL$846,83,0),2)</f>
        <v>574219.17000000004</v>
      </c>
      <c r="CG268" s="32">
        <f>ROUND(VLOOKUP($B268,'3.ข้อมูลงบทดลองปัจจุบัน'!$A$5:$CL$846,84,0),2)</f>
        <v>438117.59</v>
      </c>
      <c r="CH268" s="32">
        <f>ROUND(VLOOKUP($B268,'3.ข้อมูลงบทดลองปัจจุบัน'!$A$5:$CL$846,85,0),2)</f>
        <v>716204.66</v>
      </c>
      <c r="CI268" s="32">
        <f>ROUND(VLOOKUP($B268,'3.ข้อมูลงบทดลองปัจจุบัน'!$A$5:$CL$846,86,0),2)</f>
        <v>0</v>
      </c>
      <c r="CJ268" s="32">
        <f>ROUND(VLOOKUP($B268,'3.ข้อมูลงบทดลองปัจจุบัน'!$A$5:$CL$846,87,0),2)</f>
        <v>957190.91</v>
      </c>
      <c r="CK268" s="32">
        <f>ROUND(VLOOKUP($B268,'3.ข้อมูลงบทดลองปัจจุบัน'!$A$5:$CL$846,88,0),2)</f>
        <v>562507.78</v>
      </c>
      <c r="CL268" s="32">
        <f>ROUND(VLOOKUP($B268,'3.ข้อมูลงบทดลองปัจจุบัน'!$A$5:$CL$846,89,0),2)</f>
        <v>0</v>
      </c>
      <c r="CM268" s="32">
        <f>ROUND(VLOOKUP($B268,'3.ข้อมูลงบทดลองปัจจุบัน'!$A$5:$CL$846,90,0),2)</f>
        <v>0</v>
      </c>
      <c r="CO268" s="75"/>
    </row>
    <row r="269" spans="1:94" x14ac:dyDescent="0.7">
      <c r="A269" s="119" t="s">
        <v>2332</v>
      </c>
      <c r="B269" s="101" t="s">
        <v>1224</v>
      </c>
      <c r="C269" s="120" t="s">
        <v>1225</v>
      </c>
      <c r="D269" s="32">
        <f>ROUND(VLOOKUP($B269,'3.ข้อมูลงบทดลองปัจจุบัน'!$A$5:$CL$846,3,0),2)</f>
        <v>0</v>
      </c>
      <c r="E269" s="32">
        <f>ROUND(VLOOKUP($B269,'3.ข้อมูลงบทดลองปัจจุบัน'!$A$5:$CL$846,4,0),2)</f>
        <v>0</v>
      </c>
      <c r="F269" s="32">
        <f>ROUND(VLOOKUP($B269,'3.ข้อมูลงบทดลองปัจจุบัน'!$A$5:$CL$846,5,0),2)</f>
        <v>0</v>
      </c>
      <c r="G269" s="32">
        <f>ROUND(VLOOKUP($B269,'3.ข้อมูลงบทดลองปัจจุบัน'!$A$5:$CL$846,6,0),2)</f>
        <v>0</v>
      </c>
      <c r="H269" s="32">
        <f>ROUND(VLOOKUP($B269,'3.ข้อมูลงบทดลองปัจจุบัน'!$A$5:$CL$846,7,0),2)</f>
        <v>0</v>
      </c>
      <c r="I269" s="32">
        <f>ROUND(VLOOKUP($B269,'3.ข้อมูลงบทดลองปัจจุบัน'!$A$5:$CL$846,8,0),2)</f>
        <v>0</v>
      </c>
      <c r="J269" s="32">
        <f>ROUND(VLOOKUP($B269,'3.ข้อมูลงบทดลองปัจจุบัน'!$A$5:$CL$846,9,0),2)</f>
        <v>0</v>
      </c>
      <c r="K269" s="32">
        <f>ROUND(VLOOKUP($B269,'3.ข้อมูลงบทดลองปัจจุบัน'!$A$5:$CL$846,10,0),2)</f>
        <v>0</v>
      </c>
      <c r="L269" s="32">
        <f>ROUND(VLOOKUP($B269,'3.ข้อมูลงบทดลองปัจจุบัน'!$A$5:$CL$846,11,0),2)</f>
        <v>0</v>
      </c>
      <c r="M269" s="32">
        <f>ROUND(VLOOKUP($B269,'3.ข้อมูลงบทดลองปัจจุบัน'!$A$5:$CL$846,12,0),2)</f>
        <v>0</v>
      </c>
      <c r="N269" s="32">
        <f>ROUND(VLOOKUP($B269,'3.ข้อมูลงบทดลองปัจจุบัน'!$A$5:$CL$846,13,0),2)</f>
        <v>0</v>
      </c>
      <c r="O269" s="32">
        <f>ROUND(VLOOKUP($B269,'3.ข้อมูลงบทดลองปัจจุบัน'!$A$5:$CL$846,14,0),2)</f>
        <v>0</v>
      </c>
      <c r="P269" s="32">
        <f>ROUND(VLOOKUP($B269,'3.ข้อมูลงบทดลองปัจจุบัน'!$A$5:$CL$846,15,0),2)</f>
        <v>-1217.19</v>
      </c>
      <c r="Q269" s="32">
        <f>ROUND(VLOOKUP($B269,'3.ข้อมูลงบทดลองปัจจุบัน'!$A$5:$CL$846,16,0),2)</f>
        <v>0</v>
      </c>
      <c r="R269" s="32">
        <f>ROUND(VLOOKUP($B269,'3.ข้อมูลงบทดลองปัจจุบัน'!$A$5:$CL$846,17,0),2)</f>
        <v>0</v>
      </c>
      <c r="S269" s="32">
        <f>ROUND(VLOOKUP($B269,'3.ข้อมูลงบทดลองปัจจุบัน'!$A$5:$CL$846,18,0),2)</f>
        <v>0</v>
      </c>
      <c r="T269" s="32">
        <f>ROUND(VLOOKUP($B269,'3.ข้อมูลงบทดลองปัจจุบัน'!$A$5:$CL$846,19,0),2)</f>
        <v>0</v>
      </c>
      <c r="U269" s="32">
        <f>ROUND(VLOOKUP($B269,'3.ข้อมูลงบทดลองปัจจุบัน'!$A$5:$CL$846,20,0),2)</f>
        <v>0</v>
      </c>
      <c r="V269" s="32">
        <f>ROUND(VLOOKUP($B269,'3.ข้อมูลงบทดลองปัจจุบัน'!$A$5:$CL$846,21,0),2)</f>
        <v>0</v>
      </c>
      <c r="W269" s="32">
        <f>ROUND(VLOOKUP($B269,'3.ข้อมูลงบทดลองปัจจุบัน'!$A$5:$CL$846,22,0),2)</f>
        <v>0</v>
      </c>
      <c r="X269" s="32">
        <f>ROUND(VLOOKUP($B269,'3.ข้อมูลงบทดลองปัจจุบัน'!$A$5:$CL$846,23,0),2)</f>
        <v>0</v>
      </c>
      <c r="Y269" s="32">
        <f>ROUND(VLOOKUP($B269,'3.ข้อมูลงบทดลองปัจจุบัน'!$A$5:$CL$846,24,0),2)</f>
        <v>0</v>
      </c>
      <c r="Z269" s="32">
        <f>ROUND(VLOOKUP($B269,'3.ข้อมูลงบทดลองปัจจุบัน'!$A$5:$CL$846,25,0),2)</f>
        <v>0</v>
      </c>
      <c r="AA269" s="32">
        <f>ROUND(VLOOKUP($B269,'3.ข้อมูลงบทดลองปัจจุบัน'!$A$5:$CL$846,26,0),2)</f>
        <v>0</v>
      </c>
      <c r="AB269" s="32">
        <f>ROUND(VLOOKUP($B269,'3.ข้อมูลงบทดลองปัจจุบัน'!$A$5:$CL$846,27,0),2)</f>
        <v>0</v>
      </c>
      <c r="AC269" s="32">
        <f>ROUND(VLOOKUP($B269,'3.ข้อมูลงบทดลองปัจจุบัน'!$A$5:$CL$846,28,0),2)</f>
        <v>0</v>
      </c>
      <c r="AD269" s="32">
        <f>ROUND(VLOOKUP($B269,'3.ข้อมูลงบทดลองปัจจุบัน'!$A$5:$CL$846,29,0),2)</f>
        <v>0</v>
      </c>
      <c r="AE269" s="32">
        <f>ROUND(VLOOKUP($B269,'3.ข้อมูลงบทดลองปัจจุบัน'!$A$5:$CL$846,30,0),2)</f>
        <v>0</v>
      </c>
      <c r="AF269" s="32">
        <f>ROUND(VLOOKUP($B269,'3.ข้อมูลงบทดลองปัจจุบัน'!$A$5:$CL$846,31,0),2)</f>
        <v>0</v>
      </c>
      <c r="AG269" s="32">
        <f>ROUND(VLOOKUP($B269,'3.ข้อมูลงบทดลองปัจจุบัน'!$A$5:$CL$846,32,0),2)</f>
        <v>0</v>
      </c>
      <c r="AH269" s="32">
        <f>ROUND(VLOOKUP($B269,'3.ข้อมูลงบทดลองปัจจุบัน'!$A$5:$CL$846,33,0),2)</f>
        <v>0</v>
      </c>
      <c r="AI269" s="32">
        <f>ROUND(VLOOKUP($B269,'3.ข้อมูลงบทดลองปัจจุบัน'!$A$5:$CL$846,34,0),2)</f>
        <v>0</v>
      </c>
      <c r="AJ269" s="32">
        <f>ROUND(VLOOKUP($B269,'3.ข้อมูลงบทดลองปัจจุบัน'!$A$5:$CL$846,35,0),2)</f>
        <v>0</v>
      </c>
      <c r="AK269" s="32">
        <f>ROUND(VLOOKUP($B269,'3.ข้อมูลงบทดลองปัจจุบัน'!$A$5:$CL$846,36,0),2)</f>
        <v>0</v>
      </c>
      <c r="AL269" s="32">
        <f>ROUND(VLOOKUP($B269,'3.ข้อมูลงบทดลองปัจจุบัน'!$A$5:$CL$846,37,0),2)</f>
        <v>0</v>
      </c>
      <c r="AM269" s="32">
        <f>ROUND(VLOOKUP($B269,'3.ข้อมูลงบทดลองปัจจุบัน'!$A$5:$CL$846,38,0),2)</f>
        <v>0</v>
      </c>
      <c r="AN269" s="32">
        <f>ROUND(VLOOKUP($B269,'3.ข้อมูลงบทดลองปัจจุบัน'!$A$5:$CL$846,39,0),2)</f>
        <v>0</v>
      </c>
      <c r="AO269" s="32">
        <f>ROUND(VLOOKUP($B269,'3.ข้อมูลงบทดลองปัจจุบัน'!$A$5:$CL$846,40,0),2)</f>
        <v>0</v>
      </c>
      <c r="AP269" s="32">
        <f>ROUND(VLOOKUP($B269,'3.ข้อมูลงบทดลองปัจจุบัน'!$A$5:$CL$846,41,0),2)</f>
        <v>0</v>
      </c>
      <c r="AQ269" s="32">
        <f>ROUND(VLOOKUP($B269,'3.ข้อมูลงบทดลองปัจจุบัน'!$A$5:$CL$846,42,0),2)</f>
        <v>0</v>
      </c>
      <c r="AR269" s="32">
        <f>ROUND(VLOOKUP($B269,'3.ข้อมูลงบทดลองปัจจุบัน'!$A$5:$CL$846,43,0),2)</f>
        <v>0</v>
      </c>
      <c r="AS269" s="32">
        <f>ROUND(VLOOKUP($B269,'3.ข้อมูลงบทดลองปัจจุบัน'!$A$5:$CL$846,44,0),2)</f>
        <v>0</v>
      </c>
      <c r="AT269" s="32">
        <f>ROUND(VLOOKUP($B269,'3.ข้อมูลงบทดลองปัจจุบัน'!$A$5:$CL$846,45,0),2)</f>
        <v>0</v>
      </c>
      <c r="AU269" s="32">
        <f>ROUND(VLOOKUP($B269,'3.ข้อมูลงบทดลองปัจจุบัน'!$A$5:$CL$846,46,0),2)</f>
        <v>0</v>
      </c>
      <c r="AV269" s="32">
        <f>ROUND(VLOOKUP($B269,'3.ข้อมูลงบทดลองปัจจุบัน'!$A$5:$CL$846,47,0),2)</f>
        <v>0</v>
      </c>
      <c r="AW269" s="32">
        <f>ROUND(VLOOKUP($B269,'3.ข้อมูลงบทดลองปัจจุบัน'!$A$5:$CL$846,48,0),2)</f>
        <v>0</v>
      </c>
      <c r="AX269" s="32">
        <f>ROUND(VLOOKUP($B269,'3.ข้อมูลงบทดลองปัจจุบัน'!$A$5:$CL$846,49,0),2)</f>
        <v>0</v>
      </c>
      <c r="AY269" s="32">
        <f>ROUND(VLOOKUP($B269,'3.ข้อมูลงบทดลองปัจจุบัน'!$A$5:$CL$846,50,0),2)</f>
        <v>0</v>
      </c>
      <c r="AZ269" s="32">
        <f>ROUND(VLOOKUP($B269,'3.ข้อมูลงบทดลองปัจจุบัน'!$A$5:$CL$846,51,0),2)</f>
        <v>0</v>
      </c>
      <c r="BA269" s="32">
        <f>ROUND(VLOOKUP($B269,'3.ข้อมูลงบทดลองปัจจุบัน'!$A$5:$CL$846,52,0),2)</f>
        <v>0</v>
      </c>
      <c r="BB269" s="32">
        <f>ROUND(VLOOKUP($B269,'3.ข้อมูลงบทดลองปัจจุบัน'!$A$5:$CL$846,53,0),2)</f>
        <v>0</v>
      </c>
      <c r="BC269" s="32">
        <f>ROUND(VLOOKUP($B269,'3.ข้อมูลงบทดลองปัจจุบัน'!$A$5:$CL$846,54,0),2)</f>
        <v>0</v>
      </c>
      <c r="BD269" s="32">
        <f>ROUND(VLOOKUP($B269,'3.ข้อมูลงบทดลองปัจจุบัน'!$A$5:$CL$846,55,0),2)</f>
        <v>0</v>
      </c>
      <c r="BE269" s="32">
        <f>ROUND(VLOOKUP($B269,'3.ข้อมูลงบทดลองปัจจุบัน'!$A$5:$CL$846,56,0),2)</f>
        <v>-682.3</v>
      </c>
      <c r="BF269" s="32">
        <f>ROUND(VLOOKUP($B269,'3.ข้อมูลงบทดลองปัจจุบัน'!$A$5:$CL$846,57,0),2)</f>
        <v>0</v>
      </c>
      <c r="BG269" s="32">
        <f>ROUND(VLOOKUP($B269,'3.ข้อมูลงบทดลองปัจจุบัน'!$A$5:$CL$846,58,0),2)</f>
        <v>0</v>
      </c>
      <c r="BH269" s="32">
        <f>ROUND(VLOOKUP($B269,'3.ข้อมูลงบทดลองปัจจุบัน'!$A$5:$CL$846,59,0),2)</f>
        <v>-4556.79</v>
      </c>
      <c r="BI269" s="32">
        <f>ROUND(VLOOKUP($B269,'3.ข้อมูลงบทดลองปัจจุบัน'!$A$5:$CL$846,60,0),2)</f>
        <v>0</v>
      </c>
      <c r="BJ269" s="32">
        <f>ROUND(VLOOKUP($B269,'3.ข้อมูลงบทดลองปัจจุบัน'!$A$5:$CL$846,61,0),2)</f>
        <v>0</v>
      </c>
      <c r="BK269" s="32">
        <f>ROUND(VLOOKUP($B269,'3.ข้อมูลงบทดลองปัจจุบัน'!$A$5:$CL$846,62,0),2)</f>
        <v>0</v>
      </c>
      <c r="BL269" s="32">
        <f>ROUND(VLOOKUP($B269,'3.ข้อมูลงบทดลองปัจจุบัน'!$A$5:$CL$846,63,0),2)</f>
        <v>0</v>
      </c>
      <c r="BM269" s="32">
        <f>ROUND(VLOOKUP($B269,'3.ข้อมูลงบทดลองปัจจุบัน'!$A$5:$CL$846,64,0),2)</f>
        <v>0</v>
      </c>
      <c r="BN269" s="32">
        <f>ROUND(VLOOKUP($B269,'3.ข้อมูลงบทดลองปัจจุบัน'!$A$5:$CL$846,65,0),2)</f>
        <v>0</v>
      </c>
      <c r="BO269" s="32">
        <f>ROUND(VLOOKUP($B269,'3.ข้อมูลงบทดลองปัจจุบัน'!$A$5:$CL$846,66,0),2)</f>
        <v>0</v>
      </c>
      <c r="BP269" s="32">
        <f>ROUND(VLOOKUP($B269,'3.ข้อมูลงบทดลองปัจจุบัน'!$A$5:$CL$846,67,0),2)</f>
        <v>0</v>
      </c>
      <c r="BQ269" s="32">
        <f>ROUND(VLOOKUP($B269,'3.ข้อมูลงบทดลองปัจจุบัน'!$A$5:$CL$846,68,0),2)</f>
        <v>0</v>
      </c>
      <c r="BR269" s="32">
        <f>ROUND(VLOOKUP($B269,'3.ข้อมูลงบทดลองปัจจุบัน'!$A$5:$CL$846,69,0),2)</f>
        <v>0</v>
      </c>
      <c r="BS269" s="32">
        <f>ROUND(VLOOKUP($B269,'3.ข้อมูลงบทดลองปัจจุบัน'!$A$5:$CL$846,70,0),2)</f>
        <v>0</v>
      </c>
      <c r="BT269" s="32">
        <f>ROUND(VLOOKUP($B269,'3.ข้อมูลงบทดลองปัจจุบัน'!$A$5:$CL$846,71,0),2)</f>
        <v>0</v>
      </c>
      <c r="BU269" s="32">
        <f>ROUND(VLOOKUP($B269,'3.ข้อมูลงบทดลองปัจจุบัน'!$A$5:$CL$846,72,0),2)</f>
        <v>0</v>
      </c>
      <c r="BV269" s="32">
        <f>ROUND(VLOOKUP($B269,'3.ข้อมูลงบทดลองปัจจุบัน'!$A$5:$CL$846,73,0),2)</f>
        <v>0</v>
      </c>
      <c r="BW269" s="32">
        <f>ROUND(VLOOKUP($B269,'3.ข้อมูลงบทดลองปัจจุบัน'!$A$5:$CL$846,74,0),2)</f>
        <v>0</v>
      </c>
      <c r="BX269" s="32">
        <f>ROUND(VLOOKUP($B269,'3.ข้อมูลงบทดลองปัจจุบัน'!$A$5:$CL$846,75,0),2)</f>
        <v>0</v>
      </c>
      <c r="BY269" s="32">
        <f>ROUND(VLOOKUP($B269,'3.ข้อมูลงบทดลองปัจจุบัน'!$A$5:$CL$846,76,0),2)</f>
        <v>0</v>
      </c>
      <c r="BZ269" s="32">
        <f>ROUND(VLOOKUP($B269,'3.ข้อมูลงบทดลองปัจจุบัน'!$A$5:$CL$846,77,0),2)</f>
        <v>0</v>
      </c>
      <c r="CA269" s="32">
        <f>ROUND(VLOOKUP($B269,'3.ข้อมูลงบทดลองปัจจุบัน'!$A$5:$CL$846,78,0),2)</f>
        <v>0</v>
      </c>
      <c r="CB269" s="32">
        <f>ROUND(VLOOKUP($B269,'3.ข้อมูลงบทดลองปัจจุบัน'!$A$5:$CL$846,79,0),2)</f>
        <v>0</v>
      </c>
      <c r="CC269" s="32">
        <f>ROUND(VLOOKUP($B269,'3.ข้อมูลงบทดลองปัจจุบัน'!$A$5:$CL$846,80,0),2)</f>
        <v>0</v>
      </c>
      <c r="CD269" s="32">
        <f>ROUND(VLOOKUP($B269,'3.ข้อมูลงบทดลองปัจจุบัน'!$A$5:$CL$846,81,0),2)</f>
        <v>0</v>
      </c>
      <c r="CE269" s="32">
        <f>ROUND(VLOOKUP($B269,'3.ข้อมูลงบทดลองปัจจุบัน'!$A$5:$CL$846,82,0),2)</f>
        <v>0</v>
      </c>
      <c r="CF269" s="32">
        <f>ROUND(VLOOKUP($B269,'3.ข้อมูลงบทดลองปัจจุบัน'!$A$5:$CL$846,83,0),2)</f>
        <v>0</v>
      </c>
      <c r="CG269" s="32">
        <f>ROUND(VLOOKUP($B269,'3.ข้อมูลงบทดลองปัจจุบัน'!$A$5:$CL$846,84,0),2)</f>
        <v>0</v>
      </c>
      <c r="CH269" s="32">
        <f>ROUND(VLOOKUP($B269,'3.ข้อมูลงบทดลองปัจจุบัน'!$A$5:$CL$846,85,0),2)</f>
        <v>0</v>
      </c>
      <c r="CI269" s="32">
        <f>ROUND(VLOOKUP($B269,'3.ข้อมูลงบทดลองปัจจุบัน'!$A$5:$CL$846,86,0),2)</f>
        <v>0</v>
      </c>
      <c r="CJ269" s="32">
        <f>ROUND(VLOOKUP($B269,'3.ข้อมูลงบทดลองปัจจุบัน'!$A$5:$CL$846,87,0),2)</f>
        <v>0</v>
      </c>
      <c r="CK269" s="32">
        <f>ROUND(VLOOKUP($B269,'3.ข้อมูลงบทดลองปัจจุบัน'!$A$5:$CL$846,88,0),2)</f>
        <v>0</v>
      </c>
      <c r="CL269" s="32">
        <f>ROUND(VLOOKUP($B269,'3.ข้อมูลงบทดลองปัจจุบัน'!$A$5:$CL$846,89,0),2)</f>
        <v>0</v>
      </c>
      <c r="CM269" s="32">
        <f>ROUND(VLOOKUP($B269,'3.ข้อมูลงบทดลองปัจจุบัน'!$A$5:$CL$846,90,0),2)</f>
        <v>0</v>
      </c>
      <c r="CO269" s="75"/>
    </row>
    <row r="270" spans="1:94" x14ac:dyDescent="0.7">
      <c r="A270" s="119" t="s">
        <v>2332</v>
      </c>
      <c r="B270" s="101" t="s">
        <v>1226</v>
      </c>
      <c r="C270" s="120" t="s">
        <v>1227</v>
      </c>
      <c r="D270" s="32">
        <f>ROUND(VLOOKUP($B270,'3.ข้อมูลงบทดลองปัจจุบัน'!$A$5:$CL$846,3,0),2)</f>
        <v>0</v>
      </c>
      <c r="E270" s="32">
        <f>ROUND(VLOOKUP($B270,'3.ข้อมูลงบทดลองปัจจุบัน'!$A$5:$CL$846,4,0),2)</f>
        <v>0</v>
      </c>
      <c r="F270" s="32">
        <f>ROUND(VLOOKUP($B270,'3.ข้อมูลงบทดลองปัจจุบัน'!$A$5:$CL$846,5,0),2)</f>
        <v>0</v>
      </c>
      <c r="G270" s="32">
        <f>ROUND(VLOOKUP($B270,'3.ข้อมูลงบทดลองปัจจุบัน'!$A$5:$CL$846,6,0),2)</f>
        <v>0</v>
      </c>
      <c r="H270" s="32">
        <f>ROUND(VLOOKUP($B270,'3.ข้อมูลงบทดลองปัจจุบัน'!$A$5:$CL$846,7,0),2)</f>
        <v>0</v>
      </c>
      <c r="I270" s="32">
        <f>ROUND(VLOOKUP($B270,'3.ข้อมูลงบทดลองปัจจุบัน'!$A$5:$CL$846,8,0),2)</f>
        <v>0</v>
      </c>
      <c r="J270" s="32">
        <f>ROUND(VLOOKUP($B270,'3.ข้อมูลงบทดลองปัจจุบัน'!$A$5:$CL$846,9,0),2)</f>
        <v>0</v>
      </c>
      <c r="K270" s="32">
        <f>ROUND(VLOOKUP($B270,'3.ข้อมูลงบทดลองปัจจุบัน'!$A$5:$CL$846,10,0),2)</f>
        <v>0</v>
      </c>
      <c r="L270" s="32">
        <f>ROUND(VLOOKUP($B270,'3.ข้อมูลงบทดลองปัจจุบัน'!$A$5:$CL$846,11,0),2)</f>
        <v>0</v>
      </c>
      <c r="M270" s="32">
        <f>ROUND(VLOOKUP($B270,'3.ข้อมูลงบทดลองปัจจุบัน'!$A$5:$CL$846,12,0),2)</f>
        <v>0</v>
      </c>
      <c r="N270" s="32">
        <f>ROUND(VLOOKUP($B270,'3.ข้อมูลงบทดลองปัจจุบัน'!$A$5:$CL$846,13,0),2)</f>
        <v>0</v>
      </c>
      <c r="O270" s="32">
        <f>ROUND(VLOOKUP($B270,'3.ข้อมูลงบทดลองปัจจุบัน'!$A$5:$CL$846,14,0),2)</f>
        <v>0</v>
      </c>
      <c r="P270" s="32">
        <f>ROUND(VLOOKUP($B270,'3.ข้อมูลงบทดลองปัจจุบัน'!$A$5:$CL$846,15,0),2)</f>
        <v>15271.72</v>
      </c>
      <c r="Q270" s="32">
        <f>ROUND(VLOOKUP($B270,'3.ข้อมูลงบทดลองปัจจุบัน'!$A$5:$CL$846,16,0),2)</f>
        <v>0</v>
      </c>
      <c r="R270" s="32">
        <f>ROUND(VLOOKUP($B270,'3.ข้อมูลงบทดลองปัจจุบัน'!$A$5:$CL$846,17,0),2)</f>
        <v>0</v>
      </c>
      <c r="S270" s="32">
        <f>ROUND(VLOOKUP($B270,'3.ข้อมูลงบทดลองปัจจุบัน'!$A$5:$CL$846,18,0),2)</f>
        <v>0</v>
      </c>
      <c r="T270" s="32">
        <f>ROUND(VLOOKUP($B270,'3.ข้อมูลงบทดลองปัจจุบัน'!$A$5:$CL$846,19,0),2)</f>
        <v>0</v>
      </c>
      <c r="U270" s="32">
        <f>ROUND(VLOOKUP($B270,'3.ข้อมูลงบทดลองปัจจุบัน'!$A$5:$CL$846,20,0),2)</f>
        <v>0</v>
      </c>
      <c r="V270" s="32">
        <f>ROUND(VLOOKUP($B270,'3.ข้อมูลงบทดลองปัจจุบัน'!$A$5:$CL$846,21,0),2)</f>
        <v>0</v>
      </c>
      <c r="W270" s="32">
        <f>ROUND(VLOOKUP($B270,'3.ข้อมูลงบทดลองปัจจุบัน'!$A$5:$CL$846,22,0),2)</f>
        <v>0</v>
      </c>
      <c r="X270" s="32">
        <f>ROUND(VLOOKUP($B270,'3.ข้อมูลงบทดลองปัจจุบัน'!$A$5:$CL$846,23,0),2)</f>
        <v>0</v>
      </c>
      <c r="Y270" s="32">
        <f>ROUND(VLOOKUP($B270,'3.ข้อมูลงบทดลองปัจจุบัน'!$A$5:$CL$846,24,0),2)</f>
        <v>0</v>
      </c>
      <c r="Z270" s="32">
        <f>ROUND(VLOOKUP($B270,'3.ข้อมูลงบทดลองปัจจุบัน'!$A$5:$CL$846,25,0),2)</f>
        <v>0</v>
      </c>
      <c r="AA270" s="32">
        <f>ROUND(VLOOKUP($B270,'3.ข้อมูลงบทดลองปัจจุบัน'!$A$5:$CL$846,26,0),2)</f>
        <v>0</v>
      </c>
      <c r="AB270" s="32">
        <f>ROUND(VLOOKUP($B270,'3.ข้อมูลงบทดลองปัจจุบัน'!$A$5:$CL$846,27,0),2)</f>
        <v>0</v>
      </c>
      <c r="AC270" s="32">
        <f>ROUND(VLOOKUP($B270,'3.ข้อมูลงบทดลองปัจจุบัน'!$A$5:$CL$846,28,0),2)</f>
        <v>0</v>
      </c>
      <c r="AD270" s="32">
        <f>ROUND(VLOOKUP($B270,'3.ข้อมูลงบทดลองปัจจุบัน'!$A$5:$CL$846,29,0),2)</f>
        <v>0</v>
      </c>
      <c r="AE270" s="32">
        <f>ROUND(VLOOKUP($B270,'3.ข้อมูลงบทดลองปัจจุบัน'!$A$5:$CL$846,30,0),2)</f>
        <v>0</v>
      </c>
      <c r="AF270" s="32">
        <f>ROUND(VLOOKUP($B270,'3.ข้อมูลงบทดลองปัจจุบัน'!$A$5:$CL$846,31,0),2)</f>
        <v>0</v>
      </c>
      <c r="AG270" s="32">
        <f>ROUND(VLOOKUP($B270,'3.ข้อมูลงบทดลองปัจจุบัน'!$A$5:$CL$846,32,0),2)</f>
        <v>0</v>
      </c>
      <c r="AH270" s="32">
        <f>ROUND(VLOOKUP($B270,'3.ข้อมูลงบทดลองปัจจุบัน'!$A$5:$CL$846,33,0),2)</f>
        <v>0</v>
      </c>
      <c r="AI270" s="32">
        <f>ROUND(VLOOKUP($B270,'3.ข้อมูลงบทดลองปัจจุบัน'!$A$5:$CL$846,34,0),2)</f>
        <v>0</v>
      </c>
      <c r="AJ270" s="32">
        <f>ROUND(VLOOKUP($B270,'3.ข้อมูลงบทดลองปัจจุบัน'!$A$5:$CL$846,35,0),2)</f>
        <v>0</v>
      </c>
      <c r="AK270" s="32">
        <f>ROUND(VLOOKUP($B270,'3.ข้อมูลงบทดลองปัจจุบัน'!$A$5:$CL$846,36,0),2)</f>
        <v>0</v>
      </c>
      <c r="AL270" s="32">
        <f>ROUND(VLOOKUP($B270,'3.ข้อมูลงบทดลองปัจจุบัน'!$A$5:$CL$846,37,0),2)</f>
        <v>0</v>
      </c>
      <c r="AM270" s="32">
        <f>ROUND(VLOOKUP($B270,'3.ข้อมูลงบทดลองปัจจุบัน'!$A$5:$CL$846,38,0),2)</f>
        <v>0</v>
      </c>
      <c r="AN270" s="32">
        <f>ROUND(VLOOKUP($B270,'3.ข้อมูลงบทดลองปัจจุบัน'!$A$5:$CL$846,39,0),2)</f>
        <v>0</v>
      </c>
      <c r="AO270" s="32">
        <f>ROUND(VLOOKUP($B270,'3.ข้อมูลงบทดลองปัจจุบัน'!$A$5:$CL$846,40,0),2)</f>
        <v>0</v>
      </c>
      <c r="AP270" s="32">
        <f>ROUND(VLOOKUP($B270,'3.ข้อมูลงบทดลองปัจจุบัน'!$A$5:$CL$846,41,0),2)</f>
        <v>0</v>
      </c>
      <c r="AQ270" s="32">
        <f>ROUND(VLOOKUP($B270,'3.ข้อมูลงบทดลองปัจจุบัน'!$A$5:$CL$846,42,0),2)</f>
        <v>0</v>
      </c>
      <c r="AR270" s="32">
        <f>ROUND(VLOOKUP($B270,'3.ข้อมูลงบทดลองปัจจุบัน'!$A$5:$CL$846,43,0),2)</f>
        <v>0</v>
      </c>
      <c r="AS270" s="32">
        <f>ROUND(VLOOKUP($B270,'3.ข้อมูลงบทดลองปัจจุบัน'!$A$5:$CL$846,44,0),2)</f>
        <v>0</v>
      </c>
      <c r="AT270" s="32">
        <f>ROUND(VLOOKUP($B270,'3.ข้อมูลงบทดลองปัจจุบัน'!$A$5:$CL$846,45,0),2)</f>
        <v>0</v>
      </c>
      <c r="AU270" s="32">
        <f>ROUND(VLOOKUP($B270,'3.ข้อมูลงบทดลองปัจจุบัน'!$A$5:$CL$846,46,0),2)</f>
        <v>0</v>
      </c>
      <c r="AV270" s="32">
        <f>ROUND(VLOOKUP($B270,'3.ข้อมูลงบทดลองปัจจุบัน'!$A$5:$CL$846,47,0),2)</f>
        <v>0</v>
      </c>
      <c r="AW270" s="32">
        <f>ROUND(VLOOKUP($B270,'3.ข้อมูลงบทดลองปัจจุบัน'!$A$5:$CL$846,48,0),2)</f>
        <v>0</v>
      </c>
      <c r="AX270" s="32">
        <f>ROUND(VLOOKUP($B270,'3.ข้อมูลงบทดลองปัจจุบัน'!$A$5:$CL$846,49,0),2)</f>
        <v>0</v>
      </c>
      <c r="AY270" s="32">
        <f>ROUND(VLOOKUP($B270,'3.ข้อมูลงบทดลองปัจจุบัน'!$A$5:$CL$846,50,0),2)</f>
        <v>0</v>
      </c>
      <c r="AZ270" s="32">
        <f>ROUND(VLOOKUP($B270,'3.ข้อมูลงบทดลองปัจจุบัน'!$A$5:$CL$846,51,0),2)</f>
        <v>0</v>
      </c>
      <c r="BA270" s="32">
        <f>ROUND(VLOOKUP($B270,'3.ข้อมูลงบทดลองปัจจุบัน'!$A$5:$CL$846,52,0),2)</f>
        <v>0</v>
      </c>
      <c r="BB270" s="32">
        <f>ROUND(VLOOKUP($B270,'3.ข้อมูลงบทดลองปัจจุบัน'!$A$5:$CL$846,53,0),2)</f>
        <v>0</v>
      </c>
      <c r="BC270" s="32">
        <f>ROUND(VLOOKUP($B270,'3.ข้อมูลงบทดลองปัจจุบัน'!$A$5:$CL$846,54,0),2)</f>
        <v>0</v>
      </c>
      <c r="BD270" s="32">
        <f>ROUND(VLOOKUP($B270,'3.ข้อมูลงบทดลองปัจจุบัน'!$A$5:$CL$846,55,0),2)</f>
        <v>0</v>
      </c>
      <c r="BE270" s="32">
        <f>ROUND(VLOOKUP($B270,'3.ข้อมูลงบทดลองปัจจุบัน'!$A$5:$CL$846,56,0),2)</f>
        <v>700</v>
      </c>
      <c r="BF270" s="32">
        <f>ROUND(VLOOKUP($B270,'3.ข้อมูลงบทดลองปัจจุบัน'!$A$5:$CL$846,57,0),2)</f>
        <v>0</v>
      </c>
      <c r="BG270" s="32">
        <f>ROUND(VLOOKUP($B270,'3.ข้อมูลงบทดลองปัจจุบัน'!$A$5:$CL$846,58,0),2)</f>
        <v>0</v>
      </c>
      <c r="BH270" s="32">
        <f>ROUND(VLOOKUP($B270,'3.ข้อมูลงบทดลองปัจจุบัน'!$A$5:$CL$846,59,0),2)</f>
        <v>0</v>
      </c>
      <c r="BI270" s="32">
        <f>ROUND(VLOOKUP($B270,'3.ข้อมูลงบทดลองปัจจุบัน'!$A$5:$CL$846,60,0),2)</f>
        <v>0</v>
      </c>
      <c r="BJ270" s="32">
        <f>ROUND(VLOOKUP($B270,'3.ข้อมูลงบทดลองปัจจุบัน'!$A$5:$CL$846,61,0),2)</f>
        <v>0</v>
      </c>
      <c r="BK270" s="32">
        <f>ROUND(VLOOKUP($B270,'3.ข้อมูลงบทดลองปัจจุบัน'!$A$5:$CL$846,62,0),2)</f>
        <v>0</v>
      </c>
      <c r="BL270" s="32">
        <f>ROUND(VLOOKUP($B270,'3.ข้อมูลงบทดลองปัจจุบัน'!$A$5:$CL$846,63,0),2)</f>
        <v>0</v>
      </c>
      <c r="BM270" s="32">
        <f>ROUND(VLOOKUP($B270,'3.ข้อมูลงบทดลองปัจจุบัน'!$A$5:$CL$846,64,0),2)</f>
        <v>0</v>
      </c>
      <c r="BN270" s="32">
        <f>ROUND(VLOOKUP($B270,'3.ข้อมูลงบทดลองปัจจุบัน'!$A$5:$CL$846,65,0),2)</f>
        <v>0</v>
      </c>
      <c r="BO270" s="32">
        <f>ROUND(VLOOKUP($B270,'3.ข้อมูลงบทดลองปัจจุบัน'!$A$5:$CL$846,66,0),2)</f>
        <v>0</v>
      </c>
      <c r="BP270" s="32">
        <f>ROUND(VLOOKUP($B270,'3.ข้อมูลงบทดลองปัจจุบัน'!$A$5:$CL$846,67,0),2)</f>
        <v>0</v>
      </c>
      <c r="BQ270" s="32">
        <f>ROUND(VLOOKUP($B270,'3.ข้อมูลงบทดลองปัจจุบัน'!$A$5:$CL$846,68,0),2)</f>
        <v>0</v>
      </c>
      <c r="BR270" s="32">
        <f>ROUND(VLOOKUP($B270,'3.ข้อมูลงบทดลองปัจจุบัน'!$A$5:$CL$846,69,0),2)</f>
        <v>0</v>
      </c>
      <c r="BS270" s="32">
        <f>ROUND(VLOOKUP($B270,'3.ข้อมูลงบทดลองปัจจุบัน'!$A$5:$CL$846,70,0),2)</f>
        <v>0</v>
      </c>
      <c r="BT270" s="32">
        <f>ROUND(VLOOKUP($B270,'3.ข้อมูลงบทดลองปัจจุบัน'!$A$5:$CL$846,71,0),2)</f>
        <v>0</v>
      </c>
      <c r="BU270" s="32">
        <f>ROUND(VLOOKUP($B270,'3.ข้อมูลงบทดลองปัจจุบัน'!$A$5:$CL$846,72,0),2)</f>
        <v>0</v>
      </c>
      <c r="BV270" s="32">
        <f>ROUND(VLOOKUP($B270,'3.ข้อมูลงบทดลองปัจจุบัน'!$A$5:$CL$846,73,0),2)</f>
        <v>0</v>
      </c>
      <c r="BW270" s="32">
        <f>ROUND(VLOOKUP($B270,'3.ข้อมูลงบทดลองปัจจุบัน'!$A$5:$CL$846,74,0),2)</f>
        <v>0</v>
      </c>
      <c r="BX270" s="32">
        <f>ROUND(VLOOKUP($B270,'3.ข้อมูลงบทดลองปัจจุบัน'!$A$5:$CL$846,75,0),2)</f>
        <v>0</v>
      </c>
      <c r="BY270" s="32">
        <f>ROUND(VLOOKUP($B270,'3.ข้อมูลงบทดลองปัจจุบัน'!$A$5:$CL$846,76,0),2)</f>
        <v>0</v>
      </c>
      <c r="BZ270" s="32">
        <f>ROUND(VLOOKUP($B270,'3.ข้อมูลงบทดลองปัจจุบัน'!$A$5:$CL$846,77,0),2)</f>
        <v>0</v>
      </c>
      <c r="CA270" s="32">
        <f>ROUND(VLOOKUP($B270,'3.ข้อมูลงบทดลองปัจจุบัน'!$A$5:$CL$846,78,0),2)</f>
        <v>0</v>
      </c>
      <c r="CB270" s="32">
        <f>ROUND(VLOOKUP($B270,'3.ข้อมูลงบทดลองปัจจุบัน'!$A$5:$CL$846,79,0),2)</f>
        <v>0</v>
      </c>
      <c r="CC270" s="32">
        <f>ROUND(VLOOKUP($B270,'3.ข้อมูลงบทดลองปัจจุบัน'!$A$5:$CL$846,80,0),2)</f>
        <v>0</v>
      </c>
      <c r="CD270" s="32">
        <f>ROUND(VLOOKUP($B270,'3.ข้อมูลงบทดลองปัจจุบัน'!$A$5:$CL$846,81,0),2)</f>
        <v>0</v>
      </c>
      <c r="CE270" s="32">
        <f>ROUND(VLOOKUP($B270,'3.ข้อมูลงบทดลองปัจจุบัน'!$A$5:$CL$846,82,0),2)</f>
        <v>0</v>
      </c>
      <c r="CF270" s="32">
        <f>ROUND(VLOOKUP($B270,'3.ข้อมูลงบทดลองปัจจุบัน'!$A$5:$CL$846,83,0),2)</f>
        <v>0</v>
      </c>
      <c r="CG270" s="32">
        <f>ROUND(VLOOKUP($B270,'3.ข้อมูลงบทดลองปัจจุบัน'!$A$5:$CL$846,84,0),2)</f>
        <v>0</v>
      </c>
      <c r="CH270" s="32">
        <f>ROUND(VLOOKUP($B270,'3.ข้อมูลงบทดลองปัจจุบัน'!$A$5:$CL$846,85,0),2)</f>
        <v>0</v>
      </c>
      <c r="CI270" s="32">
        <f>ROUND(VLOOKUP($B270,'3.ข้อมูลงบทดลองปัจจุบัน'!$A$5:$CL$846,86,0),2)</f>
        <v>0</v>
      </c>
      <c r="CJ270" s="32">
        <f>ROUND(VLOOKUP($B270,'3.ข้อมูลงบทดลองปัจจุบัน'!$A$5:$CL$846,87,0),2)</f>
        <v>0</v>
      </c>
      <c r="CK270" s="32">
        <f>ROUND(VLOOKUP($B270,'3.ข้อมูลงบทดลองปัจจุบัน'!$A$5:$CL$846,88,0),2)</f>
        <v>0</v>
      </c>
      <c r="CL270" s="32">
        <f>ROUND(VLOOKUP($B270,'3.ข้อมูลงบทดลองปัจจุบัน'!$A$5:$CL$846,89,0),2)</f>
        <v>0</v>
      </c>
      <c r="CM270" s="32">
        <f>ROUND(VLOOKUP($B270,'3.ข้อมูลงบทดลองปัจจุบัน'!$A$5:$CL$846,90,0),2)</f>
        <v>0</v>
      </c>
      <c r="CO270" s="75"/>
    </row>
    <row r="271" spans="1:94" x14ac:dyDescent="0.7">
      <c r="A271" s="119" t="s">
        <v>2332</v>
      </c>
      <c r="B271" s="101" t="s">
        <v>424</v>
      </c>
      <c r="C271" s="120" t="s">
        <v>425</v>
      </c>
      <c r="D271" s="32">
        <f>ROUND(VLOOKUP($B271,'3.ข้อมูลงบทดลองปัจจุบัน'!$A$5:$CL$846,3,0),2)</f>
        <v>-59180349.509999998</v>
      </c>
      <c r="E271" s="32">
        <f>ROUND(VLOOKUP($B271,'3.ข้อมูลงบทดลองปัจจุบัน'!$A$5:$CL$846,4,0),2)</f>
        <v>-2605133.56</v>
      </c>
      <c r="F271" s="32">
        <f>ROUND(VLOOKUP($B271,'3.ข้อมูลงบทดลองปัจจุบัน'!$A$5:$CL$846,5,0),2)</f>
        <v>-589228.4</v>
      </c>
      <c r="G271" s="32">
        <f>ROUND(VLOOKUP($B271,'3.ข้อมูลงบทดลองปัจจุบัน'!$A$5:$CL$846,6,0),2)</f>
        <v>-260313.5</v>
      </c>
      <c r="H271" s="32">
        <f>ROUND(VLOOKUP($B271,'3.ข้อมูลงบทดลองปัจจุบัน'!$A$5:$CL$846,7,0),2)</f>
        <v>-174913.17</v>
      </c>
      <c r="I271" s="32">
        <f>ROUND(VLOOKUP($B271,'3.ข้อมูลงบทดลองปัจจุบัน'!$A$5:$CL$846,8,0),2)</f>
        <v>-643866.6</v>
      </c>
      <c r="J271" s="32">
        <f>ROUND(VLOOKUP($B271,'3.ข้อมูลงบทดลองปัจจุบัน'!$A$5:$CL$846,9,0),2)</f>
        <v>-441226.28</v>
      </c>
      <c r="K271" s="32">
        <f>ROUND(VLOOKUP($B271,'3.ข้อมูลงบทดลองปัจจุบัน'!$A$5:$CL$846,10,0),2)</f>
        <v>-752769.35</v>
      </c>
      <c r="L271" s="32">
        <f>ROUND(VLOOKUP($B271,'3.ข้อมูลงบทดลองปัจจุบัน'!$A$5:$CL$846,11,0),2)</f>
        <v>-61765.68</v>
      </c>
      <c r="M271" s="32">
        <f>ROUND(VLOOKUP($B271,'3.ข้อมูลงบทดลองปัจจุบัน'!$A$5:$CL$846,12,0),2)</f>
        <v>-3894450.45</v>
      </c>
      <c r="N271" s="32">
        <f>ROUND(VLOOKUP($B271,'3.ข้อมูลงบทดลองปัจจุบัน'!$A$5:$CL$846,13,0),2)</f>
        <v>-5394947.0499999998</v>
      </c>
      <c r="O271" s="32">
        <f>ROUND(VLOOKUP($B271,'3.ข้อมูลงบทดลองปัจจุบัน'!$A$5:$CL$846,14,0),2)</f>
        <v>-653678.59</v>
      </c>
      <c r="P271" s="32">
        <f>ROUND(VLOOKUP($B271,'3.ข้อมูลงบทดลองปัจจุบัน'!$A$5:$CL$846,15,0),2)</f>
        <v>-6598516.79</v>
      </c>
      <c r="Q271" s="32">
        <f>ROUND(VLOOKUP($B271,'3.ข้อมูลงบทดลองปัจจุบัน'!$A$5:$CL$846,16,0),2)</f>
        <v>-958932.45</v>
      </c>
      <c r="R271" s="32">
        <f>ROUND(VLOOKUP($B271,'3.ข้อมูลงบทดลองปัจจุบัน'!$A$5:$CL$846,17,0),2)</f>
        <v>-863525.03</v>
      </c>
      <c r="S271" s="32">
        <f>ROUND(VLOOKUP($B271,'3.ข้อมูลงบทดลองปัจจุบัน'!$A$5:$CL$846,18,0),2)</f>
        <v>-4658344.63</v>
      </c>
      <c r="T271" s="32">
        <f>ROUND(VLOOKUP($B271,'3.ข้อมูลงบทดลองปัจจุบัน'!$A$5:$CL$846,19,0),2)</f>
        <v>-998273.57</v>
      </c>
      <c r="U271" s="32">
        <f>ROUND(VLOOKUP($B271,'3.ข้อมูลงบทดลองปัจจุบัน'!$A$5:$CL$846,20,0),2)</f>
        <v>-416397.38</v>
      </c>
      <c r="V271" s="32">
        <f>ROUND(VLOOKUP($B271,'3.ข้อมูลงบทดลองปัจจุบัน'!$A$5:$CL$846,21,0),2)</f>
        <v>-1253336.26</v>
      </c>
      <c r="W271" s="32">
        <f>ROUND(VLOOKUP($B271,'3.ข้อมูลงบทดลองปัจจุบัน'!$A$5:$CL$846,22,0),2)</f>
        <v>-255825.82</v>
      </c>
      <c r="X271" s="32">
        <f>ROUND(VLOOKUP($B271,'3.ข้อมูลงบทดลองปัจจุบัน'!$A$5:$CL$846,23,0),2)</f>
        <v>-6779833.2599999998</v>
      </c>
      <c r="Y271" s="32">
        <f>ROUND(VLOOKUP($B271,'3.ข้อมูลงบทดลองปัจจุบัน'!$A$5:$CL$846,24,0),2)</f>
        <v>-1780828.83</v>
      </c>
      <c r="Z271" s="32">
        <f>ROUND(VLOOKUP($B271,'3.ข้อมูลงบทดลองปัจจุบัน'!$A$5:$CL$846,25,0),2)</f>
        <v>234745.17</v>
      </c>
      <c r="AA271" s="32">
        <f>ROUND(VLOOKUP($B271,'3.ข้อมูลงบทดลองปัจจุบัน'!$A$5:$CL$846,26,0),2)</f>
        <v>-1248081.83</v>
      </c>
      <c r="AB271" s="32">
        <f>ROUND(VLOOKUP($B271,'3.ข้อมูลงบทดลองปัจจุบัน'!$A$5:$CL$846,27,0),2)</f>
        <v>-129190.54</v>
      </c>
      <c r="AC271" s="32">
        <f>ROUND(VLOOKUP($B271,'3.ข้อมูลงบทดลองปัจจุบัน'!$A$5:$CL$846,28,0),2)</f>
        <v>-868000.46</v>
      </c>
      <c r="AD271" s="32">
        <f>ROUND(VLOOKUP($B271,'3.ข้อมูลงบทดลองปัจจุบัน'!$A$5:$CL$846,29,0),2)</f>
        <v>-187625.60000000001</v>
      </c>
      <c r="AE271" s="32">
        <f>ROUND(VLOOKUP($B271,'3.ข้อมูลงบทดลองปัจจุบัน'!$A$5:$CL$846,30,0),2)</f>
        <v>-1351621.83</v>
      </c>
      <c r="AF271" s="32">
        <f>ROUND(VLOOKUP($B271,'3.ข้อมูลงบทดลองปัจจุบัน'!$A$5:$CL$846,31,0),2)</f>
        <v>-1002325.92</v>
      </c>
      <c r="AG271" s="32">
        <f>ROUND(VLOOKUP($B271,'3.ข้อมูลงบทดลองปัจจุบัน'!$A$5:$CL$846,32,0),2)</f>
        <v>-270044.62</v>
      </c>
      <c r="AH271" s="32">
        <f>ROUND(VLOOKUP($B271,'3.ข้อมูลงบทดลองปัจจุบัน'!$A$5:$CL$846,33,0),2)</f>
        <v>-1692164.57</v>
      </c>
      <c r="AI271" s="32">
        <f>ROUND(VLOOKUP($B271,'3.ข้อมูลงบทดลองปัจจุบัน'!$A$5:$CL$846,34,0),2)</f>
        <v>-231578.89</v>
      </c>
      <c r="AJ271" s="32">
        <f>ROUND(VLOOKUP($B271,'3.ข้อมูลงบทดลองปัจจุบัน'!$A$5:$CL$846,35,0),2)</f>
        <v>-346451.15</v>
      </c>
      <c r="AK271" s="32">
        <f>ROUND(VLOOKUP($B271,'3.ข้อมูลงบทดลองปัจจุบัน'!$A$5:$CL$846,36,0),2)</f>
        <v>-130317.05</v>
      </c>
      <c r="AL271" s="32">
        <f>ROUND(VLOOKUP($B271,'3.ข้อมูลงบทดลองปัจจุบัน'!$A$5:$CL$846,37,0),2)</f>
        <v>-27042707.510000002</v>
      </c>
      <c r="AM271" s="32">
        <f>ROUND(VLOOKUP($B271,'3.ข้อมูลงบทดลองปัจจุบัน'!$A$5:$CL$846,38,0),2)</f>
        <v>-135753.29999999999</v>
      </c>
      <c r="AN271" s="32">
        <f>ROUND(VLOOKUP($B271,'3.ข้อมูลงบทดลองปัจจุบัน'!$A$5:$CL$846,39,0),2)</f>
        <v>-780274.62</v>
      </c>
      <c r="AO271" s="32">
        <f>ROUND(VLOOKUP($B271,'3.ข้อมูลงบทดลองปัจจุบัน'!$A$5:$CL$846,40,0),2)</f>
        <v>-1418945.88</v>
      </c>
      <c r="AP271" s="32">
        <f>ROUND(VLOOKUP($B271,'3.ข้อมูลงบทดลองปัจจุบัน'!$A$5:$CL$846,41,0),2)</f>
        <v>-1309474.55</v>
      </c>
      <c r="AQ271" s="32">
        <f>ROUND(VLOOKUP($B271,'3.ข้อมูลงบทดลองปัจจุบัน'!$A$5:$CL$846,42,0),2)</f>
        <v>-365465.12</v>
      </c>
      <c r="AR271" s="32">
        <f>ROUND(VLOOKUP($B271,'3.ข้อมูลงบทดลองปัจจุบัน'!$A$5:$CL$846,43,0),2)</f>
        <v>-365811.68</v>
      </c>
      <c r="AS271" s="32">
        <f>ROUND(VLOOKUP($B271,'3.ข้อมูลงบทดลองปัจจุบัน'!$A$5:$CL$846,44,0),2)</f>
        <v>-5719439.3300000001</v>
      </c>
      <c r="AT271" s="32">
        <f>ROUND(VLOOKUP($B271,'3.ข้อมูลงบทดลองปัจจุบัน'!$A$5:$CL$846,45,0),2)</f>
        <v>-2694568.64</v>
      </c>
      <c r="AU271" s="32">
        <f>ROUND(VLOOKUP($B271,'3.ข้อมูลงบทดลองปัจจุบัน'!$A$5:$CL$846,46,0),2)</f>
        <v>-1408715.51</v>
      </c>
      <c r="AV271" s="32">
        <f>ROUND(VLOOKUP($B271,'3.ข้อมูลงบทดลองปัจจุบัน'!$A$5:$CL$846,47,0),2)</f>
        <v>-1547387.17</v>
      </c>
      <c r="AW271" s="32">
        <f>ROUND(VLOOKUP($B271,'3.ข้อมูลงบทดลองปัจจุบัน'!$A$5:$CL$846,48,0),2)</f>
        <v>-332930.21999999997</v>
      </c>
      <c r="AX271" s="32">
        <f>ROUND(VLOOKUP($B271,'3.ข้อมูลงบทดลองปัจจุบัน'!$A$5:$CL$846,49,0),2)</f>
        <v>-572742.61</v>
      </c>
      <c r="AY271" s="32">
        <f>ROUND(VLOOKUP($B271,'3.ข้อมูลงบทดลองปัจจุบัน'!$A$5:$CL$846,50,0),2)</f>
        <v>-793143.49</v>
      </c>
      <c r="AZ271" s="32">
        <f>ROUND(VLOOKUP($B271,'3.ข้อมูลงบทดลองปัจจุบัน'!$A$5:$CL$846,51,0),2)</f>
        <v>-178479.12</v>
      </c>
      <c r="BA271" s="32">
        <f>ROUND(VLOOKUP($B271,'3.ข้อมูลงบทดลองปัจจุบัน'!$A$5:$CL$846,52,0),2)</f>
        <v>-385281.81</v>
      </c>
      <c r="BB271" s="32">
        <f>ROUND(VLOOKUP($B271,'3.ข้อมูลงบทดลองปัจจุบัน'!$A$5:$CL$846,53,0),2)</f>
        <v>-7876291.7999999998</v>
      </c>
      <c r="BC271" s="32">
        <f>ROUND(VLOOKUP($B271,'3.ข้อมูลงบทดลองปัจจุบัน'!$A$5:$CL$846,54,0),2)</f>
        <v>-282660.74</v>
      </c>
      <c r="BD271" s="32">
        <f>ROUND(VLOOKUP($B271,'3.ข้อมูลงบทดลองปัจจุบัน'!$A$5:$CL$846,55,0),2)</f>
        <v>-17221942.350000001</v>
      </c>
      <c r="BE271" s="32">
        <f>ROUND(VLOOKUP($B271,'3.ข้อมูลงบทดลองปัจจุบัน'!$A$5:$CL$846,56,0),2)</f>
        <v>-10098801.48</v>
      </c>
      <c r="BF271" s="32">
        <f>ROUND(VLOOKUP($B271,'3.ข้อมูลงบทดลองปัจจุบัน'!$A$5:$CL$846,57,0),2)</f>
        <v>-299557.09000000003</v>
      </c>
      <c r="BG271" s="32">
        <f>ROUND(VLOOKUP($B271,'3.ข้อมูลงบทดลองปัจจุบัน'!$A$5:$CL$846,58,0),2)</f>
        <v>-345891.51</v>
      </c>
      <c r="BH271" s="32">
        <f>ROUND(VLOOKUP($B271,'3.ข้อมูลงบทดลองปัจจุบัน'!$A$5:$CL$846,59,0),2)</f>
        <v>-8606567.1699999999</v>
      </c>
      <c r="BI271" s="32">
        <f>ROUND(VLOOKUP($B271,'3.ข้อมูลงบทดลองปัจจุบัน'!$A$5:$CL$846,60,0),2)</f>
        <v>-123128.18</v>
      </c>
      <c r="BJ271" s="32">
        <f>ROUND(VLOOKUP($B271,'3.ข้อมูลงบทดลองปัจจุบัน'!$A$5:$CL$846,61,0),2)</f>
        <v>-276327.06</v>
      </c>
      <c r="BK271" s="32">
        <f>ROUND(VLOOKUP($B271,'3.ข้อมูลงบทดลองปัจจุบัน'!$A$5:$CL$846,62,0),2)</f>
        <v>-660361.18000000005</v>
      </c>
      <c r="BL271" s="32">
        <f>ROUND(VLOOKUP($B271,'3.ข้อมูลงบทดลองปัจจุบัน'!$A$5:$CL$846,63,0),2)</f>
        <v>-267987.20000000001</v>
      </c>
      <c r="BM271" s="32">
        <f>ROUND(VLOOKUP($B271,'3.ข้อมูลงบทดลองปัจจุบัน'!$A$5:$CL$846,64,0),2)</f>
        <v>-6948533.2400000002</v>
      </c>
      <c r="BN271" s="32">
        <f>ROUND(VLOOKUP($B271,'3.ข้อมูลงบทดลองปัจจุบัน'!$A$5:$CL$846,65,0),2)</f>
        <v>-802856.66</v>
      </c>
      <c r="BO271" s="32">
        <f>ROUND(VLOOKUP($B271,'3.ข้อมูลงบทดลองปัจจุบัน'!$A$5:$CL$846,66,0),2)</f>
        <v>-802480.69</v>
      </c>
      <c r="BP271" s="32">
        <f>ROUND(VLOOKUP($B271,'3.ข้อมูลงบทดลองปัจจุบัน'!$A$5:$CL$846,67,0),2)</f>
        <v>-446256.19</v>
      </c>
      <c r="BQ271" s="32">
        <f>ROUND(VLOOKUP($B271,'3.ข้อมูลงบทดลองปัจจุบัน'!$A$5:$CL$846,68,0),2)</f>
        <v>-501709.35</v>
      </c>
      <c r="BR271" s="32">
        <f>ROUND(VLOOKUP($B271,'3.ข้อมูลงบทดลองปัจจุบัน'!$A$5:$CL$846,69,0),2)</f>
        <v>-367760.99</v>
      </c>
      <c r="BS271" s="32">
        <f>ROUND(VLOOKUP($B271,'3.ข้อมูลงบทดลองปัจจุบัน'!$A$5:$CL$846,70,0),2)</f>
        <v>-52122684.469999999</v>
      </c>
      <c r="BT271" s="32">
        <f>ROUND(VLOOKUP($B271,'3.ข้อมูลงบทดลองปัจจุบัน'!$A$5:$CL$846,71,0),2)</f>
        <v>-1016592.33</v>
      </c>
      <c r="BU271" s="32">
        <f>ROUND(VLOOKUP($B271,'3.ข้อมูลงบทดลองปัจจุบัน'!$A$5:$CL$846,72,0),2)</f>
        <v>-3497327.15</v>
      </c>
      <c r="BV271" s="32">
        <f>ROUND(VLOOKUP($B271,'3.ข้อมูลงบทดลองปัจจุบัน'!$A$5:$CL$846,73,0),2)</f>
        <v>-6490855.46</v>
      </c>
      <c r="BW271" s="32">
        <f>ROUND(VLOOKUP($B271,'3.ข้อมูลงบทดลองปัจจุบัน'!$A$5:$CL$846,74,0),2)</f>
        <v>-131652.51999999999</v>
      </c>
      <c r="BX271" s="32">
        <f>ROUND(VLOOKUP($B271,'3.ข้อมูลงบทดลองปัจจุบัน'!$A$5:$CL$846,75,0),2)</f>
        <v>-420679.87</v>
      </c>
      <c r="BY271" s="32">
        <f>ROUND(VLOOKUP($B271,'3.ข้อมูลงบทดลองปัจจุบัน'!$A$5:$CL$846,76,0),2)</f>
        <v>-3830744.8</v>
      </c>
      <c r="BZ271" s="32">
        <f>ROUND(VLOOKUP($B271,'3.ข้อมูลงบทดลองปัจจุบัน'!$A$5:$CL$846,77,0),2)</f>
        <v>-109833.42</v>
      </c>
      <c r="CA271" s="32">
        <f>ROUND(VLOOKUP($B271,'3.ข้อมูลงบทดลองปัจจุบัน'!$A$5:$CL$846,78,0),2)</f>
        <v>-665317.25</v>
      </c>
      <c r="CB271" s="32">
        <f>ROUND(VLOOKUP($B271,'3.ข้อมูลงบทดลองปัจจุบัน'!$A$5:$CL$846,79,0),2)</f>
        <v>-881687.79</v>
      </c>
      <c r="CC271" s="32">
        <f>ROUND(VLOOKUP($B271,'3.ข้อมูลงบทดลองปัจจุบัน'!$A$5:$CL$846,80,0),2)</f>
        <v>-1972702.79</v>
      </c>
      <c r="CD271" s="32">
        <f>ROUND(VLOOKUP($B271,'3.ข้อมูลงบทดลองปัจจุบัน'!$A$5:$CL$846,81,0),2)</f>
        <v>-2306812.08</v>
      </c>
      <c r="CE271" s="32">
        <f>ROUND(VLOOKUP($B271,'3.ข้อมูลงบทดลองปัจจุบัน'!$A$5:$CL$846,82,0),2)</f>
        <v>-818081.86</v>
      </c>
      <c r="CF271" s="32">
        <f>ROUND(VLOOKUP($B271,'3.ข้อมูลงบทดลองปัจจุบัน'!$A$5:$CL$846,83,0),2)</f>
        <v>-1334367.49</v>
      </c>
      <c r="CG271" s="32">
        <f>ROUND(VLOOKUP($B271,'3.ข้อมูลงบทดลองปัจจุบัน'!$A$5:$CL$846,84,0),2)</f>
        <v>-280930.06</v>
      </c>
      <c r="CH271" s="32">
        <f>ROUND(VLOOKUP($B271,'3.ข้อมูลงบทดลองปัจจุบัน'!$A$5:$CL$846,85,0),2)</f>
        <v>-135446.20000000001</v>
      </c>
      <c r="CI271" s="32">
        <f>ROUND(VLOOKUP($B271,'3.ข้อมูลงบทดลองปัจจุบัน'!$A$5:$CL$846,86,0),2)</f>
        <v>-47788.83</v>
      </c>
      <c r="CJ271" s="32">
        <f>ROUND(VLOOKUP($B271,'3.ข้อมูลงบทดลองปัจจุบัน'!$A$5:$CL$846,87,0),2)</f>
        <v>-504734.8</v>
      </c>
      <c r="CK271" s="32">
        <f>ROUND(VLOOKUP($B271,'3.ข้อมูลงบทดลองปัจจุบัน'!$A$5:$CL$846,88,0),2)</f>
        <v>-3978071.51</v>
      </c>
      <c r="CL271" s="32">
        <f>ROUND(VLOOKUP($B271,'3.ข้อมูลงบทดลองปัจจุบัน'!$A$5:$CL$846,89,0),2)</f>
        <v>-302526.28000000003</v>
      </c>
      <c r="CM271" s="32">
        <f>ROUND(VLOOKUP($B271,'3.ข้อมูลงบทดลองปัจจุบัน'!$A$5:$CL$846,90,0),2)</f>
        <v>-149871.29999999999</v>
      </c>
      <c r="CO271" s="75"/>
    </row>
    <row r="272" spans="1:94" x14ac:dyDescent="0.7">
      <c r="A272" s="119" t="s">
        <v>2332</v>
      </c>
      <c r="B272" s="101" t="s">
        <v>426</v>
      </c>
      <c r="C272" s="120" t="s">
        <v>427</v>
      </c>
      <c r="D272" s="32">
        <f>ROUND(VLOOKUP($B272,'3.ข้อมูลงบทดลองปัจจุบัน'!$A$5:$CL$846,3,0),2)</f>
        <v>13775191.48</v>
      </c>
      <c r="E272" s="32">
        <f>ROUND(VLOOKUP($B272,'3.ข้อมูลงบทดลองปัจจุบัน'!$A$5:$CL$846,4,0),2)</f>
        <v>121165.58</v>
      </c>
      <c r="F272" s="32">
        <f>ROUND(VLOOKUP($B272,'3.ข้อมูลงบทดลองปัจจุบัน'!$A$5:$CL$846,5,0),2)</f>
        <v>358124.13</v>
      </c>
      <c r="G272" s="32">
        <f>ROUND(VLOOKUP($B272,'3.ข้อมูลงบทดลองปัจจุบัน'!$A$5:$CL$846,6,0),2)</f>
        <v>149298.17000000001</v>
      </c>
      <c r="H272" s="32">
        <f>ROUND(VLOOKUP($B272,'3.ข้อมูลงบทดลองปัจจุบัน'!$A$5:$CL$846,7,0),2)</f>
        <v>52178.07</v>
      </c>
      <c r="I272" s="32">
        <f>ROUND(VLOOKUP($B272,'3.ข้อมูลงบทดลองปัจจุบัน'!$A$5:$CL$846,8,0),2)</f>
        <v>498375.46</v>
      </c>
      <c r="J272" s="32">
        <f>ROUND(VLOOKUP($B272,'3.ข้อมูลงบทดลองปัจจุบัน'!$A$5:$CL$846,9,0),2)</f>
        <v>204739.23</v>
      </c>
      <c r="K272" s="32">
        <f>ROUND(VLOOKUP($B272,'3.ข้อมูลงบทดลองปัจจุบัน'!$A$5:$CL$846,10,0),2)</f>
        <v>1986743.07</v>
      </c>
      <c r="L272" s="32">
        <f>ROUND(VLOOKUP($B272,'3.ข้อมูลงบทดลองปัจจุบัน'!$A$5:$CL$846,11,0),2)</f>
        <v>52693.4</v>
      </c>
      <c r="M272" s="32">
        <f>ROUND(VLOOKUP($B272,'3.ข้อมูลงบทดลองปัจจุบัน'!$A$5:$CL$846,12,0),2)</f>
        <v>89754.43</v>
      </c>
      <c r="N272" s="32">
        <f>ROUND(VLOOKUP($B272,'3.ข้อมูลงบทดลองปัจจุบัน'!$A$5:$CL$846,13,0),2)</f>
        <v>867651.9</v>
      </c>
      <c r="O272" s="32">
        <f>ROUND(VLOOKUP($B272,'3.ข้อมูลงบทดลองปัจจุบัน'!$A$5:$CL$846,14,0),2)</f>
        <v>856.43</v>
      </c>
      <c r="P272" s="32">
        <f>ROUND(VLOOKUP($B272,'3.ข้อมูลงบทดลองปัจจุบัน'!$A$5:$CL$846,15,0),2)</f>
        <v>3772157.02</v>
      </c>
      <c r="Q272" s="32">
        <f>ROUND(VLOOKUP($B272,'3.ข้อมูลงบทดลองปัจจุบัน'!$A$5:$CL$846,16,0),2)</f>
        <v>84495.24</v>
      </c>
      <c r="R272" s="32">
        <f>ROUND(VLOOKUP($B272,'3.ข้อมูลงบทดลองปัจจุบัน'!$A$5:$CL$846,17,0),2)</f>
        <v>370738.9</v>
      </c>
      <c r="S272" s="32">
        <f>ROUND(VLOOKUP($B272,'3.ข้อมูลงบทดลองปัจจุบัน'!$A$5:$CL$846,18,0),2)</f>
        <v>947676.46</v>
      </c>
      <c r="T272" s="32">
        <f>ROUND(VLOOKUP($B272,'3.ข้อมูลงบทดลองปัจจุบัน'!$A$5:$CL$846,19,0),2)</f>
        <v>64826.64</v>
      </c>
      <c r="U272" s="32">
        <f>ROUND(VLOOKUP($B272,'3.ข้อมูลงบทดลองปัจจุบัน'!$A$5:$CL$846,20,0),2)</f>
        <v>168835.81</v>
      </c>
      <c r="V272" s="32">
        <f>ROUND(VLOOKUP($B272,'3.ข้อมูลงบทดลองปัจจุบัน'!$A$5:$CL$846,21,0),2)</f>
        <v>856310.7</v>
      </c>
      <c r="W272" s="32">
        <f>ROUND(VLOOKUP($B272,'3.ข้อมูลงบทดลองปัจจุบัน'!$A$5:$CL$846,22,0),2)</f>
        <v>32792.699999999997</v>
      </c>
      <c r="X272" s="32">
        <f>ROUND(VLOOKUP($B272,'3.ข้อมูลงบทดลองปัจจุบัน'!$A$5:$CL$846,23,0),2)</f>
        <v>10300328.710000001</v>
      </c>
      <c r="Y272" s="32">
        <f>ROUND(VLOOKUP($B272,'3.ข้อมูลงบทดลองปัจจุบัน'!$A$5:$CL$846,24,0),2)</f>
        <v>86393.81</v>
      </c>
      <c r="Z272" s="32">
        <f>ROUND(VLOOKUP($B272,'3.ข้อมูลงบทดลองปัจจุบัน'!$A$5:$CL$846,25,0),2)</f>
        <v>126507.98</v>
      </c>
      <c r="AA272" s="32">
        <f>ROUND(VLOOKUP($B272,'3.ข้อมูลงบทดลองปัจจุบัน'!$A$5:$CL$846,26,0),2)</f>
        <v>87226.77</v>
      </c>
      <c r="AB272" s="32">
        <f>ROUND(VLOOKUP($B272,'3.ข้อมูลงบทดลองปัจจุบัน'!$A$5:$CL$846,27,0),2)</f>
        <v>152989.41</v>
      </c>
      <c r="AC272" s="32">
        <f>ROUND(VLOOKUP($B272,'3.ข้อมูลงบทดลองปัจจุบัน'!$A$5:$CL$846,28,0),2)</f>
        <v>138364.16</v>
      </c>
      <c r="AD272" s="32">
        <f>ROUND(VLOOKUP($B272,'3.ข้อมูลงบทดลองปัจจุบัน'!$A$5:$CL$846,29,0),2)</f>
        <v>165744.01999999999</v>
      </c>
      <c r="AE272" s="32">
        <f>ROUND(VLOOKUP($B272,'3.ข้อมูลงบทดลองปัจจุบัน'!$A$5:$CL$846,30,0),2)</f>
        <v>461770.71</v>
      </c>
      <c r="AF272" s="32">
        <f>ROUND(VLOOKUP($B272,'3.ข้อมูลงบทดลองปัจจุบัน'!$A$5:$CL$846,31,0),2)</f>
        <v>86144.639999999999</v>
      </c>
      <c r="AG272" s="32">
        <f>ROUND(VLOOKUP($B272,'3.ข้อมูลงบทดลองปัจจุบัน'!$A$5:$CL$846,32,0),2)</f>
        <v>96402.51</v>
      </c>
      <c r="AH272" s="32">
        <f>ROUND(VLOOKUP($B272,'3.ข้อมูลงบทดลองปัจจุบัน'!$A$5:$CL$846,33,0),2)</f>
        <v>157939.23000000001</v>
      </c>
      <c r="AI272" s="32">
        <f>ROUND(VLOOKUP($B272,'3.ข้อมูลงบทดลองปัจจุบัน'!$A$5:$CL$846,34,0),2)</f>
        <v>317640.42</v>
      </c>
      <c r="AJ272" s="32">
        <f>ROUND(VLOOKUP($B272,'3.ข้อมูลงบทดลองปัจจุบัน'!$A$5:$CL$846,35,0),2)</f>
        <v>64939.18</v>
      </c>
      <c r="AK272" s="32">
        <f>ROUND(VLOOKUP($B272,'3.ข้อมูลงบทดลองปัจจุบัน'!$A$5:$CL$846,36,0),2)</f>
        <v>98775.679999999993</v>
      </c>
      <c r="AL272" s="32">
        <f>ROUND(VLOOKUP($B272,'3.ข้อมูลงบทดลองปัจจุบัน'!$A$5:$CL$846,37,0),2)</f>
        <v>26561730.809999999</v>
      </c>
      <c r="AM272" s="32">
        <f>ROUND(VLOOKUP($B272,'3.ข้อมูลงบทดลองปัจจุบัน'!$A$5:$CL$846,38,0),2)</f>
        <v>117941.38</v>
      </c>
      <c r="AN272" s="32">
        <f>ROUND(VLOOKUP($B272,'3.ข้อมูลงบทดลองปัจจุบัน'!$A$5:$CL$846,39,0),2)</f>
        <v>204008.67</v>
      </c>
      <c r="AO272" s="32">
        <f>ROUND(VLOOKUP($B272,'3.ข้อมูลงบทดลองปัจจุบัน'!$A$5:$CL$846,40,0),2)</f>
        <v>153413.59</v>
      </c>
      <c r="AP272" s="32">
        <f>ROUND(VLOOKUP($B272,'3.ข้อมูลงบทดลองปัจจุบัน'!$A$5:$CL$846,41,0),2)</f>
        <v>386779.71</v>
      </c>
      <c r="AQ272" s="32">
        <f>ROUND(VLOOKUP($B272,'3.ข้อมูลงบทดลองปัจจุบัน'!$A$5:$CL$846,42,0),2)</f>
        <v>96123</v>
      </c>
      <c r="AR272" s="32">
        <f>ROUND(VLOOKUP($B272,'3.ข้อมูลงบทดลองปัจจุบัน'!$A$5:$CL$846,43,0),2)</f>
        <v>597699.06999999995</v>
      </c>
      <c r="AS272" s="32">
        <f>ROUND(VLOOKUP($B272,'3.ข้อมูลงบทดลองปัจจุบัน'!$A$5:$CL$846,44,0),2)</f>
        <v>1857295.27</v>
      </c>
      <c r="AT272" s="32">
        <f>ROUND(VLOOKUP($B272,'3.ข้อมูลงบทดลองปัจจุบัน'!$A$5:$CL$846,45,0),2)</f>
        <v>111978.77</v>
      </c>
      <c r="AU272" s="32">
        <f>ROUND(VLOOKUP($B272,'3.ข้อมูลงบทดลองปัจจุบัน'!$A$5:$CL$846,46,0),2)</f>
        <v>162000.34</v>
      </c>
      <c r="AV272" s="32">
        <f>ROUND(VLOOKUP($B272,'3.ข้อมูลงบทดลองปัจจุบัน'!$A$5:$CL$846,47,0),2)</f>
        <v>512385.56</v>
      </c>
      <c r="AW272" s="32">
        <f>ROUND(VLOOKUP($B272,'3.ข้อมูลงบทดลองปัจจุบัน'!$A$5:$CL$846,48,0),2)</f>
        <v>330578.88</v>
      </c>
      <c r="AX272" s="32">
        <f>ROUND(VLOOKUP($B272,'3.ข้อมูลงบทดลองปัจจุบัน'!$A$5:$CL$846,49,0),2)</f>
        <v>25776.400000000001</v>
      </c>
      <c r="AY272" s="32">
        <f>ROUND(VLOOKUP($B272,'3.ข้อมูลงบทดลองปัจจุบัน'!$A$5:$CL$846,50,0),2)</f>
        <v>279264.86</v>
      </c>
      <c r="AZ272" s="32">
        <f>ROUND(VLOOKUP($B272,'3.ข้อมูลงบทดลองปัจจุบัน'!$A$5:$CL$846,51,0),2)</f>
        <v>62307.76</v>
      </c>
      <c r="BA272" s="32">
        <f>ROUND(VLOOKUP($B272,'3.ข้อมูลงบทดลองปัจจุบัน'!$A$5:$CL$846,52,0),2)</f>
        <v>70348.38</v>
      </c>
      <c r="BB272" s="32">
        <f>ROUND(VLOOKUP($B272,'3.ข้อมูลงบทดลองปัจจุบัน'!$A$5:$CL$846,53,0),2)</f>
        <v>1721324.8</v>
      </c>
      <c r="BC272" s="32">
        <f>ROUND(VLOOKUP($B272,'3.ข้อมูลงบทดลองปัจจุบัน'!$A$5:$CL$846,54,0),2)</f>
        <v>93519.85</v>
      </c>
      <c r="BD272" s="32">
        <f>ROUND(VLOOKUP($B272,'3.ข้อมูลงบทดลองปัจจุบัน'!$A$5:$CL$846,55,0),2)</f>
        <v>7300733.4100000001</v>
      </c>
      <c r="BE272" s="32">
        <f>ROUND(VLOOKUP($B272,'3.ข้อมูลงบทดลองปัจจุบัน'!$A$5:$CL$846,56,0),2)</f>
        <v>2638164.11</v>
      </c>
      <c r="BF272" s="32">
        <f>ROUND(VLOOKUP($B272,'3.ข้อมูลงบทดลองปัจจุบัน'!$A$5:$CL$846,57,0),2)</f>
        <v>124160.86</v>
      </c>
      <c r="BG272" s="32">
        <f>ROUND(VLOOKUP($B272,'3.ข้อมูลงบทดลองปัจจุบัน'!$A$5:$CL$846,58,0),2)</f>
        <v>79522.990000000005</v>
      </c>
      <c r="BH272" s="32">
        <f>ROUND(VLOOKUP($B272,'3.ข้อมูลงบทดลองปัจจุบัน'!$A$5:$CL$846,59,0),2)</f>
        <v>2399183.65</v>
      </c>
      <c r="BI272" s="32">
        <f>ROUND(VLOOKUP($B272,'3.ข้อมูลงบทดลองปัจจุบัน'!$A$5:$CL$846,60,0),2)</f>
        <v>47482.71</v>
      </c>
      <c r="BJ272" s="32">
        <f>ROUND(VLOOKUP($B272,'3.ข้อมูลงบทดลองปัจจุบัน'!$A$5:$CL$846,61,0),2)</f>
        <v>32795.480000000003</v>
      </c>
      <c r="BK272" s="32">
        <f>ROUND(VLOOKUP($B272,'3.ข้อมูลงบทดลองปัจจุบัน'!$A$5:$CL$846,62,0),2)</f>
        <v>1249.8</v>
      </c>
      <c r="BL272" s="32">
        <f>ROUND(VLOOKUP($B272,'3.ข้อมูลงบทดลองปัจจุบัน'!$A$5:$CL$846,63,0),2)</f>
        <v>0</v>
      </c>
      <c r="BM272" s="32">
        <f>ROUND(VLOOKUP($B272,'3.ข้อมูลงบทดลองปัจจุบัน'!$A$5:$CL$846,64,0),2)</f>
        <v>5377763.3399999999</v>
      </c>
      <c r="BN272" s="32">
        <f>ROUND(VLOOKUP($B272,'3.ข้อมูลงบทดลองปัจจุบัน'!$A$5:$CL$846,65,0),2)</f>
        <v>265892.92</v>
      </c>
      <c r="BO272" s="32">
        <f>ROUND(VLOOKUP($B272,'3.ข้อมูลงบทดลองปัจจุบัน'!$A$5:$CL$846,66,0),2)</f>
        <v>67895.5</v>
      </c>
      <c r="BP272" s="32">
        <f>ROUND(VLOOKUP($B272,'3.ข้อมูลงบทดลองปัจจุบัน'!$A$5:$CL$846,67,0),2)</f>
        <v>1835869.79</v>
      </c>
      <c r="BQ272" s="32">
        <f>ROUND(VLOOKUP($B272,'3.ข้อมูลงบทดลองปัจจุบัน'!$A$5:$CL$846,68,0),2)</f>
        <v>187300.05</v>
      </c>
      <c r="BR272" s="32">
        <f>ROUND(VLOOKUP($B272,'3.ข้อมูลงบทดลองปัจจุบัน'!$A$5:$CL$846,69,0),2)</f>
        <v>86604.36</v>
      </c>
      <c r="BS272" s="32">
        <f>ROUND(VLOOKUP($B272,'3.ข้อมูลงบทดลองปัจจุบัน'!$A$5:$CL$846,70,0),2)</f>
        <v>27545334.199999999</v>
      </c>
      <c r="BT272" s="32">
        <f>ROUND(VLOOKUP($B272,'3.ข้อมูลงบทดลองปัจจุบัน'!$A$5:$CL$846,71,0),2)</f>
        <v>125199.07</v>
      </c>
      <c r="BU272" s="32">
        <f>ROUND(VLOOKUP($B272,'3.ข้อมูลงบทดลองปัจจุบัน'!$A$5:$CL$846,72,0),2)</f>
        <v>56329.65</v>
      </c>
      <c r="BV272" s="32">
        <f>ROUND(VLOOKUP($B272,'3.ข้อมูลงบทดลองปัจจุบัน'!$A$5:$CL$846,73,0),2)</f>
        <v>5475857.5999999996</v>
      </c>
      <c r="BW272" s="32">
        <f>ROUND(VLOOKUP($B272,'3.ข้อมูลงบทดลองปัจจุบัน'!$A$5:$CL$846,74,0),2)</f>
        <v>1035</v>
      </c>
      <c r="BX272" s="32">
        <f>ROUND(VLOOKUP($B272,'3.ข้อมูลงบทดลองปัจจุบัน'!$A$5:$CL$846,75,0),2)</f>
        <v>129617.11</v>
      </c>
      <c r="BY272" s="32">
        <f>ROUND(VLOOKUP($B272,'3.ข้อมูลงบทดลองปัจจุบัน'!$A$5:$CL$846,76,0),2)</f>
        <v>524533.19999999995</v>
      </c>
      <c r="BZ272" s="32">
        <f>ROUND(VLOOKUP($B272,'3.ข้อมูลงบทดลองปัจจุบัน'!$A$5:$CL$846,77,0),2)</f>
        <v>224542.74</v>
      </c>
      <c r="CA272" s="32">
        <f>ROUND(VLOOKUP($B272,'3.ข้อมูลงบทดลองปัจจุบัน'!$A$5:$CL$846,78,0),2)</f>
        <v>62706.02</v>
      </c>
      <c r="CB272" s="32">
        <f>ROUND(VLOOKUP($B272,'3.ข้อมูลงบทดลองปัจจุบัน'!$A$5:$CL$846,79,0),2)</f>
        <v>199284.12</v>
      </c>
      <c r="CC272" s="32">
        <f>ROUND(VLOOKUP($B272,'3.ข้อมูลงบทดลองปัจจุบัน'!$A$5:$CL$846,80,0),2)</f>
        <v>7523.41</v>
      </c>
      <c r="CD272" s="32">
        <f>ROUND(VLOOKUP($B272,'3.ข้อมูลงบทดลองปัจจุบัน'!$A$5:$CL$846,81,0),2)</f>
        <v>483265.54</v>
      </c>
      <c r="CE272" s="32">
        <f>ROUND(VLOOKUP($B272,'3.ข้อมูลงบทดลองปัจจุบัน'!$A$5:$CL$846,82,0),2)</f>
        <v>208117.79</v>
      </c>
      <c r="CF272" s="32">
        <f>ROUND(VLOOKUP($B272,'3.ข้อมูลงบทดลองปัจจุบัน'!$A$5:$CL$846,83,0),2)</f>
        <v>553163.15</v>
      </c>
      <c r="CG272" s="32">
        <f>ROUND(VLOOKUP($B272,'3.ข้อมูลงบทดลองปัจจุบัน'!$A$5:$CL$846,84,0),2)</f>
        <v>179371.25</v>
      </c>
      <c r="CH272" s="32">
        <f>ROUND(VLOOKUP($B272,'3.ข้อมูลงบทดลองปัจจุบัน'!$A$5:$CL$846,85,0),2)</f>
        <v>58073.15</v>
      </c>
      <c r="CI272" s="32">
        <f>ROUND(VLOOKUP($B272,'3.ข้อมูลงบทดลองปัจจุบัน'!$A$5:$CL$846,86,0),2)</f>
        <v>98886.41</v>
      </c>
      <c r="CJ272" s="32">
        <f>ROUND(VLOOKUP($B272,'3.ข้อมูลงบทดลองปัจจุบัน'!$A$5:$CL$846,87,0),2)</f>
        <v>18829.02</v>
      </c>
      <c r="CK272" s="32">
        <f>ROUND(VLOOKUP($B272,'3.ข้อมูลงบทดลองปัจจุบัน'!$A$5:$CL$846,88,0),2)</f>
        <v>544715.18999999994</v>
      </c>
      <c r="CL272" s="32">
        <f>ROUND(VLOOKUP($B272,'3.ข้อมูลงบทดลองปัจจุบัน'!$A$5:$CL$846,89,0),2)</f>
        <v>72665.100000000006</v>
      </c>
      <c r="CM272" s="32">
        <f>ROUND(VLOOKUP($B272,'3.ข้อมูลงบทดลองปัจจุบัน'!$A$5:$CL$846,90,0),2)</f>
        <v>82734.5</v>
      </c>
      <c r="CO272" s="75"/>
      <c r="CP272" s="102"/>
    </row>
    <row r="273" spans="1:94" x14ac:dyDescent="0.7">
      <c r="A273" s="119" t="s">
        <v>2332</v>
      </c>
      <c r="B273" s="101" t="s">
        <v>435</v>
      </c>
      <c r="C273" s="120" t="s">
        <v>1517</v>
      </c>
      <c r="D273" s="32">
        <f>ROUND(VLOOKUP($B273,'3.ข้อมูลงบทดลองปัจจุบัน'!$A$5:$CL$846,3,0),2)</f>
        <v>-906978.69</v>
      </c>
      <c r="E273" s="32">
        <f>ROUND(VLOOKUP($B273,'3.ข้อมูลงบทดลองปัจจุบัน'!$A$5:$CL$846,4,0),2)</f>
        <v>-103070.72</v>
      </c>
      <c r="F273" s="32">
        <f>ROUND(VLOOKUP($B273,'3.ข้อมูลงบทดลองปัจจุบัน'!$A$5:$CL$846,5,0),2)</f>
        <v>-187704.76</v>
      </c>
      <c r="G273" s="32">
        <f>ROUND(VLOOKUP($B273,'3.ข้อมูลงบทดลองปัจจุบัน'!$A$5:$CL$846,6,0),2)</f>
        <v>-26412.34</v>
      </c>
      <c r="H273" s="32">
        <f>ROUND(VLOOKUP($B273,'3.ข้อมูลงบทดลองปัจจุบัน'!$A$5:$CL$846,7,0),2)</f>
        <v>-36368.85</v>
      </c>
      <c r="I273" s="32">
        <f>ROUND(VLOOKUP($B273,'3.ข้อมูลงบทดลองปัจจุบัน'!$A$5:$CL$846,8,0),2)</f>
        <v>-151939.99</v>
      </c>
      <c r="J273" s="32">
        <f>ROUND(VLOOKUP($B273,'3.ข้อมูลงบทดลองปัจจุบัน'!$A$5:$CL$846,9,0),2)</f>
        <v>-70579.11</v>
      </c>
      <c r="K273" s="32">
        <f>ROUND(VLOOKUP($B273,'3.ข้อมูลงบทดลองปัจจุบัน'!$A$5:$CL$846,10,0),2)</f>
        <v>-103585.65</v>
      </c>
      <c r="L273" s="32">
        <f>ROUND(VLOOKUP($B273,'3.ข้อมูลงบทดลองปัจจุบัน'!$A$5:$CL$846,11,0),2)</f>
        <v>-537.05999999999995</v>
      </c>
      <c r="M273" s="32">
        <f>ROUND(VLOOKUP($B273,'3.ข้อมูลงบทดลองปัจจุบัน'!$A$5:$CL$846,12,0),2)</f>
        <v>-509211.85</v>
      </c>
      <c r="N273" s="32">
        <f>ROUND(VLOOKUP($B273,'3.ข้อมูลงบทดลองปัจจุบัน'!$A$5:$CL$846,13,0),2)</f>
        <v>-388414.91</v>
      </c>
      <c r="O273" s="32">
        <f>ROUND(VLOOKUP($B273,'3.ข้อมูลงบทดลองปัจจุบัน'!$A$5:$CL$846,14,0),2)</f>
        <v>0</v>
      </c>
      <c r="P273" s="32">
        <f>ROUND(VLOOKUP($B273,'3.ข้อมูลงบทดลองปัจจุบัน'!$A$5:$CL$846,15,0),2)</f>
        <v>-1022759.84</v>
      </c>
      <c r="Q273" s="32">
        <f>ROUND(VLOOKUP($B273,'3.ข้อมูลงบทดลองปัจจุบัน'!$A$5:$CL$846,16,0),2)</f>
        <v>-227023.64</v>
      </c>
      <c r="R273" s="32">
        <f>ROUND(VLOOKUP($B273,'3.ข้อมูลงบทดลองปัจจุบัน'!$A$5:$CL$846,17,0),2)</f>
        <v>-89527.039999999994</v>
      </c>
      <c r="S273" s="32">
        <f>ROUND(VLOOKUP($B273,'3.ข้อมูลงบทดลองปัจจุบัน'!$A$5:$CL$846,18,0),2)</f>
        <v>-490628.5</v>
      </c>
      <c r="T273" s="32">
        <f>ROUND(VLOOKUP($B273,'3.ข้อมูลงบทดลองปัจจุบัน'!$A$5:$CL$846,19,0),2)</f>
        <v>-179871.93</v>
      </c>
      <c r="U273" s="32">
        <f>ROUND(VLOOKUP($B273,'3.ข้อมูลงบทดลองปัจจุบัน'!$A$5:$CL$846,20,0),2)</f>
        <v>-40228.839999999997</v>
      </c>
      <c r="V273" s="32">
        <f>ROUND(VLOOKUP($B273,'3.ข้อมูลงบทดลองปัจจุบัน'!$A$5:$CL$846,21,0),2)</f>
        <v>-784914.86</v>
      </c>
      <c r="W273" s="32">
        <f>ROUND(VLOOKUP($B273,'3.ข้อมูลงบทดลองปัจจุบัน'!$A$5:$CL$846,22,0),2)</f>
        <v>-13350.92</v>
      </c>
      <c r="X273" s="32">
        <f>ROUND(VLOOKUP($B273,'3.ข้อมูลงบทดลองปัจจุบัน'!$A$5:$CL$846,23,0),2)</f>
        <v>-1974394.54</v>
      </c>
      <c r="Y273" s="32">
        <f>ROUND(VLOOKUP($B273,'3.ข้อมูลงบทดลองปัจจุบัน'!$A$5:$CL$846,24,0),2)</f>
        <v>-307189.71999999997</v>
      </c>
      <c r="Z273" s="32">
        <f>ROUND(VLOOKUP($B273,'3.ข้อมูลงบทดลองปัจจุบัน'!$A$5:$CL$846,25,0),2)</f>
        <v>-48455.4</v>
      </c>
      <c r="AA273" s="32">
        <f>ROUND(VLOOKUP($B273,'3.ข้อมูลงบทดลองปัจจุบัน'!$A$5:$CL$846,26,0),2)</f>
        <v>-282585.65999999997</v>
      </c>
      <c r="AB273" s="32">
        <f>ROUND(VLOOKUP($B273,'3.ข้อมูลงบทดลองปัจจุบัน'!$A$5:$CL$846,27,0),2)</f>
        <v>0</v>
      </c>
      <c r="AC273" s="32">
        <f>ROUND(VLOOKUP($B273,'3.ข้อมูลงบทดลองปัจจุบัน'!$A$5:$CL$846,28,0),2)</f>
        <v>-249801.11</v>
      </c>
      <c r="AD273" s="32">
        <f>ROUND(VLOOKUP($B273,'3.ข้อมูลงบทดลองปัจจุบัน'!$A$5:$CL$846,29,0),2)</f>
        <v>-40266.120000000003</v>
      </c>
      <c r="AE273" s="32">
        <f>ROUND(VLOOKUP($B273,'3.ข้อมูลงบทดลองปัจจุบัน'!$A$5:$CL$846,30,0),2)</f>
        <v>-284729.63</v>
      </c>
      <c r="AF273" s="32">
        <f>ROUND(VLOOKUP($B273,'3.ข้อมูลงบทดลองปัจจุบัน'!$A$5:$CL$846,31,0),2)</f>
        <v>-135148.44</v>
      </c>
      <c r="AG273" s="32">
        <f>ROUND(VLOOKUP($B273,'3.ข้อมูลงบทดลองปัจจุบัน'!$A$5:$CL$846,32,0),2)</f>
        <v>-90877.97</v>
      </c>
      <c r="AH273" s="32">
        <f>ROUND(VLOOKUP($B273,'3.ข้อมูลงบทดลองปัจจุบัน'!$A$5:$CL$846,33,0),2)</f>
        <v>-350154.1</v>
      </c>
      <c r="AI273" s="32">
        <f>ROUND(VLOOKUP($B273,'3.ข้อมูลงบทดลองปัจจุบัน'!$A$5:$CL$846,34,0),2)</f>
        <v>-55124.95</v>
      </c>
      <c r="AJ273" s="32">
        <f>ROUND(VLOOKUP($B273,'3.ข้อมูลงบทดลองปัจจุบัน'!$A$5:$CL$846,35,0),2)</f>
        <v>-44612.69</v>
      </c>
      <c r="AK273" s="32">
        <f>ROUND(VLOOKUP($B273,'3.ข้อมูลงบทดลองปัจจุบัน'!$A$5:$CL$846,36,0),2)</f>
        <v>-8956.61</v>
      </c>
      <c r="AL273" s="32">
        <f>ROUND(VLOOKUP($B273,'3.ข้อมูลงบทดลองปัจจุบัน'!$A$5:$CL$846,37,0),2)</f>
        <v>-3728865.97</v>
      </c>
      <c r="AM273" s="32">
        <f>ROUND(VLOOKUP($B273,'3.ข้อมูลงบทดลองปัจจุบัน'!$A$5:$CL$846,38,0),2)</f>
        <v>-24575.53</v>
      </c>
      <c r="AN273" s="32">
        <f>ROUND(VLOOKUP($B273,'3.ข้อมูลงบทดลองปัจจุบัน'!$A$5:$CL$846,39,0),2)</f>
        <v>-88160.45</v>
      </c>
      <c r="AO273" s="32">
        <f>ROUND(VLOOKUP($B273,'3.ข้อมูลงบทดลองปัจจุบัน'!$A$5:$CL$846,40,0),2)</f>
        <v>-252128.28</v>
      </c>
      <c r="AP273" s="32">
        <f>ROUND(VLOOKUP($B273,'3.ข้อมูลงบทดลองปัจจุบัน'!$A$5:$CL$846,41,0),2)</f>
        <v>-259408.99</v>
      </c>
      <c r="AQ273" s="32">
        <f>ROUND(VLOOKUP($B273,'3.ข้อมูลงบทดลองปัจจุบัน'!$A$5:$CL$846,42,0),2)</f>
        <v>-54871.11</v>
      </c>
      <c r="AR273" s="32">
        <f>ROUND(VLOOKUP($B273,'3.ข้อมูลงบทดลองปัจจุบัน'!$A$5:$CL$846,43,0),2)</f>
        <v>-64589.68</v>
      </c>
      <c r="AS273" s="32">
        <f>ROUND(VLOOKUP($B273,'3.ข้อมูลงบทดลองปัจจุบัน'!$A$5:$CL$846,44,0),2)</f>
        <v>-724426.42</v>
      </c>
      <c r="AT273" s="32">
        <f>ROUND(VLOOKUP($B273,'3.ข้อมูลงบทดลองปัจจุบัน'!$A$5:$CL$846,45,0),2)</f>
        <v>-394362.46</v>
      </c>
      <c r="AU273" s="32">
        <f>ROUND(VLOOKUP($B273,'3.ข้อมูลงบทดลองปัจจุบัน'!$A$5:$CL$846,46,0),2)</f>
        <v>-173808.41</v>
      </c>
      <c r="AV273" s="32">
        <f>ROUND(VLOOKUP($B273,'3.ข้อมูลงบทดลองปัจจุบัน'!$A$5:$CL$846,47,0),2)</f>
        <v>-226943.81</v>
      </c>
      <c r="AW273" s="32">
        <f>ROUND(VLOOKUP($B273,'3.ข้อมูลงบทดลองปัจจุบัน'!$A$5:$CL$846,48,0),2)</f>
        <v>-64981.04</v>
      </c>
      <c r="AX273" s="32">
        <f>ROUND(VLOOKUP($B273,'3.ข้อมูลงบทดลองปัจจุบัน'!$A$5:$CL$846,49,0),2)</f>
        <v>-43995.67</v>
      </c>
      <c r="AY273" s="32">
        <f>ROUND(VLOOKUP($B273,'3.ข้อมูลงบทดลองปัจจุบัน'!$A$5:$CL$846,50,0),2)</f>
        <v>-132683.60999999999</v>
      </c>
      <c r="AZ273" s="32">
        <f>ROUND(VLOOKUP($B273,'3.ข้อมูลงบทดลองปัจจุบัน'!$A$5:$CL$846,51,0),2)</f>
        <v>-55567.519999999997</v>
      </c>
      <c r="BA273" s="32">
        <f>ROUND(VLOOKUP($B273,'3.ข้อมูลงบทดลองปัจจุบัน'!$A$5:$CL$846,52,0),2)</f>
        <v>-13996.48</v>
      </c>
      <c r="BB273" s="32">
        <f>ROUND(VLOOKUP($B273,'3.ข้อมูลงบทดลองปัจจุบัน'!$A$5:$CL$846,53,0),2)</f>
        <v>-1295360.0900000001</v>
      </c>
      <c r="BC273" s="32">
        <f>ROUND(VLOOKUP($B273,'3.ข้อมูลงบทดลองปัจจุบัน'!$A$5:$CL$846,54,0),2)</f>
        <v>-62302.38</v>
      </c>
      <c r="BD273" s="32">
        <f>ROUND(VLOOKUP($B273,'3.ข้อมูลงบทดลองปัจจุบัน'!$A$5:$CL$846,55,0),2)</f>
        <v>-1919827.06</v>
      </c>
      <c r="BE273" s="32">
        <f>ROUND(VLOOKUP($B273,'3.ข้อมูลงบทดลองปัจจุบัน'!$A$5:$CL$846,56,0),2)</f>
        <v>-996321.95</v>
      </c>
      <c r="BF273" s="32">
        <f>ROUND(VLOOKUP($B273,'3.ข้อมูลงบทดลองปัจจุบัน'!$A$5:$CL$846,57,0),2)</f>
        <v>-83404.960000000006</v>
      </c>
      <c r="BG273" s="32">
        <f>ROUND(VLOOKUP($B273,'3.ข้อมูลงบทดลองปัจจุบัน'!$A$5:$CL$846,58,0),2)</f>
        <v>-56691.61</v>
      </c>
      <c r="BH273" s="32">
        <f>ROUND(VLOOKUP($B273,'3.ข้อมูลงบทดลองปัจจุบัน'!$A$5:$CL$846,59,0),2)</f>
        <v>-2047120.83</v>
      </c>
      <c r="BI273" s="32">
        <f>ROUND(VLOOKUP($B273,'3.ข้อมูลงบทดลองปัจจุบัน'!$A$5:$CL$846,60,0),2)</f>
        <v>-30499.65</v>
      </c>
      <c r="BJ273" s="32">
        <f>ROUND(VLOOKUP($B273,'3.ข้อมูลงบทดลองปัจจุบัน'!$A$5:$CL$846,61,0),2)</f>
        <v>-126922.3</v>
      </c>
      <c r="BK273" s="32">
        <f>ROUND(VLOOKUP($B273,'3.ข้อมูลงบทดลองปัจจุบัน'!$A$5:$CL$846,62,0),2)</f>
        <v>-156345.82999999999</v>
      </c>
      <c r="BL273" s="32">
        <f>ROUND(VLOOKUP($B273,'3.ข้อมูลงบทดลองปัจจุบัน'!$A$5:$CL$846,63,0),2)</f>
        <v>-96608.36</v>
      </c>
      <c r="BM273" s="32">
        <f>ROUND(VLOOKUP($B273,'3.ข้อมูลงบทดลองปัจจุบัน'!$A$5:$CL$846,64,0),2)</f>
        <v>-826347.91</v>
      </c>
      <c r="BN273" s="32">
        <f>ROUND(VLOOKUP($B273,'3.ข้อมูลงบทดลองปัจจุบัน'!$A$5:$CL$846,65,0),2)</f>
        <v>-322583.93</v>
      </c>
      <c r="BO273" s="32">
        <f>ROUND(VLOOKUP($B273,'3.ข้อมูลงบทดลองปัจจุบัน'!$A$5:$CL$846,66,0),2)</f>
        <v>-137632.09</v>
      </c>
      <c r="BP273" s="32">
        <f>ROUND(VLOOKUP($B273,'3.ข้อมูลงบทดลองปัจจุบัน'!$A$5:$CL$846,67,0),2)</f>
        <v>-47730.49</v>
      </c>
      <c r="BQ273" s="32">
        <f>ROUND(VLOOKUP($B273,'3.ข้อมูลงบทดลองปัจจุบัน'!$A$5:$CL$846,68,0),2)</f>
        <v>-259279.78</v>
      </c>
      <c r="BR273" s="32">
        <f>ROUND(VLOOKUP($B273,'3.ข้อมูลงบทดลองปัจจุบัน'!$A$5:$CL$846,69,0),2)</f>
        <v>-10087.85</v>
      </c>
      <c r="BS273" s="32">
        <f>ROUND(VLOOKUP($B273,'3.ข้อมูลงบทดลองปัจจุบัน'!$A$5:$CL$846,70,0),2)</f>
        <v>-7581357.4199999999</v>
      </c>
      <c r="BT273" s="32">
        <f>ROUND(VLOOKUP($B273,'3.ข้อมูลงบทดลองปัจจุบัน'!$A$5:$CL$846,71,0),2)</f>
        <v>-248379.09</v>
      </c>
      <c r="BU273" s="32">
        <f>ROUND(VLOOKUP($B273,'3.ข้อมูลงบทดลองปัจจุบัน'!$A$5:$CL$846,72,0),2)</f>
        <v>-783044.73</v>
      </c>
      <c r="BV273" s="32">
        <f>ROUND(VLOOKUP($B273,'3.ข้อมูลงบทดลองปัจจุบัน'!$A$5:$CL$846,73,0),2)</f>
        <v>-1047130.6</v>
      </c>
      <c r="BW273" s="32">
        <f>ROUND(VLOOKUP($B273,'3.ข้อมูลงบทดลองปัจจุบัน'!$A$5:$CL$846,74,0),2)</f>
        <v>-55211.5</v>
      </c>
      <c r="BX273" s="32">
        <f>ROUND(VLOOKUP($B273,'3.ข้อมูลงบทดลองปัจจุบัน'!$A$5:$CL$846,75,0),2)</f>
        <v>-86432.99</v>
      </c>
      <c r="BY273" s="32">
        <f>ROUND(VLOOKUP($B273,'3.ข้อมูลงบทดลองปัจจุบัน'!$A$5:$CL$846,76,0),2)</f>
        <v>-420999.74</v>
      </c>
      <c r="BZ273" s="32">
        <f>ROUND(VLOOKUP($B273,'3.ข้อมูลงบทดลองปัจจุบัน'!$A$5:$CL$846,77,0),2)</f>
        <v>-52439.86</v>
      </c>
      <c r="CA273" s="32">
        <f>ROUND(VLOOKUP($B273,'3.ข้อมูลงบทดลองปัจจุบัน'!$A$5:$CL$846,78,0),2)</f>
        <v>-108917.18</v>
      </c>
      <c r="CB273" s="32">
        <f>ROUND(VLOOKUP($B273,'3.ข้อมูลงบทดลองปัจจุบัน'!$A$5:$CL$846,79,0),2)</f>
        <v>-94806.5</v>
      </c>
      <c r="CC273" s="32">
        <f>ROUND(VLOOKUP($B273,'3.ข้อมูลงบทดลองปัจจุบัน'!$A$5:$CL$846,80,0),2)</f>
        <v>-193147.22</v>
      </c>
      <c r="CD273" s="32">
        <f>ROUND(VLOOKUP($B273,'3.ข้อมูลงบทดลองปัจจุบัน'!$A$5:$CL$846,81,0),2)</f>
        <v>-307364.74</v>
      </c>
      <c r="CE273" s="32">
        <f>ROUND(VLOOKUP($B273,'3.ข้อมูลงบทดลองปัจจุบัน'!$A$5:$CL$846,82,0),2)</f>
        <v>-250765.38</v>
      </c>
      <c r="CF273" s="32">
        <f>ROUND(VLOOKUP($B273,'3.ข้อมูลงบทดลองปัจจุบัน'!$A$5:$CL$846,83,0),2)</f>
        <v>-155498.63</v>
      </c>
      <c r="CG273" s="32">
        <f>ROUND(VLOOKUP($B273,'3.ข้อมูลงบทดลองปัจจุบัน'!$A$5:$CL$846,84,0),2)</f>
        <v>-36164.839999999997</v>
      </c>
      <c r="CH273" s="32">
        <f>ROUND(VLOOKUP($B273,'3.ข้อมูลงบทดลองปัจจุบัน'!$A$5:$CL$846,85,0),2)</f>
        <v>0</v>
      </c>
      <c r="CI273" s="32">
        <f>ROUND(VLOOKUP($B273,'3.ข้อมูลงบทดลองปัจจุบัน'!$A$5:$CL$846,86,0),2)</f>
        <v>-631.96</v>
      </c>
      <c r="CJ273" s="32">
        <f>ROUND(VLOOKUP($B273,'3.ข้อมูลงบทดลองปัจจุบัน'!$A$5:$CL$846,87,0),2)</f>
        <v>-98954.16</v>
      </c>
      <c r="CK273" s="32">
        <f>ROUND(VLOOKUP($B273,'3.ข้อมูลงบทดลองปัจจุบัน'!$A$5:$CL$846,88,0),2)</f>
        <v>-617915.22</v>
      </c>
      <c r="CL273" s="32">
        <f>ROUND(VLOOKUP($B273,'3.ข้อมูลงบทดลองปัจจุบัน'!$A$5:$CL$846,89,0),2)</f>
        <v>-56853.48</v>
      </c>
      <c r="CM273" s="32">
        <f>ROUND(VLOOKUP($B273,'3.ข้อมูลงบทดลองปัจจุบัน'!$A$5:$CL$846,90,0),2)</f>
        <v>-13805.05</v>
      </c>
      <c r="CO273" s="75"/>
      <c r="CP273" s="102"/>
    </row>
    <row r="274" spans="1:94" x14ac:dyDescent="0.7">
      <c r="A274" s="119" t="s">
        <v>2332</v>
      </c>
      <c r="B274" s="101" t="s">
        <v>437</v>
      </c>
      <c r="C274" s="120" t="s">
        <v>1518</v>
      </c>
      <c r="D274" s="32">
        <f>ROUND(VLOOKUP($B274,'3.ข้อมูลงบทดลองปัจจุบัน'!$A$5:$CL$846,3,0),2)</f>
        <v>1048041.14</v>
      </c>
      <c r="E274" s="32">
        <f>ROUND(VLOOKUP($B274,'3.ข้อมูลงบทดลองปัจจุบัน'!$A$5:$CL$846,4,0),2)</f>
        <v>29930.62</v>
      </c>
      <c r="F274" s="32">
        <f>ROUND(VLOOKUP($B274,'3.ข้อมูลงบทดลองปัจจุบัน'!$A$5:$CL$846,5,0),2)</f>
        <v>43808.42</v>
      </c>
      <c r="G274" s="32">
        <f>ROUND(VLOOKUP($B274,'3.ข้อมูลงบทดลองปัจจุบัน'!$A$5:$CL$846,6,0),2)</f>
        <v>11222.67</v>
      </c>
      <c r="H274" s="32">
        <f>ROUND(VLOOKUP($B274,'3.ข้อมูลงบทดลองปัจจุบัน'!$A$5:$CL$846,7,0),2)</f>
        <v>8267.86</v>
      </c>
      <c r="I274" s="32">
        <f>ROUND(VLOOKUP($B274,'3.ข้อมูลงบทดลองปัจจุบัน'!$A$5:$CL$846,8,0),2)</f>
        <v>9527.8799999999992</v>
      </c>
      <c r="J274" s="32">
        <f>ROUND(VLOOKUP($B274,'3.ข้อมูลงบทดลองปัจจุบัน'!$A$5:$CL$846,9,0),2)</f>
        <v>11187.2</v>
      </c>
      <c r="K274" s="32">
        <f>ROUND(VLOOKUP($B274,'3.ข้อมูลงบทดลองปัจจุบัน'!$A$5:$CL$846,10,0),2)</f>
        <v>550704.28</v>
      </c>
      <c r="L274" s="32">
        <f>ROUND(VLOOKUP($B274,'3.ข้อมูลงบทดลองปัจจุบัน'!$A$5:$CL$846,11,0),2)</f>
        <v>9967.8799999999992</v>
      </c>
      <c r="M274" s="32">
        <f>ROUND(VLOOKUP($B274,'3.ข้อมูลงบทดลองปัจจุบัน'!$A$5:$CL$846,12,0),2)</f>
        <v>18007.02</v>
      </c>
      <c r="N274" s="32">
        <f>ROUND(VLOOKUP($B274,'3.ข้อมูลงบทดลองปัจจุบัน'!$A$5:$CL$846,13,0),2)</f>
        <v>121790.1</v>
      </c>
      <c r="O274" s="32">
        <f>ROUND(VLOOKUP($B274,'3.ข้อมูลงบทดลองปัจจุบัน'!$A$5:$CL$846,14,0),2)</f>
        <v>0</v>
      </c>
      <c r="P274" s="32">
        <f>ROUND(VLOOKUP($B274,'3.ข้อมูลงบทดลองปัจจุบัน'!$A$5:$CL$846,15,0),2)</f>
        <v>691831.24</v>
      </c>
      <c r="Q274" s="32">
        <f>ROUND(VLOOKUP($B274,'3.ข้อมูลงบทดลองปัจจุบัน'!$A$5:$CL$846,16,0),2)</f>
        <v>12729.73</v>
      </c>
      <c r="R274" s="32">
        <f>ROUND(VLOOKUP($B274,'3.ข้อมูลงบทดลองปัจจุบัน'!$A$5:$CL$846,17,0),2)</f>
        <v>66657.08</v>
      </c>
      <c r="S274" s="32">
        <f>ROUND(VLOOKUP($B274,'3.ข้อมูลงบทดลองปัจจุบัน'!$A$5:$CL$846,18,0),2)</f>
        <v>290304.88</v>
      </c>
      <c r="T274" s="32">
        <f>ROUND(VLOOKUP($B274,'3.ข้อมูลงบทดลองปัจจุบัน'!$A$5:$CL$846,19,0),2)</f>
        <v>17210.7</v>
      </c>
      <c r="U274" s="32">
        <f>ROUND(VLOOKUP($B274,'3.ข้อมูลงบทดลองปัจจุบัน'!$A$5:$CL$846,20,0),2)</f>
        <v>36163.440000000002</v>
      </c>
      <c r="V274" s="32">
        <f>ROUND(VLOOKUP($B274,'3.ข้อมูลงบทดลองปัจจุบัน'!$A$5:$CL$846,21,0),2)</f>
        <v>2118.81</v>
      </c>
      <c r="W274" s="32">
        <f>ROUND(VLOOKUP($B274,'3.ข้อมูลงบทดลองปัจจุบัน'!$A$5:$CL$846,22,0),2)</f>
        <v>11284.31</v>
      </c>
      <c r="X274" s="32">
        <f>ROUND(VLOOKUP($B274,'3.ข้อมูลงบทดลองปัจจุบัน'!$A$5:$CL$846,23,0),2)</f>
        <v>2290965.25</v>
      </c>
      <c r="Y274" s="32">
        <f>ROUND(VLOOKUP($B274,'3.ข้อมูลงบทดลองปัจจุบัน'!$A$5:$CL$846,24,0),2)</f>
        <v>52926.99</v>
      </c>
      <c r="Z274" s="32">
        <f>ROUND(VLOOKUP($B274,'3.ข้อมูลงบทดลองปัจจุบัน'!$A$5:$CL$846,25,0),2)</f>
        <v>32960.81</v>
      </c>
      <c r="AA274" s="32">
        <f>ROUND(VLOOKUP($B274,'3.ข้อมูลงบทดลองปัจจุบัน'!$A$5:$CL$846,26,0),2)</f>
        <v>24198.25</v>
      </c>
      <c r="AB274" s="32">
        <f>ROUND(VLOOKUP($B274,'3.ข้อมูลงบทดลองปัจจุบัน'!$A$5:$CL$846,27,0),2)</f>
        <v>0</v>
      </c>
      <c r="AC274" s="32">
        <f>ROUND(VLOOKUP($B274,'3.ข้อมูลงบทดลองปัจจุบัน'!$A$5:$CL$846,28,0),2)</f>
        <v>32920.32</v>
      </c>
      <c r="AD274" s="32">
        <f>ROUND(VLOOKUP($B274,'3.ข้อมูลงบทดลองปัจจุบัน'!$A$5:$CL$846,29,0),2)</f>
        <v>37922.29</v>
      </c>
      <c r="AE274" s="32">
        <f>ROUND(VLOOKUP($B274,'3.ข้อมูลงบทดลองปัจจุบัน'!$A$5:$CL$846,30,0),2)</f>
        <v>118197.4</v>
      </c>
      <c r="AF274" s="32">
        <f>ROUND(VLOOKUP($B274,'3.ข้อมูลงบทดลองปัจจุบัน'!$A$5:$CL$846,31,0),2)</f>
        <v>22791.33</v>
      </c>
      <c r="AG274" s="32">
        <f>ROUND(VLOOKUP($B274,'3.ข้อมูลงบทดลองปัจจุบัน'!$A$5:$CL$846,32,0),2)</f>
        <v>147566.79</v>
      </c>
      <c r="AH274" s="32">
        <f>ROUND(VLOOKUP($B274,'3.ข้อมูลงบทดลองปัจจุบัน'!$A$5:$CL$846,33,0),2)</f>
        <v>33351.51</v>
      </c>
      <c r="AI274" s="32">
        <f>ROUND(VLOOKUP($B274,'3.ข้อมูลงบทดลองปัจจุบัน'!$A$5:$CL$846,34,0),2)</f>
        <v>63195.16</v>
      </c>
      <c r="AJ274" s="32">
        <f>ROUND(VLOOKUP($B274,'3.ข้อมูลงบทดลองปัจจุบัน'!$A$5:$CL$846,35,0),2)</f>
        <v>12471.52</v>
      </c>
      <c r="AK274" s="32">
        <f>ROUND(VLOOKUP($B274,'3.ข้อมูลงบทดลองปัจจุบัน'!$A$5:$CL$846,36,0),2)</f>
        <v>27111.97</v>
      </c>
      <c r="AL274" s="32">
        <f>ROUND(VLOOKUP($B274,'3.ข้อมูลงบทดลองปัจจุบัน'!$A$5:$CL$846,37,0),2)</f>
        <v>3305892.73</v>
      </c>
      <c r="AM274" s="32">
        <f>ROUND(VLOOKUP($B274,'3.ข้อมูลงบทดลองปัจจุบัน'!$A$5:$CL$846,38,0),2)</f>
        <v>3235.41</v>
      </c>
      <c r="AN274" s="32">
        <f>ROUND(VLOOKUP($B274,'3.ข้อมูลงบทดลองปัจจุบัน'!$A$5:$CL$846,39,0),2)</f>
        <v>33591.39</v>
      </c>
      <c r="AO274" s="32">
        <f>ROUND(VLOOKUP($B274,'3.ข้อมูลงบทดลองปัจจุบัน'!$A$5:$CL$846,40,0),2)</f>
        <v>30236.81</v>
      </c>
      <c r="AP274" s="32">
        <f>ROUND(VLOOKUP($B274,'3.ข้อมูลงบทดลองปัจจุบัน'!$A$5:$CL$846,41,0),2)</f>
        <v>46010.96</v>
      </c>
      <c r="AQ274" s="32">
        <f>ROUND(VLOOKUP($B274,'3.ข้อมูลงบทดลองปัจจุบัน'!$A$5:$CL$846,42,0),2)</f>
        <v>2483.81</v>
      </c>
      <c r="AR274" s="32">
        <f>ROUND(VLOOKUP($B274,'3.ข้อมูลงบทดลองปัจจุบัน'!$A$5:$CL$846,43,0),2)</f>
        <v>13882.63</v>
      </c>
      <c r="AS274" s="32">
        <f>ROUND(VLOOKUP($B274,'3.ข้อมูลงบทดลองปัจจุบัน'!$A$5:$CL$846,44,0),2)</f>
        <v>274398.19</v>
      </c>
      <c r="AT274" s="32">
        <f>ROUND(VLOOKUP($B274,'3.ข้อมูลงบทดลองปัจจุบัน'!$A$5:$CL$846,45,0),2)</f>
        <v>16530.310000000001</v>
      </c>
      <c r="AU274" s="32">
        <f>ROUND(VLOOKUP($B274,'3.ข้อมูลงบทดลองปัจจุบัน'!$A$5:$CL$846,46,0),2)</f>
        <v>34663.620000000003</v>
      </c>
      <c r="AV274" s="32">
        <f>ROUND(VLOOKUP($B274,'3.ข้อมูลงบทดลองปัจจุบัน'!$A$5:$CL$846,47,0),2)</f>
        <v>111270.62</v>
      </c>
      <c r="AW274" s="32">
        <f>ROUND(VLOOKUP($B274,'3.ข้อมูลงบทดลองปัจจุบัน'!$A$5:$CL$846,48,0),2)</f>
        <v>29457.62</v>
      </c>
      <c r="AX274" s="32">
        <f>ROUND(VLOOKUP($B274,'3.ข้อมูลงบทดลองปัจจุบัน'!$A$5:$CL$846,49,0),2)</f>
        <v>2618.87</v>
      </c>
      <c r="AY274" s="32">
        <f>ROUND(VLOOKUP($B274,'3.ข้อมูลงบทดลองปัจจุบัน'!$A$5:$CL$846,50,0),2)</f>
        <v>80409.33</v>
      </c>
      <c r="AZ274" s="32">
        <f>ROUND(VLOOKUP($B274,'3.ข้อมูลงบทดลองปัจจุบัน'!$A$5:$CL$846,51,0),2)</f>
        <v>13095.68</v>
      </c>
      <c r="BA274" s="32">
        <f>ROUND(VLOOKUP($B274,'3.ข้อมูลงบทดลองปัจจุบัน'!$A$5:$CL$846,52,0),2)</f>
        <v>21940.38</v>
      </c>
      <c r="BB274" s="32">
        <f>ROUND(VLOOKUP($B274,'3.ข้อมูลงบทดลองปัจจุบัน'!$A$5:$CL$846,53,0),2)</f>
        <v>359056.3</v>
      </c>
      <c r="BC274" s="32">
        <f>ROUND(VLOOKUP($B274,'3.ข้อมูลงบทดลองปัจจุบัน'!$A$5:$CL$846,54,0),2)</f>
        <v>44500.68</v>
      </c>
      <c r="BD274" s="32">
        <f>ROUND(VLOOKUP($B274,'3.ข้อมูลงบทดลองปัจจุบัน'!$A$5:$CL$846,55,0),2)</f>
        <v>851677.43</v>
      </c>
      <c r="BE274" s="32">
        <f>ROUND(VLOOKUP($B274,'3.ข้อมูลงบทดลองปัจจุบัน'!$A$5:$CL$846,56,0),2)</f>
        <v>242190.62</v>
      </c>
      <c r="BF274" s="32">
        <f>ROUND(VLOOKUP($B274,'3.ข้อมูลงบทดลองปัจจุบัน'!$A$5:$CL$846,57,0),2)</f>
        <v>19661.21</v>
      </c>
      <c r="BG274" s="32">
        <f>ROUND(VLOOKUP($B274,'3.ข้อมูลงบทดลองปัจจุบัน'!$A$5:$CL$846,58,0),2)</f>
        <v>5898.84</v>
      </c>
      <c r="BH274" s="32">
        <f>ROUND(VLOOKUP($B274,'3.ข้อมูลงบทดลองปัจจุบัน'!$A$5:$CL$846,59,0),2)</f>
        <v>509414.95</v>
      </c>
      <c r="BI274" s="32">
        <f>ROUND(VLOOKUP($B274,'3.ข้อมูลงบทดลองปัจจุบัน'!$A$5:$CL$846,60,0),2)</f>
        <v>9590.74</v>
      </c>
      <c r="BJ274" s="32">
        <f>ROUND(VLOOKUP($B274,'3.ข้อมูลงบทดลองปัจจุบัน'!$A$5:$CL$846,61,0),2)</f>
        <v>9559.27</v>
      </c>
      <c r="BK274" s="32">
        <f>ROUND(VLOOKUP($B274,'3.ข้อมูลงบทดลองปัจจุบัน'!$A$5:$CL$846,62,0),2)</f>
        <v>0</v>
      </c>
      <c r="BL274" s="32">
        <f>ROUND(VLOOKUP($B274,'3.ข้อมูลงบทดลองปัจจุบัน'!$A$5:$CL$846,63,0),2)</f>
        <v>6246.72</v>
      </c>
      <c r="BM274" s="32">
        <f>ROUND(VLOOKUP($B274,'3.ข้อมูลงบทดลองปัจจุบัน'!$A$5:$CL$846,64,0),2)</f>
        <v>501215.66</v>
      </c>
      <c r="BN274" s="32">
        <f>ROUND(VLOOKUP($B274,'3.ข้อมูลงบทดลองปัจจุบัน'!$A$5:$CL$846,65,0),2)</f>
        <v>20786.36</v>
      </c>
      <c r="BO274" s="32">
        <f>ROUND(VLOOKUP($B274,'3.ข้อมูลงบทดลองปัจจุบัน'!$A$5:$CL$846,66,0),2)</f>
        <v>36319.449999999997</v>
      </c>
      <c r="BP274" s="32">
        <f>ROUND(VLOOKUP($B274,'3.ข้อมูลงบทดลองปัจจุบัน'!$A$5:$CL$846,67,0),2)</f>
        <v>326852.68</v>
      </c>
      <c r="BQ274" s="32">
        <f>ROUND(VLOOKUP($B274,'3.ข้อมูลงบทดลองปัจจุบัน'!$A$5:$CL$846,68,0),2)</f>
        <v>119676.8</v>
      </c>
      <c r="BR274" s="32">
        <f>ROUND(VLOOKUP($B274,'3.ข้อมูลงบทดลองปัจจุบัน'!$A$5:$CL$846,69,0),2)</f>
        <v>108.04</v>
      </c>
      <c r="BS274" s="32">
        <f>ROUND(VLOOKUP($B274,'3.ข้อมูลงบทดลองปัจจุบัน'!$A$5:$CL$846,70,0),2)</f>
        <v>3753768.68</v>
      </c>
      <c r="BT274" s="32">
        <f>ROUND(VLOOKUP($B274,'3.ข้อมูลงบทดลองปัจจุบัน'!$A$5:$CL$846,71,0),2)</f>
        <v>16762.61</v>
      </c>
      <c r="BU274" s="32">
        <f>ROUND(VLOOKUP($B274,'3.ข้อมูลงบทดลองปัจจุบัน'!$A$5:$CL$846,72,0),2)</f>
        <v>2858.63</v>
      </c>
      <c r="BV274" s="32">
        <f>ROUND(VLOOKUP($B274,'3.ข้อมูลงบทดลองปัจจุบัน'!$A$5:$CL$846,73,0),2)</f>
        <v>842345.33</v>
      </c>
      <c r="BW274" s="32">
        <f>ROUND(VLOOKUP($B274,'3.ข้อมูลงบทดลองปัจจุบัน'!$A$5:$CL$846,74,0),2)</f>
        <v>220</v>
      </c>
      <c r="BX274" s="32">
        <f>ROUND(VLOOKUP($B274,'3.ข้อมูลงบทดลองปัจจุบัน'!$A$5:$CL$846,75,0),2)</f>
        <v>25012.04</v>
      </c>
      <c r="BY274" s="32">
        <f>ROUND(VLOOKUP($B274,'3.ข้อมูลงบทดลองปัจจุบัน'!$A$5:$CL$846,76,0),2)</f>
        <v>188799.49</v>
      </c>
      <c r="BZ274" s="32">
        <f>ROUND(VLOOKUP($B274,'3.ข้อมูลงบทดลองปัจจุบัน'!$A$5:$CL$846,77,0),2)</f>
        <v>49700.75</v>
      </c>
      <c r="CA274" s="32">
        <f>ROUND(VLOOKUP($B274,'3.ข้อมูลงบทดลองปัจจุบัน'!$A$5:$CL$846,78,0),2)</f>
        <v>13021.98</v>
      </c>
      <c r="CB274" s="32">
        <f>ROUND(VLOOKUP($B274,'3.ข้อมูลงบทดลองปัจจุบัน'!$A$5:$CL$846,79,0),2)</f>
        <v>55192.160000000003</v>
      </c>
      <c r="CC274" s="32">
        <f>ROUND(VLOOKUP($B274,'3.ข้อมูลงบทดลองปัจจุบัน'!$A$5:$CL$846,80,0),2)</f>
        <v>178</v>
      </c>
      <c r="CD274" s="32">
        <f>ROUND(VLOOKUP($B274,'3.ข้อมูลงบทดลองปัจจุบัน'!$A$5:$CL$846,81,0),2)</f>
        <v>59071.19</v>
      </c>
      <c r="CE274" s="32">
        <f>ROUND(VLOOKUP($B274,'3.ข้อมูลงบทดลองปัจจุบัน'!$A$5:$CL$846,82,0),2)</f>
        <v>30353</v>
      </c>
      <c r="CF274" s="32">
        <f>ROUND(VLOOKUP($B274,'3.ข้อมูลงบทดลองปัจจุบัน'!$A$5:$CL$846,83,0),2)</f>
        <v>77671.42</v>
      </c>
      <c r="CG274" s="32">
        <f>ROUND(VLOOKUP($B274,'3.ข้อมูลงบทดลองปัจจุบัน'!$A$5:$CL$846,84,0),2)</f>
        <v>35253.769999999997</v>
      </c>
      <c r="CH274" s="32">
        <f>ROUND(VLOOKUP($B274,'3.ข้อมูลงบทดลองปัจจุบัน'!$A$5:$CL$846,85,0),2)</f>
        <v>0</v>
      </c>
      <c r="CI274" s="32">
        <f>ROUND(VLOOKUP($B274,'3.ข้อมูลงบทดลองปัจจุบัน'!$A$5:$CL$846,86,0),2)</f>
        <v>1266.07</v>
      </c>
      <c r="CJ274" s="32">
        <f>ROUND(VLOOKUP($B274,'3.ข้อมูลงบทดลองปัจจุบัน'!$A$5:$CL$846,87,0),2)</f>
        <v>4316.7</v>
      </c>
      <c r="CK274" s="32">
        <f>ROUND(VLOOKUP($B274,'3.ข้อมูลงบทดลองปัจจุบัน'!$A$5:$CL$846,88,0),2)</f>
        <v>71512.710000000006</v>
      </c>
      <c r="CL274" s="32">
        <f>ROUND(VLOOKUP($B274,'3.ข้อมูลงบทดลองปัจจุบัน'!$A$5:$CL$846,89,0),2)</f>
        <v>0</v>
      </c>
      <c r="CM274" s="32">
        <f>ROUND(VLOOKUP($B274,'3.ข้อมูลงบทดลองปัจจุบัน'!$A$5:$CL$846,90,0),2)</f>
        <v>17095.349999999999</v>
      </c>
      <c r="CO274" s="75"/>
      <c r="CP274" s="102"/>
    </row>
    <row r="275" spans="1:94" x14ac:dyDescent="0.7">
      <c r="A275" s="119" t="s">
        <v>2332</v>
      </c>
      <c r="B275" s="101" t="s">
        <v>441</v>
      </c>
      <c r="C275" s="120" t="s">
        <v>1229</v>
      </c>
      <c r="D275" s="32">
        <f>ROUND(VLOOKUP($B275,'3.ข้อมูลงบทดลองปัจจุบัน'!$A$5:$CL$846,3,0),2)</f>
        <v>0</v>
      </c>
      <c r="E275" s="32">
        <f>ROUND(VLOOKUP($B275,'3.ข้อมูลงบทดลองปัจจุบัน'!$A$5:$CL$846,4,0),2)</f>
        <v>0</v>
      </c>
      <c r="F275" s="32">
        <f>ROUND(VLOOKUP($B275,'3.ข้อมูลงบทดลองปัจจุบัน'!$A$5:$CL$846,5,0),2)</f>
        <v>0</v>
      </c>
      <c r="G275" s="32">
        <f>ROUND(VLOOKUP($B275,'3.ข้อมูลงบทดลองปัจจุบัน'!$A$5:$CL$846,6,0),2)</f>
        <v>0</v>
      </c>
      <c r="H275" s="32">
        <f>ROUND(VLOOKUP($B275,'3.ข้อมูลงบทดลองปัจจุบัน'!$A$5:$CL$846,7,0),2)</f>
        <v>0</v>
      </c>
      <c r="I275" s="32">
        <f>ROUND(VLOOKUP($B275,'3.ข้อมูลงบทดลองปัจจุบัน'!$A$5:$CL$846,8,0),2)</f>
        <v>0</v>
      </c>
      <c r="J275" s="32">
        <f>ROUND(VLOOKUP($B275,'3.ข้อมูลงบทดลองปัจจุบัน'!$A$5:$CL$846,9,0),2)</f>
        <v>0</v>
      </c>
      <c r="K275" s="32">
        <f>ROUND(VLOOKUP($B275,'3.ข้อมูลงบทดลองปัจจุบัน'!$A$5:$CL$846,10,0),2)</f>
        <v>0</v>
      </c>
      <c r="L275" s="32">
        <f>ROUND(VLOOKUP($B275,'3.ข้อมูลงบทดลองปัจจุบัน'!$A$5:$CL$846,11,0),2)</f>
        <v>0</v>
      </c>
      <c r="M275" s="32">
        <f>ROUND(VLOOKUP($B275,'3.ข้อมูลงบทดลองปัจจุบัน'!$A$5:$CL$846,12,0),2)</f>
        <v>0</v>
      </c>
      <c r="N275" s="32">
        <f>ROUND(VLOOKUP($B275,'3.ข้อมูลงบทดลองปัจจุบัน'!$A$5:$CL$846,13,0),2)</f>
        <v>0</v>
      </c>
      <c r="O275" s="32">
        <f>ROUND(VLOOKUP($B275,'3.ข้อมูลงบทดลองปัจจุบัน'!$A$5:$CL$846,14,0),2)</f>
        <v>0</v>
      </c>
      <c r="P275" s="32">
        <f>ROUND(VLOOKUP($B275,'3.ข้อมูลงบทดลองปัจจุบัน'!$A$5:$CL$846,15,0),2)</f>
        <v>-55670.879999999997</v>
      </c>
      <c r="Q275" s="32">
        <f>ROUND(VLOOKUP($B275,'3.ข้อมูลงบทดลองปัจจุบัน'!$A$5:$CL$846,16,0),2)</f>
        <v>0</v>
      </c>
      <c r="R275" s="32">
        <f>ROUND(VLOOKUP($B275,'3.ข้อมูลงบทดลองปัจจุบัน'!$A$5:$CL$846,17,0),2)</f>
        <v>-9127.06</v>
      </c>
      <c r="S275" s="32">
        <f>ROUND(VLOOKUP($B275,'3.ข้อมูลงบทดลองปัจจุบัน'!$A$5:$CL$846,18,0),2)</f>
        <v>0</v>
      </c>
      <c r="T275" s="32">
        <f>ROUND(VLOOKUP($B275,'3.ข้อมูลงบทดลองปัจจุบัน'!$A$5:$CL$846,19,0),2)</f>
        <v>0</v>
      </c>
      <c r="U275" s="32">
        <f>ROUND(VLOOKUP($B275,'3.ข้อมูลงบทดลองปัจจุบัน'!$A$5:$CL$846,20,0),2)</f>
        <v>-6783.63</v>
      </c>
      <c r="V275" s="32">
        <f>ROUND(VLOOKUP($B275,'3.ข้อมูลงบทดลองปัจจุบัน'!$A$5:$CL$846,21,0),2)</f>
        <v>-4907.12</v>
      </c>
      <c r="W275" s="32">
        <f>ROUND(VLOOKUP($B275,'3.ข้อมูลงบทดลองปัจจุบัน'!$A$5:$CL$846,22,0),2)</f>
        <v>0</v>
      </c>
      <c r="X275" s="32">
        <f>ROUND(VLOOKUP($B275,'3.ข้อมูลงบทดลองปัจจุบัน'!$A$5:$CL$846,23,0),2)</f>
        <v>-12597.33</v>
      </c>
      <c r="Y275" s="32">
        <f>ROUND(VLOOKUP($B275,'3.ข้อมูลงบทดลองปัจจุบัน'!$A$5:$CL$846,24,0),2)</f>
        <v>0</v>
      </c>
      <c r="Z275" s="32">
        <f>ROUND(VLOOKUP($B275,'3.ข้อมูลงบทดลองปัจจุบัน'!$A$5:$CL$846,25,0),2)</f>
        <v>0</v>
      </c>
      <c r="AA275" s="32">
        <f>ROUND(VLOOKUP($B275,'3.ข้อมูลงบทดลองปัจจุบัน'!$A$5:$CL$846,26,0),2)</f>
        <v>0</v>
      </c>
      <c r="AB275" s="32">
        <f>ROUND(VLOOKUP($B275,'3.ข้อมูลงบทดลองปัจจุบัน'!$A$5:$CL$846,27,0),2)</f>
        <v>0</v>
      </c>
      <c r="AC275" s="32">
        <f>ROUND(VLOOKUP($B275,'3.ข้อมูลงบทดลองปัจจุบัน'!$A$5:$CL$846,28,0),2)</f>
        <v>0</v>
      </c>
      <c r="AD275" s="32">
        <f>ROUND(VLOOKUP($B275,'3.ข้อมูลงบทดลองปัจจุบัน'!$A$5:$CL$846,29,0),2)</f>
        <v>0</v>
      </c>
      <c r="AE275" s="32">
        <f>ROUND(VLOOKUP($B275,'3.ข้อมูลงบทดลองปัจจุบัน'!$A$5:$CL$846,30,0),2)</f>
        <v>0</v>
      </c>
      <c r="AF275" s="32">
        <f>ROUND(VLOOKUP($B275,'3.ข้อมูลงบทดลองปัจจุบัน'!$A$5:$CL$846,31,0),2)</f>
        <v>0</v>
      </c>
      <c r="AG275" s="32">
        <f>ROUND(VLOOKUP($B275,'3.ข้อมูลงบทดลองปัจจุบัน'!$A$5:$CL$846,32,0),2)</f>
        <v>0</v>
      </c>
      <c r="AH275" s="32">
        <f>ROUND(VLOOKUP($B275,'3.ข้อมูลงบทดลองปัจจุบัน'!$A$5:$CL$846,33,0),2)</f>
        <v>0</v>
      </c>
      <c r="AI275" s="32">
        <f>ROUND(VLOOKUP($B275,'3.ข้อมูลงบทดลองปัจจุบัน'!$A$5:$CL$846,34,0),2)</f>
        <v>0</v>
      </c>
      <c r="AJ275" s="32">
        <f>ROUND(VLOOKUP($B275,'3.ข้อมูลงบทดลองปัจจุบัน'!$A$5:$CL$846,35,0),2)</f>
        <v>0</v>
      </c>
      <c r="AK275" s="32">
        <f>ROUND(VLOOKUP($B275,'3.ข้อมูลงบทดลองปัจจุบัน'!$A$5:$CL$846,36,0),2)</f>
        <v>0</v>
      </c>
      <c r="AL275" s="32">
        <f>ROUND(VLOOKUP($B275,'3.ข้อมูลงบทดลองปัจจุบัน'!$A$5:$CL$846,37,0),2)</f>
        <v>-249572.43</v>
      </c>
      <c r="AM275" s="32">
        <f>ROUND(VLOOKUP($B275,'3.ข้อมูลงบทดลองปัจจุบัน'!$A$5:$CL$846,38,0),2)</f>
        <v>-15682.15</v>
      </c>
      <c r="AN275" s="32">
        <f>ROUND(VLOOKUP($B275,'3.ข้อมูลงบทดลองปัจจุบัน'!$A$5:$CL$846,39,0),2)</f>
        <v>-9444.6200000000008</v>
      </c>
      <c r="AO275" s="32">
        <f>ROUND(VLOOKUP($B275,'3.ข้อมูลงบทดลองปัจจุบัน'!$A$5:$CL$846,40,0),2)</f>
        <v>0</v>
      </c>
      <c r="AP275" s="32">
        <f>ROUND(VLOOKUP($B275,'3.ข้อมูลงบทดลองปัจจุบัน'!$A$5:$CL$846,41,0),2)</f>
        <v>-704.1</v>
      </c>
      <c r="AQ275" s="32">
        <f>ROUND(VLOOKUP($B275,'3.ข้อมูลงบทดลองปัจจุบัน'!$A$5:$CL$846,42,0),2)</f>
        <v>0</v>
      </c>
      <c r="AR275" s="32">
        <f>ROUND(VLOOKUP($B275,'3.ข้อมูลงบทดลองปัจจุบัน'!$A$5:$CL$846,43,0),2)</f>
        <v>-50</v>
      </c>
      <c r="AS275" s="32">
        <f>ROUND(VLOOKUP($B275,'3.ข้อมูลงบทดลองปัจจุบัน'!$A$5:$CL$846,44,0),2)</f>
        <v>-100</v>
      </c>
      <c r="AT275" s="32">
        <f>ROUND(VLOOKUP($B275,'3.ข้อมูลงบทดลองปัจจุบัน'!$A$5:$CL$846,45,0),2)</f>
        <v>0</v>
      </c>
      <c r="AU275" s="32">
        <f>ROUND(VLOOKUP($B275,'3.ข้อมูลงบทดลองปัจจุบัน'!$A$5:$CL$846,46,0),2)</f>
        <v>0</v>
      </c>
      <c r="AV275" s="32">
        <f>ROUND(VLOOKUP($B275,'3.ข้อมูลงบทดลองปัจจุบัน'!$A$5:$CL$846,47,0),2)</f>
        <v>0</v>
      </c>
      <c r="AW275" s="32">
        <f>ROUND(VLOOKUP($B275,'3.ข้อมูลงบทดลองปัจจุบัน'!$A$5:$CL$846,48,0),2)</f>
        <v>-192.56</v>
      </c>
      <c r="AX275" s="32">
        <f>ROUND(VLOOKUP($B275,'3.ข้อมูลงบทดลองปัจจุบัน'!$A$5:$CL$846,49,0),2)</f>
        <v>0</v>
      </c>
      <c r="AY275" s="32">
        <f>ROUND(VLOOKUP($B275,'3.ข้อมูลงบทดลองปัจจุบัน'!$A$5:$CL$846,50,0),2)</f>
        <v>0</v>
      </c>
      <c r="AZ275" s="32">
        <f>ROUND(VLOOKUP($B275,'3.ข้อมูลงบทดลองปัจจุบัน'!$A$5:$CL$846,51,0),2)</f>
        <v>0</v>
      </c>
      <c r="BA275" s="32">
        <f>ROUND(VLOOKUP($B275,'3.ข้อมูลงบทดลองปัจจุบัน'!$A$5:$CL$846,52,0),2)</f>
        <v>0</v>
      </c>
      <c r="BB275" s="32">
        <f>ROUND(VLOOKUP($B275,'3.ข้อมูลงบทดลองปัจจุบัน'!$A$5:$CL$846,53,0),2)</f>
        <v>0</v>
      </c>
      <c r="BC275" s="32">
        <f>ROUND(VLOOKUP($B275,'3.ข้อมูลงบทดลองปัจจุบัน'!$A$5:$CL$846,54,0),2)</f>
        <v>0</v>
      </c>
      <c r="BD275" s="32">
        <f>ROUND(VLOOKUP($B275,'3.ข้อมูลงบทดลองปัจจุบัน'!$A$5:$CL$846,55,0),2)</f>
        <v>-162714.75</v>
      </c>
      <c r="BE275" s="32">
        <f>ROUND(VLOOKUP($B275,'3.ข้อมูลงบทดลองปัจจุบัน'!$A$5:$CL$846,56,0),2)</f>
        <v>0</v>
      </c>
      <c r="BF275" s="32">
        <f>ROUND(VLOOKUP($B275,'3.ข้อมูลงบทดลองปัจจุบัน'!$A$5:$CL$846,57,0),2)</f>
        <v>0</v>
      </c>
      <c r="BG275" s="32">
        <f>ROUND(VLOOKUP($B275,'3.ข้อมูลงบทดลองปัจจุบัน'!$A$5:$CL$846,58,0),2)</f>
        <v>0</v>
      </c>
      <c r="BH275" s="32">
        <f>ROUND(VLOOKUP($B275,'3.ข้อมูลงบทดลองปัจจุบัน'!$A$5:$CL$846,59,0),2)</f>
        <v>-22774.16</v>
      </c>
      <c r="BI275" s="32">
        <f>ROUND(VLOOKUP($B275,'3.ข้อมูลงบทดลองปัจจุบัน'!$A$5:$CL$846,60,0),2)</f>
        <v>0</v>
      </c>
      <c r="BJ275" s="32">
        <f>ROUND(VLOOKUP($B275,'3.ข้อมูลงบทดลองปัจจุบัน'!$A$5:$CL$846,61,0),2)</f>
        <v>0</v>
      </c>
      <c r="BK275" s="32">
        <f>ROUND(VLOOKUP($B275,'3.ข้อมูลงบทดลองปัจจุบัน'!$A$5:$CL$846,62,0),2)</f>
        <v>0</v>
      </c>
      <c r="BL275" s="32">
        <f>ROUND(VLOOKUP($B275,'3.ข้อมูลงบทดลองปัจจุบัน'!$A$5:$CL$846,63,0),2)</f>
        <v>0</v>
      </c>
      <c r="BM275" s="32">
        <f>ROUND(VLOOKUP($B275,'3.ข้อมูลงบทดลองปัจจุบัน'!$A$5:$CL$846,64,0),2)</f>
        <v>-179918.46</v>
      </c>
      <c r="BN275" s="32">
        <f>ROUND(VLOOKUP($B275,'3.ข้อมูลงบทดลองปัจจุบัน'!$A$5:$CL$846,65,0),2)</f>
        <v>0</v>
      </c>
      <c r="BO275" s="32">
        <f>ROUND(VLOOKUP($B275,'3.ข้อมูลงบทดลองปัจจุบัน'!$A$5:$CL$846,66,0),2)</f>
        <v>0</v>
      </c>
      <c r="BP275" s="32">
        <f>ROUND(VLOOKUP($B275,'3.ข้อมูลงบทดลองปัจจุบัน'!$A$5:$CL$846,67,0),2)</f>
        <v>0</v>
      </c>
      <c r="BQ275" s="32">
        <f>ROUND(VLOOKUP($B275,'3.ข้อมูลงบทดลองปัจจุบัน'!$A$5:$CL$846,68,0),2)</f>
        <v>0</v>
      </c>
      <c r="BR275" s="32">
        <f>ROUND(VLOOKUP($B275,'3.ข้อมูลงบทดลองปัจจุบัน'!$A$5:$CL$846,69,0),2)</f>
        <v>0</v>
      </c>
      <c r="BS275" s="32">
        <f>ROUND(VLOOKUP($B275,'3.ข้อมูลงบทดลองปัจจุบัน'!$A$5:$CL$846,70,0),2)</f>
        <v>0</v>
      </c>
      <c r="BT275" s="32">
        <f>ROUND(VLOOKUP($B275,'3.ข้อมูลงบทดลองปัจจุบัน'!$A$5:$CL$846,71,0),2)</f>
        <v>0</v>
      </c>
      <c r="BU275" s="32">
        <f>ROUND(VLOOKUP($B275,'3.ข้อมูลงบทดลองปัจจุบัน'!$A$5:$CL$846,72,0),2)</f>
        <v>0</v>
      </c>
      <c r="BV275" s="32">
        <f>ROUND(VLOOKUP($B275,'3.ข้อมูลงบทดลองปัจจุบัน'!$A$5:$CL$846,73,0),2)</f>
        <v>-151117.91</v>
      </c>
      <c r="BW275" s="32">
        <f>ROUND(VLOOKUP($B275,'3.ข้อมูลงบทดลองปัจจุบัน'!$A$5:$CL$846,74,0),2)</f>
        <v>0</v>
      </c>
      <c r="BX275" s="32">
        <f>ROUND(VLOOKUP($B275,'3.ข้อมูลงบทดลองปัจจุบัน'!$A$5:$CL$846,75,0),2)</f>
        <v>0</v>
      </c>
      <c r="BY275" s="32">
        <f>ROUND(VLOOKUP($B275,'3.ข้อมูลงบทดลองปัจจุบัน'!$A$5:$CL$846,76,0),2)</f>
        <v>-541</v>
      </c>
      <c r="BZ275" s="32">
        <f>ROUND(VLOOKUP($B275,'3.ข้อมูลงบทดลองปัจจุบัน'!$A$5:$CL$846,77,0),2)</f>
        <v>0</v>
      </c>
      <c r="CA275" s="32">
        <f>ROUND(VLOOKUP($B275,'3.ข้อมูลงบทดลองปัจจุบัน'!$A$5:$CL$846,78,0),2)</f>
        <v>0</v>
      </c>
      <c r="CB275" s="32">
        <f>ROUND(VLOOKUP($B275,'3.ข้อมูลงบทดลองปัจจุบัน'!$A$5:$CL$846,79,0),2)</f>
        <v>0</v>
      </c>
      <c r="CC275" s="32">
        <f>ROUND(VLOOKUP($B275,'3.ข้อมูลงบทดลองปัจจุบัน'!$A$5:$CL$846,80,0),2)</f>
        <v>0</v>
      </c>
      <c r="CD275" s="32">
        <f>ROUND(VLOOKUP($B275,'3.ข้อมูลงบทดลองปัจจุบัน'!$A$5:$CL$846,81,0),2)</f>
        <v>-9075</v>
      </c>
      <c r="CE275" s="32">
        <f>ROUND(VLOOKUP($B275,'3.ข้อมูลงบทดลองปัจจุบัน'!$A$5:$CL$846,82,0),2)</f>
        <v>-5197.5600000000004</v>
      </c>
      <c r="CF275" s="32">
        <f>ROUND(VLOOKUP($B275,'3.ข้อมูลงบทดลองปัจจุบัน'!$A$5:$CL$846,83,0),2)</f>
        <v>0</v>
      </c>
      <c r="CG275" s="32">
        <f>ROUND(VLOOKUP($B275,'3.ข้อมูลงบทดลองปัจจุบัน'!$A$5:$CL$846,84,0),2)</f>
        <v>0</v>
      </c>
      <c r="CH275" s="32">
        <f>ROUND(VLOOKUP($B275,'3.ข้อมูลงบทดลองปัจจุบัน'!$A$5:$CL$846,85,0),2)</f>
        <v>-21652.93</v>
      </c>
      <c r="CI275" s="32">
        <f>ROUND(VLOOKUP($B275,'3.ข้อมูลงบทดลองปัจจุบัน'!$A$5:$CL$846,86,0),2)</f>
        <v>0</v>
      </c>
      <c r="CJ275" s="32">
        <f>ROUND(VLOOKUP($B275,'3.ข้อมูลงบทดลองปัจจุบัน'!$A$5:$CL$846,87,0),2)</f>
        <v>0</v>
      </c>
      <c r="CK275" s="32">
        <f>ROUND(VLOOKUP($B275,'3.ข้อมูลงบทดลองปัจจุบัน'!$A$5:$CL$846,88,0),2)</f>
        <v>0</v>
      </c>
      <c r="CL275" s="32">
        <f>ROUND(VLOOKUP($B275,'3.ข้อมูลงบทดลองปัจจุบัน'!$A$5:$CL$846,89,0),2)</f>
        <v>0</v>
      </c>
      <c r="CM275" s="32">
        <f>ROUND(VLOOKUP($B275,'3.ข้อมูลงบทดลองปัจจุบัน'!$A$5:$CL$846,90,0),2)</f>
        <v>0</v>
      </c>
      <c r="CO275" s="75"/>
      <c r="CP275" s="102"/>
    </row>
    <row r="276" spans="1:94" x14ac:dyDescent="0.7">
      <c r="A276" s="119" t="s">
        <v>2332</v>
      </c>
      <c r="B276" s="101" t="s">
        <v>442</v>
      </c>
      <c r="C276" s="120" t="s">
        <v>1230</v>
      </c>
      <c r="D276" s="32">
        <f>ROUND(VLOOKUP($B276,'3.ข้อมูลงบทดลองปัจจุบัน'!$A$5:$CL$846,3,0),2)</f>
        <v>0</v>
      </c>
      <c r="E276" s="32">
        <f>ROUND(VLOOKUP($B276,'3.ข้อมูลงบทดลองปัจจุบัน'!$A$5:$CL$846,4,0),2)</f>
        <v>0</v>
      </c>
      <c r="F276" s="32">
        <f>ROUND(VLOOKUP($B276,'3.ข้อมูลงบทดลองปัจจุบัน'!$A$5:$CL$846,5,0),2)</f>
        <v>0</v>
      </c>
      <c r="G276" s="32">
        <f>ROUND(VLOOKUP($B276,'3.ข้อมูลงบทดลองปัจจุบัน'!$A$5:$CL$846,6,0),2)</f>
        <v>0</v>
      </c>
      <c r="H276" s="32">
        <f>ROUND(VLOOKUP($B276,'3.ข้อมูลงบทดลองปัจจุบัน'!$A$5:$CL$846,7,0),2)</f>
        <v>0</v>
      </c>
      <c r="I276" s="32">
        <f>ROUND(VLOOKUP($B276,'3.ข้อมูลงบทดลองปัจจุบัน'!$A$5:$CL$846,8,0),2)</f>
        <v>0</v>
      </c>
      <c r="J276" s="32">
        <f>ROUND(VLOOKUP($B276,'3.ข้อมูลงบทดลองปัจจุบัน'!$A$5:$CL$846,9,0),2)</f>
        <v>0</v>
      </c>
      <c r="K276" s="32">
        <f>ROUND(VLOOKUP($B276,'3.ข้อมูลงบทดลองปัจจุบัน'!$A$5:$CL$846,10,0),2)</f>
        <v>0</v>
      </c>
      <c r="L276" s="32">
        <f>ROUND(VLOOKUP($B276,'3.ข้อมูลงบทดลองปัจจุบัน'!$A$5:$CL$846,11,0),2)</f>
        <v>0</v>
      </c>
      <c r="M276" s="32">
        <f>ROUND(VLOOKUP($B276,'3.ข้อมูลงบทดลองปัจจุบัน'!$A$5:$CL$846,12,0),2)</f>
        <v>0</v>
      </c>
      <c r="N276" s="32">
        <f>ROUND(VLOOKUP($B276,'3.ข้อมูลงบทดลองปัจจุบัน'!$A$5:$CL$846,13,0),2)</f>
        <v>0</v>
      </c>
      <c r="O276" s="32">
        <f>ROUND(VLOOKUP($B276,'3.ข้อมูลงบทดลองปัจจุบัน'!$A$5:$CL$846,14,0),2)</f>
        <v>0</v>
      </c>
      <c r="P276" s="32">
        <f>ROUND(VLOOKUP($B276,'3.ข้อมูลงบทดลองปัจจุบัน'!$A$5:$CL$846,15,0),2)</f>
        <v>13363.19</v>
      </c>
      <c r="Q276" s="32">
        <f>ROUND(VLOOKUP($B276,'3.ข้อมูลงบทดลองปัจจุบัน'!$A$5:$CL$846,16,0),2)</f>
        <v>0</v>
      </c>
      <c r="R276" s="32">
        <f>ROUND(VLOOKUP($B276,'3.ข้อมูลงบทดลองปัจจุบัน'!$A$5:$CL$846,17,0),2)</f>
        <v>1304.83</v>
      </c>
      <c r="S276" s="32">
        <f>ROUND(VLOOKUP($B276,'3.ข้อมูลงบทดลองปัจจุบัน'!$A$5:$CL$846,18,0),2)</f>
        <v>0</v>
      </c>
      <c r="T276" s="32">
        <f>ROUND(VLOOKUP($B276,'3.ข้อมูลงบทดลองปัจจุบัน'!$A$5:$CL$846,19,0),2)</f>
        <v>0</v>
      </c>
      <c r="U276" s="32">
        <f>ROUND(VLOOKUP($B276,'3.ข้อมูลงบทดลองปัจจุบัน'!$A$5:$CL$846,20,0),2)</f>
        <v>0</v>
      </c>
      <c r="V276" s="32">
        <f>ROUND(VLOOKUP($B276,'3.ข้อมูลงบทดลองปัจจุบัน'!$A$5:$CL$846,21,0),2)</f>
        <v>0</v>
      </c>
      <c r="W276" s="32">
        <f>ROUND(VLOOKUP($B276,'3.ข้อมูลงบทดลองปัจจุบัน'!$A$5:$CL$846,22,0),2)</f>
        <v>0</v>
      </c>
      <c r="X276" s="32">
        <f>ROUND(VLOOKUP($B276,'3.ข้อมูลงบทดลองปัจจุบัน'!$A$5:$CL$846,23,0),2)</f>
        <v>12817.56</v>
      </c>
      <c r="Y276" s="32">
        <f>ROUND(VLOOKUP($B276,'3.ข้อมูลงบทดลองปัจจุบัน'!$A$5:$CL$846,24,0),2)</f>
        <v>0</v>
      </c>
      <c r="Z276" s="32">
        <f>ROUND(VLOOKUP($B276,'3.ข้อมูลงบทดลองปัจจุบัน'!$A$5:$CL$846,25,0),2)</f>
        <v>0</v>
      </c>
      <c r="AA276" s="32">
        <f>ROUND(VLOOKUP($B276,'3.ข้อมูลงบทดลองปัจจุบัน'!$A$5:$CL$846,26,0),2)</f>
        <v>0</v>
      </c>
      <c r="AB276" s="32">
        <f>ROUND(VLOOKUP($B276,'3.ข้อมูลงบทดลองปัจจุบัน'!$A$5:$CL$846,27,0),2)</f>
        <v>0</v>
      </c>
      <c r="AC276" s="32">
        <f>ROUND(VLOOKUP($B276,'3.ข้อมูลงบทดลองปัจจุบัน'!$A$5:$CL$846,28,0),2)</f>
        <v>0</v>
      </c>
      <c r="AD276" s="32">
        <f>ROUND(VLOOKUP($B276,'3.ข้อมูลงบทดลองปัจจุบัน'!$A$5:$CL$846,29,0),2)</f>
        <v>0</v>
      </c>
      <c r="AE276" s="32">
        <f>ROUND(VLOOKUP($B276,'3.ข้อมูลงบทดลองปัจจุบัน'!$A$5:$CL$846,30,0),2)</f>
        <v>0</v>
      </c>
      <c r="AF276" s="32">
        <f>ROUND(VLOOKUP($B276,'3.ข้อมูลงบทดลองปัจจุบัน'!$A$5:$CL$846,31,0),2)</f>
        <v>0</v>
      </c>
      <c r="AG276" s="32">
        <f>ROUND(VLOOKUP($B276,'3.ข้อมูลงบทดลองปัจจุบัน'!$A$5:$CL$846,32,0),2)</f>
        <v>0</v>
      </c>
      <c r="AH276" s="32">
        <f>ROUND(VLOOKUP($B276,'3.ข้อมูลงบทดลองปัจจุบัน'!$A$5:$CL$846,33,0),2)</f>
        <v>0</v>
      </c>
      <c r="AI276" s="32">
        <f>ROUND(VLOOKUP($B276,'3.ข้อมูลงบทดลองปัจจุบัน'!$A$5:$CL$846,34,0),2)</f>
        <v>0</v>
      </c>
      <c r="AJ276" s="32">
        <f>ROUND(VLOOKUP($B276,'3.ข้อมูลงบทดลองปัจจุบัน'!$A$5:$CL$846,35,0),2)</f>
        <v>0</v>
      </c>
      <c r="AK276" s="32">
        <f>ROUND(VLOOKUP($B276,'3.ข้อมูลงบทดลองปัจจุบัน'!$A$5:$CL$846,36,0),2)</f>
        <v>0</v>
      </c>
      <c r="AL276" s="32">
        <f>ROUND(VLOOKUP($B276,'3.ข้อมูลงบทดลองปัจจุบัน'!$A$5:$CL$846,37,0),2)</f>
        <v>184152.25</v>
      </c>
      <c r="AM276" s="32">
        <f>ROUND(VLOOKUP($B276,'3.ข้อมูลงบทดลองปัจจุบัน'!$A$5:$CL$846,38,0),2)</f>
        <v>1153.07</v>
      </c>
      <c r="AN276" s="32">
        <f>ROUND(VLOOKUP($B276,'3.ข้อมูลงบทดลองปัจจุบัน'!$A$5:$CL$846,39,0),2)</f>
        <v>16724.34</v>
      </c>
      <c r="AO276" s="32">
        <f>ROUND(VLOOKUP($B276,'3.ข้อมูลงบทดลองปัจจุบัน'!$A$5:$CL$846,40,0),2)</f>
        <v>0</v>
      </c>
      <c r="AP276" s="32">
        <f>ROUND(VLOOKUP($B276,'3.ข้อมูลงบทดลองปัจจุบัน'!$A$5:$CL$846,41,0),2)</f>
        <v>4339.37</v>
      </c>
      <c r="AQ276" s="32">
        <f>ROUND(VLOOKUP($B276,'3.ข้อมูลงบทดลองปัจจุบัน'!$A$5:$CL$846,42,0),2)</f>
        <v>0</v>
      </c>
      <c r="AR276" s="32">
        <f>ROUND(VLOOKUP($B276,'3.ข้อมูลงบทดลองปัจจุบัน'!$A$5:$CL$846,43,0),2)</f>
        <v>0</v>
      </c>
      <c r="AS276" s="32">
        <f>ROUND(VLOOKUP($B276,'3.ข้อมูลงบทดลองปัจจุบัน'!$A$5:$CL$846,44,0),2)</f>
        <v>500</v>
      </c>
      <c r="AT276" s="32">
        <f>ROUND(VLOOKUP($B276,'3.ข้อมูลงบทดลองปัจจุบัน'!$A$5:$CL$846,45,0),2)</f>
        <v>0</v>
      </c>
      <c r="AU276" s="32">
        <f>ROUND(VLOOKUP($B276,'3.ข้อมูลงบทดลองปัจจุบัน'!$A$5:$CL$846,46,0),2)</f>
        <v>0</v>
      </c>
      <c r="AV276" s="32">
        <f>ROUND(VLOOKUP($B276,'3.ข้อมูลงบทดลองปัจจุบัน'!$A$5:$CL$846,47,0),2)</f>
        <v>0</v>
      </c>
      <c r="AW276" s="32">
        <f>ROUND(VLOOKUP($B276,'3.ข้อมูลงบทดลองปัจจุบัน'!$A$5:$CL$846,48,0),2)</f>
        <v>929.2</v>
      </c>
      <c r="AX276" s="32">
        <f>ROUND(VLOOKUP($B276,'3.ข้อมูลงบทดลองปัจจุบัน'!$A$5:$CL$846,49,0),2)</f>
        <v>0</v>
      </c>
      <c r="AY276" s="32">
        <f>ROUND(VLOOKUP($B276,'3.ข้อมูลงบทดลองปัจจุบัน'!$A$5:$CL$846,50,0),2)</f>
        <v>0</v>
      </c>
      <c r="AZ276" s="32">
        <f>ROUND(VLOOKUP($B276,'3.ข้อมูลงบทดลองปัจจุบัน'!$A$5:$CL$846,51,0),2)</f>
        <v>0</v>
      </c>
      <c r="BA276" s="32">
        <f>ROUND(VLOOKUP($B276,'3.ข้อมูลงบทดลองปัจจุบัน'!$A$5:$CL$846,52,0),2)</f>
        <v>0</v>
      </c>
      <c r="BB276" s="32">
        <f>ROUND(VLOOKUP($B276,'3.ข้อมูลงบทดลองปัจจุบัน'!$A$5:$CL$846,53,0),2)</f>
        <v>810.75</v>
      </c>
      <c r="BC276" s="32">
        <f>ROUND(VLOOKUP($B276,'3.ข้อมูลงบทดลองปัจจุบัน'!$A$5:$CL$846,54,0),2)</f>
        <v>0</v>
      </c>
      <c r="BD276" s="32">
        <f>ROUND(VLOOKUP($B276,'3.ข้อมูลงบทดลองปัจจุบัน'!$A$5:$CL$846,55,0),2)</f>
        <v>11154.79</v>
      </c>
      <c r="BE276" s="32">
        <f>ROUND(VLOOKUP($B276,'3.ข้อมูลงบทดลองปัจจุบัน'!$A$5:$CL$846,56,0),2)</f>
        <v>0</v>
      </c>
      <c r="BF276" s="32">
        <f>ROUND(VLOOKUP($B276,'3.ข้อมูลงบทดลองปัจจุบัน'!$A$5:$CL$846,57,0),2)</f>
        <v>0</v>
      </c>
      <c r="BG276" s="32">
        <f>ROUND(VLOOKUP($B276,'3.ข้อมูลงบทดลองปัจจุบัน'!$A$5:$CL$846,58,0),2)</f>
        <v>0</v>
      </c>
      <c r="BH276" s="32">
        <f>ROUND(VLOOKUP($B276,'3.ข้อมูลงบทดลองปัจจุบัน'!$A$5:$CL$846,59,0),2)</f>
        <v>26819.21</v>
      </c>
      <c r="BI276" s="32">
        <f>ROUND(VLOOKUP($B276,'3.ข้อมูลงบทดลองปัจจุบัน'!$A$5:$CL$846,60,0),2)</f>
        <v>0</v>
      </c>
      <c r="BJ276" s="32">
        <f>ROUND(VLOOKUP($B276,'3.ข้อมูลงบทดลองปัจจุบัน'!$A$5:$CL$846,61,0),2)</f>
        <v>0</v>
      </c>
      <c r="BK276" s="32">
        <f>ROUND(VLOOKUP($B276,'3.ข้อมูลงบทดลองปัจจุบัน'!$A$5:$CL$846,62,0),2)</f>
        <v>0</v>
      </c>
      <c r="BL276" s="32">
        <f>ROUND(VLOOKUP($B276,'3.ข้อมูลงบทดลองปัจจุบัน'!$A$5:$CL$846,63,0),2)</f>
        <v>0</v>
      </c>
      <c r="BM276" s="32">
        <f>ROUND(VLOOKUP($B276,'3.ข้อมูลงบทดลองปัจจุบัน'!$A$5:$CL$846,64,0),2)</f>
        <v>48745.23</v>
      </c>
      <c r="BN276" s="32">
        <f>ROUND(VLOOKUP($B276,'3.ข้อมูลงบทดลองปัจจุบัน'!$A$5:$CL$846,65,0),2)</f>
        <v>0</v>
      </c>
      <c r="BO276" s="32">
        <f>ROUND(VLOOKUP($B276,'3.ข้อมูลงบทดลองปัจจุบัน'!$A$5:$CL$846,66,0),2)</f>
        <v>0</v>
      </c>
      <c r="BP276" s="32">
        <f>ROUND(VLOOKUP($B276,'3.ข้อมูลงบทดลองปัจจุบัน'!$A$5:$CL$846,67,0),2)</f>
        <v>0</v>
      </c>
      <c r="BQ276" s="32">
        <f>ROUND(VLOOKUP($B276,'3.ข้อมูลงบทดลองปัจจุบัน'!$A$5:$CL$846,68,0),2)</f>
        <v>0</v>
      </c>
      <c r="BR276" s="32">
        <f>ROUND(VLOOKUP($B276,'3.ข้อมูลงบทดลองปัจจุบัน'!$A$5:$CL$846,69,0),2)</f>
        <v>0</v>
      </c>
      <c r="BS276" s="32">
        <f>ROUND(VLOOKUP($B276,'3.ข้อมูลงบทดลองปัจจุบัน'!$A$5:$CL$846,70,0),2)</f>
        <v>14564.76</v>
      </c>
      <c r="BT276" s="32">
        <f>ROUND(VLOOKUP($B276,'3.ข้อมูลงบทดลองปัจจุบัน'!$A$5:$CL$846,71,0),2)</f>
        <v>0</v>
      </c>
      <c r="BU276" s="32">
        <f>ROUND(VLOOKUP($B276,'3.ข้อมูลงบทดลองปัจจุบัน'!$A$5:$CL$846,72,0),2)</f>
        <v>0</v>
      </c>
      <c r="BV276" s="32">
        <f>ROUND(VLOOKUP($B276,'3.ข้อมูลงบทดลองปัจจุบัน'!$A$5:$CL$846,73,0),2)</f>
        <v>19165.79</v>
      </c>
      <c r="BW276" s="32">
        <f>ROUND(VLOOKUP($B276,'3.ข้อมูลงบทดลองปัจจุบัน'!$A$5:$CL$846,74,0),2)</f>
        <v>0</v>
      </c>
      <c r="BX276" s="32">
        <f>ROUND(VLOOKUP($B276,'3.ข้อมูลงบทดลองปัจจุบัน'!$A$5:$CL$846,75,0),2)</f>
        <v>2010.12</v>
      </c>
      <c r="BY276" s="32">
        <f>ROUND(VLOOKUP($B276,'3.ข้อมูลงบทดลองปัจจุบัน'!$A$5:$CL$846,76,0),2)</f>
        <v>0</v>
      </c>
      <c r="BZ276" s="32">
        <f>ROUND(VLOOKUP($B276,'3.ข้อมูลงบทดลองปัจจุบัน'!$A$5:$CL$846,77,0),2)</f>
        <v>0</v>
      </c>
      <c r="CA276" s="32">
        <f>ROUND(VLOOKUP($B276,'3.ข้อมูลงบทดลองปัจจุบัน'!$A$5:$CL$846,78,0),2)</f>
        <v>0</v>
      </c>
      <c r="CB276" s="32">
        <f>ROUND(VLOOKUP($B276,'3.ข้อมูลงบทดลองปัจจุบัน'!$A$5:$CL$846,79,0),2)</f>
        <v>0</v>
      </c>
      <c r="CC276" s="32">
        <f>ROUND(VLOOKUP($B276,'3.ข้อมูลงบทดลองปัจจุบัน'!$A$5:$CL$846,80,0),2)</f>
        <v>0</v>
      </c>
      <c r="CD276" s="32">
        <f>ROUND(VLOOKUP($B276,'3.ข้อมูลงบทดลองปัจจุบัน'!$A$5:$CL$846,81,0),2)</f>
        <v>1371.42</v>
      </c>
      <c r="CE276" s="32">
        <f>ROUND(VLOOKUP($B276,'3.ข้อมูลงบทดลองปัจจุบัน'!$A$5:$CL$846,82,0),2)</f>
        <v>2679.6</v>
      </c>
      <c r="CF276" s="32">
        <f>ROUND(VLOOKUP($B276,'3.ข้อมูลงบทดลองปัจจุบัน'!$A$5:$CL$846,83,0),2)</f>
        <v>0</v>
      </c>
      <c r="CG276" s="32">
        <f>ROUND(VLOOKUP($B276,'3.ข้อมูลงบทดลองปัจจุบัน'!$A$5:$CL$846,84,0),2)</f>
        <v>0</v>
      </c>
      <c r="CH276" s="32">
        <f>ROUND(VLOOKUP($B276,'3.ข้อมูลงบทดลองปัจจุบัน'!$A$5:$CL$846,85,0),2)</f>
        <v>9472.01</v>
      </c>
      <c r="CI276" s="32">
        <f>ROUND(VLOOKUP($B276,'3.ข้อมูลงบทดลองปัจจุบัน'!$A$5:$CL$846,86,0),2)</f>
        <v>0</v>
      </c>
      <c r="CJ276" s="32">
        <f>ROUND(VLOOKUP($B276,'3.ข้อมูลงบทดลองปัจจุบัน'!$A$5:$CL$846,87,0),2)</f>
        <v>0</v>
      </c>
      <c r="CK276" s="32">
        <f>ROUND(VLOOKUP($B276,'3.ข้อมูลงบทดลองปัจจุบัน'!$A$5:$CL$846,88,0),2)</f>
        <v>0</v>
      </c>
      <c r="CL276" s="32">
        <f>ROUND(VLOOKUP($B276,'3.ข้อมูลงบทดลองปัจจุบัน'!$A$5:$CL$846,89,0),2)</f>
        <v>2913.22</v>
      </c>
      <c r="CM276" s="32">
        <f>ROUND(VLOOKUP($B276,'3.ข้อมูลงบทดลองปัจจุบัน'!$A$5:$CL$846,90,0),2)</f>
        <v>0</v>
      </c>
      <c r="CO276" s="75"/>
      <c r="CP276" s="102"/>
    </row>
    <row r="277" spans="1:94" x14ac:dyDescent="0.7">
      <c r="A277" s="119" t="s">
        <v>2332</v>
      </c>
      <c r="B277" s="101" t="s">
        <v>453</v>
      </c>
      <c r="C277" s="120" t="s">
        <v>454</v>
      </c>
      <c r="D277" s="32">
        <f>ROUND(VLOOKUP($B277,'3.ข้อมูลงบทดลองปัจจุบัน'!$A$5:$CL$846,3,0),2)</f>
        <v>9833797.4399999995</v>
      </c>
      <c r="E277" s="32">
        <f>ROUND(VLOOKUP($B277,'3.ข้อมูลงบทดลองปัจจุบัน'!$A$5:$CL$846,4,0),2)</f>
        <v>2781824.65</v>
      </c>
      <c r="F277" s="32">
        <f>ROUND(VLOOKUP($B277,'3.ข้อมูลงบทดลองปัจจุบัน'!$A$5:$CL$846,5,0),2)</f>
        <v>2097821.25</v>
      </c>
      <c r="G277" s="32">
        <f>ROUND(VLOOKUP($B277,'3.ข้อมูลงบทดลองปัจจุบัน'!$A$5:$CL$846,6,0),2)</f>
        <v>1677267.69</v>
      </c>
      <c r="H277" s="32">
        <f>ROUND(VLOOKUP($B277,'3.ข้อมูลงบทดลองปัจจุบัน'!$A$5:$CL$846,7,0),2)</f>
        <v>1262000</v>
      </c>
      <c r="I277" s="32">
        <f>ROUND(VLOOKUP($B277,'3.ข้อมูลงบทดลองปัจจุบัน'!$A$5:$CL$846,8,0),2)</f>
        <v>3169955.54</v>
      </c>
      <c r="J277" s="32">
        <f>ROUND(VLOOKUP($B277,'3.ข้อมูลงบทดลองปัจจุบัน'!$A$5:$CL$846,9,0),2)</f>
        <v>4487054.38</v>
      </c>
      <c r="K277" s="32">
        <f>ROUND(VLOOKUP($B277,'3.ข้อมูลงบทดลองปัจจุบัน'!$A$5:$CL$846,10,0),2)</f>
        <v>4826953.55</v>
      </c>
      <c r="L277" s="32">
        <f>ROUND(VLOOKUP($B277,'3.ข้อมูลงบทดลองปัจจุบัน'!$A$5:$CL$846,11,0),2)</f>
        <v>1457963.17</v>
      </c>
      <c r="M277" s="32">
        <f>ROUND(VLOOKUP($B277,'3.ข้อมูลงบทดลองปัจจุบัน'!$A$5:$CL$846,12,0),2)</f>
        <v>1736249</v>
      </c>
      <c r="N277" s="32">
        <f>ROUND(VLOOKUP($B277,'3.ข้อมูลงบทดลองปัจจุบัน'!$A$5:$CL$846,13,0),2)</f>
        <v>6413003.3300000001</v>
      </c>
      <c r="O277" s="32">
        <f>ROUND(VLOOKUP($B277,'3.ข้อมูลงบทดลองปัจจุบัน'!$A$5:$CL$846,14,0),2)</f>
        <v>510833.76</v>
      </c>
      <c r="P277" s="32">
        <f>ROUND(VLOOKUP($B277,'3.ข้อมูลงบทดลองปัจจุบัน'!$A$5:$CL$846,15,0),2)</f>
        <v>9424695.4299999997</v>
      </c>
      <c r="Q277" s="32">
        <f>ROUND(VLOOKUP($B277,'3.ข้อมูลงบทดลองปัจจุบัน'!$A$5:$CL$846,16,0),2)</f>
        <v>1785691.92</v>
      </c>
      <c r="R277" s="32">
        <f>ROUND(VLOOKUP($B277,'3.ข้อมูลงบทดลองปัจจุบัน'!$A$5:$CL$846,17,0),2)</f>
        <v>4596085.33</v>
      </c>
      <c r="S277" s="32">
        <f>ROUND(VLOOKUP($B277,'3.ข้อมูลงบทดลองปัจจุบัน'!$A$5:$CL$846,18,0),2)</f>
        <v>5096589.0599999996</v>
      </c>
      <c r="T277" s="32">
        <f>ROUND(VLOOKUP($B277,'3.ข้อมูลงบทดลองปัจจุบัน'!$A$5:$CL$846,19,0),2)</f>
        <v>1633426.36</v>
      </c>
      <c r="U277" s="32">
        <f>ROUND(VLOOKUP($B277,'3.ข้อมูลงบทดลองปัจจุบัน'!$A$5:$CL$846,20,0),2)</f>
        <v>2250000</v>
      </c>
      <c r="V277" s="32">
        <f>ROUND(VLOOKUP($B277,'3.ข้อมูลงบทดลองปัจจุบัน'!$A$5:$CL$846,21,0),2)</f>
        <v>1185066.23</v>
      </c>
      <c r="W277" s="32">
        <f>ROUND(VLOOKUP($B277,'3.ข้อมูลงบทดลองปัจจุบัน'!$A$5:$CL$846,22,0),2)</f>
        <v>1460454.24</v>
      </c>
      <c r="X277" s="32">
        <f>ROUND(VLOOKUP($B277,'3.ข้อมูลงบทดลองปัจจุบัน'!$A$5:$CL$846,23,0),2)</f>
        <v>15194456.02</v>
      </c>
      <c r="Y277" s="32">
        <f>ROUND(VLOOKUP($B277,'3.ข้อมูลงบทดลองปัจจุบัน'!$A$5:$CL$846,24,0),2)</f>
        <v>2046281.55</v>
      </c>
      <c r="Z277" s="32">
        <f>ROUND(VLOOKUP($B277,'3.ข้อมูลงบทดลองปัจจุบัน'!$A$5:$CL$846,25,0),2)</f>
        <v>2507847.13</v>
      </c>
      <c r="AA277" s="32">
        <f>ROUND(VLOOKUP($B277,'3.ข้อมูลงบทดลองปัจจุบัน'!$A$5:$CL$846,26,0),2)</f>
        <v>2409574.5099999998</v>
      </c>
      <c r="AB277" s="32">
        <f>ROUND(VLOOKUP($B277,'3.ข้อมูลงบทดลองปัจจุบัน'!$A$5:$CL$846,27,0),2)</f>
        <v>732345.99</v>
      </c>
      <c r="AC277" s="32">
        <f>ROUND(VLOOKUP($B277,'3.ข้อมูลงบทดลองปัจจุบัน'!$A$5:$CL$846,28,0),2)</f>
        <v>1894093.7</v>
      </c>
      <c r="AD277" s="32">
        <f>ROUND(VLOOKUP($B277,'3.ข้อมูลงบทดลองปัจจุบัน'!$A$5:$CL$846,29,0),2)</f>
        <v>3568539.16</v>
      </c>
      <c r="AE277" s="32">
        <f>ROUND(VLOOKUP($B277,'3.ข้อมูลงบทดลองปัจจุบัน'!$A$5:$CL$846,30,0),2)</f>
        <v>4675047.83</v>
      </c>
      <c r="AF277" s="32">
        <f>ROUND(VLOOKUP($B277,'3.ข้อมูลงบทดลองปัจจุบัน'!$A$5:$CL$846,31,0),2)</f>
        <v>1994025.94</v>
      </c>
      <c r="AG277" s="32">
        <f>ROUND(VLOOKUP($B277,'3.ข้อมูลงบทดลองปัจจุบัน'!$A$5:$CL$846,32,0),2)</f>
        <v>1652070.25</v>
      </c>
      <c r="AH277" s="32">
        <f>ROUND(VLOOKUP($B277,'3.ข้อมูลงบทดลองปัจจุบัน'!$A$5:$CL$846,33,0),2)</f>
        <v>3596174.88</v>
      </c>
      <c r="AI277" s="32">
        <f>ROUND(VLOOKUP($B277,'3.ข้อมูลงบทดลองปัจจุบัน'!$A$5:$CL$846,34,0),2)</f>
        <v>2846677.7</v>
      </c>
      <c r="AJ277" s="32">
        <f>ROUND(VLOOKUP($B277,'3.ข้อมูลงบทดลองปัจจุบัน'!$A$5:$CL$846,35,0),2)</f>
        <v>2905573.64</v>
      </c>
      <c r="AK277" s="32">
        <f>ROUND(VLOOKUP($B277,'3.ข้อมูลงบทดลองปัจจุบัน'!$A$5:$CL$846,36,0),2)</f>
        <v>1643016.47</v>
      </c>
      <c r="AL277" s="32">
        <f>ROUND(VLOOKUP($B277,'3.ข้อมูลงบทดลองปัจจุบัน'!$A$5:$CL$846,37,0),2)</f>
        <v>21077746.739999998</v>
      </c>
      <c r="AM277" s="32">
        <f>ROUND(VLOOKUP($B277,'3.ข้อมูลงบทดลองปัจจุบัน'!$A$5:$CL$846,38,0),2)</f>
        <v>3005681.64</v>
      </c>
      <c r="AN277" s="32">
        <f>ROUND(VLOOKUP($B277,'3.ข้อมูลงบทดลองปัจจุบัน'!$A$5:$CL$846,39,0),2)</f>
        <v>2291393.4700000002</v>
      </c>
      <c r="AO277" s="32">
        <f>ROUND(VLOOKUP($B277,'3.ข้อมูลงบทดลองปัจจุบัน'!$A$5:$CL$846,40,0),2)</f>
        <v>6159219.6100000003</v>
      </c>
      <c r="AP277" s="32">
        <f>ROUND(VLOOKUP($B277,'3.ข้อมูลงบทดลองปัจจุบัน'!$A$5:$CL$846,41,0),2)</f>
        <v>3845714.51</v>
      </c>
      <c r="AQ277" s="32">
        <f>ROUND(VLOOKUP($B277,'3.ข้อมูลงบทดลองปัจจุบัน'!$A$5:$CL$846,42,0),2)</f>
        <v>2502166.15</v>
      </c>
      <c r="AR277" s="32">
        <f>ROUND(VLOOKUP($B277,'3.ข้อมูลงบทดลองปัจจุบัน'!$A$5:$CL$846,43,0),2)</f>
        <v>3669203.24</v>
      </c>
      <c r="AS277" s="32">
        <f>ROUND(VLOOKUP($B277,'3.ข้อมูลงบทดลองปัจจุบัน'!$A$5:$CL$846,44,0),2)</f>
        <v>7667824.1900000004</v>
      </c>
      <c r="AT277" s="32">
        <f>ROUND(VLOOKUP($B277,'3.ข้อมูลงบทดลองปัจจุบัน'!$A$5:$CL$846,45,0),2)</f>
        <v>1527799.6</v>
      </c>
      <c r="AU277" s="32">
        <f>ROUND(VLOOKUP($B277,'3.ข้อมูลงบทดลองปัจจุบัน'!$A$5:$CL$846,46,0),2)</f>
        <v>3067720.94</v>
      </c>
      <c r="AV277" s="32">
        <f>ROUND(VLOOKUP($B277,'3.ข้อมูลงบทดลองปัจจุบัน'!$A$5:$CL$846,47,0),2)</f>
        <v>7095962.9299999997</v>
      </c>
      <c r="AW277" s="32">
        <f>ROUND(VLOOKUP($B277,'3.ข้อมูลงบทดลองปัจจุบัน'!$A$5:$CL$846,48,0),2)</f>
        <v>1872997.76</v>
      </c>
      <c r="AX277" s="32">
        <f>ROUND(VLOOKUP($B277,'3.ข้อมูลงบทดลองปัจจุบัน'!$A$5:$CL$846,49,0),2)</f>
        <v>1763630.96</v>
      </c>
      <c r="AY277" s="32">
        <f>ROUND(VLOOKUP($B277,'3.ข้อมูลงบทดลองปัจจุบัน'!$A$5:$CL$846,50,0),2)</f>
        <v>4581992.83</v>
      </c>
      <c r="AZ277" s="32">
        <f>ROUND(VLOOKUP($B277,'3.ข้อมูลงบทดลองปัจจุบัน'!$A$5:$CL$846,51,0),2)</f>
        <v>3239581.48</v>
      </c>
      <c r="BA277" s="32">
        <f>ROUND(VLOOKUP($B277,'3.ข้อมูลงบทดลองปัจจุบัน'!$A$5:$CL$846,52,0),2)</f>
        <v>2429882.0299999998</v>
      </c>
      <c r="BB277" s="32">
        <f>ROUND(VLOOKUP($B277,'3.ข้อมูลงบทดลองปัจจุบัน'!$A$5:$CL$846,53,0),2)</f>
        <v>7690235.9900000002</v>
      </c>
      <c r="BC277" s="32">
        <f>ROUND(VLOOKUP($B277,'3.ข้อมูลงบทดลองปัจจุบัน'!$A$5:$CL$846,54,0),2)</f>
        <v>2624994.64</v>
      </c>
      <c r="BD277" s="32">
        <f>ROUND(VLOOKUP($B277,'3.ข้อมูลงบทดลองปัจจุบัน'!$A$5:$CL$846,55,0),2)</f>
        <v>13930865.9</v>
      </c>
      <c r="BE277" s="32">
        <f>ROUND(VLOOKUP($B277,'3.ข้อมูลงบทดลองปัจจุบัน'!$A$5:$CL$846,56,0),2)</f>
        <v>6681238.1500000004</v>
      </c>
      <c r="BF277" s="32">
        <f>ROUND(VLOOKUP($B277,'3.ข้อมูลงบทดลองปัจจุบัน'!$A$5:$CL$846,57,0),2)</f>
        <v>1751987.19</v>
      </c>
      <c r="BG277" s="32">
        <f>ROUND(VLOOKUP($B277,'3.ข้อมูลงบทดลองปัจจุบัน'!$A$5:$CL$846,58,0),2)</f>
        <v>902992.19</v>
      </c>
      <c r="BH277" s="32">
        <f>ROUND(VLOOKUP($B277,'3.ข้อมูลงบทดลองปัจจุบัน'!$A$5:$CL$846,59,0),2)</f>
        <v>8358608.4100000001</v>
      </c>
      <c r="BI277" s="32">
        <f>ROUND(VLOOKUP($B277,'3.ข้อมูลงบทดลองปัจจุบัน'!$A$5:$CL$846,60,0),2)</f>
        <v>854000</v>
      </c>
      <c r="BJ277" s="32">
        <f>ROUND(VLOOKUP($B277,'3.ข้อมูลงบทดลองปัจจุบัน'!$A$5:$CL$846,61,0),2)</f>
        <v>596349.34</v>
      </c>
      <c r="BK277" s="32">
        <f>ROUND(VLOOKUP($B277,'3.ข้อมูลงบทดลองปัจจุบัน'!$A$5:$CL$846,62,0),2)</f>
        <v>1884575.28</v>
      </c>
      <c r="BL277" s="32">
        <f>ROUND(VLOOKUP($B277,'3.ข้อมูลงบทดลองปัจจุบัน'!$A$5:$CL$846,63,0),2)</f>
        <v>1621638.2</v>
      </c>
      <c r="BM277" s="32">
        <f>ROUND(VLOOKUP($B277,'3.ข้อมูลงบทดลองปัจจุบัน'!$A$5:$CL$846,64,0),2)</f>
        <v>8384178.7800000003</v>
      </c>
      <c r="BN277" s="32">
        <f>ROUND(VLOOKUP($B277,'3.ข้อมูลงบทดลองปัจจุบัน'!$A$5:$CL$846,65,0),2)</f>
        <v>3403397</v>
      </c>
      <c r="BO277" s="32">
        <f>ROUND(VLOOKUP($B277,'3.ข้อมูลงบทดลองปัจจุบัน'!$A$5:$CL$846,66,0),2)</f>
        <v>2268287.96</v>
      </c>
      <c r="BP277" s="32">
        <f>ROUND(VLOOKUP($B277,'3.ข้อมูลงบทดลองปัจจุบัน'!$A$5:$CL$846,67,0),2)</f>
        <v>4768650</v>
      </c>
      <c r="BQ277" s="32">
        <f>ROUND(VLOOKUP($B277,'3.ข้อมูลงบทดลองปัจจุบัน'!$A$5:$CL$846,68,0),2)</f>
        <v>4038000</v>
      </c>
      <c r="BR277" s="32">
        <f>ROUND(VLOOKUP($B277,'3.ข้อมูลงบทดลองปัจจุบัน'!$A$5:$CL$846,69,0),2)</f>
        <v>2409709.63</v>
      </c>
      <c r="BS277" s="32">
        <f>ROUND(VLOOKUP($B277,'3.ข้อมูลงบทดลองปัจจุบัน'!$A$5:$CL$846,70,0),2)</f>
        <v>44843856.859999999</v>
      </c>
      <c r="BT277" s="32">
        <f>ROUND(VLOOKUP($B277,'3.ข้อมูลงบทดลองปัจจุบัน'!$A$5:$CL$846,71,0),2)</f>
        <v>3068196.74</v>
      </c>
      <c r="BU277" s="32">
        <f>ROUND(VLOOKUP($B277,'3.ข้อมูลงบทดลองปัจจุบัน'!$A$5:$CL$846,72,0),2)</f>
        <v>2034165.35</v>
      </c>
      <c r="BV277" s="32">
        <f>ROUND(VLOOKUP($B277,'3.ข้อมูลงบทดลองปัจจุบัน'!$A$5:$CL$846,73,0),2)</f>
        <v>6010563.5899999999</v>
      </c>
      <c r="BW277" s="32">
        <f>ROUND(VLOOKUP($B277,'3.ข้อมูลงบทดลองปัจจุบัน'!$A$5:$CL$846,74,0),2)</f>
        <v>97801.93</v>
      </c>
      <c r="BX277" s="32">
        <f>ROUND(VLOOKUP($B277,'3.ข้อมูลงบทดลองปัจจุบัน'!$A$5:$CL$846,75,0),2)</f>
        <v>2147099.85</v>
      </c>
      <c r="BY277" s="32">
        <f>ROUND(VLOOKUP($B277,'3.ข้อมูลงบทดลองปัจจุบัน'!$A$5:$CL$846,76,0),2)</f>
        <v>14799333.26</v>
      </c>
      <c r="BZ277" s="32">
        <f>ROUND(VLOOKUP($B277,'3.ข้อมูลงบทดลองปัจจุบัน'!$A$5:$CL$846,77,0),2)</f>
        <v>1402273.01</v>
      </c>
      <c r="CA277" s="32">
        <f>ROUND(VLOOKUP($B277,'3.ข้อมูลงบทดลองปัจจุบัน'!$A$5:$CL$846,78,0),2)</f>
        <v>1302207.3400000001</v>
      </c>
      <c r="CB277" s="32">
        <f>ROUND(VLOOKUP($B277,'3.ข้อมูลงบทดลองปัจจุบัน'!$A$5:$CL$846,79,0),2)</f>
        <v>2102635.4500000002</v>
      </c>
      <c r="CC277" s="32">
        <f>ROUND(VLOOKUP($B277,'3.ข้อมูลงบทดลองปัจจุบัน'!$A$5:$CL$846,80,0),2)</f>
        <v>2981365.68</v>
      </c>
      <c r="CD277" s="32">
        <f>ROUND(VLOOKUP($B277,'3.ข้อมูลงบทดลองปัจจุบัน'!$A$5:$CL$846,81,0),2)</f>
        <v>11449175.800000001</v>
      </c>
      <c r="CE277" s="32">
        <f>ROUND(VLOOKUP($B277,'3.ข้อมูลงบทดลองปัจจุบัน'!$A$5:$CL$846,82,0),2)</f>
        <v>1774844.12</v>
      </c>
      <c r="CF277" s="32">
        <f>ROUND(VLOOKUP($B277,'3.ข้อมูลงบทดลองปัจจุบัน'!$A$5:$CL$846,83,0),2)</f>
        <v>12586190</v>
      </c>
      <c r="CG277" s="32">
        <f>ROUND(VLOOKUP($B277,'3.ข้อมูลงบทดลองปัจจุบัน'!$A$5:$CL$846,84,0),2)</f>
        <v>902250</v>
      </c>
      <c r="CH277" s="32">
        <f>ROUND(VLOOKUP($B277,'3.ข้อมูลงบทดลองปัจจุบัน'!$A$5:$CL$846,85,0),2)</f>
        <v>967897.67</v>
      </c>
      <c r="CI277" s="32">
        <f>ROUND(VLOOKUP($B277,'3.ข้อมูลงบทดลองปัจจุบัน'!$A$5:$CL$846,86,0),2)</f>
        <v>980305.86</v>
      </c>
      <c r="CJ277" s="32">
        <f>ROUND(VLOOKUP($B277,'3.ข้อมูลงบทดลองปัจจุบัน'!$A$5:$CL$846,87,0),2)</f>
        <v>1695275.27</v>
      </c>
      <c r="CK277" s="32">
        <f>ROUND(VLOOKUP($B277,'3.ข้อมูลงบทดลองปัจจุบัน'!$A$5:$CL$846,88,0),2)</f>
        <v>11958560.470000001</v>
      </c>
      <c r="CL277" s="32">
        <f>ROUND(VLOOKUP($B277,'3.ข้อมูลงบทดลองปัจจุบัน'!$A$5:$CL$846,89,0),2)</f>
        <v>780781.99</v>
      </c>
      <c r="CM277" s="32">
        <f>ROUND(VLOOKUP($B277,'3.ข้อมูลงบทดลองปัจจุบัน'!$A$5:$CL$846,90,0),2)</f>
        <v>1307917.8700000001</v>
      </c>
      <c r="CO277" s="75"/>
      <c r="CP277" s="102"/>
    </row>
    <row r="278" spans="1:94" x14ac:dyDescent="0.7">
      <c r="A278" s="119" t="s">
        <v>2332</v>
      </c>
      <c r="B278" s="101" t="s">
        <v>455</v>
      </c>
      <c r="C278" s="120" t="s">
        <v>456</v>
      </c>
      <c r="D278" s="32">
        <f>ROUND(VLOOKUP($B278,'3.ข้อมูลงบทดลองปัจจุบัน'!$A$5:$CL$846,3,0),2)</f>
        <v>43493949.539999999</v>
      </c>
      <c r="E278" s="32">
        <f>ROUND(VLOOKUP($B278,'3.ข้อมูลงบทดลองปัจจุบัน'!$A$5:$CL$846,4,0),2)</f>
        <v>12362594.449999999</v>
      </c>
      <c r="F278" s="32">
        <f>ROUND(VLOOKUP($B278,'3.ข้อมูลงบทดลองปัจจุบัน'!$A$5:$CL$846,5,0),2)</f>
        <v>18426504.289999999</v>
      </c>
      <c r="G278" s="32">
        <f>ROUND(VLOOKUP($B278,'3.ข้อมูลงบทดลองปัจจุบัน'!$A$5:$CL$846,6,0),2)</f>
        <v>4412417.84</v>
      </c>
      <c r="H278" s="32">
        <f>ROUND(VLOOKUP($B278,'3.ข้อมูลงบทดลองปัจจุบัน'!$A$5:$CL$846,7,0),2)</f>
        <v>0</v>
      </c>
      <c r="I278" s="32">
        <f>ROUND(VLOOKUP($B278,'3.ข้อมูลงบทดลองปัจจุบัน'!$A$5:$CL$846,8,0),2)</f>
        <v>11535633.970000001</v>
      </c>
      <c r="J278" s="32">
        <f>ROUND(VLOOKUP($B278,'3.ข้อมูลงบทดลองปัจจุบัน'!$A$5:$CL$846,9,0),2)</f>
        <v>24644101.079999998</v>
      </c>
      <c r="K278" s="32">
        <f>ROUND(VLOOKUP($B278,'3.ข้อมูลงบทดลองปัจจุบัน'!$A$5:$CL$846,10,0),2)</f>
        <v>18439268.32</v>
      </c>
      <c r="L278" s="32">
        <f>ROUND(VLOOKUP($B278,'3.ข้อมูลงบทดลองปัจจุบัน'!$A$5:$CL$846,11,0),2)</f>
        <v>13516047.73</v>
      </c>
      <c r="M278" s="32">
        <f>ROUND(VLOOKUP($B278,'3.ข้อมูลงบทดลองปัจจุบัน'!$A$5:$CL$846,12,0),2)</f>
        <v>2983194.81</v>
      </c>
      <c r="N278" s="32">
        <f>ROUND(VLOOKUP($B278,'3.ข้อมูลงบทดลองปัจจุบัน'!$A$5:$CL$846,13,0),2)</f>
        <v>5355882.9800000004</v>
      </c>
      <c r="O278" s="32">
        <f>ROUND(VLOOKUP($B278,'3.ข้อมูลงบทดลองปัจจุบัน'!$A$5:$CL$846,14,0),2)</f>
        <v>4864199.63</v>
      </c>
      <c r="P278" s="32">
        <f>ROUND(VLOOKUP($B278,'3.ข้อมูลงบทดลองปัจจุบัน'!$A$5:$CL$846,15,0),2)</f>
        <v>0</v>
      </c>
      <c r="Q278" s="32">
        <f>ROUND(VLOOKUP($B278,'3.ข้อมูลงบทดลองปัจจุบัน'!$A$5:$CL$846,16,0),2)</f>
        <v>0</v>
      </c>
      <c r="R278" s="32">
        <f>ROUND(VLOOKUP($B278,'3.ข้อมูลงบทดลองปัจจุบัน'!$A$5:$CL$846,17,0),2)</f>
        <v>20195961.91</v>
      </c>
      <c r="S278" s="32">
        <f>ROUND(VLOOKUP($B278,'3.ข้อมูลงบทดลองปัจจุบัน'!$A$5:$CL$846,18,0),2)</f>
        <v>-49570.559999999998</v>
      </c>
      <c r="T278" s="32">
        <f>ROUND(VLOOKUP($B278,'3.ข้อมูลงบทดลองปัจจุบัน'!$A$5:$CL$846,19,0),2)</f>
        <v>7224300.79</v>
      </c>
      <c r="U278" s="32">
        <f>ROUND(VLOOKUP($B278,'3.ข้อมูลงบทดลองปัจจุบัน'!$A$5:$CL$846,20,0),2)</f>
        <v>8817787.2599999998</v>
      </c>
      <c r="V278" s="32">
        <f>ROUND(VLOOKUP($B278,'3.ข้อมูลงบทดลองปัจจุบัน'!$A$5:$CL$846,21,0),2)</f>
        <v>7249060.5999999996</v>
      </c>
      <c r="W278" s="32">
        <f>ROUND(VLOOKUP($B278,'3.ข้อมูลงบทดลองปัจจุบัน'!$A$5:$CL$846,22,0),2)</f>
        <v>3917949.92</v>
      </c>
      <c r="X278" s="32">
        <f>ROUND(VLOOKUP($B278,'3.ข้อมูลงบทดลองปัจจุบัน'!$A$5:$CL$846,23,0),2)</f>
        <v>0</v>
      </c>
      <c r="Y278" s="32">
        <f>ROUND(VLOOKUP($B278,'3.ข้อมูลงบทดลองปัจจุบัน'!$A$5:$CL$846,24,0),2)</f>
        <v>4349109.5999999996</v>
      </c>
      <c r="Z278" s="32">
        <f>ROUND(VLOOKUP($B278,'3.ข้อมูลงบทดลองปัจจุบัน'!$A$5:$CL$846,25,0),2)</f>
        <v>20219482.280000001</v>
      </c>
      <c r="AA278" s="32">
        <f>ROUND(VLOOKUP($B278,'3.ข้อมูลงบทดลองปัจจุบัน'!$A$5:$CL$846,26,0),2)</f>
        <v>13300736.92</v>
      </c>
      <c r="AB278" s="32">
        <f>ROUND(VLOOKUP($B278,'3.ข้อมูลงบทดลองปัจจุบัน'!$A$5:$CL$846,27,0),2)</f>
        <v>1990854.2</v>
      </c>
      <c r="AC278" s="32">
        <f>ROUND(VLOOKUP($B278,'3.ข้อมูลงบทดลองปัจจุบัน'!$A$5:$CL$846,28,0),2)</f>
        <v>9900575.3699999992</v>
      </c>
      <c r="AD278" s="32">
        <f>ROUND(VLOOKUP($B278,'3.ข้อมูลงบทดลองปัจจุบัน'!$A$5:$CL$846,29,0),2)</f>
        <v>0</v>
      </c>
      <c r="AE278" s="32">
        <f>ROUND(VLOOKUP($B278,'3.ข้อมูลงบทดลองปัจจุบัน'!$A$5:$CL$846,30,0),2)</f>
        <v>0</v>
      </c>
      <c r="AF278" s="32">
        <f>ROUND(VLOOKUP($B278,'3.ข้อมูลงบทดลองปัจจุบัน'!$A$5:$CL$846,31,0),2)</f>
        <v>16263588.699999999</v>
      </c>
      <c r="AG278" s="32">
        <f>ROUND(VLOOKUP($B278,'3.ข้อมูลงบทดลองปัจจุบัน'!$A$5:$CL$846,32,0),2)</f>
        <v>4378836.25</v>
      </c>
      <c r="AH278" s="32">
        <f>ROUND(VLOOKUP($B278,'3.ข้อมูลงบทดลองปัจจุบัน'!$A$5:$CL$846,33,0),2)</f>
        <v>3129758.57</v>
      </c>
      <c r="AI278" s="32">
        <f>ROUND(VLOOKUP($B278,'3.ข้อมูลงบทดลองปัจจุบัน'!$A$5:$CL$846,34,0),2)</f>
        <v>8414777.9900000002</v>
      </c>
      <c r="AJ278" s="32">
        <f>ROUND(VLOOKUP($B278,'3.ข้อมูลงบทดลองปัจจุบัน'!$A$5:$CL$846,35,0),2)</f>
        <v>6629766.0599999996</v>
      </c>
      <c r="AK278" s="32">
        <f>ROUND(VLOOKUP($B278,'3.ข้อมูลงบทดลองปัจจุบัน'!$A$5:$CL$846,36,0),2)</f>
        <v>14180235.76</v>
      </c>
      <c r="AL278" s="32">
        <f>ROUND(VLOOKUP($B278,'3.ข้อมูลงบทดลองปัจจุบัน'!$A$5:$CL$846,37,0),2)</f>
        <v>0</v>
      </c>
      <c r="AM278" s="32">
        <f>ROUND(VLOOKUP($B278,'3.ข้อมูลงบทดลองปัจจุบัน'!$A$5:$CL$846,38,0),2)</f>
        <v>14506280.380000001</v>
      </c>
      <c r="AN278" s="32">
        <f>ROUND(VLOOKUP($B278,'3.ข้อมูลงบทดลองปัจจุบัน'!$A$5:$CL$846,39,0),2)</f>
        <v>-7938698.2800000003</v>
      </c>
      <c r="AO278" s="32">
        <f>ROUND(VLOOKUP($B278,'3.ข้อมูลงบทดลองปัจจุบัน'!$A$5:$CL$846,40,0),2)</f>
        <v>5518964.3099999996</v>
      </c>
      <c r="AP278" s="32">
        <f>ROUND(VLOOKUP($B278,'3.ข้อมูลงบทดลองปัจจุบัน'!$A$5:$CL$846,41,0),2)</f>
        <v>0</v>
      </c>
      <c r="AQ278" s="32">
        <f>ROUND(VLOOKUP($B278,'3.ข้อมูลงบทดลองปัจจุบัน'!$A$5:$CL$846,42,0),2)</f>
        <v>1280446.97</v>
      </c>
      <c r="AR278" s="32">
        <f>ROUND(VLOOKUP($B278,'3.ข้อมูลงบทดลองปัจจุบัน'!$A$5:$CL$846,43,0),2)</f>
        <v>7270661.2999999998</v>
      </c>
      <c r="AS278" s="32">
        <f>ROUND(VLOOKUP($B278,'3.ข้อมูลงบทดลองปัจจุบัน'!$A$5:$CL$846,44,0),2)</f>
        <v>0</v>
      </c>
      <c r="AT278" s="32">
        <f>ROUND(VLOOKUP($B278,'3.ข้อมูลงบทดลองปัจจุบัน'!$A$5:$CL$846,45,0),2)</f>
        <v>537052.02</v>
      </c>
      <c r="AU278" s="32">
        <f>ROUND(VLOOKUP($B278,'3.ข้อมูลงบทดลองปัจจุบัน'!$A$5:$CL$846,46,0),2)</f>
        <v>3281873.51</v>
      </c>
      <c r="AV278" s="32">
        <f>ROUND(VLOOKUP($B278,'3.ข้อมูลงบทดลองปัจจุบัน'!$A$5:$CL$846,47,0),2)</f>
        <v>1382943.81</v>
      </c>
      <c r="AW278" s="32">
        <f>ROUND(VLOOKUP($B278,'3.ข้อมูลงบทดลองปัจจุบัน'!$A$5:$CL$846,48,0),2)</f>
        <v>0</v>
      </c>
      <c r="AX278" s="32">
        <f>ROUND(VLOOKUP($B278,'3.ข้อมูลงบทดลองปัจจุบัน'!$A$5:$CL$846,49,0),2)</f>
        <v>0</v>
      </c>
      <c r="AY278" s="32">
        <f>ROUND(VLOOKUP($B278,'3.ข้อมูลงบทดลองปัจจุบัน'!$A$5:$CL$846,50,0),2)</f>
        <v>0</v>
      </c>
      <c r="AZ278" s="32">
        <f>ROUND(VLOOKUP($B278,'3.ข้อมูลงบทดลองปัจจุบัน'!$A$5:$CL$846,51,0),2)</f>
        <v>7751835.0700000003</v>
      </c>
      <c r="BA278" s="32">
        <f>ROUND(VLOOKUP($B278,'3.ข้อมูลงบทดลองปัจจุบัน'!$A$5:$CL$846,52,0),2)</f>
        <v>0</v>
      </c>
      <c r="BB278" s="32">
        <f>ROUND(VLOOKUP($B278,'3.ข้อมูลงบทดลองปัจจุบัน'!$A$5:$CL$846,53,0),2)</f>
        <v>0</v>
      </c>
      <c r="BC278" s="32">
        <f>ROUND(VLOOKUP($B278,'3.ข้อมูลงบทดลองปัจจุบัน'!$A$5:$CL$846,54,0),2)</f>
        <v>13067811.880000001</v>
      </c>
      <c r="BD278" s="32">
        <f>ROUND(VLOOKUP($B278,'3.ข้อมูลงบทดลองปัจจุบัน'!$A$5:$CL$846,55,0),2)</f>
        <v>0</v>
      </c>
      <c r="BE278" s="32">
        <f>ROUND(VLOOKUP($B278,'3.ข้อมูลงบทดลองปัจจุบัน'!$A$5:$CL$846,56,0),2)</f>
        <v>0</v>
      </c>
      <c r="BF278" s="32">
        <f>ROUND(VLOOKUP($B278,'3.ข้อมูลงบทดลองปัจจุบัน'!$A$5:$CL$846,57,0),2)</f>
        <v>15859469.75</v>
      </c>
      <c r="BG278" s="32">
        <f>ROUND(VLOOKUP($B278,'3.ข้อมูลงบทดลองปัจจุบัน'!$A$5:$CL$846,58,0),2)</f>
        <v>11584003.59</v>
      </c>
      <c r="BH278" s="32">
        <f>ROUND(VLOOKUP($B278,'3.ข้อมูลงบทดลองปัจจุบัน'!$A$5:$CL$846,59,0),2)</f>
        <v>11787900.24</v>
      </c>
      <c r="BI278" s="32">
        <f>ROUND(VLOOKUP($B278,'3.ข้อมูลงบทดลองปัจจุบัน'!$A$5:$CL$846,60,0),2)</f>
        <v>13533284.720000001</v>
      </c>
      <c r="BJ278" s="32">
        <f>ROUND(VLOOKUP($B278,'3.ข้อมูลงบทดลองปัจจุบัน'!$A$5:$CL$846,61,0),2)</f>
        <v>7718112.8099999996</v>
      </c>
      <c r="BK278" s="32">
        <f>ROUND(VLOOKUP($B278,'3.ข้อมูลงบทดลองปัจจุบัน'!$A$5:$CL$846,62,0),2)</f>
        <v>15380463.83</v>
      </c>
      <c r="BL278" s="32">
        <f>ROUND(VLOOKUP($B278,'3.ข้อมูลงบทดลองปัจจุบัน'!$A$5:$CL$846,63,0),2)</f>
        <v>6682873.9400000004</v>
      </c>
      <c r="BM278" s="32">
        <f>ROUND(VLOOKUP($B278,'3.ข้อมูลงบทดลองปัจจุบัน'!$A$5:$CL$846,64,0),2)</f>
        <v>0</v>
      </c>
      <c r="BN278" s="32">
        <f>ROUND(VLOOKUP($B278,'3.ข้อมูลงบทดลองปัจจุบัน'!$A$5:$CL$846,65,0),2)</f>
        <v>25879027.140000001</v>
      </c>
      <c r="BO278" s="32">
        <f>ROUND(VLOOKUP($B278,'3.ข้อมูลงบทดลองปัจจุบัน'!$A$5:$CL$846,66,0),2)</f>
        <v>0</v>
      </c>
      <c r="BP278" s="32">
        <f>ROUND(VLOOKUP($B278,'3.ข้อมูลงบทดลองปัจจุบัน'!$A$5:$CL$846,67,0),2)</f>
        <v>45704974.990000002</v>
      </c>
      <c r="BQ278" s="32">
        <f>ROUND(VLOOKUP($B278,'3.ข้อมูลงบทดลองปัจจุบัน'!$A$5:$CL$846,68,0),2)</f>
        <v>4389767.63</v>
      </c>
      <c r="BR278" s="32">
        <f>ROUND(VLOOKUP($B278,'3.ข้อมูลงบทดลองปัจจุบัน'!$A$5:$CL$846,69,0),2)</f>
        <v>0</v>
      </c>
      <c r="BS278" s="32">
        <f>ROUND(VLOOKUP($B278,'3.ข้อมูลงบทดลองปัจจุบัน'!$A$5:$CL$846,70,0),2)</f>
        <v>0</v>
      </c>
      <c r="BT278" s="32">
        <f>ROUND(VLOOKUP($B278,'3.ข้อมูลงบทดลองปัจจุบัน'!$A$5:$CL$846,71,0),2)</f>
        <v>19699924.25</v>
      </c>
      <c r="BU278" s="32">
        <f>ROUND(VLOOKUP($B278,'3.ข้อมูลงบทดลองปัจจุบัน'!$A$5:$CL$846,72,0),2)</f>
        <v>1594512.91</v>
      </c>
      <c r="BV278" s="32">
        <f>ROUND(VLOOKUP($B278,'3.ข้อมูลงบทดลองปัจจุบัน'!$A$5:$CL$846,73,0),2)</f>
        <v>0</v>
      </c>
      <c r="BW278" s="32">
        <f>ROUND(VLOOKUP($B278,'3.ข้อมูลงบทดลองปัจจุบัน'!$A$5:$CL$846,74,0),2)</f>
        <v>11552695.140000001</v>
      </c>
      <c r="BX278" s="32">
        <f>ROUND(VLOOKUP($B278,'3.ข้อมูลงบทดลองปัจจุบัน'!$A$5:$CL$846,75,0),2)</f>
        <v>14296991.960000001</v>
      </c>
      <c r="BY278" s="32">
        <f>ROUND(VLOOKUP($B278,'3.ข้อมูลงบทดลองปัจจุบัน'!$A$5:$CL$846,76,0),2)</f>
        <v>20158656</v>
      </c>
      <c r="BZ278" s="32">
        <f>ROUND(VLOOKUP($B278,'3.ข้อมูลงบทดลองปัจจุบัน'!$A$5:$CL$846,77,0),2)</f>
        <v>12276840.949999999</v>
      </c>
      <c r="CA278" s="32">
        <f>ROUND(VLOOKUP($B278,'3.ข้อมูลงบทดลองปัจจุบัน'!$A$5:$CL$846,78,0),2)</f>
        <v>12488586.24</v>
      </c>
      <c r="CB278" s="32">
        <f>ROUND(VLOOKUP($B278,'3.ข้อมูลงบทดลองปัจจุบัน'!$A$5:$CL$846,79,0),2)</f>
        <v>17169740.760000002</v>
      </c>
      <c r="CC278" s="32">
        <f>ROUND(VLOOKUP($B278,'3.ข้อมูลงบทดลองปัจจุบัน'!$A$5:$CL$846,80,0),2)</f>
        <v>18098926.91</v>
      </c>
      <c r="CD278" s="32">
        <f>ROUND(VLOOKUP($B278,'3.ข้อมูลงบทดลองปัจจุบัน'!$A$5:$CL$846,81,0),2)</f>
        <v>19126785.829999998</v>
      </c>
      <c r="CE278" s="32">
        <f>ROUND(VLOOKUP($B278,'3.ข้อมูลงบทดลองปัจจุบัน'!$A$5:$CL$846,82,0),2)</f>
        <v>3391934.85</v>
      </c>
      <c r="CF278" s="32">
        <f>ROUND(VLOOKUP($B278,'3.ข้อมูลงบทดลองปัจจุบัน'!$A$5:$CL$846,83,0),2)</f>
        <v>34859540.350000001</v>
      </c>
      <c r="CG278" s="32">
        <f>ROUND(VLOOKUP($B278,'3.ข้อมูลงบทดลองปัจจุบัน'!$A$5:$CL$846,84,0),2)</f>
        <v>9274537.4399999995</v>
      </c>
      <c r="CH278" s="32">
        <f>ROUND(VLOOKUP($B278,'3.ข้อมูลงบทดลองปัจจุบัน'!$A$5:$CL$846,85,0),2)</f>
        <v>10815716.24</v>
      </c>
      <c r="CI278" s="32">
        <f>ROUND(VLOOKUP($B278,'3.ข้อมูลงบทดลองปัจจุบัน'!$A$5:$CL$846,86,0),2)</f>
        <v>11738060.34</v>
      </c>
      <c r="CJ278" s="32">
        <f>ROUND(VLOOKUP($B278,'3.ข้อมูลงบทดลองปัจจุบัน'!$A$5:$CL$846,87,0),2)</f>
        <v>6622299.6900000004</v>
      </c>
      <c r="CK278" s="32">
        <f>ROUND(VLOOKUP($B278,'3.ข้อมูลงบทดลองปัจจุบัน'!$A$5:$CL$846,88,0),2)</f>
        <v>4163008.46</v>
      </c>
      <c r="CL278" s="32">
        <f>ROUND(VLOOKUP($B278,'3.ข้อมูลงบทดลองปัจจุบัน'!$A$5:$CL$846,89,0),2)</f>
        <v>7233390.2599999998</v>
      </c>
      <c r="CM278" s="32">
        <f>ROUND(VLOOKUP($B278,'3.ข้อมูลงบทดลองปัจจุบัน'!$A$5:$CL$846,90,0),2)</f>
        <v>14294706.609999999</v>
      </c>
      <c r="CO278" s="75"/>
    </row>
    <row r="279" spans="1:94" x14ac:dyDescent="0.7">
      <c r="A279" s="119" t="s">
        <v>2332</v>
      </c>
      <c r="B279" s="101" t="s">
        <v>457</v>
      </c>
      <c r="C279" s="120" t="s">
        <v>1231</v>
      </c>
      <c r="D279" s="32">
        <f>ROUND(VLOOKUP($B279,'3.ข้อมูลงบทดลองปัจจุบัน'!$A$5:$CL$846,3,0),2)</f>
        <v>75480.86</v>
      </c>
      <c r="E279" s="32">
        <f>ROUND(VLOOKUP($B279,'3.ข้อมูลงบทดลองปัจจุบัน'!$A$5:$CL$846,4,0),2)</f>
        <v>0</v>
      </c>
      <c r="F279" s="32">
        <f>ROUND(VLOOKUP($B279,'3.ข้อมูลงบทดลองปัจจุบัน'!$A$5:$CL$846,5,0),2)</f>
        <v>40691.64</v>
      </c>
      <c r="G279" s="32">
        <f>ROUND(VLOOKUP($B279,'3.ข้อมูลงบทดลองปัจจุบัน'!$A$5:$CL$846,6,0),2)</f>
        <v>0</v>
      </c>
      <c r="H279" s="32">
        <f>ROUND(VLOOKUP($B279,'3.ข้อมูลงบทดลองปัจจุบัน'!$A$5:$CL$846,7,0),2)</f>
        <v>0</v>
      </c>
      <c r="I279" s="32">
        <f>ROUND(VLOOKUP($B279,'3.ข้อมูลงบทดลองปัจจุบัน'!$A$5:$CL$846,8,0),2)</f>
        <v>0</v>
      </c>
      <c r="J279" s="32">
        <f>ROUND(VLOOKUP($B279,'3.ข้อมูลงบทดลองปัจจุบัน'!$A$5:$CL$846,9,0),2)</f>
        <v>0</v>
      </c>
      <c r="K279" s="32">
        <f>ROUND(VLOOKUP($B279,'3.ข้อมูลงบทดลองปัจจุบัน'!$A$5:$CL$846,10,0),2)</f>
        <v>0</v>
      </c>
      <c r="L279" s="32">
        <f>ROUND(VLOOKUP($B279,'3.ข้อมูลงบทดลองปัจจุบัน'!$A$5:$CL$846,11,0),2)</f>
        <v>0</v>
      </c>
      <c r="M279" s="32">
        <f>ROUND(VLOOKUP($B279,'3.ข้อมูลงบทดลองปัจจุบัน'!$A$5:$CL$846,12,0),2)</f>
        <v>0</v>
      </c>
      <c r="N279" s="32">
        <f>ROUND(VLOOKUP($B279,'3.ข้อมูลงบทดลองปัจจุบัน'!$A$5:$CL$846,13,0),2)</f>
        <v>0</v>
      </c>
      <c r="O279" s="32">
        <f>ROUND(VLOOKUP($B279,'3.ข้อมูลงบทดลองปัจจุบัน'!$A$5:$CL$846,14,0),2)</f>
        <v>0</v>
      </c>
      <c r="P279" s="32">
        <f>ROUND(VLOOKUP($B279,'3.ข้อมูลงบทดลองปัจจุบัน'!$A$5:$CL$846,15,0),2)</f>
        <v>150343.37</v>
      </c>
      <c r="Q279" s="32">
        <f>ROUND(VLOOKUP($B279,'3.ข้อมูลงบทดลองปัจจุบัน'!$A$5:$CL$846,16,0),2)</f>
        <v>0</v>
      </c>
      <c r="R279" s="32">
        <f>ROUND(VLOOKUP($B279,'3.ข้อมูลงบทดลองปัจจุบัน'!$A$5:$CL$846,17,0),2)</f>
        <v>0</v>
      </c>
      <c r="S279" s="32">
        <f>ROUND(VLOOKUP($B279,'3.ข้อมูลงบทดลองปัจจุบัน'!$A$5:$CL$846,18,0),2)</f>
        <v>0</v>
      </c>
      <c r="T279" s="32">
        <f>ROUND(VLOOKUP($B279,'3.ข้อมูลงบทดลองปัจจุบัน'!$A$5:$CL$846,19,0),2)</f>
        <v>0</v>
      </c>
      <c r="U279" s="32">
        <f>ROUND(VLOOKUP($B279,'3.ข้อมูลงบทดลองปัจจุบัน'!$A$5:$CL$846,20,0),2)</f>
        <v>0</v>
      </c>
      <c r="V279" s="32">
        <f>ROUND(VLOOKUP($B279,'3.ข้อมูลงบทดลองปัจจุบัน'!$A$5:$CL$846,21,0),2)</f>
        <v>0</v>
      </c>
      <c r="W279" s="32">
        <f>ROUND(VLOOKUP($B279,'3.ข้อมูลงบทดลองปัจจุบัน'!$A$5:$CL$846,22,0),2)</f>
        <v>0</v>
      </c>
      <c r="X279" s="32">
        <f>ROUND(VLOOKUP($B279,'3.ข้อมูลงบทดลองปัจจุบัน'!$A$5:$CL$846,23,0),2)</f>
        <v>0</v>
      </c>
      <c r="Y279" s="32">
        <f>ROUND(VLOOKUP($B279,'3.ข้อมูลงบทดลองปัจจุบัน'!$A$5:$CL$846,24,0),2)</f>
        <v>0</v>
      </c>
      <c r="Z279" s="32">
        <f>ROUND(VLOOKUP($B279,'3.ข้อมูลงบทดลองปัจจุบัน'!$A$5:$CL$846,25,0),2)</f>
        <v>0</v>
      </c>
      <c r="AA279" s="32">
        <f>ROUND(VLOOKUP($B279,'3.ข้อมูลงบทดลองปัจจุบัน'!$A$5:$CL$846,26,0),2)</f>
        <v>0</v>
      </c>
      <c r="AB279" s="32">
        <f>ROUND(VLOOKUP($B279,'3.ข้อมูลงบทดลองปัจจุบัน'!$A$5:$CL$846,27,0),2)</f>
        <v>0</v>
      </c>
      <c r="AC279" s="32">
        <f>ROUND(VLOOKUP($B279,'3.ข้อมูลงบทดลองปัจจุบัน'!$A$5:$CL$846,28,0),2)</f>
        <v>0</v>
      </c>
      <c r="AD279" s="32">
        <f>ROUND(VLOOKUP($B279,'3.ข้อมูลงบทดลองปัจจุบัน'!$A$5:$CL$846,29,0),2)</f>
        <v>0</v>
      </c>
      <c r="AE279" s="32">
        <f>ROUND(VLOOKUP($B279,'3.ข้อมูลงบทดลองปัจจุบัน'!$A$5:$CL$846,30,0),2)</f>
        <v>0</v>
      </c>
      <c r="AF279" s="32">
        <f>ROUND(VLOOKUP($B279,'3.ข้อมูลงบทดลองปัจจุบัน'!$A$5:$CL$846,31,0),2)</f>
        <v>0</v>
      </c>
      <c r="AG279" s="32">
        <f>ROUND(VLOOKUP($B279,'3.ข้อมูลงบทดลองปัจจุบัน'!$A$5:$CL$846,32,0),2)</f>
        <v>0</v>
      </c>
      <c r="AH279" s="32">
        <f>ROUND(VLOOKUP($B279,'3.ข้อมูลงบทดลองปัจจุบัน'!$A$5:$CL$846,33,0),2)</f>
        <v>0</v>
      </c>
      <c r="AI279" s="32">
        <f>ROUND(VLOOKUP($B279,'3.ข้อมูลงบทดลองปัจจุบัน'!$A$5:$CL$846,34,0),2)</f>
        <v>0</v>
      </c>
      <c r="AJ279" s="32">
        <f>ROUND(VLOOKUP($B279,'3.ข้อมูลงบทดลองปัจจุบัน'!$A$5:$CL$846,35,0),2)</f>
        <v>0</v>
      </c>
      <c r="AK279" s="32">
        <f>ROUND(VLOOKUP($B279,'3.ข้อมูลงบทดลองปัจจุบัน'!$A$5:$CL$846,36,0),2)</f>
        <v>0</v>
      </c>
      <c r="AL279" s="32">
        <f>ROUND(VLOOKUP($B279,'3.ข้อมูลงบทดลองปัจจุบัน'!$A$5:$CL$846,37,0),2)</f>
        <v>110400</v>
      </c>
      <c r="AM279" s="32">
        <f>ROUND(VLOOKUP($B279,'3.ข้อมูลงบทดลองปัจจุบัน'!$A$5:$CL$846,38,0),2)</f>
        <v>0</v>
      </c>
      <c r="AN279" s="32">
        <f>ROUND(VLOOKUP($B279,'3.ข้อมูลงบทดลองปัจจุบัน'!$A$5:$CL$846,39,0),2)</f>
        <v>5450</v>
      </c>
      <c r="AO279" s="32">
        <f>ROUND(VLOOKUP($B279,'3.ข้อมูลงบทดลองปัจจุบัน'!$A$5:$CL$846,40,0),2)</f>
        <v>0</v>
      </c>
      <c r="AP279" s="32">
        <f>ROUND(VLOOKUP($B279,'3.ข้อมูลงบทดลองปัจจุบัน'!$A$5:$CL$846,41,0),2)</f>
        <v>0</v>
      </c>
      <c r="AQ279" s="32">
        <f>ROUND(VLOOKUP($B279,'3.ข้อมูลงบทดลองปัจจุบัน'!$A$5:$CL$846,42,0),2)</f>
        <v>0</v>
      </c>
      <c r="AR279" s="32">
        <f>ROUND(VLOOKUP($B279,'3.ข้อมูลงบทดลองปัจจุบัน'!$A$5:$CL$846,43,0),2)</f>
        <v>0</v>
      </c>
      <c r="AS279" s="32">
        <f>ROUND(VLOOKUP($B279,'3.ข้อมูลงบทดลองปัจจุบัน'!$A$5:$CL$846,44,0),2)</f>
        <v>0</v>
      </c>
      <c r="AT279" s="32">
        <f>ROUND(VLOOKUP($B279,'3.ข้อมูลงบทดลองปัจจุบัน'!$A$5:$CL$846,45,0),2)</f>
        <v>30455</v>
      </c>
      <c r="AU279" s="32">
        <f>ROUND(VLOOKUP($B279,'3.ข้อมูลงบทดลองปัจจุบัน'!$A$5:$CL$846,46,0),2)</f>
        <v>0</v>
      </c>
      <c r="AV279" s="32">
        <f>ROUND(VLOOKUP($B279,'3.ข้อมูลงบทดลองปัจจุบัน'!$A$5:$CL$846,47,0),2)</f>
        <v>0</v>
      </c>
      <c r="AW279" s="32">
        <f>ROUND(VLOOKUP($B279,'3.ข้อมูลงบทดลองปัจจุบัน'!$A$5:$CL$846,48,0),2)</f>
        <v>0</v>
      </c>
      <c r="AX279" s="32">
        <f>ROUND(VLOOKUP($B279,'3.ข้อมูลงบทดลองปัจจุบัน'!$A$5:$CL$846,49,0),2)</f>
        <v>0</v>
      </c>
      <c r="AY279" s="32">
        <f>ROUND(VLOOKUP($B279,'3.ข้อมูลงบทดลองปัจจุบัน'!$A$5:$CL$846,50,0),2)</f>
        <v>0</v>
      </c>
      <c r="AZ279" s="32">
        <f>ROUND(VLOOKUP($B279,'3.ข้อมูลงบทดลองปัจจุบัน'!$A$5:$CL$846,51,0),2)</f>
        <v>0</v>
      </c>
      <c r="BA279" s="32">
        <f>ROUND(VLOOKUP($B279,'3.ข้อมูลงบทดลองปัจจุบัน'!$A$5:$CL$846,52,0),2)</f>
        <v>0</v>
      </c>
      <c r="BB279" s="32">
        <f>ROUND(VLOOKUP($B279,'3.ข้อมูลงบทดลองปัจจุบัน'!$A$5:$CL$846,53,0),2)</f>
        <v>0</v>
      </c>
      <c r="BC279" s="32">
        <f>ROUND(VLOOKUP($B279,'3.ข้อมูลงบทดลองปัจจุบัน'!$A$5:$CL$846,54,0),2)</f>
        <v>65048.77</v>
      </c>
      <c r="BD279" s="32">
        <f>ROUND(VLOOKUP($B279,'3.ข้อมูลงบทดลองปัจจุบัน'!$A$5:$CL$846,55,0),2)</f>
        <v>0</v>
      </c>
      <c r="BE279" s="32">
        <f>ROUND(VLOOKUP($B279,'3.ข้อมูลงบทดลองปัจจุบัน'!$A$5:$CL$846,56,0),2)</f>
        <v>1276231.69</v>
      </c>
      <c r="BF279" s="32">
        <f>ROUND(VLOOKUP($B279,'3.ข้อมูลงบทดลองปัจจุบัน'!$A$5:$CL$846,57,0),2)</f>
        <v>0</v>
      </c>
      <c r="BG279" s="32">
        <f>ROUND(VLOOKUP($B279,'3.ข้อมูลงบทดลองปัจจุบัน'!$A$5:$CL$846,58,0),2)</f>
        <v>0</v>
      </c>
      <c r="BH279" s="32">
        <f>ROUND(VLOOKUP($B279,'3.ข้อมูลงบทดลองปัจจุบัน'!$A$5:$CL$846,59,0),2)</f>
        <v>0</v>
      </c>
      <c r="BI279" s="32">
        <f>ROUND(VLOOKUP($B279,'3.ข้อมูลงบทดลองปัจจุบัน'!$A$5:$CL$846,60,0),2)</f>
        <v>0</v>
      </c>
      <c r="BJ279" s="32">
        <f>ROUND(VLOOKUP($B279,'3.ข้อมูลงบทดลองปัจจุบัน'!$A$5:$CL$846,61,0),2)</f>
        <v>0</v>
      </c>
      <c r="BK279" s="32">
        <f>ROUND(VLOOKUP($B279,'3.ข้อมูลงบทดลองปัจจุบัน'!$A$5:$CL$846,62,0),2)</f>
        <v>0</v>
      </c>
      <c r="BL279" s="32">
        <f>ROUND(VLOOKUP($B279,'3.ข้อมูลงบทดลองปัจจุบัน'!$A$5:$CL$846,63,0),2)</f>
        <v>0</v>
      </c>
      <c r="BM279" s="32">
        <f>ROUND(VLOOKUP($B279,'3.ข้อมูลงบทดลองปัจจุบัน'!$A$5:$CL$846,64,0),2)</f>
        <v>0</v>
      </c>
      <c r="BN279" s="32">
        <f>ROUND(VLOOKUP($B279,'3.ข้อมูลงบทดลองปัจจุบัน'!$A$5:$CL$846,65,0),2)</f>
        <v>0</v>
      </c>
      <c r="BO279" s="32">
        <f>ROUND(VLOOKUP($B279,'3.ข้อมูลงบทดลองปัจจุบัน'!$A$5:$CL$846,66,0),2)</f>
        <v>0</v>
      </c>
      <c r="BP279" s="32">
        <f>ROUND(VLOOKUP($B279,'3.ข้อมูลงบทดลองปัจจุบัน'!$A$5:$CL$846,67,0),2)</f>
        <v>149798.75</v>
      </c>
      <c r="BQ279" s="32">
        <f>ROUND(VLOOKUP($B279,'3.ข้อมูลงบทดลองปัจจุบัน'!$A$5:$CL$846,68,0),2)</f>
        <v>0</v>
      </c>
      <c r="BR279" s="32">
        <f>ROUND(VLOOKUP($B279,'3.ข้อมูลงบทดลองปัจจุบัน'!$A$5:$CL$846,69,0),2)</f>
        <v>0</v>
      </c>
      <c r="BS279" s="32">
        <f>ROUND(VLOOKUP($B279,'3.ข้อมูลงบทดลองปัจจุบัน'!$A$5:$CL$846,70,0),2)</f>
        <v>0</v>
      </c>
      <c r="BT279" s="32">
        <f>ROUND(VLOOKUP($B279,'3.ข้อมูลงบทดลองปัจจุบัน'!$A$5:$CL$846,71,0),2)</f>
        <v>0</v>
      </c>
      <c r="BU279" s="32">
        <f>ROUND(VLOOKUP($B279,'3.ข้อมูลงบทดลองปัจจุบัน'!$A$5:$CL$846,72,0),2)</f>
        <v>0</v>
      </c>
      <c r="BV279" s="32">
        <f>ROUND(VLOOKUP($B279,'3.ข้อมูลงบทดลองปัจจุบัน'!$A$5:$CL$846,73,0),2)</f>
        <v>0</v>
      </c>
      <c r="BW279" s="32">
        <f>ROUND(VLOOKUP($B279,'3.ข้อมูลงบทดลองปัจจุบัน'!$A$5:$CL$846,74,0),2)</f>
        <v>0</v>
      </c>
      <c r="BX279" s="32">
        <f>ROUND(VLOOKUP($B279,'3.ข้อมูลงบทดลองปัจจุบัน'!$A$5:$CL$846,75,0),2)</f>
        <v>0</v>
      </c>
      <c r="BY279" s="32">
        <f>ROUND(VLOOKUP($B279,'3.ข้อมูลงบทดลองปัจจุบัน'!$A$5:$CL$846,76,0),2)</f>
        <v>0</v>
      </c>
      <c r="BZ279" s="32">
        <f>ROUND(VLOOKUP($B279,'3.ข้อมูลงบทดลองปัจจุบัน'!$A$5:$CL$846,77,0),2)</f>
        <v>0</v>
      </c>
      <c r="CA279" s="32">
        <f>ROUND(VLOOKUP($B279,'3.ข้อมูลงบทดลองปัจจุบัน'!$A$5:$CL$846,78,0),2)</f>
        <v>0</v>
      </c>
      <c r="CB279" s="32">
        <f>ROUND(VLOOKUP($B279,'3.ข้อมูลงบทดลองปัจจุบัน'!$A$5:$CL$846,79,0),2)</f>
        <v>0</v>
      </c>
      <c r="CC279" s="32">
        <f>ROUND(VLOOKUP($B279,'3.ข้อมูลงบทดลองปัจจุบัน'!$A$5:$CL$846,80,0),2)</f>
        <v>0</v>
      </c>
      <c r="CD279" s="32">
        <f>ROUND(VLOOKUP($B279,'3.ข้อมูลงบทดลองปัจจุบัน'!$A$5:$CL$846,81,0),2)</f>
        <v>0</v>
      </c>
      <c r="CE279" s="32">
        <f>ROUND(VLOOKUP($B279,'3.ข้อมูลงบทดลองปัจจุบัน'!$A$5:$CL$846,82,0),2)</f>
        <v>183159.82</v>
      </c>
      <c r="CF279" s="32">
        <f>ROUND(VLOOKUP($B279,'3.ข้อมูลงบทดลองปัจจุบัน'!$A$5:$CL$846,83,0),2)</f>
        <v>975512.75</v>
      </c>
      <c r="CG279" s="32">
        <f>ROUND(VLOOKUP($B279,'3.ข้อมูลงบทดลองปัจจุบัน'!$A$5:$CL$846,84,0),2)</f>
        <v>0</v>
      </c>
      <c r="CH279" s="32">
        <f>ROUND(VLOOKUP($B279,'3.ข้อมูลงบทดลองปัจจุบัน'!$A$5:$CL$846,85,0),2)</f>
        <v>191746.62</v>
      </c>
      <c r="CI279" s="32">
        <f>ROUND(VLOOKUP($B279,'3.ข้อมูลงบทดลองปัจจุบัน'!$A$5:$CL$846,86,0),2)</f>
        <v>0</v>
      </c>
      <c r="CJ279" s="32">
        <f>ROUND(VLOOKUP($B279,'3.ข้อมูลงบทดลองปัจจุบัน'!$A$5:$CL$846,87,0),2)</f>
        <v>0</v>
      </c>
      <c r="CK279" s="32">
        <f>ROUND(VLOOKUP($B279,'3.ข้อมูลงบทดลองปัจจุบัน'!$A$5:$CL$846,88,0),2)</f>
        <v>0</v>
      </c>
      <c r="CL279" s="32">
        <f>ROUND(VLOOKUP($B279,'3.ข้อมูลงบทดลองปัจจุบัน'!$A$5:$CL$846,89,0),2)</f>
        <v>0</v>
      </c>
      <c r="CM279" s="32">
        <f>ROUND(VLOOKUP($B279,'3.ข้อมูลงบทดลองปัจจุบัน'!$A$5:$CL$846,90,0),2)</f>
        <v>0</v>
      </c>
      <c r="CO279" s="75"/>
    </row>
    <row r="280" spans="1:94" x14ac:dyDescent="0.7">
      <c r="A280" s="119" t="s">
        <v>2332</v>
      </c>
      <c r="B280" s="101" t="s">
        <v>458</v>
      </c>
      <c r="C280" s="120" t="s">
        <v>459</v>
      </c>
      <c r="D280" s="32">
        <f>ROUND(VLOOKUP($B280,'3.ข้อมูลงบทดลองปัจจุบัน'!$A$5:$CL$846,3,0),2)</f>
        <v>12130338.27</v>
      </c>
      <c r="E280" s="32">
        <f>ROUND(VLOOKUP($B280,'3.ข้อมูลงบทดลองปัจจุบัน'!$A$5:$CL$846,4,0),2)</f>
        <v>10025865.970000001</v>
      </c>
      <c r="F280" s="32">
        <f>ROUND(VLOOKUP($B280,'3.ข้อมูลงบทดลองปัจจุบัน'!$A$5:$CL$846,5,0),2)</f>
        <v>10013815.67</v>
      </c>
      <c r="G280" s="32">
        <f>ROUND(VLOOKUP($B280,'3.ข้อมูลงบทดลองปัจจุบัน'!$A$5:$CL$846,6,0),2)</f>
        <v>6542984.6500000004</v>
      </c>
      <c r="H280" s="32">
        <f>ROUND(VLOOKUP($B280,'3.ข้อมูลงบทดลองปัจจุบัน'!$A$5:$CL$846,7,0),2)</f>
        <v>0</v>
      </c>
      <c r="I280" s="32">
        <f>ROUND(VLOOKUP($B280,'3.ข้อมูลงบทดลองปัจจุบัน'!$A$5:$CL$846,8,0),2)</f>
        <v>5145092.34</v>
      </c>
      <c r="J280" s="32">
        <f>ROUND(VLOOKUP($B280,'3.ข้อมูลงบทดลองปัจจุบัน'!$A$5:$CL$846,9,0),2)</f>
        <v>10762826.449999999</v>
      </c>
      <c r="K280" s="32">
        <f>ROUND(VLOOKUP($B280,'3.ข้อมูลงบทดลองปัจจุบัน'!$A$5:$CL$846,10,0),2)</f>
        <v>6474206.9100000001</v>
      </c>
      <c r="L280" s="32">
        <f>ROUND(VLOOKUP($B280,'3.ข้อมูลงบทดลองปัจจุบัน'!$A$5:$CL$846,11,0),2)</f>
        <v>7743745.4699999997</v>
      </c>
      <c r="M280" s="32">
        <f>ROUND(VLOOKUP($B280,'3.ข้อมูลงบทดลองปัจจุบัน'!$A$5:$CL$846,12,0),2)</f>
        <v>6545641.5899999999</v>
      </c>
      <c r="N280" s="32">
        <f>ROUND(VLOOKUP($B280,'3.ข้อมูลงบทดลองปัจจุบัน'!$A$5:$CL$846,13,0),2)</f>
        <v>2088335.19</v>
      </c>
      <c r="O280" s="32">
        <f>ROUND(VLOOKUP($B280,'3.ข้อมูลงบทดลองปัจจุบัน'!$A$5:$CL$846,14,0),2)</f>
        <v>0</v>
      </c>
      <c r="P280" s="32">
        <f>ROUND(VLOOKUP($B280,'3.ข้อมูลงบทดลองปัจจุบัน'!$A$5:$CL$846,15,0),2)</f>
        <v>5132373.99</v>
      </c>
      <c r="Q280" s="32">
        <f>ROUND(VLOOKUP($B280,'3.ข้อมูลงบทดลองปัจจุบัน'!$A$5:$CL$846,16,0),2)</f>
        <v>10200922.99</v>
      </c>
      <c r="R280" s="32">
        <f>ROUND(VLOOKUP($B280,'3.ข้อมูลงบทดลองปัจจุบัน'!$A$5:$CL$846,17,0),2)</f>
        <v>3909324.58</v>
      </c>
      <c r="S280" s="32">
        <f>ROUND(VLOOKUP($B280,'3.ข้อมูลงบทดลองปัจจุบัน'!$A$5:$CL$846,18,0),2)</f>
        <v>-847498.37</v>
      </c>
      <c r="T280" s="32">
        <f>ROUND(VLOOKUP($B280,'3.ข้อมูลงบทดลองปัจจุบัน'!$A$5:$CL$846,19,0),2)</f>
        <v>1579492.23</v>
      </c>
      <c r="U280" s="32">
        <f>ROUND(VLOOKUP($B280,'3.ข้อมูลงบทดลองปัจจุบัน'!$A$5:$CL$846,20,0),2)</f>
        <v>1492637.51</v>
      </c>
      <c r="V280" s="32">
        <f>ROUND(VLOOKUP($B280,'3.ข้อมูลงบทดลองปัจจุบัน'!$A$5:$CL$846,21,0),2)</f>
        <v>148.29</v>
      </c>
      <c r="W280" s="32">
        <f>ROUND(VLOOKUP($B280,'3.ข้อมูลงบทดลองปัจจุบัน'!$A$5:$CL$846,22,0),2)</f>
        <v>1139727.25</v>
      </c>
      <c r="X280" s="32">
        <f>ROUND(VLOOKUP($B280,'3.ข้อมูลงบทดลองปัจจุบัน'!$A$5:$CL$846,23,0),2)</f>
        <v>14393349.460000001</v>
      </c>
      <c r="Y280" s="32">
        <f>ROUND(VLOOKUP($B280,'3.ข้อมูลงบทดลองปัจจุบัน'!$A$5:$CL$846,24,0),2)</f>
        <v>0</v>
      </c>
      <c r="Z280" s="32">
        <f>ROUND(VLOOKUP($B280,'3.ข้อมูลงบทดลองปัจจุบัน'!$A$5:$CL$846,25,0),2)</f>
        <v>4910747.1900000004</v>
      </c>
      <c r="AA280" s="32">
        <f>ROUND(VLOOKUP($B280,'3.ข้อมูลงบทดลองปัจจุบัน'!$A$5:$CL$846,26,0),2)</f>
        <v>6277248.2699999996</v>
      </c>
      <c r="AB280" s="32">
        <f>ROUND(VLOOKUP($B280,'3.ข้อมูลงบทดลองปัจจุบัน'!$A$5:$CL$846,27,0),2)</f>
        <v>0</v>
      </c>
      <c r="AC280" s="32">
        <f>ROUND(VLOOKUP($B280,'3.ข้อมูลงบทดลองปัจจุบัน'!$A$5:$CL$846,28,0),2)</f>
        <v>4462967.8899999997</v>
      </c>
      <c r="AD280" s="32">
        <f>ROUND(VLOOKUP($B280,'3.ข้อมูลงบทดลองปัจจุบัน'!$A$5:$CL$846,29,0),2)</f>
        <v>4098011.24</v>
      </c>
      <c r="AE280" s="32">
        <f>ROUND(VLOOKUP($B280,'3.ข้อมูลงบทดลองปัจจุบัน'!$A$5:$CL$846,30,0),2)</f>
        <v>0</v>
      </c>
      <c r="AF280" s="32">
        <f>ROUND(VLOOKUP($B280,'3.ข้อมูลงบทดลองปัจจุบัน'!$A$5:$CL$846,31,0),2)</f>
        <v>395319.81</v>
      </c>
      <c r="AG280" s="32">
        <f>ROUND(VLOOKUP($B280,'3.ข้อมูลงบทดลองปัจจุบัน'!$A$5:$CL$846,32,0),2)</f>
        <v>1298096.69</v>
      </c>
      <c r="AH280" s="32">
        <f>ROUND(VLOOKUP($B280,'3.ข้อมูลงบทดลองปัจจุบัน'!$A$5:$CL$846,33,0),2)</f>
        <v>2713103.66</v>
      </c>
      <c r="AI280" s="32">
        <f>ROUND(VLOOKUP($B280,'3.ข้อมูลงบทดลองปัจจุบัน'!$A$5:$CL$846,34,0),2)</f>
        <v>2379765.15</v>
      </c>
      <c r="AJ280" s="32">
        <f>ROUND(VLOOKUP($B280,'3.ข้อมูลงบทดลองปัจจุบัน'!$A$5:$CL$846,35,0),2)</f>
        <v>14218725.98</v>
      </c>
      <c r="AK280" s="32">
        <f>ROUND(VLOOKUP($B280,'3.ข้อมูลงบทดลองปัจจุบัน'!$A$5:$CL$846,36,0),2)</f>
        <v>435489.46</v>
      </c>
      <c r="AL280" s="32">
        <f>ROUND(VLOOKUP($B280,'3.ข้อมูลงบทดลองปัจจุบัน'!$A$5:$CL$846,37,0),2)</f>
        <v>22142939.960000001</v>
      </c>
      <c r="AM280" s="32">
        <f>ROUND(VLOOKUP($B280,'3.ข้อมูลงบทดลองปัจจุบัน'!$A$5:$CL$846,38,0),2)</f>
        <v>6119720.1699999999</v>
      </c>
      <c r="AN280" s="32">
        <f>ROUND(VLOOKUP($B280,'3.ข้อมูลงบทดลองปัจจุบัน'!$A$5:$CL$846,39,0),2)</f>
        <v>5731444.7699999996</v>
      </c>
      <c r="AO280" s="32">
        <f>ROUND(VLOOKUP($B280,'3.ข้อมูลงบทดลองปัจจุบัน'!$A$5:$CL$846,40,0),2)</f>
        <v>9784741.4800000004</v>
      </c>
      <c r="AP280" s="32">
        <f>ROUND(VLOOKUP($B280,'3.ข้อมูลงบทดลองปัจจุบัน'!$A$5:$CL$846,41,0),2)</f>
        <v>7618706.29</v>
      </c>
      <c r="AQ280" s="32">
        <f>ROUND(VLOOKUP($B280,'3.ข้อมูลงบทดลองปัจจุบัน'!$A$5:$CL$846,42,0),2)</f>
        <v>9873980.4399999995</v>
      </c>
      <c r="AR280" s="32">
        <f>ROUND(VLOOKUP($B280,'3.ข้อมูลงบทดลองปัจจุบัน'!$A$5:$CL$846,43,0),2)</f>
        <v>2004372.06</v>
      </c>
      <c r="AS280" s="32">
        <f>ROUND(VLOOKUP($B280,'3.ข้อมูลงบทดลองปัจจุบัน'!$A$5:$CL$846,44,0),2)</f>
        <v>0</v>
      </c>
      <c r="AT280" s="32">
        <f>ROUND(VLOOKUP($B280,'3.ข้อมูลงบทดลองปัจจุบัน'!$A$5:$CL$846,45,0),2)</f>
        <v>7003075.71</v>
      </c>
      <c r="AU280" s="32">
        <f>ROUND(VLOOKUP($B280,'3.ข้อมูลงบทดลองปัจจุบัน'!$A$5:$CL$846,46,0),2)</f>
        <v>8209667.6200000001</v>
      </c>
      <c r="AV280" s="32">
        <f>ROUND(VLOOKUP($B280,'3.ข้อมูลงบทดลองปัจจุบัน'!$A$5:$CL$846,47,0),2)</f>
        <v>21166241.870000001</v>
      </c>
      <c r="AW280" s="32">
        <f>ROUND(VLOOKUP($B280,'3.ข้อมูลงบทดลองปัจจุบัน'!$A$5:$CL$846,48,0),2)</f>
        <v>5365229.4400000004</v>
      </c>
      <c r="AX280" s="32">
        <f>ROUND(VLOOKUP($B280,'3.ข้อมูลงบทดลองปัจจุบัน'!$A$5:$CL$846,49,0),2)</f>
        <v>3035829.12</v>
      </c>
      <c r="AY280" s="32">
        <f>ROUND(VLOOKUP($B280,'3.ข้อมูลงบทดลองปัจจุบัน'!$A$5:$CL$846,50,0),2)</f>
        <v>5806353.9400000004</v>
      </c>
      <c r="AZ280" s="32">
        <f>ROUND(VLOOKUP($B280,'3.ข้อมูลงบทดลองปัจจุบัน'!$A$5:$CL$846,51,0),2)</f>
        <v>7577121.2800000003</v>
      </c>
      <c r="BA280" s="32">
        <f>ROUND(VLOOKUP($B280,'3.ข้อมูลงบทดลองปัจจุบัน'!$A$5:$CL$846,52,0),2)</f>
        <v>2885257.22</v>
      </c>
      <c r="BB280" s="32">
        <f>ROUND(VLOOKUP($B280,'3.ข้อมูลงบทดลองปัจจุบัน'!$A$5:$CL$846,53,0),2)</f>
        <v>0</v>
      </c>
      <c r="BC280" s="32">
        <f>ROUND(VLOOKUP($B280,'3.ข้อมูลงบทดลองปัจจุบัน'!$A$5:$CL$846,54,0),2)</f>
        <v>7481790.1500000004</v>
      </c>
      <c r="BD280" s="32">
        <f>ROUND(VLOOKUP($B280,'3.ข้อมูลงบทดลองปัจจุบัน'!$A$5:$CL$846,55,0),2)</f>
        <v>16983997.710000001</v>
      </c>
      <c r="BE280" s="32">
        <f>ROUND(VLOOKUP($B280,'3.ข้อมูลงบทดลองปัจจุบัน'!$A$5:$CL$846,56,0),2)</f>
        <v>0</v>
      </c>
      <c r="BF280" s="32">
        <f>ROUND(VLOOKUP($B280,'3.ข้อมูลงบทดลองปัจจุบัน'!$A$5:$CL$846,57,0),2)</f>
        <v>0</v>
      </c>
      <c r="BG280" s="32">
        <f>ROUND(VLOOKUP($B280,'3.ข้อมูลงบทดลองปัจจุบัน'!$A$5:$CL$846,58,0),2)</f>
        <v>0</v>
      </c>
      <c r="BH280" s="32">
        <f>ROUND(VLOOKUP($B280,'3.ข้อมูลงบทดลองปัจจุบัน'!$A$5:$CL$846,59,0),2)</f>
        <v>0</v>
      </c>
      <c r="BI280" s="32">
        <f>ROUND(VLOOKUP($B280,'3.ข้อมูลงบทดลองปัจจุบัน'!$A$5:$CL$846,60,0),2)</f>
        <v>3465365.94</v>
      </c>
      <c r="BJ280" s="32">
        <f>ROUND(VLOOKUP($B280,'3.ข้อมูลงบทดลองปัจจุบัน'!$A$5:$CL$846,61,0),2)</f>
        <v>0</v>
      </c>
      <c r="BK280" s="32">
        <f>ROUND(VLOOKUP($B280,'3.ข้อมูลงบทดลองปัจจุบัน'!$A$5:$CL$846,62,0),2)</f>
        <v>0</v>
      </c>
      <c r="BL280" s="32">
        <f>ROUND(VLOOKUP($B280,'3.ข้อมูลงบทดลองปัจจุบัน'!$A$5:$CL$846,63,0),2)</f>
        <v>3981590.26</v>
      </c>
      <c r="BM280" s="32">
        <f>ROUND(VLOOKUP($B280,'3.ข้อมูลงบทดลองปัจจุบัน'!$A$5:$CL$846,64,0),2)</f>
        <v>13505405.140000001</v>
      </c>
      <c r="BN280" s="32">
        <f>ROUND(VLOOKUP($B280,'3.ข้อมูลงบทดลองปัจจุบัน'!$A$5:$CL$846,65,0),2)</f>
        <v>0</v>
      </c>
      <c r="BO280" s="32">
        <f>ROUND(VLOOKUP($B280,'3.ข้อมูลงบทดลองปัจจุบัน'!$A$5:$CL$846,66,0),2)</f>
        <v>3796957.35</v>
      </c>
      <c r="BP280" s="32">
        <f>ROUND(VLOOKUP($B280,'3.ข้อมูลงบทดลองปัจจุบัน'!$A$5:$CL$846,67,0),2)</f>
        <v>-4343278</v>
      </c>
      <c r="BQ280" s="32">
        <f>ROUND(VLOOKUP($B280,'3.ข้อมูลงบทดลองปัจจุบัน'!$A$5:$CL$846,68,0),2)</f>
        <v>8253649.1200000001</v>
      </c>
      <c r="BR280" s="32">
        <f>ROUND(VLOOKUP($B280,'3.ข้อมูลงบทดลองปัจจุบัน'!$A$5:$CL$846,69,0),2)</f>
        <v>3715727.35</v>
      </c>
      <c r="BS280" s="32">
        <f>ROUND(VLOOKUP($B280,'3.ข้อมูลงบทดลองปัจจุบัน'!$A$5:$CL$846,70,0),2)</f>
        <v>17191881.620000001</v>
      </c>
      <c r="BT280" s="32">
        <f>ROUND(VLOOKUP($B280,'3.ข้อมูลงบทดลองปัจจุบัน'!$A$5:$CL$846,71,0),2)</f>
        <v>1385031.43</v>
      </c>
      <c r="BU280" s="32">
        <f>ROUND(VLOOKUP($B280,'3.ข้อมูลงบทดลองปัจจุบัน'!$A$5:$CL$846,72,0),2)</f>
        <v>8459649.7200000007</v>
      </c>
      <c r="BV280" s="32">
        <f>ROUND(VLOOKUP($B280,'3.ข้อมูลงบทดลองปัจจุบัน'!$A$5:$CL$846,73,0),2)</f>
        <v>7513525.3799999999</v>
      </c>
      <c r="BW280" s="32">
        <f>ROUND(VLOOKUP($B280,'3.ข้อมูลงบทดลองปัจจุบัน'!$A$5:$CL$846,74,0),2)</f>
        <v>0</v>
      </c>
      <c r="BX280" s="32">
        <f>ROUND(VLOOKUP($B280,'3.ข้อมูลงบทดลองปัจจุบัน'!$A$5:$CL$846,75,0),2)</f>
        <v>977456.38</v>
      </c>
      <c r="BY280" s="32">
        <f>ROUND(VLOOKUP($B280,'3.ข้อมูลงบทดลองปัจจุบัน'!$A$5:$CL$846,76,0),2)</f>
        <v>11257700.029999999</v>
      </c>
      <c r="BZ280" s="32">
        <f>ROUND(VLOOKUP($B280,'3.ข้อมูลงบทดลองปัจจุบัน'!$A$5:$CL$846,77,0),2)</f>
        <v>5257398.17</v>
      </c>
      <c r="CA280" s="32">
        <f>ROUND(VLOOKUP($B280,'3.ข้อมูลงบทดลองปัจจุบัน'!$A$5:$CL$846,78,0),2)</f>
        <v>2713739.07</v>
      </c>
      <c r="CB280" s="32">
        <f>ROUND(VLOOKUP($B280,'3.ข้อมูลงบทดลองปัจจุบัน'!$A$5:$CL$846,79,0),2)</f>
        <v>0</v>
      </c>
      <c r="CC280" s="32">
        <f>ROUND(VLOOKUP($B280,'3.ข้อมูลงบทดลองปัจจุบัน'!$A$5:$CL$846,80,0),2)</f>
        <v>14427855.289999999</v>
      </c>
      <c r="CD280" s="32">
        <f>ROUND(VLOOKUP($B280,'3.ข้อมูลงบทดลองปัจจุบัน'!$A$5:$CL$846,81,0),2)</f>
        <v>3344956.34</v>
      </c>
      <c r="CE280" s="32">
        <f>ROUND(VLOOKUP($B280,'3.ข้อมูลงบทดลองปัจจุบัน'!$A$5:$CL$846,82,0),2)</f>
        <v>2637181.39</v>
      </c>
      <c r="CF280" s="32">
        <f>ROUND(VLOOKUP($B280,'3.ข้อมูลงบทดลองปัจจุบัน'!$A$5:$CL$846,83,0),2)</f>
        <v>6308208.6399999997</v>
      </c>
      <c r="CG280" s="32">
        <f>ROUND(VLOOKUP($B280,'3.ข้อมูลงบทดลองปัจจุบัน'!$A$5:$CL$846,84,0),2)</f>
        <v>2520507.19</v>
      </c>
      <c r="CH280" s="32">
        <f>ROUND(VLOOKUP($B280,'3.ข้อมูลงบทดลองปัจจุบัน'!$A$5:$CL$846,85,0),2)</f>
        <v>2424778.6</v>
      </c>
      <c r="CI280" s="32">
        <f>ROUND(VLOOKUP($B280,'3.ข้อมูลงบทดลองปัจจุบัน'!$A$5:$CL$846,86,0),2)</f>
        <v>0</v>
      </c>
      <c r="CJ280" s="32">
        <f>ROUND(VLOOKUP($B280,'3.ข้อมูลงบทดลองปัจจุบัน'!$A$5:$CL$846,87,0),2)</f>
        <v>2318471.0499999998</v>
      </c>
      <c r="CK280" s="32">
        <f>ROUND(VLOOKUP($B280,'3.ข้อมูลงบทดลองปัจจุบัน'!$A$5:$CL$846,88,0),2)</f>
        <v>12164971.550000001</v>
      </c>
      <c r="CL280" s="32">
        <f>ROUND(VLOOKUP($B280,'3.ข้อมูลงบทดลองปัจจุบัน'!$A$5:$CL$846,89,0),2)</f>
        <v>0</v>
      </c>
      <c r="CM280" s="32">
        <f>ROUND(VLOOKUP($B280,'3.ข้อมูลงบทดลองปัจจุบัน'!$A$5:$CL$846,90,0),2)</f>
        <v>126200.52</v>
      </c>
      <c r="CO280" s="75"/>
    </row>
    <row r="281" spans="1:94" x14ac:dyDescent="0.7">
      <c r="A281" s="119" t="s">
        <v>2332</v>
      </c>
      <c r="B281" s="101" t="s">
        <v>460</v>
      </c>
      <c r="C281" s="120" t="s">
        <v>461</v>
      </c>
      <c r="D281" s="32">
        <f>ROUND(VLOOKUP($B281,'3.ข้อมูลงบทดลองปัจจุบัน'!$A$5:$CL$846,3,0),2)</f>
        <v>15592103.720000001</v>
      </c>
      <c r="E281" s="32">
        <f>ROUND(VLOOKUP($B281,'3.ข้อมูลงบทดลองปัจจุบัน'!$A$5:$CL$846,4,0),2)</f>
        <v>215089</v>
      </c>
      <c r="F281" s="32">
        <f>ROUND(VLOOKUP($B281,'3.ข้อมูลงบทดลองปัจจุบัน'!$A$5:$CL$846,5,0),2)</f>
        <v>274544</v>
      </c>
      <c r="G281" s="32">
        <f>ROUND(VLOOKUP($B281,'3.ข้อมูลงบทดลองปัจจุบัน'!$A$5:$CL$846,6,0),2)</f>
        <v>695246.95</v>
      </c>
      <c r="H281" s="32">
        <f>ROUND(VLOOKUP($B281,'3.ข้อมูลงบทดลองปัจจุบัน'!$A$5:$CL$846,7,0),2)</f>
        <v>119386</v>
      </c>
      <c r="I281" s="32">
        <f>ROUND(VLOOKUP($B281,'3.ข้อมูลงบทดลองปัจจุบัน'!$A$5:$CL$846,8,0),2)</f>
        <v>168018</v>
      </c>
      <c r="J281" s="32">
        <f>ROUND(VLOOKUP($B281,'3.ข้อมูลงบทดลองปัจจุบัน'!$A$5:$CL$846,9,0),2)</f>
        <v>345185</v>
      </c>
      <c r="K281" s="32">
        <f>ROUND(VLOOKUP($B281,'3.ข้อมูลงบทดลองปัจจุบัน'!$A$5:$CL$846,10,0),2)</f>
        <v>288948.5</v>
      </c>
      <c r="L281" s="32">
        <f>ROUND(VLOOKUP($B281,'3.ข้อมูลงบทดลองปัจจุบัน'!$A$5:$CL$846,11,0),2)</f>
        <v>715222</v>
      </c>
      <c r="M281" s="32">
        <f>ROUND(VLOOKUP($B281,'3.ข้อมูลงบทดลองปัจจุบัน'!$A$5:$CL$846,12,0),2)</f>
        <v>245313</v>
      </c>
      <c r="N281" s="32">
        <f>ROUND(VLOOKUP($B281,'3.ข้อมูลงบทดลองปัจจุบัน'!$A$5:$CL$846,13,0),2)</f>
        <v>4803219.96</v>
      </c>
      <c r="O281" s="32">
        <f>ROUND(VLOOKUP($B281,'3.ข้อมูลงบทดลองปัจจุบัน'!$A$5:$CL$846,14,0),2)</f>
        <v>158464.6</v>
      </c>
      <c r="P281" s="32">
        <f>ROUND(VLOOKUP($B281,'3.ข้อมูลงบทดลองปัจจุบัน'!$A$5:$CL$846,15,0),2)</f>
        <v>13602703.640000001</v>
      </c>
      <c r="Q281" s="32">
        <f>ROUND(VLOOKUP($B281,'3.ข้อมูลงบทดลองปัจจุบัน'!$A$5:$CL$846,16,0),2)</f>
        <v>2827619.03</v>
      </c>
      <c r="R281" s="32">
        <f>ROUND(VLOOKUP($B281,'3.ข้อมูลงบทดลองปัจจุบัน'!$A$5:$CL$846,17,0),2)</f>
        <v>440607.29</v>
      </c>
      <c r="S281" s="32">
        <f>ROUND(VLOOKUP($B281,'3.ข้อมูลงบทดลองปัจจุบัน'!$A$5:$CL$846,18,0),2)</f>
        <v>7123295.4400000004</v>
      </c>
      <c r="T281" s="32">
        <f>ROUND(VLOOKUP($B281,'3.ข้อมูลงบทดลองปัจจุบัน'!$A$5:$CL$846,19,0),2)</f>
        <v>1704338.97</v>
      </c>
      <c r="U281" s="32">
        <f>ROUND(VLOOKUP($B281,'3.ข้อมูลงบทดลองปัจจุบัน'!$A$5:$CL$846,20,0),2)</f>
        <v>1300823.96</v>
      </c>
      <c r="V281" s="32">
        <f>ROUND(VLOOKUP($B281,'3.ข้อมูลงบทดลองปัจจุบัน'!$A$5:$CL$846,21,0),2)</f>
        <v>109898</v>
      </c>
      <c r="W281" s="32">
        <f>ROUND(VLOOKUP($B281,'3.ข้อมูลงบทดลองปัจจุบัน'!$A$5:$CL$846,22,0),2)</f>
        <v>717683.93</v>
      </c>
      <c r="X281" s="32">
        <f>ROUND(VLOOKUP($B281,'3.ข้อมูลงบทดลองปัจจุบัน'!$A$5:$CL$846,23,0),2)</f>
        <v>67540175.75</v>
      </c>
      <c r="Y281" s="32">
        <f>ROUND(VLOOKUP($B281,'3.ข้อมูลงบทดลองปัจจุบัน'!$A$5:$CL$846,24,0),2)</f>
        <v>654790.84</v>
      </c>
      <c r="Z281" s="32">
        <f>ROUND(VLOOKUP($B281,'3.ข้อมูลงบทดลองปัจจุบัน'!$A$5:$CL$846,25,0),2)</f>
        <v>124120</v>
      </c>
      <c r="AA281" s="32">
        <f>ROUND(VLOOKUP($B281,'3.ข้อมูลงบทดลองปัจจุบัน'!$A$5:$CL$846,26,0),2)</f>
        <v>105433</v>
      </c>
      <c r="AB281" s="32">
        <f>ROUND(VLOOKUP($B281,'3.ข้อมูลงบทดลองปัจจุบัน'!$A$5:$CL$846,27,0),2)</f>
        <v>45929.5</v>
      </c>
      <c r="AC281" s="32">
        <f>ROUND(VLOOKUP($B281,'3.ข้อมูลงบทดลองปัจจุบัน'!$A$5:$CL$846,28,0),2)</f>
        <v>818334</v>
      </c>
      <c r="AD281" s="32">
        <f>ROUND(VLOOKUP($B281,'3.ข้อมูลงบทดลองปัจจุบัน'!$A$5:$CL$846,29,0),2)</f>
        <v>42884</v>
      </c>
      <c r="AE281" s="32">
        <f>ROUND(VLOOKUP($B281,'3.ข้อมูลงบทดลองปัจจุบัน'!$A$5:$CL$846,30,0),2)</f>
        <v>2192914</v>
      </c>
      <c r="AF281" s="32">
        <f>ROUND(VLOOKUP($B281,'3.ข้อมูลงบทดลองปัจจุบัน'!$A$5:$CL$846,31,0),2)</f>
        <v>37623</v>
      </c>
      <c r="AG281" s="32">
        <f>ROUND(VLOOKUP($B281,'3.ข้อมูลงบทดลองปัจจุบัน'!$A$5:$CL$846,32,0),2)</f>
        <v>165908.79999999999</v>
      </c>
      <c r="AH281" s="32">
        <f>ROUND(VLOOKUP($B281,'3.ข้อมูลงบทดลองปัจจุบัน'!$A$5:$CL$846,33,0),2)</f>
        <v>100990</v>
      </c>
      <c r="AI281" s="32">
        <f>ROUND(VLOOKUP($B281,'3.ข้อมูลงบทดลองปัจจุบัน'!$A$5:$CL$846,34,0),2)</f>
        <v>2985325.65</v>
      </c>
      <c r="AJ281" s="32">
        <f>ROUND(VLOOKUP($B281,'3.ข้อมูลงบทดลองปัจจุบัน'!$A$5:$CL$846,35,0),2)</f>
        <v>496016.05</v>
      </c>
      <c r="AK281" s="32">
        <f>ROUND(VLOOKUP($B281,'3.ข้อมูลงบทดลองปัจจุบัน'!$A$5:$CL$846,36,0),2)</f>
        <v>137174.07</v>
      </c>
      <c r="AL281" s="32">
        <f>ROUND(VLOOKUP($B281,'3.ข้อมูลงบทดลองปัจจุบัน'!$A$5:$CL$846,37,0),2)</f>
        <v>6540578.4500000002</v>
      </c>
      <c r="AM281" s="32">
        <f>ROUND(VLOOKUP($B281,'3.ข้อมูลงบทดลองปัจจุบัน'!$A$5:$CL$846,38,0),2)</f>
        <v>143715.01</v>
      </c>
      <c r="AN281" s="32">
        <f>ROUND(VLOOKUP($B281,'3.ข้อมูลงบทดลองปัจจุบัน'!$A$5:$CL$846,39,0),2)</f>
        <v>156616</v>
      </c>
      <c r="AO281" s="32">
        <f>ROUND(VLOOKUP($B281,'3.ข้อมูลงบทดลองปัจจุบัน'!$A$5:$CL$846,40,0),2)</f>
        <v>229375</v>
      </c>
      <c r="AP281" s="32">
        <f>ROUND(VLOOKUP($B281,'3.ข้อมูลงบทดลองปัจจุบัน'!$A$5:$CL$846,41,0),2)</f>
        <v>242075</v>
      </c>
      <c r="AQ281" s="32">
        <f>ROUND(VLOOKUP($B281,'3.ข้อมูลงบทดลองปัจจุบัน'!$A$5:$CL$846,42,0),2)</f>
        <v>178614</v>
      </c>
      <c r="AR281" s="32">
        <f>ROUND(VLOOKUP($B281,'3.ข้อมูลงบทดลองปัจจุบัน'!$A$5:$CL$846,43,0),2)</f>
        <v>75840</v>
      </c>
      <c r="AS281" s="32">
        <f>ROUND(VLOOKUP($B281,'3.ข้อมูลงบทดลองปัจจุบัน'!$A$5:$CL$846,44,0),2)</f>
        <v>371319.35</v>
      </c>
      <c r="AT281" s="32">
        <f>ROUND(VLOOKUP($B281,'3.ข้อมูลงบทดลองปัจจุบัน'!$A$5:$CL$846,45,0),2)</f>
        <v>119131</v>
      </c>
      <c r="AU281" s="32">
        <f>ROUND(VLOOKUP($B281,'3.ข้อมูลงบทดลองปัจจุบัน'!$A$5:$CL$846,46,0),2)</f>
        <v>2402774.6</v>
      </c>
      <c r="AV281" s="32">
        <f>ROUND(VLOOKUP($B281,'3.ข้อมูลงบทดลองปัจจุบัน'!$A$5:$CL$846,47,0),2)</f>
        <v>2855676.54</v>
      </c>
      <c r="AW281" s="32">
        <f>ROUND(VLOOKUP($B281,'3.ข้อมูลงบทดลองปัจจุบัน'!$A$5:$CL$846,48,0),2)</f>
        <v>123288</v>
      </c>
      <c r="AX281" s="32">
        <f>ROUND(VLOOKUP($B281,'3.ข้อมูลงบทดลองปัจจุบัน'!$A$5:$CL$846,49,0),2)</f>
        <v>51549</v>
      </c>
      <c r="AY281" s="32">
        <f>ROUND(VLOOKUP($B281,'3.ข้อมูลงบทดลองปัจจุบัน'!$A$5:$CL$846,50,0),2)</f>
        <v>108900</v>
      </c>
      <c r="AZ281" s="32">
        <f>ROUND(VLOOKUP($B281,'3.ข้อมูลงบทดลองปัจจุบัน'!$A$5:$CL$846,51,0),2)</f>
        <v>118665</v>
      </c>
      <c r="BA281" s="32">
        <f>ROUND(VLOOKUP($B281,'3.ข้อมูลงบทดลองปัจจุบัน'!$A$5:$CL$846,52,0),2)</f>
        <v>561312.47</v>
      </c>
      <c r="BB281" s="32">
        <f>ROUND(VLOOKUP($B281,'3.ข้อมูลงบทดลองปัจจุบัน'!$A$5:$CL$846,53,0),2)</f>
        <v>3489075</v>
      </c>
      <c r="BC281" s="32">
        <f>ROUND(VLOOKUP($B281,'3.ข้อมูลงบทดลองปัจจุบัน'!$A$5:$CL$846,54,0),2)</f>
        <v>36347.5</v>
      </c>
      <c r="BD281" s="32">
        <f>ROUND(VLOOKUP($B281,'3.ข้อมูลงบทดลองปัจจุบัน'!$A$5:$CL$846,55,0),2)</f>
        <v>10439827.220000001</v>
      </c>
      <c r="BE281" s="32">
        <f>ROUND(VLOOKUP($B281,'3.ข้อมูลงบทดลองปัจจุบัน'!$A$5:$CL$846,56,0),2)</f>
        <v>5695045.8600000003</v>
      </c>
      <c r="BF281" s="32">
        <f>ROUND(VLOOKUP($B281,'3.ข้อมูลงบทดลองปัจจุบัน'!$A$5:$CL$846,57,0),2)</f>
        <v>1050936.55</v>
      </c>
      <c r="BG281" s="32">
        <f>ROUND(VLOOKUP($B281,'3.ข้อมูลงบทดลองปัจจุบัน'!$A$5:$CL$846,58,0),2)</f>
        <v>69950</v>
      </c>
      <c r="BH281" s="32">
        <f>ROUND(VLOOKUP($B281,'3.ข้อมูลงบทดลองปัจจุบัน'!$A$5:$CL$846,59,0),2)</f>
        <v>4580133.0599999996</v>
      </c>
      <c r="BI281" s="32">
        <f>ROUND(VLOOKUP($B281,'3.ข้อมูลงบทดลองปัจจุบัน'!$A$5:$CL$846,60,0),2)</f>
        <v>44897.5</v>
      </c>
      <c r="BJ281" s="32">
        <f>ROUND(VLOOKUP($B281,'3.ข้อมูลงบทดลองปัจจุบัน'!$A$5:$CL$846,61,0),2)</f>
        <v>32480</v>
      </c>
      <c r="BK281" s="32">
        <f>ROUND(VLOOKUP($B281,'3.ข้อมูลงบทดลองปัจจุบัน'!$A$5:$CL$846,62,0),2)</f>
        <v>229247</v>
      </c>
      <c r="BL281" s="32">
        <f>ROUND(VLOOKUP($B281,'3.ข้อมูลงบทดลองปัจจุบัน'!$A$5:$CL$846,63,0),2)</f>
        <v>45509.04</v>
      </c>
      <c r="BM281" s="32">
        <f>ROUND(VLOOKUP($B281,'3.ข้อมูลงบทดลองปัจจุบัน'!$A$5:$CL$846,64,0),2)</f>
        <v>2296276.58</v>
      </c>
      <c r="BN281" s="32">
        <f>ROUND(VLOOKUP($B281,'3.ข้อมูลงบทดลองปัจจุบัน'!$A$5:$CL$846,65,0),2)</f>
        <v>3270514.06</v>
      </c>
      <c r="BO281" s="32">
        <f>ROUND(VLOOKUP($B281,'3.ข้อมูลงบทดลองปัจจุบัน'!$A$5:$CL$846,66,0),2)</f>
        <v>2332187.0499999998</v>
      </c>
      <c r="BP281" s="32">
        <f>ROUND(VLOOKUP($B281,'3.ข้อมูลงบทดลองปัจจุบัน'!$A$5:$CL$846,67,0),2)</f>
        <v>2517487.48</v>
      </c>
      <c r="BQ281" s="32">
        <f>ROUND(VLOOKUP($B281,'3.ข้อมูลงบทดลองปัจจุบัน'!$A$5:$CL$846,68,0),2)</f>
        <v>2627416.37</v>
      </c>
      <c r="BR281" s="32">
        <f>ROUND(VLOOKUP($B281,'3.ข้อมูลงบทดลองปัจจุบัน'!$A$5:$CL$846,69,0),2)</f>
        <v>2268791.06</v>
      </c>
      <c r="BS281" s="32">
        <f>ROUND(VLOOKUP($B281,'3.ข้อมูลงบทดลองปัจจุบัน'!$A$5:$CL$846,70,0),2)</f>
        <v>20443159</v>
      </c>
      <c r="BT281" s="32">
        <f>ROUND(VLOOKUP($B281,'3.ข้อมูลงบทดลองปัจจุบัน'!$A$5:$CL$846,71,0),2)</f>
        <v>2702249.73</v>
      </c>
      <c r="BU281" s="32">
        <f>ROUND(VLOOKUP($B281,'3.ข้อมูลงบทดลองปัจจุบัน'!$A$5:$CL$846,72,0),2)</f>
        <v>3384200.24</v>
      </c>
      <c r="BV281" s="32">
        <f>ROUND(VLOOKUP($B281,'3.ข้อมูลงบทดลองปัจจุบัน'!$A$5:$CL$846,73,0),2)</f>
        <v>11959518.470000001</v>
      </c>
      <c r="BW281" s="32">
        <f>ROUND(VLOOKUP($B281,'3.ข้อมูลงบทดลองปัจจุบัน'!$A$5:$CL$846,74,0),2)</f>
        <v>24000</v>
      </c>
      <c r="BX281" s="32">
        <f>ROUND(VLOOKUP($B281,'3.ข้อมูลงบทดลองปัจจุบัน'!$A$5:$CL$846,75,0),2)</f>
        <v>552072.95999999996</v>
      </c>
      <c r="BY281" s="32">
        <f>ROUND(VLOOKUP($B281,'3.ข้อมูลงบทดลองปัจจุบัน'!$A$5:$CL$846,76,0),2)</f>
        <v>6463291.1799999997</v>
      </c>
      <c r="BZ281" s="32">
        <f>ROUND(VLOOKUP($B281,'3.ข้อมูลงบทดลองปัจจุบัน'!$A$5:$CL$846,77,0),2)</f>
        <v>191125.82</v>
      </c>
      <c r="CA281" s="32">
        <f>ROUND(VLOOKUP($B281,'3.ข้อมูลงบทดลองปัจจุบัน'!$A$5:$CL$846,78,0),2)</f>
        <v>308755.05</v>
      </c>
      <c r="CB281" s="32">
        <f>ROUND(VLOOKUP($B281,'3.ข้อมูลงบทดลองปัจจุบัน'!$A$5:$CL$846,79,0),2)</f>
        <v>1015003.32</v>
      </c>
      <c r="CC281" s="32">
        <f>ROUND(VLOOKUP($B281,'3.ข้อมูลงบทดลองปัจจุบัน'!$A$5:$CL$846,80,0),2)</f>
        <v>673076.15</v>
      </c>
      <c r="CD281" s="32">
        <f>ROUND(VLOOKUP($B281,'3.ข้อมูลงบทดลองปัจจุบัน'!$A$5:$CL$846,81,0),2)</f>
        <v>2069232.5</v>
      </c>
      <c r="CE281" s="32">
        <f>ROUND(VLOOKUP($B281,'3.ข้อมูลงบทดลองปัจจุบัน'!$A$5:$CL$846,82,0),2)</f>
        <v>3230986.5</v>
      </c>
      <c r="CF281" s="32">
        <f>ROUND(VLOOKUP($B281,'3.ข้อมูลงบทดลองปัจจุบัน'!$A$5:$CL$846,83,0),2)</f>
        <v>5027036.95</v>
      </c>
      <c r="CG281" s="32">
        <f>ROUND(VLOOKUP($B281,'3.ข้อมูลงบทดลองปัจจุบัน'!$A$5:$CL$846,84,0),2)</f>
        <v>335194.96000000002</v>
      </c>
      <c r="CH281" s="32">
        <f>ROUND(VLOOKUP($B281,'3.ข้อมูลงบทดลองปัจจุบัน'!$A$5:$CL$846,85,0),2)</f>
        <v>167125</v>
      </c>
      <c r="CI281" s="32">
        <f>ROUND(VLOOKUP($B281,'3.ข้อมูลงบทดลองปัจจุบัน'!$A$5:$CL$846,86,0),2)</f>
        <v>1043727.27</v>
      </c>
      <c r="CJ281" s="32">
        <f>ROUND(VLOOKUP($B281,'3.ข้อมูลงบทดลองปัจจุบัน'!$A$5:$CL$846,87,0),2)</f>
        <v>48748.03</v>
      </c>
      <c r="CK281" s="32">
        <f>ROUND(VLOOKUP($B281,'3.ข้อมูลงบทดลองปัจจุบัน'!$A$5:$CL$846,88,0),2)</f>
        <v>6770619.71</v>
      </c>
      <c r="CL281" s="32">
        <f>ROUND(VLOOKUP($B281,'3.ข้อมูลงบทดลองปัจจุบัน'!$A$5:$CL$846,89,0),2)</f>
        <v>37094.75</v>
      </c>
      <c r="CM281" s="32">
        <f>ROUND(VLOOKUP($B281,'3.ข้อมูลงบทดลองปัจจุบัน'!$A$5:$CL$846,90,0),2)</f>
        <v>945190.22</v>
      </c>
      <c r="CO281" s="75"/>
    </row>
    <row r="282" spans="1:94" x14ac:dyDescent="0.7">
      <c r="A282" s="119" t="s">
        <v>2332</v>
      </c>
      <c r="B282" s="101" t="s">
        <v>462</v>
      </c>
      <c r="C282" s="120" t="s">
        <v>1232</v>
      </c>
      <c r="D282" s="32">
        <f>ROUND(VLOOKUP($B282,'3.ข้อมูลงบทดลองปัจจุบัน'!$A$5:$CL$846,3,0),2)</f>
        <v>11679117.5</v>
      </c>
      <c r="E282" s="32">
        <f>ROUND(VLOOKUP($B282,'3.ข้อมูลงบทดลองปัจจุบัน'!$A$5:$CL$846,4,0),2)</f>
        <v>2755901.97</v>
      </c>
      <c r="F282" s="32">
        <f>ROUND(VLOOKUP($B282,'3.ข้อมูลงบทดลองปัจจุบัน'!$A$5:$CL$846,5,0),2)</f>
        <v>1216761.54</v>
      </c>
      <c r="G282" s="32">
        <f>ROUND(VLOOKUP($B282,'3.ข้อมูลงบทดลองปัจจุบัน'!$A$5:$CL$846,6,0),2)</f>
        <v>1199195.82</v>
      </c>
      <c r="H282" s="32">
        <f>ROUND(VLOOKUP($B282,'3.ข้อมูลงบทดลองปัจจุบัน'!$A$5:$CL$846,7,0),2)</f>
        <v>543543.18999999994</v>
      </c>
      <c r="I282" s="32">
        <f>ROUND(VLOOKUP($B282,'3.ข้อมูลงบทดลองปัจจุบัน'!$A$5:$CL$846,8,0),2)</f>
        <v>1809497.55</v>
      </c>
      <c r="J282" s="32">
        <f>ROUND(VLOOKUP($B282,'3.ข้อมูลงบทดลองปัจจุบัน'!$A$5:$CL$846,9,0),2)</f>
        <v>1364860.53</v>
      </c>
      <c r="K282" s="32">
        <f>ROUND(VLOOKUP($B282,'3.ข้อมูลงบทดลองปัจจุบัน'!$A$5:$CL$846,10,0),2)</f>
        <v>1009049.39</v>
      </c>
      <c r="L282" s="32">
        <f>ROUND(VLOOKUP($B282,'3.ข้อมูลงบทดลองปัจจุบัน'!$A$5:$CL$846,11,0),2)</f>
        <v>275756.84000000003</v>
      </c>
      <c r="M282" s="32">
        <f>ROUND(VLOOKUP($B282,'3.ข้อมูลงบทดลองปัจจุบัน'!$A$5:$CL$846,12,0),2)</f>
        <v>2037649.98</v>
      </c>
      <c r="N282" s="32">
        <f>ROUND(VLOOKUP($B282,'3.ข้อมูลงบทดลองปัจจุบัน'!$A$5:$CL$846,13,0),2)</f>
        <v>3895167.04</v>
      </c>
      <c r="O282" s="32">
        <f>ROUND(VLOOKUP($B282,'3.ข้อมูลงบทดลองปัจจุบัน'!$A$5:$CL$846,14,0),2)</f>
        <v>343115.84</v>
      </c>
      <c r="P282" s="32">
        <f>ROUND(VLOOKUP($B282,'3.ข้อมูลงบทดลองปัจจุบัน'!$A$5:$CL$846,15,0),2)</f>
        <v>4754938.25</v>
      </c>
      <c r="Q282" s="32">
        <f>ROUND(VLOOKUP($B282,'3.ข้อมูลงบทดลองปัจจุบัน'!$A$5:$CL$846,16,0),2)</f>
        <v>2542582.06</v>
      </c>
      <c r="R282" s="32">
        <f>ROUND(VLOOKUP($B282,'3.ข้อมูลงบทดลองปัจจุบัน'!$A$5:$CL$846,17,0),2)</f>
        <v>6894894.4900000002</v>
      </c>
      <c r="S282" s="32">
        <f>ROUND(VLOOKUP($B282,'3.ข้อมูลงบทดลองปัจจุบัน'!$A$5:$CL$846,18,0),2)</f>
        <v>1765683.62</v>
      </c>
      <c r="T282" s="32">
        <f>ROUND(VLOOKUP($B282,'3.ข้อมูลงบทดลองปัจจุบัน'!$A$5:$CL$846,19,0),2)</f>
        <v>2868496.22</v>
      </c>
      <c r="U282" s="32">
        <f>ROUND(VLOOKUP($B282,'3.ข้อมูลงบทดลองปัจจุบัน'!$A$5:$CL$846,20,0),2)</f>
        <v>1168476.6100000001</v>
      </c>
      <c r="V282" s="32">
        <f>ROUND(VLOOKUP($B282,'3.ข้อมูลงบทดลองปัจจุบัน'!$A$5:$CL$846,21,0),2)</f>
        <v>1484345.83</v>
      </c>
      <c r="W282" s="32">
        <f>ROUND(VLOOKUP($B282,'3.ข้อมูลงบทดลองปัจจุบัน'!$A$5:$CL$846,22,0),2)</f>
        <v>507337.75</v>
      </c>
      <c r="X282" s="32">
        <f>ROUND(VLOOKUP($B282,'3.ข้อมูลงบทดลองปัจจุบัน'!$A$5:$CL$846,23,0),2)</f>
        <v>12306644.85</v>
      </c>
      <c r="Y282" s="32">
        <f>ROUND(VLOOKUP($B282,'3.ข้อมูลงบทดลองปัจจุบัน'!$A$5:$CL$846,24,0),2)</f>
        <v>2153378.75</v>
      </c>
      <c r="Z282" s="32">
        <f>ROUND(VLOOKUP($B282,'3.ข้อมูลงบทดลองปัจจุบัน'!$A$5:$CL$846,25,0),2)</f>
        <v>2184361.1800000002</v>
      </c>
      <c r="AA282" s="32">
        <f>ROUND(VLOOKUP($B282,'3.ข้อมูลงบทดลองปัจจุบัน'!$A$5:$CL$846,26,0),2)</f>
        <v>1135127.69</v>
      </c>
      <c r="AB282" s="32">
        <f>ROUND(VLOOKUP($B282,'3.ข้อมูลงบทดลองปัจจุบัน'!$A$5:$CL$846,27,0),2)</f>
        <v>36886.800000000003</v>
      </c>
      <c r="AC282" s="32">
        <f>ROUND(VLOOKUP($B282,'3.ข้อมูลงบทดลองปัจจุบัน'!$A$5:$CL$846,28,0),2)</f>
        <v>881083.26</v>
      </c>
      <c r="AD282" s="32">
        <f>ROUND(VLOOKUP($B282,'3.ข้อมูลงบทดลองปัจจุบัน'!$A$5:$CL$846,29,0),2)</f>
        <v>5041628.0999999996</v>
      </c>
      <c r="AE282" s="32">
        <f>ROUND(VLOOKUP($B282,'3.ข้อมูลงบทดลองปัจจุบัน'!$A$5:$CL$846,30,0),2)</f>
        <v>6102219.5700000003</v>
      </c>
      <c r="AF282" s="32">
        <f>ROUND(VLOOKUP($B282,'3.ข้อมูลงบทดลองปัจจุบัน'!$A$5:$CL$846,31,0),2)</f>
        <v>222473</v>
      </c>
      <c r="AG282" s="32">
        <f>ROUND(VLOOKUP($B282,'3.ข้อมูลงบทดลองปัจจุบัน'!$A$5:$CL$846,32,0),2)</f>
        <v>1231119.05</v>
      </c>
      <c r="AH282" s="32">
        <f>ROUND(VLOOKUP($B282,'3.ข้อมูลงบทดลองปัจจุบัน'!$A$5:$CL$846,33,0),2)</f>
        <v>2131014.0099999998</v>
      </c>
      <c r="AI282" s="32">
        <f>ROUND(VLOOKUP($B282,'3.ข้อมูลงบทดลองปัจจุบัน'!$A$5:$CL$846,34,0),2)</f>
        <v>3045417.86</v>
      </c>
      <c r="AJ282" s="32">
        <f>ROUND(VLOOKUP($B282,'3.ข้อมูลงบทดลองปัจจุบัน'!$A$5:$CL$846,35,0),2)</f>
        <v>1427571.44</v>
      </c>
      <c r="AK282" s="32">
        <f>ROUND(VLOOKUP($B282,'3.ข้อมูลงบทดลองปัจจุบัน'!$A$5:$CL$846,36,0),2)</f>
        <v>99297.57</v>
      </c>
      <c r="AL282" s="32">
        <f>ROUND(VLOOKUP($B282,'3.ข้อมูลงบทดลองปัจจุบัน'!$A$5:$CL$846,37,0),2)</f>
        <v>12127526.310000001</v>
      </c>
      <c r="AM282" s="32">
        <f>ROUND(VLOOKUP($B282,'3.ข้อมูลงบทดลองปัจจุบัน'!$A$5:$CL$846,38,0),2)</f>
        <v>5122111.95</v>
      </c>
      <c r="AN282" s="32">
        <f>ROUND(VLOOKUP($B282,'3.ข้อมูลงบทดลองปัจจุบัน'!$A$5:$CL$846,39,0),2)</f>
        <v>1676508.22</v>
      </c>
      <c r="AO282" s="32">
        <f>ROUND(VLOOKUP($B282,'3.ข้อมูลงบทดลองปัจจุบัน'!$A$5:$CL$846,40,0),2)</f>
        <v>5001378.5999999996</v>
      </c>
      <c r="AP282" s="32">
        <f>ROUND(VLOOKUP($B282,'3.ข้อมูลงบทดลองปัจจุบัน'!$A$5:$CL$846,41,0),2)</f>
        <v>3787225.61</v>
      </c>
      <c r="AQ282" s="32">
        <f>ROUND(VLOOKUP($B282,'3.ข้อมูลงบทดลองปัจจุบัน'!$A$5:$CL$846,42,0),2)</f>
        <v>850900</v>
      </c>
      <c r="AR282" s="32">
        <f>ROUND(VLOOKUP($B282,'3.ข้อมูลงบทดลองปัจจุบัน'!$A$5:$CL$846,43,0),2)</f>
        <v>128690.25</v>
      </c>
      <c r="AS282" s="32">
        <f>ROUND(VLOOKUP($B282,'3.ข้อมูลงบทดลองปัจจุบัน'!$A$5:$CL$846,44,0),2)</f>
        <v>3064934</v>
      </c>
      <c r="AT282" s="32">
        <f>ROUND(VLOOKUP($B282,'3.ข้อมูลงบทดลองปัจจุบัน'!$A$5:$CL$846,45,0),2)</f>
        <v>893788.22</v>
      </c>
      <c r="AU282" s="32">
        <f>ROUND(VLOOKUP($B282,'3.ข้อมูลงบทดลองปัจจุบัน'!$A$5:$CL$846,46,0),2)</f>
        <v>5219058.1399999997</v>
      </c>
      <c r="AV282" s="32">
        <f>ROUND(VLOOKUP($B282,'3.ข้อมูลงบทดลองปัจจุบัน'!$A$5:$CL$846,47,0),2)</f>
        <v>5515753.7000000002</v>
      </c>
      <c r="AW282" s="32">
        <f>ROUND(VLOOKUP($B282,'3.ข้อมูลงบทดลองปัจจุบัน'!$A$5:$CL$846,48,0),2)</f>
        <v>1155358.82</v>
      </c>
      <c r="AX282" s="32">
        <f>ROUND(VLOOKUP($B282,'3.ข้อมูลงบทดลองปัจจุบัน'!$A$5:$CL$846,49,0),2)</f>
        <v>1954070.48</v>
      </c>
      <c r="AY282" s="32">
        <f>ROUND(VLOOKUP($B282,'3.ข้อมูลงบทดลองปัจจุบัน'!$A$5:$CL$846,50,0),2)</f>
        <v>715010.22</v>
      </c>
      <c r="AZ282" s="32">
        <f>ROUND(VLOOKUP($B282,'3.ข้อมูลงบทดลองปัจจุบัน'!$A$5:$CL$846,51,0),2)</f>
        <v>211006.8</v>
      </c>
      <c r="BA282" s="32">
        <f>ROUND(VLOOKUP($B282,'3.ข้อมูลงบทดลองปัจจุบัน'!$A$5:$CL$846,52,0),2)</f>
        <v>897735.42</v>
      </c>
      <c r="BB282" s="32">
        <f>ROUND(VLOOKUP($B282,'3.ข้อมูลงบทดลองปัจจุบัน'!$A$5:$CL$846,53,0),2)</f>
        <v>5752518.0499999998</v>
      </c>
      <c r="BC282" s="32">
        <f>ROUND(VLOOKUP($B282,'3.ข้อมูลงบทดลองปัจจุบัน'!$A$5:$CL$846,54,0),2)</f>
        <v>1036748.54</v>
      </c>
      <c r="BD282" s="32">
        <f>ROUND(VLOOKUP($B282,'3.ข้อมูลงบทดลองปัจจุบัน'!$A$5:$CL$846,55,0),2)</f>
        <v>13682005.970000001</v>
      </c>
      <c r="BE282" s="32">
        <f>ROUND(VLOOKUP($B282,'3.ข้อมูลงบทดลองปัจจุบัน'!$A$5:$CL$846,56,0),2)</f>
        <v>2709201.6</v>
      </c>
      <c r="BF282" s="32">
        <f>ROUND(VLOOKUP($B282,'3.ข้อมูลงบทดลองปัจจุบัน'!$A$5:$CL$846,57,0),2)</f>
        <v>671385.41</v>
      </c>
      <c r="BG282" s="32">
        <f>ROUND(VLOOKUP($B282,'3.ข้อมูลงบทดลองปัจจุบัน'!$A$5:$CL$846,58,0),2)</f>
        <v>149491</v>
      </c>
      <c r="BH282" s="32">
        <f>ROUND(VLOOKUP($B282,'3.ข้อมูลงบทดลองปัจจุบัน'!$A$5:$CL$846,59,0),2)</f>
        <v>3291286.48</v>
      </c>
      <c r="BI282" s="32">
        <f>ROUND(VLOOKUP($B282,'3.ข้อมูลงบทดลองปัจจุบัน'!$A$5:$CL$846,60,0),2)</f>
        <v>1353948.67</v>
      </c>
      <c r="BJ282" s="32">
        <f>ROUND(VLOOKUP($B282,'3.ข้อมูลงบทดลองปัจจุบัน'!$A$5:$CL$846,61,0),2)</f>
        <v>32350</v>
      </c>
      <c r="BK282" s="32">
        <f>ROUND(VLOOKUP($B282,'3.ข้อมูลงบทดลองปัจจุบัน'!$A$5:$CL$846,62,0),2)</f>
        <v>763688.64</v>
      </c>
      <c r="BL282" s="32">
        <f>ROUND(VLOOKUP($B282,'3.ข้อมูลงบทดลองปัจจุบัน'!$A$5:$CL$846,63,0),2)</f>
        <v>1404545.66</v>
      </c>
      <c r="BM282" s="32">
        <f>ROUND(VLOOKUP($B282,'3.ข้อมูลงบทดลองปัจจุบัน'!$A$5:$CL$846,64,0),2)</f>
        <v>608288.68000000005</v>
      </c>
      <c r="BN282" s="32">
        <f>ROUND(VLOOKUP($B282,'3.ข้อมูลงบทดลองปัจจุบัน'!$A$5:$CL$846,65,0),2)</f>
        <v>3046055.51</v>
      </c>
      <c r="BO282" s="32">
        <f>ROUND(VLOOKUP($B282,'3.ข้อมูลงบทดลองปัจจุบัน'!$A$5:$CL$846,66,0),2)</f>
        <v>1837276.57</v>
      </c>
      <c r="BP282" s="32">
        <f>ROUND(VLOOKUP($B282,'3.ข้อมูลงบทดลองปัจจุบัน'!$A$5:$CL$846,67,0),2)</f>
        <v>3401451.84</v>
      </c>
      <c r="BQ282" s="32">
        <f>ROUND(VLOOKUP($B282,'3.ข้อมูลงบทดลองปัจจุบัน'!$A$5:$CL$846,68,0),2)</f>
        <v>2686975.83</v>
      </c>
      <c r="BR282" s="32">
        <f>ROUND(VLOOKUP($B282,'3.ข้อมูลงบทดลองปัจจุบัน'!$A$5:$CL$846,69,0),2)</f>
        <v>423669.94</v>
      </c>
      <c r="BS282" s="32">
        <f>ROUND(VLOOKUP($B282,'3.ข้อมูลงบทดลองปัจจุบัน'!$A$5:$CL$846,70,0),2)</f>
        <v>20722849.870000001</v>
      </c>
      <c r="BT282" s="32">
        <f>ROUND(VLOOKUP($B282,'3.ข้อมูลงบทดลองปัจจุบัน'!$A$5:$CL$846,71,0),2)</f>
        <v>3378120.12</v>
      </c>
      <c r="BU282" s="32">
        <f>ROUND(VLOOKUP($B282,'3.ข้อมูลงบทดลองปัจจุบัน'!$A$5:$CL$846,72,0),2)</f>
        <v>2681088.48</v>
      </c>
      <c r="BV282" s="32">
        <f>ROUND(VLOOKUP($B282,'3.ข้อมูลงบทดลองปัจจุบัน'!$A$5:$CL$846,73,0),2)</f>
        <v>5784649.7999999998</v>
      </c>
      <c r="BW282" s="32">
        <f>ROUND(VLOOKUP($B282,'3.ข้อมูลงบทดลองปัจจุบัน'!$A$5:$CL$846,74,0),2)</f>
        <v>108078.52</v>
      </c>
      <c r="BX282" s="32">
        <f>ROUND(VLOOKUP($B282,'3.ข้อมูลงบทดลองปัจจุบัน'!$A$5:$CL$846,75,0),2)</f>
        <v>192256.11</v>
      </c>
      <c r="BY282" s="32">
        <f>ROUND(VLOOKUP($B282,'3.ข้อมูลงบทดลองปัจจุบัน'!$A$5:$CL$846,76,0),2)</f>
        <v>760391.2</v>
      </c>
      <c r="BZ282" s="32">
        <f>ROUND(VLOOKUP($B282,'3.ข้อมูลงบทดลองปัจจุบัน'!$A$5:$CL$846,77,0),2)</f>
        <v>1111499.57</v>
      </c>
      <c r="CA282" s="32">
        <f>ROUND(VLOOKUP($B282,'3.ข้อมูลงบทดลองปัจจุบัน'!$A$5:$CL$846,78,0),2)</f>
        <v>1219297.67</v>
      </c>
      <c r="CB282" s="32">
        <f>ROUND(VLOOKUP($B282,'3.ข้อมูลงบทดลองปัจจุบัน'!$A$5:$CL$846,79,0),2)</f>
        <v>1746553.6</v>
      </c>
      <c r="CC282" s="32">
        <f>ROUND(VLOOKUP($B282,'3.ข้อมูลงบทดลองปัจจุบัน'!$A$5:$CL$846,80,0),2)</f>
        <v>2070988.42</v>
      </c>
      <c r="CD282" s="32">
        <f>ROUND(VLOOKUP($B282,'3.ข้อมูลงบทดลองปัจจุบัน'!$A$5:$CL$846,81,0),2)</f>
        <v>2824404.24</v>
      </c>
      <c r="CE282" s="32">
        <f>ROUND(VLOOKUP($B282,'3.ข้อมูลงบทดลองปัจจุบัน'!$A$5:$CL$846,82,0),2)</f>
        <v>3519760.87</v>
      </c>
      <c r="CF282" s="32">
        <f>ROUND(VLOOKUP($B282,'3.ข้อมูลงบทดลองปัจจุบัน'!$A$5:$CL$846,83,0),2)</f>
        <v>1778774.04</v>
      </c>
      <c r="CG282" s="32">
        <f>ROUND(VLOOKUP($B282,'3.ข้อมูลงบทดลองปัจจุบัน'!$A$5:$CL$846,84,0),2)</f>
        <v>3174521.89</v>
      </c>
      <c r="CH282" s="32">
        <f>ROUND(VLOOKUP($B282,'3.ข้อมูลงบทดลองปัจจุบัน'!$A$5:$CL$846,85,0),2)</f>
        <v>5219850.4000000004</v>
      </c>
      <c r="CI282" s="32">
        <f>ROUND(VLOOKUP($B282,'3.ข้อมูลงบทดลองปัจจุบัน'!$A$5:$CL$846,86,0),2)</f>
        <v>1359462.11</v>
      </c>
      <c r="CJ282" s="32">
        <f>ROUND(VLOOKUP($B282,'3.ข้อมูลงบทดลองปัจจุบัน'!$A$5:$CL$846,87,0),2)</f>
        <v>1181710.83</v>
      </c>
      <c r="CK282" s="32">
        <f>ROUND(VLOOKUP($B282,'3.ข้อมูลงบทดลองปัจจุบัน'!$A$5:$CL$846,88,0),2)</f>
        <v>876118.37</v>
      </c>
      <c r="CL282" s="32">
        <f>ROUND(VLOOKUP($B282,'3.ข้อมูลงบทดลองปัจจุบัน'!$A$5:$CL$846,89,0),2)</f>
        <v>805430.11</v>
      </c>
      <c r="CM282" s="32">
        <f>ROUND(VLOOKUP($B282,'3.ข้อมูลงบทดลองปัจจุบัน'!$A$5:$CL$846,90,0),2)</f>
        <v>684882.77</v>
      </c>
      <c r="CO282" s="75"/>
    </row>
    <row r="283" spans="1:94" x14ac:dyDescent="0.7">
      <c r="A283" s="119" t="s">
        <v>2332</v>
      </c>
      <c r="B283" s="101" t="s">
        <v>463</v>
      </c>
      <c r="C283" s="120" t="s">
        <v>464</v>
      </c>
      <c r="D283" s="32">
        <f>ROUND(VLOOKUP($B283,'3.ข้อมูลงบทดลองปัจจุบัน'!$A$5:$CL$846,3,0),2)</f>
        <v>28039491.379999999</v>
      </c>
      <c r="E283" s="32">
        <f>ROUND(VLOOKUP($B283,'3.ข้อมูลงบทดลองปัจจุบัน'!$A$5:$CL$846,4,0),2)</f>
        <v>1187578.24</v>
      </c>
      <c r="F283" s="32">
        <f>ROUND(VLOOKUP($B283,'3.ข้อมูลงบทดลองปัจจุบัน'!$A$5:$CL$846,5,0),2)</f>
        <v>205550</v>
      </c>
      <c r="G283" s="32">
        <f>ROUND(VLOOKUP($B283,'3.ข้อมูลงบทดลองปัจจุบัน'!$A$5:$CL$846,6,0),2)</f>
        <v>359238.69</v>
      </c>
      <c r="H283" s="32">
        <f>ROUND(VLOOKUP($B283,'3.ข้อมูลงบทดลองปัจจุบัน'!$A$5:$CL$846,7,0),2)</f>
        <v>1104288.04</v>
      </c>
      <c r="I283" s="32">
        <f>ROUND(VLOOKUP($B283,'3.ข้อมูลงบทดลองปัจจุบัน'!$A$5:$CL$846,8,0),2)</f>
        <v>1776630</v>
      </c>
      <c r="J283" s="32">
        <f>ROUND(VLOOKUP($B283,'3.ข้อมูลงบทดลองปัจจุบัน'!$A$5:$CL$846,9,0),2)</f>
        <v>477748.88</v>
      </c>
      <c r="K283" s="32">
        <f>ROUND(VLOOKUP($B283,'3.ข้อมูลงบทดลองปัจจุบัน'!$A$5:$CL$846,10,0),2)</f>
        <v>1283275.77</v>
      </c>
      <c r="L283" s="32">
        <f>ROUND(VLOOKUP($B283,'3.ข้อมูลงบทดลองปัจจุบัน'!$A$5:$CL$846,11,0),2)</f>
        <v>136600</v>
      </c>
      <c r="M283" s="32">
        <f>ROUND(VLOOKUP($B283,'3.ข้อมูลงบทดลองปัจจุบัน'!$A$5:$CL$846,12,0),2)</f>
        <v>1485323.15</v>
      </c>
      <c r="N283" s="32">
        <f>ROUND(VLOOKUP($B283,'3.ข้อมูลงบทดลองปัจจุบัน'!$A$5:$CL$846,13,0),2)</f>
        <v>1085511</v>
      </c>
      <c r="O283" s="32">
        <f>ROUND(VLOOKUP($B283,'3.ข้อมูลงบทดลองปัจจุบัน'!$A$5:$CL$846,14,0),2)</f>
        <v>1194878.99</v>
      </c>
      <c r="P283" s="32">
        <f>ROUND(VLOOKUP($B283,'3.ข้อมูลงบทดลองปัจจุบัน'!$A$5:$CL$846,15,0),2)</f>
        <v>2038501.19</v>
      </c>
      <c r="Q283" s="32">
        <f>ROUND(VLOOKUP($B283,'3.ข้อมูลงบทดลองปัจจุบัน'!$A$5:$CL$846,16,0),2)</f>
        <v>301800</v>
      </c>
      <c r="R283" s="32">
        <f>ROUND(VLOOKUP($B283,'3.ข้อมูลงบทดลองปัจจุบัน'!$A$5:$CL$846,17,0),2)</f>
        <v>1910508.24</v>
      </c>
      <c r="S283" s="32">
        <f>ROUND(VLOOKUP($B283,'3.ข้อมูลงบทดลองปัจจุบัน'!$A$5:$CL$846,18,0),2)</f>
        <v>1734981.43</v>
      </c>
      <c r="T283" s="32">
        <f>ROUND(VLOOKUP($B283,'3.ข้อมูลงบทดลองปัจจุบัน'!$A$5:$CL$846,19,0),2)</f>
        <v>972747.3</v>
      </c>
      <c r="U283" s="32">
        <f>ROUND(VLOOKUP($B283,'3.ข้อมูลงบทดลองปัจจุบัน'!$A$5:$CL$846,20,0),2)</f>
        <v>706831.27</v>
      </c>
      <c r="V283" s="32">
        <f>ROUND(VLOOKUP($B283,'3.ข้อมูลงบทดลองปัจจุบัน'!$A$5:$CL$846,21,0),2)</f>
        <v>253368.5</v>
      </c>
      <c r="W283" s="32">
        <f>ROUND(VLOOKUP($B283,'3.ข้อมูลงบทดลองปัจจุบัน'!$A$5:$CL$846,22,0),2)</f>
        <v>786083.61</v>
      </c>
      <c r="X283" s="32">
        <f>ROUND(VLOOKUP($B283,'3.ข้อมูลงบทดลองปัจจุบัน'!$A$5:$CL$846,23,0),2)</f>
        <v>3672882.92</v>
      </c>
      <c r="Y283" s="32">
        <f>ROUND(VLOOKUP($B283,'3.ข้อมูลงบทดลองปัจจุบัน'!$A$5:$CL$846,24,0),2)</f>
        <v>1413959.83</v>
      </c>
      <c r="Z283" s="32">
        <f>ROUND(VLOOKUP($B283,'3.ข้อมูลงบทดลองปัจจุบัน'!$A$5:$CL$846,25,0),2)</f>
        <v>784033.22</v>
      </c>
      <c r="AA283" s="32">
        <f>ROUND(VLOOKUP($B283,'3.ข้อมูลงบทดลองปัจจุบัน'!$A$5:$CL$846,26,0),2)</f>
        <v>102500</v>
      </c>
      <c r="AB283" s="32">
        <f>ROUND(VLOOKUP($B283,'3.ข้อมูลงบทดลองปัจจุบัน'!$A$5:$CL$846,27,0),2)</f>
        <v>30325</v>
      </c>
      <c r="AC283" s="32">
        <f>ROUND(VLOOKUP($B283,'3.ข้อมูลงบทดลองปัจจุบัน'!$A$5:$CL$846,28,0),2)</f>
        <v>88260</v>
      </c>
      <c r="AD283" s="32">
        <f>ROUND(VLOOKUP($B283,'3.ข้อมูลงบทดลองปัจจุบัน'!$A$5:$CL$846,29,0),2)</f>
        <v>264717.26</v>
      </c>
      <c r="AE283" s="32">
        <f>ROUND(VLOOKUP($B283,'3.ข้อมูลงบทดลองปัจจุบัน'!$A$5:$CL$846,30,0),2)</f>
        <v>1250248.44</v>
      </c>
      <c r="AF283" s="32">
        <f>ROUND(VLOOKUP($B283,'3.ข้อมูลงบทดลองปัจจุบัน'!$A$5:$CL$846,31,0),2)</f>
        <v>46750</v>
      </c>
      <c r="AG283" s="32">
        <f>ROUND(VLOOKUP($B283,'3.ข้อมูลงบทดลองปัจจุบัน'!$A$5:$CL$846,32,0),2)</f>
        <v>533908.29</v>
      </c>
      <c r="AH283" s="32">
        <f>ROUND(VLOOKUP($B283,'3.ข้อมูลงบทดลองปัจจุบัน'!$A$5:$CL$846,33,0),2)</f>
        <v>194054.68</v>
      </c>
      <c r="AI283" s="32">
        <f>ROUND(VLOOKUP($B283,'3.ข้อมูลงบทดลองปัจจุบัน'!$A$5:$CL$846,34,0),2)</f>
        <v>256875</v>
      </c>
      <c r="AJ283" s="32">
        <f>ROUND(VLOOKUP($B283,'3.ข้อมูลงบทดลองปัจจุบัน'!$A$5:$CL$846,35,0),2)</f>
        <v>869887.59</v>
      </c>
      <c r="AK283" s="32">
        <f>ROUND(VLOOKUP($B283,'3.ข้อมูลงบทดลองปัจจุบัน'!$A$5:$CL$846,36,0),2)</f>
        <v>142250.22</v>
      </c>
      <c r="AL283" s="32">
        <f>ROUND(VLOOKUP($B283,'3.ข้อมูลงบทดลองปัจจุบัน'!$A$5:$CL$846,37,0),2)</f>
        <v>3538970.38</v>
      </c>
      <c r="AM283" s="32">
        <f>ROUND(VLOOKUP($B283,'3.ข้อมูลงบทดลองปัจจุบัน'!$A$5:$CL$846,38,0),2)</f>
        <v>1123901.1000000001</v>
      </c>
      <c r="AN283" s="32">
        <f>ROUND(VLOOKUP($B283,'3.ข้อมูลงบทดลองปัจจุบัน'!$A$5:$CL$846,39,0),2)</f>
        <v>361246.59</v>
      </c>
      <c r="AO283" s="32">
        <f>ROUND(VLOOKUP($B283,'3.ข้อมูลงบทดลองปัจจุบัน'!$A$5:$CL$846,40,0),2)</f>
        <v>1072357.3400000001</v>
      </c>
      <c r="AP283" s="32">
        <f>ROUND(VLOOKUP($B283,'3.ข้อมูลงบทดลองปัจจุบัน'!$A$5:$CL$846,41,0),2)</f>
        <v>2312398.66</v>
      </c>
      <c r="AQ283" s="32">
        <f>ROUND(VLOOKUP($B283,'3.ข้อมูลงบทดลองปัจจุบัน'!$A$5:$CL$846,42,0),2)</f>
        <v>2298449.0499999998</v>
      </c>
      <c r="AR283" s="32">
        <f>ROUND(VLOOKUP($B283,'3.ข้อมูลงบทดลองปัจจุบัน'!$A$5:$CL$846,43,0),2)</f>
        <v>628193.9</v>
      </c>
      <c r="AS283" s="32">
        <f>ROUND(VLOOKUP($B283,'3.ข้อมูลงบทดลองปัจจุบัน'!$A$5:$CL$846,44,0),2)</f>
        <v>1997197.24</v>
      </c>
      <c r="AT283" s="32">
        <f>ROUND(VLOOKUP($B283,'3.ข้อมูลงบทดลองปัจจุบัน'!$A$5:$CL$846,45,0),2)</f>
        <v>1291359.01</v>
      </c>
      <c r="AU283" s="32">
        <f>ROUND(VLOOKUP($B283,'3.ข้อมูลงบทดลองปัจจุบัน'!$A$5:$CL$846,46,0),2)</f>
        <v>4335990.5</v>
      </c>
      <c r="AV283" s="32">
        <f>ROUND(VLOOKUP($B283,'3.ข้อมูลงบทดลองปัจจุบัน'!$A$5:$CL$846,47,0),2)</f>
        <v>703704.74</v>
      </c>
      <c r="AW283" s="32">
        <f>ROUND(VLOOKUP($B283,'3.ข้อมูลงบทดลองปัจจุบัน'!$A$5:$CL$846,48,0),2)</f>
        <v>1089513.6200000001</v>
      </c>
      <c r="AX283" s="32">
        <f>ROUND(VLOOKUP($B283,'3.ข้อมูลงบทดลองปัจจุบัน'!$A$5:$CL$846,49,0),2)</f>
        <v>516928.67</v>
      </c>
      <c r="AY283" s="32">
        <f>ROUND(VLOOKUP($B283,'3.ข้อมูลงบทดลองปัจจุบัน'!$A$5:$CL$846,50,0),2)</f>
        <v>381150.29</v>
      </c>
      <c r="AZ283" s="32">
        <f>ROUND(VLOOKUP($B283,'3.ข้อมูลงบทดลองปัจจุบัน'!$A$5:$CL$846,51,0),2)</f>
        <v>780475</v>
      </c>
      <c r="BA283" s="32">
        <f>ROUND(VLOOKUP($B283,'3.ข้อมูลงบทดลองปัจจุบัน'!$A$5:$CL$846,52,0),2)</f>
        <v>422946.4</v>
      </c>
      <c r="BB283" s="32">
        <f>ROUND(VLOOKUP($B283,'3.ข้อมูลงบทดลองปัจจุบัน'!$A$5:$CL$846,53,0),2)</f>
        <v>1103916.26</v>
      </c>
      <c r="BC283" s="32">
        <f>ROUND(VLOOKUP($B283,'3.ข้อมูลงบทดลองปัจจุบัน'!$A$5:$CL$846,54,0),2)</f>
        <v>1433870</v>
      </c>
      <c r="BD283" s="32">
        <f>ROUND(VLOOKUP($B283,'3.ข้อมูลงบทดลองปัจจุบัน'!$A$5:$CL$846,55,0),2)</f>
        <v>3231408.23</v>
      </c>
      <c r="BE283" s="32">
        <f>ROUND(VLOOKUP($B283,'3.ข้อมูลงบทดลองปัจจุบัน'!$A$5:$CL$846,56,0),2)</f>
        <v>3180556.74</v>
      </c>
      <c r="BF283" s="32">
        <f>ROUND(VLOOKUP($B283,'3.ข้อมูลงบทดลองปัจจุบัน'!$A$5:$CL$846,57,0),2)</f>
        <v>174900</v>
      </c>
      <c r="BG283" s="32">
        <f>ROUND(VLOOKUP($B283,'3.ข้อมูลงบทดลองปัจจุบัน'!$A$5:$CL$846,58,0),2)</f>
        <v>304975</v>
      </c>
      <c r="BH283" s="32">
        <f>ROUND(VLOOKUP($B283,'3.ข้อมูลงบทดลองปัจจุบัน'!$A$5:$CL$846,59,0),2)</f>
        <v>869376.06</v>
      </c>
      <c r="BI283" s="32">
        <f>ROUND(VLOOKUP($B283,'3.ข้อมูลงบทดลองปัจจุบัน'!$A$5:$CL$846,60,0),2)</f>
        <v>1558952.65</v>
      </c>
      <c r="BJ283" s="32">
        <f>ROUND(VLOOKUP($B283,'3.ข้อมูลงบทดลองปัจจุบัน'!$A$5:$CL$846,61,0),2)</f>
        <v>43525</v>
      </c>
      <c r="BK283" s="32">
        <f>ROUND(VLOOKUP($B283,'3.ข้อมูลงบทดลองปัจจุบัน'!$A$5:$CL$846,62,0),2)</f>
        <v>23700</v>
      </c>
      <c r="BL283" s="32">
        <f>ROUND(VLOOKUP($B283,'3.ข้อมูลงบทดลองปัจจุบัน'!$A$5:$CL$846,63,0),2)</f>
        <v>876417.53</v>
      </c>
      <c r="BM283" s="32">
        <f>ROUND(VLOOKUP($B283,'3.ข้อมูลงบทดลองปัจจุบัน'!$A$5:$CL$846,64,0),2)</f>
        <v>15546837.460000001</v>
      </c>
      <c r="BN283" s="32">
        <f>ROUND(VLOOKUP($B283,'3.ข้อมูลงบทดลองปัจจุบัน'!$A$5:$CL$846,65,0),2)</f>
        <v>1454626.92</v>
      </c>
      <c r="BO283" s="32">
        <f>ROUND(VLOOKUP($B283,'3.ข้อมูลงบทดลองปัจจุบัน'!$A$5:$CL$846,66,0),2)</f>
        <v>1016014.65</v>
      </c>
      <c r="BP283" s="32">
        <f>ROUND(VLOOKUP($B283,'3.ข้อมูลงบทดลองปัจจุบัน'!$A$5:$CL$846,67,0),2)</f>
        <v>4026692.29</v>
      </c>
      <c r="BQ283" s="32">
        <f>ROUND(VLOOKUP($B283,'3.ข้อมูลงบทดลองปัจจุบัน'!$A$5:$CL$846,68,0),2)</f>
        <v>1199908.55</v>
      </c>
      <c r="BR283" s="32">
        <f>ROUND(VLOOKUP($B283,'3.ข้อมูลงบทดลองปัจจุบัน'!$A$5:$CL$846,69,0),2)</f>
        <v>186476.25</v>
      </c>
      <c r="BS283" s="32">
        <f>ROUND(VLOOKUP($B283,'3.ข้อมูลงบทดลองปัจจุบัน'!$A$5:$CL$846,70,0),2)</f>
        <v>14473917.310000001</v>
      </c>
      <c r="BT283" s="32">
        <f>ROUND(VLOOKUP($B283,'3.ข้อมูลงบทดลองปัจจุบัน'!$A$5:$CL$846,71,0),2)</f>
        <v>1185701.19</v>
      </c>
      <c r="BU283" s="32">
        <f>ROUND(VLOOKUP($B283,'3.ข้อมูลงบทดลองปัจจุบัน'!$A$5:$CL$846,72,0),2)</f>
        <v>819665.35</v>
      </c>
      <c r="BV283" s="32">
        <f>ROUND(VLOOKUP($B283,'3.ข้อมูลงบทดลองปัจจุบัน'!$A$5:$CL$846,73,0),2)</f>
        <v>2120291.4</v>
      </c>
      <c r="BW283" s="32">
        <f>ROUND(VLOOKUP($B283,'3.ข้อมูลงบทดลองปัจจุบัน'!$A$5:$CL$846,74,0),2)</f>
        <v>177129.95</v>
      </c>
      <c r="BX283" s="32">
        <f>ROUND(VLOOKUP($B283,'3.ข้อมูลงบทดลองปัจจุบัน'!$A$5:$CL$846,75,0),2)</f>
        <v>1093997.3899999999</v>
      </c>
      <c r="BY283" s="32">
        <f>ROUND(VLOOKUP($B283,'3.ข้อมูลงบทดลองปัจจุบัน'!$A$5:$CL$846,76,0),2)</f>
        <v>2296568.0499999998</v>
      </c>
      <c r="BZ283" s="32">
        <f>ROUND(VLOOKUP($B283,'3.ข้อมูลงบทดลองปัจจุบัน'!$A$5:$CL$846,77,0),2)</f>
        <v>937012.27</v>
      </c>
      <c r="CA283" s="32">
        <f>ROUND(VLOOKUP($B283,'3.ข้อมูลงบทดลองปัจจุบัน'!$A$5:$CL$846,78,0),2)</f>
        <v>441080.79</v>
      </c>
      <c r="CB283" s="32">
        <f>ROUND(VLOOKUP($B283,'3.ข้อมูลงบทดลองปัจจุบัน'!$A$5:$CL$846,79,0),2)</f>
        <v>1518462.08</v>
      </c>
      <c r="CC283" s="32">
        <f>ROUND(VLOOKUP($B283,'3.ข้อมูลงบทดลองปัจจุบัน'!$A$5:$CL$846,80,0),2)</f>
        <v>3312437</v>
      </c>
      <c r="CD283" s="32">
        <f>ROUND(VLOOKUP($B283,'3.ข้อมูลงบทดลองปัจจุบัน'!$A$5:$CL$846,81,0),2)</f>
        <v>1562964.26</v>
      </c>
      <c r="CE283" s="32">
        <f>ROUND(VLOOKUP($B283,'3.ข้อมูลงบทดลองปัจจุบัน'!$A$5:$CL$846,82,0),2)</f>
        <v>996572.71</v>
      </c>
      <c r="CF283" s="32">
        <f>ROUND(VLOOKUP($B283,'3.ข้อมูลงบทดลองปัจจุบัน'!$A$5:$CL$846,83,0),2)</f>
        <v>571813.47</v>
      </c>
      <c r="CG283" s="32">
        <f>ROUND(VLOOKUP($B283,'3.ข้อมูลงบทดลองปัจจุบัน'!$A$5:$CL$846,84,0),2)</f>
        <v>2305349.1</v>
      </c>
      <c r="CH283" s="32">
        <f>ROUND(VLOOKUP($B283,'3.ข้อมูลงบทดลองปัจจุบัน'!$A$5:$CL$846,85,0),2)</f>
        <v>2328614.84</v>
      </c>
      <c r="CI283" s="32">
        <f>ROUND(VLOOKUP($B283,'3.ข้อมูลงบทดลองปัจจุบัน'!$A$5:$CL$846,86,0),2)</f>
        <v>712010.63</v>
      </c>
      <c r="CJ283" s="32">
        <f>ROUND(VLOOKUP($B283,'3.ข้อมูลงบทดลองปัจจุบัน'!$A$5:$CL$846,87,0),2)</f>
        <v>427322.23</v>
      </c>
      <c r="CK283" s="32">
        <f>ROUND(VLOOKUP($B283,'3.ข้อมูลงบทดลองปัจจุบัน'!$A$5:$CL$846,88,0),2)</f>
        <v>1776631.87</v>
      </c>
      <c r="CL283" s="32">
        <f>ROUND(VLOOKUP($B283,'3.ข้อมูลงบทดลองปัจจุบัน'!$A$5:$CL$846,89,0),2)</f>
        <v>1273016.7</v>
      </c>
      <c r="CM283" s="32">
        <f>ROUND(VLOOKUP($B283,'3.ข้อมูลงบทดลองปัจจุบัน'!$A$5:$CL$846,90,0),2)</f>
        <v>274419.5</v>
      </c>
      <c r="CO283" s="75"/>
    </row>
    <row r="284" spans="1:94" x14ac:dyDescent="0.7">
      <c r="A284" s="119" t="s">
        <v>2332</v>
      </c>
      <c r="B284" s="101" t="s">
        <v>465</v>
      </c>
      <c r="C284" s="120" t="s">
        <v>466</v>
      </c>
      <c r="D284" s="32">
        <f>ROUND(VLOOKUP($B284,'3.ข้อมูลงบทดลองปัจจุบัน'!$A$5:$CL$846,3,0),2)</f>
        <v>0</v>
      </c>
      <c r="E284" s="32">
        <f>ROUND(VLOOKUP($B284,'3.ข้อมูลงบทดลองปัจจุบัน'!$A$5:$CL$846,4,0),2)</f>
        <v>0</v>
      </c>
      <c r="F284" s="32">
        <f>ROUND(VLOOKUP($B284,'3.ข้อมูลงบทดลองปัจจุบัน'!$A$5:$CL$846,5,0),2)</f>
        <v>0</v>
      </c>
      <c r="G284" s="32">
        <f>ROUND(VLOOKUP($B284,'3.ข้อมูลงบทดลองปัจจุบัน'!$A$5:$CL$846,6,0),2)</f>
        <v>0</v>
      </c>
      <c r="H284" s="32">
        <f>ROUND(VLOOKUP($B284,'3.ข้อมูลงบทดลองปัจจุบัน'!$A$5:$CL$846,7,0),2)</f>
        <v>-7651637.54</v>
      </c>
      <c r="I284" s="32">
        <f>ROUND(VLOOKUP($B284,'3.ข้อมูลงบทดลองปัจจุบัน'!$A$5:$CL$846,8,0),2)</f>
        <v>0</v>
      </c>
      <c r="J284" s="32">
        <f>ROUND(VLOOKUP($B284,'3.ข้อมูลงบทดลองปัจจุบัน'!$A$5:$CL$846,9,0),2)</f>
        <v>0</v>
      </c>
      <c r="K284" s="32">
        <f>ROUND(VLOOKUP($B284,'3.ข้อมูลงบทดลองปัจจุบัน'!$A$5:$CL$846,10,0),2)</f>
        <v>0</v>
      </c>
      <c r="L284" s="32">
        <f>ROUND(VLOOKUP($B284,'3.ข้อมูลงบทดลองปัจจุบัน'!$A$5:$CL$846,11,0),2)</f>
        <v>0</v>
      </c>
      <c r="M284" s="32">
        <f>ROUND(VLOOKUP($B284,'3.ข้อมูลงบทดลองปัจจุบัน'!$A$5:$CL$846,12,0),2)</f>
        <v>0</v>
      </c>
      <c r="N284" s="32">
        <f>ROUND(VLOOKUP($B284,'3.ข้อมูลงบทดลองปัจจุบัน'!$A$5:$CL$846,13,0),2)</f>
        <v>0</v>
      </c>
      <c r="O284" s="32">
        <f>ROUND(VLOOKUP($B284,'3.ข้อมูลงบทดลองปัจจุบัน'!$A$5:$CL$846,14,0),2)</f>
        <v>0</v>
      </c>
      <c r="P284" s="32">
        <f>ROUND(VLOOKUP($B284,'3.ข้อมูลงบทดลองปัจจุบัน'!$A$5:$CL$846,15,0),2)</f>
        <v>-15265305.789999999</v>
      </c>
      <c r="Q284" s="32">
        <f>ROUND(VLOOKUP($B284,'3.ข้อมูลงบทดลองปัจจุบัน'!$A$5:$CL$846,16,0),2)</f>
        <v>-329284.3</v>
      </c>
      <c r="R284" s="32">
        <f>ROUND(VLOOKUP($B284,'3.ข้อมูลงบทดลองปัจจุบัน'!$A$5:$CL$846,17,0),2)</f>
        <v>0</v>
      </c>
      <c r="S284" s="32">
        <f>ROUND(VLOOKUP($B284,'3.ข้อมูลงบทดลองปัจจุบัน'!$A$5:$CL$846,18,0),2)</f>
        <v>0</v>
      </c>
      <c r="T284" s="32">
        <f>ROUND(VLOOKUP($B284,'3.ข้อมูลงบทดลองปัจจุบัน'!$A$5:$CL$846,19,0),2)</f>
        <v>0</v>
      </c>
      <c r="U284" s="32">
        <f>ROUND(VLOOKUP($B284,'3.ข้อมูลงบทดลองปัจจุบัน'!$A$5:$CL$846,20,0),2)</f>
        <v>0</v>
      </c>
      <c r="V284" s="32">
        <f>ROUND(VLOOKUP($B284,'3.ข้อมูลงบทดลองปัจจุบัน'!$A$5:$CL$846,21,0),2)</f>
        <v>0</v>
      </c>
      <c r="W284" s="32">
        <f>ROUND(VLOOKUP($B284,'3.ข้อมูลงบทดลองปัจจุบัน'!$A$5:$CL$846,22,0),2)</f>
        <v>0</v>
      </c>
      <c r="X284" s="32">
        <f>ROUND(VLOOKUP($B284,'3.ข้อมูลงบทดลองปัจจุบัน'!$A$5:$CL$846,23,0),2)</f>
        <v>-58794600.270000003</v>
      </c>
      <c r="Y284" s="32">
        <f>ROUND(VLOOKUP($B284,'3.ข้อมูลงบทดลองปัจจุบัน'!$A$5:$CL$846,24,0),2)</f>
        <v>0</v>
      </c>
      <c r="Z284" s="32">
        <f>ROUND(VLOOKUP($B284,'3.ข้อมูลงบทดลองปัจจุบัน'!$A$5:$CL$846,25,0),2)</f>
        <v>0</v>
      </c>
      <c r="AA284" s="32">
        <f>ROUND(VLOOKUP($B284,'3.ข้อมูลงบทดลองปัจจุบัน'!$A$5:$CL$846,26,0),2)</f>
        <v>0</v>
      </c>
      <c r="AB284" s="32">
        <f>ROUND(VLOOKUP($B284,'3.ข้อมูลงบทดลองปัจจุบัน'!$A$5:$CL$846,27,0),2)</f>
        <v>0</v>
      </c>
      <c r="AC284" s="32">
        <f>ROUND(VLOOKUP($B284,'3.ข้อมูลงบทดลองปัจจุบัน'!$A$5:$CL$846,28,0),2)</f>
        <v>0</v>
      </c>
      <c r="AD284" s="32">
        <f>ROUND(VLOOKUP($B284,'3.ข้อมูลงบทดลองปัจจุบัน'!$A$5:$CL$846,29,0),2)</f>
        <v>-3993537.52</v>
      </c>
      <c r="AE284" s="32">
        <f>ROUND(VLOOKUP($B284,'3.ข้อมูลงบทดลองปัจจุบัน'!$A$5:$CL$846,30,0),2)</f>
        <v>-747796.17</v>
      </c>
      <c r="AF284" s="32">
        <f>ROUND(VLOOKUP($B284,'3.ข้อมูลงบทดลองปัจจุบัน'!$A$5:$CL$846,31,0),2)</f>
        <v>0</v>
      </c>
      <c r="AG284" s="32">
        <f>ROUND(VLOOKUP($B284,'3.ข้อมูลงบทดลองปัจจุบัน'!$A$5:$CL$846,32,0),2)</f>
        <v>0</v>
      </c>
      <c r="AH284" s="32">
        <f>ROUND(VLOOKUP($B284,'3.ข้อมูลงบทดลองปัจจุบัน'!$A$5:$CL$846,33,0),2)</f>
        <v>0</v>
      </c>
      <c r="AI284" s="32">
        <f>ROUND(VLOOKUP($B284,'3.ข้อมูลงบทดลองปัจจุบัน'!$A$5:$CL$846,34,0),2)</f>
        <v>0</v>
      </c>
      <c r="AJ284" s="32">
        <f>ROUND(VLOOKUP($B284,'3.ข้อมูลงบทดลองปัจจุบัน'!$A$5:$CL$846,35,0),2)</f>
        <v>0</v>
      </c>
      <c r="AK284" s="32">
        <f>ROUND(VLOOKUP($B284,'3.ข้อมูลงบทดลองปัจจุบัน'!$A$5:$CL$846,36,0),2)</f>
        <v>0</v>
      </c>
      <c r="AL284" s="32">
        <f>ROUND(VLOOKUP($B284,'3.ข้อมูลงบทดลองปัจจุบัน'!$A$5:$CL$846,37,0),2)</f>
        <v>-55011395.490000002</v>
      </c>
      <c r="AM284" s="32">
        <f>ROUND(VLOOKUP($B284,'3.ข้อมูลงบทดลองปัจจุบัน'!$A$5:$CL$846,38,0),2)</f>
        <v>0</v>
      </c>
      <c r="AN284" s="32">
        <f>ROUND(VLOOKUP($B284,'3.ข้อมูลงบทดลองปัจจุบัน'!$A$5:$CL$846,39,0),2)</f>
        <v>0</v>
      </c>
      <c r="AO284" s="32">
        <f>ROUND(VLOOKUP($B284,'3.ข้อมูลงบทดลองปัจจุบัน'!$A$5:$CL$846,40,0),2)</f>
        <v>0</v>
      </c>
      <c r="AP284" s="32">
        <f>ROUND(VLOOKUP($B284,'3.ข้อมูลงบทดลองปัจจุบัน'!$A$5:$CL$846,41,0),2)</f>
        <v>-9380329</v>
      </c>
      <c r="AQ284" s="32">
        <f>ROUND(VLOOKUP($B284,'3.ข้อมูลงบทดลองปัจจุบัน'!$A$5:$CL$846,42,0),2)</f>
        <v>0</v>
      </c>
      <c r="AR284" s="32">
        <f>ROUND(VLOOKUP($B284,'3.ข้อมูลงบทดลองปัจจุบัน'!$A$5:$CL$846,43,0),2)</f>
        <v>0</v>
      </c>
      <c r="AS284" s="32">
        <f>ROUND(VLOOKUP($B284,'3.ข้อมูลงบทดลองปัจจุบัน'!$A$5:$CL$846,44,0),2)</f>
        <v>-69880254.349999994</v>
      </c>
      <c r="AT284" s="32">
        <f>ROUND(VLOOKUP($B284,'3.ข้อมูลงบทดลองปัจจุบัน'!$A$5:$CL$846,45,0),2)</f>
        <v>0</v>
      </c>
      <c r="AU284" s="32">
        <f>ROUND(VLOOKUP($B284,'3.ข้อมูลงบทดลองปัจจุบัน'!$A$5:$CL$846,46,0),2)</f>
        <v>0</v>
      </c>
      <c r="AV284" s="32">
        <f>ROUND(VLOOKUP($B284,'3.ข้อมูลงบทดลองปัจจุบัน'!$A$5:$CL$846,47,0),2)</f>
        <v>0</v>
      </c>
      <c r="AW284" s="32">
        <f>ROUND(VLOOKUP($B284,'3.ข้อมูลงบทดลองปัจจุบัน'!$A$5:$CL$846,48,0),2)</f>
        <v>-5885839.6799999997</v>
      </c>
      <c r="AX284" s="32">
        <f>ROUND(VLOOKUP($B284,'3.ข้อมูลงบทดลองปัจจุบัน'!$A$5:$CL$846,49,0),2)</f>
        <v>-6846645.4400000004</v>
      </c>
      <c r="AY284" s="32">
        <f>ROUND(VLOOKUP($B284,'3.ข้อมูลงบทดลองปัจจุบัน'!$A$5:$CL$846,50,0),2)</f>
        <v>-1774607.14</v>
      </c>
      <c r="AZ284" s="32">
        <f>ROUND(VLOOKUP($B284,'3.ข้อมูลงบทดลองปัจจุบัน'!$A$5:$CL$846,51,0),2)</f>
        <v>0</v>
      </c>
      <c r="BA284" s="32">
        <f>ROUND(VLOOKUP($B284,'3.ข้อมูลงบทดลองปัจจุบัน'!$A$5:$CL$846,52,0),2)</f>
        <v>-5057432.75</v>
      </c>
      <c r="BB284" s="32">
        <f>ROUND(VLOOKUP($B284,'3.ข้อมูลงบทดลองปัจจุบัน'!$A$5:$CL$846,53,0),2)</f>
        <v>-47376320.630000003</v>
      </c>
      <c r="BC284" s="32">
        <f>ROUND(VLOOKUP($B284,'3.ข้อมูลงบทดลองปัจจุบัน'!$A$5:$CL$846,54,0),2)</f>
        <v>0</v>
      </c>
      <c r="BD284" s="32">
        <f>ROUND(VLOOKUP($B284,'3.ข้อมูลงบทดลองปัจจุบัน'!$A$5:$CL$846,55,0),2)</f>
        <v>-26523341.829999998</v>
      </c>
      <c r="BE284" s="32">
        <f>ROUND(VLOOKUP($B284,'3.ข้อมูลงบทดลองปัจจุบัน'!$A$5:$CL$846,56,0),2)</f>
        <v>-22204736.129999999</v>
      </c>
      <c r="BF284" s="32">
        <f>ROUND(VLOOKUP($B284,'3.ข้อมูลงบทดลองปัจจุบัน'!$A$5:$CL$846,57,0),2)</f>
        <v>0</v>
      </c>
      <c r="BG284" s="32">
        <f>ROUND(VLOOKUP($B284,'3.ข้อมูลงบทดลองปัจจุบัน'!$A$5:$CL$846,58,0),2)</f>
        <v>0</v>
      </c>
      <c r="BH284" s="32">
        <f>ROUND(VLOOKUP($B284,'3.ข้อมูลงบทดลองปัจจุบัน'!$A$5:$CL$846,59,0),2)</f>
        <v>0</v>
      </c>
      <c r="BI284" s="32">
        <f>ROUND(VLOOKUP($B284,'3.ข้อมูลงบทดลองปัจจุบัน'!$A$5:$CL$846,60,0),2)</f>
        <v>0</v>
      </c>
      <c r="BJ284" s="32">
        <f>ROUND(VLOOKUP($B284,'3.ข้อมูลงบทดลองปัจจุบัน'!$A$5:$CL$846,61,0),2)</f>
        <v>0</v>
      </c>
      <c r="BK284" s="32">
        <f>ROUND(VLOOKUP($B284,'3.ข้อมูลงบทดลองปัจจุบัน'!$A$5:$CL$846,62,0),2)</f>
        <v>0</v>
      </c>
      <c r="BL284" s="32">
        <f>ROUND(VLOOKUP($B284,'3.ข้อมูลงบทดลองปัจจุบัน'!$A$5:$CL$846,63,0),2)</f>
        <v>0</v>
      </c>
      <c r="BM284" s="32">
        <f>ROUND(VLOOKUP($B284,'3.ข้อมูลงบทดลองปัจจุบัน'!$A$5:$CL$846,64,0),2)</f>
        <v>-32637007.98</v>
      </c>
      <c r="BN284" s="32">
        <f>ROUND(VLOOKUP($B284,'3.ข้อมูลงบทดลองปัจจุบัน'!$A$5:$CL$846,65,0),2)</f>
        <v>0</v>
      </c>
      <c r="BO284" s="32">
        <f>ROUND(VLOOKUP($B284,'3.ข้อมูลงบทดลองปัจจุบัน'!$A$5:$CL$846,66,0),2)</f>
        <v>-10270359</v>
      </c>
      <c r="BP284" s="32">
        <f>ROUND(VLOOKUP($B284,'3.ข้อมูลงบทดลองปัจจุบัน'!$A$5:$CL$846,67,0),2)</f>
        <v>0</v>
      </c>
      <c r="BQ284" s="32">
        <f>ROUND(VLOOKUP($B284,'3.ข้อมูลงบทดลองปัจจุบัน'!$A$5:$CL$846,68,0),2)</f>
        <v>0</v>
      </c>
      <c r="BR284" s="32">
        <f>ROUND(VLOOKUP($B284,'3.ข้อมูลงบทดลองปัจจุบัน'!$A$5:$CL$846,69,0),2)</f>
        <v>-7182160.8300000001</v>
      </c>
      <c r="BS284" s="32">
        <f>ROUND(VLOOKUP($B284,'3.ข้อมูลงบทดลองปัจจุบัน'!$A$5:$CL$846,70,0),2)</f>
        <v>-101383123.68000001</v>
      </c>
      <c r="BT284" s="32">
        <f>ROUND(VLOOKUP($B284,'3.ข้อมูลงบทดลองปัจจุบัน'!$A$5:$CL$846,71,0),2)</f>
        <v>0</v>
      </c>
      <c r="BU284" s="32">
        <f>ROUND(VLOOKUP($B284,'3.ข้อมูลงบทดลองปัจจุบัน'!$A$5:$CL$846,72,0),2)</f>
        <v>0</v>
      </c>
      <c r="BV284" s="32">
        <f>ROUND(VLOOKUP($B284,'3.ข้อมูลงบทดลองปัจจุบัน'!$A$5:$CL$846,73,0),2)</f>
        <v>-71624642.859999999</v>
      </c>
      <c r="BW284" s="32">
        <f>ROUND(VLOOKUP($B284,'3.ข้อมูลงบทดลองปัจจุบัน'!$A$5:$CL$846,74,0),2)</f>
        <v>0</v>
      </c>
      <c r="BX284" s="32">
        <f>ROUND(VLOOKUP($B284,'3.ข้อมูลงบทดลองปัจจุบัน'!$A$5:$CL$846,75,0),2)</f>
        <v>0</v>
      </c>
      <c r="BY284" s="32">
        <f>ROUND(VLOOKUP($B284,'3.ข้อมูลงบทดลองปัจจุบัน'!$A$5:$CL$846,76,0),2)</f>
        <v>227768</v>
      </c>
      <c r="BZ284" s="32">
        <f>ROUND(VLOOKUP($B284,'3.ข้อมูลงบทดลองปัจจุบัน'!$A$5:$CL$846,77,0),2)</f>
        <v>0</v>
      </c>
      <c r="CA284" s="32">
        <f>ROUND(VLOOKUP($B284,'3.ข้อมูลงบทดลองปัจจุบัน'!$A$5:$CL$846,78,0),2)</f>
        <v>0</v>
      </c>
      <c r="CB284" s="32">
        <f>ROUND(VLOOKUP($B284,'3.ข้อมูลงบทดลองปัจจุบัน'!$A$5:$CL$846,79,0),2)</f>
        <v>0</v>
      </c>
      <c r="CC284" s="32">
        <f>ROUND(VLOOKUP($B284,'3.ข้อมูลงบทดลองปัจจุบัน'!$A$5:$CL$846,80,0),2)</f>
        <v>0</v>
      </c>
      <c r="CD284" s="32">
        <f>ROUND(VLOOKUP($B284,'3.ข้อมูลงบทดลองปัจจุบัน'!$A$5:$CL$846,81,0),2)</f>
        <v>0</v>
      </c>
      <c r="CE284" s="32">
        <f>ROUND(VLOOKUP($B284,'3.ข้อมูลงบทดลองปัจจุบัน'!$A$5:$CL$846,82,0),2)</f>
        <v>0</v>
      </c>
      <c r="CF284" s="32">
        <f>ROUND(VLOOKUP($B284,'3.ข้อมูลงบทดลองปัจจุบัน'!$A$5:$CL$846,83,0),2)</f>
        <v>0</v>
      </c>
      <c r="CG284" s="32">
        <f>ROUND(VLOOKUP($B284,'3.ข้อมูลงบทดลองปัจจุบัน'!$A$5:$CL$846,84,0),2)</f>
        <v>0</v>
      </c>
      <c r="CH284" s="32">
        <f>ROUND(VLOOKUP($B284,'3.ข้อมูลงบทดลองปัจจุบัน'!$A$5:$CL$846,85,0),2)</f>
        <v>0</v>
      </c>
      <c r="CI284" s="32">
        <f>ROUND(VLOOKUP($B284,'3.ข้อมูลงบทดลองปัจจุบัน'!$A$5:$CL$846,86,0),2)</f>
        <v>0</v>
      </c>
      <c r="CJ284" s="32">
        <f>ROUND(VLOOKUP($B284,'3.ข้อมูลงบทดลองปัจจุบัน'!$A$5:$CL$846,87,0),2)</f>
        <v>0</v>
      </c>
      <c r="CK284" s="32">
        <f>ROUND(VLOOKUP($B284,'3.ข้อมูลงบทดลองปัจจุบัน'!$A$5:$CL$846,88,0),2)</f>
        <v>0</v>
      </c>
      <c r="CL284" s="32">
        <f>ROUND(VLOOKUP($B284,'3.ข้อมูลงบทดลองปัจจุบัน'!$A$5:$CL$846,89,0),2)</f>
        <v>0</v>
      </c>
      <c r="CM284" s="32">
        <f>ROUND(VLOOKUP($B284,'3.ข้อมูลงบทดลองปัจจุบัน'!$A$5:$CL$846,90,0),2)</f>
        <v>0</v>
      </c>
      <c r="CO284" s="75"/>
    </row>
    <row r="285" spans="1:94" x14ac:dyDescent="0.7">
      <c r="A285" s="119" t="s">
        <v>2332</v>
      </c>
      <c r="B285" s="101" t="s">
        <v>467</v>
      </c>
      <c r="C285" s="120" t="s">
        <v>468</v>
      </c>
      <c r="D285" s="32">
        <f>ROUND(VLOOKUP($B285,'3.ข้อมูลงบทดลองปัจจุบัน'!$A$5:$CL$846,3,0),2)</f>
        <v>-115960118.65000001</v>
      </c>
      <c r="E285" s="32">
        <f>ROUND(VLOOKUP($B285,'3.ข้อมูลงบทดลองปัจจุบัน'!$A$5:$CL$846,4,0),2)</f>
        <v>-5222560.75</v>
      </c>
      <c r="F285" s="32">
        <f>ROUND(VLOOKUP($B285,'3.ข้อมูลงบทดลองปัจจุบัน'!$A$5:$CL$846,5,0),2)</f>
        <v>-1431344.64</v>
      </c>
      <c r="G285" s="32">
        <f>ROUND(VLOOKUP($B285,'3.ข้อมูลงบทดลองปัจจุบัน'!$A$5:$CL$846,6,0),2)</f>
        <v>683334.91</v>
      </c>
      <c r="H285" s="32">
        <f>ROUND(VLOOKUP($B285,'3.ข้อมูลงบทดลองปัจจุบัน'!$A$5:$CL$846,7,0),2)</f>
        <v>-4789565.04</v>
      </c>
      <c r="I285" s="32">
        <f>ROUND(VLOOKUP($B285,'3.ข้อมูลงบทดลองปัจจุบัน'!$A$5:$CL$846,8,0),2)</f>
        <v>-3063408.4</v>
      </c>
      <c r="J285" s="32">
        <f>ROUND(VLOOKUP($B285,'3.ข้อมูลงบทดลองปัจจุบัน'!$A$5:$CL$846,9,0),2)</f>
        <v>-2255902.9500000002</v>
      </c>
      <c r="K285" s="32">
        <f>ROUND(VLOOKUP($B285,'3.ข้อมูลงบทดลองปัจจุบัน'!$A$5:$CL$846,10,0),2)</f>
        <v>-6625561.3799999999</v>
      </c>
      <c r="L285" s="32">
        <f>ROUND(VLOOKUP($B285,'3.ข้อมูลงบทดลองปัจจุบัน'!$A$5:$CL$846,11,0),2)</f>
        <v>-754080.95</v>
      </c>
      <c r="M285" s="32">
        <f>ROUND(VLOOKUP($B285,'3.ข้อมูลงบทดลองปัจจุบัน'!$A$5:$CL$846,12,0),2)</f>
        <v>-18915399.989999998</v>
      </c>
      <c r="N285" s="32">
        <f>ROUND(VLOOKUP($B285,'3.ข้อมูลงบทดลองปัจจุบัน'!$A$5:$CL$846,13,0),2)</f>
        <v>-19672309.59</v>
      </c>
      <c r="O285" s="32">
        <f>ROUND(VLOOKUP($B285,'3.ข้อมูลงบทดลองปัจจุบัน'!$A$5:$CL$846,14,0),2)</f>
        <v>-1977996.57</v>
      </c>
      <c r="P285" s="32">
        <f>ROUND(VLOOKUP($B285,'3.ข้อมูลงบทดลองปัจจุบัน'!$A$5:$CL$846,15,0),2)</f>
        <v>-70965751.269999996</v>
      </c>
      <c r="Q285" s="32">
        <f>ROUND(VLOOKUP($B285,'3.ข้อมูลงบทดลองปัจจุบัน'!$A$5:$CL$846,16,0),2)</f>
        <v>-7029811.9199999999</v>
      </c>
      <c r="R285" s="32">
        <f>ROUND(VLOOKUP($B285,'3.ข้อมูลงบทดลองปัจจุบัน'!$A$5:$CL$846,17,0),2)</f>
        <v>-13882616.51</v>
      </c>
      <c r="S285" s="32">
        <f>ROUND(VLOOKUP($B285,'3.ข้อมูลงบทดลองปัจจุบัน'!$A$5:$CL$846,18,0),2)</f>
        <v>-58810944.229999997</v>
      </c>
      <c r="T285" s="32">
        <f>ROUND(VLOOKUP($B285,'3.ข้อมูลงบทดลองปัจจุบัน'!$A$5:$CL$846,19,0),2)</f>
        <v>-11125842.460000001</v>
      </c>
      <c r="U285" s="32">
        <f>ROUND(VLOOKUP($B285,'3.ข้อมูลงบทดลองปัจจุบัน'!$A$5:$CL$846,20,0),2)</f>
        <v>-7907540.6500000004</v>
      </c>
      <c r="V285" s="32">
        <f>ROUND(VLOOKUP($B285,'3.ข้อมูลงบทดลองปัจจุบัน'!$A$5:$CL$846,21,0),2)</f>
        <v>-6520368.6399999997</v>
      </c>
      <c r="W285" s="32">
        <f>ROUND(VLOOKUP($B285,'3.ข้อมูลงบทดลองปัจจุบัน'!$A$5:$CL$846,22,0),2)</f>
        <v>1100326.68</v>
      </c>
      <c r="X285" s="32">
        <f>ROUND(VLOOKUP($B285,'3.ข้อมูลงบทดลองปัจจุบัน'!$A$5:$CL$846,23,0),2)</f>
        <v>-106356306.7</v>
      </c>
      <c r="Y285" s="32">
        <f>ROUND(VLOOKUP($B285,'3.ข้อมูลงบทดลองปัจจุบัน'!$A$5:$CL$846,24,0),2)</f>
        <v>-19629759.66</v>
      </c>
      <c r="Z285" s="32">
        <f>ROUND(VLOOKUP($B285,'3.ข้อมูลงบทดลองปัจจุบัน'!$A$5:$CL$846,25,0),2)</f>
        <v>-1873348.53</v>
      </c>
      <c r="AA285" s="32">
        <f>ROUND(VLOOKUP($B285,'3.ข้อมูลงบทดลองปัจจุบัน'!$A$5:$CL$846,26,0),2)</f>
        <v>-4616847.7699999996</v>
      </c>
      <c r="AB285" s="32">
        <f>ROUND(VLOOKUP($B285,'3.ข้อมูลงบทดลองปัจจุบัน'!$A$5:$CL$846,27,0),2)</f>
        <v>-630993.75</v>
      </c>
      <c r="AC285" s="32">
        <f>ROUND(VLOOKUP($B285,'3.ข้อมูลงบทดลองปัจจุบัน'!$A$5:$CL$846,28,0),2)</f>
        <v>-1418687.82</v>
      </c>
      <c r="AD285" s="32">
        <f>ROUND(VLOOKUP($B285,'3.ข้อมูลงบทดลองปัจจุบัน'!$A$5:$CL$846,29,0),2)</f>
        <v>-1547067.27</v>
      </c>
      <c r="AE285" s="32">
        <f>ROUND(VLOOKUP($B285,'3.ข้อมูลงบทดลองปัจจุบัน'!$A$5:$CL$846,30,0),2)</f>
        <v>-14069927.289999999</v>
      </c>
      <c r="AF285" s="32">
        <f>ROUND(VLOOKUP($B285,'3.ข้อมูลงบทดลองปัจจุบัน'!$A$5:$CL$846,31,0),2)</f>
        <v>-7022747.3300000001</v>
      </c>
      <c r="AG285" s="32">
        <f>ROUND(VLOOKUP($B285,'3.ข้อมูลงบทดลองปัจจุบัน'!$A$5:$CL$846,32,0),2)</f>
        <v>-2047233.32</v>
      </c>
      <c r="AH285" s="32">
        <f>ROUND(VLOOKUP($B285,'3.ข้อมูลงบทดลองปัจจุบัน'!$A$5:$CL$846,33,0),2)</f>
        <v>-2096868.85</v>
      </c>
      <c r="AI285" s="32">
        <f>ROUND(VLOOKUP($B285,'3.ข้อมูลงบทดลองปัจจุบัน'!$A$5:$CL$846,34,0),2)</f>
        <v>-5278518.83</v>
      </c>
      <c r="AJ285" s="32">
        <f>ROUND(VLOOKUP($B285,'3.ข้อมูลงบทดลองปัจจุบัน'!$A$5:$CL$846,35,0),2)</f>
        <v>-2087867.03</v>
      </c>
      <c r="AK285" s="32">
        <f>ROUND(VLOOKUP($B285,'3.ข้อมูลงบทดลองปัจจุบัน'!$A$5:$CL$846,36,0),2)</f>
        <v>-1099538.19</v>
      </c>
      <c r="AL285" s="32">
        <f>ROUND(VLOOKUP($B285,'3.ข้อมูลงบทดลองปัจจุบัน'!$A$5:$CL$846,37,0),2)</f>
        <v>-262105828.31</v>
      </c>
      <c r="AM285" s="32">
        <f>ROUND(VLOOKUP($B285,'3.ข้อมูลงบทดลองปัจจุบัน'!$A$5:$CL$846,38,0),2)</f>
        <v>-4099817.44</v>
      </c>
      <c r="AN285" s="32">
        <f>ROUND(VLOOKUP($B285,'3.ข้อมูลงบทดลองปัจจุบัน'!$A$5:$CL$846,39,0),2)</f>
        <v>-1934096.93</v>
      </c>
      <c r="AO285" s="32">
        <f>ROUND(VLOOKUP($B285,'3.ข้อมูลงบทดลองปัจจุบัน'!$A$5:$CL$846,40,0),2)</f>
        <v>-10675463.83</v>
      </c>
      <c r="AP285" s="32">
        <f>ROUND(VLOOKUP($B285,'3.ข้อมูลงบทดลองปัจจุบัน'!$A$5:$CL$846,41,0),2)</f>
        <v>-22044585.370000001</v>
      </c>
      <c r="AQ285" s="32">
        <f>ROUND(VLOOKUP($B285,'3.ข้อมูลงบทดลองปัจจุบัน'!$A$5:$CL$846,42,0),2)</f>
        <v>-3080033.78</v>
      </c>
      <c r="AR285" s="32">
        <f>ROUND(VLOOKUP($B285,'3.ข้อมูลงบทดลองปัจจุบัน'!$A$5:$CL$846,43,0),2)</f>
        <v>-457834.79</v>
      </c>
      <c r="AS285" s="32">
        <f>ROUND(VLOOKUP($B285,'3.ข้อมูลงบทดลองปัจจุบัน'!$A$5:$CL$846,44,0),2)</f>
        <v>-39150498.159999996</v>
      </c>
      <c r="AT285" s="32">
        <f>ROUND(VLOOKUP($B285,'3.ข้อมูลงบทดลองปัจจุบัน'!$A$5:$CL$846,45,0),2)</f>
        <v>-15439203.869999999</v>
      </c>
      <c r="AU285" s="32">
        <f>ROUND(VLOOKUP($B285,'3.ข้อมูลงบทดลองปัจจุบัน'!$A$5:$CL$846,46,0),2)</f>
        <v>-13275675.380000001</v>
      </c>
      <c r="AV285" s="32">
        <f>ROUND(VLOOKUP($B285,'3.ข้อมูลงบทดลองปัจจุบัน'!$A$5:$CL$846,47,0),2)</f>
        <v>-5036326.83</v>
      </c>
      <c r="AW285" s="32">
        <f>ROUND(VLOOKUP($B285,'3.ข้อมูลงบทดลองปัจจุบัน'!$A$5:$CL$846,48,0),2)</f>
        <v>-4961948.32</v>
      </c>
      <c r="AX285" s="32">
        <f>ROUND(VLOOKUP($B285,'3.ข้อมูลงบทดลองปัจจุบัน'!$A$5:$CL$846,49,0),2)</f>
        <v>-6619252.46</v>
      </c>
      <c r="AY285" s="32">
        <f>ROUND(VLOOKUP($B285,'3.ข้อมูลงบทดลองปัจจุบัน'!$A$5:$CL$846,50,0),2)</f>
        <v>-2310117.6800000002</v>
      </c>
      <c r="AZ285" s="32">
        <f>ROUND(VLOOKUP($B285,'3.ข้อมูลงบทดลองปัจจุบัน'!$A$5:$CL$846,51,0),2)</f>
        <v>-3478509.85</v>
      </c>
      <c r="BA285" s="32">
        <f>ROUND(VLOOKUP($B285,'3.ข้อมูลงบทดลองปัจจุบัน'!$A$5:$CL$846,52,0),2)</f>
        <v>-1985937.5</v>
      </c>
      <c r="BB285" s="32">
        <f>ROUND(VLOOKUP($B285,'3.ข้อมูลงบทดลองปัจจุบัน'!$A$5:$CL$846,53,0),2)</f>
        <v>-88737720.469999999</v>
      </c>
      <c r="BC285" s="32">
        <f>ROUND(VLOOKUP($B285,'3.ข้อมูลงบทดลองปัจจุบัน'!$A$5:$CL$846,54,0),2)</f>
        <v>-3106465.65</v>
      </c>
      <c r="BD285" s="32">
        <f>ROUND(VLOOKUP($B285,'3.ข้อมูลงบทดลองปัจจุบัน'!$A$5:$CL$846,55,0),2)</f>
        <v>-107215008.73999999</v>
      </c>
      <c r="BE285" s="32">
        <f>ROUND(VLOOKUP($B285,'3.ข้อมูลงบทดลองปัจจุบัน'!$A$5:$CL$846,56,0),2)</f>
        <v>-42583668.859999999</v>
      </c>
      <c r="BF285" s="32">
        <f>ROUND(VLOOKUP($B285,'3.ข้อมูลงบทดลองปัจจุบัน'!$A$5:$CL$846,57,0),2)</f>
        <v>-1729126.94</v>
      </c>
      <c r="BG285" s="32">
        <f>ROUND(VLOOKUP($B285,'3.ข้อมูลงบทดลองปัจจุบัน'!$A$5:$CL$846,58,0),2)</f>
        <v>-4054242.84</v>
      </c>
      <c r="BH285" s="32">
        <f>ROUND(VLOOKUP($B285,'3.ข้อมูลงบทดลองปัจจุบัน'!$A$5:$CL$846,59,0),2)</f>
        <v>-90248604.840000004</v>
      </c>
      <c r="BI285" s="32">
        <f>ROUND(VLOOKUP($B285,'3.ข้อมูลงบทดลองปัจจุบัน'!$A$5:$CL$846,60,0),2)</f>
        <v>-4471731.3600000003</v>
      </c>
      <c r="BJ285" s="32">
        <f>ROUND(VLOOKUP($B285,'3.ข้อมูลงบทดลองปัจจุบัน'!$A$5:$CL$846,61,0),2)</f>
        <v>-1862067.32</v>
      </c>
      <c r="BK285" s="32">
        <f>ROUND(VLOOKUP($B285,'3.ข้อมูลงบทดลองปัจจุบัน'!$A$5:$CL$846,62,0),2)</f>
        <v>-3325608.61</v>
      </c>
      <c r="BL285" s="32">
        <f>ROUND(VLOOKUP($B285,'3.ข้อมูลงบทดลองปัจจุบัน'!$A$5:$CL$846,63,0),2)</f>
        <v>-2195162.1</v>
      </c>
      <c r="BM285" s="32">
        <f>ROUND(VLOOKUP($B285,'3.ข้อมูลงบทดลองปัจจุบัน'!$A$5:$CL$846,64,0),2)</f>
        <v>-80038324.239999995</v>
      </c>
      <c r="BN285" s="32">
        <f>ROUND(VLOOKUP($B285,'3.ข้อมูลงบทดลองปัจจุบัน'!$A$5:$CL$846,65,0),2)</f>
        <v>-5869768.4299999997</v>
      </c>
      <c r="BO285" s="32">
        <f>ROUND(VLOOKUP($B285,'3.ข้อมูลงบทดลองปัจจุบัน'!$A$5:$CL$846,66,0),2)</f>
        <v>-5124205.38</v>
      </c>
      <c r="BP285" s="32">
        <f>ROUND(VLOOKUP($B285,'3.ข้อมูลงบทดลองปัจจุบัน'!$A$5:$CL$846,67,0),2)</f>
        <v>-13382810.52</v>
      </c>
      <c r="BQ285" s="32">
        <f>ROUND(VLOOKUP($B285,'3.ข้อมูลงบทดลองปัจจุบัน'!$A$5:$CL$846,68,0),2)</f>
        <v>-8404639.3499999996</v>
      </c>
      <c r="BR285" s="32">
        <f>ROUND(VLOOKUP($B285,'3.ข้อมูลงบทดลองปัจจุบัน'!$A$5:$CL$846,69,0),2)</f>
        <v>-2119898.6</v>
      </c>
      <c r="BS285" s="32">
        <f>ROUND(VLOOKUP($B285,'3.ข้อมูลงบทดลองปัจจุบัน'!$A$5:$CL$846,70,0),2)</f>
        <v>-438695911.37</v>
      </c>
      <c r="BT285" s="32">
        <f>ROUND(VLOOKUP($B285,'3.ข้อมูลงบทดลองปัจจุบัน'!$A$5:$CL$846,71,0),2)</f>
        <v>-7510222.3799999999</v>
      </c>
      <c r="BU285" s="32">
        <f>ROUND(VLOOKUP($B285,'3.ข้อมูลงบทดลองปัจจุบัน'!$A$5:$CL$846,72,0),2)</f>
        <v>-30723881.989999998</v>
      </c>
      <c r="BV285" s="32">
        <f>ROUND(VLOOKUP($B285,'3.ข้อมูลงบทดลองปัจจุบัน'!$A$5:$CL$846,73,0),2)</f>
        <v>-79473274.5</v>
      </c>
      <c r="BW285" s="32">
        <f>ROUND(VLOOKUP($B285,'3.ข้อมูลงบทดลองปัจจุบัน'!$A$5:$CL$846,74,0),2)</f>
        <v>-5699168.21</v>
      </c>
      <c r="BX285" s="32">
        <f>ROUND(VLOOKUP($B285,'3.ข้อมูลงบทดลองปัจจุบัน'!$A$5:$CL$846,75,0),2)</f>
        <v>-11629760.66</v>
      </c>
      <c r="BY285" s="32">
        <f>ROUND(VLOOKUP($B285,'3.ข้อมูลงบทดลองปัจจุบัน'!$A$5:$CL$846,76,0),2)</f>
        <v>-20238471.539999999</v>
      </c>
      <c r="BZ285" s="32">
        <f>ROUND(VLOOKUP($B285,'3.ข้อมูลงบทดลองปัจจุบัน'!$A$5:$CL$846,77,0),2)</f>
        <v>-1267253.57</v>
      </c>
      <c r="CA285" s="32">
        <f>ROUND(VLOOKUP($B285,'3.ข้อมูลงบทดลองปัจจุบัน'!$A$5:$CL$846,78,0),2)</f>
        <v>-6163377.96</v>
      </c>
      <c r="CB285" s="32">
        <f>ROUND(VLOOKUP($B285,'3.ข้อมูลงบทดลองปัจจุบัน'!$A$5:$CL$846,79,0),2)</f>
        <v>-2508429.63</v>
      </c>
      <c r="CC285" s="32">
        <f>ROUND(VLOOKUP($B285,'3.ข้อมูลงบทดลองปัจจุบัน'!$A$5:$CL$846,80,0),2)</f>
        <v>-26783812.449999999</v>
      </c>
      <c r="CD285" s="32">
        <f>ROUND(VLOOKUP($B285,'3.ข้อมูลงบทดลองปัจจุบัน'!$A$5:$CL$846,81,0),2)</f>
        <v>-22749977.98</v>
      </c>
      <c r="CE285" s="32">
        <f>ROUND(VLOOKUP($B285,'3.ข้อมูลงบทดลองปัจจุบัน'!$A$5:$CL$846,82,0),2)</f>
        <v>-7967229.7599999998</v>
      </c>
      <c r="CF285" s="32">
        <f>ROUND(VLOOKUP($B285,'3.ข้อมูลงบทดลองปัจจุบัน'!$A$5:$CL$846,83,0),2)</f>
        <v>-11707384.25</v>
      </c>
      <c r="CG285" s="32">
        <f>ROUND(VLOOKUP($B285,'3.ข้อมูลงบทดลองปัจจุบัน'!$A$5:$CL$846,84,0),2)</f>
        <v>-2257848.56</v>
      </c>
      <c r="CH285" s="32">
        <f>ROUND(VLOOKUP($B285,'3.ข้อมูลงบทดลองปัจจุบัน'!$A$5:$CL$846,85,0),2)</f>
        <v>-4635850.03</v>
      </c>
      <c r="CI285" s="32">
        <f>ROUND(VLOOKUP($B285,'3.ข้อมูลงบทดลองปัจจุบัน'!$A$5:$CL$846,86,0),2)</f>
        <v>-1529851.74</v>
      </c>
      <c r="CJ285" s="32">
        <f>ROUND(VLOOKUP($B285,'3.ข้อมูลงบทดลองปัจจุบัน'!$A$5:$CL$846,87,0),2)</f>
        <v>-2066169.25</v>
      </c>
      <c r="CK285" s="32">
        <f>ROUND(VLOOKUP($B285,'3.ข้อมูลงบทดลองปัจจุบัน'!$A$5:$CL$846,88,0),2)</f>
        <v>-34435687.439999998</v>
      </c>
      <c r="CL285" s="32">
        <f>ROUND(VLOOKUP($B285,'3.ข้อมูลงบทดลองปัจจุบัน'!$A$5:$CL$846,89,0),2)</f>
        <v>-2353014.15</v>
      </c>
      <c r="CM285" s="32">
        <f>ROUND(VLOOKUP($B285,'3.ข้อมูลงบทดลองปัจจุบัน'!$A$5:$CL$846,90,0),2)</f>
        <v>-3110144.65</v>
      </c>
      <c r="CO285" s="75"/>
    </row>
    <row r="286" spans="1:94" x14ac:dyDescent="0.7">
      <c r="A286" s="119" t="s">
        <v>2332</v>
      </c>
      <c r="B286" s="101" t="s">
        <v>469</v>
      </c>
      <c r="C286" s="120" t="s">
        <v>470</v>
      </c>
      <c r="D286" s="32">
        <f>ROUND(VLOOKUP($B286,'3.ข้อมูลงบทดลองปัจจุบัน'!$A$5:$CL$846,3,0),2)</f>
        <v>12059163.289999999</v>
      </c>
      <c r="E286" s="32">
        <f>ROUND(VLOOKUP($B286,'3.ข้อมูลงบทดลองปัจจุบัน'!$A$5:$CL$846,4,0),2)</f>
        <v>8198085.4400000004</v>
      </c>
      <c r="F286" s="32">
        <f>ROUND(VLOOKUP($B286,'3.ข้อมูลงบทดลองปัจจุบัน'!$A$5:$CL$846,5,0),2)</f>
        <v>2212440.34</v>
      </c>
      <c r="G286" s="32">
        <f>ROUND(VLOOKUP($B286,'3.ข้อมูลงบทดลองปัจจุบัน'!$A$5:$CL$846,6,0),2)</f>
        <v>1245727.28</v>
      </c>
      <c r="H286" s="32">
        <f>ROUND(VLOOKUP($B286,'3.ข้อมูลงบทดลองปัจจุบัน'!$A$5:$CL$846,7,0),2)</f>
        <v>2000766.58</v>
      </c>
      <c r="I286" s="32">
        <f>ROUND(VLOOKUP($B286,'3.ข้อมูลงบทดลองปัจจุบัน'!$A$5:$CL$846,8,0),2)</f>
        <v>4340991.58</v>
      </c>
      <c r="J286" s="32">
        <f>ROUND(VLOOKUP($B286,'3.ข้อมูลงบทดลองปัจจุบัน'!$A$5:$CL$846,9,0),2)</f>
        <v>2409507.17</v>
      </c>
      <c r="K286" s="32">
        <f>ROUND(VLOOKUP($B286,'3.ข้อมูลงบทดลองปัจจุบัน'!$A$5:$CL$846,10,0),2)</f>
        <v>7173817.8200000003</v>
      </c>
      <c r="L286" s="32">
        <f>ROUND(VLOOKUP($B286,'3.ข้อมูลงบทดลองปัจจุบัน'!$A$5:$CL$846,11,0),2)</f>
        <v>985092.1</v>
      </c>
      <c r="M286" s="32">
        <f>ROUND(VLOOKUP($B286,'3.ข้อมูลงบทดลองปัจจุบัน'!$A$5:$CL$846,12,0),2)</f>
        <v>3668873.93</v>
      </c>
      <c r="N286" s="32">
        <f>ROUND(VLOOKUP($B286,'3.ข้อมูลงบทดลองปัจจุบัน'!$A$5:$CL$846,13,0),2)</f>
        <v>3448813.03</v>
      </c>
      <c r="O286" s="32">
        <f>ROUND(VLOOKUP($B286,'3.ข้อมูลงบทดลองปัจจุบัน'!$A$5:$CL$846,14,0),2)</f>
        <v>603686.22</v>
      </c>
      <c r="P286" s="32">
        <f>ROUND(VLOOKUP($B286,'3.ข้อมูลงบทดลองปัจจุบัน'!$A$5:$CL$846,15,0),2)</f>
        <v>14203512.34</v>
      </c>
      <c r="Q286" s="32">
        <f>ROUND(VLOOKUP($B286,'3.ข้อมูลงบทดลองปัจจุบัน'!$A$5:$CL$846,16,0),2)</f>
        <v>1040510.19</v>
      </c>
      <c r="R286" s="32">
        <f>ROUND(VLOOKUP($B286,'3.ข้อมูลงบทดลองปัจจุบัน'!$A$5:$CL$846,17,0),2)</f>
        <v>3702022.38</v>
      </c>
      <c r="S286" s="32">
        <f>ROUND(VLOOKUP($B286,'3.ข้อมูลงบทดลองปัจจุบัน'!$A$5:$CL$846,18,0),2)</f>
        <v>2904671.06</v>
      </c>
      <c r="T286" s="32">
        <f>ROUND(VLOOKUP($B286,'3.ข้อมูลงบทดลองปัจจุบัน'!$A$5:$CL$846,19,0),2)</f>
        <v>1047397.42</v>
      </c>
      <c r="U286" s="32">
        <f>ROUND(VLOOKUP($B286,'3.ข้อมูลงบทดลองปัจจุบัน'!$A$5:$CL$846,20,0),2)</f>
        <v>2309668.0299999998</v>
      </c>
      <c r="V286" s="32">
        <f>ROUND(VLOOKUP($B286,'3.ข้อมูลงบทดลองปัจจุบัน'!$A$5:$CL$846,21,0),2)</f>
        <v>774991.19</v>
      </c>
      <c r="W286" s="32">
        <f>ROUND(VLOOKUP($B286,'3.ข้อมูลงบทดลองปัจจุบัน'!$A$5:$CL$846,22,0),2)</f>
        <v>1515287.04</v>
      </c>
      <c r="X286" s="32">
        <f>ROUND(VLOOKUP($B286,'3.ข้อมูลงบทดลองปัจจุบัน'!$A$5:$CL$846,23,0),2)</f>
        <v>62576993.240000002</v>
      </c>
      <c r="Y286" s="32">
        <f>ROUND(VLOOKUP($B286,'3.ข้อมูลงบทดลองปัจจุบัน'!$A$5:$CL$846,24,0),2)</f>
        <v>1147826.58</v>
      </c>
      <c r="Z286" s="32">
        <f>ROUND(VLOOKUP($B286,'3.ข้อมูลงบทดลองปัจจุบัน'!$A$5:$CL$846,25,0),2)</f>
        <v>711198.96</v>
      </c>
      <c r="AA286" s="32">
        <f>ROUND(VLOOKUP($B286,'3.ข้อมูลงบทดลองปัจจุบัน'!$A$5:$CL$846,26,0),2)</f>
        <v>5666591.9800000004</v>
      </c>
      <c r="AB286" s="32">
        <f>ROUND(VLOOKUP($B286,'3.ข้อมูลงบทดลองปัจจุบัน'!$A$5:$CL$846,27,0),2)</f>
        <v>2642852.9700000002</v>
      </c>
      <c r="AC286" s="32">
        <f>ROUND(VLOOKUP($B286,'3.ข้อมูลงบทดลองปัจจุบัน'!$A$5:$CL$846,28,0),2)</f>
        <v>2685512.04</v>
      </c>
      <c r="AD286" s="32">
        <f>ROUND(VLOOKUP($B286,'3.ข้อมูลงบทดลองปัจจุบัน'!$A$5:$CL$846,29,0),2)</f>
        <v>1460526.44</v>
      </c>
      <c r="AE286" s="32">
        <f>ROUND(VLOOKUP($B286,'3.ข้อมูลงบทดลองปัจจุบัน'!$A$5:$CL$846,30,0),2)</f>
        <v>7295456.3099999996</v>
      </c>
      <c r="AF286" s="32">
        <f>ROUND(VLOOKUP($B286,'3.ข้อมูลงบทดลองปัจจุบัน'!$A$5:$CL$846,31,0),2)</f>
        <v>2671571.96</v>
      </c>
      <c r="AG286" s="32">
        <f>ROUND(VLOOKUP($B286,'3.ข้อมูลงบทดลองปัจจุบัน'!$A$5:$CL$846,32,0),2)</f>
        <v>4820687.76</v>
      </c>
      <c r="AH286" s="32">
        <f>ROUND(VLOOKUP($B286,'3.ข้อมูลงบทดลองปัจจุบัน'!$A$5:$CL$846,33,0),2)</f>
        <v>3969202.53</v>
      </c>
      <c r="AI286" s="32">
        <f>ROUND(VLOOKUP($B286,'3.ข้อมูลงบทดลองปัจจุบัน'!$A$5:$CL$846,34,0),2)</f>
        <v>3977866.46</v>
      </c>
      <c r="AJ286" s="32">
        <f>ROUND(VLOOKUP($B286,'3.ข้อมูลงบทดลองปัจจุบัน'!$A$5:$CL$846,35,0),2)</f>
        <v>1843724.32</v>
      </c>
      <c r="AK286" s="32">
        <f>ROUND(VLOOKUP($B286,'3.ข้อมูลงบทดลองปัจจุบัน'!$A$5:$CL$846,36,0),2)</f>
        <v>2900826.43</v>
      </c>
      <c r="AL286" s="32">
        <f>ROUND(VLOOKUP($B286,'3.ข้อมูลงบทดลองปัจจุบัน'!$A$5:$CL$846,37,0),2)</f>
        <v>65103551.770000003</v>
      </c>
      <c r="AM286" s="32">
        <f>ROUND(VLOOKUP($B286,'3.ข้อมูลงบทดลองปัจจุบัน'!$A$5:$CL$846,38,0),2)</f>
        <v>3026167.74</v>
      </c>
      <c r="AN286" s="32">
        <f>ROUND(VLOOKUP($B286,'3.ข้อมูลงบทดลองปัจจุบัน'!$A$5:$CL$846,39,0),2)</f>
        <v>5157940.13</v>
      </c>
      <c r="AO286" s="32">
        <f>ROUND(VLOOKUP($B286,'3.ข้อมูลงบทดลองปัจจุบัน'!$A$5:$CL$846,40,0),2)</f>
        <v>3010684.15</v>
      </c>
      <c r="AP286" s="32">
        <f>ROUND(VLOOKUP($B286,'3.ข้อมูลงบทดลองปัจจุบัน'!$A$5:$CL$846,41,0),2)</f>
        <v>6263040.9800000004</v>
      </c>
      <c r="AQ286" s="32">
        <f>ROUND(VLOOKUP($B286,'3.ข้อมูลงบทดลองปัจจุบัน'!$A$5:$CL$846,42,0),2)</f>
        <v>4037760.63</v>
      </c>
      <c r="AR286" s="32">
        <f>ROUND(VLOOKUP($B286,'3.ข้อมูลงบทดลองปัจจุบัน'!$A$5:$CL$846,43,0),2)</f>
        <v>1130445.75</v>
      </c>
      <c r="AS286" s="32">
        <f>ROUND(VLOOKUP($B286,'3.ข้อมูลงบทดลองปัจจุบัน'!$A$5:$CL$846,44,0),2)</f>
        <v>12460472</v>
      </c>
      <c r="AT286" s="32">
        <f>ROUND(VLOOKUP($B286,'3.ข้อมูลงบทดลองปัจจุบัน'!$A$5:$CL$846,45,0),2)</f>
        <v>5700172</v>
      </c>
      <c r="AU286" s="32">
        <f>ROUND(VLOOKUP($B286,'3.ข้อมูลงบทดลองปัจจุบัน'!$A$5:$CL$846,46,0),2)</f>
        <v>5048649.95</v>
      </c>
      <c r="AV286" s="32">
        <f>ROUND(VLOOKUP($B286,'3.ข้อมูลงบทดลองปัจจุบัน'!$A$5:$CL$846,47,0),2)</f>
        <v>12170697.220000001</v>
      </c>
      <c r="AW286" s="32">
        <f>ROUND(VLOOKUP($B286,'3.ข้อมูลงบทดลองปัจจุบัน'!$A$5:$CL$846,48,0),2)</f>
        <v>5178872.91</v>
      </c>
      <c r="AX286" s="32">
        <f>ROUND(VLOOKUP($B286,'3.ข้อมูลงบทดลองปัจจุบัน'!$A$5:$CL$846,49,0),2)</f>
        <v>892096.12</v>
      </c>
      <c r="AY286" s="32">
        <f>ROUND(VLOOKUP($B286,'3.ข้อมูลงบทดลองปัจจุบัน'!$A$5:$CL$846,50,0),2)</f>
        <v>1772668.6</v>
      </c>
      <c r="AZ286" s="32">
        <f>ROUND(VLOOKUP($B286,'3.ข้อมูลงบทดลองปัจจุบัน'!$A$5:$CL$846,51,0),2)</f>
        <v>4289379.09</v>
      </c>
      <c r="BA286" s="32">
        <f>ROUND(VLOOKUP($B286,'3.ข้อมูลงบทดลองปัจจุบัน'!$A$5:$CL$846,52,0),2)</f>
        <v>2481995.15</v>
      </c>
      <c r="BB286" s="32">
        <f>ROUND(VLOOKUP($B286,'3.ข้อมูลงบทดลองปัจจุบัน'!$A$5:$CL$846,53,0),2)</f>
        <v>10963313.9</v>
      </c>
      <c r="BC286" s="32">
        <f>ROUND(VLOOKUP($B286,'3.ข้อมูลงบทดลองปัจจุบัน'!$A$5:$CL$846,54,0),2)</f>
        <v>4437847.47</v>
      </c>
      <c r="BD286" s="32">
        <f>ROUND(VLOOKUP($B286,'3.ข้อมูลงบทดลองปัจจุบัน'!$A$5:$CL$846,55,0),2)</f>
        <v>27625547.010000002</v>
      </c>
      <c r="BE286" s="32">
        <f>ROUND(VLOOKUP($B286,'3.ข้อมูลงบทดลองปัจจุบัน'!$A$5:$CL$846,56,0),2)</f>
        <v>2039584.51</v>
      </c>
      <c r="BF286" s="32">
        <f>ROUND(VLOOKUP($B286,'3.ข้อมูลงบทดลองปัจจุบัน'!$A$5:$CL$846,57,0),2)</f>
        <v>1871049.76</v>
      </c>
      <c r="BG286" s="32">
        <f>ROUND(VLOOKUP($B286,'3.ข้อมูลงบทดลองปัจจุบัน'!$A$5:$CL$846,58,0),2)</f>
        <v>1629526.25</v>
      </c>
      <c r="BH286" s="32">
        <f>ROUND(VLOOKUP($B286,'3.ข้อมูลงบทดลองปัจจุบัน'!$A$5:$CL$846,59,0),2)</f>
        <v>6818344.6100000003</v>
      </c>
      <c r="BI286" s="32">
        <f>ROUND(VLOOKUP($B286,'3.ข้อมูลงบทดลองปัจจุบัน'!$A$5:$CL$846,60,0),2)</f>
        <v>1467702.58</v>
      </c>
      <c r="BJ286" s="32">
        <f>ROUND(VLOOKUP($B286,'3.ข้อมูลงบทดลองปัจจุบัน'!$A$5:$CL$846,61,0),2)</f>
        <v>977865.89</v>
      </c>
      <c r="BK286" s="32">
        <f>ROUND(VLOOKUP($B286,'3.ข้อมูลงบทดลองปัจจุบัน'!$A$5:$CL$846,62,0),2)</f>
        <v>328069.25</v>
      </c>
      <c r="BL286" s="32">
        <f>ROUND(VLOOKUP($B286,'3.ข้อมูลงบทดลองปัจจุบัน'!$A$5:$CL$846,63,0),2)</f>
        <v>2293808.11</v>
      </c>
      <c r="BM286" s="32">
        <f>ROUND(VLOOKUP($B286,'3.ข้อมูลงบทดลองปัจจุบัน'!$A$5:$CL$846,64,0),2)</f>
        <v>13692551.539999999</v>
      </c>
      <c r="BN286" s="32">
        <f>ROUND(VLOOKUP($B286,'3.ข้อมูลงบทดลองปัจจุบัน'!$A$5:$CL$846,65,0),2)</f>
        <v>3695473.45</v>
      </c>
      <c r="BO286" s="32">
        <f>ROUND(VLOOKUP($B286,'3.ข้อมูลงบทดลองปัจจุบัน'!$A$5:$CL$846,66,0),2)</f>
        <v>2063187.78</v>
      </c>
      <c r="BP286" s="32">
        <f>ROUND(VLOOKUP($B286,'3.ข้อมูลงบทดลองปัจจุบัน'!$A$5:$CL$846,67,0),2)</f>
        <v>9895680.4800000004</v>
      </c>
      <c r="BQ286" s="32">
        <f>ROUND(VLOOKUP($B286,'3.ข้อมูลงบทดลองปัจจุบัน'!$A$5:$CL$846,68,0),2)</f>
        <v>1696335.07</v>
      </c>
      <c r="BR286" s="32">
        <f>ROUND(VLOOKUP($B286,'3.ข้อมูลงบทดลองปัจจุบัน'!$A$5:$CL$846,69,0),2)</f>
        <v>2788304.28</v>
      </c>
      <c r="BS286" s="32">
        <f>ROUND(VLOOKUP($B286,'3.ข้อมูลงบทดลองปัจจุบัน'!$A$5:$CL$846,70,0),2)</f>
        <v>26029589.23</v>
      </c>
      <c r="BT286" s="32">
        <f>ROUND(VLOOKUP($B286,'3.ข้อมูลงบทดลองปัจจุบัน'!$A$5:$CL$846,71,0),2)</f>
        <v>3134645.7</v>
      </c>
      <c r="BU286" s="32">
        <f>ROUND(VLOOKUP($B286,'3.ข้อมูลงบทดลองปัจจุบัน'!$A$5:$CL$846,72,0),2)</f>
        <v>1955250.01</v>
      </c>
      <c r="BV286" s="32">
        <f>ROUND(VLOOKUP($B286,'3.ข้อมูลงบทดลองปัจจุบัน'!$A$5:$CL$846,73,0),2)</f>
        <v>8683601.0999999996</v>
      </c>
      <c r="BW286" s="32">
        <f>ROUND(VLOOKUP($B286,'3.ข้อมูลงบทดลองปัจจุบัน'!$A$5:$CL$846,74,0),2)</f>
        <v>151209.03</v>
      </c>
      <c r="BX286" s="32">
        <f>ROUND(VLOOKUP($B286,'3.ข้อมูลงบทดลองปัจจุบัน'!$A$5:$CL$846,75,0),2)</f>
        <v>3731042.2</v>
      </c>
      <c r="BY286" s="32">
        <f>ROUND(VLOOKUP($B286,'3.ข้อมูลงบทดลองปัจจุบัน'!$A$5:$CL$846,76,0),2)</f>
        <v>8411103.0600000005</v>
      </c>
      <c r="BZ286" s="32">
        <f>ROUND(VLOOKUP($B286,'3.ข้อมูลงบทดลองปัจจุบัน'!$A$5:$CL$846,77,0),2)</f>
        <v>2457866.79</v>
      </c>
      <c r="CA286" s="32">
        <f>ROUND(VLOOKUP($B286,'3.ข้อมูลงบทดลองปัจจุบัน'!$A$5:$CL$846,78,0),2)</f>
        <v>1467861.62</v>
      </c>
      <c r="CB286" s="32">
        <f>ROUND(VLOOKUP($B286,'3.ข้อมูลงบทดลองปัจจุบัน'!$A$5:$CL$846,79,0),2)</f>
        <v>1658085.64</v>
      </c>
      <c r="CC286" s="32">
        <f>ROUND(VLOOKUP($B286,'3.ข้อมูลงบทดลองปัจจุบัน'!$A$5:$CL$846,80,0),2)</f>
        <v>2594052.1</v>
      </c>
      <c r="CD286" s="32">
        <f>ROUND(VLOOKUP($B286,'3.ข้อมูลงบทดลองปัจจุบัน'!$A$5:$CL$846,81,0),2)</f>
        <v>5363646.2699999996</v>
      </c>
      <c r="CE286" s="32">
        <f>ROUND(VLOOKUP($B286,'3.ข้อมูลงบทดลองปัจจุบัน'!$A$5:$CL$846,82,0),2)</f>
        <v>4549670.13</v>
      </c>
      <c r="CF286" s="32">
        <f>ROUND(VLOOKUP($B286,'3.ข้อมูลงบทดลองปัจจุบัน'!$A$5:$CL$846,83,0),2)</f>
        <v>5465351.29</v>
      </c>
      <c r="CG286" s="32">
        <f>ROUND(VLOOKUP($B286,'3.ข้อมูลงบทดลองปัจจุบัน'!$A$5:$CL$846,84,0),2)</f>
        <v>1928672.67</v>
      </c>
      <c r="CH286" s="32">
        <f>ROUND(VLOOKUP($B286,'3.ข้อมูลงบทดลองปัจจุบัน'!$A$5:$CL$846,85,0),2)</f>
        <v>1789929.57</v>
      </c>
      <c r="CI286" s="32">
        <f>ROUND(VLOOKUP($B286,'3.ข้อมูลงบทดลองปัจจุบัน'!$A$5:$CL$846,86,0),2)</f>
        <v>2960144.84</v>
      </c>
      <c r="CJ286" s="32">
        <f>ROUND(VLOOKUP($B286,'3.ข้อมูลงบทดลองปัจจุบัน'!$A$5:$CL$846,87,0),2)</f>
        <v>1260756.0900000001</v>
      </c>
      <c r="CK286" s="32">
        <f>ROUND(VLOOKUP($B286,'3.ข้อมูลงบทดลองปัจจุบัน'!$A$5:$CL$846,88,0),2)</f>
        <v>4151929.67</v>
      </c>
      <c r="CL286" s="32">
        <f>ROUND(VLOOKUP($B286,'3.ข้อมูลงบทดลองปัจจุบัน'!$A$5:$CL$846,89,0),2)</f>
        <v>789737.12</v>
      </c>
      <c r="CM286" s="32">
        <f>ROUND(VLOOKUP($B286,'3.ข้อมูลงบทดลองปัจจุบัน'!$A$5:$CL$846,90,0),2)</f>
        <v>3949398.54</v>
      </c>
      <c r="CO286" s="75"/>
    </row>
    <row r="287" spans="1:94" x14ac:dyDescent="0.7">
      <c r="A287" s="119" t="s">
        <v>2332</v>
      </c>
      <c r="B287" s="101" t="s">
        <v>471</v>
      </c>
      <c r="C287" s="120" t="s">
        <v>472</v>
      </c>
      <c r="D287" s="32">
        <f>ROUND(VLOOKUP($B287,'3.ข้อมูลงบทดลองปัจจุบัน'!$A$5:$CL$846,3,0),2)</f>
        <v>-6967256.6699999999</v>
      </c>
      <c r="E287" s="32">
        <f>ROUND(VLOOKUP($B287,'3.ข้อมูลงบทดลองปัจจุบัน'!$A$5:$CL$846,4,0),2)</f>
        <v>-94891.54</v>
      </c>
      <c r="F287" s="32">
        <f>ROUND(VLOOKUP($B287,'3.ข้อมูลงบทดลองปัจจุบัน'!$A$5:$CL$846,5,0),2)</f>
        <v>-197868</v>
      </c>
      <c r="G287" s="32">
        <f>ROUND(VLOOKUP($B287,'3.ข้อมูลงบทดลองปัจจุบัน'!$A$5:$CL$846,6,0),2)</f>
        <v>-249508</v>
      </c>
      <c r="H287" s="32">
        <f>ROUND(VLOOKUP($B287,'3.ข้อมูลงบทดลองปัจจุบัน'!$A$5:$CL$846,7,0),2)</f>
        <v>-232879</v>
      </c>
      <c r="I287" s="32">
        <f>ROUND(VLOOKUP($B287,'3.ข้อมูลงบทดลองปัจจุบัน'!$A$5:$CL$846,8,0),2)</f>
        <v>-193196.95</v>
      </c>
      <c r="J287" s="32">
        <f>ROUND(VLOOKUP($B287,'3.ข้อมูลงบทดลองปัจจุบัน'!$A$5:$CL$846,9,0),2)</f>
        <v>-134140.97</v>
      </c>
      <c r="K287" s="32">
        <f>ROUND(VLOOKUP($B287,'3.ข้อมูลงบทดลองปัจจุบัน'!$A$5:$CL$846,10,0),2)</f>
        <v>-1475441</v>
      </c>
      <c r="L287" s="32">
        <f>ROUND(VLOOKUP($B287,'3.ข้อมูลงบทดลองปัจจุบัน'!$A$5:$CL$846,11,0),2)</f>
        <v>-168873.25</v>
      </c>
      <c r="M287" s="32">
        <f>ROUND(VLOOKUP($B287,'3.ข้อมูลงบทดลองปัจจุบัน'!$A$5:$CL$846,12,0),2)</f>
        <v>-1846813.68</v>
      </c>
      <c r="N287" s="32">
        <f>ROUND(VLOOKUP($B287,'3.ข้อมูลงบทดลองปัจจุบัน'!$A$5:$CL$846,13,0),2)</f>
        <v>-1310635.58</v>
      </c>
      <c r="O287" s="32">
        <f>ROUND(VLOOKUP($B287,'3.ข้อมูลงบทดลองปัจจุบัน'!$A$5:$CL$846,14,0),2)</f>
        <v>-2409</v>
      </c>
      <c r="P287" s="32">
        <f>ROUND(VLOOKUP($B287,'3.ข้อมูลงบทดลองปัจจุบัน'!$A$5:$CL$846,15,0),2)</f>
        <v>-16228831.5</v>
      </c>
      <c r="Q287" s="32">
        <f>ROUND(VLOOKUP($B287,'3.ข้อมูลงบทดลองปัจจุบัน'!$A$5:$CL$846,16,0),2)</f>
        <v>-319104.71000000002</v>
      </c>
      <c r="R287" s="32">
        <f>ROUND(VLOOKUP($B287,'3.ข้อมูลงบทดลองปัจจุบัน'!$A$5:$CL$846,17,0),2)</f>
        <v>-306789.5</v>
      </c>
      <c r="S287" s="32">
        <f>ROUND(VLOOKUP($B287,'3.ข้อมูลงบทดลองปัจจุบัน'!$A$5:$CL$846,18,0),2)</f>
        <v>0</v>
      </c>
      <c r="T287" s="32">
        <f>ROUND(VLOOKUP($B287,'3.ข้อมูลงบทดลองปัจจุบัน'!$A$5:$CL$846,19,0),2)</f>
        <v>-1678052.85</v>
      </c>
      <c r="U287" s="32">
        <f>ROUND(VLOOKUP($B287,'3.ข้อมูลงบทดลองปัจจุบัน'!$A$5:$CL$846,20,0),2)</f>
        <v>-125317.88</v>
      </c>
      <c r="V287" s="32">
        <f>ROUND(VLOOKUP($B287,'3.ข้อมูลงบทดลองปัจจุบัน'!$A$5:$CL$846,21,0),2)</f>
        <v>-269272</v>
      </c>
      <c r="W287" s="32">
        <f>ROUND(VLOOKUP($B287,'3.ข้อมูลงบทดลองปัจจุบัน'!$A$5:$CL$846,22,0),2)</f>
        <v>541555.25</v>
      </c>
      <c r="X287" s="32">
        <f>ROUND(VLOOKUP($B287,'3.ข้อมูลงบทดลองปัจจุบัน'!$A$5:$CL$846,23,0),2)</f>
        <v>-47826082.299999997</v>
      </c>
      <c r="Y287" s="32">
        <f>ROUND(VLOOKUP($B287,'3.ข้อมูลงบทดลองปัจจุบัน'!$A$5:$CL$846,24,0),2)</f>
        <v>209155.69</v>
      </c>
      <c r="Z287" s="32">
        <f>ROUND(VLOOKUP($B287,'3.ข้อมูลงบทดลองปัจจุบัน'!$A$5:$CL$846,25,0),2)</f>
        <v>-31542</v>
      </c>
      <c r="AA287" s="32">
        <f>ROUND(VLOOKUP($B287,'3.ข้อมูลงบทดลองปัจจุบัน'!$A$5:$CL$846,26,0),2)</f>
        <v>0</v>
      </c>
      <c r="AB287" s="32">
        <f>ROUND(VLOOKUP($B287,'3.ข้อมูลงบทดลองปัจจุบัน'!$A$5:$CL$846,27,0),2)</f>
        <v>0</v>
      </c>
      <c r="AC287" s="32">
        <f>ROUND(VLOOKUP($B287,'3.ข้อมูลงบทดลองปัจจุบัน'!$A$5:$CL$846,28,0),2)</f>
        <v>0</v>
      </c>
      <c r="AD287" s="32">
        <f>ROUND(VLOOKUP($B287,'3.ข้อมูลงบทดลองปัจจุบัน'!$A$5:$CL$846,29,0),2)</f>
        <v>0</v>
      </c>
      <c r="AE287" s="32">
        <f>ROUND(VLOOKUP($B287,'3.ข้อมูลงบทดลองปัจจุบัน'!$A$5:$CL$846,30,0),2)</f>
        <v>0</v>
      </c>
      <c r="AF287" s="32">
        <f>ROUND(VLOOKUP($B287,'3.ข้อมูลงบทดลองปัจจุบัน'!$A$5:$CL$846,31,0),2)</f>
        <v>0</v>
      </c>
      <c r="AG287" s="32">
        <f>ROUND(VLOOKUP($B287,'3.ข้อมูลงบทดลองปัจจุบัน'!$A$5:$CL$846,32,0),2)</f>
        <v>0</v>
      </c>
      <c r="AH287" s="32">
        <f>ROUND(VLOOKUP($B287,'3.ข้อมูลงบทดลองปัจจุบัน'!$A$5:$CL$846,33,0),2)</f>
        <v>-16259</v>
      </c>
      <c r="AI287" s="32">
        <f>ROUND(VLOOKUP($B287,'3.ข้อมูลงบทดลองปัจจุบัน'!$A$5:$CL$846,34,0),2)</f>
        <v>-39372</v>
      </c>
      <c r="AJ287" s="32">
        <f>ROUND(VLOOKUP($B287,'3.ข้อมูลงบทดลองปัจจุบัน'!$A$5:$CL$846,35,0),2)</f>
        <v>0</v>
      </c>
      <c r="AK287" s="32">
        <f>ROUND(VLOOKUP($B287,'3.ข้อมูลงบทดลองปัจจุบัน'!$A$5:$CL$846,36,0),2)</f>
        <v>-225700</v>
      </c>
      <c r="AL287" s="32">
        <f>ROUND(VLOOKUP($B287,'3.ข้อมูลงบทดลองปัจจุบัน'!$A$5:$CL$846,37,0),2)</f>
        <v>-43686083.810000002</v>
      </c>
      <c r="AM287" s="32">
        <f>ROUND(VLOOKUP($B287,'3.ข้อมูลงบทดลองปัจจุบัน'!$A$5:$CL$846,38,0),2)</f>
        <v>143228.98000000001</v>
      </c>
      <c r="AN287" s="32">
        <f>ROUND(VLOOKUP($B287,'3.ข้อมูลงบทดลองปัจจุบัน'!$A$5:$CL$846,39,0),2)</f>
        <v>-1217506.5</v>
      </c>
      <c r="AO287" s="32">
        <f>ROUND(VLOOKUP($B287,'3.ข้อมูลงบทดลองปัจจุบัน'!$A$5:$CL$846,40,0),2)</f>
        <v>-266339.5</v>
      </c>
      <c r="AP287" s="32">
        <f>ROUND(VLOOKUP($B287,'3.ข้อมูลงบทดลองปัจจุบัน'!$A$5:$CL$846,41,0),2)</f>
        <v>-8675</v>
      </c>
      <c r="AQ287" s="32">
        <f>ROUND(VLOOKUP($B287,'3.ข้อมูลงบทดลองปัจจุบัน'!$A$5:$CL$846,42,0),2)</f>
        <v>-170128</v>
      </c>
      <c r="AR287" s="32">
        <f>ROUND(VLOOKUP($B287,'3.ข้อมูลงบทดลองปัจจุบัน'!$A$5:$CL$846,43,0),2)</f>
        <v>-8623</v>
      </c>
      <c r="AS287" s="32">
        <f>ROUND(VLOOKUP($B287,'3.ข้อมูลงบทดลองปัจจุบัน'!$A$5:$CL$846,44,0),2)</f>
        <v>-1066018</v>
      </c>
      <c r="AT287" s="32">
        <f>ROUND(VLOOKUP($B287,'3.ข้อมูลงบทดลองปัจจุบัน'!$A$5:$CL$846,45,0),2)</f>
        <v>-72166.25</v>
      </c>
      <c r="AU287" s="32">
        <f>ROUND(VLOOKUP($B287,'3.ข้อมูลงบทดลองปัจจุบัน'!$A$5:$CL$846,46,0),2)</f>
        <v>-984364</v>
      </c>
      <c r="AV287" s="32">
        <f>ROUND(VLOOKUP($B287,'3.ข้อมูลงบทดลองปัจจุบัน'!$A$5:$CL$846,47,0),2)</f>
        <v>-25693.35</v>
      </c>
      <c r="AW287" s="32">
        <f>ROUND(VLOOKUP($B287,'3.ข้อมูลงบทดลองปัจจุบัน'!$A$5:$CL$846,48,0),2)</f>
        <v>-187207</v>
      </c>
      <c r="AX287" s="32">
        <f>ROUND(VLOOKUP($B287,'3.ข้อมูลงบทดลองปัจจุบัน'!$A$5:$CL$846,49,0),2)</f>
        <v>-280675.5</v>
      </c>
      <c r="AY287" s="32">
        <f>ROUND(VLOOKUP($B287,'3.ข้อมูลงบทดลองปัจจุบัน'!$A$5:$CL$846,50,0),2)</f>
        <v>-954257.65</v>
      </c>
      <c r="AZ287" s="32">
        <f>ROUND(VLOOKUP($B287,'3.ข้อมูลงบทดลองปัจจุบัน'!$A$5:$CL$846,51,0),2)</f>
        <v>-124691</v>
      </c>
      <c r="BA287" s="32">
        <f>ROUND(VLOOKUP($B287,'3.ข้อมูลงบทดลองปัจจุบัน'!$A$5:$CL$846,52,0),2)</f>
        <v>-63440</v>
      </c>
      <c r="BB287" s="32">
        <f>ROUND(VLOOKUP($B287,'3.ข้อมูลงบทดลองปัจจุบัน'!$A$5:$CL$846,53,0),2)</f>
        <v>-2362495.69</v>
      </c>
      <c r="BC287" s="32">
        <f>ROUND(VLOOKUP($B287,'3.ข้อมูลงบทดลองปัจจุบัน'!$A$5:$CL$846,54,0),2)</f>
        <v>-228419.5</v>
      </c>
      <c r="BD287" s="32">
        <f>ROUND(VLOOKUP($B287,'3.ข้อมูลงบทดลองปัจจุบัน'!$A$5:$CL$846,55,0),2)</f>
        <v>-25593166.25</v>
      </c>
      <c r="BE287" s="32">
        <f>ROUND(VLOOKUP($B287,'3.ข้อมูลงบทดลองปัจจุบัน'!$A$5:$CL$846,56,0),2)</f>
        <v>-3589994.81</v>
      </c>
      <c r="BF287" s="32">
        <f>ROUND(VLOOKUP($B287,'3.ข้อมูลงบทดลองปัจจุบัน'!$A$5:$CL$846,57,0),2)</f>
        <v>-37996</v>
      </c>
      <c r="BG287" s="32">
        <f>ROUND(VLOOKUP($B287,'3.ข้อมูลงบทดลองปัจจุบัน'!$A$5:$CL$846,58,0),2)</f>
        <v>0</v>
      </c>
      <c r="BH287" s="32">
        <f>ROUND(VLOOKUP($B287,'3.ข้อมูลงบทดลองปัจจุบัน'!$A$5:$CL$846,59,0),2)</f>
        <v>-2629626.25</v>
      </c>
      <c r="BI287" s="32">
        <f>ROUND(VLOOKUP($B287,'3.ข้อมูลงบทดลองปัจจุบัน'!$A$5:$CL$846,60,0),2)</f>
        <v>0</v>
      </c>
      <c r="BJ287" s="32">
        <f>ROUND(VLOOKUP($B287,'3.ข้อมูลงบทดลองปัจจุบัน'!$A$5:$CL$846,61,0),2)</f>
        <v>-74084</v>
      </c>
      <c r="BK287" s="32">
        <f>ROUND(VLOOKUP($B287,'3.ข้อมูลงบทดลองปัจจุบัน'!$A$5:$CL$846,62,0),2)</f>
        <v>-311869</v>
      </c>
      <c r="BL287" s="32">
        <f>ROUND(VLOOKUP($B287,'3.ข้อมูลงบทดลองปัจจุบัน'!$A$5:$CL$846,63,0),2)</f>
        <v>0</v>
      </c>
      <c r="BM287" s="32">
        <f>ROUND(VLOOKUP($B287,'3.ข้อมูลงบทดลองปัจจุบัน'!$A$5:$CL$846,64,0),2)</f>
        <v>-26620881.199999999</v>
      </c>
      <c r="BN287" s="32">
        <f>ROUND(VLOOKUP($B287,'3.ข้อมูลงบทดลองปัจจุบัน'!$A$5:$CL$846,65,0),2)</f>
        <v>-100943</v>
      </c>
      <c r="BO287" s="32">
        <f>ROUND(VLOOKUP($B287,'3.ข้อมูลงบทดลองปัจจุบัน'!$A$5:$CL$846,66,0),2)</f>
        <v>-21306.5</v>
      </c>
      <c r="BP287" s="32">
        <f>ROUND(VLOOKUP($B287,'3.ข้อมูลงบทดลองปัจจุบัน'!$A$5:$CL$846,67,0),2)</f>
        <v>-605594</v>
      </c>
      <c r="BQ287" s="32">
        <f>ROUND(VLOOKUP($B287,'3.ข้อมูลงบทดลองปัจจุบัน'!$A$5:$CL$846,68,0),2)</f>
        <v>-133710.04999999999</v>
      </c>
      <c r="BR287" s="32">
        <f>ROUND(VLOOKUP($B287,'3.ข้อมูลงบทดลองปัจจุบัน'!$A$5:$CL$846,69,0),2)</f>
        <v>0</v>
      </c>
      <c r="BS287" s="32">
        <f>ROUND(VLOOKUP($B287,'3.ข้อมูลงบทดลองปัจจุบัน'!$A$5:$CL$846,70,0),2)</f>
        <v>-101060542.5</v>
      </c>
      <c r="BT287" s="32">
        <f>ROUND(VLOOKUP($B287,'3.ข้อมูลงบทดลองปัจจุบัน'!$A$5:$CL$846,71,0),2)</f>
        <v>-182896.5</v>
      </c>
      <c r="BU287" s="32">
        <f>ROUND(VLOOKUP($B287,'3.ข้อมูลงบทดลองปัจจุบัน'!$A$5:$CL$846,72,0),2)</f>
        <v>-44551.15</v>
      </c>
      <c r="BV287" s="32">
        <f>ROUND(VLOOKUP($B287,'3.ข้อมูลงบทดลองปัจจุบัน'!$A$5:$CL$846,73,0),2)</f>
        <v>-9766534</v>
      </c>
      <c r="BW287" s="32">
        <f>ROUND(VLOOKUP($B287,'3.ข้อมูลงบทดลองปัจจุบัน'!$A$5:$CL$846,74,0),2)</f>
        <v>-201874</v>
      </c>
      <c r="BX287" s="32">
        <f>ROUND(VLOOKUP($B287,'3.ข้อมูลงบทดลองปัจจุบัน'!$A$5:$CL$846,75,0),2)</f>
        <v>-1880</v>
      </c>
      <c r="BY287" s="32">
        <f>ROUND(VLOOKUP($B287,'3.ข้อมูลงบทดลองปัจจุบัน'!$A$5:$CL$846,76,0),2)</f>
        <v>-2513085.75</v>
      </c>
      <c r="BZ287" s="32">
        <f>ROUND(VLOOKUP($B287,'3.ข้อมูลงบทดลองปัจจุบัน'!$A$5:$CL$846,77,0),2)</f>
        <v>-59180.2</v>
      </c>
      <c r="CA287" s="32">
        <f>ROUND(VLOOKUP($B287,'3.ข้อมูลงบทดลองปัจจุบัน'!$A$5:$CL$846,78,0),2)</f>
        <v>-197961</v>
      </c>
      <c r="CB287" s="32">
        <f>ROUND(VLOOKUP($B287,'3.ข้อมูลงบทดลองปัจจุบัน'!$A$5:$CL$846,79,0),2)</f>
        <v>-98886</v>
      </c>
      <c r="CC287" s="32">
        <f>ROUND(VLOOKUP($B287,'3.ข้อมูลงบทดลองปัจจุบัน'!$A$5:$CL$846,80,0),2)</f>
        <v>-29188</v>
      </c>
      <c r="CD287" s="32">
        <f>ROUND(VLOOKUP($B287,'3.ข้อมูลงบทดลองปัจจุบัน'!$A$5:$CL$846,81,0),2)</f>
        <v>-412508.25</v>
      </c>
      <c r="CE287" s="32">
        <f>ROUND(VLOOKUP($B287,'3.ข้อมูลงบทดลองปัจจุบัน'!$A$5:$CL$846,82,0),2)</f>
        <v>0</v>
      </c>
      <c r="CF287" s="32">
        <f>ROUND(VLOOKUP($B287,'3.ข้อมูลงบทดลองปัจจุบัน'!$A$5:$CL$846,83,0),2)</f>
        <v>-898002.13</v>
      </c>
      <c r="CG287" s="32">
        <f>ROUND(VLOOKUP($B287,'3.ข้อมูลงบทดลองปัจจุบัน'!$A$5:$CL$846,84,0),2)</f>
        <v>-1524</v>
      </c>
      <c r="CH287" s="32">
        <f>ROUND(VLOOKUP($B287,'3.ข้อมูลงบทดลองปัจจุบัน'!$A$5:$CL$846,85,0),2)</f>
        <v>-7518.75</v>
      </c>
      <c r="CI287" s="32">
        <f>ROUND(VLOOKUP($B287,'3.ข้อมูลงบทดลองปัจจุบัน'!$A$5:$CL$846,86,0),2)</f>
        <v>-820</v>
      </c>
      <c r="CJ287" s="32">
        <f>ROUND(VLOOKUP($B287,'3.ข้อมูลงบทดลองปัจจุบัน'!$A$5:$CL$846,87,0),2)</f>
        <v>-689525.5</v>
      </c>
      <c r="CK287" s="32">
        <f>ROUND(VLOOKUP($B287,'3.ข้อมูลงบทดลองปัจจุบัน'!$A$5:$CL$846,88,0),2)</f>
        <v>-442242</v>
      </c>
      <c r="CL287" s="32">
        <f>ROUND(VLOOKUP($B287,'3.ข้อมูลงบทดลองปัจจุบัน'!$A$5:$CL$846,89,0),2)</f>
        <v>-1371</v>
      </c>
      <c r="CM287" s="32">
        <f>ROUND(VLOOKUP($B287,'3.ข้อมูลงบทดลองปัจจุบัน'!$A$5:$CL$846,90,0),2)</f>
        <v>-108064.85</v>
      </c>
      <c r="CO287" s="75"/>
    </row>
    <row r="288" spans="1:94" x14ac:dyDescent="0.7">
      <c r="A288" s="119" t="s">
        <v>2332</v>
      </c>
      <c r="B288" s="101" t="s">
        <v>1307</v>
      </c>
      <c r="C288" s="120" t="s">
        <v>473</v>
      </c>
      <c r="D288" s="32">
        <f>ROUND(VLOOKUP($B288,'3.ข้อมูลงบทดลองปัจจุบัน'!$A$5:$CL$846,3,0),2)</f>
        <v>0</v>
      </c>
      <c r="E288" s="32">
        <f>ROUND(VLOOKUP($B288,'3.ข้อมูลงบทดลองปัจจุบัน'!$A$5:$CL$846,4,0),2)</f>
        <v>0</v>
      </c>
      <c r="F288" s="32">
        <f>ROUND(VLOOKUP($B288,'3.ข้อมูลงบทดลองปัจจุบัน'!$A$5:$CL$846,5,0),2)</f>
        <v>25215</v>
      </c>
      <c r="G288" s="32">
        <f>ROUND(VLOOKUP($B288,'3.ข้อมูลงบทดลองปัจจุบัน'!$A$5:$CL$846,6,0),2)</f>
        <v>1525970</v>
      </c>
      <c r="H288" s="32">
        <f>ROUND(VLOOKUP($B288,'3.ข้อมูลงบทดลองปัจจุบัน'!$A$5:$CL$846,7,0),2)</f>
        <v>639698</v>
      </c>
      <c r="I288" s="32">
        <f>ROUND(VLOOKUP($B288,'3.ข้อมูลงบทดลองปัจจุบัน'!$A$5:$CL$846,8,0),2)</f>
        <v>2955965.2</v>
      </c>
      <c r="J288" s="32">
        <f>ROUND(VLOOKUP($B288,'3.ข้อมูลงบทดลองปัจจุบัน'!$A$5:$CL$846,9,0),2)</f>
        <v>1947489.43</v>
      </c>
      <c r="K288" s="32">
        <f>ROUND(VLOOKUP($B288,'3.ข้อมูลงบทดลองปัจจุบัน'!$A$5:$CL$846,10,0),2)</f>
        <v>2687767.5</v>
      </c>
      <c r="L288" s="32">
        <f>ROUND(VLOOKUP($B288,'3.ข้อมูลงบทดลองปัจจุบัน'!$A$5:$CL$846,11,0),2)</f>
        <v>515158</v>
      </c>
      <c r="M288" s="32">
        <f>ROUND(VLOOKUP($B288,'3.ข้อมูลงบทดลองปัจจุบัน'!$A$5:$CL$846,12,0),2)</f>
        <v>69443</v>
      </c>
      <c r="N288" s="32">
        <f>ROUND(VLOOKUP($B288,'3.ข้อมูลงบทดลองปัจจุบัน'!$A$5:$CL$846,13,0),2)</f>
        <v>2776348.2</v>
      </c>
      <c r="O288" s="32">
        <f>ROUND(VLOOKUP($B288,'3.ข้อมูลงบทดลองปัจจุบัน'!$A$5:$CL$846,14,0),2)</f>
        <v>324316.5</v>
      </c>
      <c r="P288" s="32">
        <f>ROUND(VLOOKUP($B288,'3.ข้อมูลงบทดลองปัจจุบัน'!$A$5:$CL$846,15,0),2)</f>
        <v>1140845.6499999999</v>
      </c>
      <c r="Q288" s="32">
        <f>ROUND(VLOOKUP($B288,'3.ข้อมูลงบทดลองปัจจุบัน'!$A$5:$CL$846,16,0),2)</f>
        <v>2202172.75</v>
      </c>
      <c r="R288" s="32">
        <f>ROUND(VLOOKUP($B288,'3.ข้อมูลงบทดลองปัจจุบัน'!$A$5:$CL$846,17,0),2)</f>
        <v>3813173.5</v>
      </c>
      <c r="S288" s="32">
        <f>ROUND(VLOOKUP($B288,'3.ข้อมูลงบทดลองปัจจุบัน'!$A$5:$CL$846,18,0),2)</f>
        <v>149849</v>
      </c>
      <c r="T288" s="32">
        <f>ROUND(VLOOKUP($B288,'3.ข้อมูลงบทดลองปัจจุบัน'!$A$5:$CL$846,19,0),2)</f>
        <v>1550807.5</v>
      </c>
      <c r="U288" s="32">
        <f>ROUND(VLOOKUP($B288,'3.ข้อมูลงบทดลองปัจจุบัน'!$A$5:$CL$846,20,0),2)</f>
        <v>781383</v>
      </c>
      <c r="V288" s="32">
        <f>ROUND(VLOOKUP($B288,'3.ข้อมูลงบทดลองปัจจุบัน'!$A$5:$CL$846,21,0),2)</f>
        <v>3855.5</v>
      </c>
      <c r="W288" s="32">
        <f>ROUND(VLOOKUP($B288,'3.ข้อมูลงบทดลองปัจจุบัน'!$A$5:$CL$846,22,0),2)</f>
        <v>615988.25</v>
      </c>
      <c r="X288" s="32">
        <f>ROUND(VLOOKUP($B288,'3.ข้อมูลงบทดลองปัจจุบัน'!$A$5:$CL$846,23,0),2)</f>
        <v>4628.6499999999996</v>
      </c>
      <c r="Y288" s="32">
        <f>ROUND(VLOOKUP($B288,'3.ข้อมูลงบทดลองปัจจุบัน'!$A$5:$CL$846,24,0),2)</f>
        <v>3587806.2</v>
      </c>
      <c r="Z288" s="32">
        <f>ROUND(VLOOKUP($B288,'3.ข้อมูลงบทดลองปัจจุบัน'!$A$5:$CL$846,25,0),2)</f>
        <v>1142495</v>
      </c>
      <c r="AA288" s="32">
        <f>ROUND(VLOOKUP($B288,'3.ข้อมูลงบทดลองปัจจุบัน'!$A$5:$CL$846,26,0),2)</f>
        <v>2726854.37</v>
      </c>
      <c r="AB288" s="32">
        <f>ROUND(VLOOKUP($B288,'3.ข้อมูลงบทดลองปัจจุบัน'!$A$5:$CL$846,27,0),2)</f>
        <v>780287.12</v>
      </c>
      <c r="AC288" s="32">
        <f>ROUND(VLOOKUP($B288,'3.ข้อมูลงบทดลองปัจจุบัน'!$A$5:$CL$846,28,0),2)</f>
        <v>1236078.47</v>
      </c>
      <c r="AD288" s="32">
        <f>ROUND(VLOOKUP($B288,'3.ข้อมูลงบทดลองปัจจุบัน'!$A$5:$CL$846,29,0),2)</f>
        <v>0</v>
      </c>
      <c r="AE288" s="32">
        <f>ROUND(VLOOKUP($B288,'3.ข้อมูลงบทดลองปัจจุบัน'!$A$5:$CL$846,30,0),2)</f>
        <v>0</v>
      </c>
      <c r="AF288" s="32">
        <f>ROUND(VLOOKUP($B288,'3.ข้อมูลงบทดลองปัจจุบัน'!$A$5:$CL$846,31,0),2)</f>
        <v>0</v>
      </c>
      <c r="AG288" s="32">
        <f>ROUND(VLOOKUP($B288,'3.ข้อมูลงบทดลองปัจจุบัน'!$A$5:$CL$846,32,0),2)</f>
        <v>0</v>
      </c>
      <c r="AH288" s="32">
        <f>ROUND(VLOOKUP($B288,'3.ข้อมูลงบทดลองปัจจุบัน'!$A$5:$CL$846,33,0),2)</f>
        <v>0</v>
      </c>
      <c r="AI288" s="32">
        <f>ROUND(VLOOKUP($B288,'3.ข้อมูลงบทดลองปัจจุบัน'!$A$5:$CL$846,34,0),2)</f>
        <v>0</v>
      </c>
      <c r="AJ288" s="32">
        <f>ROUND(VLOOKUP($B288,'3.ข้อมูลงบทดลองปัจจุบัน'!$A$5:$CL$846,35,0),2)</f>
        <v>0</v>
      </c>
      <c r="AK288" s="32">
        <f>ROUND(VLOOKUP($B288,'3.ข้อมูลงบทดลองปัจจุบัน'!$A$5:$CL$846,36,0),2)</f>
        <v>0</v>
      </c>
      <c r="AL288" s="32">
        <f>ROUND(VLOOKUP($B288,'3.ข้อมูลงบทดลองปัจจุบัน'!$A$5:$CL$846,37,0),2)</f>
        <v>855201.5</v>
      </c>
      <c r="AM288" s="32">
        <f>ROUND(VLOOKUP($B288,'3.ข้อมูลงบทดลองปัจจุบัน'!$A$5:$CL$846,38,0),2)</f>
        <v>0</v>
      </c>
      <c r="AN288" s="32">
        <f>ROUND(VLOOKUP($B288,'3.ข้อมูลงบทดลองปัจจุบัน'!$A$5:$CL$846,39,0),2)</f>
        <v>6563</v>
      </c>
      <c r="AO288" s="32">
        <f>ROUND(VLOOKUP($B288,'3.ข้อมูลงบทดลองปัจจุบัน'!$A$5:$CL$846,40,0),2)</f>
        <v>12219</v>
      </c>
      <c r="AP288" s="32">
        <f>ROUND(VLOOKUP($B288,'3.ข้อมูลงบทดลองปัจจุบัน'!$A$5:$CL$846,41,0),2)</f>
        <v>77595</v>
      </c>
      <c r="AQ288" s="32">
        <f>ROUND(VLOOKUP($B288,'3.ข้อมูลงบทดลองปัจจุบัน'!$A$5:$CL$846,42,0),2)</f>
        <v>70</v>
      </c>
      <c r="AR288" s="32">
        <f>ROUND(VLOOKUP($B288,'3.ข้อมูลงบทดลองปัจจุบัน'!$A$5:$CL$846,43,0),2)</f>
        <v>1381</v>
      </c>
      <c r="AS288" s="32">
        <f>ROUND(VLOOKUP($B288,'3.ข้อมูลงบทดลองปัจจุบัน'!$A$5:$CL$846,44,0),2)</f>
        <v>16590</v>
      </c>
      <c r="AT288" s="32">
        <f>ROUND(VLOOKUP($B288,'3.ข้อมูลงบทดลองปัจจุบัน'!$A$5:$CL$846,45,0),2)</f>
        <v>6169.75</v>
      </c>
      <c r="AU288" s="32">
        <f>ROUND(VLOOKUP($B288,'3.ข้อมูลงบทดลองปัจจุบัน'!$A$5:$CL$846,46,0),2)</f>
        <v>61481</v>
      </c>
      <c r="AV288" s="32">
        <f>ROUND(VLOOKUP($B288,'3.ข้อมูลงบทดลองปัจจุบัน'!$A$5:$CL$846,47,0),2)</f>
        <v>7585047</v>
      </c>
      <c r="AW288" s="32">
        <f>ROUND(VLOOKUP($B288,'3.ข้อมูลงบทดลองปัจจุบัน'!$A$5:$CL$846,48,0),2)</f>
        <v>7767</v>
      </c>
      <c r="AX288" s="32">
        <f>ROUND(VLOOKUP($B288,'3.ข้อมูลงบทดลองปัจจุบัน'!$A$5:$CL$846,49,0),2)</f>
        <v>44450.25</v>
      </c>
      <c r="AY288" s="32">
        <f>ROUND(VLOOKUP($B288,'3.ข้อมูลงบทดลองปัจจุบัน'!$A$5:$CL$846,50,0),2)</f>
        <v>0</v>
      </c>
      <c r="AZ288" s="32">
        <f>ROUND(VLOOKUP($B288,'3.ข้อมูลงบทดลองปัจจุบัน'!$A$5:$CL$846,51,0),2)</f>
        <v>10773</v>
      </c>
      <c r="BA288" s="32">
        <f>ROUND(VLOOKUP($B288,'3.ข้อมูลงบทดลองปัจจุบัน'!$A$5:$CL$846,52,0),2)</f>
        <v>210</v>
      </c>
      <c r="BB288" s="32">
        <f>ROUND(VLOOKUP($B288,'3.ข้อมูลงบทดลองปัจจุบัน'!$A$5:$CL$846,53,0),2)</f>
        <v>6176921.25</v>
      </c>
      <c r="BC288" s="32">
        <f>ROUND(VLOOKUP($B288,'3.ข้อมูลงบทดลองปัจจุบัน'!$A$5:$CL$846,54,0),2)</f>
        <v>0</v>
      </c>
      <c r="BD288" s="32">
        <f>ROUND(VLOOKUP($B288,'3.ข้อมูลงบทดลองปัจจุบัน'!$A$5:$CL$846,55,0),2)</f>
        <v>45978.87</v>
      </c>
      <c r="BE288" s="32">
        <f>ROUND(VLOOKUP($B288,'3.ข้อมูลงบทดลองปัจจุบัน'!$A$5:$CL$846,56,0),2)</f>
        <v>3724833.5</v>
      </c>
      <c r="BF288" s="32">
        <f>ROUND(VLOOKUP($B288,'3.ข้อมูลงบทดลองปัจจุบัน'!$A$5:$CL$846,57,0),2)</f>
        <v>3656495.6</v>
      </c>
      <c r="BG288" s="32">
        <f>ROUND(VLOOKUP($B288,'3.ข้อมูลงบทดลองปัจจุบัน'!$A$5:$CL$846,58,0),2)</f>
        <v>1321149.8</v>
      </c>
      <c r="BH288" s="32">
        <f>ROUND(VLOOKUP($B288,'3.ข้อมูลงบทดลองปัจจุบัน'!$A$5:$CL$846,59,0),2)</f>
        <v>164878</v>
      </c>
      <c r="BI288" s="32">
        <f>ROUND(VLOOKUP($B288,'3.ข้อมูลงบทดลองปัจจุบัน'!$A$5:$CL$846,60,0),2)</f>
        <v>-3745</v>
      </c>
      <c r="BJ288" s="32">
        <f>ROUND(VLOOKUP($B288,'3.ข้อมูลงบทดลองปัจจุบัน'!$A$5:$CL$846,61,0),2)</f>
        <v>719725.66</v>
      </c>
      <c r="BK288" s="32">
        <f>ROUND(VLOOKUP($B288,'3.ข้อมูลงบทดลองปัจจุบัน'!$A$5:$CL$846,62,0),2)</f>
        <v>1097128.75</v>
      </c>
      <c r="BL288" s="32">
        <f>ROUND(VLOOKUP($B288,'3.ข้อมูลงบทดลองปัจจุบัน'!$A$5:$CL$846,63,0),2)</f>
        <v>762120.3</v>
      </c>
      <c r="BM288" s="32">
        <f>ROUND(VLOOKUP($B288,'3.ข้อมูลงบทดลองปัจจุบัน'!$A$5:$CL$846,64,0),2)</f>
        <v>1928323.35</v>
      </c>
      <c r="BN288" s="32">
        <f>ROUND(VLOOKUP($B288,'3.ข้อมูลงบทดลองปัจจุบัน'!$A$5:$CL$846,65,0),2)</f>
        <v>9973</v>
      </c>
      <c r="BO288" s="32">
        <f>ROUND(VLOOKUP($B288,'3.ข้อมูลงบทดลองปัจจุบัน'!$A$5:$CL$846,66,0),2)</f>
        <v>33916</v>
      </c>
      <c r="BP288" s="32">
        <f>ROUND(VLOOKUP($B288,'3.ข้อมูลงบทดลองปัจจุบัน'!$A$5:$CL$846,67,0),2)</f>
        <v>51678</v>
      </c>
      <c r="BQ288" s="32">
        <f>ROUND(VLOOKUP($B288,'3.ข้อมูลงบทดลองปัจจุบัน'!$A$5:$CL$846,68,0),2)</f>
        <v>2576.5</v>
      </c>
      <c r="BR288" s="32">
        <f>ROUND(VLOOKUP($B288,'3.ข้อมูลงบทดลองปัจจุบัน'!$A$5:$CL$846,69,0),2)</f>
        <v>0</v>
      </c>
      <c r="BS288" s="32">
        <f>ROUND(VLOOKUP($B288,'3.ข้อมูลงบทดลองปัจจุบัน'!$A$5:$CL$846,70,0),2)</f>
        <v>3608073.5</v>
      </c>
      <c r="BT288" s="32">
        <f>ROUND(VLOOKUP($B288,'3.ข้อมูลงบทดลองปัจจุบัน'!$A$5:$CL$846,71,0),2)</f>
        <v>7269928.4800000004</v>
      </c>
      <c r="BU288" s="32">
        <f>ROUND(VLOOKUP($B288,'3.ข้อมูลงบทดลองปัจจุบัน'!$A$5:$CL$846,72,0),2)</f>
        <v>9421724</v>
      </c>
      <c r="BV288" s="32">
        <f>ROUND(VLOOKUP($B288,'3.ข้อมูลงบทดลองปัจจุบัน'!$A$5:$CL$846,73,0),2)</f>
        <v>4683442.5999999996</v>
      </c>
      <c r="BW288" s="32">
        <f>ROUND(VLOOKUP($B288,'3.ข้อมูลงบทดลองปัจจุบัน'!$A$5:$CL$846,74,0),2)</f>
        <v>1155391</v>
      </c>
      <c r="BX288" s="32">
        <f>ROUND(VLOOKUP($B288,'3.ข้อมูลงบทดลองปัจจุบัน'!$A$5:$CL$846,75,0),2)</f>
        <v>3070581</v>
      </c>
      <c r="BY288" s="32">
        <f>ROUND(VLOOKUP($B288,'3.ข้อมูลงบทดลองปัจจุบัน'!$A$5:$CL$846,76,0),2)</f>
        <v>7786148.2300000004</v>
      </c>
      <c r="BZ288" s="32">
        <f>ROUND(VLOOKUP($B288,'3.ข้อมูลงบทดลองปัจจุบัน'!$A$5:$CL$846,77,0),2)</f>
        <v>4102853.75</v>
      </c>
      <c r="CA288" s="32">
        <f>ROUND(VLOOKUP($B288,'3.ข้อมูลงบทดลองปัจจุบัน'!$A$5:$CL$846,78,0),2)</f>
        <v>2078030.14</v>
      </c>
      <c r="CB288" s="32">
        <f>ROUND(VLOOKUP($B288,'3.ข้อมูลงบทดลองปัจจุบัน'!$A$5:$CL$846,79,0),2)</f>
        <v>5367284.9000000004</v>
      </c>
      <c r="CC288" s="32">
        <f>ROUND(VLOOKUP($B288,'3.ข้อมูลงบทดลองปัจจุบัน'!$A$5:$CL$846,80,0),2)</f>
        <v>4758070</v>
      </c>
      <c r="CD288" s="32">
        <f>ROUND(VLOOKUP($B288,'3.ข้อมูลงบทดลองปัจจุบัน'!$A$5:$CL$846,81,0),2)</f>
        <v>10785922.77</v>
      </c>
      <c r="CE288" s="32">
        <f>ROUND(VLOOKUP($B288,'3.ข้อมูลงบทดลองปัจจุบัน'!$A$5:$CL$846,82,0),2)</f>
        <v>4276224</v>
      </c>
      <c r="CF288" s="32">
        <f>ROUND(VLOOKUP($B288,'3.ข้อมูลงบทดลองปัจจุบัน'!$A$5:$CL$846,83,0),2)</f>
        <v>9655645.8499999996</v>
      </c>
      <c r="CG288" s="32">
        <f>ROUND(VLOOKUP($B288,'3.ข้อมูลงบทดลองปัจจุบัน'!$A$5:$CL$846,84,0),2)</f>
        <v>3862154.53</v>
      </c>
      <c r="CH288" s="32">
        <f>ROUND(VLOOKUP($B288,'3.ข้อมูลงบทดลองปัจจุบัน'!$A$5:$CL$846,85,0),2)</f>
        <v>3826533.69</v>
      </c>
      <c r="CI288" s="32">
        <f>ROUND(VLOOKUP($B288,'3.ข้อมูลงบทดลองปัจจุบัน'!$A$5:$CL$846,86,0),2)</f>
        <v>0</v>
      </c>
      <c r="CJ288" s="32">
        <f>ROUND(VLOOKUP($B288,'3.ข้อมูลงบทดลองปัจจุบัน'!$A$5:$CL$846,87,0),2)</f>
        <v>3169600</v>
      </c>
      <c r="CK288" s="32">
        <f>ROUND(VLOOKUP($B288,'3.ข้อมูลงบทดลองปัจจุบัน'!$A$5:$CL$846,88,0),2)</f>
        <v>5789195.2999999998</v>
      </c>
      <c r="CL288" s="32">
        <f>ROUND(VLOOKUP($B288,'3.ข้อมูลงบทดลองปัจจุบัน'!$A$5:$CL$846,89,0),2)</f>
        <v>3688031.83</v>
      </c>
      <c r="CM288" s="32">
        <f>ROUND(VLOOKUP($B288,'3.ข้อมูลงบทดลองปัจจุบัน'!$A$5:$CL$846,90,0),2)</f>
        <v>4192799</v>
      </c>
      <c r="CO288" s="75"/>
    </row>
    <row r="289" spans="1:94" x14ac:dyDescent="0.7">
      <c r="A289" s="119" t="s">
        <v>2332</v>
      </c>
      <c r="B289" s="101" t="s">
        <v>476</v>
      </c>
      <c r="C289" s="120" t="s">
        <v>477</v>
      </c>
      <c r="D289" s="32">
        <f>ROUND(VLOOKUP($B289,'3.ข้อมูลงบทดลองปัจจุบัน'!$A$5:$CL$846,3,0),2)</f>
        <v>0</v>
      </c>
      <c r="E289" s="32">
        <f>ROUND(VLOOKUP($B289,'3.ข้อมูลงบทดลองปัจจุบัน'!$A$5:$CL$846,4,0),2)</f>
        <v>0</v>
      </c>
      <c r="F289" s="32">
        <f>ROUND(VLOOKUP($B289,'3.ข้อมูลงบทดลองปัจจุบัน'!$A$5:$CL$846,5,0),2)</f>
        <v>0</v>
      </c>
      <c r="G289" s="32">
        <f>ROUND(VLOOKUP($B289,'3.ข้อมูลงบทดลองปัจจุบัน'!$A$5:$CL$846,6,0),2)</f>
        <v>0</v>
      </c>
      <c r="H289" s="32">
        <f>ROUND(VLOOKUP($B289,'3.ข้อมูลงบทดลองปัจจุบัน'!$A$5:$CL$846,7,0),2)</f>
        <v>4161246.25</v>
      </c>
      <c r="I289" s="32">
        <f>ROUND(VLOOKUP($B289,'3.ข้อมูลงบทดลองปัจจุบัน'!$A$5:$CL$846,8,0),2)</f>
        <v>0</v>
      </c>
      <c r="J289" s="32">
        <f>ROUND(VLOOKUP($B289,'3.ข้อมูลงบทดลองปัจจุบัน'!$A$5:$CL$846,9,0),2)</f>
        <v>0</v>
      </c>
      <c r="K289" s="32">
        <f>ROUND(VLOOKUP($B289,'3.ข้อมูลงบทดลองปัจจุบัน'!$A$5:$CL$846,10,0),2)</f>
        <v>0</v>
      </c>
      <c r="L289" s="32">
        <f>ROUND(VLOOKUP($B289,'3.ข้อมูลงบทดลองปัจจุบัน'!$A$5:$CL$846,11,0),2)</f>
        <v>0</v>
      </c>
      <c r="M289" s="32">
        <f>ROUND(VLOOKUP($B289,'3.ข้อมูลงบทดลองปัจจุบัน'!$A$5:$CL$846,12,0),2)</f>
        <v>0</v>
      </c>
      <c r="N289" s="32">
        <f>ROUND(VLOOKUP($B289,'3.ข้อมูลงบทดลองปัจจุบัน'!$A$5:$CL$846,13,0),2)</f>
        <v>0</v>
      </c>
      <c r="O289" s="32">
        <f>ROUND(VLOOKUP($B289,'3.ข้อมูลงบทดลองปัจจุบัน'!$A$5:$CL$846,14,0),2)</f>
        <v>0</v>
      </c>
      <c r="P289" s="32">
        <f>ROUND(VLOOKUP($B289,'3.ข้อมูลงบทดลองปัจจุบัน'!$A$5:$CL$846,15,0),2)</f>
        <v>7932873.6399999997</v>
      </c>
      <c r="Q289" s="32">
        <f>ROUND(VLOOKUP($B289,'3.ข้อมูลงบทดลองปัจจุบัน'!$A$5:$CL$846,16,0),2)</f>
        <v>0</v>
      </c>
      <c r="R289" s="32">
        <f>ROUND(VLOOKUP($B289,'3.ข้อมูลงบทดลองปัจจุบัน'!$A$5:$CL$846,17,0),2)</f>
        <v>0</v>
      </c>
      <c r="S289" s="32">
        <f>ROUND(VLOOKUP($B289,'3.ข้อมูลงบทดลองปัจจุบัน'!$A$5:$CL$846,18,0),2)</f>
        <v>4860641.3099999996</v>
      </c>
      <c r="T289" s="32">
        <f>ROUND(VLOOKUP($B289,'3.ข้อมูลงบทดลองปัจจุบัน'!$A$5:$CL$846,19,0),2)</f>
        <v>0</v>
      </c>
      <c r="U289" s="32">
        <f>ROUND(VLOOKUP($B289,'3.ข้อมูลงบทดลองปัจจุบัน'!$A$5:$CL$846,20,0),2)</f>
        <v>4059516.05</v>
      </c>
      <c r="V289" s="32">
        <f>ROUND(VLOOKUP($B289,'3.ข้อมูลงบทดลองปัจจุบัน'!$A$5:$CL$846,21,0),2)</f>
        <v>0</v>
      </c>
      <c r="W289" s="32">
        <f>ROUND(VLOOKUP($B289,'3.ข้อมูลงบทดลองปัจจุบัน'!$A$5:$CL$846,22,0),2)</f>
        <v>3894204.49</v>
      </c>
      <c r="X289" s="32">
        <f>ROUND(VLOOKUP($B289,'3.ข้อมูลงบทดลองปัจจุบัน'!$A$5:$CL$846,23,0),2)</f>
        <v>0</v>
      </c>
      <c r="Y289" s="32">
        <f>ROUND(VLOOKUP($B289,'3.ข้อมูลงบทดลองปัจจุบัน'!$A$5:$CL$846,24,0),2)</f>
        <v>0</v>
      </c>
      <c r="Z289" s="32">
        <f>ROUND(VLOOKUP($B289,'3.ข้อมูลงบทดลองปัจจุบัน'!$A$5:$CL$846,25,0),2)</f>
        <v>0</v>
      </c>
      <c r="AA289" s="32">
        <f>ROUND(VLOOKUP($B289,'3.ข้อมูลงบทดลองปัจจุบัน'!$A$5:$CL$846,26,0),2)</f>
        <v>4835208.7699999996</v>
      </c>
      <c r="AB289" s="32">
        <f>ROUND(VLOOKUP($B289,'3.ข้อมูลงบทดลองปัจจุบัน'!$A$5:$CL$846,27,0),2)</f>
        <v>5135813.7</v>
      </c>
      <c r="AC289" s="32">
        <f>ROUND(VLOOKUP($B289,'3.ข้อมูลงบทดลองปัจจุบัน'!$A$5:$CL$846,28,0),2)</f>
        <v>0</v>
      </c>
      <c r="AD289" s="32">
        <f>ROUND(VLOOKUP($B289,'3.ข้อมูลงบทดลองปัจจุบัน'!$A$5:$CL$846,29,0),2)</f>
        <v>0</v>
      </c>
      <c r="AE289" s="32">
        <f>ROUND(VLOOKUP($B289,'3.ข้อมูลงบทดลองปัจจุบัน'!$A$5:$CL$846,30,0),2)</f>
        <v>0</v>
      </c>
      <c r="AF289" s="32">
        <f>ROUND(VLOOKUP($B289,'3.ข้อมูลงบทดลองปัจจุบัน'!$A$5:$CL$846,31,0),2)</f>
        <v>0</v>
      </c>
      <c r="AG289" s="32">
        <f>ROUND(VLOOKUP($B289,'3.ข้อมูลงบทดลองปัจจุบัน'!$A$5:$CL$846,32,0),2)</f>
        <v>4173962.52</v>
      </c>
      <c r="AH289" s="32">
        <f>ROUND(VLOOKUP($B289,'3.ข้อมูลงบทดลองปัจจุบัน'!$A$5:$CL$846,33,0),2)</f>
        <v>4313841.53</v>
      </c>
      <c r="AI289" s="32">
        <f>ROUND(VLOOKUP($B289,'3.ข้อมูลงบทดลองปัจจุบัน'!$A$5:$CL$846,34,0),2)</f>
        <v>5216696.99</v>
      </c>
      <c r="AJ289" s="32">
        <f>ROUND(VLOOKUP($B289,'3.ข้อมูลงบทดลองปัจจุบัน'!$A$5:$CL$846,35,0),2)</f>
        <v>0</v>
      </c>
      <c r="AK289" s="32">
        <f>ROUND(VLOOKUP($B289,'3.ข้อมูลงบทดลองปัจจุบัน'!$A$5:$CL$846,36,0),2)</f>
        <v>0</v>
      </c>
      <c r="AL289" s="32">
        <f>ROUND(VLOOKUP($B289,'3.ข้อมูลงบทดลองปัจจุบัน'!$A$5:$CL$846,37,0),2)</f>
        <v>0</v>
      </c>
      <c r="AM289" s="32">
        <f>ROUND(VLOOKUP($B289,'3.ข้อมูลงบทดลองปัจจุบัน'!$A$5:$CL$846,38,0),2)</f>
        <v>0</v>
      </c>
      <c r="AN289" s="32">
        <f>ROUND(VLOOKUP($B289,'3.ข้อมูลงบทดลองปัจจุบัน'!$A$5:$CL$846,39,0),2)</f>
        <v>0</v>
      </c>
      <c r="AO289" s="32">
        <f>ROUND(VLOOKUP($B289,'3.ข้อมูลงบทดลองปัจจุบัน'!$A$5:$CL$846,40,0),2)</f>
        <v>0</v>
      </c>
      <c r="AP289" s="32">
        <f>ROUND(VLOOKUP($B289,'3.ข้อมูลงบทดลองปัจจุบัน'!$A$5:$CL$846,41,0),2)</f>
        <v>0</v>
      </c>
      <c r="AQ289" s="32">
        <f>ROUND(VLOOKUP($B289,'3.ข้อมูลงบทดลองปัจจุบัน'!$A$5:$CL$846,42,0),2)</f>
        <v>0</v>
      </c>
      <c r="AR289" s="32">
        <f>ROUND(VLOOKUP($B289,'3.ข้อมูลงบทดลองปัจจุบัน'!$A$5:$CL$846,43,0),2)</f>
        <v>4008650.96</v>
      </c>
      <c r="AS289" s="32">
        <f>ROUND(VLOOKUP($B289,'3.ข้อมูลงบทดลองปัจจุบัน'!$A$5:$CL$846,44,0),2)</f>
        <v>5314920.03</v>
      </c>
      <c r="AT289" s="32">
        <f>ROUND(VLOOKUP($B289,'3.ข้อมูลงบทดลองปัจจุบัน'!$A$5:$CL$846,45,0),2)</f>
        <v>0</v>
      </c>
      <c r="AU289" s="32">
        <f>ROUND(VLOOKUP($B289,'3.ข้อมูลงบทดลองปัจจุบัน'!$A$5:$CL$846,46,0),2)</f>
        <v>0</v>
      </c>
      <c r="AV289" s="32">
        <f>ROUND(VLOOKUP($B289,'3.ข้อมูลงบทดลองปัจจุบัน'!$A$5:$CL$846,47,0),2)</f>
        <v>0</v>
      </c>
      <c r="AW289" s="32">
        <f>ROUND(VLOOKUP($B289,'3.ข้อมูลงบทดลองปัจจุบัน'!$A$5:$CL$846,48,0),2)</f>
        <v>0</v>
      </c>
      <c r="AX289" s="32">
        <f>ROUND(VLOOKUP($B289,'3.ข้อมูลงบทดลองปัจจุบัน'!$A$5:$CL$846,49,0),2)</f>
        <v>0</v>
      </c>
      <c r="AY289" s="32">
        <f>ROUND(VLOOKUP($B289,'3.ข้อมูลงบทดลองปัจจุบัน'!$A$5:$CL$846,50,0),2)</f>
        <v>0</v>
      </c>
      <c r="AZ289" s="32">
        <f>ROUND(VLOOKUP($B289,'3.ข้อมูลงบทดลองปัจจุบัน'!$A$5:$CL$846,51,0),2)</f>
        <v>0</v>
      </c>
      <c r="BA289" s="32">
        <f>ROUND(VLOOKUP($B289,'3.ข้อมูลงบทดลองปัจจุบัน'!$A$5:$CL$846,52,0),2)</f>
        <v>0</v>
      </c>
      <c r="BB289" s="32">
        <f>ROUND(VLOOKUP($B289,'3.ข้อมูลงบทดลองปัจจุบัน'!$A$5:$CL$846,53,0),2)</f>
        <v>5520090.0300000003</v>
      </c>
      <c r="BC289" s="32">
        <f>ROUND(VLOOKUP($B289,'3.ข้อมูลงบทดลองปัจจุบัน'!$A$5:$CL$846,54,0),2)</f>
        <v>0</v>
      </c>
      <c r="BD289" s="32">
        <f>ROUND(VLOOKUP($B289,'3.ข้อมูลงบทดลองปัจจุบัน'!$A$5:$CL$846,55,0),2)</f>
        <v>0</v>
      </c>
      <c r="BE289" s="32">
        <f>ROUND(VLOOKUP($B289,'3.ข้อมูลงบทดลองปัจจุบัน'!$A$5:$CL$846,56,0),2)</f>
        <v>0</v>
      </c>
      <c r="BF289" s="32">
        <f>ROUND(VLOOKUP($B289,'3.ข้อมูลงบทดลองปัจจุบัน'!$A$5:$CL$846,57,0),2)</f>
        <v>0</v>
      </c>
      <c r="BG289" s="32">
        <f>ROUND(VLOOKUP($B289,'3.ข้อมูลงบทดลองปัจจุบัน'!$A$5:$CL$846,58,0),2)</f>
        <v>4173962.52</v>
      </c>
      <c r="BH289" s="32">
        <f>ROUND(VLOOKUP($B289,'3.ข้อมูลงบทดลองปัจจุบัน'!$A$5:$CL$846,59,0),2)</f>
        <v>4474700.0199999996</v>
      </c>
      <c r="BI289" s="32">
        <f>ROUND(VLOOKUP($B289,'3.ข้อมูลงบทดลองปัจจุบัน'!$A$5:$CL$846,60,0),2)</f>
        <v>0</v>
      </c>
      <c r="BJ289" s="32">
        <f>ROUND(VLOOKUP($B289,'3.ข้อมูลงบทดลองปัจจุบัน'!$A$5:$CL$846,61,0),2)</f>
        <v>0</v>
      </c>
      <c r="BK289" s="32">
        <f>ROUND(VLOOKUP($B289,'3.ข้อมูลงบทดลองปัจจุบัน'!$A$5:$CL$846,62,0),2)</f>
        <v>0</v>
      </c>
      <c r="BL289" s="32">
        <f>ROUND(VLOOKUP($B289,'3.ข้อมูลงบทดลองปัจจุบัน'!$A$5:$CL$846,63,0),2)</f>
        <v>0</v>
      </c>
      <c r="BM289" s="32">
        <f>ROUND(VLOOKUP($B289,'3.ข้อมูลงบทดลองปัจจุบัน'!$A$5:$CL$846,64,0),2)</f>
        <v>0</v>
      </c>
      <c r="BN289" s="32">
        <f>ROUND(VLOOKUP($B289,'3.ข้อมูลงบทดลองปัจจุบัน'!$A$5:$CL$846,65,0),2)</f>
        <v>0</v>
      </c>
      <c r="BO289" s="32">
        <f>ROUND(VLOOKUP($B289,'3.ข้อมูลงบทดลองปัจจุบัน'!$A$5:$CL$846,66,0),2)</f>
        <v>0</v>
      </c>
      <c r="BP289" s="32">
        <f>ROUND(VLOOKUP($B289,'3.ข้อมูลงบทดลองปัจจุบัน'!$A$5:$CL$846,67,0),2)</f>
        <v>0</v>
      </c>
      <c r="BQ289" s="32">
        <f>ROUND(VLOOKUP($B289,'3.ข้อมูลงบทดลองปัจจุบัน'!$A$5:$CL$846,68,0),2)</f>
        <v>5267562.08</v>
      </c>
      <c r="BR289" s="32">
        <f>ROUND(VLOOKUP($B289,'3.ข้อมูลงบทดลองปัจจุบัน'!$A$5:$CL$846,69,0),2)</f>
        <v>0</v>
      </c>
      <c r="BS289" s="32">
        <f>ROUND(VLOOKUP($B289,'3.ข้อมูลงบทดลองปัจจุบัน'!$A$5:$CL$846,70,0),2)</f>
        <v>0</v>
      </c>
      <c r="BT289" s="32">
        <f>ROUND(VLOOKUP($B289,'3.ข้อมูลงบทดลองปัจจุบัน'!$A$5:$CL$846,71,0),2)</f>
        <v>0</v>
      </c>
      <c r="BU289" s="32">
        <f>ROUND(VLOOKUP($B289,'3.ข้อมูลงบทดลองปัจจุบัน'!$A$5:$CL$846,72,0),2)</f>
        <v>0</v>
      </c>
      <c r="BV289" s="32">
        <f>ROUND(VLOOKUP($B289,'3.ข้อมูลงบทดลองปัจจุบัน'!$A$5:$CL$846,73,0),2)</f>
        <v>5090210.03</v>
      </c>
      <c r="BW289" s="32">
        <f>ROUND(VLOOKUP($B289,'3.ข้อมูลงบทดลองปัจจุบัน'!$A$5:$CL$846,74,0),2)</f>
        <v>0</v>
      </c>
      <c r="BX289" s="32">
        <f>ROUND(VLOOKUP($B289,'3.ข้อมูลงบทดลองปัจจุบัน'!$A$5:$CL$846,75,0),2)</f>
        <v>0</v>
      </c>
      <c r="BY289" s="32">
        <f>ROUND(VLOOKUP($B289,'3.ข้อมูลงบทดลองปัจจุบัน'!$A$5:$CL$846,76,0),2)</f>
        <v>0</v>
      </c>
      <c r="BZ289" s="32">
        <f>ROUND(VLOOKUP($B289,'3.ข้อมูลงบทดลองปัจจุบัน'!$A$5:$CL$846,77,0),2)</f>
        <v>0</v>
      </c>
      <c r="CA289" s="32">
        <f>ROUND(VLOOKUP($B289,'3.ข้อมูลงบทดลองปัจจุบัน'!$A$5:$CL$846,78,0),2)</f>
        <v>0</v>
      </c>
      <c r="CB289" s="32">
        <f>ROUND(VLOOKUP($B289,'3.ข้อมูลงบทดลองปัจจุบัน'!$A$5:$CL$846,79,0),2)</f>
        <v>0</v>
      </c>
      <c r="CC289" s="32">
        <f>ROUND(VLOOKUP($B289,'3.ข้อมูลงบทดลองปัจจุบัน'!$A$5:$CL$846,80,0),2)</f>
        <v>0</v>
      </c>
      <c r="CD289" s="32">
        <f>ROUND(VLOOKUP($B289,'3.ข้อมูลงบทดลองปัจจุบัน'!$A$5:$CL$846,81,0),2)</f>
        <v>0</v>
      </c>
      <c r="CE289" s="32">
        <f>ROUND(VLOOKUP($B289,'3.ข้อมูลงบทดลองปัจจุบัน'!$A$5:$CL$846,82,0),2)</f>
        <v>4708046.03</v>
      </c>
      <c r="CF289" s="32">
        <f>ROUND(VLOOKUP($B289,'3.ข้อมูลงบทดลองปัจจุบัน'!$A$5:$CL$846,83,0),2)</f>
        <v>0</v>
      </c>
      <c r="CG289" s="32">
        <f>ROUND(VLOOKUP($B289,'3.ข้อมูลงบทดลองปัจจุบัน'!$A$5:$CL$846,84,0),2)</f>
        <v>0</v>
      </c>
      <c r="CH289" s="32">
        <f>ROUND(VLOOKUP($B289,'3.ข้อมูลงบทดลองปัจจุบัน'!$A$5:$CL$846,85,0),2)</f>
        <v>0</v>
      </c>
      <c r="CI289" s="32">
        <f>ROUND(VLOOKUP($B289,'3.ข้อมูลงบทดลองปัจจุบัน'!$A$5:$CL$846,86,0),2)</f>
        <v>4682613.4800000004</v>
      </c>
      <c r="CJ289" s="32">
        <f>ROUND(VLOOKUP($B289,'3.ข้อมูลงบทดลองปัจจุบัน'!$A$5:$CL$846,87,0),2)</f>
        <v>0</v>
      </c>
      <c r="CK289" s="32">
        <f>ROUND(VLOOKUP($B289,'3.ข้อมูลงบทดลองปัจจุบัน'!$A$5:$CL$846,88,0),2)</f>
        <v>0</v>
      </c>
      <c r="CL289" s="32">
        <f>ROUND(VLOOKUP($B289,'3.ข้อมูลงบทดลองปัจจุบัน'!$A$5:$CL$846,89,0),2)</f>
        <v>0</v>
      </c>
      <c r="CM289" s="32">
        <f>ROUND(VLOOKUP($B289,'3.ข้อมูลงบทดลองปัจจุบัน'!$A$5:$CL$846,90,0),2)</f>
        <v>0</v>
      </c>
      <c r="CO289" s="75"/>
    </row>
    <row r="290" spans="1:94" x14ac:dyDescent="0.7">
      <c r="A290" s="119" t="s">
        <v>2332</v>
      </c>
      <c r="B290" s="101" t="s">
        <v>478</v>
      </c>
      <c r="C290" s="120" t="s">
        <v>479</v>
      </c>
      <c r="D290" s="32">
        <f>ROUND(VLOOKUP($B290,'3.ข้อมูลงบทดลองปัจจุบัน'!$A$5:$CL$846,3,0),2)</f>
        <v>6156566.8399999999</v>
      </c>
      <c r="E290" s="32">
        <f>ROUND(VLOOKUP($B290,'3.ข้อมูลงบทดลองปัจจุบัน'!$A$5:$CL$846,4,0),2)</f>
        <v>2036399.64</v>
      </c>
      <c r="F290" s="32">
        <f>ROUND(VLOOKUP($B290,'3.ข้อมูลงบทดลองปัจจุบัน'!$A$5:$CL$846,5,0),2)</f>
        <v>2251892.7799999998</v>
      </c>
      <c r="G290" s="32">
        <f>ROUND(VLOOKUP($B290,'3.ข้อมูลงบทดลองปัจจุบัน'!$A$5:$CL$846,6,0),2)</f>
        <v>1348738.27</v>
      </c>
      <c r="H290" s="32">
        <f>ROUND(VLOOKUP($B290,'3.ข้อมูลงบทดลองปัจจุบัน'!$A$5:$CL$846,7,0),2)</f>
        <v>1405680.41</v>
      </c>
      <c r="I290" s="32">
        <f>ROUND(VLOOKUP($B290,'3.ข้อมูลงบทดลองปัจจุบัน'!$A$5:$CL$846,8,0),2)</f>
        <v>4331160.28</v>
      </c>
      <c r="J290" s="32">
        <f>ROUND(VLOOKUP($B290,'3.ข้อมูลงบทดลองปัจจุบัน'!$A$5:$CL$846,9,0),2)</f>
        <v>5235048.0999999996</v>
      </c>
      <c r="K290" s="32">
        <f>ROUND(VLOOKUP($B290,'3.ข้อมูลงบทดลองปัจจุบัน'!$A$5:$CL$846,10,0),2)</f>
        <v>3173972.04</v>
      </c>
      <c r="L290" s="32">
        <f>ROUND(VLOOKUP($B290,'3.ข้อมูลงบทดลองปัจจุบัน'!$A$5:$CL$846,11,0),2)</f>
        <v>3429176.84</v>
      </c>
      <c r="M290" s="32">
        <f>ROUND(VLOOKUP($B290,'3.ข้อมูลงบทดลองปัจจุบัน'!$A$5:$CL$846,12,0),2)</f>
        <v>1000000</v>
      </c>
      <c r="N290" s="32">
        <f>ROUND(VLOOKUP($B290,'3.ข้อมูลงบทดลองปัจจุบัน'!$A$5:$CL$846,13,0),2)</f>
        <v>4359581.1100000003</v>
      </c>
      <c r="O290" s="32">
        <f>ROUND(VLOOKUP($B290,'3.ข้อมูลงบทดลองปัจจุบัน'!$A$5:$CL$846,14,0),2)</f>
        <v>1067997.94</v>
      </c>
      <c r="P290" s="32">
        <f>ROUND(VLOOKUP($B290,'3.ข้อมูลงบทดลองปัจจุบัน'!$A$5:$CL$846,15,0),2)</f>
        <v>5615508.0099999998</v>
      </c>
      <c r="Q290" s="32">
        <f>ROUND(VLOOKUP($B290,'3.ข้อมูลงบทดลองปัจจุบัน'!$A$5:$CL$846,16,0),2)</f>
        <v>2856780.1</v>
      </c>
      <c r="R290" s="32">
        <f>ROUND(VLOOKUP($B290,'3.ข้อมูลงบทดลองปัจจุบัน'!$A$5:$CL$846,17,0),2)</f>
        <v>7103697.5999999996</v>
      </c>
      <c r="S290" s="32">
        <f>ROUND(VLOOKUP($B290,'3.ข้อมูลงบทดลองปัจจุบัน'!$A$5:$CL$846,18,0),2)</f>
        <v>2179360.42</v>
      </c>
      <c r="T290" s="32">
        <f>ROUND(VLOOKUP($B290,'3.ข้อมูลงบทดลองปัจจุบัน'!$A$5:$CL$846,19,0),2)</f>
        <v>2350874.5299999998</v>
      </c>
      <c r="U290" s="32">
        <f>ROUND(VLOOKUP($B290,'3.ข้อมูลงบทดลองปัจจุบัน'!$A$5:$CL$846,20,0),2)</f>
        <v>1567453.83</v>
      </c>
      <c r="V290" s="32">
        <f>ROUND(VLOOKUP($B290,'3.ข้อมูลงบทดลองปัจจุบัน'!$A$5:$CL$846,21,0),2)</f>
        <v>3590613.07</v>
      </c>
      <c r="W290" s="32">
        <f>ROUND(VLOOKUP($B290,'3.ข้อมูลงบทดลองปัจจุบัน'!$A$5:$CL$846,22,0),2)</f>
        <v>1573090.2</v>
      </c>
      <c r="X290" s="32">
        <f>ROUND(VLOOKUP($B290,'3.ข้อมูลงบทดลองปัจจุบัน'!$A$5:$CL$846,23,0),2)</f>
        <v>5726463.9299999997</v>
      </c>
      <c r="Y290" s="32">
        <f>ROUND(VLOOKUP($B290,'3.ข้อมูลงบทดลองปัจจุบัน'!$A$5:$CL$846,24,0),2)</f>
        <v>2541514.14</v>
      </c>
      <c r="Z290" s="32">
        <f>ROUND(VLOOKUP($B290,'3.ข้อมูลงบทดลองปัจจุบัน'!$A$5:$CL$846,25,0),2)</f>
        <v>1988312.19</v>
      </c>
      <c r="AA290" s="32">
        <f>ROUND(VLOOKUP($B290,'3.ข้อมูลงบทดลองปัจจุบัน'!$A$5:$CL$846,26,0),2)</f>
        <v>147124</v>
      </c>
      <c r="AB290" s="32">
        <f>ROUND(VLOOKUP($B290,'3.ข้อมูลงบทดลองปัจจุบัน'!$A$5:$CL$846,27,0),2)</f>
        <v>1342052.77</v>
      </c>
      <c r="AC290" s="32">
        <f>ROUND(VLOOKUP($B290,'3.ข้อมูลงบทดลองปัจจุบัน'!$A$5:$CL$846,28,0),2)</f>
        <v>2086748.83</v>
      </c>
      <c r="AD290" s="32">
        <f>ROUND(VLOOKUP($B290,'3.ข้อมูลงบทดลองปัจจุบัน'!$A$5:$CL$846,29,0),2)</f>
        <v>6460187.3499999996</v>
      </c>
      <c r="AE290" s="32">
        <f>ROUND(VLOOKUP($B290,'3.ข้อมูลงบทดลองปัจจุบัน'!$A$5:$CL$846,30,0),2)</f>
        <v>5913761.0300000003</v>
      </c>
      <c r="AF290" s="32">
        <f>ROUND(VLOOKUP($B290,'3.ข้อมูลงบทดลองปัจจุบัน'!$A$5:$CL$846,31,0),2)</f>
        <v>1633836.08</v>
      </c>
      <c r="AG290" s="32">
        <f>ROUND(VLOOKUP($B290,'3.ข้อมูลงบทดลองปัจจุบัน'!$A$5:$CL$846,32,0),2)</f>
        <v>1515984.61</v>
      </c>
      <c r="AH290" s="32">
        <f>ROUND(VLOOKUP($B290,'3.ข้อมูลงบทดลองปัจจุบัน'!$A$5:$CL$846,33,0),2)</f>
        <v>1711190.84</v>
      </c>
      <c r="AI290" s="32">
        <f>ROUND(VLOOKUP($B290,'3.ข้อมูลงบทดลองปัจจุบัน'!$A$5:$CL$846,34,0),2)</f>
        <v>2907561.03</v>
      </c>
      <c r="AJ290" s="32">
        <f>ROUND(VLOOKUP($B290,'3.ข้อมูลงบทดลองปัจจุบัน'!$A$5:$CL$846,35,0),2)</f>
        <v>2439409.27</v>
      </c>
      <c r="AK290" s="32">
        <f>ROUND(VLOOKUP($B290,'3.ข้อมูลงบทดลองปัจจุบัน'!$A$5:$CL$846,36,0),2)</f>
        <v>1995646.51</v>
      </c>
      <c r="AL290" s="32">
        <f>ROUND(VLOOKUP($B290,'3.ข้อมูลงบทดลองปัจจุบัน'!$A$5:$CL$846,37,0),2)</f>
        <v>5263647</v>
      </c>
      <c r="AM290" s="32">
        <f>ROUND(VLOOKUP($B290,'3.ข้อมูลงบทดลองปัจจุบัน'!$A$5:$CL$846,38,0),2)</f>
        <v>1643802</v>
      </c>
      <c r="AN290" s="32">
        <f>ROUND(VLOOKUP($B290,'3.ข้อมูลงบทดลองปัจจุบัน'!$A$5:$CL$846,39,0),2)</f>
        <v>1931461</v>
      </c>
      <c r="AO290" s="32">
        <f>ROUND(VLOOKUP($B290,'3.ข้อมูลงบทดลองปัจจุบัน'!$A$5:$CL$846,40,0),2)</f>
        <v>3926470.61</v>
      </c>
      <c r="AP290" s="32">
        <f>ROUND(VLOOKUP($B290,'3.ข้อมูลงบทดลองปัจจุบัน'!$A$5:$CL$846,41,0),2)</f>
        <v>4382714.03</v>
      </c>
      <c r="AQ290" s="32">
        <f>ROUND(VLOOKUP($B290,'3.ข้อมูลงบทดลองปัจจุบัน'!$A$5:$CL$846,42,0),2)</f>
        <v>2167532.1</v>
      </c>
      <c r="AR290" s="32">
        <f>ROUND(VLOOKUP($B290,'3.ข้อมูลงบทดลองปัจจุบัน'!$A$5:$CL$846,43,0),2)</f>
        <v>2604429</v>
      </c>
      <c r="AS290" s="32">
        <f>ROUND(VLOOKUP($B290,'3.ข้อมูลงบทดลองปัจจุบัน'!$A$5:$CL$846,44,0),2)</f>
        <v>5947480</v>
      </c>
      <c r="AT290" s="32">
        <f>ROUND(VLOOKUP($B290,'3.ข้อมูลงบทดลองปัจจุบัน'!$A$5:$CL$846,45,0),2)</f>
        <v>2584229.8199999998</v>
      </c>
      <c r="AU290" s="32">
        <f>ROUND(VLOOKUP($B290,'3.ข้อมูลงบทดลองปัจจุบัน'!$A$5:$CL$846,46,0),2)</f>
        <v>3585971.73</v>
      </c>
      <c r="AV290" s="32">
        <f>ROUND(VLOOKUP($B290,'3.ข้อมูลงบทดลองปัจจุบัน'!$A$5:$CL$846,47,0),2)</f>
        <v>4389192.38</v>
      </c>
      <c r="AW290" s="32">
        <f>ROUND(VLOOKUP($B290,'3.ข้อมูลงบทดลองปัจจุบัน'!$A$5:$CL$846,48,0),2)</f>
        <v>10406605.119999999</v>
      </c>
      <c r="AX290" s="32">
        <f>ROUND(VLOOKUP($B290,'3.ข้อมูลงบทดลองปัจจุบัน'!$A$5:$CL$846,49,0),2)</f>
        <v>1108483</v>
      </c>
      <c r="AY290" s="32">
        <f>ROUND(VLOOKUP($B290,'3.ข้อมูลงบทดลองปัจจุบัน'!$A$5:$CL$846,50,0),2)</f>
        <v>1805510</v>
      </c>
      <c r="AZ290" s="32">
        <f>ROUND(VLOOKUP($B290,'3.ข้อมูลงบทดลองปัจจุบัน'!$A$5:$CL$846,51,0),2)</f>
        <v>1653354</v>
      </c>
      <c r="BA290" s="32">
        <f>ROUND(VLOOKUP($B290,'3.ข้อมูลงบทดลองปัจจุบัน'!$A$5:$CL$846,52,0),2)</f>
        <v>1563856</v>
      </c>
      <c r="BB290" s="32">
        <f>ROUND(VLOOKUP($B290,'3.ข้อมูลงบทดลองปัจจุบัน'!$A$5:$CL$846,53,0),2)</f>
        <v>4697391</v>
      </c>
      <c r="BC290" s="32">
        <f>ROUND(VLOOKUP($B290,'3.ข้อมูลงบทดลองปัจจุบัน'!$A$5:$CL$846,54,0),2)</f>
        <v>1448378.14</v>
      </c>
      <c r="BD290" s="32">
        <f>ROUND(VLOOKUP($B290,'3.ข้อมูลงบทดลองปัจจุบัน'!$A$5:$CL$846,55,0),2)</f>
        <v>2000000</v>
      </c>
      <c r="BE290" s="32">
        <f>ROUND(VLOOKUP($B290,'3.ข้อมูลงบทดลองปัจจุบัน'!$A$5:$CL$846,56,0),2)</f>
        <v>6285830.1900000004</v>
      </c>
      <c r="BF290" s="32">
        <f>ROUND(VLOOKUP($B290,'3.ข้อมูลงบทดลองปัจจุบัน'!$A$5:$CL$846,57,0),2)</f>
        <v>2000000</v>
      </c>
      <c r="BG290" s="32">
        <f>ROUND(VLOOKUP($B290,'3.ข้อมูลงบทดลองปัจจุบัน'!$A$5:$CL$846,58,0),2)</f>
        <v>3474559.51</v>
      </c>
      <c r="BH290" s="32">
        <f>ROUND(VLOOKUP($B290,'3.ข้อมูลงบทดลองปัจจุบัน'!$A$5:$CL$846,59,0),2)</f>
        <v>5937521.3200000003</v>
      </c>
      <c r="BI290" s="32">
        <f>ROUND(VLOOKUP($B290,'3.ข้อมูลงบทดลองปัจจุบัน'!$A$5:$CL$846,60,0),2)</f>
        <v>2000000</v>
      </c>
      <c r="BJ290" s="32">
        <f>ROUND(VLOOKUP($B290,'3.ข้อมูลงบทดลองปัจจุบัน'!$A$5:$CL$846,61,0),2)</f>
        <v>2000000</v>
      </c>
      <c r="BK290" s="32">
        <f>ROUND(VLOOKUP($B290,'3.ข้อมูลงบทดลองปัจจุบัน'!$A$5:$CL$846,62,0),2)</f>
        <v>2000000</v>
      </c>
      <c r="BL290" s="32">
        <f>ROUND(VLOOKUP($B290,'3.ข้อมูลงบทดลองปัจจุบัน'!$A$5:$CL$846,63,0),2)</f>
        <v>2000000</v>
      </c>
      <c r="BM290" s="32">
        <f>ROUND(VLOOKUP($B290,'3.ข้อมูลงบทดลองปัจจุบัน'!$A$5:$CL$846,64,0),2)</f>
        <v>7093947.5199999996</v>
      </c>
      <c r="BN290" s="32">
        <f>ROUND(VLOOKUP($B290,'3.ข้อมูลงบทดลองปัจจุบัน'!$A$5:$CL$846,65,0),2)</f>
        <v>5839460.7199999997</v>
      </c>
      <c r="BO290" s="32">
        <f>ROUND(VLOOKUP($B290,'3.ข้อมูลงบทดลองปัจจุบัน'!$A$5:$CL$846,66,0),2)</f>
        <v>4298232.45</v>
      </c>
      <c r="BP290" s="32">
        <f>ROUND(VLOOKUP($B290,'3.ข้อมูลงบทดลองปัจจุบัน'!$A$5:$CL$846,67,0),2)</f>
        <v>1203345.3700000001</v>
      </c>
      <c r="BQ290" s="32">
        <f>ROUND(VLOOKUP($B290,'3.ข้อมูลงบทดลองปัจจุบัน'!$A$5:$CL$846,68,0),2)</f>
        <v>5289609.1900000004</v>
      </c>
      <c r="BR290" s="32">
        <f>ROUND(VLOOKUP($B290,'3.ข้อมูลงบทดลองปัจจุบัน'!$A$5:$CL$846,69,0),2)</f>
        <v>2375807.41</v>
      </c>
      <c r="BS290" s="32">
        <f>ROUND(VLOOKUP($B290,'3.ข้อมูลงบทดลองปัจจุบัน'!$A$5:$CL$846,70,0),2)</f>
        <v>7054393.0599999996</v>
      </c>
      <c r="BT290" s="32">
        <f>ROUND(VLOOKUP($B290,'3.ข้อมูลงบทดลองปัจจุบัน'!$A$5:$CL$846,71,0),2)</f>
        <v>2565386.9500000002</v>
      </c>
      <c r="BU290" s="32">
        <f>ROUND(VLOOKUP($B290,'3.ข้อมูลงบทดลองปัจจุบัน'!$A$5:$CL$846,72,0),2)</f>
        <v>3054950.33</v>
      </c>
      <c r="BV290" s="32">
        <f>ROUND(VLOOKUP($B290,'3.ข้อมูลงบทดลองปัจจุบัน'!$A$5:$CL$846,73,0),2)</f>
        <v>13638940.869999999</v>
      </c>
      <c r="BW290" s="32">
        <f>ROUND(VLOOKUP($B290,'3.ข้อมูลงบทดลองปัจจุบัน'!$A$5:$CL$846,74,0),2)</f>
        <v>940595.67</v>
      </c>
      <c r="BX290" s="32">
        <f>ROUND(VLOOKUP($B290,'3.ข้อมูลงบทดลองปัจจุบัน'!$A$5:$CL$846,75,0),2)</f>
        <v>2853801.93</v>
      </c>
      <c r="BY290" s="32">
        <f>ROUND(VLOOKUP($B290,'3.ข้อมูลงบทดลองปัจจุบัน'!$A$5:$CL$846,76,0),2)</f>
        <v>9913216.3300000001</v>
      </c>
      <c r="BZ290" s="32">
        <f>ROUND(VLOOKUP($B290,'3.ข้อมูลงบทดลองปัจจุบัน'!$A$5:$CL$846,77,0),2)</f>
        <v>2481780.7400000002</v>
      </c>
      <c r="CA290" s="32">
        <f>ROUND(VLOOKUP($B290,'3.ข้อมูลงบทดลองปัจจุบัน'!$A$5:$CL$846,78,0),2)</f>
        <v>2405284.7000000002</v>
      </c>
      <c r="CB290" s="32">
        <f>ROUND(VLOOKUP($B290,'3.ข้อมูลงบทดลองปัจจุบัน'!$A$5:$CL$846,79,0),2)</f>
        <v>11727535.210000001</v>
      </c>
      <c r="CC290" s="32">
        <f>ROUND(VLOOKUP($B290,'3.ข้อมูลงบทดลองปัจจุบัน'!$A$5:$CL$846,80,0),2)</f>
        <v>346558.87</v>
      </c>
      <c r="CD290" s="32">
        <f>ROUND(VLOOKUP($B290,'3.ข้อมูลงบทดลองปัจจุบัน'!$A$5:$CL$846,81,0),2)</f>
        <v>10195993.300000001</v>
      </c>
      <c r="CE290" s="32">
        <f>ROUND(VLOOKUP($B290,'3.ข้อมูลงบทดลองปัจจุบัน'!$A$5:$CL$846,82,0),2)</f>
        <v>1774061.09</v>
      </c>
      <c r="CF290" s="32">
        <f>ROUND(VLOOKUP($B290,'3.ข้อมูลงบทดลองปัจจุบัน'!$A$5:$CL$846,83,0),2)</f>
        <v>3535341.01</v>
      </c>
      <c r="CG290" s="32">
        <f>ROUND(VLOOKUP($B290,'3.ข้อมูลงบทดลองปัจจุบัน'!$A$5:$CL$846,84,0),2)</f>
        <v>1881327.09</v>
      </c>
      <c r="CH290" s="32">
        <f>ROUND(VLOOKUP($B290,'3.ข้อมูลงบทดลองปัจจุบัน'!$A$5:$CL$846,85,0),2)</f>
        <v>1976497.63</v>
      </c>
      <c r="CI290" s="32">
        <f>ROUND(VLOOKUP($B290,'3.ข้อมูลงบทดลองปัจจุบัน'!$A$5:$CL$846,86,0),2)</f>
        <v>559846.97</v>
      </c>
      <c r="CJ290" s="32">
        <f>ROUND(VLOOKUP($B290,'3.ข้อมูลงบทดลองปัจจุบัน'!$A$5:$CL$846,87,0),2)</f>
        <v>154709.81</v>
      </c>
      <c r="CK290" s="32">
        <f>ROUND(VLOOKUP($B290,'3.ข้อมูลงบทดลองปัจจุบัน'!$A$5:$CL$846,88,0),2)</f>
        <v>8610659.1300000008</v>
      </c>
      <c r="CL290" s="32">
        <f>ROUND(VLOOKUP($B290,'3.ข้อมูลงบทดลองปัจจุบัน'!$A$5:$CL$846,89,0),2)</f>
        <v>2429797.98</v>
      </c>
      <c r="CM290" s="32">
        <f>ROUND(VLOOKUP($B290,'3.ข้อมูลงบทดลองปัจจุบัน'!$A$5:$CL$846,90,0),2)</f>
        <v>1318079.98</v>
      </c>
      <c r="CO290" s="75"/>
    </row>
    <row r="291" spans="1:94" x14ac:dyDescent="0.7">
      <c r="A291" s="119" t="s">
        <v>2332</v>
      </c>
      <c r="B291" s="101" t="s">
        <v>482</v>
      </c>
      <c r="C291" s="120" t="s">
        <v>2287</v>
      </c>
      <c r="D291" s="32">
        <f>ROUND(VLOOKUP($B291,'3.ข้อมูลงบทดลองปัจจุบัน'!$A$5:$CL$846,3,0),2)</f>
        <v>-5577462.6900000004</v>
      </c>
      <c r="E291" s="32">
        <f>ROUND(VLOOKUP($B291,'3.ข้อมูลงบทดลองปัจจุบัน'!$A$5:$CL$846,4,0),2)</f>
        <v>-8014.71</v>
      </c>
      <c r="F291" s="32">
        <f>ROUND(VLOOKUP($B291,'3.ข้อมูลงบทดลองปัจจุบัน'!$A$5:$CL$846,5,0),2)</f>
        <v>0</v>
      </c>
      <c r="G291" s="32">
        <f>ROUND(VLOOKUP($B291,'3.ข้อมูลงบทดลองปัจจุบัน'!$A$5:$CL$846,6,0),2)</f>
        <v>0</v>
      </c>
      <c r="H291" s="32">
        <f>ROUND(VLOOKUP($B291,'3.ข้อมูลงบทดลองปัจจุบัน'!$A$5:$CL$846,7,0),2)</f>
        <v>-23010</v>
      </c>
      <c r="I291" s="32">
        <f>ROUND(VLOOKUP($B291,'3.ข้อมูลงบทดลองปัจจุบัน'!$A$5:$CL$846,8,0),2)</f>
        <v>0</v>
      </c>
      <c r="J291" s="32">
        <f>ROUND(VLOOKUP($B291,'3.ข้อมูลงบทดลองปัจจุบัน'!$A$5:$CL$846,9,0),2)</f>
        <v>0</v>
      </c>
      <c r="K291" s="32">
        <f>ROUND(VLOOKUP($B291,'3.ข้อมูลงบทดลองปัจจุบัน'!$A$5:$CL$846,10,0),2)</f>
        <v>-237597.14</v>
      </c>
      <c r="L291" s="32">
        <f>ROUND(VLOOKUP($B291,'3.ข้อมูลงบทดลองปัจจุบัน'!$A$5:$CL$846,11,0),2)</f>
        <v>0</v>
      </c>
      <c r="M291" s="32">
        <f>ROUND(VLOOKUP($B291,'3.ข้อมูลงบทดลองปัจจุบัน'!$A$5:$CL$846,12,0),2)</f>
        <v>-7142.49</v>
      </c>
      <c r="N291" s="32">
        <f>ROUND(VLOOKUP($B291,'3.ข้อมูลงบทดลองปัจจุบัน'!$A$5:$CL$846,13,0),2)</f>
        <v>-4257</v>
      </c>
      <c r="O291" s="32">
        <f>ROUND(VLOOKUP($B291,'3.ข้อมูลงบทดลองปัจจุบัน'!$A$5:$CL$846,14,0),2)</f>
        <v>-461333.25</v>
      </c>
      <c r="P291" s="32">
        <f>ROUND(VLOOKUP($B291,'3.ข้อมูลงบทดลองปัจจุบัน'!$A$5:$CL$846,15,0),2)</f>
        <v>-2258869.75</v>
      </c>
      <c r="Q291" s="32">
        <f>ROUND(VLOOKUP($B291,'3.ข้อมูลงบทดลองปัจจุบัน'!$A$5:$CL$846,16,0),2)</f>
        <v>0</v>
      </c>
      <c r="R291" s="32">
        <f>ROUND(VLOOKUP($B291,'3.ข้อมูลงบทดลองปัจจุบัน'!$A$5:$CL$846,17,0),2)</f>
        <v>0</v>
      </c>
      <c r="S291" s="32">
        <f>ROUND(VLOOKUP($B291,'3.ข้อมูลงบทดลองปัจจุบัน'!$A$5:$CL$846,18,0),2)</f>
        <v>0</v>
      </c>
      <c r="T291" s="32">
        <f>ROUND(VLOOKUP($B291,'3.ข้อมูลงบทดลองปัจจุบัน'!$A$5:$CL$846,19,0),2)</f>
        <v>0</v>
      </c>
      <c r="U291" s="32">
        <f>ROUND(VLOOKUP($B291,'3.ข้อมูลงบทดลองปัจจุบัน'!$A$5:$CL$846,20,0),2)</f>
        <v>0</v>
      </c>
      <c r="V291" s="32">
        <f>ROUND(VLOOKUP($B291,'3.ข้อมูลงบทดลองปัจจุบัน'!$A$5:$CL$846,21,0),2)</f>
        <v>-12832</v>
      </c>
      <c r="W291" s="32">
        <f>ROUND(VLOOKUP($B291,'3.ข้อมูลงบทดลองปัจจุบัน'!$A$5:$CL$846,22,0),2)</f>
        <v>0</v>
      </c>
      <c r="X291" s="32">
        <f>ROUND(VLOOKUP($B291,'3.ข้อมูลงบทดลองปัจจุบัน'!$A$5:$CL$846,23,0),2)</f>
        <v>-6911095.2599999998</v>
      </c>
      <c r="Y291" s="32">
        <f>ROUND(VLOOKUP($B291,'3.ข้อมูลงบทดลองปัจจุบัน'!$A$5:$CL$846,24,0),2)</f>
        <v>-1661232.31</v>
      </c>
      <c r="Z291" s="32">
        <f>ROUND(VLOOKUP($B291,'3.ข้อมูลงบทดลองปัจจุบัน'!$A$5:$CL$846,25,0),2)</f>
        <v>0</v>
      </c>
      <c r="AA291" s="32">
        <f>ROUND(VLOOKUP($B291,'3.ข้อมูลงบทดลองปัจจุบัน'!$A$5:$CL$846,26,0),2)</f>
        <v>0</v>
      </c>
      <c r="AB291" s="32">
        <f>ROUND(VLOOKUP($B291,'3.ข้อมูลงบทดลองปัจจุบัน'!$A$5:$CL$846,27,0),2)</f>
        <v>0</v>
      </c>
      <c r="AC291" s="32">
        <f>ROUND(VLOOKUP($B291,'3.ข้อมูลงบทดลองปัจจุบัน'!$A$5:$CL$846,28,0),2)</f>
        <v>-182.26</v>
      </c>
      <c r="AD291" s="32">
        <f>ROUND(VLOOKUP($B291,'3.ข้อมูลงบทดลองปัจจุบัน'!$A$5:$CL$846,29,0),2)</f>
        <v>0</v>
      </c>
      <c r="AE291" s="32">
        <f>ROUND(VLOOKUP($B291,'3.ข้อมูลงบทดลองปัจจุบัน'!$A$5:$CL$846,30,0),2)</f>
        <v>-14821</v>
      </c>
      <c r="AF291" s="32">
        <f>ROUND(VLOOKUP($B291,'3.ข้อมูลงบทดลองปัจจุบัน'!$A$5:$CL$846,31,0),2)</f>
        <v>0</v>
      </c>
      <c r="AG291" s="32">
        <f>ROUND(VLOOKUP($B291,'3.ข้อมูลงบทดลองปัจจุบัน'!$A$5:$CL$846,32,0),2)</f>
        <v>0</v>
      </c>
      <c r="AH291" s="32">
        <f>ROUND(VLOOKUP($B291,'3.ข้อมูลงบทดลองปัจจุบัน'!$A$5:$CL$846,33,0),2)</f>
        <v>-10842.43</v>
      </c>
      <c r="AI291" s="32">
        <f>ROUND(VLOOKUP($B291,'3.ข้อมูลงบทดลองปัจจุบัน'!$A$5:$CL$846,34,0),2)</f>
        <v>-23109</v>
      </c>
      <c r="AJ291" s="32">
        <f>ROUND(VLOOKUP($B291,'3.ข้อมูลงบทดลองปัจจุบัน'!$A$5:$CL$846,35,0),2)</f>
        <v>0</v>
      </c>
      <c r="AK291" s="32">
        <f>ROUND(VLOOKUP($B291,'3.ข้อมูลงบทดลองปัจจุบัน'!$A$5:$CL$846,36,0),2)</f>
        <v>0</v>
      </c>
      <c r="AL291" s="32">
        <f>ROUND(VLOOKUP($B291,'3.ข้อมูลงบทดลองปัจจุบัน'!$A$5:$CL$846,37,0),2)</f>
        <v>-23201944.239999998</v>
      </c>
      <c r="AM291" s="32">
        <f>ROUND(VLOOKUP($B291,'3.ข้อมูลงบทดลองปัจจุบัน'!$A$5:$CL$846,38,0),2)</f>
        <v>-4133.8999999999996</v>
      </c>
      <c r="AN291" s="32">
        <f>ROUND(VLOOKUP($B291,'3.ข้อมูลงบทดลองปัจจุบัน'!$A$5:$CL$846,39,0),2)</f>
        <v>-39851.97</v>
      </c>
      <c r="AO291" s="32">
        <f>ROUND(VLOOKUP($B291,'3.ข้อมูลงบทดลองปัจจุบัน'!$A$5:$CL$846,40,0),2)</f>
        <v>-2221.54</v>
      </c>
      <c r="AP291" s="32">
        <f>ROUND(VLOOKUP($B291,'3.ข้อมูลงบทดลองปัจจุบัน'!$A$5:$CL$846,41,0),2)</f>
        <v>0</v>
      </c>
      <c r="AQ291" s="32">
        <f>ROUND(VLOOKUP($B291,'3.ข้อมูลงบทดลองปัจจุบัน'!$A$5:$CL$846,42,0),2)</f>
        <v>0</v>
      </c>
      <c r="AR291" s="32">
        <f>ROUND(VLOOKUP($B291,'3.ข้อมูลงบทดลองปัจจุบัน'!$A$5:$CL$846,43,0),2)</f>
        <v>-34030.28</v>
      </c>
      <c r="AS291" s="32">
        <f>ROUND(VLOOKUP($B291,'3.ข้อมูลงบทดลองปัจจุบัน'!$A$5:$CL$846,44,0),2)</f>
        <v>0</v>
      </c>
      <c r="AT291" s="32">
        <f>ROUND(VLOOKUP($B291,'3.ข้อมูลงบทดลองปัจจุบัน'!$A$5:$CL$846,45,0),2)</f>
        <v>-181764.59</v>
      </c>
      <c r="AU291" s="32">
        <f>ROUND(VLOOKUP($B291,'3.ข้อมูลงบทดลองปัจจุบัน'!$A$5:$CL$846,46,0),2)</f>
        <v>0</v>
      </c>
      <c r="AV291" s="32">
        <f>ROUND(VLOOKUP($B291,'3.ข้อมูลงบทดลองปัจจุบัน'!$A$5:$CL$846,47,0),2)</f>
        <v>-8249.3799999999992</v>
      </c>
      <c r="AW291" s="32">
        <f>ROUND(VLOOKUP($B291,'3.ข้อมูลงบทดลองปัจจุบัน'!$A$5:$CL$846,48,0),2)</f>
        <v>0</v>
      </c>
      <c r="AX291" s="32">
        <f>ROUND(VLOOKUP($B291,'3.ข้อมูลงบทดลองปัจจุบัน'!$A$5:$CL$846,49,0),2)</f>
        <v>-27724.14</v>
      </c>
      <c r="AY291" s="32">
        <f>ROUND(VLOOKUP($B291,'3.ข้อมูลงบทดลองปัจจุบัน'!$A$5:$CL$846,50,0),2)</f>
        <v>-4525.22</v>
      </c>
      <c r="AZ291" s="32">
        <f>ROUND(VLOOKUP($B291,'3.ข้อมูลงบทดลองปัจจุบัน'!$A$5:$CL$846,51,0),2)</f>
        <v>-43717.06</v>
      </c>
      <c r="BA291" s="32">
        <f>ROUND(VLOOKUP($B291,'3.ข้อมูลงบทดลองปัจจุบัน'!$A$5:$CL$846,52,0),2)</f>
        <v>0</v>
      </c>
      <c r="BB291" s="32">
        <f>ROUND(VLOOKUP($B291,'3.ข้อมูลงบทดลองปัจจุบัน'!$A$5:$CL$846,53,0),2)</f>
        <v>-5261509.3</v>
      </c>
      <c r="BC291" s="32">
        <f>ROUND(VLOOKUP($B291,'3.ข้อมูลงบทดลองปัจจุบัน'!$A$5:$CL$846,54,0),2)</f>
        <v>0</v>
      </c>
      <c r="BD291" s="32">
        <f>ROUND(VLOOKUP($B291,'3.ข้อมูลงบทดลองปัจจุบัน'!$A$5:$CL$846,55,0),2)</f>
        <v>-594680.57999999996</v>
      </c>
      <c r="BE291" s="32">
        <f>ROUND(VLOOKUP($B291,'3.ข้อมูลงบทดลองปัจจุบัน'!$A$5:$CL$846,56,0),2)</f>
        <v>-266359.57</v>
      </c>
      <c r="BF291" s="32">
        <f>ROUND(VLOOKUP($B291,'3.ข้อมูลงบทดลองปัจจุบัน'!$A$5:$CL$846,57,0),2)</f>
        <v>0</v>
      </c>
      <c r="BG291" s="32">
        <f>ROUND(VLOOKUP($B291,'3.ข้อมูลงบทดลองปัจจุบัน'!$A$5:$CL$846,58,0),2)</f>
        <v>0</v>
      </c>
      <c r="BH291" s="32">
        <f>ROUND(VLOOKUP($B291,'3.ข้อมูลงบทดลองปัจจุบัน'!$A$5:$CL$846,59,0),2)</f>
        <v>-67459.27</v>
      </c>
      <c r="BI291" s="32">
        <f>ROUND(VLOOKUP($B291,'3.ข้อมูลงบทดลองปัจจุบัน'!$A$5:$CL$846,60,0),2)</f>
        <v>0</v>
      </c>
      <c r="BJ291" s="32">
        <f>ROUND(VLOOKUP($B291,'3.ข้อมูลงบทดลองปัจจุบัน'!$A$5:$CL$846,61,0),2)</f>
        <v>0</v>
      </c>
      <c r="BK291" s="32">
        <f>ROUND(VLOOKUP($B291,'3.ข้อมูลงบทดลองปัจจุบัน'!$A$5:$CL$846,62,0),2)</f>
        <v>-500</v>
      </c>
      <c r="BL291" s="32">
        <f>ROUND(VLOOKUP($B291,'3.ข้อมูลงบทดลองปัจจุบัน'!$A$5:$CL$846,63,0),2)</f>
        <v>-1833711.68</v>
      </c>
      <c r="BM291" s="32">
        <f>ROUND(VLOOKUP($B291,'3.ข้อมูลงบทดลองปัจจุบัน'!$A$5:$CL$846,64,0),2)</f>
        <v>-5382496.8700000001</v>
      </c>
      <c r="BN291" s="32">
        <f>ROUND(VLOOKUP($B291,'3.ข้อมูลงบทดลองปัจจุบัน'!$A$5:$CL$846,65,0),2)</f>
        <v>-42804.68</v>
      </c>
      <c r="BO291" s="32">
        <f>ROUND(VLOOKUP($B291,'3.ข้อมูลงบทดลองปัจจุบัน'!$A$5:$CL$846,66,0),2)</f>
        <v>0</v>
      </c>
      <c r="BP291" s="32">
        <f>ROUND(VLOOKUP($B291,'3.ข้อมูลงบทดลองปัจจุบัน'!$A$5:$CL$846,67,0),2)</f>
        <v>0</v>
      </c>
      <c r="BQ291" s="32">
        <f>ROUND(VLOOKUP($B291,'3.ข้อมูลงบทดลองปัจจุบัน'!$A$5:$CL$846,68,0),2)</f>
        <v>-2468.5300000000002</v>
      </c>
      <c r="BR291" s="32">
        <f>ROUND(VLOOKUP($B291,'3.ข้อมูลงบทดลองปัจจุบัน'!$A$5:$CL$846,69,0),2)</f>
        <v>0</v>
      </c>
      <c r="BS291" s="32">
        <f>ROUND(VLOOKUP($B291,'3.ข้อมูลงบทดลองปัจจุบัน'!$A$5:$CL$846,70,0),2)</f>
        <v>-35613376.390000001</v>
      </c>
      <c r="BT291" s="32">
        <f>ROUND(VLOOKUP($B291,'3.ข้อมูลงบทดลองปัจจุบัน'!$A$5:$CL$846,71,0),2)</f>
        <v>-258703.59</v>
      </c>
      <c r="BU291" s="32">
        <f>ROUND(VLOOKUP($B291,'3.ข้อมูลงบทดลองปัจจุบัน'!$A$5:$CL$846,72,0),2)</f>
        <v>0</v>
      </c>
      <c r="BV291" s="32">
        <f>ROUND(VLOOKUP($B291,'3.ข้อมูลงบทดลองปัจจุบัน'!$A$5:$CL$846,73,0),2)</f>
        <v>-1412650</v>
      </c>
      <c r="BW291" s="32">
        <f>ROUND(VLOOKUP($B291,'3.ข้อมูลงบทดลองปัจจุบัน'!$A$5:$CL$846,74,0),2)</f>
        <v>-300</v>
      </c>
      <c r="BX291" s="32">
        <f>ROUND(VLOOKUP($B291,'3.ข้อมูลงบทดลองปัจจุบัน'!$A$5:$CL$846,75,0),2)</f>
        <v>-9513.0499999999993</v>
      </c>
      <c r="BY291" s="32">
        <f>ROUND(VLOOKUP($B291,'3.ข้อมูลงบทดลองปัจจุบัน'!$A$5:$CL$846,76,0),2)</f>
        <v>-22615.439999999999</v>
      </c>
      <c r="BZ291" s="32">
        <f>ROUND(VLOOKUP($B291,'3.ข้อมูลงบทดลองปัจจุบัน'!$A$5:$CL$846,77,0),2)</f>
        <v>0</v>
      </c>
      <c r="CA291" s="32">
        <f>ROUND(VLOOKUP($B291,'3.ข้อมูลงบทดลองปัจจุบัน'!$A$5:$CL$846,78,0),2)</f>
        <v>-6532</v>
      </c>
      <c r="CB291" s="32">
        <f>ROUND(VLOOKUP($B291,'3.ข้อมูลงบทดลองปัจจุบัน'!$A$5:$CL$846,79,0),2)</f>
        <v>-8710.52</v>
      </c>
      <c r="CC291" s="32">
        <f>ROUND(VLOOKUP($B291,'3.ข้อมูลงบทดลองปัจจุบัน'!$A$5:$CL$846,80,0),2)</f>
        <v>-162021.75</v>
      </c>
      <c r="CD291" s="32">
        <f>ROUND(VLOOKUP($B291,'3.ข้อมูลงบทดลองปัจจุบัน'!$A$5:$CL$846,81,0),2)</f>
        <v>-3100.3</v>
      </c>
      <c r="CE291" s="32">
        <f>ROUND(VLOOKUP($B291,'3.ข้อมูลงบทดลองปัจจุบัน'!$A$5:$CL$846,82,0),2)</f>
        <v>0</v>
      </c>
      <c r="CF291" s="32">
        <f>ROUND(VLOOKUP($B291,'3.ข้อมูลงบทดลองปัจจุบัน'!$A$5:$CL$846,83,0),2)</f>
        <v>-1407948.92</v>
      </c>
      <c r="CG291" s="32">
        <f>ROUND(VLOOKUP($B291,'3.ข้อมูลงบทดลองปัจจุบัน'!$A$5:$CL$846,84,0),2)</f>
        <v>-98941.46</v>
      </c>
      <c r="CH291" s="32">
        <f>ROUND(VLOOKUP($B291,'3.ข้อมูลงบทดลองปัจจุบัน'!$A$5:$CL$846,85,0),2)</f>
        <v>0</v>
      </c>
      <c r="CI291" s="32">
        <f>ROUND(VLOOKUP($B291,'3.ข้อมูลงบทดลองปัจจุบัน'!$A$5:$CL$846,86,0),2)</f>
        <v>0</v>
      </c>
      <c r="CJ291" s="32">
        <f>ROUND(VLOOKUP($B291,'3.ข้อมูลงบทดลองปัจจุบัน'!$A$5:$CL$846,87,0),2)</f>
        <v>0</v>
      </c>
      <c r="CK291" s="32">
        <f>ROUND(VLOOKUP($B291,'3.ข้อมูลงบทดลองปัจจุบัน'!$A$5:$CL$846,88,0),2)</f>
        <v>-53374.5</v>
      </c>
      <c r="CL291" s="32">
        <f>ROUND(VLOOKUP($B291,'3.ข้อมูลงบทดลองปัจจุบัน'!$A$5:$CL$846,89,0),2)</f>
        <v>-10366.049999999999</v>
      </c>
      <c r="CM291" s="32">
        <f>ROUND(VLOOKUP($B291,'3.ข้อมูลงบทดลองปัจจุบัน'!$A$5:$CL$846,90,0),2)</f>
        <v>0</v>
      </c>
      <c r="CO291" s="75"/>
    </row>
    <row r="292" spans="1:94" x14ac:dyDescent="0.7">
      <c r="A292" s="119" t="s">
        <v>2332</v>
      </c>
      <c r="B292" s="101" t="s">
        <v>483</v>
      </c>
      <c r="C292" s="120" t="s">
        <v>1955</v>
      </c>
      <c r="D292" s="32">
        <f>ROUND(VLOOKUP($B292,'3.ข้อมูลงบทดลองปัจจุบัน'!$A$5:$CL$846,3,0),2)</f>
        <v>693737.04</v>
      </c>
      <c r="E292" s="32">
        <f>ROUND(VLOOKUP($B292,'3.ข้อมูลงบทดลองปัจจุบัน'!$A$5:$CL$846,4,0),2)</f>
        <v>64448.7</v>
      </c>
      <c r="F292" s="32">
        <f>ROUND(VLOOKUP($B292,'3.ข้อมูลงบทดลองปัจจุบัน'!$A$5:$CL$846,5,0),2)</f>
        <v>0</v>
      </c>
      <c r="G292" s="32">
        <f>ROUND(VLOOKUP($B292,'3.ข้อมูลงบทดลองปัจจุบัน'!$A$5:$CL$846,6,0),2)</f>
        <v>0</v>
      </c>
      <c r="H292" s="32">
        <f>ROUND(VLOOKUP($B292,'3.ข้อมูลงบทดลองปัจจุบัน'!$A$5:$CL$846,7,0),2)</f>
        <v>49802.1</v>
      </c>
      <c r="I292" s="32">
        <f>ROUND(VLOOKUP($B292,'3.ข้อมูลงบทดลองปัจจุบัน'!$A$5:$CL$846,8,0),2)</f>
        <v>0</v>
      </c>
      <c r="J292" s="32">
        <f>ROUND(VLOOKUP($B292,'3.ข้อมูลงบทดลองปัจจุบัน'!$A$5:$CL$846,9,0),2)</f>
        <v>0</v>
      </c>
      <c r="K292" s="32">
        <f>ROUND(VLOOKUP($B292,'3.ข้อมูลงบทดลองปัจจุบัน'!$A$5:$CL$846,10,0),2)</f>
        <v>379766.1</v>
      </c>
      <c r="L292" s="32">
        <f>ROUND(VLOOKUP($B292,'3.ข้อมูลงบทดลองปัจจุบัน'!$A$5:$CL$846,11,0),2)</f>
        <v>0</v>
      </c>
      <c r="M292" s="32">
        <f>ROUND(VLOOKUP($B292,'3.ข้อมูลงบทดลองปัจจุบัน'!$A$5:$CL$846,12,0),2)</f>
        <v>0</v>
      </c>
      <c r="N292" s="32">
        <f>ROUND(VLOOKUP($B292,'3.ข้อมูลงบทดลองปัจจุบัน'!$A$5:$CL$846,13,0),2)</f>
        <v>21614</v>
      </c>
      <c r="O292" s="32">
        <f>ROUND(VLOOKUP($B292,'3.ข้อมูลงบทดลองปัจจุบัน'!$A$5:$CL$846,14,0),2)</f>
        <v>0</v>
      </c>
      <c r="P292" s="32">
        <f>ROUND(VLOOKUP($B292,'3.ข้อมูลงบทดลองปัจจุบัน'!$A$5:$CL$846,15,0),2)</f>
        <v>172632.93</v>
      </c>
      <c r="Q292" s="32">
        <f>ROUND(VLOOKUP($B292,'3.ข้อมูลงบทดลองปัจจุบัน'!$A$5:$CL$846,16,0),2)</f>
        <v>15682.95</v>
      </c>
      <c r="R292" s="32">
        <f>ROUND(VLOOKUP($B292,'3.ข้อมูลงบทดลองปัจจุบัน'!$A$5:$CL$846,17,0),2)</f>
        <v>0</v>
      </c>
      <c r="S292" s="32">
        <f>ROUND(VLOOKUP($B292,'3.ข้อมูลงบทดลองปัจจุบัน'!$A$5:$CL$846,18,0),2)</f>
        <v>0</v>
      </c>
      <c r="T292" s="32">
        <f>ROUND(VLOOKUP($B292,'3.ข้อมูลงบทดลองปัจจุบัน'!$A$5:$CL$846,19,0),2)</f>
        <v>0</v>
      </c>
      <c r="U292" s="32">
        <f>ROUND(VLOOKUP($B292,'3.ข้อมูลงบทดลองปัจจุบัน'!$A$5:$CL$846,20,0),2)</f>
        <v>0</v>
      </c>
      <c r="V292" s="32">
        <f>ROUND(VLOOKUP($B292,'3.ข้อมูลงบทดลองปัจจุบัน'!$A$5:$CL$846,21,0),2)</f>
        <v>0</v>
      </c>
      <c r="W292" s="32">
        <f>ROUND(VLOOKUP($B292,'3.ข้อมูลงบทดลองปัจจุบัน'!$A$5:$CL$846,22,0),2)</f>
        <v>0</v>
      </c>
      <c r="X292" s="32">
        <f>ROUND(VLOOKUP($B292,'3.ข้อมูลงบทดลองปัจจุบัน'!$A$5:$CL$846,23,0),2)</f>
        <v>0</v>
      </c>
      <c r="Y292" s="32">
        <f>ROUND(VLOOKUP($B292,'3.ข้อมูลงบทดลองปัจจุบัน'!$A$5:$CL$846,24,0),2)</f>
        <v>15584.34</v>
      </c>
      <c r="Z292" s="32">
        <f>ROUND(VLOOKUP($B292,'3.ข้อมูลงบทดลองปัจจุบัน'!$A$5:$CL$846,25,0),2)</f>
        <v>0</v>
      </c>
      <c r="AA292" s="32">
        <f>ROUND(VLOOKUP($B292,'3.ข้อมูลงบทดลองปัจจุบัน'!$A$5:$CL$846,26,0),2)</f>
        <v>0</v>
      </c>
      <c r="AB292" s="32">
        <f>ROUND(VLOOKUP($B292,'3.ข้อมูลงบทดลองปัจจุบัน'!$A$5:$CL$846,27,0),2)</f>
        <v>0</v>
      </c>
      <c r="AC292" s="32">
        <f>ROUND(VLOOKUP($B292,'3.ข้อมูลงบทดลองปัจจุบัน'!$A$5:$CL$846,28,0),2)</f>
        <v>0</v>
      </c>
      <c r="AD292" s="32">
        <f>ROUND(VLOOKUP($B292,'3.ข้อมูลงบทดลองปัจจุบัน'!$A$5:$CL$846,29,0),2)</f>
        <v>0</v>
      </c>
      <c r="AE292" s="32">
        <f>ROUND(VLOOKUP($B292,'3.ข้อมูลงบทดลองปัจจุบัน'!$A$5:$CL$846,30,0),2)</f>
        <v>26326.959999999999</v>
      </c>
      <c r="AF292" s="32">
        <f>ROUND(VLOOKUP($B292,'3.ข้อมูลงบทดลองปัจจุบัน'!$A$5:$CL$846,31,0),2)</f>
        <v>0</v>
      </c>
      <c r="AG292" s="32">
        <f>ROUND(VLOOKUP($B292,'3.ข้อมูลงบทดลองปัจจุบัน'!$A$5:$CL$846,32,0),2)</f>
        <v>0</v>
      </c>
      <c r="AH292" s="32">
        <f>ROUND(VLOOKUP($B292,'3.ข้อมูลงบทดลองปัจจุบัน'!$A$5:$CL$846,33,0),2)</f>
        <v>1344.96</v>
      </c>
      <c r="AI292" s="32">
        <f>ROUND(VLOOKUP($B292,'3.ข้อมูลงบทดลองปัจจุบัน'!$A$5:$CL$846,34,0),2)</f>
        <v>0</v>
      </c>
      <c r="AJ292" s="32">
        <f>ROUND(VLOOKUP($B292,'3.ข้อมูลงบทดลองปัจจุบัน'!$A$5:$CL$846,35,0),2)</f>
        <v>0</v>
      </c>
      <c r="AK292" s="32">
        <f>ROUND(VLOOKUP($B292,'3.ข้อมูลงบทดลองปัจจุบัน'!$A$5:$CL$846,36,0),2)</f>
        <v>0</v>
      </c>
      <c r="AL292" s="32">
        <f>ROUND(VLOOKUP($B292,'3.ข้อมูลงบทดลองปัจจุบัน'!$A$5:$CL$846,37,0),2)</f>
        <v>459999.28</v>
      </c>
      <c r="AM292" s="32">
        <f>ROUND(VLOOKUP($B292,'3.ข้อมูลงบทดลองปัจจุบัน'!$A$5:$CL$846,38,0),2)</f>
        <v>0</v>
      </c>
      <c r="AN292" s="32">
        <f>ROUND(VLOOKUP($B292,'3.ข้อมูลงบทดลองปัจจุบัน'!$A$5:$CL$846,39,0),2)</f>
        <v>-4637.5</v>
      </c>
      <c r="AO292" s="32">
        <f>ROUND(VLOOKUP($B292,'3.ข้อมูลงบทดลองปัจจุบัน'!$A$5:$CL$846,40,0),2)</f>
        <v>16857.88</v>
      </c>
      <c r="AP292" s="32">
        <f>ROUND(VLOOKUP($B292,'3.ข้อมูลงบทดลองปัจจุบัน'!$A$5:$CL$846,41,0),2)</f>
        <v>0</v>
      </c>
      <c r="AQ292" s="32">
        <f>ROUND(VLOOKUP($B292,'3.ข้อมูลงบทดลองปัจจุบัน'!$A$5:$CL$846,42,0),2)</f>
        <v>0</v>
      </c>
      <c r="AR292" s="32">
        <f>ROUND(VLOOKUP($B292,'3.ข้อมูลงบทดลองปัจจุบัน'!$A$5:$CL$846,43,0),2)</f>
        <v>15977.18</v>
      </c>
      <c r="AS292" s="32">
        <f>ROUND(VLOOKUP($B292,'3.ข้อมูลงบทดลองปัจจุบัน'!$A$5:$CL$846,44,0),2)</f>
        <v>0</v>
      </c>
      <c r="AT292" s="32">
        <f>ROUND(VLOOKUP($B292,'3.ข้อมูลงบทดลองปัจจุบัน'!$A$5:$CL$846,45,0),2)</f>
        <v>27701.599999999999</v>
      </c>
      <c r="AU292" s="32">
        <f>ROUND(VLOOKUP($B292,'3.ข้อมูลงบทดลองปัจจุบัน'!$A$5:$CL$846,46,0),2)</f>
        <v>0</v>
      </c>
      <c r="AV292" s="32">
        <f>ROUND(VLOOKUP($B292,'3.ข้อมูลงบทดลองปัจจุบัน'!$A$5:$CL$846,47,0),2)</f>
        <v>3868.46</v>
      </c>
      <c r="AW292" s="32">
        <f>ROUND(VLOOKUP($B292,'3.ข้อมูลงบทดลองปัจจุบัน'!$A$5:$CL$846,48,0),2)</f>
        <v>0</v>
      </c>
      <c r="AX292" s="32">
        <f>ROUND(VLOOKUP($B292,'3.ข้อมูลงบทดลองปัจจุบัน'!$A$5:$CL$846,49,0),2)</f>
        <v>134.5</v>
      </c>
      <c r="AY292" s="32">
        <f>ROUND(VLOOKUP($B292,'3.ข้อมูลงบทดลองปัจจุบัน'!$A$5:$CL$846,50,0),2)</f>
        <v>55752.94</v>
      </c>
      <c r="AZ292" s="32">
        <f>ROUND(VLOOKUP($B292,'3.ข้อมูลงบทดลองปัจจุบัน'!$A$5:$CL$846,51,0),2)</f>
        <v>16631.22</v>
      </c>
      <c r="BA292" s="32">
        <f>ROUND(VLOOKUP($B292,'3.ข้อมูลงบทดลองปัจจุบัน'!$A$5:$CL$846,52,0),2)</f>
        <v>0</v>
      </c>
      <c r="BB292" s="32">
        <f>ROUND(VLOOKUP($B292,'3.ข้อมูลงบทดลองปัจจุบัน'!$A$5:$CL$846,53,0),2)</f>
        <v>377035.82</v>
      </c>
      <c r="BC292" s="32">
        <f>ROUND(VLOOKUP($B292,'3.ข้อมูลงบทดลองปัจจุบัน'!$A$5:$CL$846,54,0),2)</f>
        <v>7394</v>
      </c>
      <c r="BD292" s="32">
        <f>ROUND(VLOOKUP($B292,'3.ข้อมูลงบทดลองปัจจุบัน'!$A$5:$CL$846,55,0),2)</f>
        <v>86794</v>
      </c>
      <c r="BE292" s="32">
        <f>ROUND(VLOOKUP($B292,'3.ข้อมูลงบทดลองปัจจุบัน'!$A$5:$CL$846,56,0),2)</f>
        <v>3910</v>
      </c>
      <c r="BF292" s="32">
        <f>ROUND(VLOOKUP($B292,'3.ข้อมูลงบทดลองปัจจุบัน'!$A$5:$CL$846,57,0),2)</f>
        <v>0</v>
      </c>
      <c r="BG292" s="32">
        <f>ROUND(VLOOKUP($B292,'3.ข้อมูลงบทดลองปัจจุบัน'!$A$5:$CL$846,58,0),2)</f>
        <v>645.69000000000005</v>
      </c>
      <c r="BH292" s="32">
        <f>ROUND(VLOOKUP($B292,'3.ข้อมูลงบทดลองปัจจุบัน'!$A$5:$CL$846,59,0),2)</f>
        <v>22437</v>
      </c>
      <c r="BI292" s="32">
        <f>ROUND(VLOOKUP($B292,'3.ข้อมูลงบทดลองปัจจุบัน'!$A$5:$CL$846,60,0),2)</f>
        <v>1814</v>
      </c>
      <c r="BJ292" s="32">
        <f>ROUND(VLOOKUP($B292,'3.ข้อมูลงบทดลองปัจจุบัน'!$A$5:$CL$846,61,0),2)</f>
        <v>12</v>
      </c>
      <c r="BK292" s="32">
        <f>ROUND(VLOOKUP($B292,'3.ข้อมูลงบทดลองปัจจุบัน'!$A$5:$CL$846,62,0),2)</f>
        <v>832</v>
      </c>
      <c r="BL292" s="32">
        <f>ROUND(VLOOKUP($B292,'3.ข้อมูลงบทดลองปัจจุบัน'!$A$5:$CL$846,63,0),2)</f>
        <v>0</v>
      </c>
      <c r="BM292" s="32">
        <f>ROUND(VLOOKUP($B292,'3.ข้อมูลงบทดลองปัจจุบัน'!$A$5:$CL$846,64,0),2)</f>
        <v>188768.67</v>
      </c>
      <c r="BN292" s="32">
        <f>ROUND(VLOOKUP($B292,'3.ข้อมูลงบทดลองปัจจุบัน'!$A$5:$CL$846,65,0),2)</f>
        <v>0</v>
      </c>
      <c r="BO292" s="32">
        <f>ROUND(VLOOKUP($B292,'3.ข้อมูลงบทดลองปัจจุบัน'!$A$5:$CL$846,66,0),2)</f>
        <v>2804.18</v>
      </c>
      <c r="BP292" s="32">
        <f>ROUND(VLOOKUP($B292,'3.ข้อมูลงบทดลองปัจจุบัน'!$A$5:$CL$846,67,0),2)</f>
        <v>0</v>
      </c>
      <c r="BQ292" s="32">
        <f>ROUND(VLOOKUP($B292,'3.ข้อมูลงบทดลองปัจจุบัน'!$A$5:$CL$846,68,0),2)</f>
        <v>0</v>
      </c>
      <c r="BR292" s="32">
        <f>ROUND(VLOOKUP($B292,'3.ข้อมูลงบทดลองปัจจุบัน'!$A$5:$CL$846,69,0),2)</f>
        <v>0</v>
      </c>
      <c r="BS292" s="32">
        <f>ROUND(VLOOKUP($B292,'3.ข้อมูลงบทดลองปัจจุบัน'!$A$5:$CL$846,70,0),2)</f>
        <v>673181.98</v>
      </c>
      <c r="BT292" s="32">
        <f>ROUND(VLOOKUP($B292,'3.ข้อมูลงบทดลองปัจจุบัน'!$A$5:$CL$846,71,0),2)</f>
        <v>21222.59</v>
      </c>
      <c r="BU292" s="32">
        <f>ROUND(VLOOKUP($B292,'3.ข้อมูลงบทดลองปัจจุบัน'!$A$5:$CL$846,72,0),2)</f>
        <v>0</v>
      </c>
      <c r="BV292" s="32">
        <f>ROUND(VLOOKUP($B292,'3.ข้อมูลงบทดลองปัจจุบัน'!$A$5:$CL$846,73,0),2)</f>
        <v>136765</v>
      </c>
      <c r="BW292" s="32">
        <f>ROUND(VLOOKUP($B292,'3.ข้อมูลงบทดลองปัจจุบัน'!$A$5:$CL$846,74,0),2)</f>
        <v>8068.51</v>
      </c>
      <c r="BX292" s="32">
        <f>ROUND(VLOOKUP($B292,'3.ข้อมูลงบทดลองปัจจุบัน'!$A$5:$CL$846,75,0),2)</f>
        <v>0</v>
      </c>
      <c r="BY292" s="32">
        <f>ROUND(VLOOKUP($B292,'3.ข้อมูลงบทดลองปัจจุบัน'!$A$5:$CL$846,76,0),2)</f>
        <v>82656.320000000007</v>
      </c>
      <c r="BZ292" s="32">
        <f>ROUND(VLOOKUP($B292,'3.ข้อมูลงบทดลองปัจจุบัน'!$A$5:$CL$846,77,0),2)</f>
        <v>0</v>
      </c>
      <c r="CA292" s="32">
        <f>ROUND(VLOOKUP($B292,'3.ข้อมูลงบทดลองปัจจุบัน'!$A$5:$CL$846,78,0),2)</f>
        <v>2443.87</v>
      </c>
      <c r="CB292" s="32">
        <f>ROUND(VLOOKUP($B292,'3.ข้อมูลงบทดลองปัจจุบัน'!$A$5:$CL$846,79,0),2)</f>
        <v>0</v>
      </c>
      <c r="CC292" s="32">
        <f>ROUND(VLOOKUP($B292,'3.ข้อมูลงบทดลองปัจจุบัน'!$A$5:$CL$846,80,0),2)</f>
        <v>0</v>
      </c>
      <c r="CD292" s="32">
        <f>ROUND(VLOOKUP($B292,'3.ข้อมูลงบทดลองปัจจุบัน'!$A$5:$CL$846,81,0),2)</f>
        <v>82759</v>
      </c>
      <c r="CE292" s="32">
        <f>ROUND(VLOOKUP($B292,'3.ข้อมูลงบทดลองปัจจุบัน'!$A$5:$CL$846,82,0),2)</f>
        <v>0</v>
      </c>
      <c r="CF292" s="32">
        <f>ROUND(VLOOKUP($B292,'3.ข้อมูลงบทดลองปัจจุบัน'!$A$5:$CL$846,83,0),2)</f>
        <v>1097432.24</v>
      </c>
      <c r="CG292" s="32">
        <f>ROUND(VLOOKUP($B292,'3.ข้อมูลงบทดลองปัจจุบัน'!$A$5:$CL$846,84,0),2)</f>
        <v>21976.94</v>
      </c>
      <c r="CH292" s="32">
        <f>ROUND(VLOOKUP($B292,'3.ข้อมูลงบทดลองปัจจุบัน'!$A$5:$CL$846,85,0),2)</f>
        <v>0</v>
      </c>
      <c r="CI292" s="32">
        <f>ROUND(VLOOKUP($B292,'3.ข้อมูลงบทดลองปัจจุบัน'!$A$5:$CL$846,86,0),2)</f>
        <v>897.16</v>
      </c>
      <c r="CJ292" s="32">
        <f>ROUND(VLOOKUP($B292,'3.ข้อมูลงบทดลองปัจจุบัน'!$A$5:$CL$846,87,0),2)</f>
        <v>0</v>
      </c>
      <c r="CK292" s="32">
        <f>ROUND(VLOOKUP($B292,'3.ข้อมูลงบทดลองปัจจุบัน'!$A$5:$CL$846,88,0),2)</f>
        <v>1977690.84</v>
      </c>
      <c r="CL292" s="32">
        <f>ROUND(VLOOKUP($B292,'3.ข้อมูลงบทดลองปัจจุบัน'!$A$5:$CL$846,89,0),2)</f>
        <v>0</v>
      </c>
      <c r="CM292" s="32">
        <f>ROUND(VLOOKUP($B292,'3.ข้อมูลงบทดลองปัจจุบัน'!$A$5:$CL$846,90,0),2)</f>
        <v>0</v>
      </c>
      <c r="CO292" s="75"/>
    </row>
    <row r="293" spans="1:94" x14ac:dyDescent="0.7">
      <c r="A293" s="119" t="s">
        <v>2332</v>
      </c>
      <c r="B293" s="101" t="s">
        <v>484</v>
      </c>
      <c r="C293" s="120" t="s">
        <v>485</v>
      </c>
      <c r="D293" s="32">
        <f>ROUND(VLOOKUP($B293,'3.ข้อมูลงบทดลองปัจจุบัน'!$A$5:$CL$846,3,0),2)</f>
        <v>0</v>
      </c>
      <c r="E293" s="32">
        <f>ROUND(VLOOKUP($B293,'3.ข้อมูลงบทดลองปัจจุบัน'!$A$5:$CL$846,4,0),2)</f>
        <v>0</v>
      </c>
      <c r="F293" s="32">
        <f>ROUND(VLOOKUP($B293,'3.ข้อมูลงบทดลองปัจจุบัน'!$A$5:$CL$846,5,0),2)</f>
        <v>0</v>
      </c>
      <c r="G293" s="32">
        <f>ROUND(VLOOKUP($B293,'3.ข้อมูลงบทดลองปัจจุบัน'!$A$5:$CL$846,6,0),2)</f>
        <v>0</v>
      </c>
      <c r="H293" s="32">
        <f>ROUND(VLOOKUP($B293,'3.ข้อมูลงบทดลองปัจจุบัน'!$A$5:$CL$846,7,0),2)</f>
        <v>0</v>
      </c>
      <c r="I293" s="32">
        <f>ROUND(VLOOKUP($B293,'3.ข้อมูลงบทดลองปัจจุบัน'!$A$5:$CL$846,8,0),2)</f>
        <v>0</v>
      </c>
      <c r="J293" s="32">
        <f>ROUND(VLOOKUP($B293,'3.ข้อมูลงบทดลองปัจจุบัน'!$A$5:$CL$846,9,0),2)</f>
        <v>0</v>
      </c>
      <c r="K293" s="32">
        <f>ROUND(VLOOKUP($B293,'3.ข้อมูลงบทดลองปัจจุบัน'!$A$5:$CL$846,10,0),2)</f>
        <v>0</v>
      </c>
      <c r="L293" s="32">
        <f>ROUND(VLOOKUP($B293,'3.ข้อมูลงบทดลองปัจจุบัน'!$A$5:$CL$846,11,0),2)</f>
        <v>0</v>
      </c>
      <c r="M293" s="32">
        <f>ROUND(VLOOKUP($B293,'3.ข้อมูลงบทดลองปัจจุบัน'!$A$5:$CL$846,12,0),2)</f>
        <v>0</v>
      </c>
      <c r="N293" s="32">
        <f>ROUND(VLOOKUP($B293,'3.ข้อมูลงบทดลองปัจจุบัน'!$A$5:$CL$846,13,0),2)</f>
        <v>0</v>
      </c>
      <c r="O293" s="32">
        <f>ROUND(VLOOKUP($B293,'3.ข้อมูลงบทดลองปัจจุบัน'!$A$5:$CL$846,14,0),2)</f>
        <v>0</v>
      </c>
      <c r="P293" s="32">
        <f>ROUND(VLOOKUP($B293,'3.ข้อมูลงบทดลองปัจจุบัน'!$A$5:$CL$846,15,0),2)</f>
        <v>0</v>
      </c>
      <c r="Q293" s="32">
        <f>ROUND(VLOOKUP($B293,'3.ข้อมูลงบทดลองปัจจุบัน'!$A$5:$CL$846,16,0),2)</f>
        <v>74491.570000000007</v>
      </c>
      <c r="R293" s="32">
        <f>ROUND(VLOOKUP($B293,'3.ข้อมูลงบทดลองปัจจุบัน'!$A$5:$CL$846,17,0),2)</f>
        <v>0</v>
      </c>
      <c r="S293" s="32">
        <f>ROUND(VLOOKUP($B293,'3.ข้อมูลงบทดลองปัจจุบัน'!$A$5:$CL$846,18,0),2)</f>
        <v>0</v>
      </c>
      <c r="T293" s="32">
        <f>ROUND(VLOOKUP($B293,'3.ข้อมูลงบทดลองปัจจุบัน'!$A$5:$CL$846,19,0),2)</f>
        <v>0</v>
      </c>
      <c r="U293" s="32">
        <f>ROUND(VLOOKUP($B293,'3.ข้อมูลงบทดลองปัจจุบัน'!$A$5:$CL$846,20,0),2)</f>
        <v>0</v>
      </c>
      <c r="V293" s="32">
        <f>ROUND(VLOOKUP($B293,'3.ข้อมูลงบทดลองปัจจุบัน'!$A$5:$CL$846,21,0),2)</f>
        <v>0</v>
      </c>
      <c r="W293" s="32">
        <f>ROUND(VLOOKUP($B293,'3.ข้อมูลงบทดลองปัจจุบัน'!$A$5:$CL$846,22,0),2)</f>
        <v>0</v>
      </c>
      <c r="X293" s="32">
        <f>ROUND(VLOOKUP($B293,'3.ข้อมูลงบทดลองปัจจุบัน'!$A$5:$CL$846,23,0),2)</f>
        <v>0</v>
      </c>
      <c r="Y293" s="32">
        <f>ROUND(VLOOKUP($B293,'3.ข้อมูลงบทดลองปัจจุบัน'!$A$5:$CL$846,24,0),2)</f>
        <v>129638.6</v>
      </c>
      <c r="Z293" s="32">
        <f>ROUND(VLOOKUP($B293,'3.ข้อมูลงบทดลองปัจจุบัน'!$A$5:$CL$846,25,0),2)</f>
        <v>0</v>
      </c>
      <c r="AA293" s="32">
        <f>ROUND(VLOOKUP($B293,'3.ข้อมูลงบทดลองปัจจุบัน'!$A$5:$CL$846,26,0),2)</f>
        <v>0</v>
      </c>
      <c r="AB293" s="32">
        <f>ROUND(VLOOKUP($B293,'3.ข้อมูลงบทดลองปัจจุบัน'!$A$5:$CL$846,27,0),2)</f>
        <v>0</v>
      </c>
      <c r="AC293" s="32">
        <f>ROUND(VLOOKUP($B293,'3.ข้อมูลงบทดลองปัจจุบัน'!$A$5:$CL$846,28,0),2)</f>
        <v>0</v>
      </c>
      <c r="AD293" s="32">
        <f>ROUND(VLOOKUP($B293,'3.ข้อมูลงบทดลองปัจจุบัน'!$A$5:$CL$846,29,0),2)</f>
        <v>0</v>
      </c>
      <c r="AE293" s="32">
        <f>ROUND(VLOOKUP($B293,'3.ข้อมูลงบทดลองปัจจุบัน'!$A$5:$CL$846,30,0),2)</f>
        <v>0</v>
      </c>
      <c r="AF293" s="32">
        <f>ROUND(VLOOKUP($B293,'3.ข้อมูลงบทดลองปัจจุบัน'!$A$5:$CL$846,31,0),2)</f>
        <v>53342.48</v>
      </c>
      <c r="AG293" s="32">
        <f>ROUND(VLOOKUP($B293,'3.ข้อมูลงบทดลองปัจจุบัน'!$A$5:$CL$846,32,0),2)</f>
        <v>0</v>
      </c>
      <c r="AH293" s="32">
        <f>ROUND(VLOOKUP($B293,'3.ข้อมูลงบทดลองปัจจุบัน'!$A$5:$CL$846,33,0),2)</f>
        <v>0</v>
      </c>
      <c r="AI293" s="32">
        <f>ROUND(VLOOKUP($B293,'3.ข้อมูลงบทดลองปัจจุบัน'!$A$5:$CL$846,34,0),2)</f>
        <v>0</v>
      </c>
      <c r="AJ293" s="32">
        <f>ROUND(VLOOKUP($B293,'3.ข้อมูลงบทดลองปัจจุบัน'!$A$5:$CL$846,35,0),2)</f>
        <v>0</v>
      </c>
      <c r="AK293" s="32">
        <f>ROUND(VLOOKUP($B293,'3.ข้อมูลงบทดลองปัจจุบัน'!$A$5:$CL$846,36,0),2)</f>
        <v>0</v>
      </c>
      <c r="AL293" s="32">
        <f>ROUND(VLOOKUP($B293,'3.ข้อมูลงบทดลองปัจจุบัน'!$A$5:$CL$846,37,0),2)</f>
        <v>862042.3</v>
      </c>
      <c r="AM293" s="32">
        <f>ROUND(VLOOKUP($B293,'3.ข้อมูลงบทดลองปัจจุบัน'!$A$5:$CL$846,38,0),2)</f>
        <v>0</v>
      </c>
      <c r="AN293" s="32">
        <f>ROUND(VLOOKUP($B293,'3.ข้อมูลงบทดลองปัจจุบัน'!$A$5:$CL$846,39,0),2)</f>
        <v>0</v>
      </c>
      <c r="AO293" s="32">
        <f>ROUND(VLOOKUP($B293,'3.ข้อมูลงบทดลองปัจจุบัน'!$A$5:$CL$846,40,0),2)</f>
        <v>0</v>
      </c>
      <c r="AP293" s="32">
        <f>ROUND(VLOOKUP($B293,'3.ข้อมูลงบทดลองปัจจุบัน'!$A$5:$CL$846,41,0),2)</f>
        <v>0</v>
      </c>
      <c r="AQ293" s="32">
        <f>ROUND(VLOOKUP($B293,'3.ข้อมูลงบทดลองปัจจุบัน'!$A$5:$CL$846,42,0),2)</f>
        <v>0</v>
      </c>
      <c r="AR293" s="32">
        <f>ROUND(VLOOKUP($B293,'3.ข้อมูลงบทดลองปัจจุบัน'!$A$5:$CL$846,43,0),2)</f>
        <v>0</v>
      </c>
      <c r="AS293" s="32">
        <f>ROUND(VLOOKUP($B293,'3.ข้อมูลงบทดลองปัจจุบัน'!$A$5:$CL$846,44,0),2)</f>
        <v>189988.1</v>
      </c>
      <c r="AT293" s="32">
        <f>ROUND(VLOOKUP($B293,'3.ข้อมูลงบทดลองปัจจุบัน'!$A$5:$CL$846,45,0),2)</f>
        <v>0</v>
      </c>
      <c r="AU293" s="32">
        <f>ROUND(VLOOKUP($B293,'3.ข้อมูลงบทดลองปัจจุบัน'!$A$5:$CL$846,46,0),2)</f>
        <v>0</v>
      </c>
      <c r="AV293" s="32">
        <f>ROUND(VLOOKUP($B293,'3.ข้อมูลงบทดลองปัจจุบัน'!$A$5:$CL$846,47,0),2)</f>
        <v>0</v>
      </c>
      <c r="AW293" s="32">
        <f>ROUND(VLOOKUP($B293,'3.ข้อมูลงบทดลองปัจจุบัน'!$A$5:$CL$846,48,0),2)</f>
        <v>0</v>
      </c>
      <c r="AX293" s="32">
        <f>ROUND(VLOOKUP($B293,'3.ข้อมูลงบทดลองปัจจุบัน'!$A$5:$CL$846,49,0),2)</f>
        <v>0</v>
      </c>
      <c r="AY293" s="32">
        <f>ROUND(VLOOKUP($B293,'3.ข้อมูลงบทดลองปัจจุบัน'!$A$5:$CL$846,50,0),2)</f>
        <v>0</v>
      </c>
      <c r="AZ293" s="32">
        <f>ROUND(VLOOKUP($B293,'3.ข้อมูลงบทดลองปัจจุบัน'!$A$5:$CL$846,51,0),2)</f>
        <v>0</v>
      </c>
      <c r="BA293" s="32">
        <f>ROUND(VLOOKUP($B293,'3.ข้อมูลงบทดลองปัจจุบัน'!$A$5:$CL$846,52,0),2)</f>
        <v>0</v>
      </c>
      <c r="BB293" s="32">
        <f>ROUND(VLOOKUP($B293,'3.ข้อมูลงบทดลองปัจจุบัน'!$A$5:$CL$846,53,0),2)</f>
        <v>0</v>
      </c>
      <c r="BC293" s="32">
        <f>ROUND(VLOOKUP($B293,'3.ข้อมูลงบทดลองปัจจุบัน'!$A$5:$CL$846,54,0),2)</f>
        <v>0</v>
      </c>
      <c r="BD293" s="32">
        <f>ROUND(VLOOKUP($B293,'3.ข้อมูลงบทดลองปัจจุบัน'!$A$5:$CL$846,55,0),2)</f>
        <v>64718</v>
      </c>
      <c r="BE293" s="32">
        <f>ROUND(VLOOKUP($B293,'3.ข้อมูลงบทดลองปัจจุบัน'!$A$5:$CL$846,56,0),2)</f>
        <v>0</v>
      </c>
      <c r="BF293" s="32">
        <f>ROUND(VLOOKUP($B293,'3.ข้อมูลงบทดลองปัจจุบัน'!$A$5:$CL$846,57,0),2)</f>
        <v>0</v>
      </c>
      <c r="BG293" s="32">
        <f>ROUND(VLOOKUP($B293,'3.ข้อมูลงบทดลองปัจจุบัน'!$A$5:$CL$846,58,0),2)</f>
        <v>0</v>
      </c>
      <c r="BH293" s="32">
        <f>ROUND(VLOOKUP($B293,'3.ข้อมูลงบทดลองปัจจุบัน'!$A$5:$CL$846,59,0),2)</f>
        <v>0</v>
      </c>
      <c r="BI293" s="32">
        <f>ROUND(VLOOKUP($B293,'3.ข้อมูลงบทดลองปัจจุบัน'!$A$5:$CL$846,60,0),2)</f>
        <v>8728</v>
      </c>
      <c r="BJ293" s="32">
        <f>ROUND(VLOOKUP($B293,'3.ข้อมูลงบทดลองปัจจุบัน'!$A$5:$CL$846,61,0),2)</f>
        <v>0</v>
      </c>
      <c r="BK293" s="32">
        <f>ROUND(VLOOKUP($B293,'3.ข้อมูลงบทดลองปัจจุบัน'!$A$5:$CL$846,62,0),2)</f>
        <v>0</v>
      </c>
      <c r="BL293" s="32">
        <f>ROUND(VLOOKUP($B293,'3.ข้อมูลงบทดลองปัจจุบัน'!$A$5:$CL$846,63,0),2)</f>
        <v>0</v>
      </c>
      <c r="BM293" s="32">
        <f>ROUND(VLOOKUP($B293,'3.ข้อมูลงบทดลองปัจจุบัน'!$A$5:$CL$846,64,0),2)</f>
        <v>0</v>
      </c>
      <c r="BN293" s="32">
        <f>ROUND(VLOOKUP($B293,'3.ข้อมูลงบทดลองปัจจุบัน'!$A$5:$CL$846,65,0),2)</f>
        <v>0</v>
      </c>
      <c r="BO293" s="32">
        <f>ROUND(VLOOKUP($B293,'3.ข้อมูลงบทดลองปัจจุบัน'!$A$5:$CL$846,66,0),2)</f>
        <v>0</v>
      </c>
      <c r="BP293" s="32">
        <f>ROUND(VLOOKUP($B293,'3.ข้อมูลงบทดลองปัจจุบัน'!$A$5:$CL$846,67,0),2)</f>
        <v>0</v>
      </c>
      <c r="BQ293" s="32">
        <f>ROUND(VLOOKUP($B293,'3.ข้อมูลงบทดลองปัจจุบัน'!$A$5:$CL$846,68,0),2)</f>
        <v>0</v>
      </c>
      <c r="BR293" s="32">
        <f>ROUND(VLOOKUP($B293,'3.ข้อมูลงบทดลองปัจจุบัน'!$A$5:$CL$846,69,0),2)</f>
        <v>0</v>
      </c>
      <c r="BS293" s="32">
        <f>ROUND(VLOOKUP($B293,'3.ข้อมูลงบทดลองปัจจุบัน'!$A$5:$CL$846,70,0),2)</f>
        <v>0</v>
      </c>
      <c r="BT293" s="32">
        <f>ROUND(VLOOKUP($B293,'3.ข้อมูลงบทดลองปัจจุบัน'!$A$5:$CL$846,71,0),2)</f>
        <v>0</v>
      </c>
      <c r="BU293" s="32">
        <f>ROUND(VLOOKUP($B293,'3.ข้อมูลงบทดลองปัจจุบัน'!$A$5:$CL$846,72,0),2)</f>
        <v>1478971.07</v>
      </c>
      <c r="BV293" s="32">
        <f>ROUND(VLOOKUP($B293,'3.ข้อมูลงบทดลองปัจจุบัน'!$A$5:$CL$846,73,0),2)</f>
        <v>0</v>
      </c>
      <c r="BW293" s="32">
        <f>ROUND(VLOOKUP($B293,'3.ข้อมูลงบทดลองปัจจุบัน'!$A$5:$CL$846,74,0),2)</f>
        <v>0</v>
      </c>
      <c r="BX293" s="32">
        <f>ROUND(VLOOKUP($B293,'3.ข้อมูลงบทดลองปัจจุบัน'!$A$5:$CL$846,75,0),2)</f>
        <v>0</v>
      </c>
      <c r="BY293" s="32">
        <f>ROUND(VLOOKUP($B293,'3.ข้อมูลงบทดลองปัจจุบัน'!$A$5:$CL$846,76,0),2)</f>
        <v>0</v>
      </c>
      <c r="BZ293" s="32">
        <f>ROUND(VLOOKUP($B293,'3.ข้อมูลงบทดลองปัจจุบัน'!$A$5:$CL$846,77,0),2)</f>
        <v>116714.29</v>
      </c>
      <c r="CA293" s="32">
        <f>ROUND(VLOOKUP($B293,'3.ข้อมูลงบทดลองปัจจุบัน'!$A$5:$CL$846,78,0),2)</f>
        <v>64850.6</v>
      </c>
      <c r="CB293" s="32">
        <f>ROUND(VLOOKUP($B293,'3.ข้อมูลงบทดลองปัจจุบัน'!$A$5:$CL$846,79,0),2)</f>
        <v>0</v>
      </c>
      <c r="CC293" s="32">
        <f>ROUND(VLOOKUP($B293,'3.ข้อมูลงบทดลองปัจจุบัน'!$A$5:$CL$846,80,0),2)</f>
        <v>0</v>
      </c>
      <c r="CD293" s="32">
        <f>ROUND(VLOOKUP($B293,'3.ข้อมูลงบทดลองปัจจุบัน'!$A$5:$CL$846,81,0),2)</f>
        <v>0</v>
      </c>
      <c r="CE293" s="32">
        <f>ROUND(VLOOKUP($B293,'3.ข้อมูลงบทดลองปัจจุบัน'!$A$5:$CL$846,82,0),2)</f>
        <v>0</v>
      </c>
      <c r="CF293" s="32">
        <f>ROUND(VLOOKUP($B293,'3.ข้อมูลงบทดลองปัจจุบัน'!$A$5:$CL$846,83,0),2)</f>
        <v>0</v>
      </c>
      <c r="CG293" s="32">
        <f>ROUND(VLOOKUP($B293,'3.ข้อมูลงบทดลองปัจจุบัน'!$A$5:$CL$846,84,0),2)</f>
        <v>0</v>
      </c>
      <c r="CH293" s="32">
        <f>ROUND(VLOOKUP($B293,'3.ข้อมูลงบทดลองปัจจุบัน'!$A$5:$CL$846,85,0),2)</f>
        <v>0</v>
      </c>
      <c r="CI293" s="32">
        <f>ROUND(VLOOKUP($B293,'3.ข้อมูลงบทดลองปัจจุบัน'!$A$5:$CL$846,86,0),2)</f>
        <v>0</v>
      </c>
      <c r="CJ293" s="32">
        <f>ROUND(VLOOKUP($B293,'3.ข้อมูลงบทดลองปัจจุบัน'!$A$5:$CL$846,87,0),2)</f>
        <v>0</v>
      </c>
      <c r="CK293" s="32">
        <f>ROUND(VLOOKUP($B293,'3.ข้อมูลงบทดลองปัจจุบัน'!$A$5:$CL$846,88,0),2)</f>
        <v>0</v>
      </c>
      <c r="CL293" s="32">
        <f>ROUND(VLOOKUP($B293,'3.ข้อมูลงบทดลองปัจจุบัน'!$A$5:$CL$846,89,0),2)</f>
        <v>0</v>
      </c>
      <c r="CM293" s="32">
        <f>ROUND(VLOOKUP($B293,'3.ข้อมูลงบทดลองปัจจุบัน'!$A$5:$CL$846,90,0),2)</f>
        <v>0</v>
      </c>
      <c r="CO293" s="75"/>
    </row>
    <row r="294" spans="1:94" x14ac:dyDescent="0.7">
      <c r="A294" s="119" t="s">
        <v>2332</v>
      </c>
      <c r="B294" s="101" t="s">
        <v>486</v>
      </c>
      <c r="C294" s="120" t="s">
        <v>487</v>
      </c>
      <c r="D294" s="32">
        <f>ROUND(VLOOKUP($B294,'3.ข้อมูลงบทดลองปัจจุบัน'!$A$5:$CL$846,3,0),2)</f>
        <v>0</v>
      </c>
      <c r="E294" s="32">
        <f>ROUND(VLOOKUP($B294,'3.ข้อมูลงบทดลองปัจจุบัน'!$A$5:$CL$846,4,0),2)</f>
        <v>0</v>
      </c>
      <c r="F294" s="32">
        <f>ROUND(VLOOKUP($B294,'3.ข้อมูลงบทดลองปัจจุบัน'!$A$5:$CL$846,5,0),2)</f>
        <v>0</v>
      </c>
      <c r="G294" s="32">
        <f>ROUND(VLOOKUP($B294,'3.ข้อมูลงบทดลองปัจจุบัน'!$A$5:$CL$846,6,0),2)</f>
        <v>0</v>
      </c>
      <c r="H294" s="32">
        <f>ROUND(VLOOKUP($B294,'3.ข้อมูลงบทดลองปัจจุบัน'!$A$5:$CL$846,7,0),2)</f>
        <v>0</v>
      </c>
      <c r="I294" s="32">
        <f>ROUND(VLOOKUP($B294,'3.ข้อมูลงบทดลองปัจจุบัน'!$A$5:$CL$846,8,0),2)</f>
        <v>0</v>
      </c>
      <c r="J294" s="32">
        <f>ROUND(VLOOKUP($B294,'3.ข้อมูลงบทดลองปัจจุบัน'!$A$5:$CL$846,9,0),2)</f>
        <v>0</v>
      </c>
      <c r="K294" s="32">
        <f>ROUND(VLOOKUP($B294,'3.ข้อมูลงบทดลองปัจจุบัน'!$A$5:$CL$846,10,0),2)</f>
        <v>0</v>
      </c>
      <c r="L294" s="32">
        <f>ROUND(VLOOKUP($B294,'3.ข้อมูลงบทดลองปัจจุบัน'!$A$5:$CL$846,11,0),2)</f>
        <v>0</v>
      </c>
      <c r="M294" s="32">
        <f>ROUND(VLOOKUP($B294,'3.ข้อมูลงบทดลองปัจจุบัน'!$A$5:$CL$846,12,0),2)</f>
        <v>0</v>
      </c>
      <c r="N294" s="32">
        <f>ROUND(VLOOKUP($B294,'3.ข้อมูลงบทดลองปัจจุบัน'!$A$5:$CL$846,13,0),2)</f>
        <v>0</v>
      </c>
      <c r="O294" s="32">
        <f>ROUND(VLOOKUP($B294,'3.ข้อมูลงบทดลองปัจจุบัน'!$A$5:$CL$846,14,0),2)</f>
        <v>0</v>
      </c>
      <c r="P294" s="32">
        <f>ROUND(VLOOKUP($B294,'3.ข้อมูลงบทดลองปัจจุบัน'!$A$5:$CL$846,15,0),2)</f>
        <v>0</v>
      </c>
      <c r="Q294" s="32">
        <f>ROUND(VLOOKUP($B294,'3.ข้อมูลงบทดลองปัจจุบัน'!$A$5:$CL$846,16,0),2)</f>
        <v>0</v>
      </c>
      <c r="R294" s="32">
        <f>ROUND(VLOOKUP($B294,'3.ข้อมูลงบทดลองปัจจุบัน'!$A$5:$CL$846,17,0),2)</f>
        <v>0</v>
      </c>
      <c r="S294" s="32">
        <f>ROUND(VLOOKUP($B294,'3.ข้อมูลงบทดลองปัจจุบัน'!$A$5:$CL$846,18,0),2)</f>
        <v>0</v>
      </c>
      <c r="T294" s="32">
        <f>ROUND(VLOOKUP($B294,'3.ข้อมูลงบทดลองปัจจุบัน'!$A$5:$CL$846,19,0),2)</f>
        <v>0</v>
      </c>
      <c r="U294" s="32">
        <f>ROUND(VLOOKUP($B294,'3.ข้อมูลงบทดลองปัจจุบัน'!$A$5:$CL$846,20,0),2)</f>
        <v>0</v>
      </c>
      <c r="V294" s="32">
        <f>ROUND(VLOOKUP($B294,'3.ข้อมูลงบทดลองปัจจุบัน'!$A$5:$CL$846,21,0),2)</f>
        <v>0</v>
      </c>
      <c r="W294" s="32">
        <f>ROUND(VLOOKUP($B294,'3.ข้อมูลงบทดลองปัจจุบัน'!$A$5:$CL$846,22,0),2)</f>
        <v>0</v>
      </c>
      <c r="X294" s="32">
        <f>ROUND(VLOOKUP($B294,'3.ข้อมูลงบทดลองปัจจุบัน'!$A$5:$CL$846,23,0),2)</f>
        <v>0</v>
      </c>
      <c r="Y294" s="32">
        <f>ROUND(VLOOKUP($B294,'3.ข้อมูลงบทดลองปัจจุบัน'!$A$5:$CL$846,24,0),2)</f>
        <v>0</v>
      </c>
      <c r="Z294" s="32">
        <f>ROUND(VLOOKUP($B294,'3.ข้อมูลงบทดลองปัจจุบัน'!$A$5:$CL$846,25,0),2)</f>
        <v>0</v>
      </c>
      <c r="AA294" s="32">
        <f>ROUND(VLOOKUP($B294,'3.ข้อมูลงบทดลองปัจจุบัน'!$A$5:$CL$846,26,0),2)</f>
        <v>0</v>
      </c>
      <c r="AB294" s="32">
        <f>ROUND(VLOOKUP($B294,'3.ข้อมูลงบทดลองปัจจุบัน'!$A$5:$CL$846,27,0),2)</f>
        <v>0</v>
      </c>
      <c r="AC294" s="32">
        <f>ROUND(VLOOKUP($B294,'3.ข้อมูลงบทดลองปัจจุบัน'!$A$5:$CL$846,28,0),2)</f>
        <v>0</v>
      </c>
      <c r="AD294" s="32">
        <f>ROUND(VLOOKUP($B294,'3.ข้อมูลงบทดลองปัจจุบัน'!$A$5:$CL$846,29,0),2)</f>
        <v>0</v>
      </c>
      <c r="AE294" s="32">
        <f>ROUND(VLOOKUP($B294,'3.ข้อมูลงบทดลองปัจจุบัน'!$A$5:$CL$846,30,0),2)</f>
        <v>0</v>
      </c>
      <c r="AF294" s="32">
        <f>ROUND(VLOOKUP($B294,'3.ข้อมูลงบทดลองปัจจุบัน'!$A$5:$CL$846,31,0),2)</f>
        <v>0</v>
      </c>
      <c r="AG294" s="32">
        <f>ROUND(VLOOKUP($B294,'3.ข้อมูลงบทดลองปัจจุบัน'!$A$5:$CL$846,32,0),2)</f>
        <v>0</v>
      </c>
      <c r="AH294" s="32">
        <f>ROUND(VLOOKUP($B294,'3.ข้อมูลงบทดลองปัจจุบัน'!$A$5:$CL$846,33,0),2)</f>
        <v>0</v>
      </c>
      <c r="AI294" s="32">
        <f>ROUND(VLOOKUP($B294,'3.ข้อมูลงบทดลองปัจจุบัน'!$A$5:$CL$846,34,0),2)</f>
        <v>0</v>
      </c>
      <c r="AJ294" s="32">
        <f>ROUND(VLOOKUP($B294,'3.ข้อมูลงบทดลองปัจจุบัน'!$A$5:$CL$846,35,0),2)</f>
        <v>0</v>
      </c>
      <c r="AK294" s="32">
        <f>ROUND(VLOOKUP($B294,'3.ข้อมูลงบทดลองปัจจุบัน'!$A$5:$CL$846,36,0),2)</f>
        <v>0</v>
      </c>
      <c r="AL294" s="32">
        <f>ROUND(VLOOKUP($B294,'3.ข้อมูลงบทดลองปัจจุบัน'!$A$5:$CL$846,37,0),2)</f>
        <v>0</v>
      </c>
      <c r="AM294" s="32">
        <f>ROUND(VLOOKUP($B294,'3.ข้อมูลงบทดลองปัจจุบัน'!$A$5:$CL$846,38,0),2)</f>
        <v>0</v>
      </c>
      <c r="AN294" s="32">
        <f>ROUND(VLOOKUP($B294,'3.ข้อมูลงบทดลองปัจจุบัน'!$A$5:$CL$846,39,0),2)</f>
        <v>0</v>
      </c>
      <c r="AO294" s="32">
        <f>ROUND(VLOOKUP($B294,'3.ข้อมูลงบทดลองปัจจุบัน'!$A$5:$CL$846,40,0),2)</f>
        <v>0</v>
      </c>
      <c r="AP294" s="32">
        <f>ROUND(VLOOKUP($B294,'3.ข้อมูลงบทดลองปัจจุบัน'!$A$5:$CL$846,41,0),2)</f>
        <v>0</v>
      </c>
      <c r="AQ294" s="32">
        <f>ROUND(VLOOKUP($B294,'3.ข้อมูลงบทดลองปัจจุบัน'!$A$5:$CL$846,42,0),2)</f>
        <v>0</v>
      </c>
      <c r="AR294" s="32">
        <f>ROUND(VLOOKUP($B294,'3.ข้อมูลงบทดลองปัจจุบัน'!$A$5:$CL$846,43,0),2)</f>
        <v>0</v>
      </c>
      <c r="AS294" s="32">
        <f>ROUND(VLOOKUP($B294,'3.ข้อมูลงบทดลองปัจจุบัน'!$A$5:$CL$846,44,0),2)</f>
        <v>0</v>
      </c>
      <c r="AT294" s="32">
        <f>ROUND(VLOOKUP($B294,'3.ข้อมูลงบทดลองปัจจุบัน'!$A$5:$CL$846,45,0),2)</f>
        <v>0</v>
      </c>
      <c r="AU294" s="32">
        <f>ROUND(VLOOKUP($B294,'3.ข้อมูลงบทดลองปัจจุบัน'!$A$5:$CL$846,46,0),2)</f>
        <v>0</v>
      </c>
      <c r="AV294" s="32">
        <f>ROUND(VLOOKUP($B294,'3.ข้อมูลงบทดลองปัจจุบัน'!$A$5:$CL$846,47,0),2)</f>
        <v>0</v>
      </c>
      <c r="AW294" s="32">
        <f>ROUND(VLOOKUP($B294,'3.ข้อมูลงบทดลองปัจจุบัน'!$A$5:$CL$846,48,0),2)</f>
        <v>0</v>
      </c>
      <c r="AX294" s="32">
        <f>ROUND(VLOOKUP($B294,'3.ข้อมูลงบทดลองปัจจุบัน'!$A$5:$CL$846,49,0),2)</f>
        <v>0</v>
      </c>
      <c r="AY294" s="32">
        <f>ROUND(VLOOKUP($B294,'3.ข้อมูลงบทดลองปัจจุบัน'!$A$5:$CL$846,50,0),2)</f>
        <v>0</v>
      </c>
      <c r="AZ294" s="32">
        <f>ROUND(VLOOKUP($B294,'3.ข้อมูลงบทดลองปัจจุบัน'!$A$5:$CL$846,51,0),2)</f>
        <v>0</v>
      </c>
      <c r="BA294" s="32">
        <f>ROUND(VLOOKUP($B294,'3.ข้อมูลงบทดลองปัจจุบัน'!$A$5:$CL$846,52,0),2)</f>
        <v>0</v>
      </c>
      <c r="BB294" s="32">
        <f>ROUND(VLOOKUP($B294,'3.ข้อมูลงบทดลองปัจจุบัน'!$A$5:$CL$846,53,0),2)</f>
        <v>0</v>
      </c>
      <c r="BC294" s="32">
        <f>ROUND(VLOOKUP($B294,'3.ข้อมูลงบทดลองปัจจุบัน'!$A$5:$CL$846,54,0),2)</f>
        <v>0</v>
      </c>
      <c r="BD294" s="32">
        <f>ROUND(VLOOKUP($B294,'3.ข้อมูลงบทดลองปัจจุบัน'!$A$5:$CL$846,55,0),2)</f>
        <v>0</v>
      </c>
      <c r="BE294" s="32">
        <f>ROUND(VLOOKUP($B294,'3.ข้อมูลงบทดลองปัจจุบัน'!$A$5:$CL$846,56,0),2)</f>
        <v>0</v>
      </c>
      <c r="BF294" s="32">
        <f>ROUND(VLOOKUP($B294,'3.ข้อมูลงบทดลองปัจจุบัน'!$A$5:$CL$846,57,0),2)</f>
        <v>0</v>
      </c>
      <c r="BG294" s="32">
        <f>ROUND(VLOOKUP($B294,'3.ข้อมูลงบทดลองปัจจุบัน'!$A$5:$CL$846,58,0),2)</f>
        <v>0</v>
      </c>
      <c r="BH294" s="32">
        <f>ROUND(VLOOKUP($B294,'3.ข้อมูลงบทดลองปัจจุบัน'!$A$5:$CL$846,59,0),2)</f>
        <v>0</v>
      </c>
      <c r="BI294" s="32">
        <f>ROUND(VLOOKUP($B294,'3.ข้อมูลงบทดลองปัจจุบัน'!$A$5:$CL$846,60,0),2)</f>
        <v>0</v>
      </c>
      <c r="BJ294" s="32">
        <f>ROUND(VLOOKUP($B294,'3.ข้อมูลงบทดลองปัจจุบัน'!$A$5:$CL$846,61,0),2)</f>
        <v>0</v>
      </c>
      <c r="BK294" s="32">
        <f>ROUND(VLOOKUP($B294,'3.ข้อมูลงบทดลองปัจจุบัน'!$A$5:$CL$846,62,0),2)</f>
        <v>0</v>
      </c>
      <c r="BL294" s="32">
        <f>ROUND(VLOOKUP($B294,'3.ข้อมูลงบทดลองปัจจุบัน'!$A$5:$CL$846,63,0),2)</f>
        <v>0</v>
      </c>
      <c r="BM294" s="32">
        <f>ROUND(VLOOKUP($B294,'3.ข้อมูลงบทดลองปัจจุบัน'!$A$5:$CL$846,64,0),2)</f>
        <v>0</v>
      </c>
      <c r="BN294" s="32">
        <f>ROUND(VLOOKUP($B294,'3.ข้อมูลงบทดลองปัจจุบัน'!$A$5:$CL$846,65,0),2)</f>
        <v>0</v>
      </c>
      <c r="BO294" s="32">
        <f>ROUND(VLOOKUP($B294,'3.ข้อมูลงบทดลองปัจจุบัน'!$A$5:$CL$846,66,0),2)</f>
        <v>0</v>
      </c>
      <c r="BP294" s="32">
        <f>ROUND(VLOOKUP($B294,'3.ข้อมูลงบทดลองปัจจุบัน'!$A$5:$CL$846,67,0),2)</f>
        <v>0</v>
      </c>
      <c r="BQ294" s="32">
        <f>ROUND(VLOOKUP($B294,'3.ข้อมูลงบทดลองปัจจุบัน'!$A$5:$CL$846,68,0),2)</f>
        <v>0</v>
      </c>
      <c r="BR294" s="32">
        <f>ROUND(VLOOKUP($B294,'3.ข้อมูลงบทดลองปัจจุบัน'!$A$5:$CL$846,69,0),2)</f>
        <v>0</v>
      </c>
      <c r="BS294" s="32">
        <f>ROUND(VLOOKUP($B294,'3.ข้อมูลงบทดลองปัจจุบัน'!$A$5:$CL$846,70,0),2)</f>
        <v>0</v>
      </c>
      <c r="BT294" s="32">
        <f>ROUND(VLOOKUP($B294,'3.ข้อมูลงบทดลองปัจจุบัน'!$A$5:$CL$846,71,0),2)</f>
        <v>0</v>
      </c>
      <c r="BU294" s="32">
        <f>ROUND(VLOOKUP($B294,'3.ข้อมูลงบทดลองปัจจุบัน'!$A$5:$CL$846,72,0),2)</f>
        <v>0</v>
      </c>
      <c r="BV294" s="32">
        <f>ROUND(VLOOKUP($B294,'3.ข้อมูลงบทดลองปัจจุบัน'!$A$5:$CL$846,73,0),2)</f>
        <v>0</v>
      </c>
      <c r="BW294" s="32">
        <f>ROUND(VLOOKUP($B294,'3.ข้อมูลงบทดลองปัจจุบัน'!$A$5:$CL$846,74,0),2)</f>
        <v>0</v>
      </c>
      <c r="BX294" s="32">
        <f>ROUND(VLOOKUP($B294,'3.ข้อมูลงบทดลองปัจจุบัน'!$A$5:$CL$846,75,0),2)</f>
        <v>0</v>
      </c>
      <c r="BY294" s="32">
        <f>ROUND(VLOOKUP($B294,'3.ข้อมูลงบทดลองปัจจุบัน'!$A$5:$CL$846,76,0),2)</f>
        <v>0</v>
      </c>
      <c r="BZ294" s="32">
        <f>ROUND(VLOOKUP($B294,'3.ข้อมูลงบทดลองปัจจุบัน'!$A$5:$CL$846,77,0),2)</f>
        <v>0</v>
      </c>
      <c r="CA294" s="32">
        <f>ROUND(VLOOKUP($B294,'3.ข้อมูลงบทดลองปัจจุบัน'!$A$5:$CL$846,78,0),2)</f>
        <v>0</v>
      </c>
      <c r="CB294" s="32">
        <f>ROUND(VLOOKUP($B294,'3.ข้อมูลงบทดลองปัจจุบัน'!$A$5:$CL$846,79,0),2)</f>
        <v>0</v>
      </c>
      <c r="CC294" s="32">
        <f>ROUND(VLOOKUP($B294,'3.ข้อมูลงบทดลองปัจจุบัน'!$A$5:$CL$846,80,0),2)</f>
        <v>0</v>
      </c>
      <c r="CD294" s="32">
        <f>ROUND(VLOOKUP($B294,'3.ข้อมูลงบทดลองปัจจุบัน'!$A$5:$CL$846,81,0),2)</f>
        <v>0</v>
      </c>
      <c r="CE294" s="32">
        <f>ROUND(VLOOKUP($B294,'3.ข้อมูลงบทดลองปัจจุบัน'!$A$5:$CL$846,82,0),2)</f>
        <v>0</v>
      </c>
      <c r="CF294" s="32">
        <f>ROUND(VLOOKUP($B294,'3.ข้อมูลงบทดลองปัจจุบัน'!$A$5:$CL$846,83,0),2)</f>
        <v>0</v>
      </c>
      <c r="CG294" s="32">
        <f>ROUND(VLOOKUP($B294,'3.ข้อมูลงบทดลองปัจจุบัน'!$A$5:$CL$846,84,0),2)</f>
        <v>0</v>
      </c>
      <c r="CH294" s="32">
        <f>ROUND(VLOOKUP($B294,'3.ข้อมูลงบทดลองปัจจุบัน'!$A$5:$CL$846,85,0),2)</f>
        <v>0</v>
      </c>
      <c r="CI294" s="32">
        <f>ROUND(VLOOKUP($B294,'3.ข้อมูลงบทดลองปัจจุบัน'!$A$5:$CL$846,86,0),2)</f>
        <v>0</v>
      </c>
      <c r="CJ294" s="32">
        <f>ROUND(VLOOKUP($B294,'3.ข้อมูลงบทดลองปัจจุบัน'!$A$5:$CL$846,87,0),2)</f>
        <v>0</v>
      </c>
      <c r="CK294" s="32">
        <f>ROUND(VLOOKUP($B294,'3.ข้อมูลงบทดลองปัจจุบัน'!$A$5:$CL$846,88,0),2)</f>
        <v>0</v>
      </c>
      <c r="CL294" s="32">
        <f>ROUND(VLOOKUP($B294,'3.ข้อมูลงบทดลองปัจจุบัน'!$A$5:$CL$846,89,0),2)</f>
        <v>0</v>
      </c>
      <c r="CM294" s="32">
        <f>ROUND(VLOOKUP($B294,'3.ข้อมูลงบทดลองปัจจุบัน'!$A$5:$CL$846,90,0),2)</f>
        <v>0</v>
      </c>
      <c r="CO294" s="75"/>
    </row>
    <row r="295" spans="1:94" x14ac:dyDescent="0.7">
      <c r="A295" s="119" t="s">
        <v>2332</v>
      </c>
      <c r="B295" s="101" t="s">
        <v>488</v>
      </c>
      <c r="C295" s="120" t="s">
        <v>489</v>
      </c>
      <c r="D295" s="32">
        <f>ROUND(VLOOKUP($B295,'3.ข้อมูลงบทดลองปัจจุบัน'!$A$5:$CL$846,3,0),2)</f>
        <v>0</v>
      </c>
      <c r="E295" s="32">
        <f>ROUND(VLOOKUP($B295,'3.ข้อมูลงบทดลองปัจจุบัน'!$A$5:$CL$846,4,0),2)</f>
        <v>0</v>
      </c>
      <c r="F295" s="32">
        <f>ROUND(VLOOKUP($B295,'3.ข้อมูลงบทดลองปัจจุบัน'!$A$5:$CL$846,5,0),2)</f>
        <v>0</v>
      </c>
      <c r="G295" s="32">
        <f>ROUND(VLOOKUP($B295,'3.ข้อมูลงบทดลองปัจจุบัน'!$A$5:$CL$846,6,0),2)</f>
        <v>0</v>
      </c>
      <c r="H295" s="32">
        <f>ROUND(VLOOKUP($B295,'3.ข้อมูลงบทดลองปัจจุบัน'!$A$5:$CL$846,7,0),2)</f>
        <v>-11924490.77</v>
      </c>
      <c r="I295" s="32">
        <f>ROUND(VLOOKUP($B295,'3.ข้อมูลงบทดลองปัจจุบัน'!$A$5:$CL$846,8,0),2)</f>
        <v>0</v>
      </c>
      <c r="J295" s="32">
        <f>ROUND(VLOOKUP($B295,'3.ข้อมูลงบทดลองปัจจุบัน'!$A$5:$CL$846,9,0),2)</f>
        <v>0</v>
      </c>
      <c r="K295" s="32">
        <f>ROUND(VLOOKUP($B295,'3.ข้อมูลงบทดลองปัจจุบัน'!$A$5:$CL$846,10,0),2)</f>
        <v>0</v>
      </c>
      <c r="L295" s="32">
        <f>ROUND(VLOOKUP($B295,'3.ข้อมูลงบทดลองปัจจุบัน'!$A$5:$CL$846,11,0),2)</f>
        <v>0</v>
      </c>
      <c r="M295" s="32">
        <f>ROUND(VLOOKUP($B295,'3.ข้อมูลงบทดลองปัจจุบัน'!$A$5:$CL$846,12,0),2)</f>
        <v>0</v>
      </c>
      <c r="N295" s="32">
        <f>ROUND(VLOOKUP($B295,'3.ข้อมูลงบทดลองปัจจุบัน'!$A$5:$CL$846,13,0),2)</f>
        <v>0</v>
      </c>
      <c r="O295" s="32">
        <f>ROUND(VLOOKUP($B295,'3.ข้อมูลงบทดลองปัจจุบัน'!$A$5:$CL$846,14,0),2)</f>
        <v>-500361.86</v>
      </c>
      <c r="P295" s="32">
        <f>ROUND(VLOOKUP($B295,'3.ข้อมูลงบทดลองปัจจุบัน'!$A$5:$CL$846,15,0),2)</f>
        <v>0</v>
      </c>
      <c r="Q295" s="32">
        <f>ROUND(VLOOKUP($B295,'3.ข้อมูลงบทดลองปัจจุบัน'!$A$5:$CL$846,16,0),2)</f>
        <v>0</v>
      </c>
      <c r="R295" s="32">
        <f>ROUND(VLOOKUP($B295,'3.ข้อมูลงบทดลองปัจจุบัน'!$A$5:$CL$846,17,0),2)</f>
        <v>0</v>
      </c>
      <c r="S295" s="32">
        <f>ROUND(VLOOKUP($B295,'3.ข้อมูลงบทดลองปัจจุบัน'!$A$5:$CL$846,18,0),2)</f>
        <v>-104058.32</v>
      </c>
      <c r="T295" s="32">
        <f>ROUND(VLOOKUP($B295,'3.ข้อมูลงบทดลองปัจจุบัน'!$A$5:$CL$846,19,0),2)</f>
        <v>0</v>
      </c>
      <c r="U295" s="32">
        <f>ROUND(VLOOKUP($B295,'3.ข้อมูลงบทดลองปัจจุบัน'!$A$5:$CL$846,20,0),2)</f>
        <v>0</v>
      </c>
      <c r="V295" s="32">
        <f>ROUND(VLOOKUP($B295,'3.ข้อมูลงบทดลองปัจจุบัน'!$A$5:$CL$846,21,0),2)</f>
        <v>0</v>
      </c>
      <c r="W295" s="32">
        <f>ROUND(VLOOKUP($B295,'3.ข้อมูลงบทดลองปัจจุบัน'!$A$5:$CL$846,22,0),2)</f>
        <v>0</v>
      </c>
      <c r="X295" s="32">
        <f>ROUND(VLOOKUP($B295,'3.ข้อมูลงบทดลองปัจจุบัน'!$A$5:$CL$846,23,0),2)</f>
        <v>0</v>
      </c>
      <c r="Y295" s="32">
        <f>ROUND(VLOOKUP($B295,'3.ข้อมูลงบทดลองปัจจุบัน'!$A$5:$CL$846,24,0),2)</f>
        <v>-2264554.6800000002</v>
      </c>
      <c r="Z295" s="32">
        <f>ROUND(VLOOKUP($B295,'3.ข้อมูลงบทดลองปัจจุบัน'!$A$5:$CL$846,25,0),2)</f>
        <v>0</v>
      </c>
      <c r="AA295" s="32">
        <f>ROUND(VLOOKUP($B295,'3.ข้อมูลงบทดลองปัจจุบัน'!$A$5:$CL$846,26,0),2)</f>
        <v>0</v>
      </c>
      <c r="AB295" s="32">
        <f>ROUND(VLOOKUP($B295,'3.ข้อมูลงบทดลองปัจจุบัน'!$A$5:$CL$846,27,0),2)</f>
        <v>-936997.98</v>
      </c>
      <c r="AC295" s="32">
        <f>ROUND(VLOOKUP($B295,'3.ข้อมูลงบทดลองปัจจุบัน'!$A$5:$CL$846,28,0),2)</f>
        <v>0</v>
      </c>
      <c r="AD295" s="32">
        <f>ROUND(VLOOKUP($B295,'3.ข้อมูลงบทดลองปัจจุบัน'!$A$5:$CL$846,29,0),2)</f>
        <v>0</v>
      </c>
      <c r="AE295" s="32">
        <f>ROUND(VLOOKUP($B295,'3.ข้อมูลงบทดลองปัจจุบัน'!$A$5:$CL$846,30,0),2)</f>
        <v>-892094.49</v>
      </c>
      <c r="AF295" s="32">
        <f>ROUND(VLOOKUP($B295,'3.ข้อมูลงบทดลองปัจจุบัน'!$A$5:$CL$846,31,0),2)</f>
        <v>0</v>
      </c>
      <c r="AG295" s="32">
        <f>ROUND(VLOOKUP($B295,'3.ข้อมูลงบทดลองปัจจุบัน'!$A$5:$CL$846,32,0),2)</f>
        <v>0</v>
      </c>
      <c r="AH295" s="32">
        <f>ROUND(VLOOKUP($B295,'3.ข้อมูลงบทดลองปัจจุบัน'!$A$5:$CL$846,33,0),2)</f>
        <v>0</v>
      </c>
      <c r="AI295" s="32">
        <f>ROUND(VLOOKUP($B295,'3.ข้อมูลงบทดลองปัจจุบัน'!$A$5:$CL$846,34,0),2)</f>
        <v>0</v>
      </c>
      <c r="AJ295" s="32">
        <f>ROUND(VLOOKUP($B295,'3.ข้อมูลงบทดลองปัจจุบัน'!$A$5:$CL$846,35,0),2)</f>
        <v>0</v>
      </c>
      <c r="AK295" s="32">
        <f>ROUND(VLOOKUP($B295,'3.ข้อมูลงบทดลองปัจจุบัน'!$A$5:$CL$846,36,0),2)</f>
        <v>0</v>
      </c>
      <c r="AL295" s="32">
        <f>ROUND(VLOOKUP($B295,'3.ข้อมูลงบทดลองปัจจุบัน'!$A$5:$CL$846,37,0),2)</f>
        <v>0</v>
      </c>
      <c r="AM295" s="32">
        <f>ROUND(VLOOKUP($B295,'3.ข้อมูลงบทดลองปัจจุบัน'!$A$5:$CL$846,38,0),2)</f>
        <v>0</v>
      </c>
      <c r="AN295" s="32">
        <f>ROUND(VLOOKUP($B295,'3.ข้อมูลงบทดลองปัจจุบัน'!$A$5:$CL$846,39,0),2)</f>
        <v>0</v>
      </c>
      <c r="AO295" s="32">
        <f>ROUND(VLOOKUP($B295,'3.ข้อมูลงบทดลองปัจจุบัน'!$A$5:$CL$846,40,0),2)</f>
        <v>0</v>
      </c>
      <c r="AP295" s="32">
        <f>ROUND(VLOOKUP($B295,'3.ข้อมูลงบทดลองปัจจุบัน'!$A$5:$CL$846,41,0),2)</f>
        <v>0</v>
      </c>
      <c r="AQ295" s="32">
        <f>ROUND(VLOOKUP($B295,'3.ข้อมูลงบทดลองปัจจุบัน'!$A$5:$CL$846,42,0),2)</f>
        <v>0</v>
      </c>
      <c r="AR295" s="32">
        <f>ROUND(VLOOKUP($B295,'3.ข้อมูลงบทดลองปัจจุบัน'!$A$5:$CL$846,43,0),2)</f>
        <v>0</v>
      </c>
      <c r="AS295" s="32">
        <f>ROUND(VLOOKUP($B295,'3.ข้อมูลงบทดลองปัจจุบัน'!$A$5:$CL$846,44,0),2)</f>
        <v>-16547685.16</v>
      </c>
      <c r="AT295" s="32">
        <f>ROUND(VLOOKUP($B295,'3.ข้อมูลงบทดลองปัจจุบัน'!$A$5:$CL$846,45,0),2)</f>
        <v>0</v>
      </c>
      <c r="AU295" s="32">
        <f>ROUND(VLOOKUP($B295,'3.ข้อมูลงบทดลองปัจจุบัน'!$A$5:$CL$846,46,0),2)</f>
        <v>0</v>
      </c>
      <c r="AV295" s="32">
        <f>ROUND(VLOOKUP($B295,'3.ข้อมูลงบทดลองปัจจุบัน'!$A$5:$CL$846,47,0),2)</f>
        <v>0</v>
      </c>
      <c r="AW295" s="32">
        <f>ROUND(VLOOKUP($B295,'3.ข้อมูลงบทดลองปัจจุบัน'!$A$5:$CL$846,48,0),2)</f>
        <v>0</v>
      </c>
      <c r="AX295" s="32">
        <f>ROUND(VLOOKUP($B295,'3.ข้อมูลงบทดลองปัจจุบัน'!$A$5:$CL$846,49,0),2)</f>
        <v>0</v>
      </c>
      <c r="AY295" s="32">
        <f>ROUND(VLOOKUP($B295,'3.ข้อมูลงบทดลองปัจจุบัน'!$A$5:$CL$846,50,0),2)</f>
        <v>0</v>
      </c>
      <c r="AZ295" s="32">
        <f>ROUND(VLOOKUP($B295,'3.ข้อมูลงบทดลองปัจจุบัน'!$A$5:$CL$846,51,0),2)</f>
        <v>0</v>
      </c>
      <c r="BA295" s="32">
        <f>ROUND(VLOOKUP($B295,'3.ข้อมูลงบทดลองปัจจุบัน'!$A$5:$CL$846,52,0),2)</f>
        <v>0</v>
      </c>
      <c r="BB295" s="32">
        <f>ROUND(VLOOKUP($B295,'3.ข้อมูลงบทดลองปัจจุบัน'!$A$5:$CL$846,53,0),2)</f>
        <v>-29749944.640000001</v>
      </c>
      <c r="BC295" s="32">
        <f>ROUND(VLOOKUP($B295,'3.ข้อมูลงบทดลองปัจจุบัน'!$A$5:$CL$846,54,0),2)</f>
        <v>0</v>
      </c>
      <c r="BD295" s="32">
        <f>ROUND(VLOOKUP($B295,'3.ข้อมูลงบทดลองปัจจุบัน'!$A$5:$CL$846,55,0),2)</f>
        <v>0</v>
      </c>
      <c r="BE295" s="32">
        <f>ROUND(VLOOKUP($B295,'3.ข้อมูลงบทดลองปัจจุบัน'!$A$5:$CL$846,56,0),2)</f>
        <v>-39202756</v>
      </c>
      <c r="BF295" s="32">
        <f>ROUND(VLOOKUP($B295,'3.ข้อมูลงบทดลองปัจจุบัน'!$A$5:$CL$846,57,0),2)</f>
        <v>-4777780.0199999996</v>
      </c>
      <c r="BG295" s="32">
        <f>ROUND(VLOOKUP($B295,'3.ข้อมูลงบทดลองปัจจุบัน'!$A$5:$CL$846,58,0),2)</f>
        <v>-4336422.95</v>
      </c>
      <c r="BH295" s="32">
        <f>ROUND(VLOOKUP($B295,'3.ข้อมูลงบทดลองปัจจุบัน'!$A$5:$CL$846,59,0),2)</f>
        <v>-4221660.07</v>
      </c>
      <c r="BI295" s="32">
        <f>ROUND(VLOOKUP($B295,'3.ข้อมูลงบทดลองปัจจุบัน'!$A$5:$CL$846,60,0),2)</f>
        <v>0</v>
      </c>
      <c r="BJ295" s="32">
        <f>ROUND(VLOOKUP($B295,'3.ข้อมูลงบทดลองปัจจุบัน'!$A$5:$CL$846,61,0),2)</f>
        <v>-2626476.71</v>
      </c>
      <c r="BK295" s="32">
        <f>ROUND(VLOOKUP($B295,'3.ข้อมูลงบทดลองปัจจุบัน'!$A$5:$CL$846,62,0),2)</f>
        <v>-16286194.029999999</v>
      </c>
      <c r="BL295" s="32">
        <f>ROUND(VLOOKUP($B295,'3.ข้อมูลงบทดลองปัจจุบัน'!$A$5:$CL$846,63,0),2)</f>
        <v>0</v>
      </c>
      <c r="BM295" s="32">
        <f>ROUND(VLOOKUP($B295,'3.ข้อมูลงบทดลองปัจจุบัน'!$A$5:$CL$846,64,0),2)</f>
        <v>0</v>
      </c>
      <c r="BN295" s="32">
        <f>ROUND(VLOOKUP($B295,'3.ข้อมูลงบทดลองปัจจุบัน'!$A$5:$CL$846,65,0),2)</f>
        <v>-1458134.85</v>
      </c>
      <c r="BO295" s="32">
        <f>ROUND(VLOOKUP($B295,'3.ข้อมูลงบทดลองปัจจุบัน'!$A$5:$CL$846,66,0),2)</f>
        <v>0</v>
      </c>
      <c r="BP295" s="32">
        <f>ROUND(VLOOKUP($B295,'3.ข้อมูลงบทดลองปัจจุบัน'!$A$5:$CL$846,67,0),2)</f>
        <v>0</v>
      </c>
      <c r="BQ295" s="32">
        <f>ROUND(VLOOKUP($B295,'3.ข้อมูลงบทดลองปัจจุบัน'!$A$5:$CL$846,68,0),2)</f>
        <v>0</v>
      </c>
      <c r="BR295" s="32">
        <f>ROUND(VLOOKUP($B295,'3.ข้อมูลงบทดลองปัจจุบัน'!$A$5:$CL$846,69,0),2)</f>
        <v>0</v>
      </c>
      <c r="BS295" s="32">
        <f>ROUND(VLOOKUP($B295,'3.ข้อมูลงบทดลองปัจจุบัน'!$A$5:$CL$846,70,0),2)</f>
        <v>0</v>
      </c>
      <c r="BT295" s="32">
        <f>ROUND(VLOOKUP($B295,'3.ข้อมูลงบทดลองปัจจุบัน'!$A$5:$CL$846,71,0),2)</f>
        <v>0</v>
      </c>
      <c r="BU295" s="32">
        <f>ROUND(VLOOKUP($B295,'3.ข้อมูลงบทดลองปัจจุบัน'!$A$5:$CL$846,72,0),2)</f>
        <v>0</v>
      </c>
      <c r="BV295" s="32">
        <f>ROUND(VLOOKUP($B295,'3.ข้อมูลงบทดลองปัจจุบัน'!$A$5:$CL$846,73,0),2)</f>
        <v>0</v>
      </c>
      <c r="BW295" s="32">
        <f>ROUND(VLOOKUP($B295,'3.ข้อมูลงบทดลองปัจจุบัน'!$A$5:$CL$846,74,0),2)</f>
        <v>-3965961.72</v>
      </c>
      <c r="BX295" s="32">
        <f>ROUND(VLOOKUP($B295,'3.ข้อมูลงบทดลองปัจจุบัน'!$A$5:$CL$846,75,0),2)</f>
        <v>0</v>
      </c>
      <c r="BY295" s="32">
        <f>ROUND(VLOOKUP($B295,'3.ข้อมูลงบทดลองปัจจุบัน'!$A$5:$CL$846,76,0),2)</f>
        <v>0</v>
      </c>
      <c r="BZ295" s="32">
        <f>ROUND(VLOOKUP($B295,'3.ข้อมูลงบทดลองปัจจุบัน'!$A$5:$CL$846,77,0),2)</f>
        <v>0</v>
      </c>
      <c r="CA295" s="32">
        <f>ROUND(VLOOKUP($B295,'3.ข้อมูลงบทดลองปัจจุบัน'!$A$5:$CL$846,78,0),2)</f>
        <v>0</v>
      </c>
      <c r="CB295" s="32">
        <f>ROUND(VLOOKUP($B295,'3.ข้อมูลงบทดลองปัจจุบัน'!$A$5:$CL$846,79,0),2)</f>
        <v>-1046602.38</v>
      </c>
      <c r="CC295" s="32">
        <f>ROUND(VLOOKUP($B295,'3.ข้อมูลงบทดลองปัจจุบัน'!$A$5:$CL$846,80,0),2)</f>
        <v>0</v>
      </c>
      <c r="CD295" s="32">
        <f>ROUND(VLOOKUP($B295,'3.ข้อมูลงบทดลองปัจจุบัน'!$A$5:$CL$846,81,0),2)</f>
        <v>0</v>
      </c>
      <c r="CE295" s="32">
        <f>ROUND(VLOOKUP($B295,'3.ข้อมูลงบทดลองปัจจุบัน'!$A$5:$CL$846,82,0),2)</f>
        <v>0</v>
      </c>
      <c r="CF295" s="32">
        <f>ROUND(VLOOKUP($B295,'3.ข้อมูลงบทดลองปัจจุบัน'!$A$5:$CL$846,83,0),2)</f>
        <v>0</v>
      </c>
      <c r="CG295" s="32">
        <f>ROUND(VLOOKUP($B295,'3.ข้อมูลงบทดลองปัจจุบัน'!$A$5:$CL$846,84,0),2)</f>
        <v>0</v>
      </c>
      <c r="CH295" s="32">
        <f>ROUND(VLOOKUP($B295,'3.ข้อมูลงบทดลองปัจจุบัน'!$A$5:$CL$846,85,0),2)</f>
        <v>0</v>
      </c>
      <c r="CI295" s="32">
        <f>ROUND(VLOOKUP($B295,'3.ข้อมูลงบทดลองปัจจุบัน'!$A$5:$CL$846,86,0),2)</f>
        <v>-8159164.3600000003</v>
      </c>
      <c r="CJ295" s="32">
        <f>ROUND(VLOOKUP($B295,'3.ข้อมูลงบทดลองปัจจุบัน'!$A$5:$CL$846,87,0),2)</f>
        <v>0</v>
      </c>
      <c r="CK295" s="32">
        <f>ROUND(VLOOKUP($B295,'3.ข้อมูลงบทดลองปัจจุบัน'!$A$5:$CL$846,88,0),2)</f>
        <v>0</v>
      </c>
      <c r="CL295" s="32">
        <f>ROUND(VLOOKUP($B295,'3.ข้อมูลงบทดลองปัจจุบัน'!$A$5:$CL$846,89,0),2)</f>
        <v>-513537.45</v>
      </c>
      <c r="CM295" s="32">
        <f>ROUND(VLOOKUP($B295,'3.ข้อมูลงบทดลองปัจจุบัน'!$A$5:$CL$846,90,0),2)</f>
        <v>0</v>
      </c>
      <c r="CO295" s="75"/>
    </row>
    <row r="296" spans="1:94" x14ac:dyDescent="0.7">
      <c r="A296" s="119" t="s">
        <v>2332</v>
      </c>
      <c r="B296" s="101" t="s">
        <v>490</v>
      </c>
      <c r="C296" s="120" t="s">
        <v>1234</v>
      </c>
      <c r="D296" s="32">
        <f>ROUND(VLOOKUP($B296,'3.ข้อมูลงบทดลองปัจจุบัน'!$A$5:$CL$846,3,0),2)</f>
        <v>-730102.68</v>
      </c>
      <c r="E296" s="32">
        <f>ROUND(VLOOKUP($B296,'3.ข้อมูลงบทดลองปัจจุบัน'!$A$5:$CL$846,4,0),2)</f>
        <v>-99465.5</v>
      </c>
      <c r="F296" s="32">
        <f>ROUND(VLOOKUP($B296,'3.ข้อมูลงบทดลองปัจจุบัน'!$A$5:$CL$846,5,0),2)</f>
        <v>-1790</v>
      </c>
      <c r="G296" s="32">
        <f>ROUND(VLOOKUP($B296,'3.ข้อมูลงบทดลองปัจจุบัน'!$A$5:$CL$846,6,0),2)</f>
        <v>0</v>
      </c>
      <c r="H296" s="32">
        <f>ROUND(VLOOKUP($B296,'3.ข้อมูลงบทดลองปัจจุบัน'!$A$5:$CL$846,7,0),2)</f>
        <v>0</v>
      </c>
      <c r="I296" s="32">
        <f>ROUND(VLOOKUP($B296,'3.ข้อมูลงบทดลองปัจจุบัน'!$A$5:$CL$846,8,0),2)</f>
        <v>0</v>
      </c>
      <c r="J296" s="32">
        <f>ROUND(VLOOKUP($B296,'3.ข้อมูลงบทดลองปัจจุบัน'!$A$5:$CL$846,9,0),2)</f>
        <v>-753474.5</v>
      </c>
      <c r="K296" s="32">
        <f>ROUND(VLOOKUP($B296,'3.ข้อมูลงบทดลองปัจจุบัน'!$A$5:$CL$846,10,0),2)</f>
        <v>0</v>
      </c>
      <c r="L296" s="32">
        <f>ROUND(VLOOKUP($B296,'3.ข้อมูลงบทดลองปัจจุบัน'!$A$5:$CL$846,11,0),2)</f>
        <v>-5256</v>
      </c>
      <c r="M296" s="32">
        <f>ROUND(VLOOKUP($B296,'3.ข้อมูลงบทดลองปัจจุบัน'!$A$5:$CL$846,12,0),2)</f>
        <v>0</v>
      </c>
      <c r="N296" s="32">
        <f>ROUND(VLOOKUP($B296,'3.ข้อมูลงบทดลองปัจจุบัน'!$A$5:$CL$846,13,0),2)</f>
        <v>-62570.5</v>
      </c>
      <c r="O296" s="32">
        <f>ROUND(VLOOKUP($B296,'3.ข้อมูลงบทดลองปัจจุบัน'!$A$5:$CL$846,14,0),2)</f>
        <v>-600</v>
      </c>
      <c r="P296" s="32">
        <f>ROUND(VLOOKUP($B296,'3.ข้อมูลงบทดลองปัจจุบัน'!$A$5:$CL$846,15,0),2)</f>
        <v>-139567.25</v>
      </c>
      <c r="Q296" s="32">
        <f>ROUND(VLOOKUP($B296,'3.ข้อมูลงบทดลองปัจจุบัน'!$A$5:$CL$846,16,0),2)</f>
        <v>-57124.5</v>
      </c>
      <c r="R296" s="32">
        <f>ROUND(VLOOKUP($B296,'3.ข้อมูลงบทดลองปัจจุบัน'!$A$5:$CL$846,17,0),2)</f>
        <v>-246173.35</v>
      </c>
      <c r="S296" s="32">
        <f>ROUND(VLOOKUP($B296,'3.ข้อมูลงบทดลองปัจจุบัน'!$A$5:$CL$846,18,0),2)</f>
        <v>0</v>
      </c>
      <c r="T296" s="32">
        <f>ROUND(VLOOKUP($B296,'3.ข้อมูลงบทดลองปัจจุบัน'!$A$5:$CL$846,19,0),2)</f>
        <v>-86108</v>
      </c>
      <c r="U296" s="32">
        <f>ROUND(VLOOKUP($B296,'3.ข้อมูลงบทดลองปัจจุบัน'!$A$5:$CL$846,20,0),2)</f>
        <v>-59013</v>
      </c>
      <c r="V296" s="32">
        <f>ROUND(VLOOKUP($B296,'3.ข้อมูลงบทดลองปัจจุบัน'!$A$5:$CL$846,21,0),2)</f>
        <v>-2606</v>
      </c>
      <c r="W296" s="32">
        <f>ROUND(VLOOKUP($B296,'3.ข้อมูลงบทดลองปัจจุบัน'!$A$5:$CL$846,22,0),2)</f>
        <v>-166370</v>
      </c>
      <c r="X296" s="32">
        <f>ROUND(VLOOKUP($B296,'3.ข้อมูลงบทดลองปัจจุบัน'!$A$5:$CL$846,23,0),2)</f>
        <v>0</v>
      </c>
      <c r="Y296" s="32">
        <f>ROUND(VLOOKUP($B296,'3.ข้อมูลงบทดลองปัจจุบัน'!$A$5:$CL$846,24,0),2)</f>
        <v>-217359.21</v>
      </c>
      <c r="Z296" s="32">
        <f>ROUND(VLOOKUP($B296,'3.ข้อมูลงบทดลองปัจจุบัน'!$A$5:$CL$846,25,0),2)</f>
        <v>-32761</v>
      </c>
      <c r="AA296" s="32">
        <f>ROUND(VLOOKUP($B296,'3.ข้อมูลงบทดลองปัจจุบัน'!$A$5:$CL$846,26,0),2)</f>
        <v>-269971.95</v>
      </c>
      <c r="AB296" s="32">
        <f>ROUND(VLOOKUP($B296,'3.ข้อมูลงบทดลองปัจจุบัน'!$A$5:$CL$846,27,0),2)</f>
        <v>0</v>
      </c>
      <c r="AC296" s="32">
        <f>ROUND(VLOOKUP($B296,'3.ข้อมูลงบทดลองปัจจุบัน'!$A$5:$CL$846,28,0),2)</f>
        <v>-39783.5</v>
      </c>
      <c r="AD296" s="32">
        <f>ROUND(VLOOKUP($B296,'3.ข้อมูลงบทดลองปัจจุบัน'!$A$5:$CL$846,29,0),2)</f>
        <v>0</v>
      </c>
      <c r="AE296" s="32">
        <f>ROUND(VLOOKUP($B296,'3.ข้อมูลงบทดลองปัจจุบัน'!$A$5:$CL$846,30,0),2)</f>
        <v>-1131416.8</v>
      </c>
      <c r="AF296" s="32">
        <f>ROUND(VLOOKUP($B296,'3.ข้อมูลงบทดลองปัจจุบัน'!$A$5:$CL$846,31,0),2)</f>
        <v>-106229.5</v>
      </c>
      <c r="AG296" s="32">
        <f>ROUND(VLOOKUP($B296,'3.ข้อมูลงบทดลองปัจจุบัน'!$A$5:$CL$846,32,0),2)</f>
        <v>-4630</v>
      </c>
      <c r="AH296" s="32">
        <f>ROUND(VLOOKUP($B296,'3.ข้อมูลงบทดลองปัจจุบัน'!$A$5:$CL$846,33,0),2)</f>
        <v>-53940.62</v>
      </c>
      <c r="AI296" s="32">
        <f>ROUND(VLOOKUP($B296,'3.ข้อมูลงบทดลองปัจจุบัน'!$A$5:$CL$846,34,0),2)</f>
        <v>0</v>
      </c>
      <c r="AJ296" s="32">
        <f>ROUND(VLOOKUP($B296,'3.ข้อมูลงบทดลองปัจจุบัน'!$A$5:$CL$846,35,0),2)</f>
        <v>-11065</v>
      </c>
      <c r="AK296" s="32">
        <f>ROUND(VLOOKUP($B296,'3.ข้อมูลงบทดลองปัจจุบัน'!$A$5:$CL$846,36,0),2)</f>
        <v>-2399.25</v>
      </c>
      <c r="AL296" s="32">
        <f>ROUND(VLOOKUP($B296,'3.ข้อมูลงบทดลองปัจจุบัน'!$A$5:$CL$846,37,0),2)</f>
        <v>-30783505.190000001</v>
      </c>
      <c r="AM296" s="32">
        <f>ROUND(VLOOKUP($B296,'3.ข้อมูลงบทดลองปัจจุบัน'!$A$5:$CL$846,38,0),2)</f>
        <v>-5495</v>
      </c>
      <c r="AN296" s="32">
        <f>ROUND(VLOOKUP($B296,'3.ข้อมูลงบทดลองปัจจุบัน'!$A$5:$CL$846,39,0),2)</f>
        <v>0</v>
      </c>
      <c r="AO296" s="32">
        <f>ROUND(VLOOKUP($B296,'3.ข้อมูลงบทดลองปัจจุบัน'!$A$5:$CL$846,40,0),2)</f>
        <v>-475233.5</v>
      </c>
      <c r="AP296" s="32">
        <f>ROUND(VLOOKUP($B296,'3.ข้อมูลงบทดลองปัจจุบัน'!$A$5:$CL$846,41,0),2)</f>
        <v>0</v>
      </c>
      <c r="AQ296" s="32">
        <f>ROUND(VLOOKUP($B296,'3.ข้อมูลงบทดลองปัจจุบัน'!$A$5:$CL$846,42,0),2)</f>
        <v>-294761.78999999998</v>
      </c>
      <c r="AR296" s="32">
        <f>ROUND(VLOOKUP($B296,'3.ข้อมูลงบทดลองปัจจุบัน'!$A$5:$CL$846,43,0),2)</f>
        <v>-41669.879999999997</v>
      </c>
      <c r="AS296" s="32">
        <f>ROUND(VLOOKUP($B296,'3.ข้อมูลงบทดลองปัจจุบัน'!$A$5:$CL$846,44,0),2)</f>
        <v>0</v>
      </c>
      <c r="AT296" s="32">
        <f>ROUND(VLOOKUP($B296,'3.ข้อมูลงบทดลองปัจจุบัน'!$A$5:$CL$846,45,0),2)</f>
        <v>-49358.54</v>
      </c>
      <c r="AU296" s="32">
        <f>ROUND(VLOOKUP($B296,'3.ข้อมูลงบทดลองปัจจุบัน'!$A$5:$CL$846,46,0),2)</f>
        <v>0</v>
      </c>
      <c r="AV296" s="32">
        <f>ROUND(VLOOKUP($B296,'3.ข้อมูลงบทดลองปัจจุบัน'!$A$5:$CL$846,47,0),2)</f>
        <v>0</v>
      </c>
      <c r="AW296" s="32">
        <f>ROUND(VLOOKUP($B296,'3.ข้อมูลงบทดลองปัจจุบัน'!$A$5:$CL$846,48,0),2)</f>
        <v>-18357</v>
      </c>
      <c r="AX296" s="32">
        <f>ROUND(VLOOKUP($B296,'3.ข้อมูลงบทดลองปัจจุบัน'!$A$5:$CL$846,49,0),2)</f>
        <v>-6824.25</v>
      </c>
      <c r="AY296" s="32">
        <f>ROUND(VLOOKUP($B296,'3.ข้อมูลงบทดลองปัจจุบัน'!$A$5:$CL$846,50,0),2)</f>
        <v>-8133</v>
      </c>
      <c r="AZ296" s="32">
        <f>ROUND(VLOOKUP($B296,'3.ข้อมูลงบทดลองปัจจุบัน'!$A$5:$CL$846,51,0),2)</f>
        <v>-43399.3</v>
      </c>
      <c r="BA296" s="32">
        <f>ROUND(VLOOKUP($B296,'3.ข้อมูลงบทดลองปัจจุบัน'!$A$5:$CL$846,52,0),2)</f>
        <v>-45612</v>
      </c>
      <c r="BB296" s="32">
        <f>ROUND(VLOOKUP($B296,'3.ข้อมูลงบทดลองปัจจุบัน'!$A$5:$CL$846,53,0),2)</f>
        <v>-2041447</v>
      </c>
      <c r="BC296" s="32">
        <f>ROUND(VLOOKUP($B296,'3.ข้อมูลงบทดลองปัจจุบัน'!$A$5:$CL$846,54,0),2)</f>
        <v>-211581</v>
      </c>
      <c r="BD296" s="32">
        <f>ROUND(VLOOKUP($B296,'3.ข้อมูลงบทดลองปัจจุบัน'!$A$5:$CL$846,55,0),2)</f>
        <v>-711906</v>
      </c>
      <c r="BE296" s="32">
        <f>ROUND(VLOOKUP($B296,'3.ข้อมูลงบทดลองปัจจุบัน'!$A$5:$CL$846,56,0),2)</f>
        <v>-467896.3</v>
      </c>
      <c r="BF296" s="32">
        <f>ROUND(VLOOKUP($B296,'3.ข้อมูลงบทดลองปัจจุบัน'!$A$5:$CL$846,57,0),2)</f>
        <v>-28893.5</v>
      </c>
      <c r="BG296" s="32">
        <f>ROUND(VLOOKUP($B296,'3.ข้อมูลงบทดลองปัจจุบัน'!$A$5:$CL$846,58,0),2)</f>
        <v>-242453.05</v>
      </c>
      <c r="BH296" s="32">
        <f>ROUND(VLOOKUP($B296,'3.ข้อมูลงบทดลองปัจจุบัน'!$A$5:$CL$846,59,0),2)</f>
        <v>-899055</v>
      </c>
      <c r="BI296" s="32">
        <f>ROUND(VLOOKUP($B296,'3.ข้อมูลงบทดลองปัจจุบัน'!$A$5:$CL$846,60,0),2)</f>
        <v>-32985</v>
      </c>
      <c r="BJ296" s="32">
        <f>ROUND(VLOOKUP($B296,'3.ข้อมูลงบทดลองปัจจุบัน'!$A$5:$CL$846,61,0),2)</f>
        <v>-39040.5</v>
      </c>
      <c r="BK296" s="32">
        <f>ROUND(VLOOKUP($B296,'3.ข้อมูลงบทดลองปัจจุบัน'!$A$5:$CL$846,62,0),2)</f>
        <v>-94093</v>
      </c>
      <c r="BL296" s="32">
        <f>ROUND(VLOOKUP($B296,'3.ข้อมูลงบทดลองปัจจุบัน'!$A$5:$CL$846,63,0),2)</f>
        <v>0</v>
      </c>
      <c r="BM296" s="32">
        <f>ROUND(VLOOKUP($B296,'3.ข้อมูลงบทดลองปัจจุบัน'!$A$5:$CL$846,64,0),2)</f>
        <v>-449533.25</v>
      </c>
      <c r="BN296" s="32">
        <f>ROUND(VLOOKUP($B296,'3.ข้อมูลงบทดลองปัจจุบัน'!$A$5:$CL$846,65,0),2)</f>
        <v>-22272.5</v>
      </c>
      <c r="BO296" s="32">
        <f>ROUND(VLOOKUP($B296,'3.ข้อมูลงบทดลองปัจจุบัน'!$A$5:$CL$846,66,0),2)</f>
        <v>-47781.25</v>
      </c>
      <c r="BP296" s="32">
        <f>ROUND(VLOOKUP($B296,'3.ข้อมูลงบทดลองปัจจุบัน'!$A$5:$CL$846,67,0),2)</f>
        <v>-6697</v>
      </c>
      <c r="BQ296" s="32">
        <f>ROUND(VLOOKUP($B296,'3.ข้อมูลงบทดลองปัจจุบัน'!$A$5:$CL$846,68,0),2)</f>
        <v>0</v>
      </c>
      <c r="BR296" s="32">
        <f>ROUND(VLOOKUP($B296,'3.ข้อมูลงบทดลองปัจจุบัน'!$A$5:$CL$846,69,0),2)</f>
        <v>-13860.7</v>
      </c>
      <c r="BS296" s="32">
        <f>ROUND(VLOOKUP($B296,'3.ข้อมูลงบทดลองปัจจุบัน'!$A$5:$CL$846,70,0),2)</f>
        <v>-16450269.460000001</v>
      </c>
      <c r="BT296" s="32">
        <f>ROUND(VLOOKUP($B296,'3.ข้อมูลงบทดลองปัจจุบัน'!$A$5:$CL$846,71,0),2)</f>
        <v>-83101</v>
      </c>
      <c r="BU296" s="32">
        <f>ROUND(VLOOKUP($B296,'3.ข้อมูลงบทดลองปัจจุบัน'!$A$5:$CL$846,72,0),2)</f>
        <v>0</v>
      </c>
      <c r="BV296" s="32">
        <f>ROUND(VLOOKUP($B296,'3.ข้อมูลงบทดลองปัจจุบัน'!$A$5:$CL$846,73,0),2)</f>
        <v>-12382.15</v>
      </c>
      <c r="BW296" s="32">
        <f>ROUND(VLOOKUP($B296,'3.ข้อมูลงบทดลองปัจจุบัน'!$A$5:$CL$846,74,0),2)</f>
        <v>0</v>
      </c>
      <c r="BX296" s="32">
        <f>ROUND(VLOOKUP($B296,'3.ข้อมูลงบทดลองปัจจุบัน'!$A$5:$CL$846,75,0),2)</f>
        <v>0</v>
      </c>
      <c r="BY296" s="32">
        <f>ROUND(VLOOKUP($B296,'3.ข้อมูลงบทดลองปัจจุบัน'!$A$5:$CL$846,76,0),2)</f>
        <v>-2950.5</v>
      </c>
      <c r="BZ296" s="32">
        <f>ROUND(VLOOKUP($B296,'3.ข้อมูลงบทดลองปัจจุบัน'!$A$5:$CL$846,77,0),2)</f>
        <v>-2639.25</v>
      </c>
      <c r="CA296" s="32">
        <f>ROUND(VLOOKUP($B296,'3.ข้อมูลงบทดลองปัจจุบัน'!$A$5:$CL$846,78,0),2)</f>
        <v>-849.67</v>
      </c>
      <c r="CB296" s="32">
        <f>ROUND(VLOOKUP($B296,'3.ข้อมูลงบทดลองปัจจุบัน'!$A$5:$CL$846,79,0),2)</f>
        <v>-4937</v>
      </c>
      <c r="CC296" s="32">
        <f>ROUND(VLOOKUP($B296,'3.ข้อมูลงบทดลองปัจจุบัน'!$A$5:$CL$846,80,0),2)</f>
        <v>0</v>
      </c>
      <c r="CD296" s="32">
        <f>ROUND(VLOOKUP($B296,'3.ข้อมูลงบทดลองปัจจุบัน'!$A$5:$CL$846,81,0),2)</f>
        <v>-24645.25</v>
      </c>
      <c r="CE296" s="32">
        <f>ROUND(VLOOKUP($B296,'3.ข้อมูลงบทดลองปัจจุบัน'!$A$5:$CL$846,82,0),2)</f>
        <v>-47085.89</v>
      </c>
      <c r="CF296" s="32">
        <f>ROUND(VLOOKUP($B296,'3.ข้อมูลงบทดลองปัจจุบัน'!$A$5:$CL$846,83,0),2)</f>
        <v>-43105.5</v>
      </c>
      <c r="CG296" s="32">
        <f>ROUND(VLOOKUP($B296,'3.ข้อมูลงบทดลองปัจจุบัน'!$A$5:$CL$846,84,0),2)</f>
        <v>-200669.5</v>
      </c>
      <c r="CH296" s="32">
        <f>ROUND(VLOOKUP($B296,'3.ข้อมูลงบทดลองปัจจุบัน'!$A$5:$CL$846,85,0),2)</f>
        <v>-643</v>
      </c>
      <c r="CI296" s="32">
        <f>ROUND(VLOOKUP($B296,'3.ข้อมูลงบทดลองปัจจุบัน'!$A$5:$CL$846,86,0),2)</f>
        <v>-30355.15</v>
      </c>
      <c r="CJ296" s="32">
        <f>ROUND(VLOOKUP($B296,'3.ข้อมูลงบทดลองปัจจุบัน'!$A$5:$CL$846,87,0),2)</f>
        <v>0</v>
      </c>
      <c r="CK296" s="32">
        <f>ROUND(VLOOKUP($B296,'3.ข้อมูลงบทดลองปัจจุบัน'!$A$5:$CL$846,88,0),2)</f>
        <v>-385684.53</v>
      </c>
      <c r="CL296" s="32">
        <f>ROUND(VLOOKUP($B296,'3.ข้อมูลงบทดลองปัจจุบัน'!$A$5:$CL$846,89,0),2)</f>
        <v>-14786.6</v>
      </c>
      <c r="CM296" s="32">
        <f>ROUND(VLOOKUP($B296,'3.ข้อมูลงบทดลองปัจจุบัน'!$A$5:$CL$846,90,0),2)</f>
        <v>-15667.5</v>
      </c>
      <c r="CO296" s="75"/>
    </row>
    <row r="297" spans="1:94" x14ac:dyDescent="0.7">
      <c r="A297" s="119" t="s">
        <v>2332</v>
      </c>
      <c r="B297" s="101" t="s">
        <v>491</v>
      </c>
      <c r="C297" s="120" t="s">
        <v>1235</v>
      </c>
      <c r="D297" s="32">
        <f>ROUND(VLOOKUP($B297,'3.ข้อมูลงบทดลองปัจจุบัน'!$A$5:$CL$846,3,0),2)</f>
        <v>946428</v>
      </c>
      <c r="E297" s="32">
        <f>ROUND(VLOOKUP($B297,'3.ข้อมูลงบทดลองปัจจุบัน'!$A$5:$CL$846,4,0),2)</f>
        <v>0</v>
      </c>
      <c r="F297" s="32">
        <f>ROUND(VLOOKUP($B297,'3.ข้อมูลงบทดลองปัจจุบัน'!$A$5:$CL$846,5,0),2)</f>
        <v>0</v>
      </c>
      <c r="G297" s="32">
        <f>ROUND(VLOOKUP($B297,'3.ข้อมูลงบทดลองปัจจุบัน'!$A$5:$CL$846,6,0),2)</f>
        <v>0</v>
      </c>
      <c r="H297" s="32">
        <f>ROUND(VLOOKUP($B297,'3.ข้อมูลงบทดลองปัจจุบัน'!$A$5:$CL$846,7,0),2)</f>
        <v>0</v>
      </c>
      <c r="I297" s="32">
        <f>ROUND(VLOOKUP($B297,'3.ข้อมูลงบทดลองปัจจุบัน'!$A$5:$CL$846,8,0),2)</f>
        <v>0</v>
      </c>
      <c r="J297" s="32">
        <f>ROUND(VLOOKUP($B297,'3.ข้อมูลงบทดลองปัจจุบัน'!$A$5:$CL$846,9,0),2)</f>
        <v>0</v>
      </c>
      <c r="K297" s="32">
        <f>ROUND(VLOOKUP($B297,'3.ข้อมูลงบทดลองปัจจุบัน'!$A$5:$CL$846,10,0),2)</f>
        <v>0</v>
      </c>
      <c r="L297" s="32">
        <f>ROUND(VLOOKUP($B297,'3.ข้อมูลงบทดลองปัจจุบัน'!$A$5:$CL$846,11,0),2)</f>
        <v>0</v>
      </c>
      <c r="M297" s="32">
        <f>ROUND(VLOOKUP($B297,'3.ข้อมูลงบทดลองปัจจุบัน'!$A$5:$CL$846,12,0),2)</f>
        <v>0</v>
      </c>
      <c r="N297" s="32">
        <f>ROUND(VLOOKUP($B297,'3.ข้อมูลงบทดลองปัจจุบัน'!$A$5:$CL$846,13,0),2)</f>
        <v>1340</v>
      </c>
      <c r="O297" s="32">
        <f>ROUND(VLOOKUP($B297,'3.ข้อมูลงบทดลองปัจจุบัน'!$A$5:$CL$846,14,0),2)</f>
        <v>0</v>
      </c>
      <c r="P297" s="32">
        <f>ROUND(VLOOKUP($B297,'3.ข้อมูลงบทดลองปัจจุบัน'!$A$5:$CL$846,15,0),2)</f>
        <v>325655</v>
      </c>
      <c r="Q297" s="32">
        <f>ROUND(VLOOKUP($B297,'3.ข้อมูลงบทดลองปัจจุบัน'!$A$5:$CL$846,16,0),2)</f>
        <v>0</v>
      </c>
      <c r="R297" s="32">
        <f>ROUND(VLOOKUP($B297,'3.ข้อมูลงบทดลองปัจจุบัน'!$A$5:$CL$846,17,0),2)</f>
        <v>25199.25</v>
      </c>
      <c r="S297" s="32">
        <f>ROUND(VLOOKUP($B297,'3.ข้อมูลงบทดลองปัจจุบัน'!$A$5:$CL$846,18,0),2)</f>
        <v>0</v>
      </c>
      <c r="T297" s="32">
        <f>ROUND(VLOOKUP($B297,'3.ข้อมูลงบทดลองปัจจุบัน'!$A$5:$CL$846,19,0),2)</f>
        <v>3750</v>
      </c>
      <c r="U297" s="32">
        <f>ROUND(VLOOKUP($B297,'3.ข้อมูลงบทดลองปัจจุบัน'!$A$5:$CL$846,20,0),2)</f>
        <v>0</v>
      </c>
      <c r="V297" s="32">
        <f>ROUND(VLOOKUP($B297,'3.ข้อมูลงบทดลองปัจจุบัน'!$A$5:$CL$846,21,0),2)</f>
        <v>0</v>
      </c>
      <c r="W297" s="32">
        <f>ROUND(VLOOKUP($B297,'3.ข้อมูลงบทดลองปัจจุบัน'!$A$5:$CL$846,22,0),2)</f>
        <v>0</v>
      </c>
      <c r="X297" s="32">
        <f>ROUND(VLOOKUP($B297,'3.ข้อมูลงบทดลองปัจจุบัน'!$A$5:$CL$846,23,0),2)</f>
        <v>0</v>
      </c>
      <c r="Y297" s="32">
        <f>ROUND(VLOOKUP($B297,'3.ข้อมูลงบทดลองปัจจุบัน'!$A$5:$CL$846,24,0),2)</f>
        <v>780</v>
      </c>
      <c r="Z297" s="32">
        <f>ROUND(VLOOKUP($B297,'3.ข้อมูลงบทดลองปัจจุบัน'!$A$5:$CL$846,25,0),2)</f>
        <v>55365</v>
      </c>
      <c r="AA297" s="32">
        <f>ROUND(VLOOKUP($B297,'3.ข้อมูลงบทดลองปัจจุบัน'!$A$5:$CL$846,26,0),2)</f>
        <v>0</v>
      </c>
      <c r="AB297" s="32">
        <f>ROUND(VLOOKUP($B297,'3.ข้อมูลงบทดลองปัจจุบัน'!$A$5:$CL$846,27,0),2)</f>
        <v>0</v>
      </c>
      <c r="AC297" s="32">
        <f>ROUND(VLOOKUP($B297,'3.ข้อมูลงบทดลองปัจจุบัน'!$A$5:$CL$846,28,0),2)</f>
        <v>0</v>
      </c>
      <c r="AD297" s="32">
        <f>ROUND(VLOOKUP($B297,'3.ข้อมูลงบทดลองปัจจุบัน'!$A$5:$CL$846,29,0),2)</f>
        <v>0</v>
      </c>
      <c r="AE297" s="32">
        <f>ROUND(VLOOKUP($B297,'3.ข้อมูลงบทดลองปัจจุบัน'!$A$5:$CL$846,30,0),2)</f>
        <v>0</v>
      </c>
      <c r="AF297" s="32">
        <f>ROUND(VLOOKUP($B297,'3.ข้อมูลงบทดลองปัจจุบัน'!$A$5:$CL$846,31,0),2)</f>
        <v>0</v>
      </c>
      <c r="AG297" s="32">
        <f>ROUND(VLOOKUP($B297,'3.ข้อมูลงบทดลองปัจจุบัน'!$A$5:$CL$846,32,0),2)</f>
        <v>0</v>
      </c>
      <c r="AH297" s="32">
        <f>ROUND(VLOOKUP($B297,'3.ข้อมูลงบทดลองปัจจุบัน'!$A$5:$CL$846,33,0),2)</f>
        <v>14748.5</v>
      </c>
      <c r="AI297" s="32">
        <f>ROUND(VLOOKUP($B297,'3.ข้อมูลงบทดลองปัจจุบัน'!$A$5:$CL$846,34,0),2)</f>
        <v>0</v>
      </c>
      <c r="AJ297" s="32">
        <f>ROUND(VLOOKUP($B297,'3.ข้อมูลงบทดลองปัจจุบัน'!$A$5:$CL$846,35,0),2)</f>
        <v>0</v>
      </c>
      <c r="AK297" s="32">
        <f>ROUND(VLOOKUP($B297,'3.ข้อมูลงบทดลองปัจจุบัน'!$A$5:$CL$846,36,0),2)</f>
        <v>177.5</v>
      </c>
      <c r="AL297" s="32">
        <f>ROUND(VLOOKUP($B297,'3.ข้อมูลงบทดลองปัจจุบัน'!$A$5:$CL$846,37,0),2)</f>
        <v>150394.73000000001</v>
      </c>
      <c r="AM297" s="32">
        <f>ROUND(VLOOKUP($B297,'3.ข้อมูลงบทดลองปัจจุบัน'!$A$5:$CL$846,38,0),2)</f>
        <v>185</v>
      </c>
      <c r="AN297" s="32">
        <f>ROUND(VLOOKUP($B297,'3.ข้อมูลงบทดลองปัจจุบัน'!$A$5:$CL$846,39,0),2)</f>
        <v>0</v>
      </c>
      <c r="AO297" s="32">
        <f>ROUND(VLOOKUP($B297,'3.ข้อมูลงบทดลองปัจจุบัน'!$A$5:$CL$846,40,0),2)</f>
        <v>21069</v>
      </c>
      <c r="AP297" s="32">
        <f>ROUND(VLOOKUP($B297,'3.ข้อมูลงบทดลองปัจจุบัน'!$A$5:$CL$846,41,0),2)</f>
        <v>0</v>
      </c>
      <c r="AQ297" s="32">
        <f>ROUND(VLOOKUP($B297,'3.ข้อมูลงบทดลองปัจจุบัน'!$A$5:$CL$846,42,0),2)</f>
        <v>0</v>
      </c>
      <c r="AR297" s="32">
        <f>ROUND(VLOOKUP($B297,'3.ข้อมูลงบทดลองปัจจุบัน'!$A$5:$CL$846,43,0),2)</f>
        <v>2510.5</v>
      </c>
      <c r="AS297" s="32">
        <f>ROUND(VLOOKUP($B297,'3.ข้อมูลงบทดลองปัจจุบัน'!$A$5:$CL$846,44,0),2)</f>
        <v>0</v>
      </c>
      <c r="AT297" s="32">
        <f>ROUND(VLOOKUP($B297,'3.ข้อมูลงบทดลองปัจจุบัน'!$A$5:$CL$846,45,0),2)</f>
        <v>0</v>
      </c>
      <c r="AU297" s="32">
        <f>ROUND(VLOOKUP($B297,'3.ข้อมูลงบทดลองปัจจุบัน'!$A$5:$CL$846,46,0),2)</f>
        <v>0</v>
      </c>
      <c r="AV297" s="32">
        <f>ROUND(VLOOKUP($B297,'3.ข้อมูลงบทดลองปัจจุบัน'!$A$5:$CL$846,47,0),2)</f>
        <v>0</v>
      </c>
      <c r="AW297" s="32">
        <f>ROUND(VLOOKUP($B297,'3.ข้อมูลงบทดลองปัจจุบัน'!$A$5:$CL$846,48,0),2)</f>
        <v>29752</v>
      </c>
      <c r="AX297" s="32">
        <f>ROUND(VLOOKUP($B297,'3.ข้อมูลงบทดลองปัจจุบัน'!$A$5:$CL$846,49,0),2)</f>
        <v>0</v>
      </c>
      <c r="AY297" s="32">
        <f>ROUND(VLOOKUP($B297,'3.ข้อมูลงบทดลองปัจจุบัน'!$A$5:$CL$846,50,0),2)</f>
        <v>-240</v>
      </c>
      <c r="AZ297" s="32">
        <f>ROUND(VLOOKUP($B297,'3.ข้อมูลงบทดลองปัจจุบัน'!$A$5:$CL$846,51,0),2)</f>
        <v>1523.65</v>
      </c>
      <c r="BA297" s="32">
        <f>ROUND(VLOOKUP($B297,'3.ข้อมูลงบทดลองปัจจุบัน'!$A$5:$CL$846,52,0),2)</f>
        <v>530</v>
      </c>
      <c r="BB297" s="32">
        <f>ROUND(VLOOKUP($B297,'3.ข้อมูลงบทดลองปัจจุบัน'!$A$5:$CL$846,53,0),2)</f>
        <v>54274.25</v>
      </c>
      <c r="BC297" s="32">
        <f>ROUND(VLOOKUP($B297,'3.ข้อมูลงบทดลองปัจจุบัน'!$A$5:$CL$846,54,0),2)</f>
        <v>0</v>
      </c>
      <c r="BD297" s="32">
        <f>ROUND(VLOOKUP($B297,'3.ข้อมูลงบทดลองปัจจุบัน'!$A$5:$CL$846,55,0),2)</f>
        <v>21648</v>
      </c>
      <c r="BE297" s="32">
        <f>ROUND(VLOOKUP($B297,'3.ข้อมูลงบทดลองปัจจุบัน'!$A$5:$CL$846,56,0),2)</f>
        <v>90020.5</v>
      </c>
      <c r="BF297" s="32">
        <f>ROUND(VLOOKUP($B297,'3.ข้อมูลงบทดลองปัจจุบัน'!$A$5:$CL$846,57,0),2)</f>
        <v>0</v>
      </c>
      <c r="BG297" s="32">
        <f>ROUND(VLOOKUP($B297,'3.ข้อมูลงบทดลองปัจจุบัน'!$A$5:$CL$846,58,0),2)</f>
        <v>0</v>
      </c>
      <c r="BH297" s="32">
        <f>ROUND(VLOOKUP($B297,'3.ข้อมูลงบทดลองปัจจุบัน'!$A$5:$CL$846,59,0),2)</f>
        <v>57603.5</v>
      </c>
      <c r="BI297" s="32">
        <f>ROUND(VLOOKUP($B297,'3.ข้อมูลงบทดลองปัจจุบัน'!$A$5:$CL$846,60,0),2)</f>
        <v>2158</v>
      </c>
      <c r="BJ297" s="32">
        <f>ROUND(VLOOKUP($B297,'3.ข้อมูลงบทดลองปัจจุบัน'!$A$5:$CL$846,61,0),2)</f>
        <v>402</v>
      </c>
      <c r="BK297" s="32">
        <f>ROUND(VLOOKUP($B297,'3.ข้อมูลงบทดลองปัจจุบัน'!$A$5:$CL$846,62,0),2)</f>
        <v>0</v>
      </c>
      <c r="BL297" s="32">
        <f>ROUND(VLOOKUP($B297,'3.ข้อมูลงบทดลองปัจจุบัน'!$A$5:$CL$846,63,0),2)</f>
        <v>0</v>
      </c>
      <c r="BM297" s="32">
        <f>ROUND(VLOOKUP($B297,'3.ข้อมูลงบทดลองปัจจุบัน'!$A$5:$CL$846,64,0),2)</f>
        <v>43787</v>
      </c>
      <c r="BN297" s="32">
        <f>ROUND(VLOOKUP($B297,'3.ข้อมูลงบทดลองปัจจุบัน'!$A$5:$CL$846,65,0),2)</f>
        <v>0</v>
      </c>
      <c r="BO297" s="32">
        <f>ROUND(VLOOKUP($B297,'3.ข้อมูลงบทดลองปัจจุบัน'!$A$5:$CL$846,66,0),2)</f>
        <v>0</v>
      </c>
      <c r="BP297" s="32">
        <f>ROUND(VLOOKUP($B297,'3.ข้อมูลงบทดลองปัจจุบัน'!$A$5:$CL$846,67,0),2)</f>
        <v>510</v>
      </c>
      <c r="BQ297" s="32">
        <f>ROUND(VLOOKUP($B297,'3.ข้อมูลงบทดลองปัจจุบัน'!$A$5:$CL$846,68,0),2)</f>
        <v>0</v>
      </c>
      <c r="BR297" s="32">
        <f>ROUND(VLOOKUP($B297,'3.ข้อมูลงบทดลองปัจจุบัน'!$A$5:$CL$846,69,0),2)</f>
        <v>0</v>
      </c>
      <c r="BS297" s="32">
        <f>ROUND(VLOOKUP($B297,'3.ข้อมูลงบทดลองปัจจุบัน'!$A$5:$CL$846,70,0),2)</f>
        <v>2818802.4</v>
      </c>
      <c r="BT297" s="32">
        <f>ROUND(VLOOKUP($B297,'3.ข้อมูลงบทดลองปัจจุบัน'!$A$5:$CL$846,71,0),2)</f>
        <v>0</v>
      </c>
      <c r="BU297" s="32">
        <f>ROUND(VLOOKUP($B297,'3.ข้อมูลงบทดลองปัจจุบัน'!$A$5:$CL$846,72,0),2)</f>
        <v>0</v>
      </c>
      <c r="BV297" s="32">
        <f>ROUND(VLOOKUP($B297,'3.ข้อมูลงบทดลองปัจจุบัน'!$A$5:$CL$846,73,0),2)</f>
        <v>5466.12</v>
      </c>
      <c r="BW297" s="32">
        <f>ROUND(VLOOKUP($B297,'3.ข้อมูลงบทดลองปัจจุบัน'!$A$5:$CL$846,74,0),2)</f>
        <v>1670</v>
      </c>
      <c r="BX297" s="32">
        <f>ROUND(VLOOKUP($B297,'3.ข้อมูลงบทดลองปัจจุบัน'!$A$5:$CL$846,75,0),2)</f>
        <v>0</v>
      </c>
      <c r="BY297" s="32">
        <f>ROUND(VLOOKUP($B297,'3.ข้อมูลงบทดลองปัจจุบัน'!$A$5:$CL$846,76,0),2)</f>
        <v>278230</v>
      </c>
      <c r="BZ297" s="32">
        <f>ROUND(VLOOKUP($B297,'3.ข้อมูลงบทดลองปัจจุบัน'!$A$5:$CL$846,77,0),2)</f>
        <v>862.2</v>
      </c>
      <c r="CA297" s="32">
        <f>ROUND(VLOOKUP($B297,'3.ข้อมูลงบทดลองปัจจุบัน'!$A$5:$CL$846,78,0),2)</f>
        <v>0</v>
      </c>
      <c r="CB297" s="32">
        <f>ROUND(VLOOKUP($B297,'3.ข้อมูลงบทดลองปัจจุบัน'!$A$5:$CL$846,79,0),2)</f>
        <v>0</v>
      </c>
      <c r="CC297" s="32">
        <f>ROUND(VLOOKUP($B297,'3.ข้อมูลงบทดลองปัจจุบัน'!$A$5:$CL$846,80,0),2)</f>
        <v>0</v>
      </c>
      <c r="CD297" s="32">
        <f>ROUND(VLOOKUP($B297,'3.ข้อมูลงบทดลองปัจจุบัน'!$A$5:$CL$846,81,0),2)</f>
        <v>87715</v>
      </c>
      <c r="CE297" s="32">
        <f>ROUND(VLOOKUP($B297,'3.ข้อมูลงบทดลองปัจจุบัน'!$A$5:$CL$846,82,0),2)</f>
        <v>0</v>
      </c>
      <c r="CF297" s="32">
        <f>ROUND(VLOOKUP($B297,'3.ข้อมูลงบทดลองปัจจุบัน'!$A$5:$CL$846,83,0),2)</f>
        <v>13812</v>
      </c>
      <c r="CG297" s="32">
        <f>ROUND(VLOOKUP($B297,'3.ข้อมูลงบทดลองปัจจุบัน'!$A$5:$CL$846,84,0),2)</f>
        <v>1221</v>
      </c>
      <c r="CH297" s="32">
        <f>ROUND(VLOOKUP($B297,'3.ข้อมูลงบทดลองปัจจุบัน'!$A$5:$CL$846,85,0),2)</f>
        <v>-825</v>
      </c>
      <c r="CI297" s="32">
        <f>ROUND(VLOOKUP($B297,'3.ข้อมูลงบทดลองปัจจุบัน'!$A$5:$CL$846,86,0),2)</f>
        <v>0</v>
      </c>
      <c r="CJ297" s="32">
        <f>ROUND(VLOOKUP($B297,'3.ข้อมูลงบทดลองปัจจุบัน'!$A$5:$CL$846,87,0),2)</f>
        <v>0</v>
      </c>
      <c r="CK297" s="32">
        <f>ROUND(VLOOKUP($B297,'3.ข้อมูลงบทดลองปัจจุบัน'!$A$5:$CL$846,88,0),2)</f>
        <v>15613.5</v>
      </c>
      <c r="CL297" s="32">
        <f>ROUND(VLOOKUP($B297,'3.ข้อมูลงบทดลองปัจจุบัน'!$A$5:$CL$846,89,0),2)</f>
        <v>582.55999999999995</v>
      </c>
      <c r="CM297" s="32">
        <f>ROUND(VLOOKUP($B297,'3.ข้อมูลงบทดลองปัจจุบัน'!$A$5:$CL$846,90,0),2)</f>
        <v>0</v>
      </c>
      <c r="CO297" s="75"/>
    </row>
    <row r="298" spans="1:94" x14ac:dyDescent="0.7">
      <c r="A298" s="119" t="s">
        <v>2332</v>
      </c>
      <c r="B298" s="101" t="s">
        <v>494</v>
      </c>
      <c r="C298" s="120" t="s">
        <v>495</v>
      </c>
      <c r="D298" s="32">
        <f>ROUND(VLOOKUP($B298,'3.ข้อมูลงบทดลองปัจจุบัน'!$A$5:$CL$846,3,0),2)</f>
        <v>-68168259.280000001</v>
      </c>
      <c r="E298" s="32">
        <f>ROUND(VLOOKUP($B298,'3.ข้อมูลงบทดลองปัจจุบัน'!$A$5:$CL$846,4,0),2)</f>
        <v>-20680336.329999998</v>
      </c>
      <c r="F298" s="32">
        <f>ROUND(VLOOKUP($B298,'3.ข้อมูลงบทดลองปัจจุบัน'!$A$5:$CL$846,5,0),2)</f>
        <v>-26686185.219999999</v>
      </c>
      <c r="G298" s="32">
        <f>ROUND(VLOOKUP($B298,'3.ข้อมูลงบทดลองปัจจุบัน'!$A$5:$CL$846,6,0),2)</f>
        <v>-17247714.039999999</v>
      </c>
      <c r="H298" s="32">
        <f>ROUND(VLOOKUP($B298,'3.ข้อมูลงบทดลองปัจจุบัน'!$A$5:$CL$846,7,0),2)</f>
        <v>-12429391.359999999</v>
      </c>
      <c r="I298" s="32">
        <f>ROUND(VLOOKUP($B298,'3.ข้อมูลงบทดลองปัจจุบัน'!$A$5:$CL$846,8,0),2)</f>
        <v>-28138744.27</v>
      </c>
      <c r="J298" s="32">
        <f>ROUND(VLOOKUP($B298,'3.ข้อมูลงบทดลองปัจจุบัน'!$A$5:$CL$846,9,0),2)</f>
        <v>-33448362.039999999</v>
      </c>
      <c r="K298" s="32">
        <f>ROUND(VLOOKUP($B298,'3.ข้อมูลงบทดลองปัจจุบัน'!$A$5:$CL$846,10,0),2)</f>
        <v>-28601986.350000001</v>
      </c>
      <c r="L298" s="32">
        <f>ROUND(VLOOKUP($B298,'3.ข้อมูลงบทดลองปัจจุบัน'!$A$5:$CL$846,11,0),2)</f>
        <v>-20862117.949999999</v>
      </c>
      <c r="M298" s="32">
        <f>ROUND(VLOOKUP($B298,'3.ข้อมูลงบทดลองปัจจุบัน'!$A$5:$CL$846,12,0),2)</f>
        <v>-22010060.600000001</v>
      </c>
      <c r="N298" s="32">
        <f>ROUND(VLOOKUP($B298,'3.ข้อมูลงบทดลองปัจจุบัน'!$A$5:$CL$846,13,0),2)</f>
        <v>-42308191.450000003</v>
      </c>
      <c r="O298" s="32">
        <f>ROUND(VLOOKUP($B298,'3.ข้อมูลงบทดลองปัจจุบัน'!$A$5:$CL$846,14,0),2)</f>
        <v>-8989543.1300000008</v>
      </c>
      <c r="P298" s="32">
        <f>ROUND(VLOOKUP($B298,'3.ข้อมูลงบทดลองปัจจุบัน'!$A$5:$CL$846,15,0),2)</f>
        <v>-33250436.969999999</v>
      </c>
      <c r="Q298" s="32">
        <f>ROUND(VLOOKUP($B298,'3.ข้อมูลงบทดลองปัจจุบัน'!$A$5:$CL$846,16,0),2)</f>
        <v>-17795763.149999999</v>
      </c>
      <c r="R298" s="32">
        <f>ROUND(VLOOKUP($B298,'3.ข้อมูลงบทดลองปัจจุบัน'!$A$5:$CL$846,17,0),2)</f>
        <v>-19895794.289999999</v>
      </c>
      <c r="S298" s="32">
        <f>ROUND(VLOOKUP($B298,'3.ข้อมูลงบทดลองปัจจุบัน'!$A$5:$CL$846,18,0),2)</f>
        <v>-23277586.48</v>
      </c>
      <c r="T298" s="32">
        <f>ROUND(VLOOKUP($B298,'3.ข้อมูลงบทดลองปัจจุบัน'!$A$5:$CL$846,19,0),2)</f>
        <v>-16314090.470000001</v>
      </c>
      <c r="U298" s="32">
        <f>ROUND(VLOOKUP($B298,'3.ข้อมูลงบทดลองปัจจุบัน'!$A$5:$CL$846,20,0),2)</f>
        <v>-14049709.800000001</v>
      </c>
      <c r="V298" s="32">
        <f>ROUND(VLOOKUP($B298,'3.ข้อมูลงบทดลองปัจจุบัน'!$A$5:$CL$846,21,0),2)</f>
        <v>-15286347.289999999</v>
      </c>
      <c r="W298" s="32">
        <f>ROUND(VLOOKUP($B298,'3.ข้อมูลงบทดลองปัจจุบัน'!$A$5:$CL$846,22,0),2)</f>
        <v>-8499958.3900000006</v>
      </c>
      <c r="X298" s="32">
        <f>ROUND(VLOOKUP($B298,'3.ข้อมูลงบทดลองปัจจุบัน'!$A$5:$CL$846,23,0),2)</f>
        <v>-53102546.869999997</v>
      </c>
      <c r="Y298" s="32">
        <f>ROUND(VLOOKUP($B298,'3.ข้อมูลงบทดลองปัจจุบัน'!$A$5:$CL$846,24,0),2)</f>
        <v>-11477090.85</v>
      </c>
      <c r="Z298" s="32">
        <f>ROUND(VLOOKUP($B298,'3.ข้อมูลงบทดลองปัจจุบัน'!$A$5:$CL$846,25,0),2)</f>
        <v>-25236088.780000001</v>
      </c>
      <c r="AA298" s="32">
        <f>ROUND(VLOOKUP($B298,'3.ข้อมูลงบทดลองปัจจุบัน'!$A$5:$CL$846,26,0),2)</f>
        <v>-13946490.68</v>
      </c>
      <c r="AB298" s="32">
        <f>ROUND(VLOOKUP($B298,'3.ข้อมูลงบทดลองปัจจุบัน'!$A$5:$CL$846,27,0),2)</f>
        <v>-9530181.2699999996</v>
      </c>
      <c r="AC298" s="32">
        <f>ROUND(VLOOKUP($B298,'3.ข้อมูลงบทดลองปัจจุบัน'!$A$5:$CL$846,28,0),2)</f>
        <v>-13361249.77</v>
      </c>
      <c r="AD298" s="32">
        <f>ROUND(VLOOKUP($B298,'3.ข้อมูลงบทดลองปัจจุบัน'!$A$5:$CL$846,29,0),2)</f>
        <v>-15688984.529999999</v>
      </c>
      <c r="AE298" s="32">
        <f>ROUND(VLOOKUP($B298,'3.ข้อมูลงบทดลองปัจจุบัน'!$A$5:$CL$846,30,0),2)</f>
        <v>-48453626.399999999</v>
      </c>
      <c r="AF298" s="32">
        <f>ROUND(VLOOKUP($B298,'3.ข้อมูลงบทดลองปัจจุบัน'!$A$5:$CL$846,31,0),2)</f>
        <v>-16475278.039999999</v>
      </c>
      <c r="AG298" s="32">
        <f>ROUND(VLOOKUP($B298,'3.ข้อมูลงบทดลองปัจจุบัน'!$A$5:$CL$846,32,0),2)</f>
        <v>-12249112.32</v>
      </c>
      <c r="AH298" s="32">
        <f>ROUND(VLOOKUP($B298,'3.ข้อมูลงบทดลองปัจจุบัน'!$A$5:$CL$846,33,0),2)</f>
        <v>-14777909.369999999</v>
      </c>
      <c r="AI298" s="32">
        <f>ROUND(VLOOKUP($B298,'3.ข้อมูลงบทดลองปัจจุบัน'!$A$5:$CL$846,34,0),2)</f>
        <v>-24885780.300000001</v>
      </c>
      <c r="AJ298" s="32">
        <f>ROUND(VLOOKUP($B298,'3.ข้อมูลงบทดลองปัจจุบัน'!$A$5:$CL$846,35,0),2)</f>
        <v>-14872422.9</v>
      </c>
      <c r="AK298" s="32">
        <f>ROUND(VLOOKUP($B298,'3.ข้อมูลงบทดลองปัจจุบัน'!$A$5:$CL$846,36,0),2)</f>
        <v>-12455671.279999999</v>
      </c>
      <c r="AL298" s="32">
        <f>ROUND(VLOOKUP($B298,'3.ข้อมูลงบทดลองปัจจุบัน'!$A$5:$CL$846,37,0),2)</f>
        <v>-67893884.540000007</v>
      </c>
      <c r="AM298" s="32">
        <f>ROUND(VLOOKUP($B298,'3.ข้อมูลงบทดลองปัจจุบัน'!$A$5:$CL$846,38,0),2)</f>
        <v>-16658762.07</v>
      </c>
      <c r="AN298" s="32">
        <f>ROUND(VLOOKUP($B298,'3.ข้อมูลงบทดลองปัจจุบัน'!$A$5:$CL$846,39,0),2)</f>
        <v>-15044090.74</v>
      </c>
      <c r="AO298" s="32">
        <f>ROUND(VLOOKUP($B298,'3.ข้อมูลงบทดลองปัจจุบัน'!$A$5:$CL$846,40,0),2)</f>
        <v>-32804718.030000001</v>
      </c>
      <c r="AP298" s="32">
        <f>ROUND(VLOOKUP($B298,'3.ข้อมูลงบทดลองปัจจุบัน'!$A$5:$CL$846,41,0),2)</f>
        <v>-27024658.09</v>
      </c>
      <c r="AQ298" s="32">
        <f>ROUND(VLOOKUP($B298,'3.ข้อมูลงบทดลองปัจจุบัน'!$A$5:$CL$846,42,0),2)</f>
        <v>-20834714.739999998</v>
      </c>
      <c r="AR298" s="32">
        <f>ROUND(VLOOKUP($B298,'3.ข้อมูลงบทดลองปัจจุบัน'!$A$5:$CL$846,43,0),2)</f>
        <v>-10424257.810000001</v>
      </c>
      <c r="AS298" s="32">
        <f>ROUND(VLOOKUP($B298,'3.ข้อมูลงบทดลองปัจจุบัน'!$A$5:$CL$846,44,0),2)</f>
        <v>-36345235.530000001</v>
      </c>
      <c r="AT298" s="32">
        <f>ROUND(VLOOKUP($B298,'3.ข้อมูลงบทดลองปัจจุบัน'!$A$5:$CL$846,45,0),2)</f>
        <v>-17417621.07</v>
      </c>
      <c r="AU298" s="32">
        <f>ROUND(VLOOKUP($B298,'3.ข้อมูลงบทดลองปัจจุบัน'!$A$5:$CL$846,46,0),2)</f>
        <v>-26468920.25</v>
      </c>
      <c r="AV298" s="32">
        <f>ROUND(VLOOKUP($B298,'3.ข้อมูลงบทดลองปัจจุบัน'!$A$5:$CL$846,47,0),2)</f>
        <v>-30012657.710000001</v>
      </c>
      <c r="AW298" s="32">
        <f>ROUND(VLOOKUP($B298,'3.ข้อมูลงบทดลองปัจจุบัน'!$A$5:$CL$846,48,0),2)</f>
        <v>-14327529.42</v>
      </c>
      <c r="AX298" s="32">
        <f>ROUND(VLOOKUP($B298,'3.ข้อมูลงบทดลองปัจจุบัน'!$A$5:$CL$846,49,0),2)</f>
        <v>-13489821.07</v>
      </c>
      <c r="AY298" s="32">
        <f>ROUND(VLOOKUP($B298,'3.ข้อมูลงบทดลองปัจจุบัน'!$A$5:$CL$846,50,0),2)</f>
        <v>-19146250.25</v>
      </c>
      <c r="AZ298" s="32">
        <f>ROUND(VLOOKUP($B298,'3.ข้อมูลงบทดลองปัจจุบัน'!$A$5:$CL$846,51,0),2)</f>
        <v>-17495656.77</v>
      </c>
      <c r="BA298" s="32">
        <f>ROUND(VLOOKUP($B298,'3.ข้อมูลงบทดลองปัจจุบัน'!$A$5:$CL$846,52,0),2)</f>
        <v>-14524772.289999999</v>
      </c>
      <c r="BB298" s="32">
        <f>ROUND(VLOOKUP($B298,'3.ข้อมูลงบทดลองปัจจุบัน'!$A$5:$CL$846,53,0),2)</f>
        <v>-53380765.549999997</v>
      </c>
      <c r="BC298" s="32">
        <f>ROUND(VLOOKUP($B298,'3.ข้อมูลงบทดลองปัจจุบัน'!$A$5:$CL$846,54,0),2)</f>
        <v>-15520661.800000001</v>
      </c>
      <c r="BD298" s="32">
        <f>ROUND(VLOOKUP($B298,'3.ข้อมูลงบทดลองปัจจุบัน'!$A$5:$CL$846,55,0),2)</f>
        <v>-72888307.430000007</v>
      </c>
      <c r="BE298" s="32">
        <f>ROUND(VLOOKUP($B298,'3.ข้อมูลงบทดลองปัจจุบัน'!$A$5:$CL$846,56,0),2)</f>
        <v>-35535906.259999998</v>
      </c>
      <c r="BF298" s="32">
        <f>ROUND(VLOOKUP($B298,'3.ข้อมูลงบทดลองปัจจุบัน'!$A$5:$CL$846,57,0),2)</f>
        <v>-18495959.239999998</v>
      </c>
      <c r="BG298" s="32">
        <f>ROUND(VLOOKUP($B298,'3.ข้อมูลงบทดลองปัจจุบัน'!$A$5:$CL$846,58,0),2)</f>
        <v>-13154279.539999999</v>
      </c>
      <c r="BH298" s="32">
        <f>ROUND(VLOOKUP($B298,'3.ข้อมูลงบทดลองปัจจุบัน'!$A$5:$CL$846,59,0),2)</f>
        <v>-38093863.560000002</v>
      </c>
      <c r="BI298" s="32">
        <f>ROUND(VLOOKUP($B298,'3.ข้อมูลงบทดลองปัจจุบัน'!$A$5:$CL$846,60,0),2)</f>
        <v>-11703213.59</v>
      </c>
      <c r="BJ298" s="32">
        <f>ROUND(VLOOKUP($B298,'3.ข้อมูลงบทดลองปัจจุบัน'!$A$5:$CL$846,61,0),2)</f>
        <v>-7338033.7800000003</v>
      </c>
      <c r="BK298" s="32">
        <f>ROUND(VLOOKUP($B298,'3.ข้อมูลงบทดลองปัจจุบัน'!$A$5:$CL$846,62,0),2)</f>
        <v>-12665194.09</v>
      </c>
      <c r="BL298" s="32">
        <f>ROUND(VLOOKUP($B298,'3.ข้อมูลงบทดลองปัจจุบัน'!$A$5:$CL$846,63,0),2)</f>
        <v>-11361792.449999999</v>
      </c>
      <c r="BM298" s="32">
        <f>ROUND(VLOOKUP($B298,'3.ข้อมูลงบทดลองปัจจุบัน'!$A$5:$CL$846,64,0),2)</f>
        <v>-52571510.259999998</v>
      </c>
      <c r="BN298" s="32">
        <f>ROUND(VLOOKUP($B298,'3.ข้อมูลงบทดลองปัจจุบัน'!$A$5:$CL$846,65,0),2)</f>
        <v>-29836798.219999999</v>
      </c>
      <c r="BO298" s="32">
        <f>ROUND(VLOOKUP($B298,'3.ข้อมูลงบทดลองปัจจุบัน'!$A$5:$CL$846,66,0),2)</f>
        <v>-23661763.010000002</v>
      </c>
      <c r="BP298" s="32">
        <f>ROUND(VLOOKUP($B298,'3.ข้อมูลงบทดลองปัจจุบัน'!$A$5:$CL$846,67,0),2)</f>
        <v>-33467370.77</v>
      </c>
      <c r="BQ298" s="32">
        <f>ROUND(VLOOKUP($B298,'3.ข้อมูลงบทดลองปัจจุบัน'!$A$5:$CL$846,68,0),2)</f>
        <v>-23418293.609999999</v>
      </c>
      <c r="BR298" s="32">
        <f>ROUND(VLOOKUP($B298,'3.ข้อมูลงบทดลองปัจจุบัน'!$A$5:$CL$846,69,0),2)</f>
        <v>-12252316.810000001</v>
      </c>
      <c r="BS298" s="32">
        <f>ROUND(VLOOKUP($B298,'3.ข้อมูลงบทดลองปัจจุบัน'!$A$5:$CL$846,70,0),2)</f>
        <v>-101224675.3</v>
      </c>
      <c r="BT298" s="32">
        <f>ROUND(VLOOKUP($B298,'3.ข้อมูลงบทดลองปัจจุบัน'!$A$5:$CL$846,71,0),2)</f>
        <v>-22164920.199999999</v>
      </c>
      <c r="BU298" s="32">
        <f>ROUND(VLOOKUP($B298,'3.ข้อมูลงบทดลองปัจจุบัน'!$A$5:$CL$846,72,0),2)</f>
        <v>-27081454.329999998</v>
      </c>
      <c r="BV298" s="32">
        <f>ROUND(VLOOKUP($B298,'3.ข้อมูลงบทดลองปัจจุบัน'!$A$5:$CL$846,73,0),2)</f>
        <v>-40318473.659999996</v>
      </c>
      <c r="BW298" s="32">
        <f>ROUND(VLOOKUP($B298,'3.ข้อมูลงบทดลองปัจจุบัน'!$A$5:$CL$846,74,0),2)</f>
        <v>-6565911.2199999997</v>
      </c>
      <c r="BX298" s="32">
        <f>ROUND(VLOOKUP($B298,'3.ข้อมูลงบทดลองปัจจุบัน'!$A$5:$CL$846,75,0),2)</f>
        <v>-18648289.620000001</v>
      </c>
      <c r="BY298" s="32">
        <f>ROUND(VLOOKUP($B298,'3.ข้อมูลงบทดลองปัจจุบัน'!$A$5:$CL$846,76,0),2)</f>
        <v>-40961035.649999999</v>
      </c>
      <c r="BZ298" s="32">
        <f>ROUND(VLOOKUP($B298,'3.ข้อมูลงบทดลองปัจจุบัน'!$A$5:$CL$846,77,0),2)</f>
        <v>-15165073.199999999</v>
      </c>
      <c r="CA298" s="32">
        <f>ROUND(VLOOKUP($B298,'3.ข้อมูลงบทดลองปัจจุบัน'!$A$5:$CL$846,78,0),2)</f>
        <v>-13786971.66</v>
      </c>
      <c r="CB298" s="32">
        <f>ROUND(VLOOKUP($B298,'3.ข้อมูลงบทดลองปัจจุบัน'!$A$5:$CL$846,79,0),2)</f>
        <v>-19358522.98</v>
      </c>
      <c r="CC298" s="32">
        <f>ROUND(VLOOKUP($B298,'3.ข้อมูลงบทดลองปัจจุบัน'!$A$5:$CL$846,80,0),2)</f>
        <v>-21086677.460000001</v>
      </c>
      <c r="CD298" s="32">
        <f>ROUND(VLOOKUP($B298,'3.ข้อมูลงบทดลองปัจจุบัน'!$A$5:$CL$846,81,0),2)</f>
        <v>-34522818.009999998</v>
      </c>
      <c r="CE298" s="32">
        <f>ROUND(VLOOKUP($B298,'3.ข้อมูลงบทดลองปัจจุบัน'!$A$5:$CL$846,82,0),2)</f>
        <v>-20389335.550000001</v>
      </c>
      <c r="CF298" s="32">
        <f>ROUND(VLOOKUP($B298,'3.ข้อมูลงบทดลองปัจจุบัน'!$A$5:$CL$846,83,0),2)</f>
        <v>-31211743.41</v>
      </c>
      <c r="CG298" s="32">
        <f>ROUND(VLOOKUP($B298,'3.ข้อมูลงบทดลองปัจจุบัน'!$A$5:$CL$846,84,0),2)</f>
        <v>-11265109.41</v>
      </c>
      <c r="CH298" s="32">
        <f>ROUND(VLOOKUP($B298,'3.ข้อมูลงบทดลองปัจจุบัน'!$A$5:$CL$846,85,0),2)</f>
        <v>-14899552.9</v>
      </c>
      <c r="CI298" s="32">
        <f>ROUND(VLOOKUP($B298,'3.ข้อมูลงบทดลองปัจจุบัน'!$A$5:$CL$846,86,0),2)</f>
        <v>-11080983.76</v>
      </c>
      <c r="CJ298" s="32">
        <f>ROUND(VLOOKUP($B298,'3.ข้อมูลงบทดลองปัจจุบัน'!$A$5:$CL$846,87,0),2)</f>
        <v>-11546851.93</v>
      </c>
      <c r="CK298" s="32">
        <f>ROUND(VLOOKUP($B298,'3.ข้อมูลงบทดลองปัจจุบัน'!$A$5:$CL$846,88,0),2)</f>
        <v>-34876359.829999998</v>
      </c>
      <c r="CL298" s="32">
        <f>ROUND(VLOOKUP($B298,'3.ข้อมูลงบทดลองปัจจุบัน'!$A$5:$CL$846,89,0),2)</f>
        <v>-8494274.7400000002</v>
      </c>
      <c r="CM298" s="32">
        <f>ROUND(VLOOKUP($B298,'3.ข้อมูลงบทดลองปัจจุบัน'!$A$5:$CL$846,90,0),2)</f>
        <v>-9874495.9100000001</v>
      </c>
      <c r="CO298" s="75"/>
    </row>
    <row r="299" spans="1:94" x14ac:dyDescent="0.7">
      <c r="A299" s="119" t="s">
        <v>2332</v>
      </c>
      <c r="B299" s="101" t="s">
        <v>496</v>
      </c>
      <c r="C299" s="120" t="s">
        <v>497</v>
      </c>
      <c r="D299" s="32">
        <f>ROUND(VLOOKUP($B299,'3.ข้อมูลงบทดลองปัจจุบัน'!$A$5:$CL$846,3,0),2)</f>
        <v>-92717253.540000007</v>
      </c>
      <c r="E299" s="32">
        <f>ROUND(VLOOKUP($B299,'3.ข้อมูลงบทดลองปัจจุบัน'!$A$5:$CL$846,4,0),2)</f>
        <v>-2310989.09</v>
      </c>
      <c r="F299" s="32">
        <f>ROUND(VLOOKUP($B299,'3.ข้อมูลงบทดลองปัจจุบัน'!$A$5:$CL$846,5,0),2)</f>
        <v>-3694722.8</v>
      </c>
      <c r="G299" s="32">
        <f>ROUND(VLOOKUP($B299,'3.ข้อมูลงบทดลองปัจจุบัน'!$A$5:$CL$846,6,0),2)</f>
        <v>-3714047.99</v>
      </c>
      <c r="H299" s="32">
        <f>ROUND(VLOOKUP($B299,'3.ข้อมูลงบทดลองปัจจุบัน'!$A$5:$CL$846,7,0),2)</f>
        <v>-2518728.9500000002</v>
      </c>
      <c r="I299" s="32">
        <f>ROUND(VLOOKUP($B299,'3.ข้อมูลงบทดลองปัจจุบัน'!$A$5:$CL$846,8,0),2)</f>
        <v>-6060445.3899999997</v>
      </c>
      <c r="J299" s="32">
        <f>ROUND(VLOOKUP($B299,'3.ข้อมูลงบทดลองปัจจุบัน'!$A$5:$CL$846,9,0),2)</f>
        <v>-5718330.21</v>
      </c>
      <c r="K299" s="32">
        <f>ROUND(VLOOKUP($B299,'3.ข้อมูลงบทดลองปัจจุบัน'!$A$5:$CL$846,10,0),2)</f>
        <v>-9410964.7699999996</v>
      </c>
      <c r="L299" s="32">
        <f>ROUND(VLOOKUP($B299,'3.ข้อมูลงบทดลองปัจจุบัน'!$A$5:$CL$846,11,0),2)</f>
        <v>-3420743.13</v>
      </c>
      <c r="M299" s="32">
        <f>ROUND(VLOOKUP($B299,'3.ข้อมูลงบทดลองปัจจุบัน'!$A$5:$CL$846,12,0),2)</f>
        <v>-3863714.39</v>
      </c>
      <c r="N299" s="32">
        <f>ROUND(VLOOKUP($B299,'3.ข้อมูลงบทดลองปัจจุบัน'!$A$5:$CL$846,13,0),2)</f>
        <v>-17911236.260000002</v>
      </c>
      <c r="O299" s="32">
        <f>ROUND(VLOOKUP($B299,'3.ข้อมูลงบทดลองปัจจุบัน'!$A$5:$CL$846,14,0),2)</f>
        <v>-2156541.96</v>
      </c>
      <c r="P299" s="32">
        <f>ROUND(VLOOKUP($B299,'3.ข้อมูลงบทดลองปัจจุบัน'!$A$5:$CL$846,15,0),2)</f>
        <v>-39861417.149999999</v>
      </c>
      <c r="Q299" s="32">
        <f>ROUND(VLOOKUP($B299,'3.ข้อมูลงบทดลองปัจจุบัน'!$A$5:$CL$846,16,0),2)</f>
        <v>-4062950.46</v>
      </c>
      <c r="R299" s="32">
        <f>ROUND(VLOOKUP($B299,'3.ข้อมูลงบทดลองปัจจุบัน'!$A$5:$CL$846,17,0),2)</f>
        <v>-4824510.12</v>
      </c>
      <c r="S299" s="32">
        <f>ROUND(VLOOKUP($B299,'3.ข้อมูลงบทดลองปัจจุบัน'!$A$5:$CL$846,18,0),2)</f>
        <v>-11492658.84</v>
      </c>
      <c r="T299" s="32">
        <f>ROUND(VLOOKUP($B299,'3.ข้อมูลงบทดลองปัจจุบัน'!$A$5:$CL$846,19,0),2)</f>
        <v>-4956751.82</v>
      </c>
      <c r="U299" s="32">
        <f>ROUND(VLOOKUP($B299,'3.ข้อมูลงบทดลองปัจจุบัน'!$A$5:$CL$846,20,0),2)</f>
        <v>-5013207.99</v>
      </c>
      <c r="V299" s="32">
        <f>ROUND(VLOOKUP($B299,'3.ข้อมูลงบทดลองปัจจุบัน'!$A$5:$CL$846,21,0),2)</f>
        <v>-3369979.28</v>
      </c>
      <c r="W299" s="32">
        <f>ROUND(VLOOKUP($B299,'3.ข้อมูลงบทดลองปัจจุบัน'!$A$5:$CL$846,22,0),2)</f>
        <v>-2285556.17</v>
      </c>
      <c r="X299" s="32">
        <f>ROUND(VLOOKUP($B299,'3.ข้อมูลงบทดลองปัจจุบัน'!$A$5:$CL$846,23,0),2)</f>
        <v>-122714539.43000001</v>
      </c>
      <c r="Y299" s="32">
        <f>ROUND(VLOOKUP($B299,'3.ข้อมูลงบทดลองปัจจุบัน'!$A$5:$CL$846,24,0),2)</f>
        <v>-3041810.53</v>
      </c>
      <c r="Z299" s="32">
        <f>ROUND(VLOOKUP($B299,'3.ข้อมูลงบทดลองปัจจุบัน'!$A$5:$CL$846,25,0),2)</f>
        <v>-6684443.1500000004</v>
      </c>
      <c r="AA299" s="32">
        <f>ROUND(VLOOKUP($B299,'3.ข้อมูลงบทดลองปัจจุบัน'!$A$5:$CL$846,26,0),2)</f>
        <v>-4466829.46</v>
      </c>
      <c r="AB299" s="32">
        <f>ROUND(VLOOKUP($B299,'3.ข้อมูลงบทดลองปัจจุบัน'!$A$5:$CL$846,27,0),2)</f>
        <v>-2778571.22</v>
      </c>
      <c r="AC299" s="32">
        <f>ROUND(VLOOKUP($B299,'3.ข้อมูลงบทดลองปัจจุบัน'!$A$5:$CL$846,28,0),2)</f>
        <v>-3317412.69</v>
      </c>
      <c r="AD299" s="32">
        <f>ROUND(VLOOKUP($B299,'3.ข้อมูลงบทดลองปัจจุบัน'!$A$5:$CL$846,29,0),2)</f>
        <v>-4717214.8099999996</v>
      </c>
      <c r="AE299" s="32">
        <f>ROUND(VLOOKUP($B299,'3.ข้อมูลงบทดลองปัจจุบัน'!$A$5:$CL$846,30,0),2)</f>
        <v>-15987086.58</v>
      </c>
      <c r="AF299" s="32">
        <f>ROUND(VLOOKUP($B299,'3.ข้อมูลงบทดลองปัจจุบัน'!$A$5:$CL$846,31,0),2)</f>
        <v>-4139540.63</v>
      </c>
      <c r="AG299" s="32">
        <f>ROUND(VLOOKUP($B299,'3.ข้อมูลงบทดลองปัจจุบัน'!$A$5:$CL$846,32,0),2)</f>
        <v>-4270644.7</v>
      </c>
      <c r="AH299" s="32">
        <f>ROUND(VLOOKUP($B299,'3.ข้อมูลงบทดลองปัจจุบัน'!$A$5:$CL$846,33,0),2)</f>
        <v>-4077817.56</v>
      </c>
      <c r="AI299" s="32">
        <f>ROUND(VLOOKUP($B299,'3.ข้อมูลงบทดลองปัจจุบัน'!$A$5:$CL$846,34,0),2)</f>
        <v>-7039773.5999999996</v>
      </c>
      <c r="AJ299" s="32">
        <f>ROUND(VLOOKUP($B299,'3.ข้อมูลงบทดลองปัจจุบัน'!$A$5:$CL$846,35,0),2)</f>
        <v>-4117552.44</v>
      </c>
      <c r="AK299" s="32">
        <f>ROUND(VLOOKUP($B299,'3.ข้อมูลงบทดลองปัจจุบัน'!$A$5:$CL$846,36,0),2)</f>
        <v>-2946765.42</v>
      </c>
      <c r="AL299" s="32">
        <f>ROUND(VLOOKUP($B299,'3.ข้อมูลงบทดลองปัจจุบัน'!$A$5:$CL$846,37,0),2)</f>
        <v>-181705986.44999999</v>
      </c>
      <c r="AM299" s="32">
        <f>ROUND(VLOOKUP($B299,'3.ข้อมูลงบทดลองปัจจุบัน'!$A$5:$CL$846,38,0),2)</f>
        <v>-4143637.4</v>
      </c>
      <c r="AN299" s="32">
        <f>ROUND(VLOOKUP($B299,'3.ข้อมูลงบทดลองปัจจุบัน'!$A$5:$CL$846,39,0),2)</f>
        <v>-3899953.23</v>
      </c>
      <c r="AO299" s="32">
        <f>ROUND(VLOOKUP($B299,'3.ข้อมูลงบทดลองปัจจุบัน'!$A$5:$CL$846,40,0),2)</f>
        <v>-10249078.24</v>
      </c>
      <c r="AP299" s="32">
        <f>ROUND(VLOOKUP($B299,'3.ข้อมูลงบทดลองปัจจุบัน'!$A$5:$CL$846,41,0),2)</f>
        <v>-11856492.460000001</v>
      </c>
      <c r="AQ299" s="32">
        <f>ROUND(VLOOKUP($B299,'3.ข้อมูลงบทดลองปัจจุบัน'!$A$5:$CL$846,42,0),2)</f>
        <v>-3668273.08</v>
      </c>
      <c r="AR299" s="32">
        <f>ROUND(VLOOKUP($B299,'3.ข้อมูลงบทดลองปัจจุบัน'!$A$5:$CL$846,43,0),2)</f>
        <v>-1983212.45</v>
      </c>
      <c r="AS299" s="32">
        <f>ROUND(VLOOKUP($B299,'3.ข้อมูลงบทดลองปัจจุบัน'!$A$5:$CL$846,44,0),2)</f>
        <v>-23403278.609999999</v>
      </c>
      <c r="AT299" s="32">
        <f>ROUND(VLOOKUP($B299,'3.ข้อมูลงบทดลองปัจจุบัน'!$A$5:$CL$846,45,0),2)</f>
        <v>-4250586.17</v>
      </c>
      <c r="AU299" s="32">
        <f>ROUND(VLOOKUP($B299,'3.ข้อมูลงบทดลองปัจจุบัน'!$A$5:$CL$846,46,0),2)</f>
        <v>-7499597.0199999996</v>
      </c>
      <c r="AV299" s="32">
        <f>ROUND(VLOOKUP($B299,'3.ข้อมูลงบทดลองปัจจุบัน'!$A$5:$CL$846,47,0),2)</f>
        <v>-10410446.99</v>
      </c>
      <c r="AW299" s="32">
        <f>ROUND(VLOOKUP($B299,'3.ข้อมูลงบทดลองปัจจุบัน'!$A$5:$CL$846,48,0),2)</f>
        <v>-3909035.82</v>
      </c>
      <c r="AX299" s="32">
        <f>ROUND(VLOOKUP($B299,'3.ข้อมูลงบทดลองปัจจุบัน'!$A$5:$CL$846,49,0),2)</f>
        <v>-3983970.74</v>
      </c>
      <c r="AY299" s="32">
        <f>ROUND(VLOOKUP($B299,'3.ข้อมูลงบทดลองปัจจุบัน'!$A$5:$CL$846,50,0),2)</f>
        <v>-5949609.0700000003</v>
      </c>
      <c r="AZ299" s="32">
        <f>ROUND(VLOOKUP($B299,'3.ข้อมูลงบทดลองปัจจุบัน'!$A$5:$CL$846,51,0),2)</f>
        <v>-3114433.17</v>
      </c>
      <c r="BA299" s="32">
        <f>ROUND(VLOOKUP($B299,'3.ข้อมูลงบทดลองปัจจุบัน'!$A$5:$CL$846,52,0),2)</f>
        <v>-3597848.79</v>
      </c>
      <c r="BB299" s="32">
        <f>ROUND(VLOOKUP($B299,'3.ข้อมูลงบทดลองปัจจุบัน'!$A$5:$CL$846,53,0),2)</f>
        <v>-34366820.310000002</v>
      </c>
      <c r="BC299" s="32">
        <f>ROUND(VLOOKUP($B299,'3.ข้อมูลงบทดลองปัจจุบัน'!$A$5:$CL$846,54,0),2)</f>
        <v>-2419230.15</v>
      </c>
      <c r="BD299" s="32">
        <f>ROUND(VLOOKUP($B299,'3.ข้อมูลงบทดลองปัจจุบัน'!$A$5:$CL$846,55,0),2)</f>
        <v>-90720356.939999998</v>
      </c>
      <c r="BE299" s="32">
        <f>ROUND(VLOOKUP($B299,'3.ข้อมูลงบทดลองปัจจุบัน'!$A$5:$CL$846,56,0),2)</f>
        <v>-12577614.57</v>
      </c>
      <c r="BF299" s="32">
        <f>ROUND(VLOOKUP($B299,'3.ข้อมูลงบทดลองปัจจุบัน'!$A$5:$CL$846,57,0),2)</f>
        <v>-3660416.3</v>
      </c>
      <c r="BG299" s="32">
        <f>ROUND(VLOOKUP($B299,'3.ข้อมูลงบทดลองปัจจุบัน'!$A$5:$CL$846,58,0),2)</f>
        <v>-4082557.32</v>
      </c>
      <c r="BH299" s="32">
        <f>ROUND(VLOOKUP($B299,'3.ข้อมูลงบทดลองปัจจุบัน'!$A$5:$CL$846,59,0),2)</f>
        <v>-41833868.649999999</v>
      </c>
      <c r="BI299" s="32">
        <f>ROUND(VLOOKUP($B299,'3.ข้อมูลงบทดลองปัจจุบัน'!$A$5:$CL$846,60,0),2)</f>
        <v>-1962844.02</v>
      </c>
      <c r="BJ299" s="32">
        <f>ROUND(VLOOKUP($B299,'3.ข้อมูลงบทดลองปัจจุบัน'!$A$5:$CL$846,61,0),2)</f>
        <v>-2001437.85</v>
      </c>
      <c r="BK299" s="32">
        <f>ROUND(VLOOKUP($B299,'3.ข้อมูลงบทดลองปัจจุบัน'!$A$5:$CL$846,62,0),2)</f>
        <v>-1951795.51</v>
      </c>
      <c r="BL299" s="32">
        <f>ROUND(VLOOKUP($B299,'3.ข้อมูลงบทดลองปัจจุบัน'!$A$5:$CL$846,63,0),2)</f>
        <v>-1399769.73</v>
      </c>
      <c r="BM299" s="32">
        <f>ROUND(VLOOKUP($B299,'3.ข้อมูลงบทดลองปัจจุบัน'!$A$5:$CL$846,64,0),2)</f>
        <v>-65481704.100000001</v>
      </c>
      <c r="BN299" s="32">
        <f>ROUND(VLOOKUP($B299,'3.ข้อมูลงบทดลองปัจจุบัน'!$A$5:$CL$846,65,0),2)</f>
        <v>-7158662.2800000003</v>
      </c>
      <c r="BO299" s="32">
        <f>ROUND(VLOOKUP($B299,'3.ข้อมูลงบทดลองปัจจุบัน'!$A$5:$CL$846,66,0),2)</f>
        <v>-4423870.8099999996</v>
      </c>
      <c r="BP299" s="32">
        <f>ROUND(VLOOKUP($B299,'3.ข้อมูลงบทดลองปัจจุบัน'!$A$5:$CL$846,67,0),2)</f>
        <v>-10237314.74</v>
      </c>
      <c r="BQ299" s="32">
        <f>ROUND(VLOOKUP($B299,'3.ข้อมูลงบทดลองปัจจุบัน'!$A$5:$CL$846,68,0),2)</f>
        <v>-4790471.38</v>
      </c>
      <c r="BR299" s="32">
        <f>ROUND(VLOOKUP($B299,'3.ข้อมูลงบทดลองปัจจุบัน'!$A$5:$CL$846,69,0),2)</f>
        <v>-3213039.99</v>
      </c>
      <c r="BS299" s="32">
        <f>ROUND(VLOOKUP($B299,'3.ข้อมูลงบทดลองปัจจุบัน'!$A$5:$CL$846,70,0),2)</f>
        <v>-290404492.88</v>
      </c>
      <c r="BT299" s="32">
        <f>ROUND(VLOOKUP($B299,'3.ข้อมูลงบทดลองปัจจุบัน'!$A$5:$CL$846,71,0),2)</f>
        <v>-5445735.2999999998</v>
      </c>
      <c r="BU299" s="32">
        <f>ROUND(VLOOKUP($B299,'3.ข้อมูลงบทดลองปัจจุบัน'!$A$5:$CL$846,72,0),2)</f>
        <v>-6302808.3200000003</v>
      </c>
      <c r="BV299" s="32">
        <f>ROUND(VLOOKUP($B299,'3.ข้อมูลงบทดลองปัจจุบัน'!$A$5:$CL$846,73,0),2)</f>
        <v>-36395529.740000002</v>
      </c>
      <c r="BW299" s="32">
        <f>ROUND(VLOOKUP($B299,'3.ข้อมูลงบทดลองปัจจุบัน'!$A$5:$CL$846,74,0),2)</f>
        <v>0</v>
      </c>
      <c r="BX299" s="32">
        <f>ROUND(VLOOKUP($B299,'3.ข้อมูลงบทดลองปัจจุบัน'!$A$5:$CL$846,75,0),2)</f>
        <v>-5340914.91</v>
      </c>
      <c r="BY299" s="32">
        <f>ROUND(VLOOKUP($B299,'3.ข้อมูลงบทดลองปัจจุบัน'!$A$5:$CL$846,76,0),2)</f>
        <v>-14888049.99</v>
      </c>
      <c r="BZ299" s="32">
        <f>ROUND(VLOOKUP($B299,'3.ข้อมูลงบทดลองปัจจุบัน'!$A$5:$CL$846,77,0),2)</f>
        <v>-3315948.48</v>
      </c>
      <c r="CA299" s="32">
        <f>ROUND(VLOOKUP($B299,'3.ข้อมูลงบทดลองปัจจุบัน'!$A$5:$CL$846,78,0),2)</f>
        <v>-2498380.2000000002</v>
      </c>
      <c r="CB299" s="32">
        <f>ROUND(VLOOKUP($B299,'3.ข้อมูลงบทดลองปัจจุบัน'!$A$5:$CL$846,79,0),2)</f>
        <v>-4368285.2300000004</v>
      </c>
      <c r="CC299" s="32">
        <f>ROUND(VLOOKUP($B299,'3.ข้อมูลงบทดลองปัจจุบัน'!$A$5:$CL$846,80,0),2)</f>
        <v>-5804444.4699999997</v>
      </c>
      <c r="CD299" s="32">
        <f>ROUND(VLOOKUP($B299,'3.ข้อมูลงบทดลองปัจจุบัน'!$A$5:$CL$846,81,0),2)</f>
        <v>-13396759.83</v>
      </c>
      <c r="CE299" s="32">
        <f>ROUND(VLOOKUP($B299,'3.ข้อมูลงบทดลองปัจจุบัน'!$A$5:$CL$846,82,0),2)</f>
        <v>-5982342.7400000002</v>
      </c>
      <c r="CF299" s="32">
        <f>ROUND(VLOOKUP($B299,'3.ข้อมูลงบทดลองปัจจุบัน'!$A$5:$CL$846,83,0),2)</f>
        <v>-9747373.0600000005</v>
      </c>
      <c r="CG299" s="32">
        <f>ROUND(VLOOKUP($B299,'3.ข้อมูลงบทดลองปัจจุบัน'!$A$5:$CL$846,84,0),2)</f>
        <v>-2977781.18</v>
      </c>
      <c r="CH299" s="32">
        <f>ROUND(VLOOKUP($B299,'3.ข้อมูลงบทดลองปัจจุบัน'!$A$5:$CL$846,85,0),2)</f>
        <v>-3260039.94</v>
      </c>
      <c r="CI299" s="32">
        <f>ROUND(VLOOKUP($B299,'3.ข้อมูลงบทดลองปัจจุบัน'!$A$5:$CL$846,86,0),2)</f>
        <v>-2855547.43</v>
      </c>
      <c r="CJ299" s="32">
        <f>ROUND(VLOOKUP($B299,'3.ข้อมูลงบทดลองปัจจุบัน'!$A$5:$CL$846,87,0),2)</f>
        <v>-4115666.58</v>
      </c>
      <c r="CK299" s="32">
        <f>ROUND(VLOOKUP($B299,'3.ข้อมูลงบทดลองปัจจุบัน'!$A$5:$CL$846,88,0),2)</f>
        <v>-13506744.51</v>
      </c>
      <c r="CL299" s="32">
        <f>ROUND(VLOOKUP($B299,'3.ข้อมูลงบทดลองปัจจุบัน'!$A$5:$CL$846,89,0),2)</f>
        <v>-2038819.29</v>
      </c>
      <c r="CM299" s="32">
        <f>ROUND(VLOOKUP($B299,'3.ข้อมูลงบทดลองปัจจุบัน'!$A$5:$CL$846,90,0),2)</f>
        <v>-1747429.08</v>
      </c>
      <c r="CO299" s="75"/>
    </row>
    <row r="300" spans="1:94" x14ac:dyDescent="0.7">
      <c r="A300" s="119" t="s">
        <v>2332</v>
      </c>
      <c r="B300" s="101" t="s">
        <v>498</v>
      </c>
      <c r="C300" s="120" t="s">
        <v>499</v>
      </c>
      <c r="D300" s="32">
        <f>ROUND(VLOOKUP($B300,'3.ข้อมูลงบทดลองปัจจุบัน'!$A$5:$CL$846,3,0),2)</f>
        <v>-13596682.029999999</v>
      </c>
      <c r="E300" s="32">
        <f>ROUND(VLOOKUP($B300,'3.ข้อมูลงบทดลองปัจจุบัน'!$A$5:$CL$846,4,0),2)</f>
        <v>-4124903.79</v>
      </c>
      <c r="F300" s="32">
        <f>ROUND(VLOOKUP($B300,'3.ข้อมูลงบทดลองปัจจุบัน'!$A$5:$CL$846,5,0),2)</f>
        <v>-5325402.82</v>
      </c>
      <c r="G300" s="32">
        <f>ROUND(VLOOKUP($B300,'3.ข้อมูลงบทดลองปัจจุบัน'!$A$5:$CL$846,6,0),2)</f>
        <v>-3439663.2</v>
      </c>
      <c r="H300" s="32">
        <f>ROUND(VLOOKUP($B300,'3.ข้อมูลงบทดลองปัจจุบัน'!$A$5:$CL$846,7,0),2)</f>
        <v>-2479907.09</v>
      </c>
      <c r="I300" s="32">
        <f>ROUND(VLOOKUP($B300,'3.ข้อมูลงบทดลองปัจจุบัน'!$A$5:$CL$846,8,0),2)</f>
        <v>-5614997.1600000001</v>
      </c>
      <c r="J300" s="32">
        <f>ROUND(VLOOKUP($B300,'3.ข้อมูลงบทดลองปัจจุบัน'!$A$5:$CL$846,9,0),2)</f>
        <v>-6673395.8300000001</v>
      </c>
      <c r="K300" s="32">
        <f>ROUND(VLOOKUP($B300,'3.ข้อมูลงบทดลองปัจจุบัน'!$A$5:$CL$846,10,0),2)</f>
        <v>-5707244.7699999996</v>
      </c>
      <c r="L300" s="32">
        <f>ROUND(VLOOKUP($B300,'3.ข้อมูลงบทดลองปัจจุบัน'!$A$5:$CL$846,11,0),2)</f>
        <v>-4162351</v>
      </c>
      <c r="M300" s="32">
        <f>ROUND(VLOOKUP($B300,'3.ข้อมูลงบทดลองปัจจุบัน'!$A$5:$CL$846,12,0),2)</f>
        <v>-4390432.96</v>
      </c>
      <c r="N300" s="32">
        <f>ROUND(VLOOKUP($B300,'3.ข้อมูลงบทดลองปัจจุบัน'!$A$5:$CL$846,13,0),2)</f>
        <v>-8440741.6699999999</v>
      </c>
      <c r="O300" s="32">
        <f>ROUND(VLOOKUP($B300,'3.ข้อมูลงบทดลองปัจจุบัน'!$A$5:$CL$846,14,0),2)</f>
        <v>-1793800.69</v>
      </c>
      <c r="P300" s="32">
        <f>ROUND(VLOOKUP($B300,'3.ข้อมูลงบทดลองปัจจุบัน'!$A$5:$CL$846,15,0),2)</f>
        <v>-6713403.8200000003</v>
      </c>
      <c r="Q300" s="32">
        <f>ROUND(VLOOKUP($B300,'3.ข้อมูลงบทดลองปัจจุบัน'!$A$5:$CL$846,16,0),2)</f>
        <v>-3591854.59</v>
      </c>
      <c r="R300" s="32">
        <f>ROUND(VLOOKUP($B300,'3.ข้อมูลงบทดลองปัจจุบัน'!$A$5:$CL$846,17,0),2)</f>
        <v>-4014356.54</v>
      </c>
      <c r="S300" s="32">
        <f>ROUND(VLOOKUP($B300,'3.ข้อมูลงบทดลองปัจจุบัน'!$A$5:$CL$846,18,0),2)</f>
        <v>-4697950.4000000004</v>
      </c>
      <c r="T300" s="32">
        <f>ROUND(VLOOKUP($B300,'3.ข้อมูลงบทดลองปัจจุบัน'!$A$5:$CL$846,19,0),2)</f>
        <v>-3292704.1</v>
      </c>
      <c r="U300" s="32">
        <f>ROUND(VLOOKUP($B300,'3.ข้อมูลงบทดลองปัจจุบัน'!$A$5:$CL$846,20,0),2)</f>
        <v>-2835396.9</v>
      </c>
      <c r="V300" s="32">
        <f>ROUND(VLOOKUP($B300,'3.ข้อมูลงบทดลองปัจจุบัน'!$A$5:$CL$846,21,0),2)</f>
        <v>-3083561.61</v>
      </c>
      <c r="W300" s="32">
        <f>ROUND(VLOOKUP($B300,'3.ข้อมูลงบทดลองปัจจุบัน'!$A$5:$CL$846,22,0),2)</f>
        <v>-1709428.59</v>
      </c>
      <c r="X300" s="32">
        <f>ROUND(VLOOKUP($B300,'3.ข้อมูลงบทดลองปัจจุบัน'!$A$5:$CL$846,23,0),2)</f>
        <v>-10212028.25</v>
      </c>
      <c r="Y300" s="32">
        <f>ROUND(VLOOKUP($B300,'3.ข้อมูลงบทดลองปัจจุบัน'!$A$5:$CL$846,24,0),2)</f>
        <v>-2208838.79</v>
      </c>
      <c r="Z300" s="32">
        <f>ROUND(VLOOKUP($B300,'3.ข้อมูลงบทดลองปัจจุบัน'!$A$5:$CL$846,25,0),2)</f>
        <v>-4856094.3600000003</v>
      </c>
      <c r="AA300" s="32">
        <f>ROUND(VLOOKUP($B300,'3.ข้อมูลงบทดลองปัจจุบัน'!$A$5:$CL$846,26,0),2)</f>
        <v>-2683146.71</v>
      </c>
      <c r="AB300" s="32">
        <f>ROUND(VLOOKUP($B300,'3.ข้อมูลงบทดลองปัจจุบัน'!$A$5:$CL$846,27,0),2)</f>
        <v>-1844205.63</v>
      </c>
      <c r="AC300" s="32">
        <f>ROUND(VLOOKUP($B300,'3.ข้อมูลงบทดลองปัจจุบัน'!$A$5:$CL$846,28,0),2)</f>
        <v>-2570880.33</v>
      </c>
      <c r="AD300" s="32">
        <f>ROUND(VLOOKUP($B300,'3.ข้อมูลงบทดลองปัจจุบัน'!$A$5:$CL$846,29,0),2)</f>
        <v>-3019134.41</v>
      </c>
      <c r="AE300" s="32">
        <f>ROUND(VLOOKUP($B300,'3.ข้อมูลงบทดลองปัจจุบัน'!$A$5:$CL$846,30,0),2)</f>
        <v>-9325306.1600000001</v>
      </c>
      <c r="AF300" s="32">
        <f>ROUND(VLOOKUP($B300,'3.ข้อมูลงบทดลองปัจจุบัน'!$A$5:$CL$846,31,0),2)</f>
        <v>-3170570.08</v>
      </c>
      <c r="AG300" s="32">
        <f>ROUND(VLOOKUP($B300,'3.ข้อมูลงบทดลองปัจจุบัน'!$A$5:$CL$846,32,0),2)</f>
        <v>-2356847.7599999998</v>
      </c>
      <c r="AH300" s="32">
        <f>ROUND(VLOOKUP($B300,'3.ข้อมูลงบทดลองปัจจุบัน'!$A$5:$CL$846,33,0),2)</f>
        <v>-2843058.55</v>
      </c>
      <c r="AI300" s="32">
        <f>ROUND(VLOOKUP($B300,'3.ข้อมูลงบทดลองปัจจุบัน'!$A$5:$CL$846,34,0),2)</f>
        <v>-4788881.91</v>
      </c>
      <c r="AJ300" s="32">
        <f>ROUND(VLOOKUP($B300,'3.ข้อมูลงบทดลองปัจจุบัน'!$A$5:$CL$846,35,0),2)</f>
        <v>-2861153.19</v>
      </c>
      <c r="AK300" s="32">
        <f>ROUND(VLOOKUP($B300,'3.ข้อมูลงบทดลองปัจจุบัน'!$A$5:$CL$846,36,0),2)</f>
        <v>-2396477.16</v>
      </c>
      <c r="AL300" s="32">
        <f>ROUND(VLOOKUP($B300,'3.ข้อมูลงบทดลองปัจจุบัน'!$A$5:$CL$846,37,0),2)</f>
        <v>-13598202.91</v>
      </c>
      <c r="AM300" s="32">
        <f>ROUND(VLOOKUP($B300,'3.ข้อมูลงบทดลองปัจจุบัน'!$A$5:$CL$846,38,0),2)</f>
        <v>-3335325.07</v>
      </c>
      <c r="AN300" s="32">
        <f>ROUND(VLOOKUP($B300,'3.ข้อมูลงบทดลองปัจจุบัน'!$A$5:$CL$846,39,0),2)</f>
        <v>-3013526.78</v>
      </c>
      <c r="AO300" s="32">
        <f>ROUND(VLOOKUP($B300,'3.ข้อมูลงบทดลองปัจจุบัน'!$A$5:$CL$846,40,0),2)</f>
        <v>-6570543.4299999997</v>
      </c>
      <c r="AP300" s="32">
        <f>ROUND(VLOOKUP($B300,'3.ข้อมูลงบทดลองปัจจุบัน'!$A$5:$CL$846,41,0),2)</f>
        <v>-5412840.79</v>
      </c>
      <c r="AQ300" s="32">
        <f>ROUND(VLOOKUP($B300,'3.ข้อมูลงบทดลองปัจจุบัน'!$A$5:$CL$846,42,0),2)</f>
        <v>-4170530.5</v>
      </c>
      <c r="AR300" s="32">
        <f>ROUND(VLOOKUP($B300,'3.ข้อมูลงบทดลองปัจจุบัน'!$A$5:$CL$846,43,0),2)</f>
        <v>-2081803.53</v>
      </c>
      <c r="AS300" s="32">
        <f>ROUND(VLOOKUP($B300,'3.ข้อมูลงบทดลองปัจจุบัน'!$A$5:$CL$846,44,0),2)</f>
        <v>-7281020.0099999998</v>
      </c>
      <c r="AT300" s="32">
        <f>ROUND(VLOOKUP($B300,'3.ข้อมูลงบทดลองปัจจุบัน'!$A$5:$CL$846,45,0),2)</f>
        <v>-3487248.2</v>
      </c>
      <c r="AU300" s="32">
        <f>ROUND(VLOOKUP($B300,'3.ข้อมูลงบทดลองปัจจุบัน'!$A$5:$CL$846,46,0),2)</f>
        <v>-5300467.07</v>
      </c>
      <c r="AV300" s="32">
        <f>ROUND(VLOOKUP($B300,'3.ข้อมูลงบทดลองปัจจุบัน'!$A$5:$CL$846,47,0),2)</f>
        <v>-6010793.7999999998</v>
      </c>
      <c r="AW300" s="32">
        <f>ROUND(VLOOKUP($B300,'3.ข้อมูลงบทดลองปัจจุบัน'!$A$5:$CL$846,48,0),2)</f>
        <v>-2868194.82</v>
      </c>
      <c r="AX300" s="32">
        <f>ROUND(VLOOKUP($B300,'3.ข้อมูลงบทดลองปัจจุบัน'!$A$5:$CL$846,49,0),2)</f>
        <v>-2701413.75</v>
      </c>
      <c r="AY300" s="32">
        <f>ROUND(VLOOKUP($B300,'3.ข้อมูลงบทดลองปัจจุบัน'!$A$5:$CL$846,50,0),2)</f>
        <v>-3832368.33</v>
      </c>
      <c r="AZ300" s="32">
        <f>ROUND(VLOOKUP($B300,'3.ข้อมูลงบทดลองปัจจุบัน'!$A$5:$CL$846,51,0),2)</f>
        <v>-3503658.69</v>
      </c>
      <c r="BA300" s="32">
        <f>ROUND(VLOOKUP($B300,'3.ข้อมูลงบทดลองปัจจุบัน'!$A$5:$CL$846,52,0),2)</f>
        <v>-2907622</v>
      </c>
      <c r="BB300" s="32">
        <f>ROUND(VLOOKUP($B300,'3.ข้อมูลงบทดลองปัจจุบัน'!$A$5:$CL$846,53,0),2)</f>
        <v>-10656378.390000001</v>
      </c>
      <c r="BC300" s="32">
        <f>ROUND(VLOOKUP($B300,'3.ข้อมูลงบทดลองปัจจุบัน'!$A$5:$CL$846,54,0),2)</f>
        <v>-3107628.99</v>
      </c>
      <c r="BD300" s="32">
        <f>ROUND(VLOOKUP($B300,'3.ข้อมูลงบทดลองปัจจุบัน'!$A$5:$CL$846,55,0),2)</f>
        <v>-14165792.630000001</v>
      </c>
      <c r="BE300" s="32">
        <f>ROUND(VLOOKUP($B300,'3.ข้อมูลงบทดลองปัจจุบัน'!$A$5:$CL$846,56,0),2)</f>
        <v>-6910582</v>
      </c>
      <c r="BF300" s="32">
        <f>ROUND(VLOOKUP($B300,'3.ข้อมูลงบทดลองปัจจุบัน'!$A$5:$CL$846,57,0),2)</f>
        <v>-3596962.39</v>
      </c>
      <c r="BG300" s="32">
        <f>ROUND(VLOOKUP($B300,'3.ข้อมูลงบทดลองปัจจุบัน'!$A$5:$CL$846,58,0),2)</f>
        <v>-2558382.94</v>
      </c>
      <c r="BH300" s="32">
        <f>ROUND(VLOOKUP($B300,'3.ข้อมูลงบทดลองปัจจุบัน'!$A$5:$CL$846,59,0),2)</f>
        <v>-7414173.9199999999</v>
      </c>
      <c r="BI300" s="32">
        <f>ROUND(VLOOKUP($B300,'3.ข้อมูลงบทดลองปัจจุบัน'!$A$5:$CL$846,60,0),2)</f>
        <v>-2275256.0699999998</v>
      </c>
      <c r="BJ300" s="32">
        <f>ROUND(VLOOKUP($B300,'3.ข้อมูลงบทดลองปัจจุบัน'!$A$5:$CL$846,61,0),2)</f>
        <v>-1426903.42</v>
      </c>
      <c r="BK300" s="32">
        <f>ROUND(VLOOKUP($B300,'3.ข้อมูลงบทดลองปัจจุบัน'!$A$5:$CL$846,62,0),2)</f>
        <v>-2461935.9700000002</v>
      </c>
      <c r="BL300" s="32">
        <f>ROUND(VLOOKUP($B300,'3.ข้อมูลงบทดลองปัจจุบัน'!$A$5:$CL$846,63,0),2)</f>
        <v>-2209065.9</v>
      </c>
      <c r="BM300" s="32">
        <f>ROUND(VLOOKUP($B300,'3.ข้อมูลงบทดลองปัจจุบัน'!$A$5:$CL$846,64,0),2)</f>
        <v>-10238083.949999999</v>
      </c>
      <c r="BN300" s="32">
        <f>ROUND(VLOOKUP($B300,'3.ข้อมูลงบทดลองปัจจุบัน'!$A$5:$CL$846,65,0),2)</f>
        <v>-5811893.75</v>
      </c>
      <c r="BO300" s="32">
        <f>ROUND(VLOOKUP($B300,'3.ข้อมูลงบทดลองปัจจุบัน'!$A$5:$CL$846,66,0),2)</f>
        <v>-4607292.6100000003</v>
      </c>
      <c r="BP300" s="32">
        <f>ROUND(VLOOKUP($B300,'3.ข้อมูลงบทดลองปัจจุบัน'!$A$5:$CL$846,67,0),2)</f>
        <v>-6516483.25</v>
      </c>
      <c r="BQ300" s="32">
        <f>ROUND(VLOOKUP($B300,'3.ข้อมูลงบทดลองปัจจุบัน'!$A$5:$CL$846,68,0),2)</f>
        <v>-4559038.09</v>
      </c>
      <c r="BR300" s="32">
        <f>ROUND(VLOOKUP($B300,'3.ข้อมูลงบทดลองปัจจุบัน'!$A$5:$CL$846,69,0),2)</f>
        <v>-2386126.87</v>
      </c>
      <c r="BS300" s="32">
        <f>ROUND(VLOOKUP($B300,'3.ข้อมูลงบทดลองปัจจุบัน'!$A$5:$CL$846,70,0),2)</f>
        <v>-19980561.219999999</v>
      </c>
      <c r="BT300" s="32">
        <f>ROUND(VLOOKUP($B300,'3.ข้อมูลงบทดลองปัจจุบัน'!$A$5:$CL$846,71,0),2)</f>
        <v>-4377546.3899999997</v>
      </c>
      <c r="BU300" s="32">
        <f>ROUND(VLOOKUP($B300,'3.ข้อมูลงบทดลองปัจจุบัน'!$A$5:$CL$846,72,0),2)</f>
        <v>-5349322.25</v>
      </c>
      <c r="BV300" s="32">
        <f>ROUND(VLOOKUP($B300,'3.ข้อมูลงบทดลองปัจจุบัน'!$A$5:$CL$846,73,0),2)</f>
        <v>-7957211.3700000001</v>
      </c>
      <c r="BW300" s="32">
        <f>ROUND(VLOOKUP($B300,'3.ข้อมูลงบทดลองปัจจุบัน'!$A$5:$CL$846,74,0),2)</f>
        <v>-1297415.78</v>
      </c>
      <c r="BX300" s="32">
        <f>ROUND(VLOOKUP($B300,'3.ข้อมูลงบทดลองปัจจุบัน'!$A$5:$CL$846,75,0),2)</f>
        <v>-3681358.5</v>
      </c>
      <c r="BY300" s="32">
        <f>ROUND(VLOOKUP($B300,'3.ข้อมูลงบทดลองปัจจุบัน'!$A$5:$CL$846,76,0),2)</f>
        <v>-8090897.4400000004</v>
      </c>
      <c r="BZ300" s="32">
        <f>ROUND(VLOOKUP($B300,'3.ข้อมูลงบทดลองปัจจุบัน'!$A$5:$CL$846,77,0),2)</f>
        <v>-2994176.16</v>
      </c>
      <c r="CA300" s="32">
        <f>ROUND(VLOOKUP($B300,'3.ข้อมูลงบทดลองปัจจุบัน'!$A$5:$CL$846,78,0),2)</f>
        <v>-2722078.73</v>
      </c>
      <c r="CB300" s="32">
        <f>ROUND(VLOOKUP($B300,'3.ข้อมูลงบทดลองปัจจุบัน'!$A$5:$CL$846,79,0),2)</f>
        <v>-3822974.72</v>
      </c>
      <c r="CC300" s="32">
        <f>ROUND(VLOOKUP($B300,'3.ข้อมูลงบทดลองปัจจุบัน'!$A$5:$CL$846,80,0),2)</f>
        <v>-4163233.25</v>
      </c>
      <c r="CD300" s="32">
        <f>ROUND(VLOOKUP($B300,'3.ข้อมูลงบทดลองปัจจุบัน'!$A$5:$CL$846,81,0),2)</f>
        <v>-6820491.5700000003</v>
      </c>
      <c r="CE300" s="32">
        <f>ROUND(VLOOKUP($B300,'3.ข้อมูลงบทดลองปัจจุบัน'!$A$5:$CL$846,82,0),2)</f>
        <v>-4027843.89</v>
      </c>
      <c r="CF300" s="32">
        <f>ROUND(VLOOKUP($B300,'3.ข้อมูลงบทดลองปัจจุบัน'!$A$5:$CL$846,83,0),2)</f>
        <v>-6165780.1699999999</v>
      </c>
      <c r="CG300" s="32">
        <f>ROUND(VLOOKUP($B300,'3.ข้อมูลงบทดลองปัจจุบัน'!$A$5:$CL$846,84,0),2)</f>
        <v>-2224387.69</v>
      </c>
      <c r="CH300" s="32">
        <f>ROUND(VLOOKUP($B300,'3.ข้อมูลงบทดลองปัจจุบัน'!$A$5:$CL$846,85,0),2)</f>
        <v>-2942190.19</v>
      </c>
      <c r="CI300" s="32">
        <f>ROUND(VLOOKUP($B300,'3.ข้อมูลงบทดลองปัจจุบัน'!$A$5:$CL$846,86,0),2)</f>
        <v>-2188455.7599999998</v>
      </c>
      <c r="CJ300" s="32">
        <f>ROUND(VLOOKUP($B300,'3.ข้อมูลงบทดลองปัจจุบัน'!$A$5:$CL$846,87,0),2)</f>
        <v>-2281169.64</v>
      </c>
      <c r="CK300" s="32">
        <f>ROUND(VLOOKUP($B300,'3.ข้อมูลงบทดลองปัจจุบัน'!$A$5:$CL$846,88,0),2)</f>
        <v>-6885615.5099999998</v>
      </c>
      <c r="CL300" s="32">
        <f>ROUND(VLOOKUP($B300,'3.ข้อมูลงบทดลองปัจจุบัน'!$A$5:$CL$846,89,0),2)</f>
        <v>-1676942.55</v>
      </c>
      <c r="CM300" s="32">
        <f>ROUND(VLOOKUP($B300,'3.ข้อมูลงบทดลองปัจจุบัน'!$A$5:$CL$846,90,0),2)</f>
        <v>-1950552.66</v>
      </c>
      <c r="CO300" s="75"/>
    </row>
    <row r="301" spans="1:94" s="85" customFormat="1" x14ac:dyDescent="0.7">
      <c r="A301" s="119" t="s">
        <v>2332</v>
      </c>
      <c r="B301" s="101" t="s">
        <v>500</v>
      </c>
      <c r="C301" s="120" t="s">
        <v>501</v>
      </c>
      <c r="D301" s="98">
        <f>ROUND(VLOOKUP($B301,'3.ข้อมูลงบทดลองปัจจุบัน'!$A$5:$CL$846,3,0),2)</f>
        <v>6736052.6299999999</v>
      </c>
      <c r="E301" s="98">
        <f>ROUND(VLOOKUP($B301,'3.ข้อมูลงบทดลองปัจจุบัน'!$A$5:$CL$846,4,0),2)</f>
        <v>0</v>
      </c>
      <c r="F301" s="98">
        <f>ROUND(VLOOKUP($B301,'3.ข้อมูลงบทดลองปัจจุบัน'!$A$5:$CL$846,5,0),2)</f>
        <v>876092.4</v>
      </c>
      <c r="G301" s="98">
        <f>ROUND(VLOOKUP($B301,'3.ข้อมูลงบทดลองปัจจุบัน'!$A$5:$CL$846,6,0),2)</f>
        <v>270105.78000000003</v>
      </c>
      <c r="H301" s="98">
        <f>ROUND(VLOOKUP($B301,'3.ข้อมูลงบทดลองปัจจุบัน'!$A$5:$CL$846,7,0),2)</f>
        <v>0</v>
      </c>
      <c r="I301" s="98">
        <f>ROUND(VLOOKUP($B301,'3.ข้อมูลงบทดลองปัจจุบัน'!$A$5:$CL$846,8,0),2)</f>
        <v>0</v>
      </c>
      <c r="J301" s="98">
        <f>ROUND(VLOOKUP($B301,'3.ข้อมูลงบทดลองปัจจุบัน'!$A$5:$CL$846,9,0),2)</f>
        <v>507544.59</v>
      </c>
      <c r="K301" s="98">
        <f>ROUND(VLOOKUP($B301,'3.ข้อมูลงบทดลองปัจจุบัน'!$A$5:$CL$846,10,0),2)</f>
        <v>0</v>
      </c>
      <c r="L301" s="98">
        <f>ROUND(VLOOKUP($B301,'3.ข้อมูลงบทดลองปัจจุบัน'!$A$5:$CL$846,11,0),2)</f>
        <v>269986.53999999998</v>
      </c>
      <c r="M301" s="98">
        <f>ROUND(VLOOKUP($B301,'3.ข้อมูลงบทดลองปัจจุบัน'!$A$5:$CL$846,12,0),2)</f>
        <v>10072.76</v>
      </c>
      <c r="N301" s="98">
        <f>ROUND(VLOOKUP($B301,'3.ข้อมูลงบทดลองปัจจุบัน'!$A$5:$CL$846,13,0),2)</f>
        <v>0</v>
      </c>
      <c r="O301" s="98">
        <f>ROUND(VLOOKUP($B301,'3.ข้อมูลงบทดลองปัจจุบัน'!$A$5:$CL$846,14,0),2)</f>
        <v>0</v>
      </c>
      <c r="P301" s="98">
        <f>ROUND(VLOOKUP($B301,'3.ข้อมูลงบทดลองปัจจุบัน'!$A$5:$CL$846,15,0),2)</f>
        <v>3147383.57</v>
      </c>
      <c r="Q301" s="98">
        <f>ROUND(VLOOKUP($B301,'3.ข้อมูลงบทดลองปัจจุบัน'!$A$5:$CL$846,16,0),2)</f>
        <v>164605.29</v>
      </c>
      <c r="R301" s="98">
        <f>ROUND(VLOOKUP($B301,'3.ข้อมูลงบทดลองปัจจุบัน'!$A$5:$CL$846,17,0),2)</f>
        <v>44614.2</v>
      </c>
      <c r="S301" s="98">
        <f>ROUND(VLOOKUP($B301,'3.ข้อมูลงบทดลองปัจจุบัน'!$A$5:$CL$846,18,0),2)</f>
        <v>0</v>
      </c>
      <c r="T301" s="98">
        <f>ROUND(VLOOKUP($B301,'3.ข้อมูลงบทดลองปัจจุบัน'!$A$5:$CL$846,19,0),2)</f>
        <v>83703.87</v>
      </c>
      <c r="U301" s="98">
        <f>ROUND(VLOOKUP($B301,'3.ข้อมูลงบทดลองปัจจุบัน'!$A$5:$CL$846,20,0),2)</f>
        <v>0</v>
      </c>
      <c r="V301" s="98">
        <f>ROUND(VLOOKUP($B301,'3.ข้อมูลงบทดลองปัจจุบัน'!$A$5:$CL$846,21,0),2)</f>
        <v>102618.25</v>
      </c>
      <c r="W301" s="98">
        <f>ROUND(VLOOKUP($B301,'3.ข้อมูลงบทดลองปัจจุบัน'!$A$5:$CL$846,22,0),2)</f>
        <v>0</v>
      </c>
      <c r="X301" s="98">
        <f>ROUND(VLOOKUP($B301,'3.ข้อมูลงบทดลองปัจจุบัน'!$A$5:$CL$846,23,0),2)</f>
        <v>12019738.02</v>
      </c>
      <c r="Y301" s="98">
        <f>ROUND(VLOOKUP($B301,'3.ข้อมูลงบทดลองปัจจุบัน'!$A$5:$CL$846,24,0),2)</f>
        <v>-99907.8</v>
      </c>
      <c r="Z301" s="98">
        <f>ROUND(VLOOKUP($B301,'3.ข้อมูลงบทดลองปัจจุบัน'!$A$5:$CL$846,25,0),2)</f>
        <v>0</v>
      </c>
      <c r="AA301" s="98">
        <f>ROUND(VLOOKUP($B301,'3.ข้อมูลงบทดลองปัจจุบัน'!$A$5:$CL$846,26,0),2)</f>
        <v>775.18</v>
      </c>
      <c r="AB301" s="98">
        <f>ROUND(VLOOKUP($B301,'3.ข้อมูลงบทดลองปัจจุบัน'!$A$5:$CL$846,27,0),2)</f>
        <v>0</v>
      </c>
      <c r="AC301" s="98">
        <f>ROUND(VLOOKUP($B301,'3.ข้อมูลงบทดลองปัจจุบัน'!$A$5:$CL$846,28,0),2)</f>
        <v>83353.8</v>
      </c>
      <c r="AD301" s="98">
        <f>ROUND(VLOOKUP($B301,'3.ข้อมูลงบทดลองปัจจุบัน'!$A$5:$CL$846,29,0),2)</f>
        <v>0</v>
      </c>
      <c r="AE301" s="98">
        <f>ROUND(VLOOKUP($B301,'3.ข้อมูลงบทดลองปัจจุบัน'!$A$5:$CL$846,30,0),2)</f>
        <v>0</v>
      </c>
      <c r="AF301" s="98">
        <f>ROUND(VLOOKUP($B301,'3.ข้อมูลงบทดลองปัจจุบัน'!$A$5:$CL$846,31,0),2)</f>
        <v>0</v>
      </c>
      <c r="AG301" s="98">
        <f>ROUND(VLOOKUP($B301,'3.ข้อมูลงบทดลองปัจจุบัน'!$A$5:$CL$846,32,0),2)</f>
        <v>0</v>
      </c>
      <c r="AH301" s="98">
        <f>ROUND(VLOOKUP($B301,'3.ข้อมูลงบทดลองปัจจุบัน'!$A$5:$CL$846,33,0),2)</f>
        <v>2263.8000000000002</v>
      </c>
      <c r="AI301" s="98">
        <f>ROUND(VLOOKUP($B301,'3.ข้อมูลงบทดลองปัจจุบัน'!$A$5:$CL$846,34,0),2)</f>
        <v>14189.8</v>
      </c>
      <c r="AJ301" s="98">
        <f>ROUND(VLOOKUP($B301,'3.ข้อมูลงบทดลองปัจจุบัน'!$A$5:$CL$846,35,0),2)</f>
        <v>96819.71</v>
      </c>
      <c r="AK301" s="98">
        <f>ROUND(VLOOKUP($B301,'3.ข้อมูลงบทดลองปัจจุบัน'!$A$5:$CL$846,36,0),2)</f>
        <v>0</v>
      </c>
      <c r="AL301" s="98">
        <f>ROUND(VLOOKUP($B301,'3.ข้อมูลงบทดลองปัจจุบัน'!$A$5:$CL$846,37,0),2)</f>
        <v>27313045.710000001</v>
      </c>
      <c r="AM301" s="98">
        <f>ROUND(VLOOKUP($B301,'3.ข้อมูลงบทดลองปัจจุบัน'!$A$5:$CL$846,38,0),2)</f>
        <v>0</v>
      </c>
      <c r="AN301" s="98">
        <f>ROUND(VLOOKUP($B301,'3.ข้อมูลงบทดลองปัจจุบัน'!$A$5:$CL$846,39,0),2)</f>
        <v>0</v>
      </c>
      <c r="AO301" s="98">
        <f>ROUND(VLOOKUP($B301,'3.ข้อมูลงบทดลองปัจจุบัน'!$A$5:$CL$846,40,0),2)</f>
        <v>0</v>
      </c>
      <c r="AP301" s="98">
        <f>ROUND(VLOOKUP($B301,'3.ข้อมูลงบทดลองปัจจุบัน'!$A$5:$CL$846,41,0),2)</f>
        <v>0</v>
      </c>
      <c r="AQ301" s="98">
        <f>ROUND(VLOOKUP($B301,'3.ข้อมูลงบทดลองปัจจุบัน'!$A$5:$CL$846,42,0),2)</f>
        <v>15428.25</v>
      </c>
      <c r="AR301" s="98">
        <f>ROUND(VLOOKUP($B301,'3.ข้อมูลงบทดลองปัจจุบัน'!$A$5:$CL$846,43,0),2)</f>
        <v>0</v>
      </c>
      <c r="AS301" s="98">
        <f>ROUND(VLOOKUP($B301,'3.ข้อมูลงบทดลองปัจจุบัน'!$A$5:$CL$846,44,0),2)</f>
        <v>5430.32</v>
      </c>
      <c r="AT301" s="98">
        <f>ROUND(VLOOKUP($B301,'3.ข้อมูลงบทดลองปัจจุบัน'!$A$5:$CL$846,45,0),2)</f>
        <v>0</v>
      </c>
      <c r="AU301" s="98">
        <f>ROUND(VLOOKUP($B301,'3.ข้อมูลงบทดลองปัจจุบัน'!$A$5:$CL$846,46,0),2)</f>
        <v>0</v>
      </c>
      <c r="AV301" s="98">
        <f>ROUND(VLOOKUP($B301,'3.ข้อมูลงบทดลองปัจจุบัน'!$A$5:$CL$846,47,0),2)</f>
        <v>227254.13</v>
      </c>
      <c r="AW301" s="98">
        <f>ROUND(VLOOKUP($B301,'3.ข้อมูลงบทดลองปัจจุบัน'!$A$5:$CL$846,48,0),2)</f>
        <v>21850.400000000001</v>
      </c>
      <c r="AX301" s="98">
        <f>ROUND(VLOOKUP($B301,'3.ข้อมูลงบทดลองปัจจุบัน'!$A$5:$CL$846,49,0),2)</f>
        <v>0</v>
      </c>
      <c r="AY301" s="98">
        <f>ROUND(VLOOKUP($B301,'3.ข้อมูลงบทดลองปัจจุบัน'!$A$5:$CL$846,50,0),2)</f>
        <v>28854.82</v>
      </c>
      <c r="AZ301" s="98">
        <f>ROUND(VLOOKUP($B301,'3.ข้อมูลงบทดลองปัจจุบัน'!$A$5:$CL$846,51,0),2)</f>
        <v>5148.6899999999996</v>
      </c>
      <c r="BA301" s="98">
        <f>ROUND(VLOOKUP($B301,'3.ข้อมูลงบทดลองปัจจุบัน'!$A$5:$CL$846,52,0),2)</f>
        <v>145766.12</v>
      </c>
      <c r="BB301" s="98">
        <f>ROUND(VLOOKUP($B301,'3.ข้อมูลงบทดลองปัจจุบัน'!$A$5:$CL$846,53,0),2)</f>
        <v>990368.29</v>
      </c>
      <c r="BC301" s="98">
        <f>ROUND(VLOOKUP($B301,'3.ข้อมูลงบทดลองปัจจุบัน'!$A$5:$CL$846,54,0),2)</f>
        <v>167809.11</v>
      </c>
      <c r="BD301" s="98">
        <f>ROUND(VLOOKUP($B301,'3.ข้อมูลงบทดลองปัจจุบัน'!$A$5:$CL$846,55,0),2)</f>
        <v>20183554.789999999</v>
      </c>
      <c r="BE301" s="98">
        <f>ROUND(VLOOKUP($B301,'3.ข้อมูลงบทดลองปัจจุบัน'!$A$5:$CL$846,56,0),2)</f>
        <v>0</v>
      </c>
      <c r="BF301" s="98">
        <f>ROUND(VLOOKUP($B301,'3.ข้อมูลงบทดลองปัจจุบัน'!$A$5:$CL$846,57,0),2)</f>
        <v>34537</v>
      </c>
      <c r="BG301" s="98">
        <f>ROUND(VLOOKUP($B301,'3.ข้อมูลงบทดลองปัจจุบัน'!$A$5:$CL$846,58,0),2)</f>
        <v>0</v>
      </c>
      <c r="BH301" s="98">
        <f>ROUND(VLOOKUP($B301,'3.ข้อมูลงบทดลองปัจจุบัน'!$A$5:$CL$846,59,0),2)</f>
        <v>2228152.59</v>
      </c>
      <c r="BI301" s="98">
        <f>ROUND(VLOOKUP($B301,'3.ข้อมูลงบทดลองปัจจุบัน'!$A$5:$CL$846,60,0),2)</f>
        <v>0</v>
      </c>
      <c r="BJ301" s="98">
        <f>ROUND(VLOOKUP($B301,'3.ข้อมูลงบทดลองปัจจุบัน'!$A$5:$CL$846,61,0),2)</f>
        <v>0</v>
      </c>
      <c r="BK301" s="98">
        <f>ROUND(VLOOKUP($B301,'3.ข้อมูลงบทดลองปัจจุบัน'!$A$5:$CL$846,62,0),2)</f>
        <v>0</v>
      </c>
      <c r="BL301" s="98">
        <f>ROUND(VLOOKUP($B301,'3.ข้อมูลงบทดลองปัจจุบัน'!$A$5:$CL$846,63,0),2)</f>
        <v>0</v>
      </c>
      <c r="BM301" s="98">
        <f>ROUND(VLOOKUP($B301,'3.ข้อมูลงบทดลองปัจจุบัน'!$A$5:$CL$846,64,0),2)</f>
        <v>3117635.51</v>
      </c>
      <c r="BN301" s="98">
        <f>ROUND(VLOOKUP($B301,'3.ข้อมูลงบทดลองปัจจุบัน'!$A$5:$CL$846,65,0),2)</f>
        <v>0</v>
      </c>
      <c r="BO301" s="98">
        <f>ROUND(VLOOKUP($B301,'3.ข้อมูลงบทดลองปัจจุบัน'!$A$5:$CL$846,66,0),2)</f>
        <v>0</v>
      </c>
      <c r="BP301" s="98">
        <f>ROUND(VLOOKUP($B301,'3.ข้อมูลงบทดลองปัจจุบัน'!$A$5:$CL$846,67,0),2)</f>
        <v>1297105.2</v>
      </c>
      <c r="BQ301" s="98">
        <f>ROUND(VLOOKUP($B301,'3.ข้อมูลงบทดลองปัจจุบัน'!$A$5:$CL$846,68,0),2)</f>
        <v>168443.4</v>
      </c>
      <c r="BR301" s="98">
        <f>ROUND(VLOOKUP($B301,'3.ข้อมูลงบทดลองปัจจุบัน'!$A$5:$CL$846,69,0),2)</f>
        <v>115431.5</v>
      </c>
      <c r="BS301" s="98">
        <f>ROUND(VLOOKUP($B301,'3.ข้อมูลงบทดลองปัจจุบัน'!$A$5:$CL$846,70,0),2)</f>
        <v>27089106.199999999</v>
      </c>
      <c r="BT301" s="98">
        <f>ROUND(VLOOKUP($B301,'3.ข้อมูลงบทดลองปัจจุบัน'!$A$5:$CL$846,71,0),2)</f>
        <v>0</v>
      </c>
      <c r="BU301" s="98">
        <f>ROUND(VLOOKUP($B301,'3.ข้อมูลงบทดลองปัจจุบัน'!$A$5:$CL$846,72,0),2)</f>
        <v>292317.2</v>
      </c>
      <c r="BV301" s="98">
        <f>ROUND(VLOOKUP($B301,'3.ข้อมูลงบทดลองปัจจุบัน'!$A$5:$CL$846,73,0),2)</f>
        <v>2771166.5</v>
      </c>
      <c r="BW301" s="98">
        <f>ROUND(VLOOKUP($B301,'3.ข้อมูลงบทดลองปัจจุบัน'!$A$5:$CL$846,74,0),2)</f>
        <v>0</v>
      </c>
      <c r="BX301" s="98">
        <f>ROUND(VLOOKUP($B301,'3.ข้อมูลงบทดลองปัจจุบัน'!$A$5:$CL$846,75,0),2)</f>
        <v>0</v>
      </c>
      <c r="BY301" s="98">
        <f>ROUND(VLOOKUP($B301,'3.ข้อมูลงบทดลองปัจจุบัน'!$A$5:$CL$846,76,0),2)</f>
        <v>0</v>
      </c>
      <c r="BZ301" s="98">
        <f>ROUND(VLOOKUP($B301,'3.ข้อมูลงบทดลองปัจจุบัน'!$A$5:$CL$846,77,0),2)</f>
        <v>0</v>
      </c>
      <c r="CA301" s="98">
        <f>ROUND(VLOOKUP($B301,'3.ข้อมูลงบทดลองปัจจุบัน'!$A$5:$CL$846,78,0),2)</f>
        <v>0</v>
      </c>
      <c r="CB301" s="98">
        <f>ROUND(VLOOKUP($B301,'3.ข้อมูลงบทดลองปัจจุบัน'!$A$5:$CL$846,79,0),2)</f>
        <v>222618</v>
      </c>
      <c r="CC301" s="98">
        <f>ROUND(VLOOKUP($B301,'3.ข้อมูลงบทดลองปัจจุบัน'!$A$5:$CL$846,80,0),2)</f>
        <v>295160.09000000003</v>
      </c>
      <c r="CD301" s="98">
        <f>ROUND(VLOOKUP($B301,'3.ข้อมูลงบทดลองปัจจุบัน'!$A$5:$CL$846,81,0),2)</f>
        <v>1099324</v>
      </c>
      <c r="CE301" s="98">
        <f>ROUND(VLOOKUP($B301,'3.ข้อมูลงบทดลองปัจจุบัน'!$A$5:$CL$846,82,0),2)</f>
        <v>3841.99</v>
      </c>
      <c r="CF301" s="98">
        <f>ROUND(VLOOKUP($B301,'3.ข้อมูลงบทดลองปัจจุบัน'!$A$5:$CL$846,83,0),2)</f>
        <v>146480.4</v>
      </c>
      <c r="CG301" s="98">
        <f>ROUND(VLOOKUP($B301,'3.ข้อมูลงบทดลองปัจจุบัน'!$A$5:$CL$846,84,0),2)</f>
        <v>515062.4</v>
      </c>
      <c r="CH301" s="98">
        <f>ROUND(VLOOKUP($B301,'3.ข้อมูลงบทดลองปัจจุบัน'!$A$5:$CL$846,85,0),2)</f>
        <v>86728</v>
      </c>
      <c r="CI301" s="98">
        <f>ROUND(VLOOKUP($B301,'3.ข้อมูลงบทดลองปัจจุบัน'!$A$5:$CL$846,86,0),2)</f>
        <v>0</v>
      </c>
      <c r="CJ301" s="98">
        <f>ROUND(VLOOKUP($B301,'3.ข้อมูลงบทดลองปัจจุบัน'!$A$5:$CL$846,87,0),2)</f>
        <v>236125.2</v>
      </c>
      <c r="CK301" s="98">
        <f>ROUND(VLOOKUP($B301,'3.ข้อมูลงบทดลองปัจจุบัน'!$A$5:$CL$846,88,0),2)</f>
        <v>1588029.85</v>
      </c>
      <c r="CL301" s="98">
        <f>ROUND(VLOOKUP($B301,'3.ข้อมูลงบทดลองปัจจุบัน'!$A$5:$CL$846,89,0),2)</f>
        <v>10002</v>
      </c>
      <c r="CM301" s="98">
        <f>ROUND(VLOOKUP($B301,'3.ข้อมูลงบทดลองปัจจุบัน'!$A$5:$CL$846,90,0),2)</f>
        <v>0</v>
      </c>
      <c r="CO301" s="86"/>
      <c r="CP301" s="86"/>
    </row>
    <row r="302" spans="1:94" s="85" customFormat="1" x14ac:dyDescent="0.7">
      <c r="A302" s="119" t="s">
        <v>2332</v>
      </c>
      <c r="B302" s="101" t="s">
        <v>510</v>
      </c>
      <c r="C302" s="120" t="s">
        <v>511</v>
      </c>
      <c r="D302" s="98">
        <f>ROUND(VLOOKUP($B302,'3.ข้อมูลงบทดลองปัจจุบัน'!$A$5:$CL$846,3,0),2)</f>
        <v>415759</v>
      </c>
      <c r="E302" s="98">
        <f>ROUND(VLOOKUP($B302,'3.ข้อมูลงบทดลองปัจจุบัน'!$A$5:$CL$846,4,0),2)</f>
        <v>75965.2</v>
      </c>
      <c r="F302" s="98">
        <f>ROUND(VLOOKUP($B302,'3.ข้อมูลงบทดลองปัจจุบัน'!$A$5:$CL$846,5,0),2)</f>
        <v>125432.69</v>
      </c>
      <c r="G302" s="98">
        <f>ROUND(VLOOKUP($B302,'3.ข้อมูลงบทดลองปัจจุบัน'!$A$5:$CL$846,6,0),2)</f>
        <v>76271</v>
      </c>
      <c r="H302" s="98">
        <f>ROUND(VLOOKUP($B302,'3.ข้อมูลงบทดลองปัจจุบัน'!$A$5:$CL$846,7,0),2)</f>
        <v>56907.93</v>
      </c>
      <c r="I302" s="98">
        <f>ROUND(VLOOKUP($B302,'3.ข้อมูลงบทดลองปัจจุบัน'!$A$5:$CL$846,8,0),2)</f>
        <v>174029</v>
      </c>
      <c r="J302" s="98">
        <f>ROUND(VLOOKUP($B302,'3.ข้อมูลงบทดลองปัจจุบัน'!$A$5:$CL$846,9,0),2)</f>
        <v>89567.12</v>
      </c>
      <c r="K302" s="98">
        <f>ROUND(VLOOKUP($B302,'3.ข้อมูลงบทดลองปัจจุบัน'!$A$5:$CL$846,10,0),2)</f>
        <v>182118.81</v>
      </c>
      <c r="L302" s="98">
        <f>ROUND(VLOOKUP($B302,'3.ข้อมูลงบทดลองปัจจุบัน'!$A$5:$CL$846,11,0),2)</f>
        <v>162774.25</v>
      </c>
      <c r="M302" s="98">
        <f>ROUND(VLOOKUP($B302,'3.ข้อมูลงบทดลองปัจจุบัน'!$A$5:$CL$846,12,0),2)</f>
        <v>108162.14</v>
      </c>
      <c r="N302" s="98">
        <f>ROUND(VLOOKUP($B302,'3.ข้อมูลงบทดลองปัจจุบัน'!$A$5:$CL$846,13,0),2)</f>
        <v>122852.04</v>
      </c>
      <c r="O302" s="98">
        <f>ROUND(VLOOKUP($B302,'3.ข้อมูลงบทดลองปัจจุบัน'!$A$5:$CL$846,14,0),2)</f>
        <v>50362.35</v>
      </c>
      <c r="P302" s="98">
        <f>ROUND(VLOOKUP($B302,'3.ข้อมูลงบทดลองปัจจุบัน'!$A$5:$CL$846,15,0),2)</f>
        <v>1842776.8</v>
      </c>
      <c r="Q302" s="98">
        <f>ROUND(VLOOKUP($B302,'3.ข้อมูลงบทดลองปัจจุบัน'!$A$5:$CL$846,16,0),2)</f>
        <v>110036.36</v>
      </c>
      <c r="R302" s="98">
        <f>ROUND(VLOOKUP($B302,'3.ข้อมูลงบทดลองปัจจุบัน'!$A$5:$CL$846,17,0),2)</f>
        <v>164944.37</v>
      </c>
      <c r="S302" s="98">
        <f>ROUND(VLOOKUP($B302,'3.ข้อมูลงบทดลองปัจจุบัน'!$A$5:$CL$846,18,0),2)</f>
        <v>211271.43</v>
      </c>
      <c r="T302" s="98">
        <f>ROUND(VLOOKUP($B302,'3.ข้อมูลงบทดลองปัจจุบัน'!$A$5:$CL$846,19,0),2)</f>
        <v>73755.600000000006</v>
      </c>
      <c r="U302" s="98">
        <f>ROUND(VLOOKUP($B302,'3.ข้อมูลงบทดลองปัจจุบัน'!$A$5:$CL$846,20,0),2)</f>
        <v>180368.2</v>
      </c>
      <c r="V302" s="98">
        <f>ROUND(VLOOKUP($B302,'3.ข้อมูลงบทดลองปัจจุบัน'!$A$5:$CL$846,21,0),2)</f>
        <v>104799.23</v>
      </c>
      <c r="W302" s="98">
        <f>ROUND(VLOOKUP($B302,'3.ข้อมูลงบทดลองปัจจุบัน'!$A$5:$CL$846,22,0),2)</f>
        <v>31195</v>
      </c>
      <c r="X302" s="98">
        <f>ROUND(VLOOKUP($B302,'3.ข้อมูลงบทดลองปัจจุบัน'!$A$5:$CL$846,23,0),2)</f>
        <v>612280.84</v>
      </c>
      <c r="Y302" s="98">
        <f>ROUND(VLOOKUP($B302,'3.ข้อมูลงบทดลองปัจจุบัน'!$A$5:$CL$846,24,0),2)</f>
        <v>125222.2</v>
      </c>
      <c r="Z302" s="98">
        <f>ROUND(VLOOKUP($B302,'3.ข้อมูลงบทดลองปัจจุบัน'!$A$5:$CL$846,25,0),2)</f>
        <v>184887</v>
      </c>
      <c r="AA302" s="98">
        <f>ROUND(VLOOKUP($B302,'3.ข้อมูลงบทดลองปัจจุบัน'!$A$5:$CL$846,26,0),2)</f>
        <v>68409</v>
      </c>
      <c r="AB302" s="98">
        <f>ROUND(VLOOKUP($B302,'3.ข้อมูลงบทดลองปัจจุบัน'!$A$5:$CL$846,27,0),2)</f>
        <v>40496</v>
      </c>
      <c r="AC302" s="98">
        <f>ROUND(VLOOKUP($B302,'3.ข้อมูลงบทดลองปัจจุบัน'!$A$5:$CL$846,28,0),2)</f>
        <v>187130.71</v>
      </c>
      <c r="AD302" s="98">
        <f>ROUND(VLOOKUP($B302,'3.ข้อมูลงบทดลองปัจจุบัน'!$A$5:$CL$846,29,0),2)</f>
        <v>50243</v>
      </c>
      <c r="AE302" s="98">
        <f>ROUND(VLOOKUP($B302,'3.ข้อมูลงบทดลองปัจจุบัน'!$A$5:$CL$846,30,0),2)</f>
        <v>225961</v>
      </c>
      <c r="AF302" s="98">
        <f>ROUND(VLOOKUP($B302,'3.ข้อมูลงบทดลองปัจจุบัน'!$A$5:$CL$846,31,0),2)</f>
        <v>100557</v>
      </c>
      <c r="AG302" s="98">
        <f>ROUND(VLOOKUP($B302,'3.ข้อมูลงบทดลองปัจจุบัน'!$A$5:$CL$846,32,0),2)</f>
        <v>39522</v>
      </c>
      <c r="AH302" s="98">
        <f>ROUND(VLOOKUP($B302,'3.ข้อมูลงบทดลองปัจจุบัน'!$A$5:$CL$846,33,0),2)</f>
        <v>2597870.31</v>
      </c>
      <c r="AI302" s="98">
        <f>ROUND(VLOOKUP($B302,'3.ข้อมูลงบทดลองปัจจุบัน'!$A$5:$CL$846,34,0),2)</f>
        <v>335047.36</v>
      </c>
      <c r="AJ302" s="98">
        <f>ROUND(VLOOKUP($B302,'3.ข้อมูลงบทดลองปัจจุบัน'!$A$5:$CL$846,35,0),2)</f>
        <v>71446.960000000006</v>
      </c>
      <c r="AK302" s="98">
        <f>ROUND(VLOOKUP($B302,'3.ข้อมูลงบทดลองปัจจุบัน'!$A$5:$CL$846,36,0),2)</f>
        <v>317163.18</v>
      </c>
      <c r="AL302" s="98">
        <f>ROUND(VLOOKUP($B302,'3.ข้อมูลงบทดลองปัจจุบัน'!$A$5:$CL$846,37,0),2)</f>
        <v>2718971.65</v>
      </c>
      <c r="AM302" s="98">
        <f>ROUND(VLOOKUP($B302,'3.ข้อมูลงบทดลองปัจจุบัน'!$A$5:$CL$846,38,0),2)</f>
        <v>82798.62</v>
      </c>
      <c r="AN302" s="98">
        <f>ROUND(VLOOKUP($B302,'3.ข้อมูลงบทดลองปัจจุบัน'!$A$5:$CL$846,39,0),2)</f>
        <v>77153</v>
      </c>
      <c r="AO302" s="98">
        <f>ROUND(VLOOKUP($B302,'3.ข้อมูลงบทดลองปัจจุบัน'!$A$5:$CL$846,40,0),2)</f>
        <v>203651.38</v>
      </c>
      <c r="AP302" s="98">
        <f>ROUND(VLOOKUP($B302,'3.ข้อมูลงบทดลองปัจจุบัน'!$A$5:$CL$846,41,0),2)</f>
        <v>148432.01</v>
      </c>
      <c r="AQ302" s="98">
        <f>ROUND(VLOOKUP($B302,'3.ข้อมูลงบทดลองปัจจุบัน'!$A$5:$CL$846,42,0),2)</f>
        <v>152050.99</v>
      </c>
      <c r="AR302" s="98">
        <f>ROUND(VLOOKUP($B302,'3.ข้อมูลงบทดลองปัจจุบัน'!$A$5:$CL$846,43,0),2)</f>
        <v>22191</v>
      </c>
      <c r="AS302" s="98">
        <f>ROUND(VLOOKUP($B302,'3.ข้อมูลงบทดลองปัจจุบัน'!$A$5:$CL$846,44,0),2)</f>
        <v>454768.38</v>
      </c>
      <c r="AT302" s="98">
        <f>ROUND(VLOOKUP($B302,'3.ข้อมูลงบทดลองปัจจุบัน'!$A$5:$CL$846,45,0),2)</f>
        <v>92144</v>
      </c>
      <c r="AU302" s="98">
        <f>ROUND(VLOOKUP($B302,'3.ข้อมูลงบทดลองปัจจุบัน'!$A$5:$CL$846,46,0),2)</f>
        <v>66283.06</v>
      </c>
      <c r="AV302" s="98">
        <f>ROUND(VLOOKUP($B302,'3.ข้อมูลงบทดลองปัจจุบัน'!$A$5:$CL$846,47,0),2)</f>
        <v>274405.02</v>
      </c>
      <c r="AW302" s="98">
        <f>ROUND(VLOOKUP($B302,'3.ข้อมูลงบทดลองปัจจุบัน'!$A$5:$CL$846,48,0),2)</f>
        <v>82004</v>
      </c>
      <c r="AX302" s="98">
        <f>ROUND(VLOOKUP($B302,'3.ข้อมูลงบทดลองปัจจุบัน'!$A$5:$CL$846,49,0),2)</f>
        <v>79827.25</v>
      </c>
      <c r="AY302" s="98">
        <f>ROUND(VLOOKUP($B302,'3.ข้อมูลงบทดลองปัจจุบัน'!$A$5:$CL$846,50,0),2)</f>
        <v>108378.2</v>
      </c>
      <c r="AZ302" s="98">
        <f>ROUND(VLOOKUP($B302,'3.ข้อมูลงบทดลองปัจจุบัน'!$A$5:$CL$846,51,0),2)</f>
        <v>40357.94</v>
      </c>
      <c r="BA302" s="98">
        <f>ROUND(VLOOKUP($B302,'3.ข้อมูลงบทดลองปัจจุบัน'!$A$5:$CL$846,52,0),2)</f>
        <v>195184</v>
      </c>
      <c r="BB302" s="98">
        <f>ROUND(VLOOKUP($B302,'3.ข้อมูลงบทดลองปัจจุบัน'!$A$5:$CL$846,53,0),2)</f>
        <v>644449.16</v>
      </c>
      <c r="BC302" s="98">
        <f>ROUND(VLOOKUP($B302,'3.ข้อมูลงบทดลองปัจจุบัน'!$A$5:$CL$846,54,0),2)</f>
        <v>127465</v>
      </c>
      <c r="BD302" s="98">
        <f>ROUND(VLOOKUP($B302,'3.ข้อมูลงบทดลองปัจจุบัน'!$A$5:$CL$846,55,0),2)</f>
        <v>1621570</v>
      </c>
      <c r="BE302" s="98">
        <f>ROUND(VLOOKUP($B302,'3.ข้อมูลงบทดลองปัจจุบัน'!$A$5:$CL$846,56,0),2)</f>
        <v>217154.55</v>
      </c>
      <c r="BF302" s="98">
        <f>ROUND(VLOOKUP($B302,'3.ข้อมูลงบทดลองปัจจุบัน'!$A$5:$CL$846,57,0),2)</f>
        <v>147316</v>
      </c>
      <c r="BG302" s="98">
        <f>ROUND(VLOOKUP($B302,'3.ข้อมูลงบทดลองปัจจุบัน'!$A$5:$CL$846,58,0),2)</f>
        <v>41532</v>
      </c>
      <c r="BH302" s="98">
        <f>ROUND(VLOOKUP($B302,'3.ข้อมูลงบทดลองปัจจุบัน'!$A$5:$CL$846,59,0),2)</f>
        <v>616682.02</v>
      </c>
      <c r="BI302" s="98">
        <f>ROUND(VLOOKUP($B302,'3.ข้อมูลงบทดลองปัจจุบัน'!$A$5:$CL$846,60,0),2)</f>
        <v>49501</v>
      </c>
      <c r="BJ302" s="98">
        <f>ROUND(VLOOKUP($B302,'3.ข้อมูลงบทดลองปัจจุบัน'!$A$5:$CL$846,61,0),2)</f>
        <v>40564.400000000001</v>
      </c>
      <c r="BK302" s="98">
        <f>ROUND(VLOOKUP($B302,'3.ข้อมูลงบทดลองปัจจุบัน'!$A$5:$CL$846,62,0),2)</f>
        <v>75147.56</v>
      </c>
      <c r="BL302" s="98">
        <f>ROUND(VLOOKUP($B302,'3.ข้อมูลงบทดลองปัจจุบัน'!$A$5:$CL$846,63,0),2)</f>
        <v>94543.32</v>
      </c>
      <c r="BM302" s="98">
        <f>ROUND(VLOOKUP($B302,'3.ข้อมูลงบทดลองปัจจุบัน'!$A$5:$CL$846,64,0),2)</f>
        <v>754839.25</v>
      </c>
      <c r="BN302" s="98">
        <f>ROUND(VLOOKUP($B302,'3.ข้อมูลงบทดลองปัจจุบัน'!$A$5:$CL$846,65,0),2)</f>
        <v>325108.99</v>
      </c>
      <c r="BO302" s="98">
        <f>ROUND(VLOOKUP($B302,'3.ข้อมูลงบทดลองปัจจุบัน'!$A$5:$CL$846,66,0),2)</f>
        <v>90841.98</v>
      </c>
      <c r="BP302" s="98">
        <f>ROUND(VLOOKUP($B302,'3.ข้อมูลงบทดลองปัจจุบัน'!$A$5:$CL$846,67,0),2)</f>
        <v>171022.2</v>
      </c>
      <c r="BQ302" s="98">
        <f>ROUND(VLOOKUP($B302,'3.ข้อมูลงบทดลองปัจจุบัน'!$A$5:$CL$846,68,0),2)</f>
        <v>159604.29</v>
      </c>
      <c r="BR302" s="98">
        <f>ROUND(VLOOKUP($B302,'3.ข้อมูลงบทดลองปัจจุบัน'!$A$5:$CL$846,69,0),2)</f>
        <v>83998.2</v>
      </c>
      <c r="BS302" s="98">
        <f>ROUND(VLOOKUP($B302,'3.ข้อมูลงบทดลองปัจจุบัน'!$A$5:$CL$846,70,0),2)</f>
        <v>7951090.3499999996</v>
      </c>
      <c r="BT302" s="98">
        <f>ROUND(VLOOKUP($B302,'3.ข้อมูลงบทดลองปัจจุบัน'!$A$5:$CL$846,71,0),2)</f>
        <v>300299.5</v>
      </c>
      <c r="BU302" s="98">
        <f>ROUND(VLOOKUP($B302,'3.ข้อมูลงบทดลองปัจจุบัน'!$A$5:$CL$846,72,0),2)</f>
        <v>4502.24</v>
      </c>
      <c r="BV302" s="98">
        <f>ROUND(VLOOKUP($B302,'3.ข้อมูลงบทดลองปัจจุบัน'!$A$5:$CL$846,73,0),2)</f>
        <v>1285048.21</v>
      </c>
      <c r="BW302" s="98">
        <f>ROUND(VLOOKUP($B302,'3.ข้อมูลงบทดลองปัจจุบัน'!$A$5:$CL$846,74,0),2)</f>
        <v>10645</v>
      </c>
      <c r="BX302" s="98">
        <f>ROUND(VLOOKUP($B302,'3.ข้อมูลงบทดลองปัจจุบัน'!$A$5:$CL$846,75,0),2)</f>
        <v>180332.9</v>
      </c>
      <c r="BY302" s="98">
        <f>ROUND(VLOOKUP($B302,'3.ข้อมูลงบทดลองปัจจุบัน'!$A$5:$CL$846,76,0),2)</f>
        <v>372893.73</v>
      </c>
      <c r="BZ302" s="98">
        <f>ROUND(VLOOKUP($B302,'3.ข้อมูลงบทดลองปัจจุบัน'!$A$5:$CL$846,77,0),2)</f>
        <v>119936.8</v>
      </c>
      <c r="CA302" s="98">
        <f>ROUND(VLOOKUP($B302,'3.ข้อมูลงบทดลองปัจจุบัน'!$A$5:$CL$846,78,0),2)</f>
        <v>67775</v>
      </c>
      <c r="CB302" s="98">
        <f>ROUND(VLOOKUP($B302,'3.ข้อมูลงบทดลองปัจจุบัน'!$A$5:$CL$846,79,0),2)</f>
        <v>198225</v>
      </c>
      <c r="CC302" s="98">
        <f>ROUND(VLOOKUP($B302,'3.ข้อมูลงบทดลองปัจจุบัน'!$A$5:$CL$846,80,0),2)</f>
        <v>54836</v>
      </c>
      <c r="CD302" s="98">
        <f>ROUND(VLOOKUP($B302,'3.ข้อมูลงบทดลองปัจจุบัน'!$A$5:$CL$846,81,0),2)</f>
        <v>426024.99</v>
      </c>
      <c r="CE302" s="98">
        <f>ROUND(VLOOKUP($B302,'3.ข้อมูลงบทดลองปัจจุบัน'!$A$5:$CL$846,82,0),2)</f>
        <v>145927</v>
      </c>
      <c r="CF302" s="98">
        <f>ROUND(VLOOKUP($B302,'3.ข้อมูลงบทดลองปัจจุบัน'!$A$5:$CL$846,83,0),2)</f>
        <v>186225.2</v>
      </c>
      <c r="CG302" s="98">
        <f>ROUND(VLOOKUP($B302,'3.ข้อมูลงบทดลองปัจจุบัน'!$A$5:$CL$846,84,0),2)</f>
        <v>55337</v>
      </c>
      <c r="CH302" s="98">
        <f>ROUND(VLOOKUP($B302,'3.ข้อมูลงบทดลองปัจจุบัน'!$A$5:$CL$846,85,0),2)</f>
        <v>84781.4</v>
      </c>
      <c r="CI302" s="98">
        <f>ROUND(VLOOKUP($B302,'3.ข้อมูลงบทดลองปัจจุบัน'!$A$5:$CL$846,86,0),2)</f>
        <v>149660.03</v>
      </c>
      <c r="CJ302" s="98">
        <f>ROUND(VLOOKUP($B302,'3.ข้อมูลงบทดลองปัจจุบัน'!$A$5:$CL$846,87,0),2)</f>
        <v>59699</v>
      </c>
      <c r="CK302" s="98">
        <f>ROUND(VLOOKUP($B302,'3.ข้อมูลงบทดลองปัจจุบัน'!$A$5:$CL$846,88,0),2)</f>
        <v>294147.20000000001</v>
      </c>
      <c r="CL302" s="98">
        <f>ROUND(VLOOKUP($B302,'3.ข้อมูลงบทดลองปัจจุบัน'!$A$5:$CL$846,89,0),2)</f>
        <v>25771</v>
      </c>
      <c r="CM302" s="98">
        <f>ROUND(VLOOKUP($B302,'3.ข้อมูลงบทดลองปัจจุบัน'!$A$5:$CL$846,90,0),2)</f>
        <v>73414.06</v>
      </c>
      <c r="CO302" s="86"/>
      <c r="CP302" s="86"/>
    </row>
    <row r="303" spans="1:94" x14ac:dyDescent="0.7">
      <c r="A303" s="119" t="s">
        <v>2332</v>
      </c>
      <c r="B303" s="101" t="s">
        <v>518</v>
      </c>
      <c r="C303" s="120" t="s">
        <v>519</v>
      </c>
      <c r="D303" s="32">
        <f>ROUND(VLOOKUP($B303,'3.ข้อมูลงบทดลองปัจจุบัน'!$A$5:$CL$846,3,0),2)</f>
        <v>-15503224.24</v>
      </c>
      <c r="E303" s="32">
        <f>ROUND(VLOOKUP($B303,'3.ข้อมูลงบทดลองปัจจุบัน'!$A$5:$CL$846,4,0),2)</f>
        <v>0</v>
      </c>
      <c r="F303" s="32">
        <f>ROUND(VLOOKUP($B303,'3.ข้อมูลงบทดลองปัจจุบัน'!$A$5:$CL$846,5,0),2)</f>
        <v>-562749.06000000006</v>
      </c>
      <c r="G303" s="32">
        <f>ROUND(VLOOKUP($B303,'3.ข้อมูลงบทดลองปัจจุบัน'!$A$5:$CL$846,6,0),2)</f>
        <v>-3085575.29</v>
      </c>
      <c r="H303" s="32">
        <f>ROUND(VLOOKUP($B303,'3.ข้อมูลงบทดลองปัจจุบัน'!$A$5:$CL$846,7,0),2)</f>
        <v>-1186646.1399999999</v>
      </c>
      <c r="I303" s="32">
        <f>ROUND(VLOOKUP($B303,'3.ข้อมูลงบทดลองปัจจุบัน'!$A$5:$CL$846,8,0),2)</f>
        <v>-547562.36</v>
      </c>
      <c r="J303" s="32">
        <f>ROUND(VLOOKUP($B303,'3.ข้อมูลงบทดลองปัจจุบัน'!$A$5:$CL$846,9,0),2)</f>
        <v>-521899.29</v>
      </c>
      <c r="K303" s="32">
        <f>ROUND(VLOOKUP($B303,'3.ข้อมูลงบทดลองปัจจุบัน'!$A$5:$CL$846,10,0),2)</f>
        <v>-1092629.48</v>
      </c>
      <c r="L303" s="32">
        <f>ROUND(VLOOKUP($B303,'3.ข้อมูลงบทดลองปัจจุบัน'!$A$5:$CL$846,11,0),2)</f>
        <v>-468245.65</v>
      </c>
      <c r="M303" s="32">
        <f>ROUND(VLOOKUP($B303,'3.ข้อมูลงบทดลองปัจจุบัน'!$A$5:$CL$846,12,0),2)</f>
        <v>-1500336.59</v>
      </c>
      <c r="N303" s="32">
        <f>ROUND(VLOOKUP($B303,'3.ข้อมูลงบทดลองปัจจุบัน'!$A$5:$CL$846,13,0),2)</f>
        <v>-1626181.98</v>
      </c>
      <c r="O303" s="32">
        <f>ROUND(VLOOKUP($B303,'3.ข้อมูลงบทดลองปัจจุบัน'!$A$5:$CL$846,14,0),2)</f>
        <v>-4694</v>
      </c>
      <c r="P303" s="32">
        <f>ROUND(VLOOKUP($B303,'3.ข้อมูลงบทดลองปัจจุบัน'!$A$5:$CL$846,15,0),2)</f>
        <v>-6304298.1100000003</v>
      </c>
      <c r="Q303" s="32">
        <f>ROUND(VLOOKUP($B303,'3.ข้อมูลงบทดลองปัจจุบัน'!$A$5:$CL$846,16,0),2)</f>
        <v>-2025055.86</v>
      </c>
      <c r="R303" s="32">
        <f>ROUND(VLOOKUP($B303,'3.ข้อมูลงบทดลองปัจจุบัน'!$A$5:$CL$846,17,0),2)</f>
        <v>-528243.80000000005</v>
      </c>
      <c r="S303" s="32">
        <f>ROUND(VLOOKUP($B303,'3.ข้อมูลงบทดลองปัจจุบัน'!$A$5:$CL$846,18,0),2)</f>
        <v>-2100377.2799999998</v>
      </c>
      <c r="T303" s="32">
        <f>ROUND(VLOOKUP($B303,'3.ข้อมูลงบทดลองปัจจุบัน'!$A$5:$CL$846,19,0),2)</f>
        <v>-1900425.5</v>
      </c>
      <c r="U303" s="32">
        <f>ROUND(VLOOKUP($B303,'3.ข้อมูลงบทดลองปัจจุบัน'!$A$5:$CL$846,20,0),2)</f>
        <v>-683598.59</v>
      </c>
      <c r="V303" s="32">
        <f>ROUND(VLOOKUP($B303,'3.ข้อมูลงบทดลองปัจจุบัน'!$A$5:$CL$846,21,0),2)</f>
        <v>-1337086.96</v>
      </c>
      <c r="W303" s="32">
        <f>ROUND(VLOOKUP($B303,'3.ข้อมูลงบทดลองปัจจุบัน'!$A$5:$CL$846,22,0),2)</f>
        <v>-604284.48</v>
      </c>
      <c r="X303" s="32">
        <f>ROUND(VLOOKUP($B303,'3.ข้อมูลงบทดลองปัจจุบัน'!$A$5:$CL$846,23,0),2)</f>
        <v>-24994898.66</v>
      </c>
      <c r="Y303" s="32">
        <f>ROUND(VLOOKUP($B303,'3.ข้อมูลงบทดลองปัจจุบัน'!$A$5:$CL$846,24,0),2)</f>
        <v>-752114.45</v>
      </c>
      <c r="Z303" s="32">
        <f>ROUND(VLOOKUP($B303,'3.ข้อมูลงบทดลองปัจจุบัน'!$A$5:$CL$846,25,0),2)</f>
        <v>-759696.41</v>
      </c>
      <c r="AA303" s="32">
        <f>ROUND(VLOOKUP($B303,'3.ข้อมูลงบทดลองปัจจุบัน'!$A$5:$CL$846,26,0),2)</f>
        <v>-442801.29</v>
      </c>
      <c r="AB303" s="32">
        <f>ROUND(VLOOKUP($B303,'3.ข้อมูลงบทดลองปัจจุบัน'!$A$5:$CL$846,27,0),2)</f>
        <v>-173832.01</v>
      </c>
      <c r="AC303" s="32">
        <f>ROUND(VLOOKUP($B303,'3.ข้อมูลงบทดลองปัจจุบัน'!$A$5:$CL$846,28,0),2)</f>
        <v>-551652.06999999995</v>
      </c>
      <c r="AD303" s="32">
        <f>ROUND(VLOOKUP($B303,'3.ข้อมูลงบทดลองปัจจุบัน'!$A$5:$CL$846,29,0),2)</f>
        <v>-735222.5</v>
      </c>
      <c r="AE303" s="32">
        <f>ROUND(VLOOKUP($B303,'3.ข้อมูลงบทดลองปัจจุบัน'!$A$5:$CL$846,30,0),2)</f>
        <v>-2741950.48</v>
      </c>
      <c r="AF303" s="32">
        <f>ROUND(VLOOKUP($B303,'3.ข้อมูลงบทดลองปัจจุบัน'!$A$5:$CL$846,31,0),2)</f>
        <v>-259265.42</v>
      </c>
      <c r="AG303" s="32">
        <f>ROUND(VLOOKUP($B303,'3.ข้อมูลงบทดลองปัจจุบัน'!$A$5:$CL$846,32,0),2)</f>
        <v>-229076.65</v>
      </c>
      <c r="AH303" s="32">
        <f>ROUND(VLOOKUP($B303,'3.ข้อมูลงบทดลองปัจจุบัน'!$A$5:$CL$846,33,0),2)</f>
        <v>-900661.67</v>
      </c>
      <c r="AI303" s="32">
        <f>ROUND(VLOOKUP($B303,'3.ข้อมูลงบทดลองปัจจุบัน'!$A$5:$CL$846,34,0),2)</f>
        <v>-1168296.3</v>
      </c>
      <c r="AJ303" s="32">
        <f>ROUND(VLOOKUP($B303,'3.ข้อมูลงบทดลองปัจจุบัน'!$A$5:$CL$846,35,0),2)</f>
        <v>-648747.27</v>
      </c>
      <c r="AK303" s="32">
        <f>ROUND(VLOOKUP($B303,'3.ข้อมูลงบทดลองปัจจุบัน'!$A$5:$CL$846,36,0),2)</f>
        <v>-460752.35</v>
      </c>
      <c r="AL303" s="32">
        <f>ROUND(VLOOKUP($B303,'3.ข้อมูลงบทดลองปัจจุบัน'!$A$5:$CL$846,37,0),2)</f>
        <v>-35761370.799999997</v>
      </c>
      <c r="AM303" s="32">
        <f>ROUND(VLOOKUP($B303,'3.ข้อมูลงบทดลองปัจจุบัน'!$A$5:$CL$846,38,0),2)</f>
        <v>-1508000.44</v>
      </c>
      <c r="AN303" s="32">
        <f>ROUND(VLOOKUP($B303,'3.ข้อมูลงบทดลองปัจจุบัน'!$A$5:$CL$846,39,0),2)</f>
        <v>-849516.1</v>
      </c>
      <c r="AO303" s="32">
        <f>ROUND(VLOOKUP($B303,'3.ข้อมูลงบทดลองปัจจุบัน'!$A$5:$CL$846,40,0),2)</f>
        <v>-620255.15</v>
      </c>
      <c r="AP303" s="32">
        <f>ROUND(VLOOKUP($B303,'3.ข้อมูลงบทดลองปัจจุบัน'!$A$5:$CL$846,41,0),2)</f>
        <v>-1772846.46</v>
      </c>
      <c r="AQ303" s="32">
        <f>ROUND(VLOOKUP($B303,'3.ข้อมูลงบทดลองปัจจุบัน'!$A$5:$CL$846,42,0),2)</f>
        <v>-947532.88</v>
      </c>
      <c r="AR303" s="32">
        <f>ROUND(VLOOKUP($B303,'3.ข้อมูลงบทดลองปัจจุบัน'!$A$5:$CL$846,43,0),2)</f>
        <v>-568127.39</v>
      </c>
      <c r="AS303" s="32">
        <f>ROUND(VLOOKUP($B303,'3.ข้อมูลงบทดลองปัจจุบัน'!$A$5:$CL$846,44,0),2)</f>
        <v>-6084975.1100000003</v>
      </c>
      <c r="AT303" s="32">
        <f>ROUND(VLOOKUP($B303,'3.ข้อมูลงบทดลองปัจจุบัน'!$A$5:$CL$846,45,0),2)</f>
        <v>-1301966.44</v>
      </c>
      <c r="AU303" s="32">
        <f>ROUND(VLOOKUP($B303,'3.ข้อมูลงบทดลองปัจจุบัน'!$A$5:$CL$846,46,0),2)</f>
        <v>-1656501.4</v>
      </c>
      <c r="AV303" s="32">
        <f>ROUND(VLOOKUP($B303,'3.ข้อมูลงบทดลองปัจจุบัน'!$A$5:$CL$846,47,0),2)</f>
        <v>-882327.57</v>
      </c>
      <c r="AW303" s="32">
        <f>ROUND(VLOOKUP($B303,'3.ข้อมูลงบทดลองปัจจุบัน'!$A$5:$CL$846,48,0),2)</f>
        <v>-671055.1</v>
      </c>
      <c r="AX303" s="32">
        <f>ROUND(VLOOKUP($B303,'3.ข้อมูลงบทดลองปัจจุบัน'!$A$5:$CL$846,49,0),2)</f>
        <v>-5518238.2999999998</v>
      </c>
      <c r="AY303" s="32">
        <f>ROUND(VLOOKUP($B303,'3.ข้อมูลงบทดลองปัจจุบัน'!$A$5:$CL$846,50,0),2)</f>
        <v>-2098432.19</v>
      </c>
      <c r="AZ303" s="32">
        <f>ROUND(VLOOKUP($B303,'3.ข้อมูลงบทดลองปัจจุบัน'!$A$5:$CL$846,51,0),2)</f>
        <v>-1089960.53</v>
      </c>
      <c r="BA303" s="32">
        <f>ROUND(VLOOKUP($B303,'3.ข้อมูลงบทดลองปัจจุบัน'!$A$5:$CL$846,52,0),2)</f>
        <v>-637796.68999999994</v>
      </c>
      <c r="BB303" s="32">
        <f>ROUND(VLOOKUP($B303,'3.ข้อมูลงบทดลองปัจจุบัน'!$A$5:$CL$846,53,0),2)</f>
        <v>-5866252.0300000003</v>
      </c>
      <c r="BC303" s="32">
        <f>ROUND(VLOOKUP($B303,'3.ข้อมูลงบทดลองปัจจุบัน'!$A$5:$CL$846,54,0),2)</f>
        <v>-378921.61</v>
      </c>
      <c r="BD303" s="32">
        <f>ROUND(VLOOKUP($B303,'3.ข้อมูลงบทดลองปัจจุบัน'!$A$5:$CL$846,55,0),2)</f>
        <v>-27808250.129999999</v>
      </c>
      <c r="BE303" s="32">
        <f>ROUND(VLOOKUP($B303,'3.ข้อมูลงบทดลองปัจจุบัน'!$A$5:$CL$846,56,0),2)</f>
        <v>-2140256.89</v>
      </c>
      <c r="BF303" s="32">
        <f>ROUND(VLOOKUP($B303,'3.ข้อมูลงบทดลองปัจจุบัน'!$A$5:$CL$846,57,0),2)</f>
        <v>-1127676.76</v>
      </c>
      <c r="BG303" s="32">
        <f>ROUND(VLOOKUP($B303,'3.ข้อมูลงบทดลองปัจจุบัน'!$A$5:$CL$846,58,0),2)</f>
        <v>-352693.12</v>
      </c>
      <c r="BH303" s="32">
        <f>ROUND(VLOOKUP($B303,'3.ข้อมูลงบทดลองปัจจุบัน'!$A$5:$CL$846,59,0),2)</f>
        <v>-2232295.3199999998</v>
      </c>
      <c r="BI303" s="32">
        <f>ROUND(VLOOKUP($B303,'3.ข้อมูลงบทดลองปัจจุบัน'!$A$5:$CL$846,60,0),2)</f>
        <v>-204666.31</v>
      </c>
      <c r="BJ303" s="32">
        <f>ROUND(VLOOKUP($B303,'3.ข้อมูลงบทดลองปัจจุบัน'!$A$5:$CL$846,61,0),2)</f>
        <v>-210630.3</v>
      </c>
      <c r="BK303" s="32">
        <f>ROUND(VLOOKUP($B303,'3.ข้อมูลงบทดลองปัจจุบัน'!$A$5:$CL$846,62,0),2)</f>
        <v>-757513.29</v>
      </c>
      <c r="BL303" s="32">
        <f>ROUND(VLOOKUP($B303,'3.ข้อมูลงบทดลองปัจจุบัน'!$A$5:$CL$846,63,0),2)</f>
        <v>-1043591.19</v>
      </c>
      <c r="BM303" s="32">
        <f>ROUND(VLOOKUP($B303,'3.ข้อมูลงบทดลองปัจจุบัน'!$A$5:$CL$846,64,0),2)</f>
        <v>-7170693</v>
      </c>
      <c r="BN303" s="32">
        <f>ROUND(VLOOKUP($B303,'3.ข้อมูลงบทดลองปัจจุบัน'!$A$5:$CL$846,65,0),2)</f>
        <v>-1450649.42</v>
      </c>
      <c r="BO303" s="32">
        <f>ROUND(VLOOKUP($B303,'3.ข้อมูลงบทดลองปัจจุบัน'!$A$5:$CL$846,66,0),2)</f>
        <v>-3812623.65</v>
      </c>
      <c r="BP303" s="32">
        <f>ROUND(VLOOKUP($B303,'3.ข้อมูลงบทดลองปัจจุบัน'!$A$5:$CL$846,67,0),2)</f>
        <v>-675183.23</v>
      </c>
      <c r="BQ303" s="32">
        <f>ROUND(VLOOKUP($B303,'3.ข้อมูลงบทดลองปัจจุบัน'!$A$5:$CL$846,68,0),2)</f>
        <v>-545829.5</v>
      </c>
      <c r="BR303" s="32">
        <f>ROUND(VLOOKUP($B303,'3.ข้อมูลงบทดลองปัจจุบัน'!$A$5:$CL$846,69,0),2)</f>
        <v>-2872034</v>
      </c>
      <c r="BS303" s="32">
        <f>ROUND(VLOOKUP($B303,'3.ข้อมูลงบทดลองปัจจุบัน'!$A$5:$CL$846,70,0),2)</f>
        <v>-58883017.420000002</v>
      </c>
      <c r="BT303" s="32">
        <f>ROUND(VLOOKUP($B303,'3.ข้อมูลงบทดลองปัจจุบัน'!$A$5:$CL$846,71,0),2)</f>
        <v>-1894808</v>
      </c>
      <c r="BU303" s="32">
        <f>ROUND(VLOOKUP($B303,'3.ข้อมูลงบทดลองปัจจุบัน'!$A$5:$CL$846,72,0),2)</f>
        <v>-1912552.02</v>
      </c>
      <c r="BV303" s="32">
        <f>ROUND(VLOOKUP($B303,'3.ข้อมูลงบทดลองปัจจุบัน'!$A$5:$CL$846,73,0),2)</f>
        <v>-11354747.199999999</v>
      </c>
      <c r="BW303" s="32">
        <f>ROUND(VLOOKUP($B303,'3.ข้อมูลงบทดลองปัจจุบัน'!$A$5:$CL$846,74,0),2)</f>
        <v>-87771</v>
      </c>
      <c r="BX303" s="32">
        <f>ROUND(VLOOKUP($B303,'3.ข้อมูลงบทดลองปัจจุบัน'!$A$5:$CL$846,75,0),2)</f>
        <v>-581962</v>
      </c>
      <c r="BY303" s="32">
        <f>ROUND(VLOOKUP($B303,'3.ข้อมูลงบทดลองปัจจุบัน'!$A$5:$CL$846,76,0),2)</f>
        <v>-2486336.75</v>
      </c>
      <c r="BZ303" s="32">
        <f>ROUND(VLOOKUP($B303,'3.ข้อมูลงบทดลองปัจจุบัน'!$A$5:$CL$846,77,0),2)</f>
        <v>-395827.05</v>
      </c>
      <c r="CA303" s="32">
        <f>ROUND(VLOOKUP($B303,'3.ข้อมูลงบทดลองปัจจุบัน'!$A$5:$CL$846,78,0),2)</f>
        <v>-1097729</v>
      </c>
      <c r="CB303" s="32">
        <f>ROUND(VLOOKUP($B303,'3.ข้อมูลงบทดลองปัจจุบัน'!$A$5:$CL$846,79,0),2)</f>
        <v>-1002160.8</v>
      </c>
      <c r="CC303" s="32">
        <f>ROUND(VLOOKUP($B303,'3.ข้อมูลงบทดลองปัจจุบัน'!$A$5:$CL$846,80,0),2)</f>
        <v>-1340269.68</v>
      </c>
      <c r="CD303" s="32">
        <f>ROUND(VLOOKUP($B303,'3.ข้อมูลงบทดลองปัจจุบัน'!$A$5:$CL$846,81,0),2)</f>
        <v>-566099.75</v>
      </c>
      <c r="CE303" s="32">
        <f>ROUND(VLOOKUP($B303,'3.ข้อมูลงบทดลองปัจจุบัน'!$A$5:$CL$846,82,0),2)</f>
        <v>-2203615</v>
      </c>
      <c r="CF303" s="32">
        <f>ROUND(VLOOKUP($B303,'3.ข้อมูลงบทดลองปัจจุบัน'!$A$5:$CL$846,83,0),2)</f>
        <v>-913869.2</v>
      </c>
      <c r="CG303" s="32">
        <f>ROUND(VLOOKUP($B303,'3.ข้อมูลงบทดลองปัจจุบัน'!$A$5:$CL$846,84,0),2)</f>
        <v>-334395</v>
      </c>
      <c r="CH303" s="32">
        <f>ROUND(VLOOKUP($B303,'3.ข้อมูลงบทดลองปัจจุบัน'!$A$5:$CL$846,85,0),2)</f>
        <v>-540831.5</v>
      </c>
      <c r="CI303" s="32">
        <f>ROUND(VLOOKUP($B303,'3.ข้อมูลงบทดลองปัจจุบัน'!$A$5:$CL$846,86,0),2)</f>
        <v>-800403</v>
      </c>
      <c r="CJ303" s="32">
        <f>ROUND(VLOOKUP($B303,'3.ข้อมูลงบทดลองปัจจุบัน'!$A$5:$CL$846,87,0),2)</f>
        <v>-634948</v>
      </c>
      <c r="CK303" s="32">
        <f>ROUND(VLOOKUP($B303,'3.ข้อมูลงบทดลองปัจจุบัน'!$A$5:$CL$846,88,0),2)</f>
        <v>-2748755.55</v>
      </c>
      <c r="CL303" s="32">
        <f>ROUND(VLOOKUP($B303,'3.ข้อมูลงบทดลองปัจจุบัน'!$A$5:$CL$846,89,0),2)</f>
        <v>-457614</v>
      </c>
      <c r="CM303" s="32">
        <f>ROUND(VLOOKUP($B303,'3.ข้อมูลงบทดลองปัจจุบัน'!$A$5:$CL$846,90,0),2)</f>
        <v>-349160</v>
      </c>
      <c r="CO303" s="75"/>
    </row>
    <row r="304" spans="1:94" x14ac:dyDescent="0.7">
      <c r="A304" s="119" t="s">
        <v>2332</v>
      </c>
      <c r="B304" s="101" t="s">
        <v>520</v>
      </c>
      <c r="C304" s="120" t="s">
        <v>521</v>
      </c>
      <c r="D304" s="32">
        <f>ROUND(VLOOKUP($B304,'3.ข้อมูลงบทดลองปัจจุบัน'!$A$5:$CL$846,3,0),2)</f>
        <v>-13908338.25</v>
      </c>
      <c r="E304" s="32">
        <f>ROUND(VLOOKUP($B304,'3.ข้อมูลงบทดลองปัจจุบัน'!$A$5:$CL$846,4,0),2)</f>
        <v>-63512.04</v>
      </c>
      <c r="F304" s="32">
        <f>ROUND(VLOOKUP($B304,'3.ข้อมูลงบทดลองปัจจุบัน'!$A$5:$CL$846,5,0),2)</f>
        <v>-305483.03000000003</v>
      </c>
      <c r="G304" s="32">
        <f>ROUND(VLOOKUP($B304,'3.ข้อมูลงบทดลองปัจจุบัน'!$A$5:$CL$846,6,0),2)</f>
        <v>-706095.84</v>
      </c>
      <c r="H304" s="32">
        <f>ROUND(VLOOKUP($B304,'3.ข้อมูลงบทดลองปัจจุบัน'!$A$5:$CL$846,7,0),2)</f>
        <v>-475752.29</v>
      </c>
      <c r="I304" s="32">
        <f>ROUND(VLOOKUP($B304,'3.ข้อมูลงบทดลองปัจจุบัน'!$A$5:$CL$846,8,0),2)</f>
        <v>0</v>
      </c>
      <c r="J304" s="32">
        <f>ROUND(VLOOKUP($B304,'3.ข้อมูลงบทดลองปัจจุบัน'!$A$5:$CL$846,9,0),2)</f>
        <v>-239447.37</v>
      </c>
      <c r="K304" s="32">
        <f>ROUND(VLOOKUP($B304,'3.ข้อมูลงบทดลองปัจจุบัน'!$A$5:$CL$846,10,0),2)</f>
        <v>-466938.13</v>
      </c>
      <c r="L304" s="32">
        <f>ROUND(VLOOKUP($B304,'3.ข้อมูลงบทดลองปัจจุบัน'!$A$5:$CL$846,11,0),2)</f>
        <v>-329202.03999999998</v>
      </c>
      <c r="M304" s="32">
        <f>ROUND(VLOOKUP($B304,'3.ข้อมูลงบทดลองปัจจุบัน'!$A$5:$CL$846,12,0),2)</f>
        <v>-1964117.51</v>
      </c>
      <c r="N304" s="32">
        <f>ROUND(VLOOKUP($B304,'3.ข้อมูลงบทดลองปัจจุบัน'!$A$5:$CL$846,13,0),2)</f>
        <v>-5727349.1600000001</v>
      </c>
      <c r="O304" s="32">
        <f>ROUND(VLOOKUP($B304,'3.ข้อมูลงบทดลองปัจจุบัน'!$A$5:$CL$846,14,0),2)</f>
        <v>-10632.14</v>
      </c>
      <c r="P304" s="32">
        <f>ROUND(VLOOKUP($B304,'3.ข้อมูลงบทดลองปัจจุบัน'!$A$5:$CL$846,15,0),2)</f>
        <v>-3491296.16</v>
      </c>
      <c r="Q304" s="32">
        <f>ROUND(VLOOKUP($B304,'3.ข้อมูลงบทดลองปัจจุบัน'!$A$5:$CL$846,16,0),2)</f>
        <v>-1428533.77</v>
      </c>
      <c r="R304" s="32">
        <f>ROUND(VLOOKUP($B304,'3.ข้อมูลงบทดลองปัจจุบัน'!$A$5:$CL$846,17,0),2)</f>
        <v>-96095.65</v>
      </c>
      <c r="S304" s="32">
        <f>ROUND(VLOOKUP($B304,'3.ข้อมูลงบทดลองปัจจุบัน'!$A$5:$CL$846,18,0),2)</f>
        <v>-2081926.51</v>
      </c>
      <c r="T304" s="32">
        <f>ROUND(VLOOKUP($B304,'3.ข้อมูลงบทดลองปัจจุบัน'!$A$5:$CL$846,19,0),2)</f>
        <v>-2172422</v>
      </c>
      <c r="U304" s="32">
        <f>ROUND(VLOOKUP($B304,'3.ข้อมูลงบทดลองปัจจุบัน'!$A$5:$CL$846,20,0),2)</f>
        <v>-144999.57999999999</v>
      </c>
      <c r="V304" s="32">
        <f>ROUND(VLOOKUP($B304,'3.ข้อมูลงบทดลองปัจจุบัน'!$A$5:$CL$846,21,0),2)</f>
        <v>-3330089.73</v>
      </c>
      <c r="W304" s="32">
        <f>ROUND(VLOOKUP($B304,'3.ข้อมูลงบทดลองปัจจุบัน'!$A$5:$CL$846,22,0),2)</f>
        <v>-78019.92</v>
      </c>
      <c r="X304" s="32">
        <f>ROUND(VLOOKUP($B304,'3.ข้อมูลงบทดลองปัจจุบัน'!$A$5:$CL$846,23,0),2)</f>
        <v>-12359244.9</v>
      </c>
      <c r="Y304" s="32">
        <f>ROUND(VLOOKUP($B304,'3.ข้อมูลงบทดลองปัจจุบัน'!$A$5:$CL$846,24,0),2)</f>
        <v>-2962928.88</v>
      </c>
      <c r="Z304" s="32">
        <f>ROUND(VLOOKUP($B304,'3.ข้อมูลงบทดลองปัจจุบัน'!$A$5:$CL$846,25,0),2)</f>
        <v>-1002327.19</v>
      </c>
      <c r="AA304" s="32">
        <f>ROUND(VLOOKUP($B304,'3.ข้อมูลงบทดลองปัจจุบัน'!$A$5:$CL$846,26,0),2)</f>
        <v>-2302677.7000000002</v>
      </c>
      <c r="AB304" s="32">
        <f>ROUND(VLOOKUP($B304,'3.ข้อมูลงบทดลองปัจจุบัน'!$A$5:$CL$846,27,0),2)</f>
        <v>-859767.66</v>
      </c>
      <c r="AC304" s="32">
        <f>ROUND(VLOOKUP($B304,'3.ข้อมูลงบทดลองปัจจุบัน'!$A$5:$CL$846,28,0),2)</f>
        <v>-291825.53000000003</v>
      </c>
      <c r="AD304" s="32">
        <f>ROUND(VLOOKUP($B304,'3.ข้อมูลงบทดลองปัจจุบัน'!$A$5:$CL$846,29,0),2)</f>
        <v>-2349788.6800000002</v>
      </c>
      <c r="AE304" s="32">
        <f>ROUND(VLOOKUP($B304,'3.ข้อมูลงบทดลองปัจจุบัน'!$A$5:$CL$846,30,0),2)</f>
        <v>-1960828.38</v>
      </c>
      <c r="AF304" s="32">
        <f>ROUND(VLOOKUP($B304,'3.ข้อมูลงบทดลองปัจจุบัน'!$A$5:$CL$846,31,0),2)</f>
        <v>0</v>
      </c>
      <c r="AG304" s="32">
        <f>ROUND(VLOOKUP($B304,'3.ข้อมูลงบทดลองปัจจุบัน'!$A$5:$CL$846,32,0),2)</f>
        <v>-91135.46</v>
      </c>
      <c r="AH304" s="32">
        <f>ROUND(VLOOKUP($B304,'3.ข้อมูลงบทดลองปัจจุบัน'!$A$5:$CL$846,33,0),2)</f>
        <v>0</v>
      </c>
      <c r="AI304" s="32">
        <f>ROUND(VLOOKUP($B304,'3.ข้อมูลงบทดลองปัจจุบัน'!$A$5:$CL$846,34,0),2)</f>
        <v>-325578.84999999998</v>
      </c>
      <c r="AJ304" s="32">
        <f>ROUND(VLOOKUP($B304,'3.ข้อมูลงบทดลองปัจจุบัน'!$A$5:$CL$846,35,0),2)</f>
        <v>0</v>
      </c>
      <c r="AK304" s="32">
        <f>ROUND(VLOOKUP($B304,'3.ข้อมูลงบทดลองปัจจุบัน'!$A$5:$CL$846,36,0),2)</f>
        <v>-26593.77</v>
      </c>
      <c r="AL304" s="32">
        <f>ROUND(VLOOKUP($B304,'3.ข้อมูลงบทดลองปัจจุบัน'!$A$5:$CL$846,37,0),2)</f>
        <v>-33210889.93</v>
      </c>
      <c r="AM304" s="32">
        <f>ROUND(VLOOKUP($B304,'3.ข้อมูลงบทดลองปัจจุบัน'!$A$5:$CL$846,38,0),2)</f>
        <v>303294.96000000002</v>
      </c>
      <c r="AN304" s="32">
        <f>ROUND(VLOOKUP($B304,'3.ข้อมูลงบทดลองปัจจุบัน'!$A$5:$CL$846,39,0),2)</f>
        <v>-557903.29</v>
      </c>
      <c r="AO304" s="32">
        <f>ROUND(VLOOKUP($B304,'3.ข้อมูลงบทดลองปัจจุบัน'!$A$5:$CL$846,40,0),2)</f>
        <v>-928149.21</v>
      </c>
      <c r="AP304" s="32">
        <f>ROUND(VLOOKUP($B304,'3.ข้อมูลงบทดลองปัจจุบัน'!$A$5:$CL$846,41,0),2)</f>
        <v>0</v>
      </c>
      <c r="AQ304" s="32">
        <f>ROUND(VLOOKUP($B304,'3.ข้อมูลงบทดลองปัจจุบัน'!$A$5:$CL$846,42,0),2)</f>
        <v>-10129.44</v>
      </c>
      <c r="AR304" s="32">
        <f>ROUND(VLOOKUP($B304,'3.ข้อมูลงบทดลองปัจจุบัน'!$A$5:$CL$846,43,0),2)</f>
        <v>-15718.63</v>
      </c>
      <c r="AS304" s="32">
        <f>ROUND(VLOOKUP($B304,'3.ข้อมูลงบทดลองปัจจุบัน'!$A$5:$CL$846,44,0),2)</f>
        <v>-6526379.3200000003</v>
      </c>
      <c r="AT304" s="32">
        <f>ROUND(VLOOKUP($B304,'3.ข้อมูลงบทดลองปัจจุบัน'!$A$5:$CL$846,45,0),2)</f>
        <v>-3010993.53</v>
      </c>
      <c r="AU304" s="32">
        <f>ROUND(VLOOKUP($B304,'3.ข้อมูลงบทดลองปัจจุบัน'!$A$5:$CL$846,46,0),2)</f>
        <v>-1475326.78</v>
      </c>
      <c r="AV304" s="32">
        <f>ROUND(VLOOKUP($B304,'3.ข้อมูลงบทดลองปัจจุบัน'!$A$5:$CL$846,47,0),2)</f>
        <v>-732162.93</v>
      </c>
      <c r="AW304" s="32">
        <f>ROUND(VLOOKUP($B304,'3.ข้อมูลงบทดลองปัจจุบัน'!$A$5:$CL$846,48,0),2)</f>
        <v>-130182.87</v>
      </c>
      <c r="AX304" s="32">
        <f>ROUND(VLOOKUP($B304,'3.ข้อมูลงบทดลองปัจจุบัน'!$A$5:$CL$846,49,0),2)</f>
        <v>-987313.05</v>
      </c>
      <c r="AY304" s="32">
        <f>ROUND(VLOOKUP($B304,'3.ข้อมูลงบทดลองปัจจุบัน'!$A$5:$CL$846,50,0),2)</f>
        <v>-1293140.1000000001</v>
      </c>
      <c r="AZ304" s="32">
        <f>ROUND(VLOOKUP($B304,'3.ข้อมูลงบทดลองปัจจุบัน'!$A$5:$CL$846,51,0),2)</f>
        <v>-401313.83</v>
      </c>
      <c r="BA304" s="32">
        <f>ROUND(VLOOKUP($B304,'3.ข้อมูลงบทดลองปัจจุบัน'!$A$5:$CL$846,52,0),2)</f>
        <v>-53044.49</v>
      </c>
      <c r="BB304" s="32">
        <f>ROUND(VLOOKUP($B304,'3.ข้อมูลงบทดลองปัจจุบัน'!$A$5:$CL$846,53,0),2)</f>
        <v>-18958759.379999999</v>
      </c>
      <c r="BC304" s="32">
        <f>ROUND(VLOOKUP($B304,'3.ข้อมูลงบทดลองปัจจุบัน'!$A$5:$CL$846,54,0),2)</f>
        <v>-244198.47</v>
      </c>
      <c r="BD304" s="32">
        <f>ROUND(VLOOKUP($B304,'3.ข้อมูลงบทดลองปัจจุบัน'!$A$5:$CL$846,55,0),2)</f>
        <v>-38812483.82</v>
      </c>
      <c r="BE304" s="32">
        <f>ROUND(VLOOKUP($B304,'3.ข้อมูลงบทดลองปัจจุบัน'!$A$5:$CL$846,56,0),2)</f>
        <v>-1564827.8</v>
      </c>
      <c r="BF304" s="32">
        <f>ROUND(VLOOKUP($B304,'3.ข้อมูลงบทดลองปัจจุบัน'!$A$5:$CL$846,57,0),2)</f>
        <v>-821770.4</v>
      </c>
      <c r="BG304" s="32">
        <f>ROUND(VLOOKUP($B304,'3.ข้อมูลงบทดลองปัจจุบัน'!$A$5:$CL$846,58,0),2)</f>
        <v>-1455099.29</v>
      </c>
      <c r="BH304" s="32">
        <f>ROUND(VLOOKUP($B304,'3.ข้อมูลงบทดลองปัจจุบัน'!$A$5:$CL$846,59,0),2)</f>
        <v>-6179921.0700000003</v>
      </c>
      <c r="BI304" s="32">
        <f>ROUND(VLOOKUP($B304,'3.ข้อมูลงบทดลองปัจจุบัน'!$A$5:$CL$846,60,0),2)</f>
        <v>-108728.82</v>
      </c>
      <c r="BJ304" s="32">
        <f>ROUND(VLOOKUP($B304,'3.ข้อมูลงบทดลองปัจจุบัน'!$A$5:$CL$846,61,0),2)</f>
        <v>-69747.5</v>
      </c>
      <c r="BK304" s="32">
        <f>ROUND(VLOOKUP($B304,'3.ข้อมูลงบทดลองปัจจุบัน'!$A$5:$CL$846,62,0),2)</f>
        <v>-1281267.19</v>
      </c>
      <c r="BL304" s="32">
        <f>ROUND(VLOOKUP($B304,'3.ข้อมูลงบทดลองปัจจุบัน'!$A$5:$CL$846,63,0),2)</f>
        <v>-367974.51</v>
      </c>
      <c r="BM304" s="32">
        <f>ROUND(VLOOKUP($B304,'3.ข้อมูลงบทดลองปัจจุบัน'!$A$5:$CL$846,64,0),2)</f>
        <v>-10592981</v>
      </c>
      <c r="BN304" s="32">
        <f>ROUND(VLOOKUP($B304,'3.ข้อมูลงบทดลองปัจจุบัน'!$A$5:$CL$846,65,0),2)</f>
        <v>-1281849</v>
      </c>
      <c r="BO304" s="32">
        <f>ROUND(VLOOKUP($B304,'3.ข้อมูลงบทดลองปัจจุบัน'!$A$5:$CL$846,66,0),2)</f>
        <v>-397698.3</v>
      </c>
      <c r="BP304" s="32">
        <f>ROUND(VLOOKUP($B304,'3.ข้อมูลงบทดลองปัจจุบัน'!$A$5:$CL$846,67,0),2)</f>
        <v>-511473.2</v>
      </c>
      <c r="BQ304" s="32">
        <f>ROUND(VLOOKUP($B304,'3.ข้อมูลงบทดลองปัจจุบัน'!$A$5:$CL$846,68,0),2)</f>
        <v>-78190.8</v>
      </c>
      <c r="BR304" s="32">
        <f>ROUND(VLOOKUP($B304,'3.ข้อมูลงบทดลองปัจจุบัน'!$A$5:$CL$846,69,0),2)</f>
        <v>-1445156</v>
      </c>
      <c r="BS304" s="32">
        <f>ROUND(VLOOKUP($B304,'3.ข้อมูลงบทดลองปัจจุบัน'!$A$5:$CL$846,70,0),2)</f>
        <v>-14378366.6</v>
      </c>
      <c r="BT304" s="32">
        <f>ROUND(VLOOKUP($B304,'3.ข้อมูลงบทดลองปัจจุบัน'!$A$5:$CL$846,71,0),2)</f>
        <v>-2451878.2000000002</v>
      </c>
      <c r="BU304" s="32">
        <f>ROUND(VLOOKUP($B304,'3.ข้อมูลงบทดลองปัจจุบัน'!$A$5:$CL$846,72,0),2)</f>
        <v>-3512918.73</v>
      </c>
      <c r="BV304" s="32">
        <f>ROUND(VLOOKUP($B304,'3.ข้อมูลงบทดลองปัจจุบัน'!$A$5:$CL$846,73,0),2)</f>
        <v>-9312012.1999999993</v>
      </c>
      <c r="BW304" s="32">
        <f>ROUND(VLOOKUP($B304,'3.ข้อมูลงบทดลองปัจจุบัน'!$A$5:$CL$846,74,0),2)</f>
        <v>-518982.40000000002</v>
      </c>
      <c r="BX304" s="32">
        <f>ROUND(VLOOKUP($B304,'3.ข้อมูลงบทดลองปัจจุบัน'!$A$5:$CL$846,75,0),2)</f>
        <v>-589537</v>
      </c>
      <c r="BY304" s="32">
        <f>ROUND(VLOOKUP($B304,'3.ข้อมูลงบทดลองปัจจุบัน'!$A$5:$CL$846,76,0),2)</f>
        <v>-3583090.35</v>
      </c>
      <c r="BZ304" s="32">
        <f>ROUND(VLOOKUP($B304,'3.ข้อมูลงบทดลองปัจจุบัน'!$A$5:$CL$846,77,0),2)</f>
        <v>-134804.15</v>
      </c>
      <c r="CA304" s="32">
        <f>ROUND(VLOOKUP($B304,'3.ข้อมูลงบทดลองปัจจุบัน'!$A$5:$CL$846,78,0),2)</f>
        <v>-10100</v>
      </c>
      <c r="CB304" s="32">
        <f>ROUND(VLOOKUP($B304,'3.ข้อมูลงบทดลองปัจจุบัน'!$A$5:$CL$846,79,0),2)</f>
        <v>-391619</v>
      </c>
      <c r="CC304" s="32">
        <f>ROUND(VLOOKUP($B304,'3.ข้อมูลงบทดลองปัจจุบัน'!$A$5:$CL$846,80,0),2)</f>
        <v>-4038965</v>
      </c>
      <c r="CD304" s="32">
        <f>ROUND(VLOOKUP($B304,'3.ข้อมูลงบทดลองปัจจุบัน'!$A$5:$CL$846,81,0),2)</f>
        <v>-1028855.85</v>
      </c>
      <c r="CE304" s="32">
        <f>ROUND(VLOOKUP($B304,'3.ข้อมูลงบทดลองปัจจุบัน'!$A$5:$CL$846,82,0),2)</f>
        <v>-1651733</v>
      </c>
      <c r="CF304" s="32">
        <f>ROUND(VLOOKUP($B304,'3.ข้อมูลงบทดลองปัจจุบัน'!$A$5:$CL$846,83,0),2)</f>
        <v>-231707.74</v>
      </c>
      <c r="CG304" s="32">
        <f>ROUND(VLOOKUP($B304,'3.ข้อมูลงบทดลองปัจจุบัน'!$A$5:$CL$846,84,0),2)</f>
        <v>-505953.8</v>
      </c>
      <c r="CH304" s="32">
        <f>ROUND(VLOOKUP($B304,'3.ข้อมูลงบทดลองปัจจุบัน'!$A$5:$CL$846,85,0),2)</f>
        <v>-66957.350000000006</v>
      </c>
      <c r="CI304" s="32">
        <f>ROUND(VLOOKUP($B304,'3.ข้อมูลงบทดลองปัจจุบัน'!$A$5:$CL$846,86,0),2)</f>
        <v>-180995</v>
      </c>
      <c r="CJ304" s="32">
        <f>ROUND(VLOOKUP($B304,'3.ข้อมูลงบทดลองปัจจุบัน'!$A$5:$CL$846,87,0),2)</f>
        <v>-375812.8</v>
      </c>
      <c r="CK304" s="32">
        <f>ROUND(VLOOKUP($B304,'3.ข้อมูลงบทดลองปัจจุบัน'!$A$5:$CL$846,88,0),2)</f>
        <v>-1441518.42</v>
      </c>
      <c r="CL304" s="32">
        <f>ROUND(VLOOKUP($B304,'3.ข้อมูลงบทดลองปัจจุบัน'!$A$5:$CL$846,89,0),2)</f>
        <v>-275297.8</v>
      </c>
      <c r="CM304" s="32">
        <f>ROUND(VLOOKUP($B304,'3.ข้อมูลงบทดลองปัจจุบัน'!$A$5:$CL$846,90,0),2)</f>
        <v>-855839.5</v>
      </c>
      <c r="CO304" s="75"/>
    </row>
    <row r="305" spans="1:93" x14ac:dyDescent="0.7">
      <c r="A305" s="119" t="s">
        <v>2332</v>
      </c>
      <c r="B305" s="101" t="s">
        <v>522</v>
      </c>
      <c r="C305" s="120" t="s">
        <v>1236</v>
      </c>
      <c r="D305" s="32">
        <f>ROUND(VLOOKUP($B305,'3.ข้อมูลงบทดลองปัจจุบัน'!$A$5:$CL$846,3,0),2)</f>
        <v>0</v>
      </c>
      <c r="E305" s="32">
        <f>ROUND(VLOOKUP($B305,'3.ข้อมูลงบทดลองปัจจุบัน'!$A$5:$CL$846,4,0),2)</f>
        <v>-2139656.42</v>
      </c>
      <c r="F305" s="32">
        <f>ROUND(VLOOKUP($B305,'3.ข้อมูลงบทดลองปัจจุบัน'!$A$5:$CL$846,5,0),2)</f>
        <v>-77986.5</v>
      </c>
      <c r="G305" s="32">
        <f>ROUND(VLOOKUP($B305,'3.ข้อมูลงบทดลองปัจจุบัน'!$A$5:$CL$846,6,0),2)</f>
        <v>0</v>
      </c>
      <c r="H305" s="32">
        <f>ROUND(VLOOKUP($B305,'3.ข้อมูลงบทดลองปัจจุบัน'!$A$5:$CL$846,7,0),2)</f>
        <v>-230717.3</v>
      </c>
      <c r="I305" s="32">
        <f>ROUND(VLOOKUP($B305,'3.ข้อมูลงบทดลองปัจจุบัน'!$A$5:$CL$846,8,0),2)</f>
        <v>-315072.99</v>
      </c>
      <c r="J305" s="32">
        <f>ROUND(VLOOKUP($B305,'3.ข้อมูลงบทดลองปัจจุบัน'!$A$5:$CL$846,9,0),2)</f>
        <v>0</v>
      </c>
      <c r="K305" s="32">
        <f>ROUND(VLOOKUP($B305,'3.ข้อมูลงบทดลองปัจจุบัน'!$A$5:$CL$846,10,0),2)</f>
        <v>-915813</v>
      </c>
      <c r="L305" s="32">
        <f>ROUND(VLOOKUP($B305,'3.ข้อมูลงบทดลองปัจจุบัน'!$A$5:$CL$846,11,0),2)</f>
        <v>-105005.51</v>
      </c>
      <c r="M305" s="32">
        <f>ROUND(VLOOKUP($B305,'3.ข้อมูลงบทดลองปัจจุบัน'!$A$5:$CL$846,12,0),2)</f>
        <v>-2341</v>
      </c>
      <c r="N305" s="32">
        <f>ROUND(VLOOKUP($B305,'3.ข้อมูลงบทดลองปัจจุบัน'!$A$5:$CL$846,13,0),2)</f>
        <v>694417</v>
      </c>
      <c r="O305" s="32">
        <f>ROUND(VLOOKUP($B305,'3.ข้อมูลงบทดลองปัจจุบัน'!$A$5:$CL$846,14,0),2)</f>
        <v>-450</v>
      </c>
      <c r="P305" s="32">
        <f>ROUND(VLOOKUP($B305,'3.ข้อมูลงบทดลองปัจจุบัน'!$A$5:$CL$846,15,0),2)</f>
        <v>-1754568.05</v>
      </c>
      <c r="Q305" s="32">
        <f>ROUND(VLOOKUP($B305,'3.ข้อมูลงบทดลองปัจจุบัน'!$A$5:$CL$846,16,0),2)</f>
        <v>-1089826.44</v>
      </c>
      <c r="R305" s="32">
        <f>ROUND(VLOOKUP($B305,'3.ข้อมูลงบทดลองปัจจุบัน'!$A$5:$CL$846,17,0),2)</f>
        <v>-15813.8</v>
      </c>
      <c r="S305" s="32">
        <f>ROUND(VLOOKUP($B305,'3.ข้อมูลงบทดลองปัจจุบัน'!$A$5:$CL$846,18,0),2)</f>
        <v>-612208.09</v>
      </c>
      <c r="T305" s="32">
        <f>ROUND(VLOOKUP($B305,'3.ข้อมูลงบทดลองปัจจุบัน'!$A$5:$CL$846,19,0),2)</f>
        <v>-1333143.17</v>
      </c>
      <c r="U305" s="32">
        <f>ROUND(VLOOKUP($B305,'3.ข้อมูลงบทดลองปัจจุบัน'!$A$5:$CL$846,20,0),2)</f>
        <v>-95230.23</v>
      </c>
      <c r="V305" s="32">
        <f>ROUND(VLOOKUP($B305,'3.ข้อมูลงบทดลองปัจจุบัน'!$A$5:$CL$846,21,0),2)</f>
        <v>-438295.2</v>
      </c>
      <c r="W305" s="32">
        <f>ROUND(VLOOKUP($B305,'3.ข้อมูลงบทดลองปัจจุบัน'!$A$5:$CL$846,22,0),2)</f>
        <v>14181.2</v>
      </c>
      <c r="X305" s="32">
        <f>ROUND(VLOOKUP($B305,'3.ข้อมูลงบทดลองปัจจุบัน'!$A$5:$CL$846,23,0),2)</f>
        <v>-8714.4</v>
      </c>
      <c r="Y305" s="32">
        <f>ROUND(VLOOKUP($B305,'3.ข้อมูลงบทดลองปัจจุบัน'!$A$5:$CL$846,24,0),2)</f>
        <v>-295933.65999999997</v>
      </c>
      <c r="Z305" s="32">
        <f>ROUND(VLOOKUP($B305,'3.ข้อมูลงบทดลองปัจจุบัน'!$A$5:$CL$846,25,0),2)</f>
        <v>0</v>
      </c>
      <c r="AA305" s="32">
        <f>ROUND(VLOOKUP($B305,'3.ข้อมูลงบทดลองปัจจุบัน'!$A$5:$CL$846,26,0),2)</f>
        <v>-61466</v>
      </c>
      <c r="AB305" s="32">
        <f>ROUND(VLOOKUP($B305,'3.ข้อมูลงบทดลองปัจจุบัน'!$A$5:$CL$846,27,0),2)</f>
        <v>0</v>
      </c>
      <c r="AC305" s="32">
        <f>ROUND(VLOOKUP($B305,'3.ข้อมูลงบทดลองปัจจุบัน'!$A$5:$CL$846,28,0),2)</f>
        <v>-34975.199999999997</v>
      </c>
      <c r="AD305" s="32">
        <f>ROUND(VLOOKUP($B305,'3.ข้อมูลงบทดลองปัจจุบัน'!$A$5:$CL$846,29,0),2)</f>
        <v>0</v>
      </c>
      <c r="AE305" s="32">
        <f>ROUND(VLOOKUP($B305,'3.ข้อมูลงบทดลองปัจจุบัน'!$A$5:$CL$846,30,0),2)</f>
        <v>-959627.4</v>
      </c>
      <c r="AF305" s="32">
        <f>ROUND(VLOOKUP($B305,'3.ข้อมูลงบทดลองปัจจุบัน'!$A$5:$CL$846,31,0),2)</f>
        <v>-259485.21</v>
      </c>
      <c r="AG305" s="32">
        <f>ROUND(VLOOKUP($B305,'3.ข้อมูลงบทดลองปัจจุบัน'!$A$5:$CL$846,32,0),2)</f>
        <v>-168326.8</v>
      </c>
      <c r="AH305" s="32">
        <f>ROUND(VLOOKUP($B305,'3.ข้อมูลงบทดลองปัจจุบัน'!$A$5:$CL$846,33,0),2)</f>
        <v>-969048</v>
      </c>
      <c r="AI305" s="32">
        <f>ROUND(VLOOKUP($B305,'3.ข้อมูลงบทดลองปัจจุบัน'!$A$5:$CL$846,34,0),2)</f>
        <v>-41646.800000000003</v>
      </c>
      <c r="AJ305" s="32">
        <f>ROUND(VLOOKUP($B305,'3.ข้อมูลงบทดลองปัจจุบัน'!$A$5:$CL$846,35,0),2)</f>
        <v>-621166.32999999996</v>
      </c>
      <c r="AK305" s="32">
        <f>ROUND(VLOOKUP($B305,'3.ข้อมูลงบทดลองปัจจุบัน'!$A$5:$CL$846,36,0),2)</f>
        <v>-405549.86</v>
      </c>
      <c r="AL305" s="32">
        <f>ROUND(VLOOKUP($B305,'3.ข้อมูลงบทดลองปัจจุบัน'!$A$5:$CL$846,37,0),2)</f>
        <v>-505748.32</v>
      </c>
      <c r="AM305" s="32">
        <f>ROUND(VLOOKUP($B305,'3.ข้อมูลงบทดลองปัจจุบัน'!$A$5:$CL$846,38,0),2)</f>
        <v>-579154.63</v>
      </c>
      <c r="AN305" s="32">
        <f>ROUND(VLOOKUP($B305,'3.ข้อมูลงบทดลองปัจจุบัน'!$A$5:$CL$846,39,0),2)</f>
        <v>-660593.19999999995</v>
      </c>
      <c r="AO305" s="32">
        <f>ROUND(VLOOKUP($B305,'3.ข้อมูลงบทดลองปัจจุบัน'!$A$5:$CL$846,40,0),2)</f>
        <v>-4500546</v>
      </c>
      <c r="AP305" s="32">
        <f>ROUND(VLOOKUP($B305,'3.ข้อมูลงบทดลองปัจจุบัน'!$A$5:$CL$846,41,0),2)</f>
        <v>-180624.9</v>
      </c>
      <c r="AQ305" s="32">
        <f>ROUND(VLOOKUP($B305,'3.ข้อมูลงบทดลองปัจจุบัน'!$A$5:$CL$846,42,0),2)</f>
        <v>-446451.4</v>
      </c>
      <c r="AR305" s="32">
        <f>ROUND(VLOOKUP($B305,'3.ข้อมูลงบทดลองปัจจุบัน'!$A$5:$CL$846,43,0),2)</f>
        <v>-265458.8</v>
      </c>
      <c r="AS305" s="32">
        <f>ROUND(VLOOKUP($B305,'3.ข้อมูลงบทดลองปัจจุบัน'!$A$5:$CL$846,44,0),2)</f>
        <v>-2197143.7999999998</v>
      </c>
      <c r="AT305" s="32">
        <f>ROUND(VLOOKUP($B305,'3.ข้อมูลงบทดลองปัจจุบัน'!$A$5:$CL$846,45,0),2)</f>
        <v>0</v>
      </c>
      <c r="AU305" s="32">
        <f>ROUND(VLOOKUP($B305,'3.ข้อมูลงบทดลองปัจจุบัน'!$A$5:$CL$846,46,0),2)</f>
        <v>0</v>
      </c>
      <c r="AV305" s="32">
        <f>ROUND(VLOOKUP($B305,'3.ข้อมูลงบทดลองปัจจุบัน'!$A$5:$CL$846,47,0),2)</f>
        <v>-124362.6</v>
      </c>
      <c r="AW305" s="32">
        <f>ROUND(VLOOKUP($B305,'3.ข้อมูลงบทดลองปัจจุบัน'!$A$5:$CL$846,48,0),2)</f>
        <v>-560003</v>
      </c>
      <c r="AX305" s="32">
        <f>ROUND(VLOOKUP($B305,'3.ข้อมูลงบทดลองปัจจุบัน'!$A$5:$CL$846,49,0),2)</f>
        <v>-287396.59999999998</v>
      </c>
      <c r="AY305" s="32">
        <f>ROUND(VLOOKUP($B305,'3.ข้อมูลงบทดลองปัจจุบัน'!$A$5:$CL$846,50,0),2)</f>
        <v>-1705</v>
      </c>
      <c r="AZ305" s="32">
        <f>ROUND(VLOOKUP($B305,'3.ข้อมูลงบทดลองปัจจุบัน'!$A$5:$CL$846,51,0),2)</f>
        <v>-115572</v>
      </c>
      <c r="BA305" s="32">
        <f>ROUND(VLOOKUP($B305,'3.ข้อมูลงบทดลองปัจจุบัน'!$A$5:$CL$846,52,0),2)</f>
        <v>-184187.6</v>
      </c>
      <c r="BB305" s="32">
        <f>ROUND(VLOOKUP($B305,'3.ข้อมูลงบทดลองปัจจุบัน'!$A$5:$CL$846,53,0),2)</f>
        <v>-633951.85</v>
      </c>
      <c r="BC305" s="32">
        <f>ROUND(VLOOKUP($B305,'3.ข้อมูลงบทดลองปัจจุบัน'!$A$5:$CL$846,54,0),2)</f>
        <v>0</v>
      </c>
      <c r="BD305" s="32">
        <f>ROUND(VLOOKUP($B305,'3.ข้อมูลงบทดลองปัจจุบัน'!$A$5:$CL$846,55,0),2)</f>
        <v>0</v>
      </c>
      <c r="BE305" s="32">
        <f>ROUND(VLOOKUP($B305,'3.ข้อมูลงบทดลองปัจจุบัน'!$A$5:$CL$846,56,0),2)</f>
        <v>-3472014.8</v>
      </c>
      <c r="BF305" s="32">
        <f>ROUND(VLOOKUP($B305,'3.ข้อมูลงบทดลองปัจจุบัน'!$A$5:$CL$846,57,0),2)</f>
        <v>-4676</v>
      </c>
      <c r="BG305" s="32">
        <f>ROUND(VLOOKUP($B305,'3.ข้อมูลงบทดลองปัจจุบัน'!$A$5:$CL$846,58,0),2)</f>
        <v>-17567.8</v>
      </c>
      <c r="BH305" s="32">
        <f>ROUND(VLOOKUP($B305,'3.ข้อมูลงบทดลองปัจจุบัน'!$A$5:$CL$846,59,0),2)</f>
        <v>-443425.2</v>
      </c>
      <c r="BI305" s="32">
        <f>ROUND(VLOOKUP($B305,'3.ข้อมูลงบทดลองปัจจุบัน'!$A$5:$CL$846,60,0),2)</f>
        <v>-85551</v>
      </c>
      <c r="BJ305" s="32">
        <f>ROUND(VLOOKUP($B305,'3.ข้อมูลงบทดลองปัจจุบัน'!$A$5:$CL$846,61,0),2)</f>
        <v>0</v>
      </c>
      <c r="BK305" s="32">
        <f>ROUND(VLOOKUP($B305,'3.ข้อมูลงบทดลองปัจจุบัน'!$A$5:$CL$846,62,0),2)</f>
        <v>0</v>
      </c>
      <c r="BL305" s="32">
        <f>ROUND(VLOOKUP($B305,'3.ข้อมูลงบทดลองปัจจุบัน'!$A$5:$CL$846,63,0),2)</f>
        <v>0</v>
      </c>
      <c r="BM305" s="32">
        <f>ROUND(VLOOKUP($B305,'3.ข้อมูลงบทดลองปัจจุบัน'!$A$5:$CL$846,64,0),2)</f>
        <v>1438512.4</v>
      </c>
      <c r="BN305" s="32">
        <f>ROUND(VLOOKUP($B305,'3.ข้อมูลงบทดลองปัจจุบัน'!$A$5:$CL$846,65,0),2)</f>
        <v>-424129</v>
      </c>
      <c r="BO305" s="32">
        <f>ROUND(VLOOKUP($B305,'3.ข้อมูลงบทดลองปัจจุบัน'!$A$5:$CL$846,66,0),2)</f>
        <v>-1099158.3</v>
      </c>
      <c r="BP305" s="32">
        <f>ROUND(VLOOKUP($B305,'3.ข้อมูลงบทดลองปัจจุบัน'!$A$5:$CL$846,67,0),2)</f>
        <v>0</v>
      </c>
      <c r="BQ305" s="32">
        <f>ROUND(VLOOKUP($B305,'3.ข้อมูลงบทดลองปัจจุบัน'!$A$5:$CL$846,68,0),2)</f>
        <v>0</v>
      </c>
      <c r="BR305" s="32">
        <f>ROUND(VLOOKUP($B305,'3.ข้อมูลงบทดลองปัจจุบัน'!$A$5:$CL$846,69,0),2)</f>
        <v>-197663.8</v>
      </c>
      <c r="BS305" s="32">
        <f>ROUND(VLOOKUP($B305,'3.ข้อมูลงบทดลองปัจจุบัน'!$A$5:$CL$846,70,0),2)</f>
        <v>-6463728.2000000002</v>
      </c>
      <c r="BT305" s="32">
        <f>ROUND(VLOOKUP($B305,'3.ข้อมูลงบทดลองปัจจุบัน'!$A$5:$CL$846,71,0),2)</f>
        <v>0</v>
      </c>
      <c r="BU305" s="32">
        <f>ROUND(VLOOKUP($B305,'3.ข้อมูลงบทดลองปัจจุบัน'!$A$5:$CL$846,72,0),2)</f>
        <v>0</v>
      </c>
      <c r="BV305" s="32">
        <f>ROUND(VLOOKUP($B305,'3.ข้อมูลงบทดลองปัจจุบัน'!$A$5:$CL$846,73,0),2)</f>
        <v>-1192676</v>
      </c>
      <c r="BW305" s="32">
        <f>ROUND(VLOOKUP($B305,'3.ข้อมูลงบทดลองปัจจุบัน'!$A$5:$CL$846,74,0),2)</f>
        <v>0</v>
      </c>
      <c r="BX305" s="32">
        <f>ROUND(VLOOKUP($B305,'3.ข้อมูลงบทดลองปัจจุบัน'!$A$5:$CL$846,75,0),2)</f>
        <v>0</v>
      </c>
      <c r="BY305" s="32">
        <f>ROUND(VLOOKUP($B305,'3.ข้อมูลงบทดลองปัจจุบัน'!$A$5:$CL$846,76,0),2)</f>
        <v>0</v>
      </c>
      <c r="BZ305" s="32">
        <f>ROUND(VLOOKUP($B305,'3.ข้อมูลงบทดลองปัจจุบัน'!$A$5:$CL$846,77,0),2)</f>
        <v>-39782.6</v>
      </c>
      <c r="CA305" s="32">
        <f>ROUND(VLOOKUP($B305,'3.ข้อมูลงบทดลองปัจจุบัน'!$A$5:$CL$846,78,0),2)</f>
        <v>-1095929.3999999999</v>
      </c>
      <c r="CB305" s="32">
        <f>ROUND(VLOOKUP($B305,'3.ข้อมูลงบทดลองปัจจุบัน'!$A$5:$CL$846,79,0),2)</f>
        <v>-201484.2</v>
      </c>
      <c r="CC305" s="32">
        <f>ROUND(VLOOKUP($B305,'3.ข้อมูลงบทดลองปัจจุบัน'!$A$5:$CL$846,80,0),2)</f>
        <v>0</v>
      </c>
      <c r="CD305" s="32">
        <f>ROUND(VLOOKUP($B305,'3.ข้อมูลงบทดลองปัจจุบัน'!$A$5:$CL$846,81,0),2)</f>
        <v>-1556103.65</v>
      </c>
      <c r="CE305" s="32">
        <f>ROUND(VLOOKUP($B305,'3.ข้อมูลงบทดลองปัจจุบัน'!$A$5:$CL$846,82,0),2)</f>
        <v>-4802737.2</v>
      </c>
      <c r="CF305" s="32">
        <f>ROUND(VLOOKUP($B305,'3.ข้อมูลงบทดลองปัจจุบัน'!$A$5:$CL$846,83,0),2)</f>
        <v>-163766.79999999999</v>
      </c>
      <c r="CG305" s="32">
        <f>ROUND(VLOOKUP($B305,'3.ข้อมูลงบทดลองปัจจุบัน'!$A$5:$CL$846,84,0),2)</f>
        <v>-14961</v>
      </c>
      <c r="CH305" s="32">
        <f>ROUND(VLOOKUP($B305,'3.ข้อมูลงบทดลองปัจจุบัน'!$A$5:$CL$846,85,0),2)</f>
        <v>-404755</v>
      </c>
      <c r="CI305" s="32">
        <f>ROUND(VLOOKUP($B305,'3.ข้อมูลงบทดลองปัจจุบัน'!$A$5:$CL$846,86,0),2)</f>
        <v>0</v>
      </c>
      <c r="CJ305" s="32">
        <f>ROUND(VLOOKUP($B305,'3.ข้อมูลงบทดลองปัจจุบัน'!$A$5:$CL$846,87,0),2)</f>
        <v>0</v>
      </c>
      <c r="CK305" s="32">
        <f>ROUND(VLOOKUP($B305,'3.ข้อมูลงบทดลองปัจจุบัน'!$A$5:$CL$846,88,0),2)</f>
        <v>-648028.9</v>
      </c>
      <c r="CL305" s="32">
        <f>ROUND(VLOOKUP($B305,'3.ข้อมูลงบทดลองปัจจุบัน'!$A$5:$CL$846,89,0),2)</f>
        <v>-133998.39999999999</v>
      </c>
      <c r="CM305" s="32">
        <f>ROUND(VLOOKUP($B305,'3.ข้อมูลงบทดลองปัจจุบัน'!$A$5:$CL$846,90,0),2)</f>
        <v>0</v>
      </c>
      <c r="CO305" s="75"/>
    </row>
    <row r="306" spans="1:93" x14ac:dyDescent="0.7">
      <c r="A306" s="119" t="s">
        <v>2332</v>
      </c>
      <c r="B306" s="101" t="s">
        <v>523</v>
      </c>
      <c r="C306" s="120" t="s">
        <v>1237</v>
      </c>
      <c r="D306" s="32">
        <f>ROUND(VLOOKUP($B306,'3.ข้อมูลงบทดลองปัจจุบัน'!$A$5:$CL$846,3,0),2)</f>
        <v>3260262.9</v>
      </c>
      <c r="E306" s="32">
        <f>ROUND(VLOOKUP($B306,'3.ข้อมูลงบทดลองปัจจุบัน'!$A$5:$CL$846,4,0),2)</f>
        <v>12548190.15</v>
      </c>
      <c r="F306" s="32">
        <f>ROUND(VLOOKUP($B306,'3.ข้อมูลงบทดลองปัจจุบัน'!$A$5:$CL$846,5,0),2)</f>
        <v>173978.9</v>
      </c>
      <c r="G306" s="32">
        <f>ROUND(VLOOKUP($B306,'3.ข้อมูลงบทดลองปัจจุบัน'!$A$5:$CL$846,6,0),2)</f>
        <v>0</v>
      </c>
      <c r="H306" s="32">
        <f>ROUND(VLOOKUP($B306,'3.ข้อมูลงบทดลองปัจจุบัน'!$A$5:$CL$846,7,0),2)</f>
        <v>757895.6</v>
      </c>
      <c r="I306" s="32">
        <f>ROUND(VLOOKUP($B306,'3.ข้อมูลงบทดลองปัจจุบัน'!$A$5:$CL$846,8,0),2)</f>
        <v>0</v>
      </c>
      <c r="J306" s="32">
        <f>ROUND(VLOOKUP($B306,'3.ข้อมูลงบทดลองปัจจุบัน'!$A$5:$CL$846,9,0),2)</f>
        <v>0</v>
      </c>
      <c r="K306" s="32">
        <f>ROUND(VLOOKUP($B306,'3.ข้อมูลงบทดลองปัจจุบัน'!$A$5:$CL$846,10,0),2)</f>
        <v>49883.199999999997</v>
      </c>
      <c r="L306" s="32">
        <f>ROUND(VLOOKUP($B306,'3.ข้อมูลงบทดลองปัจจุบัน'!$A$5:$CL$846,11,0),2)</f>
        <v>286511.8</v>
      </c>
      <c r="M306" s="32">
        <f>ROUND(VLOOKUP($B306,'3.ข้อมูลงบทดลองปัจจุบัน'!$A$5:$CL$846,12,0),2)</f>
        <v>0</v>
      </c>
      <c r="N306" s="32">
        <f>ROUND(VLOOKUP($B306,'3.ข้อมูลงบทดลองปัจจุบัน'!$A$5:$CL$846,13,0),2)</f>
        <v>0</v>
      </c>
      <c r="O306" s="32">
        <f>ROUND(VLOOKUP($B306,'3.ข้อมูลงบทดลองปัจจุบัน'!$A$5:$CL$846,14,0),2)</f>
        <v>0</v>
      </c>
      <c r="P306" s="32">
        <f>ROUND(VLOOKUP($B306,'3.ข้อมูลงบทดลองปัจจุบัน'!$A$5:$CL$846,15,0),2)</f>
        <v>215686.95</v>
      </c>
      <c r="Q306" s="32">
        <f>ROUND(VLOOKUP($B306,'3.ข้อมูลงบทดลองปัจจุบัน'!$A$5:$CL$846,16,0),2)</f>
        <v>98047</v>
      </c>
      <c r="R306" s="32">
        <f>ROUND(VLOOKUP($B306,'3.ข้อมูลงบทดลองปัจจุบัน'!$A$5:$CL$846,17,0),2)</f>
        <v>34894</v>
      </c>
      <c r="S306" s="32">
        <f>ROUND(VLOOKUP($B306,'3.ข้อมูลงบทดลองปัจจุบัน'!$A$5:$CL$846,18,0),2)</f>
        <v>0</v>
      </c>
      <c r="T306" s="32">
        <f>ROUND(VLOOKUP($B306,'3.ข้อมูลงบทดลองปัจจุบัน'!$A$5:$CL$846,19,0),2)</f>
        <v>223553.75</v>
      </c>
      <c r="U306" s="32">
        <f>ROUND(VLOOKUP($B306,'3.ข้อมูลงบทดลองปัจจุบัน'!$A$5:$CL$846,20,0),2)</f>
        <v>53663</v>
      </c>
      <c r="V306" s="32">
        <f>ROUND(VLOOKUP($B306,'3.ข้อมูลงบทดลองปัจจุบัน'!$A$5:$CL$846,21,0),2)</f>
        <v>0</v>
      </c>
      <c r="W306" s="32">
        <f>ROUND(VLOOKUP($B306,'3.ข้อมูลงบทดลองปัจจุบัน'!$A$5:$CL$846,22,0),2)</f>
        <v>16942.599999999999</v>
      </c>
      <c r="X306" s="32">
        <f>ROUND(VLOOKUP($B306,'3.ข้อมูลงบทดลองปัจจุบัน'!$A$5:$CL$846,23,0),2)</f>
        <v>11638.8</v>
      </c>
      <c r="Y306" s="32">
        <f>ROUND(VLOOKUP($B306,'3.ข้อมูลงบทดลองปัจจุบัน'!$A$5:$CL$846,24,0),2)</f>
        <v>469355.64</v>
      </c>
      <c r="Z306" s="32">
        <f>ROUND(VLOOKUP($B306,'3.ข้อมูลงบทดลองปัจจุบัน'!$A$5:$CL$846,25,0),2)</f>
        <v>292280.58</v>
      </c>
      <c r="AA306" s="32">
        <f>ROUND(VLOOKUP($B306,'3.ข้อมูลงบทดลองปัจจุบัน'!$A$5:$CL$846,26,0),2)</f>
        <v>237481.2</v>
      </c>
      <c r="AB306" s="32">
        <f>ROUND(VLOOKUP($B306,'3.ข้อมูลงบทดลองปัจจุบัน'!$A$5:$CL$846,27,0),2)</f>
        <v>0</v>
      </c>
      <c r="AC306" s="32">
        <f>ROUND(VLOOKUP($B306,'3.ข้อมูลงบทดลองปัจจุบัน'!$A$5:$CL$846,28,0),2)</f>
        <v>0</v>
      </c>
      <c r="AD306" s="32">
        <f>ROUND(VLOOKUP($B306,'3.ข้อมูลงบทดลองปัจจุบัน'!$A$5:$CL$846,29,0),2)</f>
        <v>0</v>
      </c>
      <c r="AE306" s="32">
        <f>ROUND(VLOOKUP($B306,'3.ข้อมูลงบทดลองปัจจุบัน'!$A$5:$CL$846,30,0),2)</f>
        <v>226663.7</v>
      </c>
      <c r="AF306" s="32">
        <f>ROUND(VLOOKUP($B306,'3.ข้อมูลงบทดลองปัจจุบัน'!$A$5:$CL$846,31,0),2)</f>
        <v>2461.58</v>
      </c>
      <c r="AG306" s="32">
        <f>ROUND(VLOOKUP($B306,'3.ข้อมูลงบทดลองปัจจุบัน'!$A$5:$CL$846,32,0),2)</f>
        <v>-62415.68</v>
      </c>
      <c r="AH306" s="32">
        <f>ROUND(VLOOKUP($B306,'3.ข้อมูลงบทดลองปัจจุบัน'!$A$5:$CL$846,33,0),2)</f>
        <v>0</v>
      </c>
      <c r="AI306" s="32">
        <f>ROUND(VLOOKUP($B306,'3.ข้อมูลงบทดลองปัจจุบัน'!$A$5:$CL$846,34,0),2)</f>
        <v>626.6</v>
      </c>
      <c r="AJ306" s="32">
        <f>ROUND(VLOOKUP($B306,'3.ข้อมูลงบทดลองปัจจุบัน'!$A$5:$CL$846,35,0),2)</f>
        <v>81356.31</v>
      </c>
      <c r="AK306" s="32">
        <f>ROUND(VLOOKUP($B306,'3.ข้อมูลงบทดลองปัจจุบัน'!$A$5:$CL$846,36,0),2)</f>
        <v>9772.94</v>
      </c>
      <c r="AL306" s="32">
        <f>ROUND(VLOOKUP($B306,'3.ข้อมูลงบทดลองปัจจุบัน'!$A$5:$CL$846,37,0),2)</f>
        <v>73896.5</v>
      </c>
      <c r="AM306" s="32">
        <f>ROUND(VLOOKUP($B306,'3.ข้อมูลงบทดลองปัจจุบัน'!$A$5:$CL$846,38,0),2)</f>
        <v>127854</v>
      </c>
      <c r="AN306" s="32">
        <f>ROUND(VLOOKUP($B306,'3.ข้อมูลงบทดลองปัจจุบัน'!$A$5:$CL$846,39,0),2)</f>
        <v>304884.09999999998</v>
      </c>
      <c r="AO306" s="32">
        <f>ROUND(VLOOKUP($B306,'3.ข้อมูลงบทดลองปัจจุบัน'!$A$5:$CL$846,40,0),2)</f>
        <v>2369481</v>
      </c>
      <c r="AP306" s="32">
        <f>ROUND(VLOOKUP($B306,'3.ข้อมูลงบทดลองปัจจุบัน'!$A$5:$CL$846,41,0),2)</f>
        <v>482009.85</v>
      </c>
      <c r="AQ306" s="32">
        <f>ROUND(VLOOKUP($B306,'3.ข้อมูลงบทดลองปัจจุบัน'!$A$5:$CL$846,42,0),2)</f>
        <v>0</v>
      </c>
      <c r="AR306" s="32">
        <f>ROUND(VLOOKUP($B306,'3.ข้อมูลงบทดลองปัจจุบัน'!$A$5:$CL$846,43,0),2)</f>
        <v>1481477.69</v>
      </c>
      <c r="AS306" s="32">
        <f>ROUND(VLOOKUP($B306,'3.ข้อมูลงบทดลองปัจจุบัน'!$A$5:$CL$846,44,0),2)</f>
        <v>190327.94</v>
      </c>
      <c r="AT306" s="32">
        <f>ROUND(VLOOKUP($B306,'3.ข้อมูลงบทดลองปัจจุบัน'!$A$5:$CL$846,45,0),2)</f>
        <v>0</v>
      </c>
      <c r="AU306" s="32">
        <f>ROUND(VLOOKUP($B306,'3.ข้อมูลงบทดลองปัจจุบัน'!$A$5:$CL$846,46,0),2)</f>
        <v>3466.57</v>
      </c>
      <c r="AV306" s="32">
        <f>ROUND(VLOOKUP($B306,'3.ข้อมูลงบทดลองปัจจุบัน'!$A$5:$CL$846,47,0),2)</f>
        <v>131287.5</v>
      </c>
      <c r="AW306" s="32">
        <f>ROUND(VLOOKUP($B306,'3.ข้อมูลงบทดลองปัจจุบัน'!$A$5:$CL$846,48,0),2)</f>
        <v>7794.8</v>
      </c>
      <c r="AX306" s="32">
        <f>ROUND(VLOOKUP($B306,'3.ข้อมูลงบทดลองปัจจุบัน'!$A$5:$CL$846,49,0),2)</f>
        <v>0</v>
      </c>
      <c r="AY306" s="32">
        <f>ROUND(VLOOKUP($B306,'3.ข้อมูลงบทดลองปัจจุบัน'!$A$5:$CL$846,50,0),2)</f>
        <v>111781.78</v>
      </c>
      <c r="AZ306" s="32">
        <f>ROUND(VLOOKUP($B306,'3.ข้อมูลงบทดลองปัจจุบัน'!$A$5:$CL$846,51,0),2)</f>
        <v>357431.4</v>
      </c>
      <c r="BA306" s="32">
        <f>ROUND(VLOOKUP($B306,'3.ข้อมูลงบทดลองปัจจุบัน'!$A$5:$CL$846,52,0),2)</f>
        <v>53308.800000000003</v>
      </c>
      <c r="BB306" s="32">
        <f>ROUND(VLOOKUP($B306,'3.ข้อมูลงบทดลองปัจจุบัน'!$A$5:$CL$846,53,0),2)</f>
        <v>0</v>
      </c>
      <c r="BC306" s="32">
        <f>ROUND(VLOOKUP($B306,'3.ข้อมูลงบทดลองปัจจุบัน'!$A$5:$CL$846,54,0),2)</f>
        <v>0</v>
      </c>
      <c r="BD306" s="32">
        <f>ROUND(VLOOKUP($B306,'3.ข้อมูลงบทดลองปัจจุบัน'!$A$5:$CL$846,55,0),2)</f>
        <v>0</v>
      </c>
      <c r="BE306" s="32">
        <f>ROUND(VLOOKUP($B306,'3.ข้อมูลงบทดลองปัจจุบัน'!$A$5:$CL$846,56,0),2)</f>
        <v>166283.5</v>
      </c>
      <c r="BF306" s="32">
        <f>ROUND(VLOOKUP($B306,'3.ข้อมูลงบทดลองปัจจุบัน'!$A$5:$CL$846,57,0),2)</f>
        <v>6705.3</v>
      </c>
      <c r="BG306" s="32">
        <f>ROUND(VLOOKUP($B306,'3.ข้อมูลงบทดลองปัจจุบัน'!$A$5:$CL$846,58,0),2)</f>
        <v>564030.6</v>
      </c>
      <c r="BH306" s="32">
        <f>ROUND(VLOOKUP($B306,'3.ข้อมูลงบทดลองปัจจุบัน'!$A$5:$CL$846,59,0),2)</f>
        <v>260119.9</v>
      </c>
      <c r="BI306" s="32">
        <f>ROUND(VLOOKUP($B306,'3.ข้อมูลงบทดลองปัจจุบัน'!$A$5:$CL$846,60,0),2)</f>
        <v>80777.33</v>
      </c>
      <c r="BJ306" s="32">
        <f>ROUND(VLOOKUP($B306,'3.ข้อมูลงบทดลองปัจจุบัน'!$A$5:$CL$846,61,0),2)</f>
        <v>0</v>
      </c>
      <c r="BK306" s="32">
        <f>ROUND(VLOOKUP($B306,'3.ข้อมูลงบทดลองปัจจุบัน'!$A$5:$CL$846,62,0),2)</f>
        <v>0</v>
      </c>
      <c r="BL306" s="32">
        <f>ROUND(VLOOKUP($B306,'3.ข้อมูลงบทดลองปัจจุบัน'!$A$5:$CL$846,63,0),2)</f>
        <v>0</v>
      </c>
      <c r="BM306" s="32">
        <f>ROUND(VLOOKUP($B306,'3.ข้อมูลงบทดลองปัจจุบัน'!$A$5:$CL$846,64,0),2)</f>
        <v>0</v>
      </c>
      <c r="BN306" s="32">
        <f>ROUND(VLOOKUP($B306,'3.ข้อมูลงบทดลองปัจจุบัน'!$A$5:$CL$846,65,0),2)</f>
        <v>2102532.6</v>
      </c>
      <c r="BO306" s="32">
        <f>ROUND(VLOOKUP($B306,'3.ข้อมูลงบทดลองปัจจุบัน'!$A$5:$CL$846,66,0),2)</f>
        <v>2081976.7</v>
      </c>
      <c r="BP306" s="32">
        <f>ROUND(VLOOKUP($B306,'3.ข้อมูลงบทดลองปัจจุบัน'!$A$5:$CL$846,67,0),2)</f>
        <v>0</v>
      </c>
      <c r="BQ306" s="32">
        <f>ROUND(VLOOKUP($B306,'3.ข้อมูลงบทดลองปัจจุบัน'!$A$5:$CL$846,68,0),2)</f>
        <v>0</v>
      </c>
      <c r="BR306" s="32">
        <f>ROUND(VLOOKUP($B306,'3.ข้อมูลงบทดลองปัจจุบัน'!$A$5:$CL$846,69,0),2)</f>
        <v>12441.6</v>
      </c>
      <c r="BS306" s="32">
        <f>ROUND(VLOOKUP($B306,'3.ข้อมูลงบทดลองปัจจุบัน'!$A$5:$CL$846,70,0),2)</f>
        <v>1212336.3</v>
      </c>
      <c r="BT306" s="32">
        <f>ROUND(VLOOKUP($B306,'3.ข้อมูลงบทดลองปัจจุบัน'!$A$5:$CL$846,71,0),2)</f>
        <v>0</v>
      </c>
      <c r="BU306" s="32">
        <f>ROUND(VLOOKUP($B306,'3.ข้อมูลงบทดลองปัจจุบัน'!$A$5:$CL$846,72,0),2)</f>
        <v>0</v>
      </c>
      <c r="BV306" s="32">
        <f>ROUND(VLOOKUP($B306,'3.ข้อมูลงบทดลองปัจจุบัน'!$A$5:$CL$846,73,0),2)</f>
        <v>1210592.74</v>
      </c>
      <c r="BW306" s="32">
        <f>ROUND(VLOOKUP($B306,'3.ข้อมูลงบทดลองปัจจุบัน'!$A$5:$CL$846,74,0),2)</f>
        <v>1291735</v>
      </c>
      <c r="BX306" s="32">
        <f>ROUND(VLOOKUP($B306,'3.ข้อมูลงบทดลองปัจจุบัน'!$A$5:$CL$846,75,0),2)</f>
        <v>0</v>
      </c>
      <c r="BY306" s="32">
        <f>ROUND(VLOOKUP($B306,'3.ข้อมูลงบทดลองปัจจุบัน'!$A$5:$CL$846,76,0),2)</f>
        <v>30602</v>
      </c>
      <c r="BZ306" s="32">
        <f>ROUND(VLOOKUP($B306,'3.ข้อมูลงบทดลองปัจจุบัน'!$A$5:$CL$846,77,0),2)</f>
        <v>63063.7</v>
      </c>
      <c r="CA306" s="32">
        <f>ROUND(VLOOKUP($B306,'3.ข้อมูลงบทดลองปัจจุบัน'!$A$5:$CL$846,78,0),2)</f>
        <v>87012</v>
      </c>
      <c r="CB306" s="32">
        <f>ROUND(VLOOKUP($B306,'3.ข้อมูลงบทดลองปัจจุบัน'!$A$5:$CL$846,79,0),2)</f>
        <v>112576.6</v>
      </c>
      <c r="CC306" s="32">
        <f>ROUND(VLOOKUP($B306,'3.ข้อมูลงบทดลองปัจจุบัน'!$A$5:$CL$846,80,0),2)</f>
        <v>651610.68000000005</v>
      </c>
      <c r="CD306" s="32">
        <f>ROUND(VLOOKUP($B306,'3.ข้อมูลงบทดลองปัจจุบัน'!$A$5:$CL$846,81,0),2)</f>
        <v>436397.5</v>
      </c>
      <c r="CE306" s="32">
        <f>ROUND(VLOOKUP($B306,'3.ข้อมูลงบทดลองปัจจุบัน'!$A$5:$CL$846,82,0),2)</f>
        <v>0</v>
      </c>
      <c r="CF306" s="32">
        <f>ROUND(VLOOKUP($B306,'3.ข้อมูลงบทดลองปัจจุบัน'!$A$5:$CL$846,83,0),2)</f>
        <v>353110.3</v>
      </c>
      <c r="CG306" s="32">
        <f>ROUND(VLOOKUP($B306,'3.ข้อมูลงบทดลองปัจจุบัน'!$A$5:$CL$846,84,0),2)</f>
        <v>35706</v>
      </c>
      <c r="CH306" s="32">
        <f>ROUND(VLOOKUP($B306,'3.ข้อมูลงบทดลองปัจจุบัน'!$A$5:$CL$846,85,0),2)</f>
        <v>749899.95</v>
      </c>
      <c r="CI306" s="32">
        <f>ROUND(VLOOKUP($B306,'3.ข้อมูลงบทดลองปัจจุบัน'!$A$5:$CL$846,86,0),2)</f>
        <v>119539</v>
      </c>
      <c r="CJ306" s="32">
        <f>ROUND(VLOOKUP($B306,'3.ข้อมูลงบทดลองปัจจุบัน'!$A$5:$CL$846,87,0),2)</f>
        <v>24779</v>
      </c>
      <c r="CK306" s="32">
        <f>ROUND(VLOOKUP($B306,'3.ข้อมูลงบทดลองปัจจุบัน'!$A$5:$CL$846,88,0),2)</f>
        <v>178105.2</v>
      </c>
      <c r="CL306" s="32">
        <f>ROUND(VLOOKUP($B306,'3.ข้อมูลงบทดลองปัจจุบัน'!$A$5:$CL$846,89,0),2)</f>
        <v>1350624.99</v>
      </c>
      <c r="CM306" s="32">
        <f>ROUND(VLOOKUP($B306,'3.ข้อมูลงบทดลองปัจจุบัน'!$A$5:$CL$846,90,0),2)</f>
        <v>56952</v>
      </c>
      <c r="CO306" s="75"/>
    </row>
    <row r="307" spans="1:93" x14ac:dyDescent="0.7">
      <c r="A307" s="119" t="s">
        <v>2332</v>
      </c>
      <c r="B307" s="101" t="s">
        <v>524</v>
      </c>
      <c r="C307" s="120" t="s">
        <v>525</v>
      </c>
      <c r="D307" s="32">
        <f>ROUND(VLOOKUP($B307,'3.ข้อมูลงบทดลองปัจจุบัน'!$A$5:$CL$846,3,0),2)</f>
        <v>802218.42</v>
      </c>
      <c r="E307" s="32">
        <f>ROUND(VLOOKUP($B307,'3.ข้อมูลงบทดลองปัจจุบัน'!$A$5:$CL$846,4,0),2)</f>
        <v>0</v>
      </c>
      <c r="F307" s="32">
        <f>ROUND(VLOOKUP($B307,'3.ข้อมูลงบทดลองปัจจุบัน'!$A$5:$CL$846,5,0),2)</f>
        <v>0</v>
      </c>
      <c r="G307" s="32">
        <f>ROUND(VLOOKUP($B307,'3.ข้อมูลงบทดลองปัจจุบัน'!$A$5:$CL$846,6,0),2)</f>
        <v>0</v>
      </c>
      <c r="H307" s="32">
        <f>ROUND(VLOOKUP($B307,'3.ข้อมูลงบทดลองปัจจุบัน'!$A$5:$CL$846,7,0),2)</f>
        <v>0</v>
      </c>
      <c r="I307" s="32">
        <f>ROUND(VLOOKUP($B307,'3.ข้อมูลงบทดลองปัจจุบัน'!$A$5:$CL$846,8,0),2)</f>
        <v>0</v>
      </c>
      <c r="J307" s="32">
        <f>ROUND(VLOOKUP($B307,'3.ข้อมูลงบทดลองปัจจุบัน'!$A$5:$CL$846,9,0),2)</f>
        <v>0</v>
      </c>
      <c r="K307" s="32">
        <f>ROUND(VLOOKUP($B307,'3.ข้อมูลงบทดลองปัจจุบัน'!$A$5:$CL$846,10,0),2)</f>
        <v>0</v>
      </c>
      <c r="L307" s="32">
        <f>ROUND(VLOOKUP($B307,'3.ข้อมูลงบทดลองปัจจุบัน'!$A$5:$CL$846,11,0),2)</f>
        <v>0</v>
      </c>
      <c r="M307" s="32">
        <f>ROUND(VLOOKUP($B307,'3.ข้อมูลงบทดลองปัจจุบัน'!$A$5:$CL$846,12,0),2)</f>
        <v>0</v>
      </c>
      <c r="N307" s="32">
        <f>ROUND(VLOOKUP($B307,'3.ข้อมูลงบทดลองปัจจุบัน'!$A$5:$CL$846,13,0),2)</f>
        <v>0</v>
      </c>
      <c r="O307" s="32">
        <f>ROUND(VLOOKUP($B307,'3.ข้อมูลงบทดลองปัจจุบัน'!$A$5:$CL$846,14,0),2)</f>
        <v>0</v>
      </c>
      <c r="P307" s="32">
        <f>ROUND(VLOOKUP($B307,'3.ข้อมูลงบทดลองปัจจุบัน'!$A$5:$CL$846,15,0),2)</f>
        <v>2428064</v>
      </c>
      <c r="Q307" s="32">
        <f>ROUND(VLOOKUP($B307,'3.ข้อมูลงบทดลองปัจจุบัน'!$A$5:$CL$846,16,0),2)</f>
        <v>0</v>
      </c>
      <c r="R307" s="32">
        <f>ROUND(VLOOKUP($B307,'3.ข้อมูลงบทดลองปัจจุบัน'!$A$5:$CL$846,17,0),2)</f>
        <v>31668.400000000001</v>
      </c>
      <c r="S307" s="32">
        <f>ROUND(VLOOKUP($B307,'3.ข้อมูลงบทดลองปัจจุบัน'!$A$5:$CL$846,18,0),2)</f>
        <v>0</v>
      </c>
      <c r="T307" s="32">
        <f>ROUND(VLOOKUP($B307,'3.ข้อมูลงบทดลองปัจจุบัน'!$A$5:$CL$846,19,0),2)</f>
        <v>0</v>
      </c>
      <c r="U307" s="32">
        <f>ROUND(VLOOKUP($B307,'3.ข้อมูลงบทดลองปัจจุบัน'!$A$5:$CL$846,20,0),2)</f>
        <v>0</v>
      </c>
      <c r="V307" s="32">
        <f>ROUND(VLOOKUP($B307,'3.ข้อมูลงบทดลองปัจจุบัน'!$A$5:$CL$846,21,0),2)</f>
        <v>0</v>
      </c>
      <c r="W307" s="32">
        <f>ROUND(VLOOKUP($B307,'3.ข้อมูลงบทดลองปัจจุบัน'!$A$5:$CL$846,22,0),2)</f>
        <v>0</v>
      </c>
      <c r="X307" s="32">
        <f>ROUND(VLOOKUP($B307,'3.ข้อมูลงบทดลองปัจจุบัน'!$A$5:$CL$846,23,0),2)</f>
        <v>893220</v>
      </c>
      <c r="Y307" s="32">
        <f>ROUND(VLOOKUP($B307,'3.ข้อมูลงบทดลองปัจจุบัน'!$A$5:$CL$846,24,0),2)</f>
        <v>0</v>
      </c>
      <c r="Z307" s="32">
        <f>ROUND(VLOOKUP($B307,'3.ข้อมูลงบทดลองปัจจุบัน'!$A$5:$CL$846,25,0),2)</f>
        <v>0</v>
      </c>
      <c r="AA307" s="32">
        <f>ROUND(VLOOKUP($B307,'3.ข้อมูลงบทดลองปัจจุบัน'!$A$5:$CL$846,26,0),2)</f>
        <v>0</v>
      </c>
      <c r="AB307" s="32">
        <f>ROUND(VLOOKUP($B307,'3.ข้อมูลงบทดลองปัจจุบัน'!$A$5:$CL$846,27,0),2)</f>
        <v>0</v>
      </c>
      <c r="AC307" s="32">
        <f>ROUND(VLOOKUP($B307,'3.ข้อมูลงบทดลองปัจจุบัน'!$A$5:$CL$846,28,0),2)</f>
        <v>0</v>
      </c>
      <c r="AD307" s="32">
        <f>ROUND(VLOOKUP($B307,'3.ข้อมูลงบทดลองปัจจุบัน'!$A$5:$CL$846,29,0),2)</f>
        <v>0</v>
      </c>
      <c r="AE307" s="32">
        <f>ROUND(VLOOKUP($B307,'3.ข้อมูลงบทดลองปัจจุบัน'!$A$5:$CL$846,30,0),2)</f>
        <v>0</v>
      </c>
      <c r="AF307" s="32">
        <f>ROUND(VLOOKUP($B307,'3.ข้อมูลงบทดลองปัจจุบัน'!$A$5:$CL$846,31,0),2)</f>
        <v>0</v>
      </c>
      <c r="AG307" s="32">
        <f>ROUND(VLOOKUP($B307,'3.ข้อมูลงบทดลองปัจจุบัน'!$A$5:$CL$846,32,0),2)</f>
        <v>0</v>
      </c>
      <c r="AH307" s="32">
        <f>ROUND(VLOOKUP($B307,'3.ข้อมูลงบทดลองปัจจุบัน'!$A$5:$CL$846,33,0),2)</f>
        <v>0</v>
      </c>
      <c r="AI307" s="32">
        <f>ROUND(VLOOKUP($B307,'3.ข้อมูลงบทดลองปัจจุบัน'!$A$5:$CL$846,34,0),2)</f>
        <v>0</v>
      </c>
      <c r="AJ307" s="32">
        <f>ROUND(VLOOKUP($B307,'3.ข้อมูลงบทดลองปัจจุบัน'!$A$5:$CL$846,35,0),2)</f>
        <v>0</v>
      </c>
      <c r="AK307" s="32">
        <f>ROUND(VLOOKUP($B307,'3.ข้อมูลงบทดลองปัจจุบัน'!$A$5:$CL$846,36,0),2)</f>
        <v>0</v>
      </c>
      <c r="AL307" s="32">
        <f>ROUND(VLOOKUP($B307,'3.ข้อมูลงบทดลองปัจจุบัน'!$A$5:$CL$846,37,0),2)</f>
        <v>4929000</v>
      </c>
      <c r="AM307" s="32">
        <f>ROUND(VLOOKUP($B307,'3.ข้อมูลงบทดลองปัจจุบัน'!$A$5:$CL$846,38,0),2)</f>
        <v>0</v>
      </c>
      <c r="AN307" s="32">
        <f>ROUND(VLOOKUP($B307,'3.ข้อมูลงบทดลองปัจจุบัน'!$A$5:$CL$846,39,0),2)</f>
        <v>0</v>
      </c>
      <c r="AO307" s="32">
        <f>ROUND(VLOOKUP($B307,'3.ข้อมูลงบทดลองปัจจุบัน'!$A$5:$CL$846,40,0),2)</f>
        <v>0</v>
      </c>
      <c r="AP307" s="32">
        <f>ROUND(VLOOKUP($B307,'3.ข้อมูลงบทดลองปัจจุบัน'!$A$5:$CL$846,41,0),2)</f>
        <v>0</v>
      </c>
      <c r="AQ307" s="32">
        <f>ROUND(VLOOKUP($B307,'3.ข้อมูลงบทดลองปัจจุบัน'!$A$5:$CL$846,42,0),2)</f>
        <v>0</v>
      </c>
      <c r="AR307" s="32">
        <f>ROUND(VLOOKUP($B307,'3.ข้อมูลงบทดลองปัจจุบัน'!$A$5:$CL$846,43,0),2)</f>
        <v>0</v>
      </c>
      <c r="AS307" s="32">
        <f>ROUND(VLOOKUP($B307,'3.ข้อมูลงบทดลองปัจจุบัน'!$A$5:$CL$846,44,0),2)</f>
        <v>0</v>
      </c>
      <c r="AT307" s="32">
        <f>ROUND(VLOOKUP($B307,'3.ข้อมูลงบทดลองปัจจุบัน'!$A$5:$CL$846,45,0),2)</f>
        <v>0</v>
      </c>
      <c r="AU307" s="32">
        <f>ROUND(VLOOKUP($B307,'3.ข้อมูลงบทดลองปัจจุบัน'!$A$5:$CL$846,46,0),2)</f>
        <v>0</v>
      </c>
      <c r="AV307" s="32">
        <f>ROUND(VLOOKUP($B307,'3.ข้อมูลงบทดลองปัจจุบัน'!$A$5:$CL$846,47,0),2)</f>
        <v>0</v>
      </c>
      <c r="AW307" s="32">
        <f>ROUND(VLOOKUP($B307,'3.ข้อมูลงบทดลองปัจจุบัน'!$A$5:$CL$846,48,0),2)</f>
        <v>0</v>
      </c>
      <c r="AX307" s="32">
        <f>ROUND(VLOOKUP($B307,'3.ข้อมูลงบทดลองปัจจุบัน'!$A$5:$CL$846,49,0),2)</f>
        <v>70000</v>
      </c>
      <c r="AY307" s="32">
        <f>ROUND(VLOOKUP($B307,'3.ข้อมูลงบทดลองปัจจุบัน'!$A$5:$CL$846,50,0),2)</f>
        <v>0</v>
      </c>
      <c r="AZ307" s="32">
        <f>ROUND(VLOOKUP($B307,'3.ข้อมูลงบทดลองปัจจุบัน'!$A$5:$CL$846,51,0),2)</f>
        <v>0</v>
      </c>
      <c r="BA307" s="32">
        <f>ROUND(VLOOKUP($B307,'3.ข้อมูลงบทดลองปัจจุบัน'!$A$5:$CL$846,52,0),2)</f>
        <v>0</v>
      </c>
      <c r="BB307" s="32">
        <f>ROUND(VLOOKUP($B307,'3.ข้อมูลงบทดลองปัจจุบัน'!$A$5:$CL$846,53,0),2)</f>
        <v>3110803.74</v>
      </c>
      <c r="BC307" s="32">
        <f>ROUND(VLOOKUP($B307,'3.ข้อมูลงบทดลองปัจจุบัน'!$A$5:$CL$846,54,0),2)</f>
        <v>0</v>
      </c>
      <c r="BD307" s="32">
        <f>ROUND(VLOOKUP($B307,'3.ข้อมูลงบทดลองปัจจุบัน'!$A$5:$CL$846,55,0),2)</f>
        <v>0</v>
      </c>
      <c r="BE307" s="32">
        <f>ROUND(VLOOKUP($B307,'3.ข้อมูลงบทดลองปัจจุบัน'!$A$5:$CL$846,56,0),2)</f>
        <v>0</v>
      </c>
      <c r="BF307" s="32">
        <f>ROUND(VLOOKUP($B307,'3.ข้อมูลงบทดลองปัจจุบัน'!$A$5:$CL$846,57,0),2)</f>
        <v>0</v>
      </c>
      <c r="BG307" s="32">
        <f>ROUND(VLOOKUP($B307,'3.ข้อมูลงบทดลองปัจจุบัน'!$A$5:$CL$846,58,0),2)</f>
        <v>0</v>
      </c>
      <c r="BH307" s="32">
        <f>ROUND(VLOOKUP($B307,'3.ข้อมูลงบทดลองปัจจุบัน'!$A$5:$CL$846,59,0),2)</f>
        <v>0</v>
      </c>
      <c r="BI307" s="32">
        <f>ROUND(VLOOKUP($B307,'3.ข้อมูลงบทดลองปัจจุบัน'!$A$5:$CL$846,60,0),2)</f>
        <v>0</v>
      </c>
      <c r="BJ307" s="32">
        <f>ROUND(VLOOKUP($B307,'3.ข้อมูลงบทดลองปัจจุบัน'!$A$5:$CL$846,61,0),2)</f>
        <v>0</v>
      </c>
      <c r="BK307" s="32">
        <f>ROUND(VLOOKUP($B307,'3.ข้อมูลงบทดลองปัจจุบัน'!$A$5:$CL$846,62,0),2)</f>
        <v>0</v>
      </c>
      <c r="BL307" s="32">
        <f>ROUND(VLOOKUP($B307,'3.ข้อมูลงบทดลองปัจจุบัน'!$A$5:$CL$846,63,0),2)</f>
        <v>0</v>
      </c>
      <c r="BM307" s="32">
        <f>ROUND(VLOOKUP($B307,'3.ข้อมูลงบทดลองปัจจุบัน'!$A$5:$CL$846,64,0),2)</f>
        <v>697694.52</v>
      </c>
      <c r="BN307" s="32">
        <f>ROUND(VLOOKUP($B307,'3.ข้อมูลงบทดลองปัจจุบัน'!$A$5:$CL$846,65,0),2)</f>
        <v>0</v>
      </c>
      <c r="BO307" s="32">
        <f>ROUND(VLOOKUP($B307,'3.ข้อมูลงบทดลองปัจจุบัน'!$A$5:$CL$846,66,0),2)</f>
        <v>0</v>
      </c>
      <c r="BP307" s="32">
        <f>ROUND(VLOOKUP($B307,'3.ข้อมูลงบทดลองปัจจุบัน'!$A$5:$CL$846,67,0),2)</f>
        <v>0</v>
      </c>
      <c r="BQ307" s="32">
        <f>ROUND(VLOOKUP($B307,'3.ข้อมูลงบทดลองปัจจุบัน'!$A$5:$CL$846,68,0),2)</f>
        <v>0</v>
      </c>
      <c r="BR307" s="32">
        <f>ROUND(VLOOKUP($B307,'3.ข้อมูลงบทดลองปัจจุบัน'!$A$5:$CL$846,69,0),2)</f>
        <v>0</v>
      </c>
      <c r="BS307" s="32">
        <f>ROUND(VLOOKUP($B307,'3.ข้อมูลงบทดลองปัจจุบัน'!$A$5:$CL$846,70,0),2)</f>
        <v>0</v>
      </c>
      <c r="BT307" s="32">
        <f>ROUND(VLOOKUP($B307,'3.ข้อมูลงบทดลองปัจจุบัน'!$A$5:$CL$846,71,0),2)</f>
        <v>0</v>
      </c>
      <c r="BU307" s="32">
        <f>ROUND(VLOOKUP($B307,'3.ข้อมูลงบทดลองปัจจุบัน'!$A$5:$CL$846,72,0),2)</f>
        <v>0</v>
      </c>
      <c r="BV307" s="32">
        <f>ROUND(VLOOKUP($B307,'3.ข้อมูลงบทดลองปัจจุบัน'!$A$5:$CL$846,73,0),2)</f>
        <v>0</v>
      </c>
      <c r="BW307" s="32">
        <f>ROUND(VLOOKUP($B307,'3.ข้อมูลงบทดลองปัจจุบัน'!$A$5:$CL$846,74,0),2)</f>
        <v>0</v>
      </c>
      <c r="BX307" s="32">
        <f>ROUND(VLOOKUP($B307,'3.ข้อมูลงบทดลองปัจจุบัน'!$A$5:$CL$846,75,0),2)</f>
        <v>0</v>
      </c>
      <c r="BY307" s="32">
        <f>ROUND(VLOOKUP($B307,'3.ข้อมูลงบทดลองปัจจุบัน'!$A$5:$CL$846,76,0),2)</f>
        <v>0</v>
      </c>
      <c r="BZ307" s="32">
        <f>ROUND(VLOOKUP($B307,'3.ข้อมูลงบทดลองปัจจุบัน'!$A$5:$CL$846,77,0),2)</f>
        <v>560</v>
      </c>
      <c r="CA307" s="32">
        <f>ROUND(VLOOKUP($B307,'3.ข้อมูลงบทดลองปัจจุบัน'!$A$5:$CL$846,78,0),2)</f>
        <v>0</v>
      </c>
      <c r="CB307" s="32">
        <f>ROUND(VLOOKUP($B307,'3.ข้อมูลงบทดลองปัจจุบัน'!$A$5:$CL$846,79,0),2)</f>
        <v>0</v>
      </c>
      <c r="CC307" s="32">
        <f>ROUND(VLOOKUP($B307,'3.ข้อมูลงบทดลองปัจจุบัน'!$A$5:$CL$846,80,0),2)</f>
        <v>0</v>
      </c>
      <c r="CD307" s="32">
        <f>ROUND(VLOOKUP($B307,'3.ข้อมูลงบทดลองปัจจุบัน'!$A$5:$CL$846,81,0),2)</f>
        <v>0</v>
      </c>
      <c r="CE307" s="32">
        <f>ROUND(VLOOKUP($B307,'3.ข้อมูลงบทดลองปัจจุบัน'!$A$5:$CL$846,82,0),2)</f>
        <v>0</v>
      </c>
      <c r="CF307" s="32">
        <f>ROUND(VLOOKUP($B307,'3.ข้อมูลงบทดลองปัจจุบัน'!$A$5:$CL$846,83,0),2)</f>
        <v>0</v>
      </c>
      <c r="CG307" s="32">
        <f>ROUND(VLOOKUP($B307,'3.ข้อมูลงบทดลองปัจจุบัน'!$A$5:$CL$846,84,0),2)</f>
        <v>0</v>
      </c>
      <c r="CH307" s="32">
        <f>ROUND(VLOOKUP($B307,'3.ข้อมูลงบทดลองปัจจุบัน'!$A$5:$CL$846,85,0),2)</f>
        <v>0</v>
      </c>
      <c r="CI307" s="32">
        <f>ROUND(VLOOKUP($B307,'3.ข้อมูลงบทดลองปัจจุบัน'!$A$5:$CL$846,86,0),2)</f>
        <v>0</v>
      </c>
      <c r="CJ307" s="32">
        <f>ROUND(VLOOKUP($B307,'3.ข้อมูลงบทดลองปัจจุบัน'!$A$5:$CL$846,87,0),2)</f>
        <v>0</v>
      </c>
      <c r="CK307" s="32">
        <f>ROUND(VLOOKUP($B307,'3.ข้อมูลงบทดลองปัจจุบัน'!$A$5:$CL$846,88,0),2)</f>
        <v>0</v>
      </c>
      <c r="CL307" s="32">
        <f>ROUND(VLOOKUP($B307,'3.ข้อมูลงบทดลองปัจจุบัน'!$A$5:$CL$846,89,0),2)</f>
        <v>0</v>
      </c>
      <c r="CM307" s="32">
        <f>ROUND(VLOOKUP($B307,'3.ข้อมูลงบทดลองปัจจุบัน'!$A$5:$CL$846,90,0),2)</f>
        <v>0</v>
      </c>
      <c r="CO307" s="75"/>
    </row>
    <row r="308" spans="1:93" x14ac:dyDescent="0.7">
      <c r="A308" s="119" t="s">
        <v>2332</v>
      </c>
      <c r="B308" s="101" t="s">
        <v>526</v>
      </c>
      <c r="C308" s="120" t="s">
        <v>527</v>
      </c>
      <c r="D308" s="32">
        <f>ROUND(VLOOKUP($B308,'3.ข้อมูลงบทดลองปัจจุบัน'!$A$5:$CL$846,3,0),2)</f>
        <v>0</v>
      </c>
      <c r="E308" s="32">
        <f>ROUND(VLOOKUP($B308,'3.ข้อมูลงบทดลองปัจจุบัน'!$A$5:$CL$846,4,0),2)</f>
        <v>0</v>
      </c>
      <c r="F308" s="32">
        <f>ROUND(VLOOKUP($B308,'3.ข้อมูลงบทดลองปัจจุบัน'!$A$5:$CL$846,5,0),2)</f>
        <v>0</v>
      </c>
      <c r="G308" s="32">
        <f>ROUND(VLOOKUP($B308,'3.ข้อมูลงบทดลองปัจจุบัน'!$A$5:$CL$846,6,0),2)</f>
        <v>0</v>
      </c>
      <c r="H308" s="32">
        <f>ROUND(VLOOKUP($B308,'3.ข้อมูลงบทดลองปัจจุบัน'!$A$5:$CL$846,7,0),2)</f>
        <v>0</v>
      </c>
      <c r="I308" s="32">
        <f>ROUND(VLOOKUP($B308,'3.ข้อมูลงบทดลองปัจจุบัน'!$A$5:$CL$846,8,0),2)</f>
        <v>0</v>
      </c>
      <c r="J308" s="32">
        <f>ROUND(VLOOKUP($B308,'3.ข้อมูลงบทดลองปัจจุบัน'!$A$5:$CL$846,9,0),2)</f>
        <v>0</v>
      </c>
      <c r="K308" s="32">
        <f>ROUND(VLOOKUP($B308,'3.ข้อมูลงบทดลองปัจจุบัน'!$A$5:$CL$846,10,0),2)</f>
        <v>0</v>
      </c>
      <c r="L308" s="32">
        <f>ROUND(VLOOKUP($B308,'3.ข้อมูลงบทดลองปัจจุบัน'!$A$5:$CL$846,11,0),2)</f>
        <v>0</v>
      </c>
      <c r="M308" s="32">
        <f>ROUND(VLOOKUP($B308,'3.ข้อมูลงบทดลองปัจจุบัน'!$A$5:$CL$846,12,0),2)</f>
        <v>0</v>
      </c>
      <c r="N308" s="32">
        <f>ROUND(VLOOKUP($B308,'3.ข้อมูลงบทดลองปัจจุบัน'!$A$5:$CL$846,13,0),2)</f>
        <v>0</v>
      </c>
      <c r="O308" s="32">
        <f>ROUND(VLOOKUP($B308,'3.ข้อมูลงบทดลองปัจจุบัน'!$A$5:$CL$846,14,0),2)</f>
        <v>0</v>
      </c>
      <c r="P308" s="32">
        <f>ROUND(VLOOKUP($B308,'3.ข้อมูลงบทดลองปัจจุบัน'!$A$5:$CL$846,15,0),2)</f>
        <v>0</v>
      </c>
      <c r="Q308" s="32">
        <f>ROUND(VLOOKUP($B308,'3.ข้อมูลงบทดลองปัจจุบัน'!$A$5:$CL$846,16,0),2)</f>
        <v>0</v>
      </c>
      <c r="R308" s="32">
        <f>ROUND(VLOOKUP($B308,'3.ข้อมูลงบทดลองปัจจุบัน'!$A$5:$CL$846,17,0),2)</f>
        <v>0</v>
      </c>
      <c r="S308" s="32">
        <f>ROUND(VLOOKUP($B308,'3.ข้อมูลงบทดลองปัจจุบัน'!$A$5:$CL$846,18,0),2)</f>
        <v>0</v>
      </c>
      <c r="T308" s="32">
        <f>ROUND(VLOOKUP($B308,'3.ข้อมูลงบทดลองปัจจุบัน'!$A$5:$CL$846,19,0),2)</f>
        <v>0</v>
      </c>
      <c r="U308" s="32">
        <f>ROUND(VLOOKUP($B308,'3.ข้อมูลงบทดลองปัจจุบัน'!$A$5:$CL$846,20,0),2)</f>
        <v>0</v>
      </c>
      <c r="V308" s="32">
        <f>ROUND(VLOOKUP($B308,'3.ข้อมูลงบทดลองปัจจุบัน'!$A$5:$CL$846,21,0),2)</f>
        <v>0</v>
      </c>
      <c r="W308" s="32">
        <f>ROUND(VLOOKUP($B308,'3.ข้อมูลงบทดลองปัจจุบัน'!$A$5:$CL$846,22,0),2)</f>
        <v>0</v>
      </c>
      <c r="X308" s="32">
        <f>ROUND(VLOOKUP($B308,'3.ข้อมูลงบทดลองปัจจุบัน'!$A$5:$CL$846,23,0),2)</f>
        <v>49991</v>
      </c>
      <c r="Y308" s="32">
        <f>ROUND(VLOOKUP($B308,'3.ข้อมูลงบทดลองปัจจุบัน'!$A$5:$CL$846,24,0),2)</f>
        <v>0</v>
      </c>
      <c r="Z308" s="32">
        <f>ROUND(VLOOKUP($B308,'3.ข้อมูลงบทดลองปัจจุบัน'!$A$5:$CL$846,25,0),2)</f>
        <v>0</v>
      </c>
      <c r="AA308" s="32">
        <f>ROUND(VLOOKUP($B308,'3.ข้อมูลงบทดลองปัจจุบัน'!$A$5:$CL$846,26,0),2)</f>
        <v>0</v>
      </c>
      <c r="AB308" s="32">
        <f>ROUND(VLOOKUP($B308,'3.ข้อมูลงบทดลองปัจจุบัน'!$A$5:$CL$846,27,0),2)</f>
        <v>0</v>
      </c>
      <c r="AC308" s="32">
        <f>ROUND(VLOOKUP($B308,'3.ข้อมูลงบทดลองปัจจุบัน'!$A$5:$CL$846,28,0),2)</f>
        <v>0</v>
      </c>
      <c r="AD308" s="32">
        <f>ROUND(VLOOKUP($B308,'3.ข้อมูลงบทดลองปัจจุบัน'!$A$5:$CL$846,29,0),2)</f>
        <v>0</v>
      </c>
      <c r="AE308" s="32">
        <f>ROUND(VLOOKUP($B308,'3.ข้อมูลงบทดลองปัจจุบัน'!$A$5:$CL$846,30,0),2)</f>
        <v>0</v>
      </c>
      <c r="AF308" s="32">
        <f>ROUND(VLOOKUP($B308,'3.ข้อมูลงบทดลองปัจจุบัน'!$A$5:$CL$846,31,0),2)</f>
        <v>0</v>
      </c>
      <c r="AG308" s="32">
        <f>ROUND(VLOOKUP($B308,'3.ข้อมูลงบทดลองปัจจุบัน'!$A$5:$CL$846,32,0),2)</f>
        <v>0</v>
      </c>
      <c r="AH308" s="32">
        <f>ROUND(VLOOKUP($B308,'3.ข้อมูลงบทดลองปัจจุบัน'!$A$5:$CL$846,33,0),2)</f>
        <v>0</v>
      </c>
      <c r="AI308" s="32">
        <f>ROUND(VLOOKUP($B308,'3.ข้อมูลงบทดลองปัจจุบัน'!$A$5:$CL$846,34,0),2)</f>
        <v>0</v>
      </c>
      <c r="AJ308" s="32">
        <f>ROUND(VLOOKUP($B308,'3.ข้อมูลงบทดลองปัจจุบัน'!$A$5:$CL$846,35,0),2)</f>
        <v>0</v>
      </c>
      <c r="AK308" s="32">
        <f>ROUND(VLOOKUP($B308,'3.ข้อมูลงบทดลองปัจจุบัน'!$A$5:$CL$846,36,0),2)</f>
        <v>0</v>
      </c>
      <c r="AL308" s="32">
        <f>ROUND(VLOOKUP($B308,'3.ข้อมูลงบทดลองปัจจุบัน'!$A$5:$CL$846,37,0),2)</f>
        <v>21625156.789999999</v>
      </c>
      <c r="AM308" s="32">
        <f>ROUND(VLOOKUP($B308,'3.ข้อมูลงบทดลองปัจจุบัน'!$A$5:$CL$846,38,0),2)</f>
        <v>0</v>
      </c>
      <c r="AN308" s="32">
        <f>ROUND(VLOOKUP($B308,'3.ข้อมูลงบทดลองปัจจุบัน'!$A$5:$CL$846,39,0),2)</f>
        <v>0</v>
      </c>
      <c r="AO308" s="32">
        <f>ROUND(VLOOKUP($B308,'3.ข้อมูลงบทดลองปัจจุบัน'!$A$5:$CL$846,40,0),2)</f>
        <v>0</v>
      </c>
      <c r="AP308" s="32">
        <f>ROUND(VLOOKUP($B308,'3.ข้อมูลงบทดลองปัจจุบัน'!$A$5:$CL$846,41,0),2)</f>
        <v>0</v>
      </c>
      <c r="AQ308" s="32">
        <f>ROUND(VLOOKUP($B308,'3.ข้อมูลงบทดลองปัจจุบัน'!$A$5:$CL$846,42,0),2)</f>
        <v>0</v>
      </c>
      <c r="AR308" s="32">
        <f>ROUND(VLOOKUP($B308,'3.ข้อมูลงบทดลองปัจจุบัน'!$A$5:$CL$846,43,0),2)</f>
        <v>0</v>
      </c>
      <c r="AS308" s="32">
        <f>ROUND(VLOOKUP($B308,'3.ข้อมูลงบทดลองปัจจุบัน'!$A$5:$CL$846,44,0),2)</f>
        <v>0</v>
      </c>
      <c r="AT308" s="32">
        <f>ROUND(VLOOKUP($B308,'3.ข้อมูลงบทดลองปัจจุบัน'!$A$5:$CL$846,45,0),2)</f>
        <v>0</v>
      </c>
      <c r="AU308" s="32">
        <f>ROUND(VLOOKUP($B308,'3.ข้อมูลงบทดลองปัจจุบัน'!$A$5:$CL$846,46,0),2)</f>
        <v>0</v>
      </c>
      <c r="AV308" s="32">
        <f>ROUND(VLOOKUP($B308,'3.ข้อมูลงบทดลองปัจจุบัน'!$A$5:$CL$846,47,0),2)</f>
        <v>0</v>
      </c>
      <c r="AW308" s="32">
        <f>ROUND(VLOOKUP($B308,'3.ข้อมูลงบทดลองปัจจุบัน'!$A$5:$CL$846,48,0),2)</f>
        <v>0</v>
      </c>
      <c r="AX308" s="32">
        <f>ROUND(VLOOKUP($B308,'3.ข้อมูลงบทดลองปัจจุบัน'!$A$5:$CL$846,49,0),2)</f>
        <v>0</v>
      </c>
      <c r="AY308" s="32">
        <f>ROUND(VLOOKUP($B308,'3.ข้อมูลงบทดลองปัจจุบัน'!$A$5:$CL$846,50,0),2)</f>
        <v>0</v>
      </c>
      <c r="AZ308" s="32">
        <f>ROUND(VLOOKUP($B308,'3.ข้อมูลงบทดลองปัจจุบัน'!$A$5:$CL$846,51,0),2)</f>
        <v>0</v>
      </c>
      <c r="BA308" s="32">
        <f>ROUND(VLOOKUP($B308,'3.ข้อมูลงบทดลองปัจจุบัน'!$A$5:$CL$846,52,0),2)</f>
        <v>0</v>
      </c>
      <c r="BB308" s="32">
        <f>ROUND(VLOOKUP($B308,'3.ข้อมูลงบทดลองปัจจุบัน'!$A$5:$CL$846,53,0),2)</f>
        <v>2003549.88</v>
      </c>
      <c r="BC308" s="32">
        <f>ROUND(VLOOKUP($B308,'3.ข้อมูลงบทดลองปัจจุบัน'!$A$5:$CL$846,54,0),2)</f>
        <v>0</v>
      </c>
      <c r="BD308" s="32">
        <f>ROUND(VLOOKUP($B308,'3.ข้อมูลงบทดลองปัจจุบัน'!$A$5:$CL$846,55,0),2)</f>
        <v>0</v>
      </c>
      <c r="BE308" s="32">
        <f>ROUND(VLOOKUP($B308,'3.ข้อมูลงบทดลองปัจจุบัน'!$A$5:$CL$846,56,0),2)</f>
        <v>0</v>
      </c>
      <c r="BF308" s="32">
        <f>ROUND(VLOOKUP($B308,'3.ข้อมูลงบทดลองปัจจุบัน'!$A$5:$CL$846,57,0),2)</f>
        <v>0</v>
      </c>
      <c r="BG308" s="32">
        <f>ROUND(VLOOKUP($B308,'3.ข้อมูลงบทดลองปัจจุบัน'!$A$5:$CL$846,58,0),2)</f>
        <v>0</v>
      </c>
      <c r="BH308" s="32">
        <f>ROUND(VLOOKUP($B308,'3.ข้อมูลงบทดลองปัจจุบัน'!$A$5:$CL$846,59,0),2)</f>
        <v>0</v>
      </c>
      <c r="BI308" s="32">
        <f>ROUND(VLOOKUP($B308,'3.ข้อมูลงบทดลองปัจจุบัน'!$A$5:$CL$846,60,0),2)</f>
        <v>0</v>
      </c>
      <c r="BJ308" s="32">
        <f>ROUND(VLOOKUP($B308,'3.ข้อมูลงบทดลองปัจจุบัน'!$A$5:$CL$846,61,0),2)</f>
        <v>0</v>
      </c>
      <c r="BK308" s="32">
        <f>ROUND(VLOOKUP($B308,'3.ข้อมูลงบทดลองปัจจุบัน'!$A$5:$CL$846,62,0),2)</f>
        <v>0</v>
      </c>
      <c r="BL308" s="32">
        <f>ROUND(VLOOKUP($B308,'3.ข้อมูลงบทดลองปัจจุบัน'!$A$5:$CL$846,63,0),2)</f>
        <v>0</v>
      </c>
      <c r="BM308" s="32">
        <f>ROUND(VLOOKUP($B308,'3.ข้อมูลงบทดลองปัจจุบัน'!$A$5:$CL$846,64,0),2)</f>
        <v>0</v>
      </c>
      <c r="BN308" s="32">
        <f>ROUND(VLOOKUP($B308,'3.ข้อมูลงบทดลองปัจจุบัน'!$A$5:$CL$846,65,0),2)</f>
        <v>0</v>
      </c>
      <c r="BO308" s="32">
        <f>ROUND(VLOOKUP($B308,'3.ข้อมูลงบทดลองปัจจุบัน'!$A$5:$CL$846,66,0),2)</f>
        <v>0</v>
      </c>
      <c r="BP308" s="32">
        <f>ROUND(VLOOKUP($B308,'3.ข้อมูลงบทดลองปัจจุบัน'!$A$5:$CL$846,67,0),2)</f>
        <v>0</v>
      </c>
      <c r="BQ308" s="32">
        <f>ROUND(VLOOKUP($B308,'3.ข้อมูลงบทดลองปัจจุบัน'!$A$5:$CL$846,68,0),2)</f>
        <v>0</v>
      </c>
      <c r="BR308" s="32">
        <f>ROUND(VLOOKUP($B308,'3.ข้อมูลงบทดลองปัจจุบัน'!$A$5:$CL$846,69,0),2)</f>
        <v>0</v>
      </c>
      <c r="BS308" s="32">
        <f>ROUND(VLOOKUP($B308,'3.ข้อมูลงบทดลองปัจจุบัน'!$A$5:$CL$846,70,0),2)</f>
        <v>0</v>
      </c>
      <c r="BT308" s="32">
        <f>ROUND(VLOOKUP($B308,'3.ข้อมูลงบทดลองปัจจุบัน'!$A$5:$CL$846,71,0),2)</f>
        <v>0</v>
      </c>
      <c r="BU308" s="32">
        <f>ROUND(VLOOKUP($B308,'3.ข้อมูลงบทดลองปัจจุบัน'!$A$5:$CL$846,72,0),2)</f>
        <v>0</v>
      </c>
      <c r="BV308" s="32">
        <f>ROUND(VLOOKUP($B308,'3.ข้อมูลงบทดลองปัจจุบัน'!$A$5:$CL$846,73,0),2)</f>
        <v>0</v>
      </c>
      <c r="BW308" s="32">
        <f>ROUND(VLOOKUP($B308,'3.ข้อมูลงบทดลองปัจจุบัน'!$A$5:$CL$846,74,0),2)</f>
        <v>0</v>
      </c>
      <c r="BX308" s="32">
        <f>ROUND(VLOOKUP($B308,'3.ข้อมูลงบทดลองปัจจุบัน'!$A$5:$CL$846,75,0),2)</f>
        <v>0</v>
      </c>
      <c r="BY308" s="32">
        <f>ROUND(VLOOKUP($B308,'3.ข้อมูลงบทดลองปัจจุบัน'!$A$5:$CL$846,76,0),2)</f>
        <v>0</v>
      </c>
      <c r="BZ308" s="32">
        <f>ROUND(VLOOKUP($B308,'3.ข้อมูลงบทดลองปัจจุบัน'!$A$5:$CL$846,77,0),2)</f>
        <v>0</v>
      </c>
      <c r="CA308" s="32">
        <f>ROUND(VLOOKUP($B308,'3.ข้อมูลงบทดลองปัจจุบัน'!$A$5:$CL$846,78,0),2)</f>
        <v>0</v>
      </c>
      <c r="CB308" s="32">
        <f>ROUND(VLOOKUP($B308,'3.ข้อมูลงบทดลองปัจจุบัน'!$A$5:$CL$846,79,0),2)</f>
        <v>0</v>
      </c>
      <c r="CC308" s="32">
        <f>ROUND(VLOOKUP($B308,'3.ข้อมูลงบทดลองปัจจุบัน'!$A$5:$CL$846,80,0),2)</f>
        <v>0</v>
      </c>
      <c r="CD308" s="32">
        <f>ROUND(VLOOKUP($B308,'3.ข้อมูลงบทดลองปัจจุบัน'!$A$5:$CL$846,81,0),2)</f>
        <v>0</v>
      </c>
      <c r="CE308" s="32">
        <f>ROUND(VLOOKUP($B308,'3.ข้อมูลงบทดลองปัจจุบัน'!$A$5:$CL$846,82,0),2)</f>
        <v>0</v>
      </c>
      <c r="CF308" s="32">
        <f>ROUND(VLOOKUP($B308,'3.ข้อมูลงบทดลองปัจจุบัน'!$A$5:$CL$846,83,0),2)</f>
        <v>0</v>
      </c>
      <c r="CG308" s="32">
        <f>ROUND(VLOOKUP($B308,'3.ข้อมูลงบทดลองปัจจุบัน'!$A$5:$CL$846,84,0),2)</f>
        <v>0</v>
      </c>
      <c r="CH308" s="32">
        <f>ROUND(VLOOKUP($B308,'3.ข้อมูลงบทดลองปัจจุบัน'!$A$5:$CL$846,85,0),2)</f>
        <v>0</v>
      </c>
      <c r="CI308" s="32">
        <f>ROUND(VLOOKUP($B308,'3.ข้อมูลงบทดลองปัจจุบัน'!$A$5:$CL$846,86,0),2)</f>
        <v>0</v>
      </c>
      <c r="CJ308" s="32">
        <f>ROUND(VLOOKUP($B308,'3.ข้อมูลงบทดลองปัจจุบัน'!$A$5:$CL$846,87,0),2)</f>
        <v>0</v>
      </c>
      <c r="CK308" s="32">
        <f>ROUND(VLOOKUP($B308,'3.ข้อมูลงบทดลองปัจจุบัน'!$A$5:$CL$846,88,0),2)</f>
        <v>765968.01</v>
      </c>
      <c r="CL308" s="32">
        <f>ROUND(VLOOKUP($B308,'3.ข้อมูลงบทดลองปัจจุบัน'!$A$5:$CL$846,89,0),2)</f>
        <v>0</v>
      </c>
      <c r="CM308" s="32">
        <f>ROUND(VLOOKUP($B308,'3.ข้อมูลงบทดลองปัจจุบัน'!$A$5:$CL$846,90,0),2)</f>
        <v>0</v>
      </c>
      <c r="CO308" s="75"/>
    </row>
    <row r="309" spans="1:93" x14ac:dyDescent="0.7">
      <c r="A309" s="119" t="s">
        <v>2332</v>
      </c>
      <c r="B309" s="101" t="s">
        <v>1265</v>
      </c>
      <c r="C309" s="120" t="s">
        <v>1266</v>
      </c>
      <c r="D309" s="32">
        <f>ROUND(VLOOKUP($B309,'3.ข้อมูลงบทดลองปัจจุบัน'!$A$5:$CL$846,3,0),2)</f>
        <v>0</v>
      </c>
      <c r="E309" s="32">
        <f>ROUND(VLOOKUP($B309,'3.ข้อมูลงบทดลองปัจจุบัน'!$A$5:$CL$846,4,0),2)</f>
        <v>0</v>
      </c>
      <c r="F309" s="32">
        <f>ROUND(VLOOKUP($B309,'3.ข้อมูลงบทดลองปัจจุบัน'!$A$5:$CL$846,5,0),2)</f>
        <v>0</v>
      </c>
      <c r="G309" s="32">
        <f>ROUND(VLOOKUP($B309,'3.ข้อมูลงบทดลองปัจจุบัน'!$A$5:$CL$846,6,0),2)</f>
        <v>53183.9</v>
      </c>
      <c r="H309" s="32">
        <f>ROUND(VLOOKUP($B309,'3.ข้อมูลงบทดลองปัจจุบัน'!$A$5:$CL$846,7,0),2)</f>
        <v>993.93</v>
      </c>
      <c r="I309" s="32">
        <f>ROUND(VLOOKUP($B309,'3.ข้อมูลงบทดลองปัจจุบัน'!$A$5:$CL$846,8,0),2)</f>
        <v>0</v>
      </c>
      <c r="J309" s="32">
        <f>ROUND(VLOOKUP($B309,'3.ข้อมูลงบทดลองปัจจุบัน'!$A$5:$CL$846,9,0),2)</f>
        <v>0</v>
      </c>
      <c r="K309" s="32">
        <f>ROUND(VLOOKUP($B309,'3.ข้อมูลงบทดลองปัจจุบัน'!$A$5:$CL$846,10,0),2)</f>
        <v>0</v>
      </c>
      <c r="L309" s="32">
        <f>ROUND(VLOOKUP($B309,'3.ข้อมูลงบทดลองปัจจุบัน'!$A$5:$CL$846,11,0),2)</f>
        <v>0</v>
      </c>
      <c r="M309" s="32">
        <f>ROUND(VLOOKUP($B309,'3.ข้อมูลงบทดลองปัจจุบัน'!$A$5:$CL$846,12,0),2)</f>
        <v>0</v>
      </c>
      <c r="N309" s="32">
        <f>ROUND(VLOOKUP($B309,'3.ข้อมูลงบทดลองปัจจุบัน'!$A$5:$CL$846,13,0),2)</f>
        <v>5604.16</v>
      </c>
      <c r="O309" s="32">
        <f>ROUND(VLOOKUP($B309,'3.ข้อมูลงบทดลองปัจจุบัน'!$A$5:$CL$846,14,0),2)</f>
        <v>0</v>
      </c>
      <c r="P309" s="32">
        <f>ROUND(VLOOKUP($B309,'3.ข้อมูลงบทดลองปัจจุบัน'!$A$5:$CL$846,15,0),2)</f>
        <v>578.33000000000004</v>
      </c>
      <c r="Q309" s="32">
        <f>ROUND(VLOOKUP($B309,'3.ข้อมูลงบทดลองปัจจุบัน'!$A$5:$CL$846,16,0),2)</f>
        <v>1332.28</v>
      </c>
      <c r="R309" s="32">
        <f>ROUND(VLOOKUP($B309,'3.ข้อมูลงบทดลองปัจจุบัน'!$A$5:$CL$846,17,0),2)</f>
        <v>0</v>
      </c>
      <c r="S309" s="32">
        <f>ROUND(VLOOKUP($B309,'3.ข้อมูลงบทดลองปัจจุบัน'!$A$5:$CL$846,18,0),2)</f>
        <v>443.01</v>
      </c>
      <c r="T309" s="32">
        <f>ROUND(VLOOKUP($B309,'3.ข้อมูลงบทดลองปัจจุบัน'!$A$5:$CL$846,19,0),2)</f>
        <v>0</v>
      </c>
      <c r="U309" s="32">
        <f>ROUND(VLOOKUP($B309,'3.ข้อมูลงบทดลองปัจจุบัน'!$A$5:$CL$846,20,0),2)</f>
        <v>17853.73</v>
      </c>
      <c r="V309" s="32">
        <f>ROUND(VLOOKUP($B309,'3.ข้อมูลงบทดลองปัจจุบัน'!$A$5:$CL$846,21,0),2)</f>
        <v>15839.05</v>
      </c>
      <c r="W309" s="32">
        <f>ROUND(VLOOKUP($B309,'3.ข้อมูลงบทดลองปัจจุบัน'!$A$5:$CL$846,22,0),2)</f>
        <v>0</v>
      </c>
      <c r="X309" s="32">
        <f>ROUND(VLOOKUP($B309,'3.ข้อมูลงบทดลองปัจจุบัน'!$A$5:$CL$846,23,0),2)</f>
        <v>0</v>
      </c>
      <c r="Y309" s="32">
        <f>ROUND(VLOOKUP($B309,'3.ข้อมูลงบทดลองปัจจุบัน'!$A$5:$CL$846,24,0),2)</f>
        <v>6226.85</v>
      </c>
      <c r="Z309" s="32">
        <f>ROUND(VLOOKUP($B309,'3.ข้อมูลงบทดลองปัจจุบัน'!$A$5:$CL$846,25,0),2)</f>
        <v>0</v>
      </c>
      <c r="AA309" s="32">
        <f>ROUND(VLOOKUP($B309,'3.ข้อมูลงบทดลองปัจจุบัน'!$A$5:$CL$846,26,0),2)</f>
        <v>0</v>
      </c>
      <c r="AB309" s="32">
        <f>ROUND(VLOOKUP($B309,'3.ข้อมูลงบทดลองปัจจุบัน'!$A$5:$CL$846,27,0),2)</f>
        <v>0</v>
      </c>
      <c r="AC309" s="32">
        <f>ROUND(VLOOKUP($B309,'3.ข้อมูลงบทดลองปัจจุบัน'!$A$5:$CL$846,28,0),2)</f>
        <v>56824.45</v>
      </c>
      <c r="AD309" s="32">
        <f>ROUND(VLOOKUP($B309,'3.ข้อมูลงบทดลองปัจจุบัน'!$A$5:$CL$846,29,0),2)</f>
        <v>0</v>
      </c>
      <c r="AE309" s="32">
        <f>ROUND(VLOOKUP($B309,'3.ข้อมูลงบทดลองปัจจุบัน'!$A$5:$CL$846,30,0),2)</f>
        <v>0</v>
      </c>
      <c r="AF309" s="32">
        <f>ROUND(VLOOKUP($B309,'3.ข้อมูลงบทดลองปัจจุบัน'!$A$5:$CL$846,31,0),2)</f>
        <v>0</v>
      </c>
      <c r="AG309" s="32">
        <f>ROUND(VLOOKUP($B309,'3.ข้อมูลงบทดลองปัจจุบัน'!$A$5:$CL$846,32,0),2)</f>
        <v>95</v>
      </c>
      <c r="AH309" s="32">
        <f>ROUND(VLOOKUP($B309,'3.ข้อมูลงบทดลองปัจจุบัน'!$A$5:$CL$846,33,0),2)</f>
        <v>1123.83</v>
      </c>
      <c r="AI309" s="32">
        <f>ROUND(VLOOKUP($B309,'3.ข้อมูลงบทดลองปัจจุบัน'!$A$5:$CL$846,34,0),2)</f>
        <v>37812.620000000003</v>
      </c>
      <c r="AJ309" s="32">
        <f>ROUND(VLOOKUP($B309,'3.ข้อมูลงบทดลองปัจจุบัน'!$A$5:$CL$846,35,0),2)</f>
        <v>2978.3</v>
      </c>
      <c r="AK309" s="32">
        <f>ROUND(VLOOKUP($B309,'3.ข้อมูลงบทดลองปัจจุบัน'!$A$5:$CL$846,36,0),2)</f>
        <v>14551.17</v>
      </c>
      <c r="AL309" s="32">
        <f>ROUND(VLOOKUP($B309,'3.ข้อมูลงบทดลองปัจจุบัน'!$A$5:$CL$846,37,0),2)</f>
        <v>80405.81</v>
      </c>
      <c r="AM309" s="32">
        <f>ROUND(VLOOKUP($B309,'3.ข้อมูลงบทดลองปัจจุบัน'!$A$5:$CL$846,38,0),2)</f>
        <v>0</v>
      </c>
      <c r="AN309" s="32">
        <f>ROUND(VLOOKUP($B309,'3.ข้อมูลงบทดลองปัจจุบัน'!$A$5:$CL$846,39,0),2)</f>
        <v>0</v>
      </c>
      <c r="AO309" s="32">
        <f>ROUND(VLOOKUP($B309,'3.ข้อมูลงบทดลองปัจจุบัน'!$A$5:$CL$846,40,0),2)</f>
        <v>0</v>
      </c>
      <c r="AP309" s="32">
        <f>ROUND(VLOOKUP($B309,'3.ข้อมูลงบทดลองปัจจุบัน'!$A$5:$CL$846,41,0),2)</f>
        <v>0</v>
      </c>
      <c r="AQ309" s="32">
        <f>ROUND(VLOOKUP($B309,'3.ข้อมูลงบทดลองปัจจุบัน'!$A$5:$CL$846,42,0),2)</f>
        <v>0</v>
      </c>
      <c r="AR309" s="32">
        <f>ROUND(VLOOKUP($B309,'3.ข้อมูลงบทดลองปัจจุบัน'!$A$5:$CL$846,43,0),2)</f>
        <v>0</v>
      </c>
      <c r="AS309" s="32">
        <f>ROUND(VLOOKUP($B309,'3.ข้อมูลงบทดลองปัจจุบัน'!$A$5:$CL$846,44,0),2)</f>
        <v>0</v>
      </c>
      <c r="AT309" s="32">
        <f>ROUND(VLOOKUP($B309,'3.ข้อมูลงบทดลองปัจจุบัน'!$A$5:$CL$846,45,0),2)</f>
        <v>0</v>
      </c>
      <c r="AU309" s="32">
        <f>ROUND(VLOOKUP($B309,'3.ข้อมูลงบทดลองปัจจุบัน'!$A$5:$CL$846,46,0),2)</f>
        <v>0</v>
      </c>
      <c r="AV309" s="32">
        <f>ROUND(VLOOKUP($B309,'3.ข้อมูลงบทดลองปัจจุบัน'!$A$5:$CL$846,47,0),2)</f>
        <v>11202.6</v>
      </c>
      <c r="AW309" s="32">
        <f>ROUND(VLOOKUP($B309,'3.ข้อมูลงบทดลองปัจจุบัน'!$A$5:$CL$846,48,0),2)</f>
        <v>0</v>
      </c>
      <c r="AX309" s="32">
        <f>ROUND(VLOOKUP($B309,'3.ข้อมูลงบทดลองปัจจุบัน'!$A$5:$CL$846,49,0),2)</f>
        <v>5036.59</v>
      </c>
      <c r="AY309" s="32">
        <f>ROUND(VLOOKUP($B309,'3.ข้อมูลงบทดลองปัจจุบัน'!$A$5:$CL$846,50,0),2)</f>
        <v>0</v>
      </c>
      <c r="AZ309" s="32">
        <f>ROUND(VLOOKUP($B309,'3.ข้อมูลงบทดลองปัจจุบัน'!$A$5:$CL$846,51,0),2)</f>
        <v>0</v>
      </c>
      <c r="BA309" s="32">
        <f>ROUND(VLOOKUP($B309,'3.ข้อมูลงบทดลองปัจจุบัน'!$A$5:$CL$846,52,0),2)</f>
        <v>0</v>
      </c>
      <c r="BB309" s="32">
        <f>ROUND(VLOOKUP($B309,'3.ข้อมูลงบทดลองปัจจุบัน'!$A$5:$CL$846,53,0),2)</f>
        <v>0</v>
      </c>
      <c r="BC309" s="32">
        <f>ROUND(VLOOKUP($B309,'3.ข้อมูลงบทดลองปัจจุบัน'!$A$5:$CL$846,54,0),2)</f>
        <v>0</v>
      </c>
      <c r="BD309" s="32">
        <f>ROUND(VLOOKUP($B309,'3.ข้อมูลงบทดลองปัจจุบัน'!$A$5:$CL$846,55,0),2)</f>
        <v>0</v>
      </c>
      <c r="BE309" s="32">
        <f>ROUND(VLOOKUP($B309,'3.ข้อมูลงบทดลองปัจจุบัน'!$A$5:$CL$846,56,0),2)</f>
        <v>0</v>
      </c>
      <c r="BF309" s="32">
        <f>ROUND(VLOOKUP($B309,'3.ข้อมูลงบทดลองปัจจุบัน'!$A$5:$CL$846,57,0),2)</f>
        <v>0</v>
      </c>
      <c r="BG309" s="32">
        <f>ROUND(VLOOKUP($B309,'3.ข้อมูลงบทดลองปัจจุบัน'!$A$5:$CL$846,58,0),2)</f>
        <v>0</v>
      </c>
      <c r="BH309" s="32">
        <f>ROUND(VLOOKUP($B309,'3.ข้อมูลงบทดลองปัจจุบัน'!$A$5:$CL$846,59,0),2)</f>
        <v>0</v>
      </c>
      <c r="BI309" s="32">
        <f>ROUND(VLOOKUP($B309,'3.ข้อมูลงบทดลองปัจจุบัน'!$A$5:$CL$846,60,0),2)</f>
        <v>0</v>
      </c>
      <c r="BJ309" s="32">
        <f>ROUND(VLOOKUP($B309,'3.ข้อมูลงบทดลองปัจจุบัน'!$A$5:$CL$846,61,0),2)</f>
        <v>0</v>
      </c>
      <c r="BK309" s="32">
        <f>ROUND(VLOOKUP($B309,'3.ข้อมูลงบทดลองปัจจุบัน'!$A$5:$CL$846,62,0),2)</f>
        <v>0</v>
      </c>
      <c r="BL309" s="32">
        <f>ROUND(VLOOKUP($B309,'3.ข้อมูลงบทดลองปัจจุบัน'!$A$5:$CL$846,63,0),2)</f>
        <v>0</v>
      </c>
      <c r="BM309" s="32">
        <f>ROUND(VLOOKUP($B309,'3.ข้อมูลงบทดลองปัจจุบัน'!$A$5:$CL$846,64,0),2)</f>
        <v>0</v>
      </c>
      <c r="BN309" s="32">
        <f>ROUND(VLOOKUP($B309,'3.ข้อมูลงบทดลองปัจจุบัน'!$A$5:$CL$846,65,0),2)</f>
        <v>0</v>
      </c>
      <c r="BO309" s="32">
        <f>ROUND(VLOOKUP($B309,'3.ข้อมูลงบทดลองปัจจุบัน'!$A$5:$CL$846,66,0),2)</f>
        <v>0</v>
      </c>
      <c r="BP309" s="32">
        <f>ROUND(VLOOKUP($B309,'3.ข้อมูลงบทดลองปัจจุบัน'!$A$5:$CL$846,67,0),2)</f>
        <v>0</v>
      </c>
      <c r="BQ309" s="32">
        <f>ROUND(VLOOKUP($B309,'3.ข้อมูลงบทดลองปัจจุบัน'!$A$5:$CL$846,68,0),2)</f>
        <v>1752.17</v>
      </c>
      <c r="BR309" s="32">
        <f>ROUND(VLOOKUP($B309,'3.ข้อมูลงบทดลองปัจจุบัน'!$A$5:$CL$846,69,0),2)</f>
        <v>0</v>
      </c>
      <c r="BS309" s="32">
        <f>ROUND(VLOOKUP($B309,'3.ข้อมูลงบทดลองปัจจุบัน'!$A$5:$CL$846,70,0),2)</f>
        <v>0</v>
      </c>
      <c r="BT309" s="32">
        <f>ROUND(VLOOKUP($B309,'3.ข้อมูลงบทดลองปัจจุบัน'!$A$5:$CL$846,71,0),2)</f>
        <v>1722</v>
      </c>
      <c r="BU309" s="32">
        <f>ROUND(VLOOKUP($B309,'3.ข้อมูลงบทดลองปัจจุบัน'!$A$5:$CL$846,72,0),2)</f>
        <v>0</v>
      </c>
      <c r="BV309" s="32">
        <f>ROUND(VLOOKUP($B309,'3.ข้อมูลงบทดลองปัจจุบัน'!$A$5:$CL$846,73,0),2)</f>
        <v>0</v>
      </c>
      <c r="BW309" s="32">
        <f>ROUND(VLOOKUP($B309,'3.ข้อมูลงบทดลองปัจจุบัน'!$A$5:$CL$846,74,0),2)</f>
        <v>0</v>
      </c>
      <c r="BX309" s="32">
        <f>ROUND(VLOOKUP($B309,'3.ข้อมูลงบทดลองปัจจุบัน'!$A$5:$CL$846,75,0),2)</f>
        <v>0</v>
      </c>
      <c r="BY309" s="32">
        <f>ROUND(VLOOKUP($B309,'3.ข้อมูลงบทดลองปัจจุบัน'!$A$5:$CL$846,76,0),2)</f>
        <v>0</v>
      </c>
      <c r="BZ309" s="32">
        <f>ROUND(VLOOKUP($B309,'3.ข้อมูลงบทดลองปัจจุบัน'!$A$5:$CL$846,77,0),2)</f>
        <v>0</v>
      </c>
      <c r="CA309" s="32">
        <f>ROUND(VLOOKUP($B309,'3.ข้อมูลงบทดลองปัจจุบัน'!$A$5:$CL$846,78,0),2)</f>
        <v>0</v>
      </c>
      <c r="CB309" s="32">
        <f>ROUND(VLOOKUP($B309,'3.ข้อมูลงบทดลองปัจจุบัน'!$A$5:$CL$846,79,0),2)</f>
        <v>3522.64</v>
      </c>
      <c r="CC309" s="32">
        <f>ROUND(VLOOKUP($B309,'3.ข้อมูลงบทดลองปัจจุบัน'!$A$5:$CL$846,80,0),2)</f>
        <v>0</v>
      </c>
      <c r="CD309" s="32">
        <f>ROUND(VLOOKUP($B309,'3.ข้อมูลงบทดลองปัจจุบัน'!$A$5:$CL$846,81,0),2)</f>
        <v>39421.19</v>
      </c>
      <c r="CE309" s="32">
        <f>ROUND(VLOOKUP($B309,'3.ข้อมูลงบทดลองปัจจุบัน'!$A$5:$CL$846,82,0),2)</f>
        <v>0</v>
      </c>
      <c r="CF309" s="32">
        <f>ROUND(VLOOKUP($B309,'3.ข้อมูลงบทดลองปัจจุบัน'!$A$5:$CL$846,83,0),2)</f>
        <v>14517.1</v>
      </c>
      <c r="CG309" s="32">
        <f>ROUND(VLOOKUP($B309,'3.ข้อมูลงบทดลองปัจจุบัน'!$A$5:$CL$846,84,0),2)</f>
        <v>0</v>
      </c>
      <c r="CH309" s="32">
        <f>ROUND(VLOOKUP($B309,'3.ข้อมูลงบทดลองปัจจุบัน'!$A$5:$CL$846,85,0),2)</f>
        <v>4729</v>
      </c>
      <c r="CI309" s="32">
        <f>ROUND(VLOOKUP($B309,'3.ข้อมูลงบทดลองปัจจุบัน'!$A$5:$CL$846,86,0),2)</f>
        <v>0</v>
      </c>
      <c r="CJ309" s="32">
        <f>ROUND(VLOOKUP($B309,'3.ข้อมูลงบทดลองปัจจุบัน'!$A$5:$CL$846,87,0),2)</f>
        <v>0</v>
      </c>
      <c r="CK309" s="32">
        <f>ROUND(VLOOKUP($B309,'3.ข้อมูลงบทดลองปัจจุบัน'!$A$5:$CL$846,88,0),2)</f>
        <v>9516.5</v>
      </c>
      <c r="CL309" s="32">
        <f>ROUND(VLOOKUP($B309,'3.ข้อมูลงบทดลองปัจจุบัน'!$A$5:$CL$846,89,0),2)</f>
        <v>0</v>
      </c>
      <c r="CM309" s="32">
        <f>ROUND(VLOOKUP($B309,'3.ข้อมูลงบทดลองปัจจุบัน'!$A$5:$CL$846,90,0),2)</f>
        <v>0</v>
      </c>
      <c r="CO309" s="75"/>
    </row>
    <row r="310" spans="1:93" x14ac:dyDescent="0.7">
      <c r="A310" s="119" t="s">
        <v>2332</v>
      </c>
      <c r="B310" s="101" t="s">
        <v>532</v>
      </c>
      <c r="C310" s="120" t="s">
        <v>533</v>
      </c>
      <c r="D310" s="32">
        <f>ROUND(VLOOKUP($B310,'3.ข้อมูลงบทดลองปัจจุบัน'!$A$5:$CL$846,3,0),2)</f>
        <v>-394509</v>
      </c>
      <c r="E310" s="32">
        <f>ROUND(VLOOKUP($B310,'3.ข้อมูลงบทดลองปัจจุบัน'!$A$5:$CL$846,4,0),2)</f>
        <v>-59080</v>
      </c>
      <c r="F310" s="32">
        <f>ROUND(VLOOKUP($B310,'3.ข้อมูลงบทดลองปัจจุบัน'!$A$5:$CL$846,5,0),2)</f>
        <v>-14123.96</v>
      </c>
      <c r="G310" s="32">
        <f>ROUND(VLOOKUP($B310,'3.ข้อมูลงบทดลองปัจจุบัน'!$A$5:$CL$846,6,0),2)</f>
        <v>-75013</v>
      </c>
      <c r="H310" s="32">
        <f>ROUND(VLOOKUP($B310,'3.ข้อมูลงบทดลองปัจจุบัน'!$A$5:$CL$846,7,0),2)</f>
        <v>-3483.99</v>
      </c>
      <c r="I310" s="32">
        <f>ROUND(VLOOKUP($B310,'3.ข้อมูลงบทดลองปัจจุบัน'!$A$5:$CL$846,8,0),2)</f>
        <v>-61376</v>
      </c>
      <c r="J310" s="32">
        <f>ROUND(VLOOKUP($B310,'3.ข้อมูลงบทดลองปัจจุบัน'!$A$5:$CL$846,9,0),2)</f>
        <v>0</v>
      </c>
      <c r="K310" s="32">
        <f>ROUND(VLOOKUP($B310,'3.ข้อมูลงบทดลองปัจจุบัน'!$A$5:$CL$846,10,0),2)</f>
        <v>-159207</v>
      </c>
      <c r="L310" s="32">
        <f>ROUND(VLOOKUP($B310,'3.ข้อมูลงบทดลองปัจจุบัน'!$A$5:$CL$846,11,0),2)</f>
        <v>0</v>
      </c>
      <c r="M310" s="32">
        <f>ROUND(VLOOKUP($B310,'3.ข้อมูลงบทดลองปัจจุบัน'!$A$5:$CL$846,12,0),2)</f>
        <v>-17524.82</v>
      </c>
      <c r="N310" s="32">
        <f>ROUND(VLOOKUP($B310,'3.ข้อมูลงบทดลองปัจจุบัน'!$A$5:$CL$846,13,0),2)</f>
        <v>-68336.240000000005</v>
      </c>
      <c r="O310" s="32">
        <f>ROUND(VLOOKUP($B310,'3.ข้อมูลงบทดลองปัจจุบัน'!$A$5:$CL$846,14,0),2)</f>
        <v>-6299.75</v>
      </c>
      <c r="P310" s="32">
        <f>ROUND(VLOOKUP($B310,'3.ข้อมูลงบทดลองปัจจุบัน'!$A$5:$CL$846,15,0),2)</f>
        <v>-161349.73000000001</v>
      </c>
      <c r="Q310" s="32">
        <f>ROUND(VLOOKUP($B310,'3.ข้อมูลงบทดลองปัจจุบัน'!$A$5:$CL$846,16,0),2)</f>
        <v>-17619.919999999998</v>
      </c>
      <c r="R310" s="32">
        <f>ROUND(VLOOKUP($B310,'3.ข้อมูลงบทดลองปัจจุบัน'!$A$5:$CL$846,17,0),2)</f>
        <v>0</v>
      </c>
      <c r="S310" s="32">
        <f>ROUND(VLOOKUP($B310,'3.ข้อมูลงบทดลองปัจจุบัน'!$A$5:$CL$846,18,0),2)</f>
        <v>-45942.080000000002</v>
      </c>
      <c r="T310" s="32">
        <f>ROUND(VLOOKUP($B310,'3.ข้อมูลงบทดลองปัจจุบัน'!$A$5:$CL$846,19,0),2)</f>
        <v>-8214.69</v>
      </c>
      <c r="U310" s="32">
        <f>ROUND(VLOOKUP($B310,'3.ข้อมูลงบทดลองปัจจุบัน'!$A$5:$CL$846,20,0),2)</f>
        <v>-37124.519999999997</v>
      </c>
      <c r="V310" s="32">
        <f>ROUND(VLOOKUP($B310,'3.ข้อมูลงบทดลองปัจจุบัน'!$A$5:$CL$846,21,0),2)</f>
        <v>-3068.06</v>
      </c>
      <c r="W310" s="32">
        <f>ROUND(VLOOKUP($B310,'3.ข้อมูลงบทดลองปัจจุบัน'!$A$5:$CL$846,22,0),2)</f>
        <v>-130407.03999999999</v>
      </c>
      <c r="X310" s="32">
        <f>ROUND(VLOOKUP($B310,'3.ข้อมูลงบทดลองปัจจุบัน'!$A$5:$CL$846,23,0),2)</f>
        <v>-194954.36</v>
      </c>
      <c r="Y310" s="32">
        <f>ROUND(VLOOKUP($B310,'3.ข้อมูลงบทดลองปัจจุบัน'!$A$5:$CL$846,24,0),2)</f>
        <v>-35655.449999999997</v>
      </c>
      <c r="Z310" s="32">
        <f>ROUND(VLOOKUP($B310,'3.ข้อมูลงบทดลองปัจจุบัน'!$A$5:$CL$846,25,0),2)</f>
        <v>-164090</v>
      </c>
      <c r="AA310" s="32">
        <f>ROUND(VLOOKUP($B310,'3.ข้อมูลงบทดลองปัจจุบัน'!$A$5:$CL$846,26,0),2)</f>
        <v>0</v>
      </c>
      <c r="AB310" s="32">
        <f>ROUND(VLOOKUP($B310,'3.ข้อมูลงบทดลองปัจจุบัน'!$A$5:$CL$846,27,0),2)</f>
        <v>-8899.49</v>
      </c>
      <c r="AC310" s="32">
        <f>ROUND(VLOOKUP($B310,'3.ข้อมูลงบทดลองปัจจุบัน'!$A$5:$CL$846,28,0),2)</f>
        <v>-8368.25</v>
      </c>
      <c r="AD310" s="32">
        <f>ROUND(VLOOKUP($B310,'3.ข้อมูลงบทดลองปัจจุบัน'!$A$5:$CL$846,29,0),2)</f>
        <v>-36033</v>
      </c>
      <c r="AE310" s="32">
        <f>ROUND(VLOOKUP($B310,'3.ข้อมูลงบทดลองปัจจุบัน'!$A$5:$CL$846,30,0),2)</f>
        <v>-8001</v>
      </c>
      <c r="AF310" s="32">
        <f>ROUND(VLOOKUP($B310,'3.ข้อมูลงบทดลองปัจจุบัน'!$A$5:$CL$846,31,0),2)</f>
        <v>-121.56</v>
      </c>
      <c r="AG310" s="32">
        <f>ROUND(VLOOKUP($B310,'3.ข้อมูลงบทดลองปัจจุบัน'!$A$5:$CL$846,32,0),2)</f>
        <v>-23150.25</v>
      </c>
      <c r="AH310" s="32">
        <f>ROUND(VLOOKUP($B310,'3.ข้อมูลงบทดลองปัจจุบัน'!$A$5:$CL$846,33,0),2)</f>
        <v>-18603.28</v>
      </c>
      <c r="AI310" s="32">
        <f>ROUND(VLOOKUP($B310,'3.ข้อมูลงบทดลองปัจจุบัน'!$A$5:$CL$846,34,0),2)</f>
        <v>-30581.43</v>
      </c>
      <c r="AJ310" s="32">
        <f>ROUND(VLOOKUP($B310,'3.ข้อมูลงบทดลองปัจจุบัน'!$A$5:$CL$846,35,0),2)</f>
        <v>-40423.300000000003</v>
      </c>
      <c r="AK310" s="32">
        <f>ROUND(VLOOKUP($B310,'3.ข้อมูลงบทดลองปัจจุบัน'!$A$5:$CL$846,36,0),2)</f>
        <v>-1960.96</v>
      </c>
      <c r="AL310" s="32">
        <f>ROUND(VLOOKUP($B310,'3.ข้อมูลงบทดลองปัจจุบัน'!$A$5:$CL$846,37,0),2)</f>
        <v>-301409.28999999998</v>
      </c>
      <c r="AM310" s="32">
        <f>ROUND(VLOOKUP($B310,'3.ข้อมูลงบทดลองปัจจุบัน'!$A$5:$CL$846,38,0),2)</f>
        <v>-38820.839999999997</v>
      </c>
      <c r="AN310" s="32">
        <f>ROUND(VLOOKUP($B310,'3.ข้อมูลงบทดลองปัจจุบัน'!$A$5:$CL$846,39,0),2)</f>
        <v>-9951.5</v>
      </c>
      <c r="AO310" s="32">
        <f>ROUND(VLOOKUP($B310,'3.ข้อมูลงบทดลองปัจจุบัน'!$A$5:$CL$846,40,0),2)</f>
        <v>0</v>
      </c>
      <c r="AP310" s="32">
        <f>ROUND(VLOOKUP($B310,'3.ข้อมูลงบทดลองปัจจุบัน'!$A$5:$CL$846,41,0),2)</f>
        <v>-9382.7000000000007</v>
      </c>
      <c r="AQ310" s="32">
        <f>ROUND(VLOOKUP($B310,'3.ข้อมูลงบทดลองปัจจุบัน'!$A$5:$CL$846,42,0),2)</f>
        <v>0</v>
      </c>
      <c r="AR310" s="32">
        <f>ROUND(VLOOKUP($B310,'3.ข้อมูลงบทดลองปัจจุบัน'!$A$5:$CL$846,43,0),2)</f>
        <v>-26288.31</v>
      </c>
      <c r="AS310" s="32">
        <f>ROUND(VLOOKUP($B310,'3.ข้อมูลงบทดลองปัจจุบัน'!$A$5:$CL$846,44,0),2)</f>
        <v>-66682.11</v>
      </c>
      <c r="AT310" s="32">
        <f>ROUND(VLOOKUP($B310,'3.ข้อมูลงบทดลองปัจจุบัน'!$A$5:$CL$846,45,0),2)</f>
        <v>0</v>
      </c>
      <c r="AU310" s="32">
        <f>ROUND(VLOOKUP($B310,'3.ข้อมูลงบทดลองปัจจุบัน'!$A$5:$CL$846,46,0),2)</f>
        <v>0</v>
      </c>
      <c r="AV310" s="32">
        <f>ROUND(VLOOKUP($B310,'3.ข้อมูลงบทดลองปัจจุบัน'!$A$5:$CL$846,47,0),2)</f>
        <v>0</v>
      </c>
      <c r="AW310" s="32">
        <f>ROUND(VLOOKUP($B310,'3.ข้อมูลงบทดลองปัจจุบัน'!$A$5:$CL$846,48,0),2)</f>
        <v>-12943</v>
      </c>
      <c r="AX310" s="32">
        <f>ROUND(VLOOKUP($B310,'3.ข้อมูลงบทดลองปัจจุบัน'!$A$5:$CL$846,49,0),2)</f>
        <v>-1540.5</v>
      </c>
      <c r="AY310" s="32">
        <f>ROUND(VLOOKUP($B310,'3.ข้อมูลงบทดลองปัจจุบัน'!$A$5:$CL$846,50,0),2)</f>
        <v>-50574.05</v>
      </c>
      <c r="AZ310" s="32">
        <f>ROUND(VLOOKUP($B310,'3.ข้อมูลงบทดลองปัจจุบัน'!$A$5:$CL$846,51,0),2)</f>
        <v>-3490.81</v>
      </c>
      <c r="BA310" s="32">
        <f>ROUND(VLOOKUP($B310,'3.ข้อมูลงบทดลองปัจจุบัน'!$A$5:$CL$846,52,0),2)</f>
        <v>-21688.18</v>
      </c>
      <c r="BB310" s="32">
        <f>ROUND(VLOOKUP($B310,'3.ข้อมูลงบทดลองปัจจุบัน'!$A$5:$CL$846,53,0),2)</f>
        <v>-63679.79</v>
      </c>
      <c r="BC310" s="32">
        <f>ROUND(VLOOKUP($B310,'3.ข้อมูลงบทดลองปัจจุบัน'!$A$5:$CL$846,54,0),2)</f>
        <v>-2019.32</v>
      </c>
      <c r="BD310" s="32">
        <f>ROUND(VLOOKUP($B310,'3.ข้อมูลงบทดลองปัจจุบัน'!$A$5:$CL$846,55,0),2)</f>
        <v>-253856.5</v>
      </c>
      <c r="BE310" s="32">
        <f>ROUND(VLOOKUP($B310,'3.ข้อมูลงบทดลองปัจจุบัน'!$A$5:$CL$846,56,0),2)</f>
        <v>-269813.86</v>
      </c>
      <c r="BF310" s="32">
        <f>ROUND(VLOOKUP($B310,'3.ข้อมูลงบทดลองปัจจุบัน'!$A$5:$CL$846,57,0),2)</f>
        <v>-47752.09</v>
      </c>
      <c r="BG310" s="32">
        <f>ROUND(VLOOKUP($B310,'3.ข้อมูลงบทดลองปัจจุบัน'!$A$5:$CL$846,58,0),2)</f>
        <v>-1314.43</v>
      </c>
      <c r="BH310" s="32">
        <f>ROUND(VLOOKUP($B310,'3.ข้อมูลงบทดลองปัจจุบัน'!$A$5:$CL$846,59,0),2)</f>
        <v>-118764.94</v>
      </c>
      <c r="BI310" s="32">
        <f>ROUND(VLOOKUP($B310,'3.ข้อมูลงบทดลองปัจจุบัน'!$A$5:$CL$846,60,0),2)</f>
        <v>0</v>
      </c>
      <c r="BJ310" s="32">
        <f>ROUND(VLOOKUP($B310,'3.ข้อมูลงบทดลองปัจจุบัน'!$A$5:$CL$846,61,0),2)</f>
        <v>0</v>
      </c>
      <c r="BK310" s="32">
        <f>ROUND(VLOOKUP($B310,'3.ข้อมูลงบทดลองปัจจุบัน'!$A$5:$CL$846,62,0),2)</f>
        <v>0</v>
      </c>
      <c r="BL310" s="32">
        <f>ROUND(VLOOKUP($B310,'3.ข้อมูลงบทดลองปัจจุบัน'!$A$5:$CL$846,63,0),2)</f>
        <v>0</v>
      </c>
      <c r="BM310" s="32">
        <f>ROUND(VLOOKUP($B310,'3.ข้อมูลงบทดลองปัจจุบัน'!$A$5:$CL$846,64,0),2)</f>
        <v>-69964.800000000003</v>
      </c>
      <c r="BN310" s="32">
        <f>ROUND(VLOOKUP($B310,'3.ข้อมูลงบทดลองปัจจุบัน'!$A$5:$CL$846,65,0),2)</f>
        <v>-23241.71</v>
      </c>
      <c r="BO310" s="32">
        <f>ROUND(VLOOKUP($B310,'3.ข้อมูลงบทดลองปัจจุบัน'!$A$5:$CL$846,66,0),2)</f>
        <v>-26521.5</v>
      </c>
      <c r="BP310" s="32">
        <f>ROUND(VLOOKUP($B310,'3.ข้อมูลงบทดลองปัจจุบัน'!$A$5:$CL$846,67,0),2)</f>
        <v>-31617.73</v>
      </c>
      <c r="BQ310" s="32">
        <f>ROUND(VLOOKUP($B310,'3.ข้อมูลงบทดลองปัจจุบัน'!$A$5:$CL$846,68,0),2)</f>
        <v>-11150.1</v>
      </c>
      <c r="BR310" s="32">
        <f>ROUND(VLOOKUP($B310,'3.ข้อมูลงบทดลองปัจจุบัน'!$A$5:$CL$846,69,0),2)</f>
        <v>-214971</v>
      </c>
      <c r="BS310" s="32">
        <f>ROUND(VLOOKUP($B310,'3.ข้อมูลงบทดลองปัจจุบัน'!$A$5:$CL$846,70,0),2)</f>
        <v>-190372.91</v>
      </c>
      <c r="BT310" s="32">
        <f>ROUND(VLOOKUP($B310,'3.ข้อมูลงบทดลองปัจจุบัน'!$A$5:$CL$846,71,0),2)</f>
        <v>-3328</v>
      </c>
      <c r="BU310" s="32">
        <f>ROUND(VLOOKUP($B310,'3.ข้อมูลงบทดลองปัจจุบัน'!$A$5:$CL$846,72,0),2)</f>
        <v>-21287</v>
      </c>
      <c r="BV310" s="32">
        <f>ROUND(VLOOKUP($B310,'3.ข้อมูลงบทดลองปัจจุบัน'!$A$5:$CL$846,73,0),2)</f>
        <v>-31886</v>
      </c>
      <c r="BW310" s="32">
        <f>ROUND(VLOOKUP($B310,'3.ข้อมูลงบทดลองปัจจุบัน'!$A$5:$CL$846,74,0),2)</f>
        <v>-97</v>
      </c>
      <c r="BX310" s="32">
        <f>ROUND(VLOOKUP($B310,'3.ข้อมูลงบทดลองปัจจุบัน'!$A$5:$CL$846,75,0),2)</f>
        <v>-5140</v>
      </c>
      <c r="BY310" s="32">
        <f>ROUND(VLOOKUP($B310,'3.ข้อมูลงบทดลองปัจจุบัน'!$A$5:$CL$846,76,0),2)</f>
        <v>0</v>
      </c>
      <c r="BZ310" s="32">
        <f>ROUND(VLOOKUP($B310,'3.ข้อมูลงบทดลองปัจจุบัน'!$A$5:$CL$846,77,0),2)</f>
        <v>-5901.26</v>
      </c>
      <c r="CA310" s="32">
        <f>ROUND(VLOOKUP($B310,'3.ข้อมูลงบทดลองปัจจุบัน'!$A$5:$CL$846,78,0),2)</f>
        <v>-18153</v>
      </c>
      <c r="CB310" s="32">
        <f>ROUND(VLOOKUP($B310,'3.ข้อมูลงบทดลองปัจจุบัน'!$A$5:$CL$846,79,0),2)</f>
        <v>-11295.7</v>
      </c>
      <c r="CC310" s="32">
        <f>ROUND(VLOOKUP($B310,'3.ข้อมูลงบทดลองปัจจุบัน'!$A$5:$CL$846,80,0),2)</f>
        <v>-54952</v>
      </c>
      <c r="CD310" s="32">
        <f>ROUND(VLOOKUP($B310,'3.ข้อมูลงบทดลองปัจจุบัน'!$A$5:$CL$846,81,0),2)</f>
        <v>-3029.07</v>
      </c>
      <c r="CE310" s="32">
        <f>ROUND(VLOOKUP($B310,'3.ข้อมูลงบทดลองปัจจุบัน'!$A$5:$CL$846,82,0),2)</f>
        <v>-52351</v>
      </c>
      <c r="CF310" s="32">
        <f>ROUND(VLOOKUP($B310,'3.ข้อมูลงบทดลองปัจจุบัน'!$A$5:$CL$846,83,0),2)</f>
        <v>-860.68</v>
      </c>
      <c r="CG310" s="32">
        <f>ROUND(VLOOKUP($B310,'3.ข้อมูลงบทดลองปัจจุบัน'!$A$5:$CL$846,84,0),2)</f>
        <v>-16622</v>
      </c>
      <c r="CH310" s="32">
        <f>ROUND(VLOOKUP($B310,'3.ข้อมูลงบทดลองปัจจุบัน'!$A$5:$CL$846,85,0),2)</f>
        <v>0</v>
      </c>
      <c r="CI310" s="32">
        <f>ROUND(VLOOKUP($B310,'3.ข้อมูลงบทดลองปัจจุบัน'!$A$5:$CL$846,86,0),2)</f>
        <v>-16751.240000000002</v>
      </c>
      <c r="CJ310" s="32">
        <f>ROUND(VLOOKUP($B310,'3.ข้อมูลงบทดลองปัจจุบัน'!$A$5:$CL$846,87,0),2)</f>
        <v>0</v>
      </c>
      <c r="CK310" s="32">
        <f>ROUND(VLOOKUP($B310,'3.ข้อมูลงบทดลองปัจจุบัน'!$A$5:$CL$846,88,0),2)</f>
        <v>-32409.5</v>
      </c>
      <c r="CL310" s="32">
        <f>ROUND(VLOOKUP($B310,'3.ข้อมูลงบทดลองปัจจุบัน'!$A$5:$CL$846,89,0),2)</f>
        <v>-406</v>
      </c>
      <c r="CM310" s="32">
        <f>ROUND(VLOOKUP($B310,'3.ข้อมูลงบทดลองปัจจุบัน'!$A$5:$CL$846,90,0),2)</f>
        <v>0</v>
      </c>
      <c r="CO310" s="75"/>
    </row>
    <row r="311" spans="1:93" x14ac:dyDescent="0.7">
      <c r="A311" s="119" t="s">
        <v>2332</v>
      </c>
      <c r="B311" s="101" t="s">
        <v>534</v>
      </c>
      <c r="C311" s="120" t="s">
        <v>535</v>
      </c>
      <c r="D311" s="32">
        <f>ROUND(VLOOKUP($B311,'3.ข้อมูลงบทดลองปัจจุบัน'!$A$5:$CL$846,3,0),2)</f>
        <v>-1229677.8</v>
      </c>
      <c r="E311" s="32">
        <f>ROUND(VLOOKUP($B311,'3.ข้อมูลงบทดลองปัจจุบัน'!$A$5:$CL$846,4,0),2)</f>
        <v>-2334.5</v>
      </c>
      <c r="F311" s="32">
        <f>ROUND(VLOOKUP($B311,'3.ข้อมูลงบทดลองปัจจุบัน'!$A$5:$CL$846,5,0),2)</f>
        <v>-5351.53</v>
      </c>
      <c r="G311" s="32">
        <f>ROUND(VLOOKUP($B311,'3.ข้อมูลงบทดลองปัจจุบัน'!$A$5:$CL$846,6,0),2)</f>
        <v>-17359</v>
      </c>
      <c r="H311" s="32">
        <f>ROUND(VLOOKUP($B311,'3.ข้อมูลงบทดลองปัจจุบัน'!$A$5:$CL$846,7,0),2)</f>
        <v>0</v>
      </c>
      <c r="I311" s="32">
        <f>ROUND(VLOOKUP($B311,'3.ข้อมูลงบทดลองปัจจุบัน'!$A$5:$CL$846,8,0),2)</f>
        <v>-16847</v>
      </c>
      <c r="J311" s="32">
        <f>ROUND(VLOOKUP($B311,'3.ข้อมูลงบทดลองปัจจุบัน'!$A$5:$CL$846,9,0),2)</f>
        <v>0</v>
      </c>
      <c r="K311" s="32">
        <f>ROUND(VLOOKUP($B311,'3.ข้อมูลงบทดลองปัจจุบัน'!$A$5:$CL$846,10,0),2)</f>
        <v>0</v>
      </c>
      <c r="L311" s="32">
        <f>ROUND(VLOOKUP($B311,'3.ข้อมูลงบทดลองปัจจุบัน'!$A$5:$CL$846,11,0),2)</f>
        <v>0</v>
      </c>
      <c r="M311" s="32">
        <f>ROUND(VLOOKUP($B311,'3.ข้อมูลงบทดลองปัจจุบัน'!$A$5:$CL$846,12,0),2)</f>
        <v>-11990.18</v>
      </c>
      <c r="N311" s="32">
        <f>ROUND(VLOOKUP($B311,'3.ข้อมูลงบทดลองปัจจุบัน'!$A$5:$CL$846,13,0),2)</f>
        <v>-71149.8</v>
      </c>
      <c r="O311" s="32">
        <f>ROUND(VLOOKUP($B311,'3.ข้อมูลงบทดลองปัจจุบัน'!$A$5:$CL$846,14,0),2)</f>
        <v>-8170.88</v>
      </c>
      <c r="P311" s="32">
        <f>ROUND(VLOOKUP($B311,'3.ข้อมูลงบทดลองปัจจุบัน'!$A$5:$CL$846,15,0),2)</f>
        <v>-335507.33</v>
      </c>
      <c r="Q311" s="32">
        <f>ROUND(VLOOKUP($B311,'3.ข้อมูลงบทดลองปัจจุบัน'!$A$5:$CL$846,16,0),2)</f>
        <v>0</v>
      </c>
      <c r="R311" s="32">
        <f>ROUND(VLOOKUP($B311,'3.ข้อมูลงบทดลองปัจจุบัน'!$A$5:$CL$846,17,0),2)</f>
        <v>0</v>
      </c>
      <c r="S311" s="32">
        <f>ROUND(VLOOKUP($B311,'3.ข้อมูลงบทดลองปัจจุบัน'!$A$5:$CL$846,18,0),2)</f>
        <v>0</v>
      </c>
      <c r="T311" s="32">
        <f>ROUND(VLOOKUP($B311,'3.ข้อมูลงบทดลองปัจจุบัน'!$A$5:$CL$846,19,0),2)</f>
        <v>-17598.63</v>
      </c>
      <c r="U311" s="32">
        <f>ROUND(VLOOKUP($B311,'3.ข้อมูลงบทดลองปัจจุบัน'!$A$5:$CL$846,20,0),2)</f>
        <v>0</v>
      </c>
      <c r="V311" s="32">
        <f>ROUND(VLOOKUP($B311,'3.ข้อมูลงบทดลองปัจจุบัน'!$A$5:$CL$846,21,0),2)</f>
        <v>-25807.85</v>
      </c>
      <c r="W311" s="32">
        <f>ROUND(VLOOKUP($B311,'3.ข้อมูลงบทดลองปัจจุบัน'!$A$5:$CL$846,22,0),2)</f>
        <v>0</v>
      </c>
      <c r="X311" s="32">
        <f>ROUND(VLOOKUP($B311,'3.ข้อมูลงบทดลองปัจจุบัน'!$A$5:$CL$846,23,0),2)</f>
        <v>-719449.76</v>
      </c>
      <c r="Y311" s="32">
        <f>ROUND(VLOOKUP($B311,'3.ข้อมูลงบทดลองปัจจุบัน'!$A$5:$CL$846,24,0),2)</f>
        <v>-33012.68</v>
      </c>
      <c r="Z311" s="32">
        <f>ROUND(VLOOKUP($B311,'3.ข้อมูลงบทดลองปัจจุบัน'!$A$5:$CL$846,25,0),2)</f>
        <v>-334598</v>
      </c>
      <c r="AA311" s="32">
        <f>ROUND(VLOOKUP($B311,'3.ข้อมูลงบทดลองปัจจุบัน'!$A$5:$CL$846,26,0),2)</f>
        <v>0</v>
      </c>
      <c r="AB311" s="32">
        <f>ROUND(VLOOKUP($B311,'3.ข้อมูลงบทดลองปัจจุบัน'!$A$5:$CL$846,27,0),2)</f>
        <v>0</v>
      </c>
      <c r="AC311" s="32">
        <f>ROUND(VLOOKUP($B311,'3.ข้อมูลงบทดลองปัจจุบัน'!$A$5:$CL$846,28,0),2)</f>
        <v>0</v>
      </c>
      <c r="AD311" s="32">
        <f>ROUND(VLOOKUP($B311,'3.ข้อมูลงบทดลองปัจจุบัน'!$A$5:$CL$846,29,0),2)</f>
        <v>-5567</v>
      </c>
      <c r="AE311" s="32">
        <f>ROUND(VLOOKUP($B311,'3.ข้อมูลงบทดลองปัจจุบัน'!$A$5:$CL$846,30,0),2)</f>
        <v>-54458.16</v>
      </c>
      <c r="AF311" s="32">
        <f>ROUND(VLOOKUP($B311,'3.ข้อมูลงบทดลองปัจจุบัน'!$A$5:$CL$846,31,0),2)</f>
        <v>0</v>
      </c>
      <c r="AG311" s="32">
        <f>ROUND(VLOOKUP($B311,'3.ข้อมูลงบทดลองปัจจุบัน'!$A$5:$CL$846,32,0),2)</f>
        <v>-25775</v>
      </c>
      <c r="AH311" s="32">
        <f>ROUND(VLOOKUP($B311,'3.ข้อมูลงบทดลองปัจจุบัน'!$A$5:$CL$846,33,0),2)</f>
        <v>-2526.7199999999998</v>
      </c>
      <c r="AI311" s="32">
        <f>ROUND(VLOOKUP($B311,'3.ข้อมูลงบทดลองปัจจุบัน'!$A$5:$CL$846,34,0),2)</f>
        <v>-26614.15</v>
      </c>
      <c r="AJ311" s="32">
        <f>ROUND(VLOOKUP($B311,'3.ข้อมูลงบทดลองปัจจุบัน'!$A$5:$CL$846,35,0),2)</f>
        <v>0</v>
      </c>
      <c r="AK311" s="32">
        <f>ROUND(VLOOKUP($B311,'3.ข้อมูลงบทดลองปัจจุบัน'!$A$5:$CL$846,36,0),2)</f>
        <v>0</v>
      </c>
      <c r="AL311" s="32">
        <f>ROUND(VLOOKUP($B311,'3.ข้อมูลงบทดลองปัจจุบัน'!$A$5:$CL$846,37,0),2)</f>
        <v>-351925.01</v>
      </c>
      <c r="AM311" s="32">
        <f>ROUND(VLOOKUP($B311,'3.ข้อมูลงบทดลองปัจจุบัน'!$A$5:$CL$846,38,0),2)</f>
        <v>-5163.1899999999996</v>
      </c>
      <c r="AN311" s="32">
        <f>ROUND(VLOOKUP($B311,'3.ข้อมูลงบทดลองปัจจุบัน'!$A$5:$CL$846,39,0),2)</f>
        <v>-4345</v>
      </c>
      <c r="AO311" s="32">
        <f>ROUND(VLOOKUP($B311,'3.ข้อมูลงบทดลองปัจจุบัน'!$A$5:$CL$846,40,0),2)</f>
        <v>0</v>
      </c>
      <c r="AP311" s="32">
        <f>ROUND(VLOOKUP($B311,'3.ข้อมูลงบทดลองปัจจุบัน'!$A$5:$CL$846,41,0),2)</f>
        <v>0</v>
      </c>
      <c r="AQ311" s="32">
        <f>ROUND(VLOOKUP($B311,'3.ข้อมูลงบทดลองปัจจุบัน'!$A$5:$CL$846,42,0),2)</f>
        <v>0</v>
      </c>
      <c r="AR311" s="32">
        <f>ROUND(VLOOKUP($B311,'3.ข้อมูลงบทดลองปัจจุบัน'!$A$5:$CL$846,43,0),2)</f>
        <v>0</v>
      </c>
      <c r="AS311" s="32">
        <f>ROUND(VLOOKUP($B311,'3.ข้อมูลงบทดลองปัจจุบัน'!$A$5:$CL$846,44,0),2)</f>
        <v>-83007.289999999994</v>
      </c>
      <c r="AT311" s="32">
        <f>ROUND(VLOOKUP($B311,'3.ข้อมูลงบทดลองปัจจุบัน'!$A$5:$CL$846,45,0),2)</f>
        <v>0</v>
      </c>
      <c r="AU311" s="32">
        <f>ROUND(VLOOKUP($B311,'3.ข้อมูลงบทดลองปัจจุบัน'!$A$5:$CL$846,46,0),2)</f>
        <v>0</v>
      </c>
      <c r="AV311" s="32">
        <f>ROUND(VLOOKUP($B311,'3.ข้อมูลงบทดลองปัจจุบัน'!$A$5:$CL$846,47,0),2)</f>
        <v>0</v>
      </c>
      <c r="AW311" s="32">
        <f>ROUND(VLOOKUP($B311,'3.ข้อมูลงบทดลองปัจจุบัน'!$A$5:$CL$846,48,0),2)</f>
        <v>-495.9</v>
      </c>
      <c r="AX311" s="32">
        <f>ROUND(VLOOKUP($B311,'3.ข้อมูลงบทดลองปัจจุบัน'!$A$5:$CL$846,49,0),2)</f>
        <v>-71316.17</v>
      </c>
      <c r="AY311" s="32">
        <f>ROUND(VLOOKUP($B311,'3.ข้อมูลงบทดลองปัจจุบัน'!$A$5:$CL$846,50,0),2)</f>
        <v>0</v>
      </c>
      <c r="AZ311" s="32">
        <f>ROUND(VLOOKUP($B311,'3.ข้อมูลงบทดลองปัจจุบัน'!$A$5:$CL$846,51,0),2)</f>
        <v>0</v>
      </c>
      <c r="BA311" s="32">
        <f>ROUND(VLOOKUP($B311,'3.ข้อมูลงบทดลองปัจจุบัน'!$A$5:$CL$846,52,0),2)</f>
        <v>-5119</v>
      </c>
      <c r="BB311" s="32">
        <f>ROUND(VLOOKUP($B311,'3.ข้อมูลงบทดลองปัจจุบัน'!$A$5:$CL$846,53,0),2)</f>
        <v>-489523.85</v>
      </c>
      <c r="BC311" s="32">
        <f>ROUND(VLOOKUP($B311,'3.ข้อมูลงบทดลองปัจจุบัน'!$A$5:$CL$846,54,0),2)</f>
        <v>-902.55</v>
      </c>
      <c r="BD311" s="32">
        <f>ROUND(VLOOKUP($B311,'3.ข้อมูลงบทดลองปัจจุบัน'!$A$5:$CL$846,55,0),2)</f>
        <v>-574356.21</v>
      </c>
      <c r="BE311" s="32">
        <f>ROUND(VLOOKUP($B311,'3.ข้อมูลงบทดลองปัจจุบัน'!$A$5:$CL$846,56,0),2)</f>
        <v>-496084.45</v>
      </c>
      <c r="BF311" s="32">
        <f>ROUND(VLOOKUP($B311,'3.ข้อมูลงบทดลองปัจจุบัน'!$A$5:$CL$846,57,0),2)</f>
        <v>-101892.5</v>
      </c>
      <c r="BG311" s="32">
        <f>ROUND(VLOOKUP($B311,'3.ข้อมูลงบทดลองปัจจุบัน'!$A$5:$CL$846,58,0),2)</f>
        <v>-692.2</v>
      </c>
      <c r="BH311" s="32">
        <f>ROUND(VLOOKUP($B311,'3.ข้อมูลงบทดลองปัจจุบัน'!$A$5:$CL$846,59,0),2)</f>
        <v>-131056.05</v>
      </c>
      <c r="BI311" s="32">
        <f>ROUND(VLOOKUP($B311,'3.ข้อมูลงบทดลองปัจจุบัน'!$A$5:$CL$846,60,0),2)</f>
        <v>0</v>
      </c>
      <c r="BJ311" s="32">
        <f>ROUND(VLOOKUP($B311,'3.ข้อมูลงบทดลองปัจจุบัน'!$A$5:$CL$846,61,0),2)</f>
        <v>0</v>
      </c>
      <c r="BK311" s="32">
        <f>ROUND(VLOOKUP($B311,'3.ข้อมูลงบทดลองปัจจุบัน'!$A$5:$CL$846,62,0),2)</f>
        <v>0</v>
      </c>
      <c r="BL311" s="32">
        <f>ROUND(VLOOKUP($B311,'3.ข้อมูลงบทดลองปัจจุบัน'!$A$5:$CL$846,63,0),2)</f>
        <v>0</v>
      </c>
      <c r="BM311" s="32">
        <f>ROUND(VLOOKUP($B311,'3.ข้อมูลงบทดลองปัจจุบัน'!$A$5:$CL$846,64,0),2)</f>
        <v>-48898.18</v>
      </c>
      <c r="BN311" s="32">
        <f>ROUND(VLOOKUP($B311,'3.ข้อมูลงบทดลองปัจจุบัน'!$A$5:$CL$846,65,0),2)</f>
        <v>-93472.26</v>
      </c>
      <c r="BO311" s="32">
        <f>ROUND(VLOOKUP($B311,'3.ข้อมูลงบทดลองปัจจุบัน'!$A$5:$CL$846,66,0),2)</f>
        <v>-5494</v>
      </c>
      <c r="BP311" s="32">
        <f>ROUND(VLOOKUP($B311,'3.ข้อมูลงบทดลองปัจจุบัน'!$A$5:$CL$846,67,0),2)</f>
        <v>0</v>
      </c>
      <c r="BQ311" s="32">
        <f>ROUND(VLOOKUP($B311,'3.ข้อมูลงบทดลองปัจจุบัน'!$A$5:$CL$846,68,0),2)</f>
        <v>-25582</v>
      </c>
      <c r="BR311" s="32">
        <f>ROUND(VLOOKUP($B311,'3.ข้อมูลงบทดลองปัจจุบัน'!$A$5:$CL$846,69,0),2)</f>
        <v>0</v>
      </c>
      <c r="BS311" s="32">
        <f>ROUND(VLOOKUP($B311,'3.ข้อมูลงบทดลองปัจจุบัน'!$A$5:$CL$846,70,0),2)</f>
        <v>-448692.09</v>
      </c>
      <c r="BT311" s="32">
        <f>ROUND(VLOOKUP($B311,'3.ข้อมูลงบทดลองปัจจุบัน'!$A$5:$CL$846,71,0),2)</f>
        <v>0</v>
      </c>
      <c r="BU311" s="32">
        <f>ROUND(VLOOKUP($B311,'3.ข้อมูลงบทดลองปัจจุบัน'!$A$5:$CL$846,72,0),2)</f>
        <v>-43300</v>
      </c>
      <c r="BV311" s="32">
        <f>ROUND(VLOOKUP($B311,'3.ข้อมูลงบทดลองปัจจุบัน'!$A$5:$CL$846,73,0),2)</f>
        <v>-16508</v>
      </c>
      <c r="BW311" s="32">
        <f>ROUND(VLOOKUP($B311,'3.ข้อมูลงบทดลองปัจจุบัน'!$A$5:$CL$846,74,0),2)</f>
        <v>0</v>
      </c>
      <c r="BX311" s="32">
        <f>ROUND(VLOOKUP($B311,'3.ข้อมูลงบทดลองปัจจุบัน'!$A$5:$CL$846,75,0),2)</f>
        <v>0</v>
      </c>
      <c r="BY311" s="32">
        <f>ROUND(VLOOKUP($B311,'3.ข้อมูลงบทดลองปัจจุบัน'!$A$5:$CL$846,76,0),2)</f>
        <v>0</v>
      </c>
      <c r="BZ311" s="32">
        <f>ROUND(VLOOKUP($B311,'3.ข้อมูลงบทดลองปัจจุบัน'!$A$5:$CL$846,77,0),2)</f>
        <v>0</v>
      </c>
      <c r="CA311" s="32">
        <f>ROUND(VLOOKUP($B311,'3.ข้อมูลงบทดลองปัจจุบัน'!$A$5:$CL$846,78,0),2)</f>
        <v>-4210</v>
      </c>
      <c r="CB311" s="32">
        <f>ROUND(VLOOKUP($B311,'3.ข้อมูลงบทดลองปัจจุบัน'!$A$5:$CL$846,79,0),2)</f>
        <v>0</v>
      </c>
      <c r="CC311" s="32">
        <f>ROUND(VLOOKUP($B311,'3.ข้อมูลงบทดลองปัจจุบัน'!$A$5:$CL$846,80,0),2)</f>
        <v>0</v>
      </c>
      <c r="CD311" s="32">
        <f>ROUND(VLOOKUP($B311,'3.ข้อมูลงบทดลองปัจจุบัน'!$A$5:$CL$846,81,0),2)</f>
        <v>-1002.51</v>
      </c>
      <c r="CE311" s="32">
        <f>ROUND(VLOOKUP($B311,'3.ข้อมูลงบทดลองปัจจุบัน'!$A$5:$CL$846,82,0),2)</f>
        <v>-105361</v>
      </c>
      <c r="CF311" s="32">
        <f>ROUND(VLOOKUP($B311,'3.ข้อมูลงบทดลองปัจจุบัน'!$A$5:$CL$846,83,0),2)</f>
        <v>-16293.83</v>
      </c>
      <c r="CG311" s="32">
        <f>ROUND(VLOOKUP($B311,'3.ข้อมูลงบทดลองปัจจุบัน'!$A$5:$CL$846,84,0),2)</f>
        <v>0</v>
      </c>
      <c r="CH311" s="32">
        <f>ROUND(VLOOKUP($B311,'3.ข้อมูลงบทดลองปัจจุบัน'!$A$5:$CL$846,85,0),2)</f>
        <v>-1910</v>
      </c>
      <c r="CI311" s="32">
        <f>ROUND(VLOOKUP($B311,'3.ข้อมูลงบทดลองปัจจุบัน'!$A$5:$CL$846,86,0),2)</f>
        <v>0</v>
      </c>
      <c r="CJ311" s="32">
        <f>ROUND(VLOOKUP($B311,'3.ข้อมูลงบทดลองปัจจุบัน'!$A$5:$CL$846,87,0),2)</f>
        <v>0</v>
      </c>
      <c r="CK311" s="32">
        <f>ROUND(VLOOKUP($B311,'3.ข้อมูลงบทดลองปัจจุบัน'!$A$5:$CL$846,88,0),2)</f>
        <v>0</v>
      </c>
      <c r="CL311" s="32">
        <f>ROUND(VLOOKUP($B311,'3.ข้อมูลงบทดลองปัจจุบัน'!$A$5:$CL$846,89,0),2)</f>
        <v>0</v>
      </c>
      <c r="CM311" s="32">
        <f>ROUND(VLOOKUP($B311,'3.ข้อมูลงบทดลองปัจจุบัน'!$A$5:$CL$846,90,0),2)</f>
        <v>0</v>
      </c>
      <c r="CO311" s="75"/>
    </row>
    <row r="312" spans="1:93" x14ac:dyDescent="0.7">
      <c r="A312" s="119" t="s">
        <v>2332</v>
      </c>
      <c r="B312" s="101" t="s">
        <v>538</v>
      </c>
      <c r="C312" s="120" t="s">
        <v>539</v>
      </c>
      <c r="D312" s="32">
        <f>ROUND(VLOOKUP($B312,'3.ข้อมูลงบทดลองปัจจุบัน'!$A$5:$CL$846,3,0),2)</f>
        <v>0</v>
      </c>
      <c r="E312" s="32">
        <f>ROUND(VLOOKUP($B312,'3.ข้อมูลงบทดลองปัจจุบัน'!$A$5:$CL$846,4,0),2)</f>
        <v>0</v>
      </c>
      <c r="F312" s="32">
        <f>ROUND(VLOOKUP($B312,'3.ข้อมูลงบทดลองปัจจุบัน'!$A$5:$CL$846,5,0),2)</f>
        <v>0</v>
      </c>
      <c r="G312" s="32">
        <f>ROUND(VLOOKUP($B312,'3.ข้อมูลงบทดลองปัจจุบัน'!$A$5:$CL$846,6,0),2)</f>
        <v>0</v>
      </c>
      <c r="H312" s="32">
        <f>ROUND(VLOOKUP($B312,'3.ข้อมูลงบทดลองปัจจุบัน'!$A$5:$CL$846,7,0),2)</f>
        <v>0</v>
      </c>
      <c r="I312" s="32">
        <f>ROUND(VLOOKUP($B312,'3.ข้อมูลงบทดลองปัจจุบัน'!$A$5:$CL$846,8,0),2)</f>
        <v>-1682</v>
      </c>
      <c r="J312" s="32">
        <f>ROUND(VLOOKUP($B312,'3.ข้อมูลงบทดลองปัจจุบัน'!$A$5:$CL$846,9,0),2)</f>
        <v>0</v>
      </c>
      <c r="K312" s="32">
        <f>ROUND(VLOOKUP($B312,'3.ข้อมูลงบทดลองปัจจุบัน'!$A$5:$CL$846,10,0),2)</f>
        <v>0</v>
      </c>
      <c r="L312" s="32">
        <f>ROUND(VLOOKUP($B312,'3.ข้อมูลงบทดลองปัจจุบัน'!$A$5:$CL$846,11,0),2)</f>
        <v>0</v>
      </c>
      <c r="M312" s="32">
        <f>ROUND(VLOOKUP($B312,'3.ข้อมูลงบทดลองปัจจุบัน'!$A$5:$CL$846,12,0),2)</f>
        <v>0</v>
      </c>
      <c r="N312" s="32">
        <f>ROUND(VLOOKUP($B312,'3.ข้อมูลงบทดลองปัจจุบัน'!$A$5:$CL$846,13,0),2)</f>
        <v>0</v>
      </c>
      <c r="O312" s="32">
        <f>ROUND(VLOOKUP($B312,'3.ข้อมูลงบทดลองปัจจุบัน'!$A$5:$CL$846,14,0),2)</f>
        <v>0</v>
      </c>
      <c r="P312" s="32">
        <f>ROUND(VLOOKUP($B312,'3.ข้อมูลงบทดลองปัจจุบัน'!$A$5:$CL$846,15,0),2)</f>
        <v>-61755.88</v>
      </c>
      <c r="Q312" s="32">
        <f>ROUND(VLOOKUP($B312,'3.ข้อมูลงบทดลองปัจจุบัน'!$A$5:$CL$846,16,0),2)</f>
        <v>0</v>
      </c>
      <c r="R312" s="32">
        <f>ROUND(VLOOKUP($B312,'3.ข้อมูลงบทดลองปัจจุบัน'!$A$5:$CL$846,17,0),2)</f>
        <v>0</v>
      </c>
      <c r="S312" s="32">
        <f>ROUND(VLOOKUP($B312,'3.ข้อมูลงบทดลองปัจจุบัน'!$A$5:$CL$846,18,0),2)</f>
        <v>-132151.20000000001</v>
      </c>
      <c r="T312" s="32">
        <f>ROUND(VLOOKUP($B312,'3.ข้อมูลงบทดลองปัจจุบัน'!$A$5:$CL$846,19,0),2)</f>
        <v>0</v>
      </c>
      <c r="U312" s="32">
        <f>ROUND(VLOOKUP($B312,'3.ข้อมูลงบทดลองปัจจุบัน'!$A$5:$CL$846,20,0),2)</f>
        <v>0</v>
      </c>
      <c r="V312" s="32">
        <f>ROUND(VLOOKUP($B312,'3.ข้อมูลงบทดลองปัจจุบัน'!$A$5:$CL$846,21,0),2)</f>
        <v>0</v>
      </c>
      <c r="W312" s="32">
        <f>ROUND(VLOOKUP($B312,'3.ข้อมูลงบทดลองปัจจุบัน'!$A$5:$CL$846,22,0),2)</f>
        <v>-15537.26</v>
      </c>
      <c r="X312" s="32">
        <f>ROUND(VLOOKUP($B312,'3.ข้อมูลงบทดลองปัจจุบัน'!$A$5:$CL$846,23,0),2)</f>
        <v>0</v>
      </c>
      <c r="Y312" s="32">
        <f>ROUND(VLOOKUP($B312,'3.ข้อมูลงบทดลองปัจจุบัน'!$A$5:$CL$846,24,0),2)</f>
        <v>0</v>
      </c>
      <c r="Z312" s="32">
        <f>ROUND(VLOOKUP($B312,'3.ข้อมูลงบทดลองปัจจุบัน'!$A$5:$CL$846,25,0),2)</f>
        <v>0</v>
      </c>
      <c r="AA312" s="32">
        <f>ROUND(VLOOKUP($B312,'3.ข้อมูลงบทดลองปัจจุบัน'!$A$5:$CL$846,26,0),2)</f>
        <v>0</v>
      </c>
      <c r="AB312" s="32">
        <f>ROUND(VLOOKUP($B312,'3.ข้อมูลงบทดลองปัจจุบัน'!$A$5:$CL$846,27,0),2)</f>
        <v>0</v>
      </c>
      <c r="AC312" s="32">
        <f>ROUND(VLOOKUP($B312,'3.ข้อมูลงบทดลองปัจจุบัน'!$A$5:$CL$846,28,0),2)</f>
        <v>0</v>
      </c>
      <c r="AD312" s="32">
        <f>ROUND(VLOOKUP($B312,'3.ข้อมูลงบทดลองปัจจุบัน'!$A$5:$CL$846,29,0),2)</f>
        <v>0</v>
      </c>
      <c r="AE312" s="32">
        <f>ROUND(VLOOKUP($B312,'3.ข้อมูลงบทดลองปัจจุบัน'!$A$5:$CL$846,30,0),2)</f>
        <v>-20621</v>
      </c>
      <c r="AF312" s="32">
        <f>ROUND(VLOOKUP($B312,'3.ข้อมูลงบทดลองปัจจุบัน'!$A$5:$CL$846,31,0),2)</f>
        <v>0</v>
      </c>
      <c r="AG312" s="32">
        <f>ROUND(VLOOKUP($B312,'3.ข้อมูลงบทดลองปัจจุบัน'!$A$5:$CL$846,32,0),2)</f>
        <v>0</v>
      </c>
      <c r="AH312" s="32">
        <f>ROUND(VLOOKUP($B312,'3.ข้อมูลงบทดลองปัจจุบัน'!$A$5:$CL$846,33,0),2)</f>
        <v>0</v>
      </c>
      <c r="AI312" s="32">
        <f>ROUND(VLOOKUP($B312,'3.ข้อมูลงบทดลองปัจจุบัน'!$A$5:$CL$846,34,0),2)</f>
        <v>0</v>
      </c>
      <c r="AJ312" s="32">
        <f>ROUND(VLOOKUP($B312,'3.ข้อมูลงบทดลองปัจจุบัน'!$A$5:$CL$846,35,0),2)</f>
        <v>-108888.75</v>
      </c>
      <c r="AK312" s="32">
        <f>ROUND(VLOOKUP($B312,'3.ข้อมูลงบทดลองปัจจุบัน'!$A$5:$CL$846,36,0),2)</f>
        <v>-7633.46</v>
      </c>
      <c r="AL312" s="32">
        <f>ROUND(VLOOKUP($B312,'3.ข้อมูลงบทดลองปัจจุบัน'!$A$5:$CL$846,37,0),2)</f>
        <v>0</v>
      </c>
      <c r="AM312" s="32">
        <f>ROUND(VLOOKUP($B312,'3.ข้อมูลงบทดลองปัจจุบัน'!$A$5:$CL$846,38,0),2)</f>
        <v>0</v>
      </c>
      <c r="AN312" s="32">
        <f>ROUND(VLOOKUP($B312,'3.ข้อมูลงบทดลองปัจจุบัน'!$A$5:$CL$846,39,0),2)</f>
        <v>0</v>
      </c>
      <c r="AO312" s="32">
        <f>ROUND(VLOOKUP($B312,'3.ข้อมูลงบทดลองปัจจุบัน'!$A$5:$CL$846,40,0),2)</f>
        <v>0</v>
      </c>
      <c r="AP312" s="32">
        <f>ROUND(VLOOKUP($B312,'3.ข้อมูลงบทดลองปัจจุบัน'!$A$5:$CL$846,41,0),2)</f>
        <v>-14300.86</v>
      </c>
      <c r="AQ312" s="32">
        <f>ROUND(VLOOKUP($B312,'3.ข้อมูลงบทดลองปัจจุบัน'!$A$5:$CL$846,42,0),2)</f>
        <v>0</v>
      </c>
      <c r="AR312" s="32">
        <f>ROUND(VLOOKUP($B312,'3.ข้อมูลงบทดลองปัจจุบัน'!$A$5:$CL$846,43,0),2)</f>
        <v>0</v>
      </c>
      <c r="AS312" s="32">
        <f>ROUND(VLOOKUP($B312,'3.ข้อมูลงบทดลองปัจจุบัน'!$A$5:$CL$846,44,0),2)</f>
        <v>0</v>
      </c>
      <c r="AT312" s="32">
        <f>ROUND(VLOOKUP($B312,'3.ข้อมูลงบทดลองปัจจุบัน'!$A$5:$CL$846,45,0),2)</f>
        <v>0</v>
      </c>
      <c r="AU312" s="32">
        <f>ROUND(VLOOKUP($B312,'3.ข้อมูลงบทดลองปัจจุบัน'!$A$5:$CL$846,46,0),2)</f>
        <v>0</v>
      </c>
      <c r="AV312" s="32">
        <f>ROUND(VLOOKUP($B312,'3.ข้อมูลงบทดลองปัจจุบัน'!$A$5:$CL$846,47,0),2)</f>
        <v>0</v>
      </c>
      <c r="AW312" s="32">
        <f>ROUND(VLOOKUP($B312,'3.ข้อมูลงบทดลองปัจจุบัน'!$A$5:$CL$846,48,0),2)</f>
        <v>0</v>
      </c>
      <c r="AX312" s="32">
        <f>ROUND(VLOOKUP($B312,'3.ข้อมูลงบทดลองปัจจุบัน'!$A$5:$CL$846,49,0),2)</f>
        <v>0</v>
      </c>
      <c r="AY312" s="32">
        <f>ROUND(VLOOKUP($B312,'3.ข้อมูลงบทดลองปัจจุบัน'!$A$5:$CL$846,50,0),2)</f>
        <v>0</v>
      </c>
      <c r="AZ312" s="32">
        <f>ROUND(VLOOKUP($B312,'3.ข้อมูลงบทดลองปัจจุบัน'!$A$5:$CL$846,51,0),2)</f>
        <v>0</v>
      </c>
      <c r="BA312" s="32">
        <f>ROUND(VLOOKUP($B312,'3.ข้อมูลงบทดลองปัจจุบัน'!$A$5:$CL$846,52,0),2)</f>
        <v>0</v>
      </c>
      <c r="BB312" s="32">
        <f>ROUND(VLOOKUP($B312,'3.ข้อมูลงบทดลองปัจจุบัน'!$A$5:$CL$846,53,0),2)</f>
        <v>0</v>
      </c>
      <c r="BC312" s="32">
        <f>ROUND(VLOOKUP($B312,'3.ข้อมูลงบทดลองปัจจุบัน'!$A$5:$CL$846,54,0),2)</f>
        <v>0</v>
      </c>
      <c r="BD312" s="32">
        <f>ROUND(VLOOKUP($B312,'3.ข้อมูลงบทดลองปัจจุบัน'!$A$5:$CL$846,55,0),2)</f>
        <v>-143091.54999999999</v>
      </c>
      <c r="BE312" s="32">
        <f>ROUND(VLOOKUP($B312,'3.ข้อมูลงบทดลองปัจจุบัน'!$A$5:$CL$846,56,0),2)</f>
        <v>0</v>
      </c>
      <c r="BF312" s="32">
        <f>ROUND(VLOOKUP($B312,'3.ข้อมูลงบทดลองปัจจุบัน'!$A$5:$CL$846,57,0),2)</f>
        <v>0</v>
      </c>
      <c r="BG312" s="32">
        <f>ROUND(VLOOKUP($B312,'3.ข้อมูลงบทดลองปัจจุบัน'!$A$5:$CL$846,58,0),2)</f>
        <v>0</v>
      </c>
      <c r="BH312" s="32">
        <f>ROUND(VLOOKUP($B312,'3.ข้อมูลงบทดลองปัจจุบัน'!$A$5:$CL$846,59,0),2)</f>
        <v>-1781.02</v>
      </c>
      <c r="BI312" s="32">
        <f>ROUND(VLOOKUP($B312,'3.ข้อมูลงบทดลองปัจจุบัน'!$A$5:$CL$846,60,0),2)</f>
        <v>0</v>
      </c>
      <c r="BJ312" s="32">
        <f>ROUND(VLOOKUP($B312,'3.ข้อมูลงบทดลองปัจจุบัน'!$A$5:$CL$846,61,0),2)</f>
        <v>0</v>
      </c>
      <c r="BK312" s="32">
        <f>ROUND(VLOOKUP($B312,'3.ข้อมูลงบทดลองปัจจุบัน'!$A$5:$CL$846,62,0),2)</f>
        <v>0</v>
      </c>
      <c r="BL312" s="32">
        <f>ROUND(VLOOKUP($B312,'3.ข้อมูลงบทดลองปัจจุบัน'!$A$5:$CL$846,63,0),2)</f>
        <v>0</v>
      </c>
      <c r="BM312" s="32">
        <f>ROUND(VLOOKUP($B312,'3.ข้อมูลงบทดลองปัจจุบัน'!$A$5:$CL$846,64,0),2)</f>
        <v>0</v>
      </c>
      <c r="BN312" s="32">
        <f>ROUND(VLOOKUP($B312,'3.ข้อมูลงบทดลองปัจจุบัน'!$A$5:$CL$846,65,0),2)</f>
        <v>0</v>
      </c>
      <c r="BO312" s="32">
        <f>ROUND(VLOOKUP($B312,'3.ข้อมูลงบทดลองปัจจุบัน'!$A$5:$CL$846,66,0),2)</f>
        <v>0</v>
      </c>
      <c r="BP312" s="32">
        <f>ROUND(VLOOKUP($B312,'3.ข้อมูลงบทดลองปัจจุบัน'!$A$5:$CL$846,67,0),2)</f>
        <v>0</v>
      </c>
      <c r="BQ312" s="32">
        <f>ROUND(VLOOKUP($B312,'3.ข้อมูลงบทดลองปัจจุบัน'!$A$5:$CL$846,68,0),2)</f>
        <v>0</v>
      </c>
      <c r="BR312" s="32">
        <f>ROUND(VLOOKUP($B312,'3.ข้อมูลงบทดลองปัจจุบัน'!$A$5:$CL$846,69,0),2)</f>
        <v>0</v>
      </c>
      <c r="BS312" s="32">
        <f>ROUND(VLOOKUP($B312,'3.ข้อมูลงบทดลองปัจจุบัน'!$A$5:$CL$846,70,0),2)</f>
        <v>-1657257.97</v>
      </c>
      <c r="BT312" s="32">
        <f>ROUND(VLOOKUP($B312,'3.ข้อมูลงบทดลองปัจจุบัน'!$A$5:$CL$846,71,0),2)</f>
        <v>0</v>
      </c>
      <c r="BU312" s="32">
        <f>ROUND(VLOOKUP($B312,'3.ข้อมูลงบทดลองปัจจุบัน'!$A$5:$CL$846,72,0),2)</f>
        <v>0</v>
      </c>
      <c r="BV312" s="32">
        <f>ROUND(VLOOKUP($B312,'3.ข้อมูลงบทดลองปัจจุบัน'!$A$5:$CL$846,73,0),2)</f>
        <v>0</v>
      </c>
      <c r="BW312" s="32">
        <f>ROUND(VLOOKUP($B312,'3.ข้อมูลงบทดลองปัจจุบัน'!$A$5:$CL$846,74,0),2)</f>
        <v>0</v>
      </c>
      <c r="BX312" s="32">
        <f>ROUND(VLOOKUP($B312,'3.ข้อมูลงบทดลองปัจจุบัน'!$A$5:$CL$846,75,0),2)</f>
        <v>0</v>
      </c>
      <c r="BY312" s="32">
        <f>ROUND(VLOOKUP($B312,'3.ข้อมูลงบทดลองปัจจุบัน'!$A$5:$CL$846,76,0),2)</f>
        <v>0</v>
      </c>
      <c r="BZ312" s="32">
        <f>ROUND(VLOOKUP($B312,'3.ข้อมูลงบทดลองปัจจุบัน'!$A$5:$CL$846,77,0),2)</f>
        <v>0</v>
      </c>
      <c r="CA312" s="32">
        <f>ROUND(VLOOKUP($B312,'3.ข้อมูลงบทดลองปัจจุบัน'!$A$5:$CL$846,78,0),2)</f>
        <v>0</v>
      </c>
      <c r="CB312" s="32">
        <f>ROUND(VLOOKUP($B312,'3.ข้อมูลงบทดลองปัจจุบัน'!$A$5:$CL$846,79,0),2)</f>
        <v>0</v>
      </c>
      <c r="CC312" s="32">
        <f>ROUND(VLOOKUP($B312,'3.ข้อมูลงบทดลองปัจจุบัน'!$A$5:$CL$846,80,0),2)</f>
        <v>0</v>
      </c>
      <c r="CD312" s="32">
        <f>ROUND(VLOOKUP($B312,'3.ข้อมูลงบทดลองปัจจุบัน'!$A$5:$CL$846,81,0),2)</f>
        <v>0</v>
      </c>
      <c r="CE312" s="32">
        <f>ROUND(VLOOKUP($B312,'3.ข้อมูลงบทดลองปัจจุบัน'!$A$5:$CL$846,82,0),2)</f>
        <v>0</v>
      </c>
      <c r="CF312" s="32">
        <f>ROUND(VLOOKUP($B312,'3.ข้อมูลงบทดลองปัจจุบัน'!$A$5:$CL$846,83,0),2)</f>
        <v>0</v>
      </c>
      <c r="CG312" s="32">
        <f>ROUND(VLOOKUP($B312,'3.ข้อมูลงบทดลองปัจจุบัน'!$A$5:$CL$846,84,0),2)</f>
        <v>0</v>
      </c>
      <c r="CH312" s="32">
        <f>ROUND(VLOOKUP($B312,'3.ข้อมูลงบทดลองปัจจุบัน'!$A$5:$CL$846,85,0),2)</f>
        <v>-5132.5600000000004</v>
      </c>
      <c r="CI312" s="32">
        <f>ROUND(VLOOKUP($B312,'3.ข้อมูลงบทดลองปัจจุบัน'!$A$5:$CL$846,86,0),2)</f>
        <v>0</v>
      </c>
      <c r="CJ312" s="32">
        <f>ROUND(VLOOKUP($B312,'3.ข้อมูลงบทดลองปัจจุบัน'!$A$5:$CL$846,87,0),2)</f>
        <v>0</v>
      </c>
      <c r="CK312" s="32">
        <f>ROUND(VLOOKUP($B312,'3.ข้อมูลงบทดลองปัจจุบัน'!$A$5:$CL$846,88,0),2)</f>
        <v>-19124.240000000002</v>
      </c>
      <c r="CL312" s="32">
        <f>ROUND(VLOOKUP($B312,'3.ข้อมูลงบทดลองปัจจุบัน'!$A$5:$CL$846,89,0),2)</f>
        <v>0</v>
      </c>
      <c r="CM312" s="32">
        <f>ROUND(VLOOKUP($B312,'3.ข้อมูลงบทดลองปัจจุบัน'!$A$5:$CL$846,90,0),2)</f>
        <v>0</v>
      </c>
      <c r="CO312" s="75"/>
    </row>
    <row r="313" spans="1:93" x14ac:dyDescent="0.7">
      <c r="A313" s="119" t="s">
        <v>2332</v>
      </c>
      <c r="B313" s="101" t="s">
        <v>540</v>
      </c>
      <c r="C313" s="120" t="s">
        <v>1519</v>
      </c>
      <c r="D313" s="32">
        <f>ROUND(VLOOKUP($B313,'3.ข้อมูลงบทดลองปัจจุบัน'!$A$5:$CL$846,3,0),2)</f>
        <v>89327.83</v>
      </c>
      <c r="E313" s="32">
        <f>ROUND(VLOOKUP($B313,'3.ข้อมูลงบทดลองปัจจุบัน'!$A$5:$CL$846,4,0),2)</f>
        <v>0</v>
      </c>
      <c r="F313" s="32">
        <f>ROUND(VLOOKUP($B313,'3.ข้อมูลงบทดลองปัจจุบัน'!$A$5:$CL$846,5,0),2)</f>
        <v>3651.15</v>
      </c>
      <c r="G313" s="32">
        <f>ROUND(VLOOKUP($B313,'3.ข้อมูลงบทดลองปัจจุบัน'!$A$5:$CL$846,6,0),2)</f>
        <v>0</v>
      </c>
      <c r="H313" s="32">
        <f>ROUND(VLOOKUP($B313,'3.ข้อมูลงบทดลองปัจจุบัน'!$A$5:$CL$846,7,0),2)</f>
        <v>0</v>
      </c>
      <c r="I313" s="32">
        <f>ROUND(VLOOKUP($B313,'3.ข้อมูลงบทดลองปัจจุบัน'!$A$5:$CL$846,8,0),2)</f>
        <v>0</v>
      </c>
      <c r="J313" s="32">
        <f>ROUND(VLOOKUP($B313,'3.ข้อมูลงบทดลองปัจจุบัน'!$A$5:$CL$846,9,0),2)</f>
        <v>0</v>
      </c>
      <c r="K313" s="32">
        <f>ROUND(VLOOKUP($B313,'3.ข้อมูลงบทดลองปัจจุบัน'!$A$5:$CL$846,10,0),2)</f>
        <v>0</v>
      </c>
      <c r="L313" s="32">
        <f>ROUND(VLOOKUP($B313,'3.ข้อมูลงบทดลองปัจจุบัน'!$A$5:$CL$846,11,0),2)</f>
        <v>0</v>
      </c>
      <c r="M313" s="32">
        <f>ROUND(VLOOKUP($B313,'3.ข้อมูลงบทดลองปัจจุบัน'!$A$5:$CL$846,12,0),2)</f>
        <v>0</v>
      </c>
      <c r="N313" s="32">
        <f>ROUND(VLOOKUP($B313,'3.ข้อมูลงบทดลองปัจจุบัน'!$A$5:$CL$846,13,0),2)</f>
        <v>0</v>
      </c>
      <c r="O313" s="32">
        <f>ROUND(VLOOKUP($B313,'3.ข้อมูลงบทดลองปัจจุบัน'!$A$5:$CL$846,14,0),2)</f>
        <v>0</v>
      </c>
      <c r="P313" s="32">
        <f>ROUND(VLOOKUP($B313,'3.ข้อมูลงบทดลองปัจจุบัน'!$A$5:$CL$846,15,0),2)</f>
        <v>24689.93</v>
      </c>
      <c r="Q313" s="32">
        <f>ROUND(VLOOKUP($B313,'3.ข้อมูลงบทดลองปัจจุบัน'!$A$5:$CL$846,16,0),2)</f>
        <v>0</v>
      </c>
      <c r="R313" s="32">
        <f>ROUND(VLOOKUP($B313,'3.ข้อมูลงบทดลองปัจจุบัน'!$A$5:$CL$846,17,0),2)</f>
        <v>0</v>
      </c>
      <c r="S313" s="32">
        <f>ROUND(VLOOKUP($B313,'3.ข้อมูลงบทดลองปัจจุบัน'!$A$5:$CL$846,18,0),2)</f>
        <v>0</v>
      </c>
      <c r="T313" s="32">
        <f>ROUND(VLOOKUP($B313,'3.ข้อมูลงบทดลองปัจจุบัน'!$A$5:$CL$846,19,0),2)</f>
        <v>0</v>
      </c>
      <c r="U313" s="32">
        <f>ROUND(VLOOKUP($B313,'3.ข้อมูลงบทดลองปัจจุบัน'!$A$5:$CL$846,20,0),2)</f>
        <v>0</v>
      </c>
      <c r="V313" s="32">
        <f>ROUND(VLOOKUP($B313,'3.ข้อมูลงบทดลองปัจจุบัน'!$A$5:$CL$846,21,0),2)</f>
        <v>0</v>
      </c>
      <c r="W313" s="32">
        <f>ROUND(VLOOKUP($B313,'3.ข้อมูลงบทดลองปัจจุบัน'!$A$5:$CL$846,22,0),2)</f>
        <v>0</v>
      </c>
      <c r="X313" s="32">
        <f>ROUND(VLOOKUP($B313,'3.ข้อมูลงบทดลองปัจจุบัน'!$A$5:$CL$846,23,0),2)</f>
        <v>0</v>
      </c>
      <c r="Y313" s="32">
        <f>ROUND(VLOOKUP($B313,'3.ข้อมูลงบทดลองปัจจุบัน'!$A$5:$CL$846,24,0),2)</f>
        <v>0</v>
      </c>
      <c r="Z313" s="32">
        <f>ROUND(VLOOKUP($B313,'3.ข้อมูลงบทดลองปัจจุบัน'!$A$5:$CL$846,25,0),2)</f>
        <v>0</v>
      </c>
      <c r="AA313" s="32">
        <f>ROUND(VLOOKUP($B313,'3.ข้อมูลงบทดลองปัจจุบัน'!$A$5:$CL$846,26,0),2)</f>
        <v>0</v>
      </c>
      <c r="AB313" s="32">
        <f>ROUND(VLOOKUP($B313,'3.ข้อมูลงบทดลองปัจจุบัน'!$A$5:$CL$846,27,0),2)</f>
        <v>0</v>
      </c>
      <c r="AC313" s="32">
        <f>ROUND(VLOOKUP($B313,'3.ข้อมูลงบทดลองปัจจุบัน'!$A$5:$CL$846,28,0),2)</f>
        <v>0</v>
      </c>
      <c r="AD313" s="32">
        <f>ROUND(VLOOKUP($B313,'3.ข้อมูลงบทดลองปัจจุบัน'!$A$5:$CL$846,29,0),2)</f>
        <v>0</v>
      </c>
      <c r="AE313" s="32">
        <f>ROUND(VLOOKUP($B313,'3.ข้อมูลงบทดลองปัจจุบัน'!$A$5:$CL$846,30,0),2)</f>
        <v>0</v>
      </c>
      <c r="AF313" s="32">
        <f>ROUND(VLOOKUP($B313,'3.ข้อมูลงบทดลองปัจจุบัน'!$A$5:$CL$846,31,0),2)</f>
        <v>0</v>
      </c>
      <c r="AG313" s="32">
        <f>ROUND(VLOOKUP($B313,'3.ข้อมูลงบทดลองปัจจุบัน'!$A$5:$CL$846,32,0),2)</f>
        <v>0</v>
      </c>
      <c r="AH313" s="32">
        <f>ROUND(VLOOKUP($B313,'3.ข้อมูลงบทดลองปัจจุบัน'!$A$5:$CL$846,33,0),2)</f>
        <v>0</v>
      </c>
      <c r="AI313" s="32">
        <f>ROUND(VLOOKUP($B313,'3.ข้อมูลงบทดลองปัจจุบัน'!$A$5:$CL$846,34,0),2)</f>
        <v>0</v>
      </c>
      <c r="AJ313" s="32">
        <f>ROUND(VLOOKUP($B313,'3.ข้อมูลงบทดลองปัจจุบัน'!$A$5:$CL$846,35,0),2)</f>
        <v>0</v>
      </c>
      <c r="AK313" s="32">
        <f>ROUND(VLOOKUP($B313,'3.ข้อมูลงบทดลองปัจจุบัน'!$A$5:$CL$846,36,0),2)</f>
        <v>0</v>
      </c>
      <c r="AL313" s="32">
        <f>ROUND(VLOOKUP($B313,'3.ข้อมูลงบทดลองปัจจุบัน'!$A$5:$CL$846,37,0),2)</f>
        <v>0</v>
      </c>
      <c r="AM313" s="32">
        <f>ROUND(VLOOKUP($B313,'3.ข้อมูลงบทดลองปัจจุบัน'!$A$5:$CL$846,38,0),2)</f>
        <v>0</v>
      </c>
      <c r="AN313" s="32">
        <f>ROUND(VLOOKUP($B313,'3.ข้อมูลงบทดลองปัจจุบัน'!$A$5:$CL$846,39,0),2)</f>
        <v>0</v>
      </c>
      <c r="AO313" s="32">
        <f>ROUND(VLOOKUP($B313,'3.ข้อมูลงบทดลองปัจจุบัน'!$A$5:$CL$846,40,0),2)</f>
        <v>0</v>
      </c>
      <c r="AP313" s="32">
        <f>ROUND(VLOOKUP($B313,'3.ข้อมูลงบทดลองปัจจุบัน'!$A$5:$CL$846,41,0),2)</f>
        <v>10937.8</v>
      </c>
      <c r="AQ313" s="32">
        <f>ROUND(VLOOKUP($B313,'3.ข้อมูลงบทดลองปัจจุบัน'!$A$5:$CL$846,42,0),2)</f>
        <v>0</v>
      </c>
      <c r="AR313" s="32">
        <f>ROUND(VLOOKUP($B313,'3.ข้อมูลงบทดลองปัจจุบัน'!$A$5:$CL$846,43,0),2)</f>
        <v>0</v>
      </c>
      <c r="AS313" s="32">
        <f>ROUND(VLOOKUP($B313,'3.ข้อมูลงบทดลองปัจจุบัน'!$A$5:$CL$846,44,0),2)</f>
        <v>0</v>
      </c>
      <c r="AT313" s="32">
        <f>ROUND(VLOOKUP($B313,'3.ข้อมูลงบทดลองปัจจุบัน'!$A$5:$CL$846,45,0),2)</f>
        <v>0</v>
      </c>
      <c r="AU313" s="32">
        <f>ROUND(VLOOKUP($B313,'3.ข้อมูลงบทดลองปัจจุบัน'!$A$5:$CL$846,46,0),2)</f>
        <v>0</v>
      </c>
      <c r="AV313" s="32">
        <f>ROUND(VLOOKUP($B313,'3.ข้อมูลงบทดลองปัจจุบัน'!$A$5:$CL$846,47,0),2)</f>
        <v>0</v>
      </c>
      <c r="AW313" s="32">
        <f>ROUND(VLOOKUP($B313,'3.ข้อมูลงบทดลองปัจจุบัน'!$A$5:$CL$846,48,0),2)</f>
        <v>0</v>
      </c>
      <c r="AX313" s="32">
        <f>ROUND(VLOOKUP($B313,'3.ข้อมูลงบทดลองปัจจุบัน'!$A$5:$CL$846,49,0),2)</f>
        <v>0</v>
      </c>
      <c r="AY313" s="32">
        <f>ROUND(VLOOKUP($B313,'3.ข้อมูลงบทดลองปัจจุบัน'!$A$5:$CL$846,50,0),2)</f>
        <v>0</v>
      </c>
      <c r="AZ313" s="32">
        <f>ROUND(VLOOKUP($B313,'3.ข้อมูลงบทดลองปัจจุบัน'!$A$5:$CL$846,51,0),2)</f>
        <v>0</v>
      </c>
      <c r="BA313" s="32">
        <f>ROUND(VLOOKUP($B313,'3.ข้อมูลงบทดลองปัจจุบัน'!$A$5:$CL$846,52,0),2)</f>
        <v>0</v>
      </c>
      <c r="BB313" s="32">
        <f>ROUND(VLOOKUP($B313,'3.ข้อมูลงบทดลองปัจจุบัน'!$A$5:$CL$846,53,0),2)</f>
        <v>0</v>
      </c>
      <c r="BC313" s="32">
        <f>ROUND(VLOOKUP($B313,'3.ข้อมูลงบทดลองปัจจุบัน'!$A$5:$CL$846,54,0),2)</f>
        <v>0</v>
      </c>
      <c r="BD313" s="32">
        <f>ROUND(VLOOKUP($B313,'3.ข้อมูลงบทดลองปัจจุบัน'!$A$5:$CL$846,55,0),2)</f>
        <v>17037.71</v>
      </c>
      <c r="BE313" s="32">
        <f>ROUND(VLOOKUP($B313,'3.ข้อมูลงบทดลองปัจจุบัน'!$A$5:$CL$846,56,0),2)</f>
        <v>0</v>
      </c>
      <c r="BF313" s="32">
        <f>ROUND(VLOOKUP($B313,'3.ข้อมูลงบทดลองปัจจุบัน'!$A$5:$CL$846,57,0),2)</f>
        <v>0</v>
      </c>
      <c r="BG313" s="32">
        <f>ROUND(VLOOKUP($B313,'3.ข้อมูลงบทดลองปัจจุบัน'!$A$5:$CL$846,58,0),2)</f>
        <v>0</v>
      </c>
      <c r="BH313" s="32">
        <f>ROUND(VLOOKUP($B313,'3.ข้อมูลงบทดลองปัจจุบัน'!$A$5:$CL$846,59,0),2)</f>
        <v>0</v>
      </c>
      <c r="BI313" s="32">
        <f>ROUND(VLOOKUP($B313,'3.ข้อมูลงบทดลองปัจจุบัน'!$A$5:$CL$846,60,0),2)</f>
        <v>0</v>
      </c>
      <c r="BJ313" s="32">
        <f>ROUND(VLOOKUP($B313,'3.ข้อมูลงบทดลองปัจจุบัน'!$A$5:$CL$846,61,0),2)</f>
        <v>0</v>
      </c>
      <c r="BK313" s="32">
        <f>ROUND(VLOOKUP($B313,'3.ข้อมูลงบทดลองปัจจุบัน'!$A$5:$CL$846,62,0),2)</f>
        <v>0</v>
      </c>
      <c r="BL313" s="32">
        <f>ROUND(VLOOKUP($B313,'3.ข้อมูลงบทดลองปัจจุบัน'!$A$5:$CL$846,63,0),2)</f>
        <v>0</v>
      </c>
      <c r="BM313" s="32">
        <f>ROUND(VLOOKUP($B313,'3.ข้อมูลงบทดลองปัจจุบัน'!$A$5:$CL$846,64,0),2)</f>
        <v>0</v>
      </c>
      <c r="BN313" s="32">
        <f>ROUND(VLOOKUP($B313,'3.ข้อมูลงบทดลองปัจจุบัน'!$A$5:$CL$846,65,0),2)</f>
        <v>0</v>
      </c>
      <c r="BO313" s="32">
        <f>ROUND(VLOOKUP($B313,'3.ข้อมูลงบทดลองปัจจุบัน'!$A$5:$CL$846,66,0),2)</f>
        <v>0</v>
      </c>
      <c r="BP313" s="32">
        <f>ROUND(VLOOKUP($B313,'3.ข้อมูลงบทดลองปัจจุบัน'!$A$5:$CL$846,67,0),2)</f>
        <v>0</v>
      </c>
      <c r="BQ313" s="32">
        <f>ROUND(VLOOKUP($B313,'3.ข้อมูลงบทดลองปัจจุบัน'!$A$5:$CL$846,68,0),2)</f>
        <v>0</v>
      </c>
      <c r="BR313" s="32">
        <f>ROUND(VLOOKUP($B313,'3.ข้อมูลงบทดลองปัจจุบัน'!$A$5:$CL$846,69,0),2)</f>
        <v>0</v>
      </c>
      <c r="BS313" s="32">
        <f>ROUND(VLOOKUP($B313,'3.ข้อมูลงบทดลองปัจจุบัน'!$A$5:$CL$846,70,0),2)</f>
        <v>449895.63</v>
      </c>
      <c r="BT313" s="32">
        <f>ROUND(VLOOKUP($B313,'3.ข้อมูลงบทดลองปัจจุบัน'!$A$5:$CL$846,71,0),2)</f>
        <v>0</v>
      </c>
      <c r="BU313" s="32">
        <f>ROUND(VLOOKUP($B313,'3.ข้อมูลงบทดลองปัจจุบัน'!$A$5:$CL$846,72,0),2)</f>
        <v>0</v>
      </c>
      <c r="BV313" s="32">
        <f>ROUND(VLOOKUP($B313,'3.ข้อมูลงบทดลองปัจจุบัน'!$A$5:$CL$846,73,0),2)</f>
        <v>0</v>
      </c>
      <c r="BW313" s="32">
        <f>ROUND(VLOOKUP($B313,'3.ข้อมูลงบทดลองปัจจุบัน'!$A$5:$CL$846,74,0),2)</f>
        <v>0</v>
      </c>
      <c r="BX313" s="32">
        <f>ROUND(VLOOKUP($B313,'3.ข้อมูลงบทดลองปัจจุบัน'!$A$5:$CL$846,75,0),2)</f>
        <v>0</v>
      </c>
      <c r="BY313" s="32">
        <f>ROUND(VLOOKUP($B313,'3.ข้อมูลงบทดลองปัจจุบัน'!$A$5:$CL$846,76,0),2)</f>
        <v>0</v>
      </c>
      <c r="BZ313" s="32">
        <f>ROUND(VLOOKUP($B313,'3.ข้อมูลงบทดลองปัจจุบัน'!$A$5:$CL$846,77,0),2)</f>
        <v>0</v>
      </c>
      <c r="CA313" s="32">
        <f>ROUND(VLOOKUP($B313,'3.ข้อมูลงบทดลองปัจจุบัน'!$A$5:$CL$846,78,0),2)</f>
        <v>0</v>
      </c>
      <c r="CB313" s="32">
        <f>ROUND(VLOOKUP($B313,'3.ข้อมูลงบทดลองปัจจุบัน'!$A$5:$CL$846,79,0),2)</f>
        <v>0</v>
      </c>
      <c r="CC313" s="32">
        <f>ROUND(VLOOKUP($B313,'3.ข้อมูลงบทดลองปัจจุบัน'!$A$5:$CL$846,80,0),2)</f>
        <v>0</v>
      </c>
      <c r="CD313" s="32">
        <f>ROUND(VLOOKUP($B313,'3.ข้อมูลงบทดลองปัจจุบัน'!$A$5:$CL$846,81,0),2)</f>
        <v>0</v>
      </c>
      <c r="CE313" s="32">
        <f>ROUND(VLOOKUP($B313,'3.ข้อมูลงบทดลองปัจจุบัน'!$A$5:$CL$846,82,0),2)</f>
        <v>0</v>
      </c>
      <c r="CF313" s="32">
        <f>ROUND(VLOOKUP($B313,'3.ข้อมูลงบทดลองปัจจุบัน'!$A$5:$CL$846,83,0),2)</f>
        <v>0</v>
      </c>
      <c r="CG313" s="32">
        <f>ROUND(VLOOKUP($B313,'3.ข้อมูลงบทดลองปัจจุบัน'!$A$5:$CL$846,84,0),2)</f>
        <v>0</v>
      </c>
      <c r="CH313" s="32">
        <f>ROUND(VLOOKUP($B313,'3.ข้อมูลงบทดลองปัจจุบัน'!$A$5:$CL$846,85,0),2)</f>
        <v>0</v>
      </c>
      <c r="CI313" s="32">
        <f>ROUND(VLOOKUP($B313,'3.ข้อมูลงบทดลองปัจจุบัน'!$A$5:$CL$846,86,0),2)</f>
        <v>5416.98</v>
      </c>
      <c r="CJ313" s="32">
        <f>ROUND(VLOOKUP($B313,'3.ข้อมูลงบทดลองปัจจุบัน'!$A$5:$CL$846,87,0),2)</f>
        <v>0</v>
      </c>
      <c r="CK313" s="32">
        <f>ROUND(VLOOKUP($B313,'3.ข้อมูลงบทดลองปัจจุบัน'!$A$5:$CL$846,88,0),2)</f>
        <v>0</v>
      </c>
      <c r="CL313" s="32">
        <f>ROUND(VLOOKUP($B313,'3.ข้อมูลงบทดลองปัจจุบัน'!$A$5:$CL$846,89,0),2)</f>
        <v>0</v>
      </c>
      <c r="CM313" s="32">
        <f>ROUND(VLOOKUP($B313,'3.ข้อมูลงบทดลองปัจจุบัน'!$A$5:$CL$846,90,0),2)</f>
        <v>0</v>
      </c>
      <c r="CO313" s="75"/>
    </row>
    <row r="314" spans="1:93" x14ac:dyDescent="0.7">
      <c r="A314" s="119" t="s">
        <v>2332</v>
      </c>
      <c r="B314" s="101" t="s">
        <v>548</v>
      </c>
      <c r="C314" s="120" t="s">
        <v>549</v>
      </c>
      <c r="D314" s="32">
        <f>ROUND(VLOOKUP($B314,'3.ข้อมูลงบทดลองปัจจุบัน'!$A$5:$CL$846,3,0),2)</f>
        <v>0</v>
      </c>
      <c r="E314" s="32">
        <f>ROUND(VLOOKUP($B314,'3.ข้อมูลงบทดลองปัจจุบัน'!$A$5:$CL$846,4,0),2)</f>
        <v>0</v>
      </c>
      <c r="F314" s="32">
        <f>ROUND(VLOOKUP($B314,'3.ข้อมูลงบทดลองปัจจุบัน'!$A$5:$CL$846,5,0),2)</f>
        <v>0</v>
      </c>
      <c r="G314" s="32">
        <f>ROUND(VLOOKUP($B314,'3.ข้อมูลงบทดลองปัจจุบัน'!$A$5:$CL$846,6,0),2)</f>
        <v>0</v>
      </c>
      <c r="H314" s="32">
        <f>ROUND(VLOOKUP($B314,'3.ข้อมูลงบทดลองปัจจุบัน'!$A$5:$CL$846,7,0),2)</f>
        <v>0</v>
      </c>
      <c r="I314" s="32">
        <f>ROUND(VLOOKUP($B314,'3.ข้อมูลงบทดลองปัจจุบัน'!$A$5:$CL$846,8,0),2)</f>
        <v>0</v>
      </c>
      <c r="J314" s="32">
        <f>ROUND(VLOOKUP($B314,'3.ข้อมูลงบทดลองปัจจุบัน'!$A$5:$CL$846,9,0),2)</f>
        <v>382.49</v>
      </c>
      <c r="K314" s="32">
        <f>ROUND(VLOOKUP($B314,'3.ข้อมูลงบทดลองปัจจุบัน'!$A$5:$CL$846,10,0),2)</f>
        <v>0</v>
      </c>
      <c r="L314" s="32">
        <f>ROUND(VLOOKUP($B314,'3.ข้อมูลงบทดลองปัจจุบัน'!$A$5:$CL$846,11,0),2)</f>
        <v>0</v>
      </c>
      <c r="M314" s="32">
        <f>ROUND(VLOOKUP($B314,'3.ข้อมูลงบทดลองปัจจุบัน'!$A$5:$CL$846,12,0),2)</f>
        <v>0</v>
      </c>
      <c r="N314" s="32">
        <f>ROUND(VLOOKUP($B314,'3.ข้อมูลงบทดลองปัจจุบัน'!$A$5:$CL$846,13,0),2)</f>
        <v>-21586.77</v>
      </c>
      <c r="O314" s="32">
        <f>ROUND(VLOOKUP($B314,'3.ข้อมูลงบทดลองปัจจุบัน'!$A$5:$CL$846,14,0),2)</f>
        <v>0</v>
      </c>
      <c r="P314" s="32">
        <f>ROUND(VLOOKUP($B314,'3.ข้อมูลงบทดลองปัจจุบัน'!$A$5:$CL$846,15,0),2)</f>
        <v>-5905</v>
      </c>
      <c r="Q314" s="32">
        <f>ROUND(VLOOKUP($B314,'3.ข้อมูลงบทดลองปัจจุบัน'!$A$5:$CL$846,16,0),2)</f>
        <v>0</v>
      </c>
      <c r="R314" s="32">
        <f>ROUND(VLOOKUP($B314,'3.ข้อมูลงบทดลองปัจจุบัน'!$A$5:$CL$846,17,0),2)</f>
        <v>0</v>
      </c>
      <c r="S314" s="32">
        <f>ROUND(VLOOKUP($B314,'3.ข้อมูลงบทดลองปัจจุบัน'!$A$5:$CL$846,18,0),2)</f>
        <v>0</v>
      </c>
      <c r="T314" s="32">
        <f>ROUND(VLOOKUP($B314,'3.ข้อมูลงบทดลองปัจจุบัน'!$A$5:$CL$846,19,0),2)</f>
        <v>0</v>
      </c>
      <c r="U314" s="32">
        <f>ROUND(VLOOKUP($B314,'3.ข้อมูลงบทดลองปัจจุบัน'!$A$5:$CL$846,20,0),2)</f>
        <v>0</v>
      </c>
      <c r="V314" s="32">
        <f>ROUND(VLOOKUP($B314,'3.ข้อมูลงบทดลองปัจจุบัน'!$A$5:$CL$846,21,0),2)</f>
        <v>0</v>
      </c>
      <c r="W314" s="32">
        <f>ROUND(VLOOKUP($B314,'3.ข้อมูลงบทดลองปัจจุบัน'!$A$5:$CL$846,22,0),2)</f>
        <v>0</v>
      </c>
      <c r="X314" s="32">
        <f>ROUND(VLOOKUP($B314,'3.ข้อมูลงบทดลองปัจจุบัน'!$A$5:$CL$846,23,0),2)</f>
        <v>0</v>
      </c>
      <c r="Y314" s="32">
        <f>ROUND(VLOOKUP($B314,'3.ข้อมูลงบทดลองปัจจุบัน'!$A$5:$CL$846,24,0),2)</f>
        <v>0</v>
      </c>
      <c r="Z314" s="32">
        <f>ROUND(VLOOKUP($B314,'3.ข้อมูลงบทดลองปัจจุบัน'!$A$5:$CL$846,25,0),2)</f>
        <v>0</v>
      </c>
      <c r="AA314" s="32">
        <f>ROUND(VLOOKUP($B314,'3.ข้อมูลงบทดลองปัจจุบัน'!$A$5:$CL$846,26,0),2)</f>
        <v>-59327.3</v>
      </c>
      <c r="AB314" s="32">
        <f>ROUND(VLOOKUP($B314,'3.ข้อมูลงบทดลองปัจจุบัน'!$A$5:$CL$846,27,0),2)</f>
        <v>0</v>
      </c>
      <c r="AC314" s="32">
        <f>ROUND(VLOOKUP($B314,'3.ข้อมูลงบทดลองปัจจุบัน'!$A$5:$CL$846,28,0),2)</f>
        <v>0</v>
      </c>
      <c r="AD314" s="32">
        <f>ROUND(VLOOKUP($B314,'3.ข้อมูลงบทดลองปัจจุบัน'!$A$5:$CL$846,29,0),2)</f>
        <v>0</v>
      </c>
      <c r="AE314" s="32">
        <f>ROUND(VLOOKUP($B314,'3.ข้อมูลงบทดลองปัจจุบัน'!$A$5:$CL$846,30,0),2)</f>
        <v>0</v>
      </c>
      <c r="AF314" s="32">
        <f>ROUND(VLOOKUP($B314,'3.ข้อมูลงบทดลองปัจจุบัน'!$A$5:$CL$846,31,0),2)</f>
        <v>0</v>
      </c>
      <c r="AG314" s="32">
        <f>ROUND(VLOOKUP($B314,'3.ข้อมูลงบทดลองปัจจุบัน'!$A$5:$CL$846,32,0),2)</f>
        <v>0</v>
      </c>
      <c r="AH314" s="32">
        <f>ROUND(VLOOKUP($B314,'3.ข้อมูลงบทดลองปัจจุบัน'!$A$5:$CL$846,33,0),2)</f>
        <v>0</v>
      </c>
      <c r="AI314" s="32">
        <f>ROUND(VLOOKUP($B314,'3.ข้อมูลงบทดลองปัจจุบัน'!$A$5:$CL$846,34,0),2)</f>
        <v>0</v>
      </c>
      <c r="AJ314" s="32">
        <f>ROUND(VLOOKUP($B314,'3.ข้อมูลงบทดลองปัจจุบัน'!$A$5:$CL$846,35,0),2)</f>
        <v>0</v>
      </c>
      <c r="AK314" s="32">
        <f>ROUND(VLOOKUP($B314,'3.ข้อมูลงบทดลองปัจจุบัน'!$A$5:$CL$846,36,0),2)</f>
        <v>0</v>
      </c>
      <c r="AL314" s="32">
        <f>ROUND(VLOOKUP($B314,'3.ข้อมูลงบทดลองปัจจุบัน'!$A$5:$CL$846,37,0),2)</f>
        <v>0</v>
      </c>
      <c r="AM314" s="32">
        <f>ROUND(VLOOKUP($B314,'3.ข้อมูลงบทดลองปัจจุบัน'!$A$5:$CL$846,38,0),2)</f>
        <v>0</v>
      </c>
      <c r="AN314" s="32">
        <f>ROUND(VLOOKUP($B314,'3.ข้อมูลงบทดลองปัจจุบัน'!$A$5:$CL$846,39,0),2)</f>
        <v>0</v>
      </c>
      <c r="AO314" s="32">
        <f>ROUND(VLOOKUP($B314,'3.ข้อมูลงบทดลองปัจจุบัน'!$A$5:$CL$846,40,0),2)</f>
        <v>0</v>
      </c>
      <c r="AP314" s="32">
        <f>ROUND(VLOOKUP($B314,'3.ข้อมูลงบทดลองปัจจุบัน'!$A$5:$CL$846,41,0),2)</f>
        <v>0</v>
      </c>
      <c r="AQ314" s="32">
        <f>ROUND(VLOOKUP($B314,'3.ข้อมูลงบทดลองปัจจุบัน'!$A$5:$CL$846,42,0),2)</f>
        <v>0</v>
      </c>
      <c r="AR314" s="32">
        <f>ROUND(VLOOKUP($B314,'3.ข้อมูลงบทดลองปัจจุบัน'!$A$5:$CL$846,43,0),2)</f>
        <v>0</v>
      </c>
      <c r="AS314" s="32">
        <f>ROUND(VLOOKUP($B314,'3.ข้อมูลงบทดลองปัจจุบัน'!$A$5:$CL$846,44,0),2)</f>
        <v>0</v>
      </c>
      <c r="AT314" s="32">
        <f>ROUND(VLOOKUP($B314,'3.ข้อมูลงบทดลองปัจจุบัน'!$A$5:$CL$846,45,0),2)</f>
        <v>0</v>
      </c>
      <c r="AU314" s="32">
        <f>ROUND(VLOOKUP($B314,'3.ข้อมูลงบทดลองปัจจุบัน'!$A$5:$CL$846,46,0),2)</f>
        <v>0</v>
      </c>
      <c r="AV314" s="32">
        <f>ROUND(VLOOKUP($B314,'3.ข้อมูลงบทดลองปัจจุบัน'!$A$5:$CL$846,47,0),2)</f>
        <v>0</v>
      </c>
      <c r="AW314" s="32">
        <f>ROUND(VLOOKUP($B314,'3.ข้อมูลงบทดลองปัจจุบัน'!$A$5:$CL$846,48,0),2)</f>
        <v>0</v>
      </c>
      <c r="AX314" s="32">
        <f>ROUND(VLOOKUP($B314,'3.ข้อมูลงบทดลองปัจจุบัน'!$A$5:$CL$846,49,0),2)</f>
        <v>0</v>
      </c>
      <c r="AY314" s="32">
        <f>ROUND(VLOOKUP($B314,'3.ข้อมูลงบทดลองปัจจุบัน'!$A$5:$CL$846,50,0),2)</f>
        <v>0</v>
      </c>
      <c r="AZ314" s="32">
        <f>ROUND(VLOOKUP($B314,'3.ข้อมูลงบทดลองปัจจุบัน'!$A$5:$CL$846,51,0),2)</f>
        <v>0</v>
      </c>
      <c r="BA314" s="32">
        <f>ROUND(VLOOKUP($B314,'3.ข้อมูลงบทดลองปัจจุบัน'!$A$5:$CL$846,52,0),2)</f>
        <v>0</v>
      </c>
      <c r="BB314" s="32">
        <f>ROUND(VLOOKUP($B314,'3.ข้อมูลงบทดลองปัจจุบัน'!$A$5:$CL$846,53,0),2)</f>
        <v>0</v>
      </c>
      <c r="BC314" s="32">
        <f>ROUND(VLOOKUP($B314,'3.ข้อมูลงบทดลองปัจจุบัน'!$A$5:$CL$846,54,0),2)</f>
        <v>-8260</v>
      </c>
      <c r="BD314" s="32">
        <f>ROUND(VLOOKUP($B314,'3.ข้อมูลงบทดลองปัจจุบัน'!$A$5:$CL$846,55,0),2)</f>
        <v>-36593</v>
      </c>
      <c r="BE314" s="32">
        <f>ROUND(VLOOKUP($B314,'3.ข้อมูลงบทดลองปัจจุบัน'!$A$5:$CL$846,56,0),2)</f>
        <v>0</v>
      </c>
      <c r="BF314" s="32">
        <f>ROUND(VLOOKUP($B314,'3.ข้อมูลงบทดลองปัจจุบัน'!$A$5:$CL$846,57,0),2)</f>
        <v>0</v>
      </c>
      <c r="BG314" s="32">
        <f>ROUND(VLOOKUP($B314,'3.ข้อมูลงบทดลองปัจจุบัน'!$A$5:$CL$846,58,0),2)</f>
        <v>0</v>
      </c>
      <c r="BH314" s="32">
        <f>ROUND(VLOOKUP($B314,'3.ข้อมูลงบทดลองปัจจุบัน'!$A$5:$CL$846,59,0),2)</f>
        <v>0</v>
      </c>
      <c r="BI314" s="32">
        <f>ROUND(VLOOKUP($B314,'3.ข้อมูลงบทดลองปัจจุบัน'!$A$5:$CL$846,60,0),2)</f>
        <v>0</v>
      </c>
      <c r="BJ314" s="32">
        <f>ROUND(VLOOKUP($B314,'3.ข้อมูลงบทดลองปัจจุบัน'!$A$5:$CL$846,61,0),2)</f>
        <v>0</v>
      </c>
      <c r="BK314" s="32">
        <f>ROUND(VLOOKUP($B314,'3.ข้อมูลงบทดลองปัจจุบัน'!$A$5:$CL$846,62,0),2)</f>
        <v>0</v>
      </c>
      <c r="BL314" s="32">
        <f>ROUND(VLOOKUP($B314,'3.ข้อมูลงบทดลองปัจจุบัน'!$A$5:$CL$846,63,0),2)</f>
        <v>0</v>
      </c>
      <c r="BM314" s="32">
        <f>ROUND(VLOOKUP($B314,'3.ข้อมูลงบทดลองปัจจุบัน'!$A$5:$CL$846,64,0),2)</f>
        <v>-59780.75</v>
      </c>
      <c r="BN314" s="32">
        <f>ROUND(VLOOKUP($B314,'3.ข้อมูลงบทดลองปัจจุบัน'!$A$5:$CL$846,65,0),2)</f>
        <v>0</v>
      </c>
      <c r="BO314" s="32">
        <f>ROUND(VLOOKUP($B314,'3.ข้อมูลงบทดลองปัจจุบัน'!$A$5:$CL$846,66,0),2)</f>
        <v>0</v>
      </c>
      <c r="BP314" s="32">
        <f>ROUND(VLOOKUP($B314,'3.ข้อมูลงบทดลองปัจจุบัน'!$A$5:$CL$846,67,0),2)</f>
        <v>0</v>
      </c>
      <c r="BQ314" s="32">
        <f>ROUND(VLOOKUP($B314,'3.ข้อมูลงบทดลองปัจจุบัน'!$A$5:$CL$846,68,0),2)</f>
        <v>0</v>
      </c>
      <c r="BR314" s="32">
        <f>ROUND(VLOOKUP($B314,'3.ข้อมูลงบทดลองปัจจุบัน'!$A$5:$CL$846,69,0),2)</f>
        <v>0</v>
      </c>
      <c r="BS314" s="32">
        <f>ROUND(VLOOKUP($B314,'3.ข้อมูลงบทดลองปัจจุบัน'!$A$5:$CL$846,70,0),2)</f>
        <v>0</v>
      </c>
      <c r="BT314" s="32">
        <f>ROUND(VLOOKUP($B314,'3.ข้อมูลงบทดลองปัจจุบัน'!$A$5:$CL$846,71,0),2)</f>
        <v>0</v>
      </c>
      <c r="BU314" s="32">
        <f>ROUND(VLOOKUP($B314,'3.ข้อมูลงบทดลองปัจจุบัน'!$A$5:$CL$846,72,0),2)</f>
        <v>0</v>
      </c>
      <c r="BV314" s="32">
        <f>ROUND(VLOOKUP($B314,'3.ข้อมูลงบทดลองปัจจุบัน'!$A$5:$CL$846,73,0),2)</f>
        <v>0</v>
      </c>
      <c r="BW314" s="32">
        <f>ROUND(VLOOKUP($B314,'3.ข้อมูลงบทดลองปัจจุบัน'!$A$5:$CL$846,74,0),2)</f>
        <v>0</v>
      </c>
      <c r="BX314" s="32">
        <f>ROUND(VLOOKUP($B314,'3.ข้อมูลงบทดลองปัจจุบัน'!$A$5:$CL$846,75,0),2)</f>
        <v>0</v>
      </c>
      <c r="BY314" s="32">
        <f>ROUND(VLOOKUP($B314,'3.ข้อมูลงบทดลองปัจจุบัน'!$A$5:$CL$846,76,0),2)</f>
        <v>0</v>
      </c>
      <c r="BZ314" s="32">
        <f>ROUND(VLOOKUP($B314,'3.ข้อมูลงบทดลองปัจจุบัน'!$A$5:$CL$846,77,0),2)</f>
        <v>0</v>
      </c>
      <c r="CA314" s="32">
        <f>ROUND(VLOOKUP($B314,'3.ข้อมูลงบทดลองปัจจุบัน'!$A$5:$CL$846,78,0),2)</f>
        <v>0</v>
      </c>
      <c r="CB314" s="32">
        <f>ROUND(VLOOKUP($B314,'3.ข้อมูลงบทดลองปัจจุบัน'!$A$5:$CL$846,79,0),2)</f>
        <v>0</v>
      </c>
      <c r="CC314" s="32">
        <f>ROUND(VLOOKUP($B314,'3.ข้อมูลงบทดลองปัจจุบัน'!$A$5:$CL$846,80,0),2)</f>
        <v>0</v>
      </c>
      <c r="CD314" s="32">
        <f>ROUND(VLOOKUP($B314,'3.ข้อมูลงบทดลองปัจจุบัน'!$A$5:$CL$846,81,0),2)</f>
        <v>0</v>
      </c>
      <c r="CE314" s="32">
        <f>ROUND(VLOOKUP($B314,'3.ข้อมูลงบทดลองปัจจุบัน'!$A$5:$CL$846,82,0),2)</f>
        <v>0</v>
      </c>
      <c r="CF314" s="32">
        <f>ROUND(VLOOKUP($B314,'3.ข้อมูลงบทดลองปัจจุบัน'!$A$5:$CL$846,83,0),2)</f>
        <v>0</v>
      </c>
      <c r="CG314" s="32">
        <f>ROUND(VLOOKUP($B314,'3.ข้อมูลงบทดลองปัจจุบัน'!$A$5:$CL$846,84,0),2)</f>
        <v>0</v>
      </c>
      <c r="CH314" s="32">
        <f>ROUND(VLOOKUP($B314,'3.ข้อมูลงบทดลองปัจจุบัน'!$A$5:$CL$846,85,0),2)</f>
        <v>-14107.48</v>
      </c>
      <c r="CI314" s="32">
        <f>ROUND(VLOOKUP($B314,'3.ข้อมูลงบทดลองปัจจุบัน'!$A$5:$CL$846,86,0),2)</f>
        <v>0</v>
      </c>
      <c r="CJ314" s="32">
        <f>ROUND(VLOOKUP($B314,'3.ข้อมูลงบทดลองปัจจุบัน'!$A$5:$CL$846,87,0),2)</f>
        <v>0</v>
      </c>
      <c r="CK314" s="32">
        <f>ROUND(VLOOKUP($B314,'3.ข้อมูลงบทดลองปัจจุบัน'!$A$5:$CL$846,88,0),2)</f>
        <v>0</v>
      </c>
      <c r="CL314" s="32">
        <f>ROUND(VLOOKUP($B314,'3.ข้อมูลงบทดลองปัจจุบัน'!$A$5:$CL$846,89,0),2)</f>
        <v>0</v>
      </c>
      <c r="CM314" s="32">
        <f>ROUND(VLOOKUP($B314,'3.ข้อมูลงบทดลองปัจจุบัน'!$A$5:$CL$846,90,0),2)</f>
        <v>0</v>
      </c>
      <c r="CO314" s="75"/>
    </row>
    <row r="315" spans="1:93" x14ac:dyDescent="0.7">
      <c r="A315" s="119" t="s">
        <v>2332</v>
      </c>
      <c r="B315" s="101" t="s">
        <v>552</v>
      </c>
      <c r="C315" s="120" t="s">
        <v>553</v>
      </c>
      <c r="D315" s="32">
        <f>ROUND(VLOOKUP($B315,'3.ข้อมูลงบทดลองปัจจุบัน'!$A$5:$CL$846,3,0),2)</f>
        <v>0</v>
      </c>
      <c r="E315" s="32">
        <f>ROUND(VLOOKUP($B315,'3.ข้อมูลงบทดลองปัจจุบัน'!$A$5:$CL$846,4,0),2)</f>
        <v>175600</v>
      </c>
      <c r="F315" s="32">
        <f>ROUND(VLOOKUP($B315,'3.ข้อมูลงบทดลองปัจจุบัน'!$A$5:$CL$846,5,0),2)</f>
        <v>0</v>
      </c>
      <c r="G315" s="32">
        <f>ROUND(VLOOKUP($B315,'3.ข้อมูลงบทดลองปัจจุบัน'!$A$5:$CL$846,6,0),2)</f>
        <v>0</v>
      </c>
      <c r="H315" s="32">
        <f>ROUND(VLOOKUP($B315,'3.ข้อมูลงบทดลองปัจจุบัน'!$A$5:$CL$846,7,0),2)</f>
        <v>0</v>
      </c>
      <c r="I315" s="32">
        <f>ROUND(VLOOKUP($B315,'3.ข้อมูลงบทดลองปัจจุบัน'!$A$5:$CL$846,8,0),2)</f>
        <v>0</v>
      </c>
      <c r="J315" s="32">
        <f>ROUND(VLOOKUP($B315,'3.ข้อมูลงบทดลองปัจจุบัน'!$A$5:$CL$846,9,0),2)</f>
        <v>0</v>
      </c>
      <c r="K315" s="32">
        <f>ROUND(VLOOKUP($B315,'3.ข้อมูลงบทดลองปัจจุบัน'!$A$5:$CL$846,10,0),2)</f>
        <v>0</v>
      </c>
      <c r="L315" s="32">
        <f>ROUND(VLOOKUP($B315,'3.ข้อมูลงบทดลองปัจจุบัน'!$A$5:$CL$846,11,0),2)</f>
        <v>0</v>
      </c>
      <c r="M315" s="32">
        <f>ROUND(VLOOKUP($B315,'3.ข้อมูลงบทดลองปัจจุบัน'!$A$5:$CL$846,12,0),2)</f>
        <v>0</v>
      </c>
      <c r="N315" s="32">
        <f>ROUND(VLOOKUP($B315,'3.ข้อมูลงบทดลองปัจจุบัน'!$A$5:$CL$846,13,0),2)</f>
        <v>0</v>
      </c>
      <c r="O315" s="32">
        <f>ROUND(VLOOKUP($B315,'3.ข้อมูลงบทดลองปัจจุบัน'!$A$5:$CL$846,14,0),2)</f>
        <v>0</v>
      </c>
      <c r="P315" s="32">
        <f>ROUND(VLOOKUP($B315,'3.ข้อมูลงบทดลองปัจจุบัน'!$A$5:$CL$846,15,0),2)</f>
        <v>3800</v>
      </c>
      <c r="Q315" s="32">
        <f>ROUND(VLOOKUP($B315,'3.ข้อมูลงบทดลองปัจจุบัน'!$A$5:$CL$846,16,0),2)</f>
        <v>0</v>
      </c>
      <c r="R315" s="32">
        <f>ROUND(VLOOKUP($B315,'3.ข้อมูลงบทดลองปัจจุบัน'!$A$5:$CL$846,17,0),2)</f>
        <v>0</v>
      </c>
      <c r="S315" s="32">
        <f>ROUND(VLOOKUP($B315,'3.ข้อมูลงบทดลองปัจจุบัน'!$A$5:$CL$846,18,0),2)</f>
        <v>0</v>
      </c>
      <c r="T315" s="32">
        <f>ROUND(VLOOKUP($B315,'3.ข้อมูลงบทดลองปัจจุบัน'!$A$5:$CL$846,19,0),2)</f>
        <v>0</v>
      </c>
      <c r="U315" s="32">
        <f>ROUND(VLOOKUP($B315,'3.ข้อมูลงบทดลองปัจจุบัน'!$A$5:$CL$846,20,0),2)</f>
        <v>0</v>
      </c>
      <c r="V315" s="32">
        <f>ROUND(VLOOKUP($B315,'3.ข้อมูลงบทดลองปัจจุบัน'!$A$5:$CL$846,21,0),2)</f>
        <v>0</v>
      </c>
      <c r="W315" s="32">
        <f>ROUND(VLOOKUP($B315,'3.ข้อมูลงบทดลองปัจจุบัน'!$A$5:$CL$846,22,0),2)</f>
        <v>0</v>
      </c>
      <c r="X315" s="32">
        <f>ROUND(VLOOKUP($B315,'3.ข้อมูลงบทดลองปัจจุบัน'!$A$5:$CL$846,23,0),2)</f>
        <v>0</v>
      </c>
      <c r="Y315" s="32">
        <f>ROUND(VLOOKUP($B315,'3.ข้อมูลงบทดลองปัจจุบัน'!$A$5:$CL$846,24,0),2)</f>
        <v>0</v>
      </c>
      <c r="Z315" s="32">
        <f>ROUND(VLOOKUP($B315,'3.ข้อมูลงบทดลองปัจจุบัน'!$A$5:$CL$846,25,0),2)</f>
        <v>0</v>
      </c>
      <c r="AA315" s="32">
        <f>ROUND(VLOOKUP($B315,'3.ข้อมูลงบทดลองปัจจุบัน'!$A$5:$CL$846,26,0),2)</f>
        <v>0</v>
      </c>
      <c r="AB315" s="32">
        <f>ROUND(VLOOKUP($B315,'3.ข้อมูลงบทดลองปัจจุบัน'!$A$5:$CL$846,27,0),2)</f>
        <v>0</v>
      </c>
      <c r="AC315" s="32">
        <f>ROUND(VLOOKUP($B315,'3.ข้อมูลงบทดลองปัจจุบัน'!$A$5:$CL$846,28,0),2)</f>
        <v>0</v>
      </c>
      <c r="AD315" s="32">
        <f>ROUND(VLOOKUP($B315,'3.ข้อมูลงบทดลองปัจจุบัน'!$A$5:$CL$846,29,0),2)</f>
        <v>0</v>
      </c>
      <c r="AE315" s="32">
        <f>ROUND(VLOOKUP($B315,'3.ข้อมูลงบทดลองปัจจุบัน'!$A$5:$CL$846,30,0),2)</f>
        <v>0</v>
      </c>
      <c r="AF315" s="32">
        <f>ROUND(VLOOKUP($B315,'3.ข้อมูลงบทดลองปัจจุบัน'!$A$5:$CL$846,31,0),2)</f>
        <v>0</v>
      </c>
      <c r="AG315" s="32">
        <f>ROUND(VLOOKUP($B315,'3.ข้อมูลงบทดลองปัจจุบัน'!$A$5:$CL$846,32,0),2)</f>
        <v>0</v>
      </c>
      <c r="AH315" s="32">
        <f>ROUND(VLOOKUP($B315,'3.ข้อมูลงบทดลองปัจจุบัน'!$A$5:$CL$846,33,0),2)</f>
        <v>0</v>
      </c>
      <c r="AI315" s="32">
        <f>ROUND(VLOOKUP($B315,'3.ข้อมูลงบทดลองปัจจุบัน'!$A$5:$CL$846,34,0),2)</f>
        <v>0</v>
      </c>
      <c r="AJ315" s="32">
        <f>ROUND(VLOOKUP($B315,'3.ข้อมูลงบทดลองปัจจุบัน'!$A$5:$CL$846,35,0),2)</f>
        <v>0</v>
      </c>
      <c r="AK315" s="32">
        <f>ROUND(VLOOKUP($B315,'3.ข้อมูลงบทดลองปัจจุบัน'!$A$5:$CL$846,36,0),2)</f>
        <v>0</v>
      </c>
      <c r="AL315" s="32">
        <f>ROUND(VLOOKUP($B315,'3.ข้อมูลงบทดลองปัจจุบัน'!$A$5:$CL$846,37,0),2)</f>
        <v>0</v>
      </c>
      <c r="AM315" s="32">
        <f>ROUND(VLOOKUP($B315,'3.ข้อมูลงบทดลองปัจจุบัน'!$A$5:$CL$846,38,0),2)</f>
        <v>0</v>
      </c>
      <c r="AN315" s="32">
        <f>ROUND(VLOOKUP($B315,'3.ข้อมูลงบทดลองปัจจุบัน'!$A$5:$CL$846,39,0),2)</f>
        <v>0</v>
      </c>
      <c r="AO315" s="32">
        <f>ROUND(VLOOKUP($B315,'3.ข้อมูลงบทดลองปัจจุบัน'!$A$5:$CL$846,40,0),2)</f>
        <v>0</v>
      </c>
      <c r="AP315" s="32">
        <f>ROUND(VLOOKUP($B315,'3.ข้อมูลงบทดลองปัจจุบัน'!$A$5:$CL$846,41,0),2)</f>
        <v>0</v>
      </c>
      <c r="AQ315" s="32">
        <f>ROUND(VLOOKUP($B315,'3.ข้อมูลงบทดลองปัจจุบัน'!$A$5:$CL$846,42,0),2)</f>
        <v>0</v>
      </c>
      <c r="AR315" s="32">
        <f>ROUND(VLOOKUP($B315,'3.ข้อมูลงบทดลองปัจจุบัน'!$A$5:$CL$846,43,0),2)</f>
        <v>0</v>
      </c>
      <c r="AS315" s="32">
        <f>ROUND(VLOOKUP($B315,'3.ข้อมูลงบทดลองปัจจุบัน'!$A$5:$CL$846,44,0),2)</f>
        <v>0</v>
      </c>
      <c r="AT315" s="32">
        <f>ROUND(VLOOKUP($B315,'3.ข้อมูลงบทดลองปัจจุบัน'!$A$5:$CL$846,45,0),2)</f>
        <v>0</v>
      </c>
      <c r="AU315" s="32">
        <f>ROUND(VLOOKUP($B315,'3.ข้อมูลงบทดลองปัจจุบัน'!$A$5:$CL$846,46,0),2)</f>
        <v>0</v>
      </c>
      <c r="AV315" s="32">
        <f>ROUND(VLOOKUP($B315,'3.ข้อมูลงบทดลองปัจจุบัน'!$A$5:$CL$846,47,0),2)</f>
        <v>0</v>
      </c>
      <c r="AW315" s="32">
        <f>ROUND(VLOOKUP($B315,'3.ข้อมูลงบทดลองปัจจุบัน'!$A$5:$CL$846,48,0),2)</f>
        <v>0</v>
      </c>
      <c r="AX315" s="32">
        <f>ROUND(VLOOKUP($B315,'3.ข้อมูลงบทดลองปัจจุบัน'!$A$5:$CL$846,49,0),2)</f>
        <v>1902</v>
      </c>
      <c r="AY315" s="32">
        <f>ROUND(VLOOKUP($B315,'3.ข้อมูลงบทดลองปัจจุบัน'!$A$5:$CL$846,50,0),2)</f>
        <v>0</v>
      </c>
      <c r="AZ315" s="32">
        <f>ROUND(VLOOKUP($B315,'3.ข้อมูลงบทดลองปัจจุบัน'!$A$5:$CL$846,51,0),2)</f>
        <v>0</v>
      </c>
      <c r="BA315" s="32">
        <f>ROUND(VLOOKUP($B315,'3.ข้อมูลงบทดลองปัจจุบัน'!$A$5:$CL$846,52,0),2)</f>
        <v>0</v>
      </c>
      <c r="BB315" s="32">
        <f>ROUND(VLOOKUP($B315,'3.ข้อมูลงบทดลองปัจจุบัน'!$A$5:$CL$846,53,0),2)</f>
        <v>0</v>
      </c>
      <c r="BC315" s="32">
        <f>ROUND(VLOOKUP($B315,'3.ข้อมูลงบทดลองปัจจุบัน'!$A$5:$CL$846,54,0),2)</f>
        <v>0</v>
      </c>
      <c r="BD315" s="32">
        <f>ROUND(VLOOKUP($B315,'3.ข้อมูลงบทดลองปัจจุบัน'!$A$5:$CL$846,55,0),2)</f>
        <v>48.5</v>
      </c>
      <c r="BE315" s="32">
        <f>ROUND(VLOOKUP($B315,'3.ข้อมูลงบทดลองปัจจุบัน'!$A$5:$CL$846,56,0),2)</f>
        <v>0</v>
      </c>
      <c r="BF315" s="32">
        <f>ROUND(VLOOKUP($B315,'3.ข้อมูลงบทดลองปัจจุบัน'!$A$5:$CL$846,57,0),2)</f>
        <v>0</v>
      </c>
      <c r="BG315" s="32">
        <f>ROUND(VLOOKUP($B315,'3.ข้อมูลงบทดลองปัจจุบัน'!$A$5:$CL$846,58,0),2)</f>
        <v>0</v>
      </c>
      <c r="BH315" s="32">
        <f>ROUND(VLOOKUP($B315,'3.ข้อมูลงบทดลองปัจจุบัน'!$A$5:$CL$846,59,0),2)</f>
        <v>0</v>
      </c>
      <c r="BI315" s="32">
        <f>ROUND(VLOOKUP($B315,'3.ข้อมูลงบทดลองปัจจุบัน'!$A$5:$CL$846,60,0),2)</f>
        <v>0</v>
      </c>
      <c r="BJ315" s="32">
        <f>ROUND(VLOOKUP($B315,'3.ข้อมูลงบทดลองปัจจุบัน'!$A$5:$CL$846,61,0),2)</f>
        <v>0</v>
      </c>
      <c r="BK315" s="32">
        <f>ROUND(VLOOKUP($B315,'3.ข้อมูลงบทดลองปัจจุบัน'!$A$5:$CL$846,62,0),2)</f>
        <v>0</v>
      </c>
      <c r="BL315" s="32">
        <f>ROUND(VLOOKUP($B315,'3.ข้อมูลงบทดลองปัจจุบัน'!$A$5:$CL$846,63,0),2)</f>
        <v>0</v>
      </c>
      <c r="BM315" s="32">
        <f>ROUND(VLOOKUP($B315,'3.ข้อมูลงบทดลองปัจจุบัน'!$A$5:$CL$846,64,0),2)</f>
        <v>0</v>
      </c>
      <c r="BN315" s="32">
        <f>ROUND(VLOOKUP($B315,'3.ข้อมูลงบทดลองปัจจุบัน'!$A$5:$CL$846,65,0),2)</f>
        <v>0</v>
      </c>
      <c r="BO315" s="32">
        <f>ROUND(VLOOKUP($B315,'3.ข้อมูลงบทดลองปัจจุบัน'!$A$5:$CL$846,66,0),2)</f>
        <v>0</v>
      </c>
      <c r="BP315" s="32">
        <f>ROUND(VLOOKUP($B315,'3.ข้อมูลงบทดลองปัจจุบัน'!$A$5:$CL$846,67,0),2)</f>
        <v>0</v>
      </c>
      <c r="BQ315" s="32">
        <f>ROUND(VLOOKUP($B315,'3.ข้อมูลงบทดลองปัจจุบัน'!$A$5:$CL$846,68,0),2)</f>
        <v>0</v>
      </c>
      <c r="BR315" s="32">
        <f>ROUND(VLOOKUP($B315,'3.ข้อมูลงบทดลองปัจจุบัน'!$A$5:$CL$846,69,0),2)</f>
        <v>0</v>
      </c>
      <c r="BS315" s="32">
        <f>ROUND(VLOOKUP($B315,'3.ข้อมูลงบทดลองปัจจุบัน'!$A$5:$CL$846,70,0),2)</f>
        <v>0</v>
      </c>
      <c r="BT315" s="32">
        <f>ROUND(VLOOKUP($B315,'3.ข้อมูลงบทดลองปัจจุบัน'!$A$5:$CL$846,71,0),2)</f>
        <v>0</v>
      </c>
      <c r="BU315" s="32">
        <f>ROUND(VLOOKUP($B315,'3.ข้อมูลงบทดลองปัจจุบัน'!$A$5:$CL$846,72,0),2)</f>
        <v>0</v>
      </c>
      <c r="BV315" s="32">
        <f>ROUND(VLOOKUP($B315,'3.ข้อมูลงบทดลองปัจจุบัน'!$A$5:$CL$846,73,0),2)</f>
        <v>0</v>
      </c>
      <c r="BW315" s="32">
        <f>ROUND(VLOOKUP($B315,'3.ข้อมูลงบทดลองปัจจุบัน'!$A$5:$CL$846,74,0),2)</f>
        <v>0</v>
      </c>
      <c r="BX315" s="32">
        <f>ROUND(VLOOKUP($B315,'3.ข้อมูลงบทดลองปัจจุบัน'!$A$5:$CL$846,75,0),2)</f>
        <v>0</v>
      </c>
      <c r="BY315" s="32">
        <f>ROUND(VLOOKUP($B315,'3.ข้อมูลงบทดลองปัจจุบัน'!$A$5:$CL$846,76,0),2)</f>
        <v>0</v>
      </c>
      <c r="BZ315" s="32">
        <f>ROUND(VLOOKUP($B315,'3.ข้อมูลงบทดลองปัจจุบัน'!$A$5:$CL$846,77,0),2)</f>
        <v>0</v>
      </c>
      <c r="CA315" s="32">
        <f>ROUND(VLOOKUP($B315,'3.ข้อมูลงบทดลองปัจจุบัน'!$A$5:$CL$846,78,0),2)</f>
        <v>0</v>
      </c>
      <c r="CB315" s="32">
        <f>ROUND(VLOOKUP($B315,'3.ข้อมูลงบทดลองปัจจุบัน'!$A$5:$CL$846,79,0),2)</f>
        <v>0</v>
      </c>
      <c r="CC315" s="32">
        <f>ROUND(VLOOKUP($B315,'3.ข้อมูลงบทดลองปัจจุบัน'!$A$5:$CL$846,80,0),2)</f>
        <v>0</v>
      </c>
      <c r="CD315" s="32">
        <f>ROUND(VLOOKUP($B315,'3.ข้อมูลงบทดลองปัจจุบัน'!$A$5:$CL$846,81,0),2)</f>
        <v>0</v>
      </c>
      <c r="CE315" s="32">
        <f>ROUND(VLOOKUP($B315,'3.ข้อมูลงบทดลองปัจจุบัน'!$A$5:$CL$846,82,0),2)</f>
        <v>0</v>
      </c>
      <c r="CF315" s="32">
        <f>ROUND(VLOOKUP($B315,'3.ข้อมูลงบทดลองปัจจุบัน'!$A$5:$CL$846,83,0),2)</f>
        <v>0</v>
      </c>
      <c r="CG315" s="32">
        <f>ROUND(VLOOKUP($B315,'3.ข้อมูลงบทดลองปัจจุบัน'!$A$5:$CL$846,84,0),2)</f>
        <v>6800</v>
      </c>
      <c r="CH315" s="32">
        <f>ROUND(VLOOKUP($B315,'3.ข้อมูลงบทดลองปัจจุบัน'!$A$5:$CL$846,85,0),2)</f>
        <v>0</v>
      </c>
      <c r="CI315" s="32">
        <f>ROUND(VLOOKUP($B315,'3.ข้อมูลงบทดลองปัจจุบัน'!$A$5:$CL$846,86,0),2)</f>
        <v>0</v>
      </c>
      <c r="CJ315" s="32">
        <f>ROUND(VLOOKUP($B315,'3.ข้อมูลงบทดลองปัจจุบัน'!$A$5:$CL$846,87,0),2)</f>
        <v>0</v>
      </c>
      <c r="CK315" s="32">
        <f>ROUND(VLOOKUP($B315,'3.ข้อมูลงบทดลองปัจจุบัน'!$A$5:$CL$846,88,0),2)</f>
        <v>0</v>
      </c>
      <c r="CL315" s="32">
        <f>ROUND(VLOOKUP($B315,'3.ข้อมูลงบทดลองปัจจุบัน'!$A$5:$CL$846,89,0),2)</f>
        <v>0</v>
      </c>
      <c r="CM315" s="32">
        <f>ROUND(VLOOKUP($B315,'3.ข้อมูลงบทดลองปัจจุบัน'!$A$5:$CL$846,90,0),2)</f>
        <v>0</v>
      </c>
      <c r="CO315" s="75"/>
    </row>
    <row r="316" spans="1:93" x14ac:dyDescent="0.7">
      <c r="A316" s="119" t="s">
        <v>2332</v>
      </c>
      <c r="B316" s="101" t="s">
        <v>554</v>
      </c>
      <c r="C316" s="120" t="s">
        <v>555</v>
      </c>
      <c r="D316" s="32">
        <f>ROUND(VLOOKUP($B316,'3.ข้อมูลงบทดลองปัจจุบัน'!$A$5:$CL$846,3,0),2)</f>
        <v>0</v>
      </c>
      <c r="E316" s="32">
        <f>ROUND(VLOOKUP($B316,'3.ข้อมูลงบทดลองปัจจุบัน'!$A$5:$CL$846,4,0),2)</f>
        <v>0</v>
      </c>
      <c r="F316" s="32">
        <f>ROUND(VLOOKUP($B316,'3.ข้อมูลงบทดลองปัจจุบัน'!$A$5:$CL$846,5,0),2)</f>
        <v>0</v>
      </c>
      <c r="G316" s="32">
        <f>ROUND(VLOOKUP($B316,'3.ข้อมูลงบทดลองปัจจุบัน'!$A$5:$CL$846,6,0),2)</f>
        <v>0</v>
      </c>
      <c r="H316" s="32">
        <f>ROUND(VLOOKUP($B316,'3.ข้อมูลงบทดลองปัจจุบัน'!$A$5:$CL$846,7,0),2)</f>
        <v>0</v>
      </c>
      <c r="I316" s="32">
        <f>ROUND(VLOOKUP($B316,'3.ข้อมูลงบทดลองปัจจุบัน'!$A$5:$CL$846,8,0),2)</f>
        <v>0</v>
      </c>
      <c r="J316" s="32">
        <f>ROUND(VLOOKUP($B316,'3.ข้อมูลงบทดลองปัจจุบัน'!$A$5:$CL$846,9,0),2)</f>
        <v>0</v>
      </c>
      <c r="K316" s="32">
        <f>ROUND(VLOOKUP($B316,'3.ข้อมูลงบทดลองปัจจุบัน'!$A$5:$CL$846,10,0),2)</f>
        <v>0</v>
      </c>
      <c r="L316" s="32">
        <f>ROUND(VLOOKUP($B316,'3.ข้อมูลงบทดลองปัจจุบัน'!$A$5:$CL$846,11,0),2)</f>
        <v>0</v>
      </c>
      <c r="M316" s="32">
        <f>ROUND(VLOOKUP($B316,'3.ข้อมูลงบทดลองปัจจุบัน'!$A$5:$CL$846,12,0),2)</f>
        <v>0</v>
      </c>
      <c r="N316" s="32">
        <f>ROUND(VLOOKUP($B316,'3.ข้อมูลงบทดลองปัจจุบัน'!$A$5:$CL$846,13,0),2)</f>
        <v>0</v>
      </c>
      <c r="O316" s="32">
        <f>ROUND(VLOOKUP($B316,'3.ข้อมูลงบทดลองปัจจุบัน'!$A$5:$CL$846,14,0),2)</f>
        <v>0</v>
      </c>
      <c r="P316" s="32">
        <f>ROUND(VLOOKUP($B316,'3.ข้อมูลงบทดลองปัจจุบัน'!$A$5:$CL$846,15,0),2)</f>
        <v>0</v>
      </c>
      <c r="Q316" s="32">
        <f>ROUND(VLOOKUP($B316,'3.ข้อมูลงบทดลองปัจจุบัน'!$A$5:$CL$846,16,0),2)</f>
        <v>0</v>
      </c>
      <c r="R316" s="32">
        <f>ROUND(VLOOKUP($B316,'3.ข้อมูลงบทดลองปัจจุบัน'!$A$5:$CL$846,17,0),2)</f>
        <v>0</v>
      </c>
      <c r="S316" s="32">
        <f>ROUND(VLOOKUP($B316,'3.ข้อมูลงบทดลองปัจจุบัน'!$A$5:$CL$846,18,0),2)</f>
        <v>0</v>
      </c>
      <c r="T316" s="32">
        <f>ROUND(VLOOKUP($B316,'3.ข้อมูลงบทดลองปัจจุบัน'!$A$5:$CL$846,19,0),2)</f>
        <v>0</v>
      </c>
      <c r="U316" s="32">
        <f>ROUND(VLOOKUP($B316,'3.ข้อมูลงบทดลองปัจจุบัน'!$A$5:$CL$846,20,0),2)</f>
        <v>0</v>
      </c>
      <c r="V316" s="32">
        <f>ROUND(VLOOKUP($B316,'3.ข้อมูลงบทดลองปัจจุบัน'!$A$5:$CL$846,21,0),2)</f>
        <v>0</v>
      </c>
      <c r="W316" s="32">
        <f>ROUND(VLOOKUP($B316,'3.ข้อมูลงบทดลองปัจจุบัน'!$A$5:$CL$846,22,0),2)</f>
        <v>0</v>
      </c>
      <c r="X316" s="32">
        <f>ROUND(VLOOKUP($B316,'3.ข้อมูลงบทดลองปัจจุบัน'!$A$5:$CL$846,23,0),2)</f>
        <v>0</v>
      </c>
      <c r="Y316" s="32">
        <f>ROUND(VLOOKUP($B316,'3.ข้อมูลงบทดลองปัจจุบัน'!$A$5:$CL$846,24,0),2)</f>
        <v>0</v>
      </c>
      <c r="Z316" s="32">
        <f>ROUND(VLOOKUP($B316,'3.ข้อมูลงบทดลองปัจจุบัน'!$A$5:$CL$846,25,0),2)</f>
        <v>0</v>
      </c>
      <c r="AA316" s="32">
        <f>ROUND(VLOOKUP($B316,'3.ข้อมูลงบทดลองปัจจุบัน'!$A$5:$CL$846,26,0),2)</f>
        <v>0</v>
      </c>
      <c r="AB316" s="32">
        <f>ROUND(VLOOKUP($B316,'3.ข้อมูลงบทดลองปัจจุบัน'!$A$5:$CL$846,27,0),2)</f>
        <v>0</v>
      </c>
      <c r="AC316" s="32">
        <f>ROUND(VLOOKUP($B316,'3.ข้อมูลงบทดลองปัจจุบัน'!$A$5:$CL$846,28,0),2)</f>
        <v>0</v>
      </c>
      <c r="AD316" s="32">
        <f>ROUND(VLOOKUP($B316,'3.ข้อมูลงบทดลองปัจจุบัน'!$A$5:$CL$846,29,0),2)</f>
        <v>0</v>
      </c>
      <c r="AE316" s="32">
        <f>ROUND(VLOOKUP($B316,'3.ข้อมูลงบทดลองปัจจุบัน'!$A$5:$CL$846,30,0),2)</f>
        <v>0</v>
      </c>
      <c r="AF316" s="32">
        <f>ROUND(VLOOKUP($B316,'3.ข้อมูลงบทดลองปัจจุบัน'!$A$5:$CL$846,31,0),2)</f>
        <v>0</v>
      </c>
      <c r="AG316" s="32">
        <f>ROUND(VLOOKUP($B316,'3.ข้อมูลงบทดลองปัจจุบัน'!$A$5:$CL$846,32,0),2)</f>
        <v>0</v>
      </c>
      <c r="AH316" s="32">
        <f>ROUND(VLOOKUP($B316,'3.ข้อมูลงบทดลองปัจจุบัน'!$A$5:$CL$846,33,0),2)</f>
        <v>0</v>
      </c>
      <c r="AI316" s="32">
        <f>ROUND(VLOOKUP($B316,'3.ข้อมูลงบทดลองปัจจุบัน'!$A$5:$CL$846,34,0),2)</f>
        <v>0</v>
      </c>
      <c r="AJ316" s="32">
        <f>ROUND(VLOOKUP($B316,'3.ข้อมูลงบทดลองปัจจุบัน'!$A$5:$CL$846,35,0),2)</f>
        <v>0</v>
      </c>
      <c r="AK316" s="32">
        <f>ROUND(VLOOKUP($B316,'3.ข้อมูลงบทดลองปัจจุบัน'!$A$5:$CL$846,36,0),2)</f>
        <v>0</v>
      </c>
      <c r="AL316" s="32">
        <f>ROUND(VLOOKUP($B316,'3.ข้อมูลงบทดลองปัจจุบัน'!$A$5:$CL$846,37,0),2)</f>
        <v>0</v>
      </c>
      <c r="AM316" s="32">
        <f>ROUND(VLOOKUP($B316,'3.ข้อมูลงบทดลองปัจจุบัน'!$A$5:$CL$846,38,0),2)</f>
        <v>0</v>
      </c>
      <c r="AN316" s="32">
        <f>ROUND(VLOOKUP($B316,'3.ข้อมูลงบทดลองปัจจุบัน'!$A$5:$CL$846,39,0),2)</f>
        <v>38602</v>
      </c>
      <c r="AO316" s="32">
        <f>ROUND(VLOOKUP($B316,'3.ข้อมูลงบทดลองปัจจุบัน'!$A$5:$CL$846,40,0),2)</f>
        <v>0</v>
      </c>
      <c r="AP316" s="32">
        <f>ROUND(VLOOKUP($B316,'3.ข้อมูลงบทดลองปัจจุบัน'!$A$5:$CL$846,41,0),2)</f>
        <v>0</v>
      </c>
      <c r="AQ316" s="32">
        <f>ROUND(VLOOKUP($B316,'3.ข้อมูลงบทดลองปัจจุบัน'!$A$5:$CL$846,42,0),2)</f>
        <v>0</v>
      </c>
      <c r="AR316" s="32">
        <f>ROUND(VLOOKUP($B316,'3.ข้อมูลงบทดลองปัจจุบัน'!$A$5:$CL$846,43,0),2)</f>
        <v>0</v>
      </c>
      <c r="AS316" s="32">
        <f>ROUND(VLOOKUP($B316,'3.ข้อมูลงบทดลองปัจจุบัน'!$A$5:$CL$846,44,0),2)</f>
        <v>0</v>
      </c>
      <c r="AT316" s="32">
        <f>ROUND(VLOOKUP($B316,'3.ข้อมูลงบทดลองปัจจุบัน'!$A$5:$CL$846,45,0),2)</f>
        <v>0</v>
      </c>
      <c r="AU316" s="32">
        <f>ROUND(VLOOKUP($B316,'3.ข้อมูลงบทดลองปัจจุบัน'!$A$5:$CL$846,46,0),2)</f>
        <v>0</v>
      </c>
      <c r="AV316" s="32">
        <f>ROUND(VLOOKUP($B316,'3.ข้อมูลงบทดลองปัจจุบัน'!$A$5:$CL$846,47,0),2)</f>
        <v>0</v>
      </c>
      <c r="AW316" s="32">
        <f>ROUND(VLOOKUP($B316,'3.ข้อมูลงบทดลองปัจจุบัน'!$A$5:$CL$846,48,0),2)</f>
        <v>0</v>
      </c>
      <c r="AX316" s="32">
        <f>ROUND(VLOOKUP($B316,'3.ข้อมูลงบทดลองปัจจุบัน'!$A$5:$CL$846,49,0),2)</f>
        <v>0</v>
      </c>
      <c r="AY316" s="32">
        <f>ROUND(VLOOKUP($B316,'3.ข้อมูลงบทดลองปัจจุบัน'!$A$5:$CL$846,50,0),2)</f>
        <v>840</v>
      </c>
      <c r="AZ316" s="32">
        <f>ROUND(VLOOKUP($B316,'3.ข้อมูลงบทดลองปัจจุบัน'!$A$5:$CL$846,51,0),2)</f>
        <v>0</v>
      </c>
      <c r="BA316" s="32">
        <f>ROUND(VLOOKUP($B316,'3.ข้อมูลงบทดลองปัจจุบัน'!$A$5:$CL$846,52,0),2)</f>
        <v>1280</v>
      </c>
      <c r="BB316" s="32">
        <f>ROUND(VLOOKUP($B316,'3.ข้อมูลงบทดลองปัจจุบัน'!$A$5:$CL$846,53,0),2)</f>
        <v>0</v>
      </c>
      <c r="BC316" s="32">
        <f>ROUND(VLOOKUP($B316,'3.ข้อมูลงบทดลองปัจจุบัน'!$A$5:$CL$846,54,0),2)</f>
        <v>0</v>
      </c>
      <c r="BD316" s="32">
        <f>ROUND(VLOOKUP($B316,'3.ข้อมูลงบทดลองปัจจุบัน'!$A$5:$CL$846,55,0),2)</f>
        <v>0</v>
      </c>
      <c r="BE316" s="32">
        <f>ROUND(VLOOKUP($B316,'3.ข้อมูลงบทดลองปัจจุบัน'!$A$5:$CL$846,56,0),2)</f>
        <v>0</v>
      </c>
      <c r="BF316" s="32">
        <f>ROUND(VLOOKUP($B316,'3.ข้อมูลงบทดลองปัจจุบัน'!$A$5:$CL$846,57,0),2)</f>
        <v>0</v>
      </c>
      <c r="BG316" s="32">
        <f>ROUND(VLOOKUP($B316,'3.ข้อมูลงบทดลองปัจจุบัน'!$A$5:$CL$846,58,0),2)</f>
        <v>0</v>
      </c>
      <c r="BH316" s="32">
        <f>ROUND(VLOOKUP($B316,'3.ข้อมูลงบทดลองปัจจุบัน'!$A$5:$CL$846,59,0),2)</f>
        <v>0</v>
      </c>
      <c r="BI316" s="32">
        <f>ROUND(VLOOKUP($B316,'3.ข้อมูลงบทดลองปัจจุบัน'!$A$5:$CL$846,60,0),2)</f>
        <v>0</v>
      </c>
      <c r="BJ316" s="32">
        <f>ROUND(VLOOKUP($B316,'3.ข้อมูลงบทดลองปัจจุบัน'!$A$5:$CL$846,61,0),2)</f>
        <v>0</v>
      </c>
      <c r="BK316" s="32">
        <f>ROUND(VLOOKUP($B316,'3.ข้อมูลงบทดลองปัจจุบัน'!$A$5:$CL$846,62,0),2)</f>
        <v>0</v>
      </c>
      <c r="BL316" s="32">
        <f>ROUND(VLOOKUP($B316,'3.ข้อมูลงบทดลองปัจจุบัน'!$A$5:$CL$846,63,0),2)</f>
        <v>0</v>
      </c>
      <c r="BM316" s="32">
        <f>ROUND(VLOOKUP($B316,'3.ข้อมูลงบทดลองปัจจุบัน'!$A$5:$CL$846,64,0),2)</f>
        <v>0</v>
      </c>
      <c r="BN316" s="32">
        <f>ROUND(VLOOKUP($B316,'3.ข้อมูลงบทดลองปัจจุบัน'!$A$5:$CL$846,65,0),2)</f>
        <v>0</v>
      </c>
      <c r="BO316" s="32">
        <f>ROUND(VLOOKUP($B316,'3.ข้อมูลงบทดลองปัจจุบัน'!$A$5:$CL$846,66,0),2)</f>
        <v>0</v>
      </c>
      <c r="BP316" s="32">
        <f>ROUND(VLOOKUP($B316,'3.ข้อมูลงบทดลองปัจจุบัน'!$A$5:$CL$846,67,0),2)</f>
        <v>0</v>
      </c>
      <c r="BQ316" s="32">
        <f>ROUND(VLOOKUP($B316,'3.ข้อมูลงบทดลองปัจจุบัน'!$A$5:$CL$846,68,0),2)</f>
        <v>0</v>
      </c>
      <c r="BR316" s="32">
        <f>ROUND(VLOOKUP($B316,'3.ข้อมูลงบทดลองปัจจุบัน'!$A$5:$CL$846,69,0),2)</f>
        <v>0</v>
      </c>
      <c r="BS316" s="32">
        <f>ROUND(VLOOKUP($B316,'3.ข้อมูลงบทดลองปัจจุบัน'!$A$5:$CL$846,70,0),2)</f>
        <v>0</v>
      </c>
      <c r="BT316" s="32">
        <f>ROUND(VLOOKUP($B316,'3.ข้อมูลงบทดลองปัจจุบัน'!$A$5:$CL$846,71,0),2)</f>
        <v>0</v>
      </c>
      <c r="BU316" s="32">
        <f>ROUND(VLOOKUP($B316,'3.ข้อมูลงบทดลองปัจจุบัน'!$A$5:$CL$846,72,0),2)</f>
        <v>0</v>
      </c>
      <c r="BV316" s="32">
        <f>ROUND(VLOOKUP($B316,'3.ข้อมูลงบทดลองปัจจุบัน'!$A$5:$CL$846,73,0),2)</f>
        <v>0</v>
      </c>
      <c r="BW316" s="32">
        <f>ROUND(VLOOKUP($B316,'3.ข้อมูลงบทดลองปัจจุบัน'!$A$5:$CL$846,74,0),2)</f>
        <v>0</v>
      </c>
      <c r="BX316" s="32">
        <f>ROUND(VLOOKUP($B316,'3.ข้อมูลงบทดลองปัจจุบัน'!$A$5:$CL$846,75,0),2)</f>
        <v>0</v>
      </c>
      <c r="BY316" s="32">
        <f>ROUND(VLOOKUP($B316,'3.ข้อมูลงบทดลองปัจจุบัน'!$A$5:$CL$846,76,0),2)</f>
        <v>0</v>
      </c>
      <c r="BZ316" s="32">
        <f>ROUND(VLOOKUP($B316,'3.ข้อมูลงบทดลองปัจจุบัน'!$A$5:$CL$846,77,0),2)</f>
        <v>0</v>
      </c>
      <c r="CA316" s="32">
        <f>ROUND(VLOOKUP($B316,'3.ข้อมูลงบทดลองปัจจุบัน'!$A$5:$CL$846,78,0),2)</f>
        <v>0</v>
      </c>
      <c r="CB316" s="32">
        <f>ROUND(VLOOKUP($B316,'3.ข้อมูลงบทดลองปัจจุบัน'!$A$5:$CL$846,79,0),2)</f>
        <v>0</v>
      </c>
      <c r="CC316" s="32">
        <f>ROUND(VLOOKUP($B316,'3.ข้อมูลงบทดลองปัจจุบัน'!$A$5:$CL$846,80,0),2)</f>
        <v>0</v>
      </c>
      <c r="CD316" s="32">
        <f>ROUND(VLOOKUP($B316,'3.ข้อมูลงบทดลองปัจจุบัน'!$A$5:$CL$846,81,0),2)</f>
        <v>0</v>
      </c>
      <c r="CE316" s="32">
        <f>ROUND(VLOOKUP($B316,'3.ข้อมูลงบทดลองปัจจุบัน'!$A$5:$CL$846,82,0),2)</f>
        <v>0</v>
      </c>
      <c r="CF316" s="32">
        <f>ROUND(VLOOKUP($B316,'3.ข้อมูลงบทดลองปัจจุบัน'!$A$5:$CL$846,83,0),2)</f>
        <v>0</v>
      </c>
      <c r="CG316" s="32">
        <f>ROUND(VLOOKUP($B316,'3.ข้อมูลงบทดลองปัจจุบัน'!$A$5:$CL$846,84,0),2)</f>
        <v>0</v>
      </c>
      <c r="CH316" s="32">
        <f>ROUND(VLOOKUP($B316,'3.ข้อมูลงบทดลองปัจจุบัน'!$A$5:$CL$846,85,0),2)</f>
        <v>0</v>
      </c>
      <c r="CI316" s="32">
        <f>ROUND(VLOOKUP($B316,'3.ข้อมูลงบทดลองปัจจุบัน'!$A$5:$CL$846,86,0),2)</f>
        <v>0</v>
      </c>
      <c r="CJ316" s="32">
        <f>ROUND(VLOOKUP($B316,'3.ข้อมูลงบทดลองปัจจุบัน'!$A$5:$CL$846,87,0),2)</f>
        <v>0</v>
      </c>
      <c r="CK316" s="32">
        <f>ROUND(VLOOKUP($B316,'3.ข้อมูลงบทดลองปัจจุบัน'!$A$5:$CL$846,88,0),2)</f>
        <v>0</v>
      </c>
      <c r="CL316" s="32">
        <f>ROUND(VLOOKUP($B316,'3.ข้อมูลงบทดลองปัจจุบัน'!$A$5:$CL$846,89,0),2)</f>
        <v>0</v>
      </c>
      <c r="CM316" s="32">
        <f>ROUND(VLOOKUP($B316,'3.ข้อมูลงบทดลองปัจจุบัน'!$A$5:$CL$846,90,0),2)</f>
        <v>0</v>
      </c>
      <c r="CO316" s="75"/>
    </row>
    <row r="317" spans="1:93" x14ac:dyDescent="0.7">
      <c r="A317" s="119" t="s">
        <v>2332</v>
      </c>
      <c r="B317" s="101" t="s">
        <v>1238</v>
      </c>
      <c r="C317" s="120" t="s">
        <v>1239</v>
      </c>
      <c r="D317" s="32">
        <f>ROUND(VLOOKUP($B317,'3.ข้อมูลงบทดลองปัจจุบัน'!$A$5:$CL$846,3,0),2)</f>
        <v>3729.63</v>
      </c>
      <c r="E317" s="32">
        <f>ROUND(VLOOKUP($B317,'3.ข้อมูลงบทดลองปัจจุบัน'!$A$5:$CL$846,4,0),2)</f>
        <v>0</v>
      </c>
      <c r="F317" s="32">
        <f>ROUND(VLOOKUP($B317,'3.ข้อมูลงบทดลองปัจจุบัน'!$A$5:$CL$846,5,0),2)</f>
        <v>0</v>
      </c>
      <c r="G317" s="32">
        <f>ROUND(VLOOKUP($B317,'3.ข้อมูลงบทดลองปัจจุบัน'!$A$5:$CL$846,6,0),2)</f>
        <v>0</v>
      </c>
      <c r="H317" s="32">
        <f>ROUND(VLOOKUP($B317,'3.ข้อมูลงบทดลองปัจจุบัน'!$A$5:$CL$846,7,0),2)</f>
        <v>0</v>
      </c>
      <c r="I317" s="32">
        <f>ROUND(VLOOKUP($B317,'3.ข้อมูลงบทดลองปัจจุบัน'!$A$5:$CL$846,8,0),2)</f>
        <v>0</v>
      </c>
      <c r="J317" s="32">
        <f>ROUND(VLOOKUP($B317,'3.ข้อมูลงบทดลองปัจจุบัน'!$A$5:$CL$846,9,0),2)</f>
        <v>26573.919999999998</v>
      </c>
      <c r="K317" s="32">
        <f>ROUND(VLOOKUP($B317,'3.ข้อมูลงบทดลองปัจจุบัน'!$A$5:$CL$846,10,0),2)</f>
        <v>0</v>
      </c>
      <c r="L317" s="32">
        <f>ROUND(VLOOKUP($B317,'3.ข้อมูลงบทดลองปัจจุบัน'!$A$5:$CL$846,11,0),2)</f>
        <v>0</v>
      </c>
      <c r="M317" s="32">
        <f>ROUND(VLOOKUP($B317,'3.ข้อมูลงบทดลองปัจจุบัน'!$A$5:$CL$846,12,0),2)</f>
        <v>0</v>
      </c>
      <c r="N317" s="32">
        <f>ROUND(VLOOKUP($B317,'3.ข้อมูลงบทดลองปัจจุบัน'!$A$5:$CL$846,13,0),2)</f>
        <v>0</v>
      </c>
      <c r="O317" s="32">
        <f>ROUND(VLOOKUP($B317,'3.ข้อมูลงบทดลองปัจจุบัน'!$A$5:$CL$846,14,0),2)</f>
        <v>0</v>
      </c>
      <c r="P317" s="32">
        <f>ROUND(VLOOKUP($B317,'3.ข้อมูลงบทดลองปัจจุบัน'!$A$5:$CL$846,15,0),2)</f>
        <v>0</v>
      </c>
      <c r="Q317" s="32">
        <f>ROUND(VLOOKUP($B317,'3.ข้อมูลงบทดลองปัจจุบัน'!$A$5:$CL$846,16,0),2)</f>
        <v>0</v>
      </c>
      <c r="R317" s="32">
        <f>ROUND(VLOOKUP($B317,'3.ข้อมูลงบทดลองปัจจุบัน'!$A$5:$CL$846,17,0),2)</f>
        <v>0</v>
      </c>
      <c r="S317" s="32">
        <f>ROUND(VLOOKUP($B317,'3.ข้อมูลงบทดลองปัจจุบัน'!$A$5:$CL$846,18,0),2)</f>
        <v>0</v>
      </c>
      <c r="T317" s="32">
        <f>ROUND(VLOOKUP($B317,'3.ข้อมูลงบทดลองปัจจุบัน'!$A$5:$CL$846,19,0),2)</f>
        <v>0</v>
      </c>
      <c r="U317" s="32">
        <f>ROUND(VLOOKUP($B317,'3.ข้อมูลงบทดลองปัจจุบัน'!$A$5:$CL$846,20,0),2)</f>
        <v>0</v>
      </c>
      <c r="V317" s="32">
        <f>ROUND(VLOOKUP($B317,'3.ข้อมูลงบทดลองปัจจุบัน'!$A$5:$CL$846,21,0),2)</f>
        <v>0</v>
      </c>
      <c r="W317" s="32">
        <f>ROUND(VLOOKUP($B317,'3.ข้อมูลงบทดลองปัจจุบัน'!$A$5:$CL$846,22,0),2)</f>
        <v>0</v>
      </c>
      <c r="X317" s="32">
        <f>ROUND(VLOOKUP($B317,'3.ข้อมูลงบทดลองปัจจุบัน'!$A$5:$CL$846,23,0),2)</f>
        <v>0</v>
      </c>
      <c r="Y317" s="32">
        <f>ROUND(VLOOKUP($B317,'3.ข้อมูลงบทดลองปัจจุบัน'!$A$5:$CL$846,24,0),2)</f>
        <v>0</v>
      </c>
      <c r="Z317" s="32">
        <f>ROUND(VLOOKUP($B317,'3.ข้อมูลงบทดลองปัจจุบัน'!$A$5:$CL$846,25,0),2)</f>
        <v>0</v>
      </c>
      <c r="AA317" s="32">
        <f>ROUND(VLOOKUP($B317,'3.ข้อมูลงบทดลองปัจจุบัน'!$A$5:$CL$846,26,0),2)</f>
        <v>0</v>
      </c>
      <c r="AB317" s="32">
        <f>ROUND(VLOOKUP($B317,'3.ข้อมูลงบทดลองปัจจุบัน'!$A$5:$CL$846,27,0),2)</f>
        <v>0</v>
      </c>
      <c r="AC317" s="32">
        <f>ROUND(VLOOKUP($B317,'3.ข้อมูลงบทดลองปัจจุบัน'!$A$5:$CL$846,28,0),2)</f>
        <v>0</v>
      </c>
      <c r="AD317" s="32">
        <f>ROUND(VLOOKUP($B317,'3.ข้อมูลงบทดลองปัจจุบัน'!$A$5:$CL$846,29,0),2)</f>
        <v>0</v>
      </c>
      <c r="AE317" s="32">
        <f>ROUND(VLOOKUP($B317,'3.ข้อมูลงบทดลองปัจจุบัน'!$A$5:$CL$846,30,0),2)</f>
        <v>0</v>
      </c>
      <c r="AF317" s="32">
        <f>ROUND(VLOOKUP($B317,'3.ข้อมูลงบทดลองปัจจุบัน'!$A$5:$CL$846,31,0),2)</f>
        <v>12647.64</v>
      </c>
      <c r="AG317" s="32">
        <f>ROUND(VLOOKUP($B317,'3.ข้อมูลงบทดลองปัจจุบัน'!$A$5:$CL$846,32,0),2)</f>
        <v>0</v>
      </c>
      <c r="AH317" s="32">
        <f>ROUND(VLOOKUP($B317,'3.ข้อมูลงบทดลองปัจจุบัน'!$A$5:$CL$846,33,0),2)</f>
        <v>0</v>
      </c>
      <c r="AI317" s="32">
        <f>ROUND(VLOOKUP($B317,'3.ข้อมูลงบทดลองปัจจุบัน'!$A$5:$CL$846,34,0),2)</f>
        <v>0</v>
      </c>
      <c r="AJ317" s="32">
        <f>ROUND(VLOOKUP($B317,'3.ข้อมูลงบทดลองปัจจุบัน'!$A$5:$CL$846,35,0),2)</f>
        <v>0</v>
      </c>
      <c r="AK317" s="32">
        <f>ROUND(VLOOKUP($B317,'3.ข้อมูลงบทดลองปัจจุบัน'!$A$5:$CL$846,36,0),2)</f>
        <v>0</v>
      </c>
      <c r="AL317" s="32">
        <f>ROUND(VLOOKUP($B317,'3.ข้อมูลงบทดลองปัจจุบัน'!$A$5:$CL$846,37,0),2)</f>
        <v>0</v>
      </c>
      <c r="AM317" s="32">
        <f>ROUND(VLOOKUP($B317,'3.ข้อมูลงบทดลองปัจจุบัน'!$A$5:$CL$846,38,0),2)</f>
        <v>0</v>
      </c>
      <c r="AN317" s="32">
        <f>ROUND(VLOOKUP($B317,'3.ข้อมูลงบทดลองปัจจุบัน'!$A$5:$CL$846,39,0),2)</f>
        <v>0</v>
      </c>
      <c r="AO317" s="32">
        <f>ROUND(VLOOKUP($B317,'3.ข้อมูลงบทดลองปัจจุบัน'!$A$5:$CL$846,40,0),2)</f>
        <v>0</v>
      </c>
      <c r="AP317" s="32">
        <f>ROUND(VLOOKUP($B317,'3.ข้อมูลงบทดลองปัจจุบัน'!$A$5:$CL$846,41,0),2)</f>
        <v>0</v>
      </c>
      <c r="AQ317" s="32">
        <f>ROUND(VLOOKUP($B317,'3.ข้อมูลงบทดลองปัจจุบัน'!$A$5:$CL$846,42,0),2)</f>
        <v>0</v>
      </c>
      <c r="AR317" s="32">
        <f>ROUND(VLOOKUP($B317,'3.ข้อมูลงบทดลองปัจจุบัน'!$A$5:$CL$846,43,0),2)</f>
        <v>0</v>
      </c>
      <c r="AS317" s="32">
        <f>ROUND(VLOOKUP($B317,'3.ข้อมูลงบทดลองปัจจุบัน'!$A$5:$CL$846,44,0),2)</f>
        <v>0</v>
      </c>
      <c r="AT317" s="32">
        <f>ROUND(VLOOKUP($B317,'3.ข้อมูลงบทดลองปัจจุบัน'!$A$5:$CL$846,45,0),2)</f>
        <v>-311813.48</v>
      </c>
      <c r="AU317" s="32">
        <f>ROUND(VLOOKUP($B317,'3.ข้อมูลงบทดลองปัจจุบัน'!$A$5:$CL$846,46,0),2)</f>
        <v>0</v>
      </c>
      <c r="AV317" s="32">
        <f>ROUND(VLOOKUP($B317,'3.ข้อมูลงบทดลองปัจจุบัน'!$A$5:$CL$846,47,0),2)</f>
        <v>0</v>
      </c>
      <c r="AW317" s="32">
        <f>ROUND(VLOOKUP($B317,'3.ข้อมูลงบทดลองปัจจุบัน'!$A$5:$CL$846,48,0),2)</f>
        <v>0</v>
      </c>
      <c r="AX317" s="32">
        <f>ROUND(VLOOKUP($B317,'3.ข้อมูลงบทดลองปัจจุบัน'!$A$5:$CL$846,49,0),2)</f>
        <v>0</v>
      </c>
      <c r="AY317" s="32">
        <f>ROUND(VLOOKUP($B317,'3.ข้อมูลงบทดลองปัจจุบัน'!$A$5:$CL$846,50,0),2)</f>
        <v>0</v>
      </c>
      <c r="AZ317" s="32">
        <f>ROUND(VLOOKUP($B317,'3.ข้อมูลงบทดลองปัจจุบัน'!$A$5:$CL$846,51,0),2)</f>
        <v>0</v>
      </c>
      <c r="BA317" s="32">
        <f>ROUND(VLOOKUP($B317,'3.ข้อมูลงบทดลองปัจจุบัน'!$A$5:$CL$846,52,0),2)</f>
        <v>0</v>
      </c>
      <c r="BB317" s="32">
        <f>ROUND(VLOOKUP($B317,'3.ข้อมูลงบทดลองปัจจุบัน'!$A$5:$CL$846,53,0),2)</f>
        <v>0</v>
      </c>
      <c r="BC317" s="32">
        <f>ROUND(VLOOKUP($B317,'3.ข้อมูลงบทดลองปัจจุบัน'!$A$5:$CL$846,54,0),2)</f>
        <v>0</v>
      </c>
      <c r="BD317" s="32">
        <f>ROUND(VLOOKUP($B317,'3.ข้อมูลงบทดลองปัจจุบัน'!$A$5:$CL$846,55,0),2)</f>
        <v>0</v>
      </c>
      <c r="BE317" s="32">
        <f>ROUND(VLOOKUP($B317,'3.ข้อมูลงบทดลองปัจจุบัน'!$A$5:$CL$846,56,0),2)</f>
        <v>0</v>
      </c>
      <c r="BF317" s="32">
        <f>ROUND(VLOOKUP($B317,'3.ข้อมูลงบทดลองปัจจุบัน'!$A$5:$CL$846,57,0),2)</f>
        <v>2513</v>
      </c>
      <c r="BG317" s="32">
        <f>ROUND(VLOOKUP($B317,'3.ข้อมูลงบทดลองปัจจุบัน'!$A$5:$CL$846,58,0),2)</f>
        <v>0</v>
      </c>
      <c r="BH317" s="32">
        <f>ROUND(VLOOKUP($B317,'3.ข้อมูลงบทดลองปัจจุบัน'!$A$5:$CL$846,59,0),2)</f>
        <v>0</v>
      </c>
      <c r="BI317" s="32">
        <f>ROUND(VLOOKUP($B317,'3.ข้อมูลงบทดลองปัจจุบัน'!$A$5:$CL$846,60,0),2)</f>
        <v>0</v>
      </c>
      <c r="BJ317" s="32">
        <f>ROUND(VLOOKUP($B317,'3.ข้อมูลงบทดลองปัจจุบัน'!$A$5:$CL$846,61,0),2)</f>
        <v>0</v>
      </c>
      <c r="BK317" s="32">
        <f>ROUND(VLOOKUP($B317,'3.ข้อมูลงบทดลองปัจจุบัน'!$A$5:$CL$846,62,0),2)</f>
        <v>0</v>
      </c>
      <c r="BL317" s="32">
        <f>ROUND(VLOOKUP($B317,'3.ข้อมูลงบทดลองปัจจุบัน'!$A$5:$CL$846,63,0),2)</f>
        <v>0</v>
      </c>
      <c r="BM317" s="32">
        <f>ROUND(VLOOKUP($B317,'3.ข้อมูลงบทดลองปัจจุบัน'!$A$5:$CL$846,64,0),2)</f>
        <v>0.5</v>
      </c>
      <c r="BN317" s="32">
        <f>ROUND(VLOOKUP($B317,'3.ข้อมูลงบทดลองปัจจุบัน'!$A$5:$CL$846,65,0),2)</f>
        <v>0</v>
      </c>
      <c r="BO317" s="32">
        <f>ROUND(VLOOKUP($B317,'3.ข้อมูลงบทดลองปัจจุบัน'!$A$5:$CL$846,66,0),2)</f>
        <v>0</v>
      </c>
      <c r="BP317" s="32">
        <f>ROUND(VLOOKUP($B317,'3.ข้อมูลงบทดลองปัจจุบัน'!$A$5:$CL$846,67,0),2)</f>
        <v>0</v>
      </c>
      <c r="BQ317" s="32">
        <f>ROUND(VLOOKUP($B317,'3.ข้อมูลงบทดลองปัจจุบัน'!$A$5:$CL$846,68,0),2)</f>
        <v>0</v>
      </c>
      <c r="BR317" s="32">
        <f>ROUND(VLOOKUP($B317,'3.ข้อมูลงบทดลองปัจจุบัน'!$A$5:$CL$846,69,0),2)</f>
        <v>0</v>
      </c>
      <c r="BS317" s="32">
        <f>ROUND(VLOOKUP($B317,'3.ข้อมูลงบทดลองปัจจุบัน'!$A$5:$CL$846,70,0),2)</f>
        <v>0</v>
      </c>
      <c r="BT317" s="32">
        <f>ROUND(VLOOKUP($B317,'3.ข้อมูลงบทดลองปัจจุบัน'!$A$5:$CL$846,71,0),2)</f>
        <v>0</v>
      </c>
      <c r="BU317" s="32">
        <f>ROUND(VLOOKUP($B317,'3.ข้อมูลงบทดลองปัจจุบัน'!$A$5:$CL$846,72,0),2)</f>
        <v>0</v>
      </c>
      <c r="BV317" s="32">
        <f>ROUND(VLOOKUP($B317,'3.ข้อมูลงบทดลองปัจจุบัน'!$A$5:$CL$846,73,0),2)</f>
        <v>0</v>
      </c>
      <c r="BW317" s="32">
        <f>ROUND(VLOOKUP($B317,'3.ข้อมูลงบทดลองปัจจุบัน'!$A$5:$CL$846,74,0),2)</f>
        <v>0</v>
      </c>
      <c r="BX317" s="32">
        <f>ROUND(VLOOKUP($B317,'3.ข้อมูลงบทดลองปัจจุบัน'!$A$5:$CL$846,75,0),2)</f>
        <v>0</v>
      </c>
      <c r="BY317" s="32">
        <f>ROUND(VLOOKUP($B317,'3.ข้อมูลงบทดลองปัจจุบัน'!$A$5:$CL$846,76,0),2)</f>
        <v>0</v>
      </c>
      <c r="BZ317" s="32">
        <f>ROUND(VLOOKUP($B317,'3.ข้อมูลงบทดลองปัจจุบัน'!$A$5:$CL$846,77,0),2)</f>
        <v>0</v>
      </c>
      <c r="CA317" s="32">
        <f>ROUND(VLOOKUP($B317,'3.ข้อมูลงบทดลองปัจจุบัน'!$A$5:$CL$846,78,0),2)</f>
        <v>0</v>
      </c>
      <c r="CB317" s="32">
        <f>ROUND(VLOOKUP($B317,'3.ข้อมูลงบทดลองปัจจุบัน'!$A$5:$CL$846,79,0),2)</f>
        <v>0</v>
      </c>
      <c r="CC317" s="32">
        <f>ROUND(VLOOKUP($B317,'3.ข้อมูลงบทดลองปัจจุบัน'!$A$5:$CL$846,80,0),2)</f>
        <v>0</v>
      </c>
      <c r="CD317" s="32">
        <f>ROUND(VLOOKUP($B317,'3.ข้อมูลงบทดลองปัจจุบัน'!$A$5:$CL$846,81,0),2)</f>
        <v>0</v>
      </c>
      <c r="CE317" s="32">
        <f>ROUND(VLOOKUP($B317,'3.ข้อมูลงบทดลองปัจจุบัน'!$A$5:$CL$846,82,0),2)</f>
        <v>0</v>
      </c>
      <c r="CF317" s="32">
        <f>ROUND(VLOOKUP($B317,'3.ข้อมูลงบทดลองปัจจุบัน'!$A$5:$CL$846,83,0),2)</f>
        <v>0</v>
      </c>
      <c r="CG317" s="32">
        <f>ROUND(VLOOKUP($B317,'3.ข้อมูลงบทดลองปัจจุบัน'!$A$5:$CL$846,84,0),2)</f>
        <v>0</v>
      </c>
      <c r="CH317" s="32">
        <f>ROUND(VLOOKUP($B317,'3.ข้อมูลงบทดลองปัจจุบัน'!$A$5:$CL$846,85,0),2)</f>
        <v>365</v>
      </c>
      <c r="CI317" s="32">
        <f>ROUND(VLOOKUP($B317,'3.ข้อมูลงบทดลองปัจจุบัน'!$A$5:$CL$846,86,0),2)</f>
        <v>0</v>
      </c>
      <c r="CJ317" s="32">
        <f>ROUND(VLOOKUP($B317,'3.ข้อมูลงบทดลองปัจจุบัน'!$A$5:$CL$846,87,0),2)</f>
        <v>0</v>
      </c>
      <c r="CK317" s="32">
        <f>ROUND(VLOOKUP($B317,'3.ข้อมูลงบทดลองปัจจุบัน'!$A$5:$CL$846,88,0),2)</f>
        <v>0</v>
      </c>
      <c r="CL317" s="32">
        <f>ROUND(VLOOKUP($B317,'3.ข้อมูลงบทดลองปัจจุบัน'!$A$5:$CL$846,89,0),2)</f>
        <v>0</v>
      </c>
      <c r="CM317" s="32">
        <f>ROUND(VLOOKUP($B317,'3.ข้อมูลงบทดลองปัจจุบัน'!$A$5:$CL$846,90,0),2)</f>
        <v>11895.23</v>
      </c>
      <c r="CO317" s="75"/>
    </row>
    <row r="318" spans="1:93" x14ac:dyDescent="0.7">
      <c r="A318" s="119" t="s">
        <v>2332</v>
      </c>
      <c r="B318" s="101" t="s">
        <v>560</v>
      </c>
      <c r="C318" s="120" t="s">
        <v>561</v>
      </c>
      <c r="D318" s="32">
        <f>ROUND(VLOOKUP($B318,'3.ข้อมูลงบทดลองปัจจุบัน'!$A$5:$CL$846,3,0),2)</f>
        <v>0</v>
      </c>
      <c r="E318" s="32">
        <f>ROUND(VLOOKUP($B318,'3.ข้อมูลงบทดลองปัจจุบัน'!$A$5:$CL$846,4,0),2)</f>
        <v>0</v>
      </c>
      <c r="F318" s="32">
        <f>ROUND(VLOOKUP($B318,'3.ข้อมูลงบทดลองปัจจุบัน'!$A$5:$CL$846,5,0),2)</f>
        <v>-209488</v>
      </c>
      <c r="G318" s="32">
        <f>ROUND(VLOOKUP($B318,'3.ข้อมูลงบทดลองปัจจุบัน'!$A$5:$CL$846,6,0),2)</f>
        <v>0</v>
      </c>
      <c r="H318" s="32">
        <f>ROUND(VLOOKUP($B318,'3.ข้อมูลงบทดลองปัจจุบัน'!$A$5:$CL$846,7,0),2)</f>
        <v>0</v>
      </c>
      <c r="I318" s="32">
        <f>ROUND(VLOOKUP($B318,'3.ข้อมูลงบทดลองปัจจุบัน'!$A$5:$CL$846,8,0),2)</f>
        <v>0</v>
      </c>
      <c r="J318" s="32">
        <f>ROUND(VLOOKUP($B318,'3.ข้อมูลงบทดลองปัจจุบัน'!$A$5:$CL$846,9,0),2)</f>
        <v>0</v>
      </c>
      <c r="K318" s="32">
        <f>ROUND(VLOOKUP($B318,'3.ข้อมูลงบทดลองปัจจุบัน'!$A$5:$CL$846,10,0),2)</f>
        <v>0</v>
      </c>
      <c r="L318" s="32">
        <f>ROUND(VLOOKUP($B318,'3.ข้อมูลงบทดลองปัจจุบัน'!$A$5:$CL$846,11,0),2)</f>
        <v>0</v>
      </c>
      <c r="M318" s="32">
        <f>ROUND(VLOOKUP($B318,'3.ข้อมูลงบทดลองปัจจุบัน'!$A$5:$CL$846,12,0),2)</f>
        <v>-380</v>
      </c>
      <c r="N318" s="32">
        <f>ROUND(VLOOKUP($B318,'3.ข้อมูลงบทดลองปัจจุบัน'!$A$5:$CL$846,13,0),2)</f>
        <v>0</v>
      </c>
      <c r="O318" s="32">
        <f>ROUND(VLOOKUP($B318,'3.ข้อมูลงบทดลองปัจจุบัน'!$A$5:$CL$846,14,0),2)</f>
        <v>-2904.65</v>
      </c>
      <c r="P318" s="32">
        <f>ROUND(VLOOKUP($B318,'3.ข้อมูลงบทดลองปัจจุบัน'!$A$5:$CL$846,15,0),2)</f>
        <v>-8425</v>
      </c>
      <c r="Q318" s="32">
        <f>ROUND(VLOOKUP($B318,'3.ข้อมูลงบทดลองปัจจุบัน'!$A$5:$CL$846,16,0),2)</f>
        <v>0</v>
      </c>
      <c r="R318" s="32">
        <f>ROUND(VLOOKUP($B318,'3.ข้อมูลงบทดลองปัจจุบัน'!$A$5:$CL$846,17,0),2)</f>
        <v>0</v>
      </c>
      <c r="S318" s="32">
        <f>ROUND(VLOOKUP($B318,'3.ข้อมูลงบทดลองปัจจุบัน'!$A$5:$CL$846,18,0),2)</f>
        <v>0</v>
      </c>
      <c r="T318" s="32">
        <f>ROUND(VLOOKUP($B318,'3.ข้อมูลงบทดลองปัจจุบัน'!$A$5:$CL$846,19,0),2)</f>
        <v>2556</v>
      </c>
      <c r="U318" s="32">
        <f>ROUND(VLOOKUP($B318,'3.ข้อมูลงบทดลองปัจจุบัน'!$A$5:$CL$846,20,0),2)</f>
        <v>0</v>
      </c>
      <c r="V318" s="32">
        <f>ROUND(VLOOKUP($B318,'3.ข้อมูลงบทดลองปัจจุบัน'!$A$5:$CL$846,21,0),2)</f>
        <v>0</v>
      </c>
      <c r="W318" s="32">
        <f>ROUND(VLOOKUP($B318,'3.ข้อมูลงบทดลองปัจจุบัน'!$A$5:$CL$846,22,0),2)</f>
        <v>0</v>
      </c>
      <c r="X318" s="32">
        <f>ROUND(VLOOKUP($B318,'3.ข้อมูลงบทดลองปัจจุบัน'!$A$5:$CL$846,23,0),2)</f>
        <v>-573759</v>
      </c>
      <c r="Y318" s="32">
        <f>ROUND(VLOOKUP($B318,'3.ข้อมูลงบทดลองปัจจุบัน'!$A$5:$CL$846,24,0),2)</f>
        <v>0</v>
      </c>
      <c r="Z318" s="32">
        <f>ROUND(VLOOKUP($B318,'3.ข้อมูลงบทดลองปัจจุบัน'!$A$5:$CL$846,25,0),2)</f>
        <v>-903267</v>
      </c>
      <c r="AA318" s="32">
        <f>ROUND(VLOOKUP($B318,'3.ข้อมูลงบทดลองปัจจุบัน'!$A$5:$CL$846,26,0),2)</f>
        <v>0</v>
      </c>
      <c r="AB318" s="32">
        <f>ROUND(VLOOKUP($B318,'3.ข้อมูลงบทดลองปัจจุบัน'!$A$5:$CL$846,27,0),2)</f>
        <v>0</v>
      </c>
      <c r="AC318" s="32">
        <f>ROUND(VLOOKUP($B318,'3.ข้อมูลงบทดลองปัจจุบัน'!$A$5:$CL$846,28,0),2)</f>
        <v>0</v>
      </c>
      <c r="AD318" s="32">
        <f>ROUND(VLOOKUP($B318,'3.ข้อมูลงบทดลองปัจจุบัน'!$A$5:$CL$846,29,0),2)</f>
        <v>0</v>
      </c>
      <c r="AE318" s="32">
        <f>ROUND(VLOOKUP($B318,'3.ข้อมูลงบทดลองปัจจุบัน'!$A$5:$CL$846,30,0),2)</f>
        <v>0</v>
      </c>
      <c r="AF318" s="32">
        <f>ROUND(VLOOKUP($B318,'3.ข้อมูลงบทดลองปัจจุบัน'!$A$5:$CL$846,31,0),2)</f>
        <v>-1607</v>
      </c>
      <c r="AG318" s="32">
        <f>ROUND(VLOOKUP($B318,'3.ข้อมูลงบทดลองปัจจุบัน'!$A$5:$CL$846,32,0),2)</f>
        <v>0</v>
      </c>
      <c r="AH318" s="32">
        <f>ROUND(VLOOKUP($B318,'3.ข้อมูลงบทดลองปัจจุบัน'!$A$5:$CL$846,33,0),2)</f>
        <v>0</v>
      </c>
      <c r="AI318" s="32">
        <f>ROUND(VLOOKUP($B318,'3.ข้อมูลงบทดลองปัจจุบัน'!$A$5:$CL$846,34,0),2)</f>
        <v>0</v>
      </c>
      <c r="AJ318" s="32">
        <f>ROUND(VLOOKUP($B318,'3.ข้อมูลงบทดลองปัจจุบัน'!$A$5:$CL$846,35,0),2)</f>
        <v>-12338</v>
      </c>
      <c r="AK318" s="32">
        <f>ROUND(VLOOKUP($B318,'3.ข้อมูลงบทดลองปัจจุบัน'!$A$5:$CL$846,36,0),2)</f>
        <v>-184</v>
      </c>
      <c r="AL318" s="32">
        <f>ROUND(VLOOKUP($B318,'3.ข้อมูลงบทดลองปัจจุบัน'!$A$5:$CL$846,37,0),2)</f>
        <v>-16072.25</v>
      </c>
      <c r="AM318" s="32">
        <f>ROUND(VLOOKUP($B318,'3.ข้อมูลงบทดลองปัจจุบัน'!$A$5:$CL$846,38,0),2)</f>
        <v>0</v>
      </c>
      <c r="AN318" s="32">
        <f>ROUND(VLOOKUP($B318,'3.ข้อมูลงบทดลองปัจจุบัน'!$A$5:$CL$846,39,0),2)</f>
        <v>0</v>
      </c>
      <c r="AO318" s="32">
        <f>ROUND(VLOOKUP($B318,'3.ข้อมูลงบทดลองปัจจุบัน'!$A$5:$CL$846,40,0),2)</f>
        <v>-11219.78</v>
      </c>
      <c r="AP318" s="32">
        <f>ROUND(VLOOKUP($B318,'3.ข้อมูลงบทดลองปัจจุบัน'!$A$5:$CL$846,41,0),2)</f>
        <v>0</v>
      </c>
      <c r="AQ318" s="32">
        <f>ROUND(VLOOKUP($B318,'3.ข้อมูลงบทดลองปัจจุบัน'!$A$5:$CL$846,42,0),2)</f>
        <v>0</v>
      </c>
      <c r="AR318" s="32">
        <f>ROUND(VLOOKUP($B318,'3.ข้อมูลงบทดลองปัจจุบัน'!$A$5:$CL$846,43,0),2)</f>
        <v>0</v>
      </c>
      <c r="AS318" s="32">
        <f>ROUND(VLOOKUP($B318,'3.ข้อมูลงบทดลองปัจจุบัน'!$A$5:$CL$846,44,0),2)</f>
        <v>0</v>
      </c>
      <c r="AT318" s="32">
        <f>ROUND(VLOOKUP($B318,'3.ข้อมูลงบทดลองปัจจุบัน'!$A$5:$CL$846,45,0),2)</f>
        <v>0</v>
      </c>
      <c r="AU318" s="32">
        <f>ROUND(VLOOKUP($B318,'3.ข้อมูลงบทดลองปัจจุบัน'!$A$5:$CL$846,46,0),2)</f>
        <v>0</v>
      </c>
      <c r="AV318" s="32">
        <f>ROUND(VLOOKUP($B318,'3.ข้อมูลงบทดลองปัจจุบัน'!$A$5:$CL$846,47,0),2)</f>
        <v>0</v>
      </c>
      <c r="AW318" s="32">
        <f>ROUND(VLOOKUP($B318,'3.ข้อมูลงบทดลองปัจจุบัน'!$A$5:$CL$846,48,0),2)</f>
        <v>-1315</v>
      </c>
      <c r="AX318" s="32">
        <f>ROUND(VLOOKUP($B318,'3.ข้อมูลงบทดลองปัจจุบัน'!$A$5:$CL$846,49,0),2)</f>
        <v>-772</v>
      </c>
      <c r="AY318" s="32">
        <f>ROUND(VLOOKUP($B318,'3.ข้อมูลงบทดลองปัจจุบัน'!$A$5:$CL$846,50,0),2)</f>
        <v>0</v>
      </c>
      <c r="AZ318" s="32">
        <f>ROUND(VLOOKUP($B318,'3.ข้อมูลงบทดลองปัจจุบัน'!$A$5:$CL$846,51,0),2)</f>
        <v>0</v>
      </c>
      <c r="BA318" s="32">
        <f>ROUND(VLOOKUP($B318,'3.ข้อมูลงบทดลองปัจจุบัน'!$A$5:$CL$846,52,0),2)</f>
        <v>0</v>
      </c>
      <c r="BB318" s="32">
        <f>ROUND(VLOOKUP($B318,'3.ข้อมูลงบทดลองปัจจุบัน'!$A$5:$CL$846,53,0),2)</f>
        <v>0</v>
      </c>
      <c r="BC318" s="32">
        <f>ROUND(VLOOKUP($B318,'3.ข้อมูลงบทดลองปัจจุบัน'!$A$5:$CL$846,54,0),2)</f>
        <v>0</v>
      </c>
      <c r="BD318" s="32">
        <f>ROUND(VLOOKUP($B318,'3.ข้อมูลงบทดลองปัจจุบัน'!$A$5:$CL$846,55,0),2)</f>
        <v>-34232.25</v>
      </c>
      <c r="BE318" s="32">
        <f>ROUND(VLOOKUP($B318,'3.ข้อมูลงบทดลองปัจจุบัน'!$A$5:$CL$846,56,0),2)</f>
        <v>0</v>
      </c>
      <c r="BF318" s="32">
        <f>ROUND(VLOOKUP($B318,'3.ข้อมูลงบทดลองปัจจุบัน'!$A$5:$CL$846,57,0),2)</f>
        <v>0</v>
      </c>
      <c r="BG318" s="32">
        <f>ROUND(VLOOKUP($B318,'3.ข้อมูลงบทดลองปัจจุบัน'!$A$5:$CL$846,58,0),2)</f>
        <v>-5147.22</v>
      </c>
      <c r="BH318" s="32">
        <f>ROUND(VLOOKUP($B318,'3.ข้อมูลงบทดลองปัจจุบัน'!$A$5:$CL$846,59,0),2)</f>
        <v>-8340</v>
      </c>
      <c r="BI318" s="32">
        <f>ROUND(VLOOKUP($B318,'3.ข้อมูลงบทดลองปัจจุบัน'!$A$5:$CL$846,60,0),2)</f>
        <v>0</v>
      </c>
      <c r="BJ318" s="32">
        <f>ROUND(VLOOKUP($B318,'3.ข้อมูลงบทดลองปัจจุบัน'!$A$5:$CL$846,61,0),2)</f>
        <v>0</v>
      </c>
      <c r="BK318" s="32">
        <f>ROUND(VLOOKUP($B318,'3.ข้อมูลงบทดลองปัจจุบัน'!$A$5:$CL$846,62,0),2)</f>
        <v>0</v>
      </c>
      <c r="BL318" s="32">
        <f>ROUND(VLOOKUP($B318,'3.ข้อมูลงบทดลองปัจจุบัน'!$A$5:$CL$846,63,0),2)</f>
        <v>0</v>
      </c>
      <c r="BM318" s="32">
        <f>ROUND(VLOOKUP($B318,'3.ข้อมูลงบทดลองปัจจุบัน'!$A$5:$CL$846,64,0),2)</f>
        <v>-2805</v>
      </c>
      <c r="BN318" s="32">
        <f>ROUND(VLOOKUP($B318,'3.ข้อมูลงบทดลองปัจจุบัน'!$A$5:$CL$846,65,0),2)</f>
        <v>0</v>
      </c>
      <c r="BO318" s="32">
        <f>ROUND(VLOOKUP($B318,'3.ข้อมูลงบทดลองปัจจุบัน'!$A$5:$CL$846,66,0),2)</f>
        <v>0</v>
      </c>
      <c r="BP318" s="32">
        <f>ROUND(VLOOKUP($B318,'3.ข้อมูลงบทดลองปัจจุบัน'!$A$5:$CL$846,67,0),2)</f>
        <v>0</v>
      </c>
      <c r="BQ318" s="32">
        <f>ROUND(VLOOKUP($B318,'3.ข้อมูลงบทดลองปัจจุบัน'!$A$5:$CL$846,68,0),2)</f>
        <v>0</v>
      </c>
      <c r="BR318" s="32">
        <f>ROUND(VLOOKUP($B318,'3.ข้อมูลงบทดลองปัจจุบัน'!$A$5:$CL$846,69,0),2)</f>
        <v>0</v>
      </c>
      <c r="BS318" s="32">
        <f>ROUND(VLOOKUP($B318,'3.ข้อมูลงบทดลองปัจจุบัน'!$A$5:$CL$846,70,0),2)</f>
        <v>0</v>
      </c>
      <c r="BT318" s="32">
        <f>ROUND(VLOOKUP($B318,'3.ข้อมูลงบทดลองปัจจุบัน'!$A$5:$CL$846,71,0),2)</f>
        <v>0</v>
      </c>
      <c r="BU318" s="32">
        <f>ROUND(VLOOKUP($B318,'3.ข้อมูลงบทดลองปัจจุบัน'!$A$5:$CL$846,72,0),2)</f>
        <v>0</v>
      </c>
      <c r="BV318" s="32">
        <f>ROUND(VLOOKUP($B318,'3.ข้อมูลงบทดลองปัจจุบัน'!$A$5:$CL$846,73,0),2)</f>
        <v>0</v>
      </c>
      <c r="BW318" s="32">
        <f>ROUND(VLOOKUP($B318,'3.ข้อมูลงบทดลองปัจจุบัน'!$A$5:$CL$846,74,0),2)</f>
        <v>0</v>
      </c>
      <c r="BX318" s="32">
        <f>ROUND(VLOOKUP($B318,'3.ข้อมูลงบทดลองปัจจุบัน'!$A$5:$CL$846,75,0),2)</f>
        <v>0</v>
      </c>
      <c r="BY318" s="32">
        <f>ROUND(VLOOKUP($B318,'3.ข้อมูลงบทดลองปัจจุบัน'!$A$5:$CL$846,76,0),2)</f>
        <v>0</v>
      </c>
      <c r="BZ318" s="32">
        <f>ROUND(VLOOKUP($B318,'3.ข้อมูลงบทดลองปัจจุบัน'!$A$5:$CL$846,77,0),2)</f>
        <v>0</v>
      </c>
      <c r="CA318" s="32">
        <f>ROUND(VLOOKUP($B318,'3.ข้อมูลงบทดลองปัจจุบัน'!$A$5:$CL$846,78,0),2)</f>
        <v>0</v>
      </c>
      <c r="CB318" s="32">
        <f>ROUND(VLOOKUP($B318,'3.ข้อมูลงบทดลองปัจจุบัน'!$A$5:$CL$846,79,0),2)</f>
        <v>0</v>
      </c>
      <c r="CC318" s="32">
        <f>ROUND(VLOOKUP($B318,'3.ข้อมูลงบทดลองปัจจุบัน'!$A$5:$CL$846,80,0),2)</f>
        <v>0</v>
      </c>
      <c r="CD318" s="32">
        <f>ROUND(VLOOKUP($B318,'3.ข้อมูลงบทดลองปัจจุบัน'!$A$5:$CL$846,81,0),2)</f>
        <v>0</v>
      </c>
      <c r="CE318" s="32">
        <f>ROUND(VLOOKUP($B318,'3.ข้อมูลงบทดลองปัจจุบัน'!$A$5:$CL$846,82,0),2)</f>
        <v>0</v>
      </c>
      <c r="CF318" s="32">
        <f>ROUND(VLOOKUP($B318,'3.ข้อมูลงบทดลองปัจจุบัน'!$A$5:$CL$846,83,0),2)</f>
        <v>0</v>
      </c>
      <c r="CG318" s="32">
        <f>ROUND(VLOOKUP($B318,'3.ข้อมูลงบทดลองปัจจุบัน'!$A$5:$CL$846,84,0),2)</f>
        <v>0</v>
      </c>
      <c r="CH318" s="32">
        <f>ROUND(VLOOKUP($B318,'3.ข้อมูลงบทดลองปัจจุบัน'!$A$5:$CL$846,85,0),2)</f>
        <v>-5062</v>
      </c>
      <c r="CI318" s="32">
        <f>ROUND(VLOOKUP($B318,'3.ข้อมูลงบทดลองปัจจุบัน'!$A$5:$CL$846,86,0),2)</f>
        <v>0</v>
      </c>
      <c r="CJ318" s="32">
        <f>ROUND(VLOOKUP($B318,'3.ข้อมูลงบทดลองปัจจุบัน'!$A$5:$CL$846,87,0),2)</f>
        <v>0</v>
      </c>
      <c r="CK318" s="32">
        <f>ROUND(VLOOKUP($B318,'3.ข้อมูลงบทดลองปัจจุบัน'!$A$5:$CL$846,88,0),2)</f>
        <v>0</v>
      </c>
      <c r="CL318" s="32">
        <f>ROUND(VLOOKUP($B318,'3.ข้อมูลงบทดลองปัจจุบัน'!$A$5:$CL$846,89,0),2)</f>
        <v>0</v>
      </c>
      <c r="CM318" s="32">
        <f>ROUND(VLOOKUP($B318,'3.ข้อมูลงบทดลองปัจจุบัน'!$A$5:$CL$846,90,0),2)</f>
        <v>0</v>
      </c>
      <c r="CO318" s="75"/>
    </row>
    <row r="319" spans="1:93" x14ac:dyDescent="0.7">
      <c r="A319" s="119" t="s">
        <v>2332</v>
      </c>
      <c r="B319" s="101" t="s">
        <v>562</v>
      </c>
      <c r="C319" s="120" t="s">
        <v>563</v>
      </c>
      <c r="D319" s="32">
        <f>ROUND(VLOOKUP($B319,'3.ข้อมูลงบทดลองปัจจุบัน'!$A$5:$CL$846,3,0),2)</f>
        <v>0</v>
      </c>
      <c r="E319" s="32">
        <f>ROUND(VLOOKUP($B319,'3.ข้อมูลงบทดลองปัจจุบัน'!$A$5:$CL$846,4,0),2)</f>
        <v>0</v>
      </c>
      <c r="F319" s="32">
        <f>ROUND(VLOOKUP($B319,'3.ข้อมูลงบทดลองปัจจุบัน'!$A$5:$CL$846,5,0),2)</f>
        <v>-10870.3</v>
      </c>
      <c r="G319" s="32">
        <f>ROUND(VLOOKUP($B319,'3.ข้อมูลงบทดลองปัจจุบัน'!$A$5:$CL$846,6,0),2)</f>
        <v>-197828</v>
      </c>
      <c r="H319" s="32">
        <f>ROUND(VLOOKUP($B319,'3.ข้อมูลงบทดลองปัจจุบัน'!$A$5:$CL$846,7,0),2)</f>
        <v>0</v>
      </c>
      <c r="I319" s="32">
        <f>ROUND(VLOOKUP($B319,'3.ข้อมูลงบทดลองปัจจุบัน'!$A$5:$CL$846,8,0),2)</f>
        <v>0</v>
      </c>
      <c r="J319" s="32">
        <f>ROUND(VLOOKUP($B319,'3.ข้อมูลงบทดลองปัจจุบัน'!$A$5:$CL$846,9,0),2)</f>
        <v>0</v>
      </c>
      <c r="K319" s="32">
        <f>ROUND(VLOOKUP($B319,'3.ข้อมูลงบทดลองปัจจุบัน'!$A$5:$CL$846,10,0),2)</f>
        <v>0</v>
      </c>
      <c r="L319" s="32">
        <f>ROUND(VLOOKUP($B319,'3.ข้อมูลงบทดลองปัจจุบัน'!$A$5:$CL$846,11,0),2)</f>
        <v>0</v>
      </c>
      <c r="M319" s="32">
        <f>ROUND(VLOOKUP($B319,'3.ข้อมูลงบทดลองปัจจุบัน'!$A$5:$CL$846,12,0),2)</f>
        <v>0</v>
      </c>
      <c r="N319" s="32">
        <f>ROUND(VLOOKUP($B319,'3.ข้อมูลงบทดลองปัจจุบัน'!$A$5:$CL$846,13,0),2)</f>
        <v>-5508.08</v>
      </c>
      <c r="O319" s="32">
        <f>ROUND(VLOOKUP($B319,'3.ข้อมูลงบทดลองปัจจุบัน'!$A$5:$CL$846,14,0),2)</f>
        <v>0</v>
      </c>
      <c r="P319" s="32">
        <f>ROUND(VLOOKUP($B319,'3.ข้อมูลงบทดลองปัจจุบัน'!$A$5:$CL$846,15,0),2)</f>
        <v>0</v>
      </c>
      <c r="Q319" s="32">
        <f>ROUND(VLOOKUP($B319,'3.ข้อมูลงบทดลองปัจจุบัน'!$A$5:$CL$846,16,0),2)</f>
        <v>0</v>
      </c>
      <c r="R319" s="32">
        <f>ROUND(VLOOKUP($B319,'3.ข้อมูลงบทดลองปัจจุบัน'!$A$5:$CL$846,17,0),2)</f>
        <v>-23085</v>
      </c>
      <c r="S319" s="32">
        <f>ROUND(VLOOKUP($B319,'3.ข้อมูลงบทดลองปัจจุบัน'!$A$5:$CL$846,18,0),2)</f>
        <v>0</v>
      </c>
      <c r="T319" s="32">
        <f>ROUND(VLOOKUP($B319,'3.ข้อมูลงบทดลองปัจจุบัน'!$A$5:$CL$846,19,0),2)</f>
        <v>0</v>
      </c>
      <c r="U319" s="32">
        <f>ROUND(VLOOKUP($B319,'3.ข้อมูลงบทดลองปัจจุบัน'!$A$5:$CL$846,20,0),2)</f>
        <v>-57857.86</v>
      </c>
      <c r="V319" s="32">
        <f>ROUND(VLOOKUP($B319,'3.ข้อมูลงบทดลองปัจจุบัน'!$A$5:$CL$846,21,0),2)</f>
        <v>0</v>
      </c>
      <c r="W319" s="32">
        <f>ROUND(VLOOKUP($B319,'3.ข้อมูลงบทดลองปัจจุบัน'!$A$5:$CL$846,22,0),2)</f>
        <v>0</v>
      </c>
      <c r="X319" s="32">
        <f>ROUND(VLOOKUP($B319,'3.ข้อมูลงบทดลองปัจจุบัน'!$A$5:$CL$846,23,0),2)</f>
        <v>-448573.81</v>
      </c>
      <c r="Y319" s="32">
        <f>ROUND(VLOOKUP($B319,'3.ข้อมูลงบทดลองปัจจุบัน'!$A$5:$CL$846,24,0),2)</f>
        <v>-89343.72</v>
      </c>
      <c r="Z319" s="32">
        <f>ROUND(VLOOKUP($B319,'3.ข้อมูลงบทดลองปัจจุบัน'!$A$5:$CL$846,25,0),2)</f>
        <v>-289133.96999999997</v>
      </c>
      <c r="AA319" s="32">
        <f>ROUND(VLOOKUP($B319,'3.ข้อมูลงบทดลองปัจจุบัน'!$A$5:$CL$846,26,0),2)</f>
        <v>-31652.49</v>
      </c>
      <c r="AB319" s="32">
        <f>ROUND(VLOOKUP($B319,'3.ข้อมูลงบทดลองปัจจุบัน'!$A$5:$CL$846,27,0),2)</f>
        <v>0</v>
      </c>
      <c r="AC319" s="32">
        <f>ROUND(VLOOKUP($B319,'3.ข้อมูลงบทดลองปัจจุบัน'!$A$5:$CL$846,28,0),2)</f>
        <v>0</v>
      </c>
      <c r="AD319" s="32">
        <f>ROUND(VLOOKUP($B319,'3.ข้อมูลงบทดลองปัจจุบัน'!$A$5:$CL$846,29,0),2)</f>
        <v>0</v>
      </c>
      <c r="AE319" s="32">
        <f>ROUND(VLOOKUP($B319,'3.ข้อมูลงบทดลองปัจจุบัน'!$A$5:$CL$846,30,0),2)</f>
        <v>0</v>
      </c>
      <c r="AF319" s="32">
        <f>ROUND(VLOOKUP($B319,'3.ข้อมูลงบทดลองปัจจุบัน'!$A$5:$CL$846,31,0),2)</f>
        <v>0</v>
      </c>
      <c r="AG319" s="32">
        <f>ROUND(VLOOKUP($B319,'3.ข้อมูลงบทดลองปัจจุบัน'!$A$5:$CL$846,32,0),2)</f>
        <v>0</v>
      </c>
      <c r="AH319" s="32">
        <f>ROUND(VLOOKUP($B319,'3.ข้อมูลงบทดลองปัจจุบัน'!$A$5:$CL$846,33,0),2)</f>
        <v>0</v>
      </c>
      <c r="AI319" s="32">
        <f>ROUND(VLOOKUP($B319,'3.ข้อมูลงบทดลองปัจจุบัน'!$A$5:$CL$846,34,0),2)</f>
        <v>0</v>
      </c>
      <c r="AJ319" s="32">
        <f>ROUND(VLOOKUP($B319,'3.ข้อมูลงบทดลองปัจจุบัน'!$A$5:$CL$846,35,0),2)</f>
        <v>0</v>
      </c>
      <c r="AK319" s="32">
        <f>ROUND(VLOOKUP($B319,'3.ข้อมูลงบทดลองปัจจุบัน'!$A$5:$CL$846,36,0),2)</f>
        <v>0</v>
      </c>
      <c r="AL319" s="32">
        <f>ROUND(VLOOKUP($B319,'3.ข้อมูลงบทดลองปัจจุบัน'!$A$5:$CL$846,37,0),2)</f>
        <v>0</v>
      </c>
      <c r="AM319" s="32">
        <f>ROUND(VLOOKUP($B319,'3.ข้อมูลงบทดลองปัจจุบัน'!$A$5:$CL$846,38,0),2)</f>
        <v>0</v>
      </c>
      <c r="AN319" s="32">
        <f>ROUND(VLOOKUP($B319,'3.ข้อมูลงบทดลองปัจจุบัน'!$A$5:$CL$846,39,0),2)</f>
        <v>0</v>
      </c>
      <c r="AO319" s="32">
        <f>ROUND(VLOOKUP($B319,'3.ข้อมูลงบทดลองปัจจุบัน'!$A$5:$CL$846,40,0),2)</f>
        <v>-13242</v>
      </c>
      <c r="AP319" s="32">
        <f>ROUND(VLOOKUP($B319,'3.ข้อมูลงบทดลองปัจจุบัน'!$A$5:$CL$846,41,0),2)</f>
        <v>-4172.3599999999997</v>
      </c>
      <c r="AQ319" s="32">
        <f>ROUND(VLOOKUP($B319,'3.ข้อมูลงบทดลองปัจจุบัน'!$A$5:$CL$846,42,0),2)</f>
        <v>0</v>
      </c>
      <c r="AR319" s="32">
        <f>ROUND(VLOOKUP($B319,'3.ข้อมูลงบทดลองปัจจุบัน'!$A$5:$CL$846,43,0),2)</f>
        <v>0</v>
      </c>
      <c r="AS319" s="32">
        <f>ROUND(VLOOKUP($B319,'3.ข้อมูลงบทดลองปัจจุบัน'!$A$5:$CL$846,44,0),2)</f>
        <v>0</v>
      </c>
      <c r="AT319" s="32">
        <f>ROUND(VLOOKUP($B319,'3.ข้อมูลงบทดลองปัจจุบัน'!$A$5:$CL$846,45,0),2)</f>
        <v>0</v>
      </c>
      <c r="AU319" s="32">
        <f>ROUND(VLOOKUP($B319,'3.ข้อมูลงบทดลองปัจจุบัน'!$A$5:$CL$846,46,0),2)</f>
        <v>0</v>
      </c>
      <c r="AV319" s="32">
        <f>ROUND(VLOOKUP($B319,'3.ข้อมูลงบทดลองปัจจุบัน'!$A$5:$CL$846,47,0),2)</f>
        <v>0</v>
      </c>
      <c r="AW319" s="32">
        <f>ROUND(VLOOKUP($B319,'3.ข้อมูลงบทดลองปัจจุบัน'!$A$5:$CL$846,48,0),2)</f>
        <v>0</v>
      </c>
      <c r="AX319" s="32">
        <f>ROUND(VLOOKUP($B319,'3.ข้อมูลงบทดลองปัจจุบัน'!$A$5:$CL$846,49,0),2)</f>
        <v>-6250.8</v>
      </c>
      <c r="AY319" s="32">
        <f>ROUND(VLOOKUP($B319,'3.ข้อมูลงบทดลองปัจจุบัน'!$A$5:$CL$846,50,0),2)</f>
        <v>0</v>
      </c>
      <c r="AZ319" s="32">
        <f>ROUND(VLOOKUP($B319,'3.ข้อมูลงบทดลองปัจจุบัน'!$A$5:$CL$846,51,0),2)</f>
        <v>0</v>
      </c>
      <c r="BA319" s="32">
        <f>ROUND(VLOOKUP($B319,'3.ข้อมูลงบทดลองปัจจุบัน'!$A$5:$CL$846,52,0),2)</f>
        <v>-138508</v>
      </c>
      <c r="BB319" s="32">
        <f>ROUND(VLOOKUP($B319,'3.ข้อมูลงบทดลองปัจจุบัน'!$A$5:$CL$846,53,0),2)</f>
        <v>-110379.42</v>
      </c>
      <c r="BC319" s="32">
        <f>ROUND(VLOOKUP($B319,'3.ข้อมูลงบทดลองปัจจุบัน'!$A$5:$CL$846,54,0),2)</f>
        <v>0</v>
      </c>
      <c r="BD319" s="32">
        <f>ROUND(VLOOKUP($B319,'3.ข้อมูลงบทดลองปัจจุบัน'!$A$5:$CL$846,55,0),2)</f>
        <v>-196010.44</v>
      </c>
      <c r="BE319" s="32">
        <f>ROUND(VLOOKUP($B319,'3.ข้อมูลงบทดลองปัจจุบัน'!$A$5:$CL$846,56,0),2)</f>
        <v>-16417.259999999998</v>
      </c>
      <c r="BF319" s="32">
        <f>ROUND(VLOOKUP($B319,'3.ข้อมูลงบทดลองปัจจุบัน'!$A$5:$CL$846,57,0),2)</f>
        <v>-53322.27</v>
      </c>
      <c r="BG319" s="32">
        <f>ROUND(VLOOKUP($B319,'3.ข้อมูลงบทดลองปัจจุบัน'!$A$5:$CL$846,58,0),2)</f>
        <v>-9225.65</v>
      </c>
      <c r="BH319" s="32">
        <f>ROUND(VLOOKUP($B319,'3.ข้อมูลงบทดลองปัจจุบัน'!$A$5:$CL$846,59,0),2)</f>
        <v>-95110.54</v>
      </c>
      <c r="BI319" s="32">
        <f>ROUND(VLOOKUP($B319,'3.ข้อมูลงบทดลองปัจจุบัน'!$A$5:$CL$846,60,0),2)</f>
        <v>0</v>
      </c>
      <c r="BJ319" s="32">
        <f>ROUND(VLOOKUP($B319,'3.ข้อมูลงบทดลองปัจจุบัน'!$A$5:$CL$846,61,0),2)</f>
        <v>0</v>
      </c>
      <c r="BK319" s="32">
        <f>ROUND(VLOOKUP($B319,'3.ข้อมูลงบทดลองปัจจุบัน'!$A$5:$CL$846,62,0),2)</f>
        <v>0</v>
      </c>
      <c r="BL319" s="32">
        <f>ROUND(VLOOKUP($B319,'3.ข้อมูลงบทดลองปัจจุบัน'!$A$5:$CL$846,63,0),2)</f>
        <v>0</v>
      </c>
      <c r="BM319" s="32">
        <f>ROUND(VLOOKUP($B319,'3.ข้อมูลงบทดลองปัจจุบัน'!$A$5:$CL$846,64,0),2)</f>
        <v>0</v>
      </c>
      <c r="BN319" s="32">
        <f>ROUND(VLOOKUP($B319,'3.ข้อมูลงบทดลองปัจจุบัน'!$A$5:$CL$846,65,0),2)</f>
        <v>0</v>
      </c>
      <c r="BO319" s="32">
        <f>ROUND(VLOOKUP($B319,'3.ข้อมูลงบทดลองปัจจุบัน'!$A$5:$CL$846,66,0),2)</f>
        <v>0</v>
      </c>
      <c r="BP319" s="32">
        <f>ROUND(VLOOKUP($B319,'3.ข้อมูลงบทดลองปัจจุบัน'!$A$5:$CL$846,67,0),2)</f>
        <v>0</v>
      </c>
      <c r="BQ319" s="32">
        <f>ROUND(VLOOKUP($B319,'3.ข้อมูลงบทดลองปัจจุบัน'!$A$5:$CL$846,68,0),2)</f>
        <v>0</v>
      </c>
      <c r="BR319" s="32">
        <f>ROUND(VLOOKUP($B319,'3.ข้อมูลงบทดลองปัจจุบัน'!$A$5:$CL$846,69,0),2)</f>
        <v>0</v>
      </c>
      <c r="BS319" s="32">
        <f>ROUND(VLOOKUP($B319,'3.ข้อมูลงบทดลองปัจจุบัน'!$A$5:$CL$846,70,0),2)</f>
        <v>-3886834.4</v>
      </c>
      <c r="BT319" s="32">
        <f>ROUND(VLOOKUP($B319,'3.ข้อมูลงบทดลองปัจจุบัน'!$A$5:$CL$846,71,0),2)</f>
        <v>0</v>
      </c>
      <c r="BU319" s="32">
        <f>ROUND(VLOOKUP($B319,'3.ข้อมูลงบทดลองปัจจุบัน'!$A$5:$CL$846,72,0),2)</f>
        <v>0</v>
      </c>
      <c r="BV319" s="32">
        <f>ROUND(VLOOKUP($B319,'3.ข้อมูลงบทดลองปัจจุบัน'!$A$5:$CL$846,73,0),2)</f>
        <v>0</v>
      </c>
      <c r="BW319" s="32">
        <f>ROUND(VLOOKUP($B319,'3.ข้อมูลงบทดลองปัจจุบัน'!$A$5:$CL$846,74,0),2)</f>
        <v>0</v>
      </c>
      <c r="BX319" s="32">
        <f>ROUND(VLOOKUP($B319,'3.ข้อมูลงบทดลองปัจจุบัน'!$A$5:$CL$846,75,0),2)</f>
        <v>0</v>
      </c>
      <c r="BY319" s="32">
        <f>ROUND(VLOOKUP($B319,'3.ข้อมูลงบทดลองปัจจุบัน'!$A$5:$CL$846,76,0),2)</f>
        <v>0</v>
      </c>
      <c r="BZ319" s="32">
        <f>ROUND(VLOOKUP($B319,'3.ข้อมูลงบทดลองปัจจุบัน'!$A$5:$CL$846,77,0),2)</f>
        <v>0</v>
      </c>
      <c r="CA319" s="32">
        <f>ROUND(VLOOKUP($B319,'3.ข้อมูลงบทดลองปัจจุบัน'!$A$5:$CL$846,78,0),2)</f>
        <v>0</v>
      </c>
      <c r="CB319" s="32">
        <f>ROUND(VLOOKUP($B319,'3.ข้อมูลงบทดลองปัจจุบัน'!$A$5:$CL$846,79,0),2)</f>
        <v>0</v>
      </c>
      <c r="CC319" s="32">
        <f>ROUND(VLOOKUP($B319,'3.ข้อมูลงบทดลองปัจจุบัน'!$A$5:$CL$846,80,0),2)</f>
        <v>0</v>
      </c>
      <c r="CD319" s="32">
        <f>ROUND(VLOOKUP($B319,'3.ข้อมูลงบทดลองปัจจุบัน'!$A$5:$CL$846,81,0),2)</f>
        <v>0</v>
      </c>
      <c r="CE319" s="32">
        <f>ROUND(VLOOKUP($B319,'3.ข้อมูลงบทดลองปัจจุบัน'!$A$5:$CL$846,82,0),2)</f>
        <v>0</v>
      </c>
      <c r="CF319" s="32">
        <f>ROUND(VLOOKUP($B319,'3.ข้อมูลงบทดลองปัจจุบัน'!$A$5:$CL$846,83,0),2)</f>
        <v>0</v>
      </c>
      <c r="CG319" s="32">
        <f>ROUND(VLOOKUP($B319,'3.ข้อมูลงบทดลองปัจจุบัน'!$A$5:$CL$846,84,0),2)</f>
        <v>0</v>
      </c>
      <c r="CH319" s="32">
        <f>ROUND(VLOOKUP($B319,'3.ข้อมูลงบทดลองปัจจุบัน'!$A$5:$CL$846,85,0),2)</f>
        <v>0</v>
      </c>
      <c r="CI319" s="32">
        <f>ROUND(VLOOKUP($B319,'3.ข้อมูลงบทดลองปัจจุบัน'!$A$5:$CL$846,86,0),2)</f>
        <v>0</v>
      </c>
      <c r="CJ319" s="32">
        <f>ROUND(VLOOKUP($B319,'3.ข้อมูลงบทดลองปัจจุบัน'!$A$5:$CL$846,87,0),2)</f>
        <v>0</v>
      </c>
      <c r="CK319" s="32">
        <f>ROUND(VLOOKUP($B319,'3.ข้อมูลงบทดลองปัจจุบัน'!$A$5:$CL$846,88,0),2)</f>
        <v>0</v>
      </c>
      <c r="CL319" s="32">
        <f>ROUND(VLOOKUP($B319,'3.ข้อมูลงบทดลองปัจจุบัน'!$A$5:$CL$846,89,0),2)</f>
        <v>0</v>
      </c>
      <c r="CM319" s="32">
        <f>ROUND(VLOOKUP($B319,'3.ข้อมูลงบทดลองปัจจุบัน'!$A$5:$CL$846,90,0),2)</f>
        <v>0</v>
      </c>
      <c r="CO319" s="75"/>
    </row>
    <row r="320" spans="1:93" x14ac:dyDescent="0.7">
      <c r="A320" s="119" t="s">
        <v>2332</v>
      </c>
      <c r="B320" s="101" t="s">
        <v>564</v>
      </c>
      <c r="C320" s="120" t="s">
        <v>565</v>
      </c>
      <c r="D320" s="32">
        <f>ROUND(VLOOKUP($B320,'3.ข้อมูลงบทดลองปัจจุบัน'!$A$5:$CL$846,3,0),2)</f>
        <v>0</v>
      </c>
      <c r="E320" s="32">
        <f>ROUND(VLOOKUP($B320,'3.ข้อมูลงบทดลองปัจจุบัน'!$A$5:$CL$846,4,0),2)</f>
        <v>0</v>
      </c>
      <c r="F320" s="32">
        <f>ROUND(VLOOKUP($B320,'3.ข้อมูลงบทดลองปัจจุบัน'!$A$5:$CL$846,5,0),2)</f>
        <v>12304.56</v>
      </c>
      <c r="G320" s="32">
        <f>ROUND(VLOOKUP($B320,'3.ข้อมูลงบทดลองปัจจุบัน'!$A$5:$CL$846,6,0),2)</f>
        <v>0</v>
      </c>
      <c r="H320" s="32">
        <f>ROUND(VLOOKUP($B320,'3.ข้อมูลงบทดลองปัจจุบัน'!$A$5:$CL$846,7,0),2)</f>
        <v>0</v>
      </c>
      <c r="I320" s="32">
        <f>ROUND(VLOOKUP($B320,'3.ข้อมูลงบทดลองปัจจุบัน'!$A$5:$CL$846,8,0),2)</f>
        <v>0</v>
      </c>
      <c r="J320" s="32">
        <f>ROUND(VLOOKUP($B320,'3.ข้อมูลงบทดลองปัจจุบัน'!$A$5:$CL$846,9,0),2)</f>
        <v>0</v>
      </c>
      <c r="K320" s="32">
        <f>ROUND(VLOOKUP($B320,'3.ข้อมูลงบทดลองปัจจุบัน'!$A$5:$CL$846,10,0),2)</f>
        <v>0</v>
      </c>
      <c r="L320" s="32">
        <f>ROUND(VLOOKUP($B320,'3.ข้อมูลงบทดลองปัจจุบัน'!$A$5:$CL$846,11,0),2)</f>
        <v>0</v>
      </c>
      <c r="M320" s="32">
        <f>ROUND(VLOOKUP($B320,'3.ข้อมูลงบทดลองปัจจุบัน'!$A$5:$CL$846,12,0),2)</f>
        <v>0</v>
      </c>
      <c r="N320" s="32">
        <f>ROUND(VLOOKUP($B320,'3.ข้อมูลงบทดลองปัจจุบัน'!$A$5:$CL$846,13,0),2)</f>
        <v>0</v>
      </c>
      <c r="O320" s="32">
        <f>ROUND(VLOOKUP($B320,'3.ข้อมูลงบทดลองปัจจุบัน'!$A$5:$CL$846,14,0),2)</f>
        <v>0</v>
      </c>
      <c r="P320" s="32">
        <f>ROUND(VLOOKUP($B320,'3.ข้อมูลงบทดลองปัจจุบัน'!$A$5:$CL$846,15,0),2)</f>
        <v>0</v>
      </c>
      <c r="Q320" s="32">
        <f>ROUND(VLOOKUP($B320,'3.ข้อมูลงบทดลองปัจจุบัน'!$A$5:$CL$846,16,0),2)</f>
        <v>0</v>
      </c>
      <c r="R320" s="32">
        <f>ROUND(VLOOKUP($B320,'3.ข้อมูลงบทดลองปัจจุบัน'!$A$5:$CL$846,17,0),2)</f>
        <v>0</v>
      </c>
      <c r="S320" s="32">
        <f>ROUND(VLOOKUP($B320,'3.ข้อมูลงบทดลองปัจจุบัน'!$A$5:$CL$846,18,0),2)</f>
        <v>0</v>
      </c>
      <c r="T320" s="32">
        <f>ROUND(VLOOKUP($B320,'3.ข้อมูลงบทดลองปัจจุบัน'!$A$5:$CL$846,19,0),2)</f>
        <v>0</v>
      </c>
      <c r="U320" s="32">
        <f>ROUND(VLOOKUP($B320,'3.ข้อมูลงบทดลองปัจจุบัน'!$A$5:$CL$846,20,0),2)</f>
        <v>1650</v>
      </c>
      <c r="V320" s="32">
        <f>ROUND(VLOOKUP($B320,'3.ข้อมูลงบทดลองปัจจุบัน'!$A$5:$CL$846,21,0),2)</f>
        <v>0</v>
      </c>
      <c r="W320" s="32">
        <f>ROUND(VLOOKUP($B320,'3.ข้อมูลงบทดลองปัจจุบัน'!$A$5:$CL$846,22,0),2)</f>
        <v>0</v>
      </c>
      <c r="X320" s="32">
        <f>ROUND(VLOOKUP($B320,'3.ข้อมูลงบทดลองปัจจุบัน'!$A$5:$CL$846,23,0),2)</f>
        <v>433182.5</v>
      </c>
      <c r="Y320" s="32">
        <f>ROUND(VLOOKUP($B320,'3.ข้อมูลงบทดลองปัจจุบัน'!$A$5:$CL$846,24,0),2)</f>
        <v>6267.78</v>
      </c>
      <c r="Z320" s="32">
        <f>ROUND(VLOOKUP($B320,'3.ข้อมูลงบทดลองปัจจุบัน'!$A$5:$CL$846,25,0),2)</f>
        <v>23621.1</v>
      </c>
      <c r="AA320" s="32">
        <f>ROUND(VLOOKUP($B320,'3.ข้อมูลงบทดลองปัจจุบัน'!$A$5:$CL$846,26,0),2)</f>
        <v>40491.54</v>
      </c>
      <c r="AB320" s="32">
        <f>ROUND(VLOOKUP($B320,'3.ข้อมูลงบทดลองปัจจุบัน'!$A$5:$CL$846,27,0),2)</f>
        <v>0</v>
      </c>
      <c r="AC320" s="32">
        <f>ROUND(VLOOKUP($B320,'3.ข้อมูลงบทดลองปัจจุบัน'!$A$5:$CL$846,28,0),2)</f>
        <v>0</v>
      </c>
      <c r="AD320" s="32">
        <f>ROUND(VLOOKUP($B320,'3.ข้อมูลงบทดลองปัจจุบัน'!$A$5:$CL$846,29,0),2)</f>
        <v>0</v>
      </c>
      <c r="AE320" s="32">
        <f>ROUND(VLOOKUP($B320,'3.ข้อมูลงบทดลองปัจจุบัน'!$A$5:$CL$846,30,0),2)</f>
        <v>0</v>
      </c>
      <c r="AF320" s="32">
        <f>ROUND(VLOOKUP($B320,'3.ข้อมูลงบทดลองปัจจุบัน'!$A$5:$CL$846,31,0),2)</f>
        <v>0</v>
      </c>
      <c r="AG320" s="32">
        <f>ROUND(VLOOKUP($B320,'3.ข้อมูลงบทดลองปัจจุบัน'!$A$5:$CL$846,32,0),2)</f>
        <v>0</v>
      </c>
      <c r="AH320" s="32">
        <f>ROUND(VLOOKUP($B320,'3.ข้อมูลงบทดลองปัจจุบัน'!$A$5:$CL$846,33,0),2)</f>
        <v>0</v>
      </c>
      <c r="AI320" s="32">
        <f>ROUND(VLOOKUP($B320,'3.ข้อมูลงบทดลองปัจจุบัน'!$A$5:$CL$846,34,0),2)</f>
        <v>0</v>
      </c>
      <c r="AJ320" s="32">
        <f>ROUND(VLOOKUP($B320,'3.ข้อมูลงบทดลองปัจจุบัน'!$A$5:$CL$846,35,0),2)</f>
        <v>0</v>
      </c>
      <c r="AK320" s="32">
        <f>ROUND(VLOOKUP($B320,'3.ข้อมูลงบทดลองปัจจุบัน'!$A$5:$CL$846,36,0),2)</f>
        <v>0</v>
      </c>
      <c r="AL320" s="32">
        <f>ROUND(VLOOKUP($B320,'3.ข้อมูลงบทดลองปัจจุบัน'!$A$5:$CL$846,37,0),2)</f>
        <v>121665.86</v>
      </c>
      <c r="AM320" s="32">
        <f>ROUND(VLOOKUP($B320,'3.ข้อมูลงบทดลองปัจจุบัน'!$A$5:$CL$846,38,0),2)</f>
        <v>0</v>
      </c>
      <c r="AN320" s="32">
        <f>ROUND(VLOOKUP($B320,'3.ข้อมูลงบทดลองปัจจุบัน'!$A$5:$CL$846,39,0),2)</f>
        <v>0</v>
      </c>
      <c r="AO320" s="32">
        <f>ROUND(VLOOKUP($B320,'3.ข้อมูลงบทดลองปัจจุบัน'!$A$5:$CL$846,40,0),2)</f>
        <v>0</v>
      </c>
      <c r="AP320" s="32">
        <f>ROUND(VLOOKUP($B320,'3.ข้อมูลงบทดลองปัจจุบัน'!$A$5:$CL$846,41,0),2)</f>
        <v>12039.72</v>
      </c>
      <c r="AQ320" s="32">
        <f>ROUND(VLOOKUP($B320,'3.ข้อมูลงบทดลองปัจจุบัน'!$A$5:$CL$846,42,0),2)</f>
        <v>0</v>
      </c>
      <c r="AR320" s="32">
        <f>ROUND(VLOOKUP($B320,'3.ข้อมูลงบทดลองปัจจุบัน'!$A$5:$CL$846,43,0),2)</f>
        <v>0</v>
      </c>
      <c r="AS320" s="32">
        <f>ROUND(VLOOKUP($B320,'3.ข้อมูลงบทดลองปัจจุบัน'!$A$5:$CL$846,44,0),2)</f>
        <v>0</v>
      </c>
      <c r="AT320" s="32">
        <f>ROUND(VLOOKUP($B320,'3.ข้อมูลงบทดลองปัจจุบัน'!$A$5:$CL$846,45,0),2)</f>
        <v>0</v>
      </c>
      <c r="AU320" s="32">
        <f>ROUND(VLOOKUP($B320,'3.ข้อมูลงบทดลองปัจจุบัน'!$A$5:$CL$846,46,0),2)</f>
        <v>17260</v>
      </c>
      <c r="AV320" s="32">
        <f>ROUND(VLOOKUP($B320,'3.ข้อมูลงบทดลองปัจจุบัน'!$A$5:$CL$846,47,0),2)</f>
        <v>0</v>
      </c>
      <c r="AW320" s="32">
        <f>ROUND(VLOOKUP($B320,'3.ข้อมูลงบทดลองปัจจุบัน'!$A$5:$CL$846,48,0),2)</f>
        <v>0</v>
      </c>
      <c r="AX320" s="32">
        <f>ROUND(VLOOKUP($B320,'3.ข้อมูลงบทดลองปัจจุบัน'!$A$5:$CL$846,49,0),2)</f>
        <v>0</v>
      </c>
      <c r="AY320" s="32">
        <f>ROUND(VLOOKUP($B320,'3.ข้อมูลงบทดลองปัจจุบัน'!$A$5:$CL$846,50,0),2)</f>
        <v>0</v>
      </c>
      <c r="AZ320" s="32">
        <f>ROUND(VLOOKUP($B320,'3.ข้อมูลงบทดลองปัจจุบัน'!$A$5:$CL$846,51,0),2)</f>
        <v>0</v>
      </c>
      <c r="BA320" s="32">
        <f>ROUND(VLOOKUP($B320,'3.ข้อมูลงบทดลองปัจจุบัน'!$A$5:$CL$846,52,0),2)</f>
        <v>0</v>
      </c>
      <c r="BB320" s="32">
        <f>ROUND(VLOOKUP($B320,'3.ข้อมูลงบทดลองปัจจุบัน'!$A$5:$CL$846,53,0),2)</f>
        <v>0</v>
      </c>
      <c r="BC320" s="32">
        <f>ROUND(VLOOKUP($B320,'3.ข้อมูลงบทดลองปัจจุบัน'!$A$5:$CL$846,54,0),2)</f>
        <v>0</v>
      </c>
      <c r="BD320" s="32">
        <f>ROUND(VLOOKUP($B320,'3.ข้อมูลงบทดลองปัจจุบัน'!$A$5:$CL$846,55,0),2)</f>
        <v>19328.98</v>
      </c>
      <c r="BE320" s="32">
        <f>ROUND(VLOOKUP($B320,'3.ข้อมูลงบทดลองปัจจุบัน'!$A$5:$CL$846,56,0),2)</f>
        <v>190.54</v>
      </c>
      <c r="BF320" s="32">
        <f>ROUND(VLOOKUP($B320,'3.ข้อมูลงบทดลองปัจจุบัน'!$A$5:$CL$846,57,0),2)</f>
        <v>15700.94</v>
      </c>
      <c r="BG320" s="32">
        <f>ROUND(VLOOKUP($B320,'3.ข้อมูลงบทดลองปัจจุบัน'!$A$5:$CL$846,58,0),2)</f>
        <v>0</v>
      </c>
      <c r="BH320" s="32">
        <f>ROUND(VLOOKUP($B320,'3.ข้อมูลงบทดลองปัจจุบัน'!$A$5:$CL$846,59,0),2)</f>
        <v>8170.21</v>
      </c>
      <c r="BI320" s="32">
        <f>ROUND(VLOOKUP($B320,'3.ข้อมูลงบทดลองปัจจุบัน'!$A$5:$CL$846,60,0),2)</f>
        <v>0</v>
      </c>
      <c r="BJ320" s="32">
        <f>ROUND(VLOOKUP($B320,'3.ข้อมูลงบทดลองปัจจุบัน'!$A$5:$CL$846,61,0),2)</f>
        <v>0</v>
      </c>
      <c r="BK320" s="32">
        <f>ROUND(VLOOKUP($B320,'3.ข้อมูลงบทดลองปัจจุบัน'!$A$5:$CL$846,62,0),2)</f>
        <v>0</v>
      </c>
      <c r="BL320" s="32">
        <f>ROUND(VLOOKUP($B320,'3.ข้อมูลงบทดลองปัจจุบัน'!$A$5:$CL$846,63,0),2)</f>
        <v>0</v>
      </c>
      <c r="BM320" s="32">
        <f>ROUND(VLOOKUP($B320,'3.ข้อมูลงบทดลองปัจจุบัน'!$A$5:$CL$846,64,0),2)</f>
        <v>0</v>
      </c>
      <c r="BN320" s="32">
        <f>ROUND(VLOOKUP($B320,'3.ข้อมูลงบทดลองปัจจุบัน'!$A$5:$CL$846,65,0),2)</f>
        <v>0</v>
      </c>
      <c r="BO320" s="32">
        <f>ROUND(VLOOKUP($B320,'3.ข้อมูลงบทดลองปัจจุบัน'!$A$5:$CL$846,66,0),2)</f>
        <v>0</v>
      </c>
      <c r="BP320" s="32">
        <f>ROUND(VLOOKUP($B320,'3.ข้อมูลงบทดลองปัจจุบัน'!$A$5:$CL$846,67,0),2)</f>
        <v>0</v>
      </c>
      <c r="BQ320" s="32">
        <f>ROUND(VLOOKUP($B320,'3.ข้อมูลงบทดลองปัจจุบัน'!$A$5:$CL$846,68,0),2)</f>
        <v>0</v>
      </c>
      <c r="BR320" s="32">
        <f>ROUND(VLOOKUP($B320,'3.ข้อมูลงบทดลองปัจจุบัน'!$A$5:$CL$846,69,0),2)</f>
        <v>0</v>
      </c>
      <c r="BS320" s="32">
        <f>ROUND(VLOOKUP($B320,'3.ข้อมูลงบทดลองปัจจุบัน'!$A$5:$CL$846,70,0),2)</f>
        <v>28408</v>
      </c>
      <c r="BT320" s="32">
        <f>ROUND(VLOOKUP($B320,'3.ข้อมูลงบทดลองปัจจุบัน'!$A$5:$CL$846,71,0),2)</f>
        <v>0</v>
      </c>
      <c r="BU320" s="32">
        <f>ROUND(VLOOKUP($B320,'3.ข้อมูลงบทดลองปัจจุบัน'!$A$5:$CL$846,72,0),2)</f>
        <v>0</v>
      </c>
      <c r="BV320" s="32">
        <f>ROUND(VLOOKUP($B320,'3.ข้อมูลงบทดลองปัจจุบัน'!$A$5:$CL$846,73,0),2)</f>
        <v>0</v>
      </c>
      <c r="BW320" s="32">
        <f>ROUND(VLOOKUP($B320,'3.ข้อมูลงบทดลองปัจจุบัน'!$A$5:$CL$846,74,0),2)</f>
        <v>0</v>
      </c>
      <c r="BX320" s="32">
        <f>ROUND(VLOOKUP($B320,'3.ข้อมูลงบทดลองปัจจุบัน'!$A$5:$CL$846,75,0),2)</f>
        <v>0</v>
      </c>
      <c r="BY320" s="32">
        <f>ROUND(VLOOKUP($B320,'3.ข้อมูลงบทดลองปัจจุบัน'!$A$5:$CL$846,76,0),2)</f>
        <v>0</v>
      </c>
      <c r="BZ320" s="32">
        <f>ROUND(VLOOKUP($B320,'3.ข้อมูลงบทดลองปัจจุบัน'!$A$5:$CL$846,77,0),2)</f>
        <v>466.76</v>
      </c>
      <c r="CA320" s="32">
        <f>ROUND(VLOOKUP($B320,'3.ข้อมูลงบทดลองปัจจุบัน'!$A$5:$CL$846,78,0),2)</f>
        <v>0</v>
      </c>
      <c r="CB320" s="32">
        <f>ROUND(VLOOKUP($B320,'3.ข้อมูลงบทดลองปัจจุบัน'!$A$5:$CL$846,79,0),2)</f>
        <v>0</v>
      </c>
      <c r="CC320" s="32">
        <f>ROUND(VLOOKUP($B320,'3.ข้อมูลงบทดลองปัจจุบัน'!$A$5:$CL$846,80,0),2)</f>
        <v>0</v>
      </c>
      <c r="CD320" s="32">
        <f>ROUND(VLOOKUP($B320,'3.ข้อมูลงบทดลองปัจจุบัน'!$A$5:$CL$846,81,0),2)</f>
        <v>4079.72</v>
      </c>
      <c r="CE320" s="32">
        <f>ROUND(VLOOKUP($B320,'3.ข้อมูลงบทดลองปัจจุบัน'!$A$5:$CL$846,82,0),2)</f>
        <v>0</v>
      </c>
      <c r="CF320" s="32">
        <f>ROUND(VLOOKUP($B320,'3.ข้อมูลงบทดลองปัจจุบัน'!$A$5:$CL$846,83,0),2)</f>
        <v>0</v>
      </c>
      <c r="CG320" s="32">
        <f>ROUND(VLOOKUP($B320,'3.ข้อมูลงบทดลองปัจจุบัน'!$A$5:$CL$846,84,0),2)</f>
        <v>0</v>
      </c>
      <c r="CH320" s="32">
        <f>ROUND(VLOOKUP($B320,'3.ข้อมูลงบทดลองปัจจุบัน'!$A$5:$CL$846,85,0),2)</f>
        <v>0</v>
      </c>
      <c r="CI320" s="32">
        <f>ROUND(VLOOKUP($B320,'3.ข้อมูลงบทดลองปัจจุบัน'!$A$5:$CL$846,86,0),2)</f>
        <v>0</v>
      </c>
      <c r="CJ320" s="32">
        <f>ROUND(VLOOKUP($B320,'3.ข้อมูลงบทดลองปัจจุบัน'!$A$5:$CL$846,87,0),2)</f>
        <v>0</v>
      </c>
      <c r="CK320" s="32">
        <f>ROUND(VLOOKUP($B320,'3.ข้อมูลงบทดลองปัจจุบัน'!$A$5:$CL$846,88,0),2)</f>
        <v>0</v>
      </c>
      <c r="CL320" s="32">
        <f>ROUND(VLOOKUP($B320,'3.ข้อมูลงบทดลองปัจจุบัน'!$A$5:$CL$846,89,0),2)</f>
        <v>0</v>
      </c>
      <c r="CM320" s="32">
        <f>ROUND(VLOOKUP($B320,'3.ข้อมูลงบทดลองปัจจุบัน'!$A$5:$CL$846,90,0),2)</f>
        <v>0</v>
      </c>
      <c r="CO320" s="75"/>
    </row>
    <row r="321" spans="1:93" x14ac:dyDescent="0.7">
      <c r="A321" s="119" t="s">
        <v>2332</v>
      </c>
      <c r="B321" s="101" t="s">
        <v>570</v>
      </c>
      <c r="C321" s="120" t="s">
        <v>571</v>
      </c>
      <c r="D321" s="32">
        <f>ROUND(VLOOKUP($B321,'3.ข้อมูลงบทดลองปัจจุบัน'!$A$5:$CL$846,3,0),2)</f>
        <v>0</v>
      </c>
      <c r="E321" s="32">
        <f>ROUND(VLOOKUP($B321,'3.ข้อมูลงบทดลองปัจจุบัน'!$A$5:$CL$846,4,0),2)</f>
        <v>0</v>
      </c>
      <c r="F321" s="32">
        <f>ROUND(VLOOKUP($B321,'3.ข้อมูลงบทดลองปัจจุบัน'!$A$5:$CL$846,5,0),2)</f>
        <v>0</v>
      </c>
      <c r="G321" s="32">
        <f>ROUND(VLOOKUP($B321,'3.ข้อมูลงบทดลองปัจจุบัน'!$A$5:$CL$846,6,0),2)</f>
        <v>0</v>
      </c>
      <c r="H321" s="32">
        <f>ROUND(VLOOKUP($B321,'3.ข้อมูลงบทดลองปัจจุบัน'!$A$5:$CL$846,7,0),2)</f>
        <v>0</v>
      </c>
      <c r="I321" s="32">
        <f>ROUND(VLOOKUP($B321,'3.ข้อมูลงบทดลองปัจจุบัน'!$A$5:$CL$846,8,0),2)</f>
        <v>0</v>
      </c>
      <c r="J321" s="32">
        <f>ROUND(VLOOKUP($B321,'3.ข้อมูลงบทดลองปัจจุบัน'!$A$5:$CL$846,9,0),2)</f>
        <v>-3545.5</v>
      </c>
      <c r="K321" s="32">
        <f>ROUND(VLOOKUP($B321,'3.ข้อมูลงบทดลองปัจจุบัน'!$A$5:$CL$846,10,0),2)</f>
        <v>6965.2</v>
      </c>
      <c r="L321" s="32">
        <f>ROUND(VLOOKUP($B321,'3.ข้อมูลงบทดลองปัจจุบัน'!$A$5:$CL$846,11,0),2)</f>
        <v>0</v>
      </c>
      <c r="M321" s="32">
        <f>ROUND(VLOOKUP($B321,'3.ข้อมูลงบทดลองปัจจุบัน'!$A$5:$CL$846,12,0),2)</f>
        <v>1097.52</v>
      </c>
      <c r="N321" s="32">
        <f>ROUND(VLOOKUP($B321,'3.ข้อมูลงบทดลองปัจจุบัน'!$A$5:$CL$846,13,0),2)</f>
        <v>0</v>
      </c>
      <c r="O321" s="32">
        <f>ROUND(VLOOKUP($B321,'3.ข้อมูลงบทดลองปัจจุบัน'!$A$5:$CL$846,14,0),2)</f>
        <v>0</v>
      </c>
      <c r="P321" s="32">
        <f>ROUND(VLOOKUP($B321,'3.ข้อมูลงบทดลองปัจจุบัน'!$A$5:$CL$846,15,0),2)</f>
        <v>0</v>
      </c>
      <c r="Q321" s="32">
        <f>ROUND(VLOOKUP($B321,'3.ข้อมูลงบทดลองปัจจุบัน'!$A$5:$CL$846,16,0),2)</f>
        <v>0</v>
      </c>
      <c r="R321" s="32">
        <f>ROUND(VLOOKUP($B321,'3.ข้อมูลงบทดลองปัจจุบัน'!$A$5:$CL$846,17,0),2)</f>
        <v>-4378.8999999999996</v>
      </c>
      <c r="S321" s="32">
        <f>ROUND(VLOOKUP($B321,'3.ข้อมูลงบทดลองปัจจุบัน'!$A$5:$CL$846,18,0),2)</f>
        <v>0</v>
      </c>
      <c r="T321" s="32">
        <f>ROUND(VLOOKUP($B321,'3.ข้อมูลงบทดลองปัจจุบัน'!$A$5:$CL$846,19,0),2)</f>
        <v>-57909.75</v>
      </c>
      <c r="U321" s="32">
        <f>ROUND(VLOOKUP($B321,'3.ข้อมูลงบทดลองปัจจุบัน'!$A$5:$CL$846,20,0),2)</f>
        <v>0</v>
      </c>
      <c r="V321" s="32">
        <f>ROUND(VLOOKUP($B321,'3.ข้อมูลงบทดลองปัจจุบัน'!$A$5:$CL$846,21,0),2)</f>
        <v>0</v>
      </c>
      <c r="W321" s="32">
        <f>ROUND(VLOOKUP($B321,'3.ข้อมูลงบทดลองปัจจุบัน'!$A$5:$CL$846,22,0),2)</f>
        <v>-95814</v>
      </c>
      <c r="X321" s="32">
        <f>ROUND(VLOOKUP($B321,'3.ข้อมูลงบทดลองปัจจุบัน'!$A$5:$CL$846,23,0),2)</f>
        <v>0</v>
      </c>
      <c r="Y321" s="32">
        <f>ROUND(VLOOKUP($B321,'3.ข้อมูลงบทดลองปัจจุบัน'!$A$5:$CL$846,24,0),2)</f>
        <v>0</v>
      </c>
      <c r="Z321" s="32">
        <f>ROUND(VLOOKUP($B321,'3.ข้อมูลงบทดลองปัจจุบัน'!$A$5:$CL$846,25,0),2)</f>
        <v>0</v>
      </c>
      <c r="AA321" s="32">
        <f>ROUND(VLOOKUP($B321,'3.ข้อมูลงบทดลองปัจจุบัน'!$A$5:$CL$846,26,0),2)</f>
        <v>-645761</v>
      </c>
      <c r="AB321" s="32">
        <f>ROUND(VLOOKUP($B321,'3.ข้อมูลงบทดลองปัจจุบัน'!$A$5:$CL$846,27,0),2)</f>
        <v>-100897.60000000001</v>
      </c>
      <c r="AC321" s="32">
        <f>ROUND(VLOOKUP($B321,'3.ข้อมูลงบทดลองปัจจุบัน'!$A$5:$CL$846,28,0),2)</f>
        <v>-131656</v>
      </c>
      <c r="AD321" s="32">
        <f>ROUND(VLOOKUP($B321,'3.ข้อมูลงบทดลองปัจจุบัน'!$A$5:$CL$846,29,0),2)</f>
        <v>-2190492</v>
      </c>
      <c r="AE321" s="32">
        <f>ROUND(VLOOKUP($B321,'3.ข้อมูลงบทดลองปัจจุบัน'!$A$5:$CL$846,30,0),2)</f>
        <v>-126164.57</v>
      </c>
      <c r="AF321" s="32">
        <f>ROUND(VLOOKUP($B321,'3.ข้อมูลงบทดลองปัจจุบัน'!$A$5:$CL$846,31,0),2)</f>
        <v>0</v>
      </c>
      <c r="AG321" s="32">
        <f>ROUND(VLOOKUP($B321,'3.ข้อมูลงบทดลองปัจจุบัน'!$A$5:$CL$846,32,0),2)</f>
        <v>-1351</v>
      </c>
      <c r="AH321" s="32">
        <f>ROUND(VLOOKUP($B321,'3.ข้อมูลงบทดลองปัจจุบัน'!$A$5:$CL$846,33,0),2)</f>
        <v>-1654.34</v>
      </c>
      <c r="AI321" s="32">
        <f>ROUND(VLOOKUP($B321,'3.ข้อมูลงบทดลองปัจจุบัน'!$A$5:$CL$846,34,0),2)</f>
        <v>-96720</v>
      </c>
      <c r="AJ321" s="32">
        <f>ROUND(VLOOKUP($B321,'3.ข้อมูลงบทดลองปัจจุบัน'!$A$5:$CL$846,35,0),2)</f>
        <v>-1220</v>
      </c>
      <c r="AK321" s="32">
        <f>ROUND(VLOOKUP($B321,'3.ข้อมูลงบทดลองปัจจุบัน'!$A$5:$CL$846,36,0),2)</f>
        <v>0</v>
      </c>
      <c r="AL321" s="32">
        <f>ROUND(VLOOKUP($B321,'3.ข้อมูลงบทดลองปัจจุบัน'!$A$5:$CL$846,37,0),2)</f>
        <v>-339996.71</v>
      </c>
      <c r="AM321" s="32">
        <f>ROUND(VLOOKUP($B321,'3.ข้อมูลงบทดลองปัจจุบัน'!$A$5:$CL$846,38,0),2)</f>
        <v>0</v>
      </c>
      <c r="AN321" s="32">
        <f>ROUND(VLOOKUP($B321,'3.ข้อมูลงบทดลองปัจจุบัน'!$A$5:$CL$846,39,0),2)</f>
        <v>0</v>
      </c>
      <c r="AO321" s="32">
        <f>ROUND(VLOOKUP($B321,'3.ข้อมูลงบทดลองปัจจุบัน'!$A$5:$CL$846,40,0),2)</f>
        <v>0</v>
      </c>
      <c r="AP321" s="32">
        <f>ROUND(VLOOKUP($B321,'3.ข้อมูลงบทดลองปัจจุบัน'!$A$5:$CL$846,41,0),2)</f>
        <v>-77757</v>
      </c>
      <c r="AQ321" s="32">
        <f>ROUND(VLOOKUP($B321,'3.ข้อมูลงบทดลองปัจจุบัน'!$A$5:$CL$846,42,0),2)</f>
        <v>0</v>
      </c>
      <c r="AR321" s="32">
        <f>ROUND(VLOOKUP($B321,'3.ข้อมูลงบทดลองปัจจุบัน'!$A$5:$CL$846,43,0),2)</f>
        <v>0</v>
      </c>
      <c r="AS321" s="32">
        <f>ROUND(VLOOKUP($B321,'3.ข้อมูลงบทดลองปัจจุบัน'!$A$5:$CL$846,44,0),2)</f>
        <v>0</v>
      </c>
      <c r="AT321" s="32">
        <f>ROUND(VLOOKUP($B321,'3.ข้อมูลงบทดลองปัจจุบัน'!$A$5:$CL$846,45,0),2)</f>
        <v>0</v>
      </c>
      <c r="AU321" s="32">
        <f>ROUND(VLOOKUP($B321,'3.ข้อมูลงบทดลองปัจจุบัน'!$A$5:$CL$846,46,0),2)</f>
        <v>0</v>
      </c>
      <c r="AV321" s="32">
        <f>ROUND(VLOOKUP($B321,'3.ข้อมูลงบทดลองปัจจุบัน'!$A$5:$CL$846,47,0),2)</f>
        <v>0</v>
      </c>
      <c r="AW321" s="32">
        <f>ROUND(VLOOKUP($B321,'3.ข้อมูลงบทดลองปัจจุบัน'!$A$5:$CL$846,48,0),2)</f>
        <v>0</v>
      </c>
      <c r="AX321" s="32">
        <f>ROUND(VLOOKUP($B321,'3.ข้อมูลงบทดลองปัจจุบัน'!$A$5:$CL$846,49,0),2)</f>
        <v>0</v>
      </c>
      <c r="AY321" s="32">
        <f>ROUND(VLOOKUP($B321,'3.ข้อมูลงบทดลองปัจจุบัน'!$A$5:$CL$846,50,0),2)</f>
        <v>0</v>
      </c>
      <c r="AZ321" s="32">
        <f>ROUND(VLOOKUP($B321,'3.ข้อมูลงบทดลองปัจจุบัน'!$A$5:$CL$846,51,0),2)</f>
        <v>0</v>
      </c>
      <c r="BA321" s="32">
        <f>ROUND(VLOOKUP($B321,'3.ข้อมูลงบทดลองปัจจุบัน'!$A$5:$CL$846,52,0),2)</f>
        <v>0</v>
      </c>
      <c r="BB321" s="32">
        <f>ROUND(VLOOKUP($B321,'3.ข้อมูลงบทดลองปัจจุบัน'!$A$5:$CL$846,53,0),2)</f>
        <v>-22964.5</v>
      </c>
      <c r="BC321" s="32">
        <f>ROUND(VLOOKUP($B321,'3.ข้อมูลงบทดลองปัจจุบัน'!$A$5:$CL$846,54,0),2)</f>
        <v>0</v>
      </c>
      <c r="BD321" s="32">
        <f>ROUND(VLOOKUP($B321,'3.ข้อมูลงบทดลองปัจจุบัน'!$A$5:$CL$846,55,0),2)</f>
        <v>-155083.54999999999</v>
      </c>
      <c r="BE321" s="32">
        <f>ROUND(VLOOKUP($B321,'3.ข้อมูลงบทดลองปัจจุบัน'!$A$5:$CL$846,56,0),2)</f>
        <v>0</v>
      </c>
      <c r="BF321" s="32">
        <f>ROUND(VLOOKUP($B321,'3.ข้อมูลงบทดลองปัจจุบัน'!$A$5:$CL$846,57,0),2)</f>
        <v>0</v>
      </c>
      <c r="BG321" s="32">
        <f>ROUND(VLOOKUP($B321,'3.ข้อมูลงบทดลองปัจจุบัน'!$A$5:$CL$846,58,0),2)</f>
        <v>-94983</v>
      </c>
      <c r="BH321" s="32">
        <f>ROUND(VLOOKUP($B321,'3.ข้อมูลงบทดลองปัจจุบัน'!$A$5:$CL$846,59,0),2)</f>
        <v>0</v>
      </c>
      <c r="BI321" s="32">
        <f>ROUND(VLOOKUP($B321,'3.ข้อมูลงบทดลองปัจจุบัน'!$A$5:$CL$846,60,0),2)</f>
        <v>0</v>
      </c>
      <c r="BJ321" s="32">
        <f>ROUND(VLOOKUP($B321,'3.ข้อมูลงบทดลองปัจจุบัน'!$A$5:$CL$846,61,0),2)</f>
        <v>0</v>
      </c>
      <c r="BK321" s="32">
        <f>ROUND(VLOOKUP($B321,'3.ข้อมูลงบทดลองปัจจุบัน'!$A$5:$CL$846,62,0),2)</f>
        <v>0</v>
      </c>
      <c r="BL321" s="32">
        <f>ROUND(VLOOKUP($B321,'3.ข้อมูลงบทดลองปัจจุบัน'!$A$5:$CL$846,63,0),2)</f>
        <v>0</v>
      </c>
      <c r="BM321" s="32">
        <f>ROUND(VLOOKUP($B321,'3.ข้อมูลงบทดลองปัจจุบัน'!$A$5:$CL$846,64,0),2)</f>
        <v>0</v>
      </c>
      <c r="BN321" s="32">
        <f>ROUND(VLOOKUP($B321,'3.ข้อมูลงบทดลองปัจจุบัน'!$A$5:$CL$846,65,0),2)</f>
        <v>0</v>
      </c>
      <c r="BO321" s="32">
        <f>ROUND(VLOOKUP($B321,'3.ข้อมูลงบทดลองปัจจุบัน'!$A$5:$CL$846,66,0),2)</f>
        <v>0</v>
      </c>
      <c r="BP321" s="32">
        <f>ROUND(VLOOKUP($B321,'3.ข้อมูลงบทดลองปัจจุบัน'!$A$5:$CL$846,67,0),2)</f>
        <v>-882</v>
      </c>
      <c r="BQ321" s="32">
        <f>ROUND(VLOOKUP($B321,'3.ข้อมูลงบทดลองปัจจุบัน'!$A$5:$CL$846,68,0),2)</f>
        <v>0</v>
      </c>
      <c r="BR321" s="32">
        <f>ROUND(VLOOKUP($B321,'3.ข้อมูลงบทดลองปัจจุบัน'!$A$5:$CL$846,69,0),2)</f>
        <v>0</v>
      </c>
      <c r="BS321" s="32">
        <f>ROUND(VLOOKUP($B321,'3.ข้อมูลงบทดลองปัจจุบัน'!$A$5:$CL$846,70,0),2)</f>
        <v>-837834</v>
      </c>
      <c r="BT321" s="32">
        <f>ROUND(VLOOKUP($B321,'3.ข้อมูลงบทดลองปัจจุบัน'!$A$5:$CL$846,71,0),2)</f>
        <v>0</v>
      </c>
      <c r="BU321" s="32">
        <f>ROUND(VLOOKUP($B321,'3.ข้อมูลงบทดลองปัจจุบัน'!$A$5:$CL$846,72,0),2)</f>
        <v>0</v>
      </c>
      <c r="BV321" s="32">
        <f>ROUND(VLOOKUP($B321,'3.ข้อมูลงบทดลองปัจจุบัน'!$A$5:$CL$846,73,0),2)</f>
        <v>-35482.71</v>
      </c>
      <c r="BW321" s="32">
        <f>ROUND(VLOOKUP($B321,'3.ข้อมูลงบทดลองปัจจุบัน'!$A$5:$CL$846,74,0),2)</f>
        <v>0</v>
      </c>
      <c r="BX321" s="32">
        <f>ROUND(VLOOKUP($B321,'3.ข้อมูลงบทดลองปัจจุบัน'!$A$5:$CL$846,75,0),2)</f>
        <v>0</v>
      </c>
      <c r="BY321" s="32">
        <f>ROUND(VLOOKUP($B321,'3.ข้อมูลงบทดลองปัจจุบัน'!$A$5:$CL$846,76,0),2)</f>
        <v>0</v>
      </c>
      <c r="BZ321" s="32">
        <f>ROUND(VLOOKUP($B321,'3.ข้อมูลงบทดลองปัจจุบัน'!$A$5:$CL$846,77,0),2)</f>
        <v>0</v>
      </c>
      <c r="CA321" s="32">
        <f>ROUND(VLOOKUP($B321,'3.ข้อมูลงบทดลองปัจจุบัน'!$A$5:$CL$846,78,0),2)</f>
        <v>0</v>
      </c>
      <c r="CB321" s="32">
        <f>ROUND(VLOOKUP($B321,'3.ข้อมูลงบทดลองปัจจุบัน'!$A$5:$CL$846,79,0),2)</f>
        <v>0</v>
      </c>
      <c r="CC321" s="32">
        <f>ROUND(VLOOKUP($B321,'3.ข้อมูลงบทดลองปัจจุบัน'!$A$5:$CL$846,80,0),2)</f>
        <v>-238</v>
      </c>
      <c r="CD321" s="32">
        <f>ROUND(VLOOKUP($B321,'3.ข้อมูลงบทดลองปัจจุบัน'!$A$5:$CL$846,81,0),2)</f>
        <v>0</v>
      </c>
      <c r="CE321" s="32">
        <f>ROUND(VLOOKUP($B321,'3.ข้อมูลงบทดลองปัจจุบัน'!$A$5:$CL$846,82,0),2)</f>
        <v>0</v>
      </c>
      <c r="CF321" s="32">
        <f>ROUND(VLOOKUP($B321,'3.ข้อมูลงบทดลองปัจจุบัน'!$A$5:$CL$846,83,0),2)</f>
        <v>0</v>
      </c>
      <c r="CG321" s="32">
        <f>ROUND(VLOOKUP($B321,'3.ข้อมูลงบทดลองปัจจุบัน'!$A$5:$CL$846,84,0),2)</f>
        <v>0</v>
      </c>
      <c r="CH321" s="32">
        <f>ROUND(VLOOKUP($B321,'3.ข้อมูลงบทดลองปัจจุบัน'!$A$5:$CL$846,85,0),2)</f>
        <v>-11311.5</v>
      </c>
      <c r="CI321" s="32">
        <f>ROUND(VLOOKUP($B321,'3.ข้อมูลงบทดลองปัจจุบัน'!$A$5:$CL$846,86,0),2)</f>
        <v>0</v>
      </c>
      <c r="CJ321" s="32">
        <f>ROUND(VLOOKUP($B321,'3.ข้อมูลงบทดลองปัจจุบัน'!$A$5:$CL$846,87,0),2)</f>
        <v>0</v>
      </c>
      <c r="CK321" s="32">
        <f>ROUND(VLOOKUP($B321,'3.ข้อมูลงบทดลองปัจจุบัน'!$A$5:$CL$846,88,0),2)</f>
        <v>0</v>
      </c>
      <c r="CL321" s="32">
        <f>ROUND(VLOOKUP($B321,'3.ข้อมูลงบทดลองปัจจุบัน'!$A$5:$CL$846,89,0),2)</f>
        <v>0</v>
      </c>
      <c r="CM321" s="32">
        <f>ROUND(VLOOKUP($B321,'3.ข้อมูลงบทดลองปัจจุบัน'!$A$5:$CL$846,90,0),2)</f>
        <v>0</v>
      </c>
      <c r="CO321" s="75"/>
    </row>
    <row r="322" spans="1:93" x14ac:dyDescent="0.7">
      <c r="A322" s="119" t="s">
        <v>2332</v>
      </c>
      <c r="B322" s="101" t="s">
        <v>572</v>
      </c>
      <c r="C322" s="120" t="s">
        <v>573</v>
      </c>
      <c r="D322" s="32">
        <f>ROUND(VLOOKUP($B322,'3.ข้อมูลงบทดลองปัจจุบัน'!$A$5:$CL$846,3,0),2)</f>
        <v>0</v>
      </c>
      <c r="E322" s="32">
        <f>ROUND(VLOOKUP($B322,'3.ข้อมูลงบทดลองปัจจุบัน'!$A$5:$CL$846,4,0),2)</f>
        <v>19664.009999999998</v>
      </c>
      <c r="F322" s="32">
        <f>ROUND(VLOOKUP($B322,'3.ข้อมูลงบทดลองปัจจุบัน'!$A$5:$CL$846,5,0),2)</f>
        <v>169082.8</v>
      </c>
      <c r="G322" s="32">
        <f>ROUND(VLOOKUP($B322,'3.ข้อมูลงบทดลองปัจจุบัน'!$A$5:$CL$846,6,0),2)</f>
        <v>152042.26999999999</v>
      </c>
      <c r="H322" s="32">
        <f>ROUND(VLOOKUP($B322,'3.ข้อมูลงบทดลองปัจจุบัน'!$A$5:$CL$846,7,0),2)</f>
        <v>8847.08</v>
      </c>
      <c r="I322" s="32">
        <f>ROUND(VLOOKUP($B322,'3.ข้อมูลงบทดลองปัจจุบัน'!$A$5:$CL$846,8,0),2)</f>
        <v>0</v>
      </c>
      <c r="J322" s="32">
        <f>ROUND(VLOOKUP($B322,'3.ข้อมูลงบทดลองปัจจุบัน'!$A$5:$CL$846,9,0),2)</f>
        <v>0</v>
      </c>
      <c r="K322" s="32">
        <f>ROUND(VLOOKUP($B322,'3.ข้อมูลงบทดลองปัจจุบัน'!$A$5:$CL$846,10,0),2)</f>
        <v>77769.55</v>
      </c>
      <c r="L322" s="32">
        <f>ROUND(VLOOKUP($B322,'3.ข้อมูลงบทดลองปัจจุบัน'!$A$5:$CL$846,11,0),2)</f>
        <v>0</v>
      </c>
      <c r="M322" s="32">
        <f>ROUND(VLOOKUP($B322,'3.ข้อมูลงบทดลองปัจจุบัน'!$A$5:$CL$846,12,0),2)</f>
        <v>452.96</v>
      </c>
      <c r="N322" s="32">
        <f>ROUND(VLOOKUP($B322,'3.ข้อมูลงบทดลองปัจจุบัน'!$A$5:$CL$846,13,0),2)</f>
        <v>119488.66</v>
      </c>
      <c r="O322" s="32">
        <f>ROUND(VLOOKUP($B322,'3.ข้อมูลงบทดลองปัจจุบัน'!$A$5:$CL$846,14,0),2)</f>
        <v>0</v>
      </c>
      <c r="P322" s="32">
        <f>ROUND(VLOOKUP($B322,'3.ข้อมูลงบทดลองปัจจุบัน'!$A$5:$CL$846,15,0),2)</f>
        <v>151016.44</v>
      </c>
      <c r="Q322" s="32">
        <f>ROUND(VLOOKUP($B322,'3.ข้อมูลงบทดลองปัจจุบัน'!$A$5:$CL$846,16,0),2)</f>
        <v>0</v>
      </c>
      <c r="R322" s="32">
        <f>ROUND(VLOOKUP($B322,'3.ข้อมูลงบทดลองปัจจุบัน'!$A$5:$CL$846,17,0),2)</f>
        <v>0</v>
      </c>
      <c r="S322" s="32">
        <f>ROUND(VLOOKUP($B322,'3.ข้อมูลงบทดลองปัจจุบัน'!$A$5:$CL$846,18,0),2)</f>
        <v>8320</v>
      </c>
      <c r="T322" s="32">
        <f>ROUND(VLOOKUP($B322,'3.ข้อมูลงบทดลองปัจจุบัน'!$A$5:$CL$846,19,0),2)</f>
        <v>0</v>
      </c>
      <c r="U322" s="32">
        <f>ROUND(VLOOKUP($B322,'3.ข้อมูลงบทดลองปัจจุบัน'!$A$5:$CL$846,20,0),2)</f>
        <v>120.02</v>
      </c>
      <c r="V322" s="32">
        <f>ROUND(VLOOKUP($B322,'3.ข้อมูลงบทดลองปัจจุบัน'!$A$5:$CL$846,21,0),2)</f>
        <v>0</v>
      </c>
      <c r="W322" s="32">
        <f>ROUND(VLOOKUP($B322,'3.ข้อมูลงบทดลองปัจจุบัน'!$A$5:$CL$846,22,0),2)</f>
        <v>0</v>
      </c>
      <c r="X322" s="32">
        <f>ROUND(VLOOKUP($B322,'3.ข้อมูลงบทดลองปัจจุบัน'!$A$5:$CL$846,23,0),2)</f>
        <v>0</v>
      </c>
      <c r="Y322" s="32">
        <f>ROUND(VLOOKUP($B322,'3.ข้อมูลงบทดลองปัจจุบัน'!$A$5:$CL$846,24,0),2)</f>
        <v>8751.14</v>
      </c>
      <c r="Z322" s="32">
        <f>ROUND(VLOOKUP($B322,'3.ข้อมูลงบทดลองปัจจุบัน'!$A$5:$CL$846,25,0),2)</f>
        <v>10550</v>
      </c>
      <c r="AA322" s="32">
        <f>ROUND(VLOOKUP($B322,'3.ข้อมูลงบทดลองปัจจุบัน'!$A$5:$CL$846,26,0),2)</f>
        <v>0</v>
      </c>
      <c r="AB322" s="32">
        <f>ROUND(VLOOKUP($B322,'3.ข้อมูลงบทดลองปัจจุบัน'!$A$5:$CL$846,27,0),2)</f>
        <v>0</v>
      </c>
      <c r="AC322" s="32">
        <f>ROUND(VLOOKUP($B322,'3.ข้อมูลงบทดลองปัจจุบัน'!$A$5:$CL$846,28,0),2)</f>
        <v>0</v>
      </c>
      <c r="AD322" s="32">
        <f>ROUND(VLOOKUP($B322,'3.ข้อมูลงบทดลองปัจจุบัน'!$A$5:$CL$846,29,0),2)</f>
        <v>0</v>
      </c>
      <c r="AE322" s="32">
        <f>ROUND(VLOOKUP($B322,'3.ข้อมูลงบทดลองปัจจุบัน'!$A$5:$CL$846,30,0),2)</f>
        <v>0</v>
      </c>
      <c r="AF322" s="32">
        <f>ROUND(VLOOKUP($B322,'3.ข้อมูลงบทดลองปัจจุบัน'!$A$5:$CL$846,31,0),2)</f>
        <v>0</v>
      </c>
      <c r="AG322" s="32">
        <f>ROUND(VLOOKUP($B322,'3.ข้อมูลงบทดลองปัจจุบัน'!$A$5:$CL$846,32,0),2)</f>
        <v>0</v>
      </c>
      <c r="AH322" s="32">
        <f>ROUND(VLOOKUP($B322,'3.ข้อมูลงบทดลองปัจจุบัน'!$A$5:$CL$846,33,0),2)</f>
        <v>0</v>
      </c>
      <c r="AI322" s="32">
        <f>ROUND(VLOOKUP($B322,'3.ข้อมูลงบทดลองปัจจุบัน'!$A$5:$CL$846,34,0),2)</f>
        <v>0</v>
      </c>
      <c r="AJ322" s="32">
        <f>ROUND(VLOOKUP($B322,'3.ข้อมูลงบทดลองปัจจุบัน'!$A$5:$CL$846,35,0),2)</f>
        <v>0</v>
      </c>
      <c r="AK322" s="32">
        <f>ROUND(VLOOKUP($B322,'3.ข้อมูลงบทดลองปัจจุบัน'!$A$5:$CL$846,36,0),2)</f>
        <v>1256.44</v>
      </c>
      <c r="AL322" s="32">
        <f>ROUND(VLOOKUP($B322,'3.ข้อมูลงบทดลองปัจจุบัน'!$A$5:$CL$846,37,0),2)</f>
        <v>0</v>
      </c>
      <c r="AM322" s="32">
        <f>ROUND(VLOOKUP($B322,'3.ข้อมูลงบทดลองปัจจุบัน'!$A$5:$CL$846,38,0),2)</f>
        <v>0</v>
      </c>
      <c r="AN322" s="32">
        <f>ROUND(VLOOKUP($B322,'3.ข้อมูลงบทดลองปัจจุบัน'!$A$5:$CL$846,39,0),2)</f>
        <v>2328.44</v>
      </c>
      <c r="AO322" s="32">
        <f>ROUND(VLOOKUP($B322,'3.ข้อมูลงบทดลองปัจจุบัน'!$A$5:$CL$846,40,0),2)</f>
        <v>118841.5</v>
      </c>
      <c r="AP322" s="32">
        <f>ROUND(VLOOKUP($B322,'3.ข้อมูลงบทดลองปัจจุบัน'!$A$5:$CL$846,41,0),2)</f>
        <v>0</v>
      </c>
      <c r="AQ322" s="32">
        <f>ROUND(VLOOKUP($B322,'3.ข้อมูลงบทดลองปัจจุบัน'!$A$5:$CL$846,42,0),2)</f>
        <v>5010</v>
      </c>
      <c r="AR322" s="32">
        <f>ROUND(VLOOKUP($B322,'3.ข้อมูลงบทดลองปัจจุบัน'!$A$5:$CL$846,43,0),2)</f>
        <v>524.48</v>
      </c>
      <c r="AS322" s="32">
        <f>ROUND(VLOOKUP($B322,'3.ข้อมูลงบทดลองปัจจุบัน'!$A$5:$CL$846,44,0),2)</f>
        <v>17567.560000000001</v>
      </c>
      <c r="AT322" s="32">
        <f>ROUND(VLOOKUP($B322,'3.ข้อมูลงบทดลองปัจจุบัน'!$A$5:$CL$846,45,0),2)</f>
        <v>0</v>
      </c>
      <c r="AU322" s="32">
        <f>ROUND(VLOOKUP($B322,'3.ข้อมูลงบทดลองปัจจุบัน'!$A$5:$CL$846,46,0),2)</f>
        <v>0</v>
      </c>
      <c r="AV322" s="32">
        <f>ROUND(VLOOKUP($B322,'3.ข้อมูลงบทดลองปัจจุบัน'!$A$5:$CL$846,47,0),2)</f>
        <v>10943.72</v>
      </c>
      <c r="AW322" s="32">
        <f>ROUND(VLOOKUP($B322,'3.ข้อมูลงบทดลองปัจจุบัน'!$A$5:$CL$846,48,0),2)</f>
        <v>2088.44</v>
      </c>
      <c r="AX322" s="32">
        <f>ROUND(VLOOKUP($B322,'3.ข้อมูลงบทดลองปัจจุบัน'!$A$5:$CL$846,49,0),2)</f>
        <v>0</v>
      </c>
      <c r="AY322" s="32">
        <f>ROUND(VLOOKUP($B322,'3.ข้อมูลงบทดลองปัจจุบัน'!$A$5:$CL$846,50,0),2)</f>
        <v>1044.22</v>
      </c>
      <c r="AZ322" s="32">
        <f>ROUND(VLOOKUP($B322,'3.ข้อมูลงบทดลองปัจจุบัน'!$A$5:$CL$846,51,0),2)</f>
        <v>59464.93</v>
      </c>
      <c r="BA322" s="32">
        <f>ROUND(VLOOKUP($B322,'3.ข้อมูลงบทดลองปัจจุบัน'!$A$5:$CL$846,52,0),2)</f>
        <v>4173.88</v>
      </c>
      <c r="BB322" s="32">
        <f>ROUND(VLOOKUP($B322,'3.ข้อมูลงบทดลองปัจจุบัน'!$A$5:$CL$846,53,0),2)</f>
        <v>0</v>
      </c>
      <c r="BC322" s="32">
        <f>ROUND(VLOOKUP($B322,'3.ข้อมูลงบทดลองปัจจุบัน'!$A$5:$CL$846,54,0),2)</f>
        <v>0</v>
      </c>
      <c r="BD322" s="32">
        <f>ROUND(VLOOKUP($B322,'3.ข้อมูลงบทดลองปัจจุบัน'!$A$5:$CL$846,55,0),2)</f>
        <v>0</v>
      </c>
      <c r="BE322" s="32">
        <f>ROUND(VLOOKUP($B322,'3.ข้อมูลงบทดลองปัจจุบัน'!$A$5:$CL$846,56,0),2)</f>
        <v>745320.19</v>
      </c>
      <c r="BF322" s="32">
        <f>ROUND(VLOOKUP($B322,'3.ข้อมูลงบทดลองปัจจุบัน'!$A$5:$CL$846,57,0),2)</f>
        <v>0</v>
      </c>
      <c r="BG322" s="32">
        <f>ROUND(VLOOKUP($B322,'3.ข้อมูลงบทดลองปัจจุบัน'!$A$5:$CL$846,58,0),2)</f>
        <v>0</v>
      </c>
      <c r="BH322" s="32">
        <f>ROUND(VLOOKUP($B322,'3.ข้อมูลงบทดลองปัจจุบัน'!$A$5:$CL$846,59,0),2)</f>
        <v>786529.75</v>
      </c>
      <c r="BI322" s="32">
        <f>ROUND(VLOOKUP($B322,'3.ข้อมูลงบทดลองปัจจุบัน'!$A$5:$CL$846,60,0),2)</f>
        <v>0</v>
      </c>
      <c r="BJ322" s="32">
        <f>ROUND(VLOOKUP($B322,'3.ข้อมูลงบทดลองปัจจุบัน'!$A$5:$CL$846,61,0),2)</f>
        <v>0</v>
      </c>
      <c r="BK322" s="32">
        <f>ROUND(VLOOKUP($B322,'3.ข้อมูลงบทดลองปัจจุบัน'!$A$5:$CL$846,62,0),2)</f>
        <v>0</v>
      </c>
      <c r="BL322" s="32">
        <f>ROUND(VLOOKUP($B322,'3.ข้อมูลงบทดลองปัจจุบัน'!$A$5:$CL$846,63,0),2)</f>
        <v>0</v>
      </c>
      <c r="BM322" s="32">
        <f>ROUND(VLOOKUP($B322,'3.ข้อมูลงบทดลองปัจจุบัน'!$A$5:$CL$846,64,0),2)</f>
        <v>238.61</v>
      </c>
      <c r="BN322" s="32">
        <f>ROUND(VLOOKUP($B322,'3.ข้อมูลงบทดลองปัจจุบัน'!$A$5:$CL$846,65,0),2)</f>
        <v>0</v>
      </c>
      <c r="BO322" s="32">
        <f>ROUND(VLOOKUP($B322,'3.ข้อมูลงบทดลองปัจจุบัน'!$A$5:$CL$846,66,0),2)</f>
        <v>4507.87</v>
      </c>
      <c r="BP322" s="32">
        <f>ROUND(VLOOKUP($B322,'3.ข้อมูลงบทดลองปัจจุบัน'!$A$5:$CL$846,67,0),2)</f>
        <v>0</v>
      </c>
      <c r="BQ322" s="32">
        <f>ROUND(VLOOKUP($B322,'3.ข้อมูลงบทดลองปัจจุบัน'!$A$5:$CL$846,68,0),2)</f>
        <v>0</v>
      </c>
      <c r="BR322" s="32">
        <f>ROUND(VLOOKUP($B322,'3.ข้อมูลงบทดลองปัจจุบัน'!$A$5:$CL$846,69,0),2)</f>
        <v>0</v>
      </c>
      <c r="BS322" s="32">
        <f>ROUND(VLOOKUP($B322,'3.ข้อมูลงบทดลองปัจจุบัน'!$A$5:$CL$846,70,0),2)</f>
        <v>0</v>
      </c>
      <c r="BT322" s="32">
        <f>ROUND(VLOOKUP($B322,'3.ข้อมูลงบทดลองปัจจุบัน'!$A$5:$CL$846,71,0),2)</f>
        <v>0</v>
      </c>
      <c r="BU322" s="32">
        <f>ROUND(VLOOKUP($B322,'3.ข้อมูลงบทดลองปัจจุบัน'!$A$5:$CL$846,72,0),2)</f>
        <v>0</v>
      </c>
      <c r="BV322" s="32">
        <f>ROUND(VLOOKUP($B322,'3.ข้อมูลงบทดลองปัจจุบัน'!$A$5:$CL$846,73,0),2)</f>
        <v>0</v>
      </c>
      <c r="BW322" s="32">
        <f>ROUND(VLOOKUP($B322,'3.ข้อมูลงบทดลองปัจจุบัน'!$A$5:$CL$846,74,0),2)</f>
        <v>0</v>
      </c>
      <c r="BX322" s="32">
        <f>ROUND(VLOOKUP($B322,'3.ข้อมูลงบทดลองปัจจุบัน'!$A$5:$CL$846,75,0),2)</f>
        <v>150684.9</v>
      </c>
      <c r="BY322" s="32">
        <f>ROUND(VLOOKUP($B322,'3.ข้อมูลงบทดลองปัจจุบัน'!$A$5:$CL$846,76,0),2)</f>
        <v>2182.1799999999998</v>
      </c>
      <c r="BZ322" s="32">
        <f>ROUND(VLOOKUP($B322,'3.ข้อมูลงบทดลองปัจจุบัน'!$A$5:$CL$846,77,0),2)</f>
        <v>262.07</v>
      </c>
      <c r="CA322" s="32">
        <f>ROUND(VLOOKUP($B322,'3.ข้อมูลงบทดลองปัจจุบัน'!$A$5:$CL$846,78,0),2)</f>
        <v>0</v>
      </c>
      <c r="CB322" s="32">
        <f>ROUND(VLOOKUP($B322,'3.ข้อมูลงบทดลองปัจจุบัน'!$A$5:$CL$846,79,0),2)</f>
        <v>0</v>
      </c>
      <c r="CC322" s="32">
        <f>ROUND(VLOOKUP($B322,'3.ข้อมูลงบทดลองปัจจุบัน'!$A$5:$CL$846,80,0),2)</f>
        <v>0</v>
      </c>
      <c r="CD322" s="32">
        <f>ROUND(VLOOKUP($B322,'3.ข้อมูลงบทดลองปัจจุบัน'!$A$5:$CL$846,81,0),2)</f>
        <v>12096.57</v>
      </c>
      <c r="CE322" s="32">
        <f>ROUND(VLOOKUP($B322,'3.ข้อมูลงบทดลองปัจจุบัน'!$A$5:$CL$846,82,0),2)</f>
        <v>12486.77</v>
      </c>
      <c r="CF322" s="32">
        <f>ROUND(VLOOKUP($B322,'3.ข้อมูลงบทดลองปัจจุบัน'!$A$5:$CL$846,83,0),2)</f>
        <v>0</v>
      </c>
      <c r="CG322" s="32">
        <f>ROUND(VLOOKUP($B322,'3.ข้อมูลงบทดลองปัจจุบัน'!$A$5:$CL$846,84,0),2)</f>
        <v>0</v>
      </c>
      <c r="CH322" s="32">
        <f>ROUND(VLOOKUP($B322,'3.ข้อมูลงบทดลองปัจจุบัน'!$A$5:$CL$846,85,0),2)</f>
        <v>0</v>
      </c>
      <c r="CI322" s="32">
        <f>ROUND(VLOOKUP($B322,'3.ข้อมูลงบทดลองปัจจุบัน'!$A$5:$CL$846,86,0),2)</f>
        <v>8140.79</v>
      </c>
      <c r="CJ322" s="32">
        <f>ROUND(VLOOKUP($B322,'3.ข้อมูลงบทดลองปัจจุบัน'!$A$5:$CL$846,87,0),2)</f>
        <v>0</v>
      </c>
      <c r="CK322" s="32">
        <f>ROUND(VLOOKUP($B322,'3.ข้อมูลงบทดลองปัจจุบัน'!$A$5:$CL$846,88,0),2)</f>
        <v>7845.42</v>
      </c>
      <c r="CL322" s="32">
        <f>ROUND(VLOOKUP($B322,'3.ข้อมูลงบทดลองปัจจุบัน'!$A$5:$CL$846,89,0),2)</f>
        <v>0</v>
      </c>
      <c r="CM322" s="32">
        <f>ROUND(VLOOKUP($B322,'3.ข้อมูลงบทดลองปัจจุบัน'!$A$5:$CL$846,90,0),2)</f>
        <v>0</v>
      </c>
      <c r="CO322" s="75"/>
    </row>
    <row r="323" spans="1:93" x14ac:dyDescent="0.7">
      <c r="A323" s="119" t="s">
        <v>2332</v>
      </c>
      <c r="B323" s="101" t="s">
        <v>1137</v>
      </c>
      <c r="C323" s="120" t="s">
        <v>1138</v>
      </c>
      <c r="D323" s="32">
        <f>ROUND(VLOOKUP($B323,'3.ข้อมูลงบทดลองปัจจุบัน'!$A$5:$CL$846,3,0),2)</f>
        <v>0</v>
      </c>
      <c r="E323" s="32">
        <f>ROUND(VLOOKUP($B323,'3.ข้อมูลงบทดลองปัจจุบัน'!$A$5:$CL$846,4,0),2)</f>
        <v>0</v>
      </c>
      <c r="F323" s="32">
        <f>ROUND(VLOOKUP($B323,'3.ข้อมูลงบทดลองปัจจุบัน'!$A$5:$CL$846,5,0),2)</f>
        <v>0</v>
      </c>
      <c r="G323" s="32">
        <f>ROUND(VLOOKUP($B323,'3.ข้อมูลงบทดลองปัจจุบัน'!$A$5:$CL$846,6,0),2)</f>
        <v>0</v>
      </c>
      <c r="H323" s="32">
        <f>ROUND(VLOOKUP($B323,'3.ข้อมูลงบทดลองปัจจุบัน'!$A$5:$CL$846,7,0),2)</f>
        <v>0</v>
      </c>
      <c r="I323" s="32">
        <f>ROUND(VLOOKUP($B323,'3.ข้อมูลงบทดลองปัจจุบัน'!$A$5:$CL$846,8,0),2)</f>
        <v>0</v>
      </c>
      <c r="J323" s="32">
        <f>ROUND(VLOOKUP($B323,'3.ข้อมูลงบทดลองปัจจุบัน'!$A$5:$CL$846,9,0),2)</f>
        <v>0</v>
      </c>
      <c r="K323" s="32">
        <f>ROUND(VLOOKUP($B323,'3.ข้อมูลงบทดลองปัจจุบัน'!$A$5:$CL$846,10,0),2)</f>
        <v>0</v>
      </c>
      <c r="L323" s="32">
        <f>ROUND(VLOOKUP($B323,'3.ข้อมูลงบทดลองปัจจุบัน'!$A$5:$CL$846,11,0),2)</f>
        <v>0</v>
      </c>
      <c r="M323" s="32">
        <f>ROUND(VLOOKUP($B323,'3.ข้อมูลงบทดลองปัจจุบัน'!$A$5:$CL$846,12,0),2)</f>
        <v>0</v>
      </c>
      <c r="N323" s="32">
        <f>ROUND(VLOOKUP($B323,'3.ข้อมูลงบทดลองปัจจุบัน'!$A$5:$CL$846,13,0),2)</f>
        <v>0</v>
      </c>
      <c r="O323" s="32">
        <f>ROUND(VLOOKUP($B323,'3.ข้อมูลงบทดลองปัจจุบัน'!$A$5:$CL$846,14,0),2)</f>
        <v>0</v>
      </c>
      <c r="P323" s="32">
        <f>ROUND(VLOOKUP($B323,'3.ข้อมูลงบทดลองปัจจุบัน'!$A$5:$CL$846,15,0),2)</f>
        <v>0</v>
      </c>
      <c r="Q323" s="32">
        <f>ROUND(VLOOKUP($B323,'3.ข้อมูลงบทดลองปัจจุบัน'!$A$5:$CL$846,16,0),2)</f>
        <v>0</v>
      </c>
      <c r="R323" s="32">
        <f>ROUND(VLOOKUP($B323,'3.ข้อมูลงบทดลองปัจจุบัน'!$A$5:$CL$846,17,0),2)</f>
        <v>0</v>
      </c>
      <c r="S323" s="32">
        <f>ROUND(VLOOKUP($B323,'3.ข้อมูลงบทดลองปัจจุบัน'!$A$5:$CL$846,18,0),2)</f>
        <v>0</v>
      </c>
      <c r="T323" s="32">
        <f>ROUND(VLOOKUP($B323,'3.ข้อมูลงบทดลองปัจจุบัน'!$A$5:$CL$846,19,0),2)</f>
        <v>0</v>
      </c>
      <c r="U323" s="32">
        <f>ROUND(VLOOKUP($B323,'3.ข้อมูลงบทดลองปัจจุบัน'!$A$5:$CL$846,20,0),2)</f>
        <v>0</v>
      </c>
      <c r="V323" s="32">
        <f>ROUND(VLOOKUP($B323,'3.ข้อมูลงบทดลองปัจจุบัน'!$A$5:$CL$846,21,0),2)</f>
        <v>0</v>
      </c>
      <c r="W323" s="32">
        <f>ROUND(VLOOKUP($B323,'3.ข้อมูลงบทดลองปัจจุบัน'!$A$5:$CL$846,22,0),2)</f>
        <v>0</v>
      </c>
      <c r="X323" s="32">
        <f>ROUND(VLOOKUP($B323,'3.ข้อมูลงบทดลองปัจจุบัน'!$A$5:$CL$846,23,0),2)</f>
        <v>0</v>
      </c>
      <c r="Y323" s="32">
        <f>ROUND(VLOOKUP($B323,'3.ข้อมูลงบทดลองปัจจุบัน'!$A$5:$CL$846,24,0),2)</f>
        <v>0</v>
      </c>
      <c r="Z323" s="32">
        <f>ROUND(VLOOKUP($B323,'3.ข้อมูลงบทดลองปัจจุบัน'!$A$5:$CL$846,25,0),2)</f>
        <v>0</v>
      </c>
      <c r="AA323" s="32">
        <f>ROUND(VLOOKUP($B323,'3.ข้อมูลงบทดลองปัจจุบัน'!$A$5:$CL$846,26,0),2)</f>
        <v>0</v>
      </c>
      <c r="AB323" s="32">
        <f>ROUND(VLOOKUP($B323,'3.ข้อมูลงบทดลองปัจจุบัน'!$A$5:$CL$846,27,0),2)</f>
        <v>0</v>
      </c>
      <c r="AC323" s="32">
        <f>ROUND(VLOOKUP($B323,'3.ข้อมูลงบทดลองปัจจุบัน'!$A$5:$CL$846,28,0),2)</f>
        <v>0</v>
      </c>
      <c r="AD323" s="32">
        <f>ROUND(VLOOKUP($B323,'3.ข้อมูลงบทดลองปัจจุบัน'!$A$5:$CL$846,29,0),2)</f>
        <v>0</v>
      </c>
      <c r="AE323" s="32">
        <f>ROUND(VLOOKUP($B323,'3.ข้อมูลงบทดลองปัจจุบัน'!$A$5:$CL$846,30,0),2)</f>
        <v>0</v>
      </c>
      <c r="AF323" s="32">
        <f>ROUND(VLOOKUP($B323,'3.ข้อมูลงบทดลองปัจจุบัน'!$A$5:$CL$846,31,0),2)</f>
        <v>0</v>
      </c>
      <c r="AG323" s="32">
        <f>ROUND(VLOOKUP($B323,'3.ข้อมูลงบทดลองปัจจุบัน'!$A$5:$CL$846,32,0),2)</f>
        <v>0</v>
      </c>
      <c r="AH323" s="32">
        <f>ROUND(VLOOKUP($B323,'3.ข้อมูลงบทดลองปัจจุบัน'!$A$5:$CL$846,33,0),2)</f>
        <v>0</v>
      </c>
      <c r="AI323" s="32">
        <f>ROUND(VLOOKUP($B323,'3.ข้อมูลงบทดลองปัจจุบัน'!$A$5:$CL$846,34,0),2)</f>
        <v>0</v>
      </c>
      <c r="AJ323" s="32">
        <f>ROUND(VLOOKUP($B323,'3.ข้อมูลงบทดลองปัจจุบัน'!$A$5:$CL$846,35,0),2)</f>
        <v>0</v>
      </c>
      <c r="AK323" s="32">
        <f>ROUND(VLOOKUP($B323,'3.ข้อมูลงบทดลองปัจจุบัน'!$A$5:$CL$846,36,0),2)</f>
        <v>0</v>
      </c>
      <c r="AL323" s="32">
        <f>ROUND(VLOOKUP($B323,'3.ข้อมูลงบทดลองปัจจุบัน'!$A$5:$CL$846,37,0),2)</f>
        <v>0</v>
      </c>
      <c r="AM323" s="32">
        <f>ROUND(VLOOKUP($B323,'3.ข้อมูลงบทดลองปัจจุบัน'!$A$5:$CL$846,38,0),2)</f>
        <v>0</v>
      </c>
      <c r="AN323" s="32">
        <f>ROUND(VLOOKUP($B323,'3.ข้อมูลงบทดลองปัจจุบัน'!$A$5:$CL$846,39,0),2)</f>
        <v>0</v>
      </c>
      <c r="AO323" s="32">
        <f>ROUND(VLOOKUP($B323,'3.ข้อมูลงบทดลองปัจจุบัน'!$A$5:$CL$846,40,0),2)</f>
        <v>0</v>
      </c>
      <c r="AP323" s="32">
        <f>ROUND(VLOOKUP($B323,'3.ข้อมูลงบทดลองปัจจุบัน'!$A$5:$CL$846,41,0),2)</f>
        <v>0</v>
      </c>
      <c r="AQ323" s="32">
        <f>ROUND(VLOOKUP($B323,'3.ข้อมูลงบทดลองปัจจุบัน'!$A$5:$CL$846,42,0),2)</f>
        <v>0</v>
      </c>
      <c r="AR323" s="32">
        <f>ROUND(VLOOKUP($B323,'3.ข้อมูลงบทดลองปัจจุบัน'!$A$5:$CL$846,43,0),2)</f>
        <v>0</v>
      </c>
      <c r="AS323" s="32">
        <f>ROUND(VLOOKUP($B323,'3.ข้อมูลงบทดลองปัจจุบัน'!$A$5:$CL$846,44,0),2)</f>
        <v>0</v>
      </c>
      <c r="AT323" s="32">
        <f>ROUND(VLOOKUP($B323,'3.ข้อมูลงบทดลองปัจจุบัน'!$A$5:$CL$846,45,0),2)</f>
        <v>0</v>
      </c>
      <c r="AU323" s="32">
        <f>ROUND(VLOOKUP($B323,'3.ข้อมูลงบทดลองปัจจุบัน'!$A$5:$CL$846,46,0),2)</f>
        <v>0</v>
      </c>
      <c r="AV323" s="32">
        <f>ROUND(VLOOKUP($B323,'3.ข้อมูลงบทดลองปัจจุบัน'!$A$5:$CL$846,47,0),2)</f>
        <v>0</v>
      </c>
      <c r="AW323" s="32">
        <f>ROUND(VLOOKUP($B323,'3.ข้อมูลงบทดลองปัจจุบัน'!$A$5:$CL$846,48,0),2)</f>
        <v>0</v>
      </c>
      <c r="AX323" s="32">
        <f>ROUND(VLOOKUP($B323,'3.ข้อมูลงบทดลองปัจจุบัน'!$A$5:$CL$846,49,0),2)</f>
        <v>0</v>
      </c>
      <c r="AY323" s="32">
        <f>ROUND(VLOOKUP($B323,'3.ข้อมูลงบทดลองปัจจุบัน'!$A$5:$CL$846,50,0),2)</f>
        <v>0</v>
      </c>
      <c r="AZ323" s="32">
        <f>ROUND(VLOOKUP($B323,'3.ข้อมูลงบทดลองปัจจุบัน'!$A$5:$CL$846,51,0),2)</f>
        <v>0</v>
      </c>
      <c r="BA323" s="32">
        <f>ROUND(VLOOKUP($B323,'3.ข้อมูลงบทดลองปัจจุบัน'!$A$5:$CL$846,52,0),2)</f>
        <v>0</v>
      </c>
      <c r="BB323" s="32">
        <f>ROUND(VLOOKUP($B323,'3.ข้อมูลงบทดลองปัจจุบัน'!$A$5:$CL$846,53,0),2)</f>
        <v>0</v>
      </c>
      <c r="BC323" s="32">
        <f>ROUND(VLOOKUP($B323,'3.ข้อมูลงบทดลองปัจจุบัน'!$A$5:$CL$846,54,0),2)</f>
        <v>0</v>
      </c>
      <c r="BD323" s="32">
        <f>ROUND(VLOOKUP($B323,'3.ข้อมูลงบทดลองปัจจุบัน'!$A$5:$CL$846,55,0),2)</f>
        <v>0</v>
      </c>
      <c r="BE323" s="32">
        <f>ROUND(VLOOKUP($B323,'3.ข้อมูลงบทดลองปัจจุบัน'!$A$5:$CL$846,56,0),2)</f>
        <v>0</v>
      </c>
      <c r="BF323" s="32">
        <f>ROUND(VLOOKUP($B323,'3.ข้อมูลงบทดลองปัจจุบัน'!$A$5:$CL$846,57,0),2)</f>
        <v>0</v>
      </c>
      <c r="BG323" s="32">
        <f>ROUND(VLOOKUP($B323,'3.ข้อมูลงบทดลองปัจจุบัน'!$A$5:$CL$846,58,0),2)</f>
        <v>0</v>
      </c>
      <c r="BH323" s="32">
        <f>ROUND(VLOOKUP($B323,'3.ข้อมูลงบทดลองปัจจุบัน'!$A$5:$CL$846,59,0),2)</f>
        <v>0</v>
      </c>
      <c r="BI323" s="32">
        <f>ROUND(VLOOKUP($B323,'3.ข้อมูลงบทดลองปัจจุบัน'!$A$5:$CL$846,60,0),2)</f>
        <v>0</v>
      </c>
      <c r="BJ323" s="32">
        <f>ROUND(VLOOKUP($B323,'3.ข้อมูลงบทดลองปัจจุบัน'!$A$5:$CL$846,61,0),2)</f>
        <v>0</v>
      </c>
      <c r="BK323" s="32">
        <f>ROUND(VLOOKUP($B323,'3.ข้อมูลงบทดลองปัจจุบัน'!$A$5:$CL$846,62,0),2)</f>
        <v>0</v>
      </c>
      <c r="BL323" s="32">
        <f>ROUND(VLOOKUP($B323,'3.ข้อมูลงบทดลองปัจจุบัน'!$A$5:$CL$846,63,0),2)</f>
        <v>0</v>
      </c>
      <c r="BM323" s="32">
        <f>ROUND(VLOOKUP($B323,'3.ข้อมูลงบทดลองปัจจุบัน'!$A$5:$CL$846,64,0),2)</f>
        <v>0</v>
      </c>
      <c r="BN323" s="32">
        <f>ROUND(VLOOKUP($B323,'3.ข้อมูลงบทดลองปัจจุบัน'!$A$5:$CL$846,65,0),2)</f>
        <v>0</v>
      </c>
      <c r="BO323" s="32">
        <f>ROUND(VLOOKUP($B323,'3.ข้อมูลงบทดลองปัจจุบัน'!$A$5:$CL$846,66,0),2)</f>
        <v>0</v>
      </c>
      <c r="BP323" s="32">
        <f>ROUND(VLOOKUP($B323,'3.ข้อมูลงบทดลองปัจจุบัน'!$A$5:$CL$846,67,0),2)</f>
        <v>0</v>
      </c>
      <c r="BQ323" s="32">
        <f>ROUND(VLOOKUP($B323,'3.ข้อมูลงบทดลองปัจจุบัน'!$A$5:$CL$846,68,0),2)</f>
        <v>0</v>
      </c>
      <c r="BR323" s="32">
        <f>ROUND(VLOOKUP($B323,'3.ข้อมูลงบทดลองปัจจุบัน'!$A$5:$CL$846,69,0),2)</f>
        <v>0</v>
      </c>
      <c r="BS323" s="32">
        <f>ROUND(VLOOKUP($B323,'3.ข้อมูลงบทดลองปัจจุบัน'!$A$5:$CL$846,70,0),2)</f>
        <v>0</v>
      </c>
      <c r="BT323" s="32">
        <f>ROUND(VLOOKUP($B323,'3.ข้อมูลงบทดลองปัจจุบัน'!$A$5:$CL$846,71,0),2)</f>
        <v>0</v>
      </c>
      <c r="BU323" s="32">
        <f>ROUND(VLOOKUP($B323,'3.ข้อมูลงบทดลองปัจจุบัน'!$A$5:$CL$846,72,0),2)</f>
        <v>0</v>
      </c>
      <c r="BV323" s="32">
        <f>ROUND(VLOOKUP($B323,'3.ข้อมูลงบทดลองปัจจุบัน'!$A$5:$CL$846,73,0),2)</f>
        <v>0</v>
      </c>
      <c r="BW323" s="32">
        <f>ROUND(VLOOKUP($B323,'3.ข้อมูลงบทดลองปัจจุบัน'!$A$5:$CL$846,74,0),2)</f>
        <v>0</v>
      </c>
      <c r="BX323" s="32">
        <f>ROUND(VLOOKUP($B323,'3.ข้อมูลงบทดลองปัจจุบัน'!$A$5:$CL$846,75,0),2)</f>
        <v>0</v>
      </c>
      <c r="BY323" s="32">
        <f>ROUND(VLOOKUP($B323,'3.ข้อมูลงบทดลองปัจจุบัน'!$A$5:$CL$846,76,0),2)</f>
        <v>0</v>
      </c>
      <c r="BZ323" s="32">
        <f>ROUND(VLOOKUP($B323,'3.ข้อมูลงบทดลองปัจจุบัน'!$A$5:$CL$846,77,0),2)</f>
        <v>0</v>
      </c>
      <c r="CA323" s="32">
        <f>ROUND(VLOOKUP($B323,'3.ข้อมูลงบทดลองปัจจุบัน'!$A$5:$CL$846,78,0),2)</f>
        <v>0</v>
      </c>
      <c r="CB323" s="32">
        <f>ROUND(VLOOKUP($B323,'3.ข้อมูลงบทดลองปัจจุบัน'!$A$5:$CL$846,79,0),2)</f>
        <v>0</v>
      </c>
      <c r="CC323" s="32">
        <f>ROUND(VLOOKUP($B323,'3.ข้อมูลงบทดลองปัจจุบัน'!$A$5:$CL$846,80,0),2)</f>
        <v>0</v>
      </c>
      <c r="CD323" s="32">
        <f>ROUND(VLOOKUP($B323,'3.ข้อมูลงบทดลองปัจจุบัน'!$A$5:$CL$846,81,0),2)</f>
        <v>0</v>
      </c>
      <c r="CE323" s="32">
        <f>ROUND(VLOOKUP($B323,'3.ข้อมูลงบทดลองปัจจุบัน'!$A$5:$CL$846,82,0),2)</f>
        <v>0</v>
      </c>
      <c r="CF323" s="32">
        <f>ROUND(VLOOKUP($B323,'3.ข้อมูลงบทดลองปัจจุบัน'!$A$5:$CL$846,83,0),2)</f>
        <v>0</v>
      </c>
      <c r="CG323" s="32">
        <f>ROUND(VLOOKUP($B323,'3.ข้อมูลงบทดลองปัจจุบัน'!$A$5:$CL$846,84,0),2)</f>
        <v>0</v>
      </c>
      <c r="CH323" s="32">
        <f>ROUND(VLOOKUP($B323,'3.ข้อมูลงบทดลองปัจจุบัน'!$A$5:$CL$846,85,0),2)</f>
        <v>0</v>
      </c>
      <c r="CI323" s="32">
        <f>ROUND(VLOOKUP($B323,'3.ข้อมูลงบทดลองปัจจุบัน'!$A$5:$CL$846,86,0),2)</f>
        <v>0</v>
      </c>
      <c r="CJ323" s="32">
        <f>ROUND(VLOOKUP($B323,'3.ข้อมูลงบทดลองปัจจุบัน'!$A$5:$CL$846,87,0),2)</f>
        <v>0</v>
      </c>
      <c r="CK323" s="32">
        <f>ROUND(VLOOKUP($B323,'3.ข้อมูลงบทดลองปัจจุบัน'!$A$5:$CL$846,88,0),2)</f>
        <v>0</v>
      </c>
      <c r="CL323" s="32">
        <f>ROUND(VLOOKUP($B323,'3.ข้อมูลงบทดลองปัจจุบัน'!$A$5:$CL$846,89,0),2)</f>
        <v>0</v>
      </c>
      <c r="CM323" s="32">
        <f>ROUND(VLOOKUP($B323,'3.ข้อมูลงบทดลองปัจจุบัน'!$A$5:$CL$846,90,0),2)</f>
        <v>0</v>
      </c>
    </row>
    <row r="324" spans="1:93" x14ac:dyDescent="0.7">
      <c r="A324" s="119" t="s">
        <v>2332</v>
      </c>
      <c r="B324" s="101" t="s">
        <v>574</v>
      </c>
      <c r="C324" s="120" t="s">
        <v>575</v>
      </c>
      <c r="D324" s="32">
        <f>ROUND(VLOOKUP($B324,'3.ข้อมูลงบทดลองปัจจุบัน'!$A$5:$CL$846,3,0),2)</f>
        <v>0</v>
      </c>
      <c r="E324" s="32">
        <f>ROUND(VLOOKUP($B324,'3.ข้อมูลงบทดลองปัจจุบัน'!$A$5:$CL$846,4,0),2)</f>
        <v>0</v>
      </c>
      <c r="F324" s="32">
        <f>ROUND(VLOOKUP($B324,'3.ข้อมูลงบทดลองปัจจุบัน'!$A$5:$CL$846,5,0),2)</f>
        <v>0</v>
      </c>
      <c r="G324" s="32">
        <f>ROUND(VLOOKUP($B324,'3.ข้อมูลงบทดลองปัจจุบัน'!$A$5:$CL$846,6,0),2)</f>
        <v>0</v>
      </c>
      <c r="H324" s="32">
        <f>ROUND(VLOOKUP($B324,'3.ข้อมูลงบทดลองปัจจุบัน'!$A$5:$CL$846,7,0),2)</f>
        <v>0</v>
      </c>
      <c r="I324" s="32">
        <f>ROUND(VLOOKUP($B324,'3.ข้อมูลงบทดลองปัจจุบัน'!$A$5:$CL$846,8,0),2)</f>
        <v>0</v>
      </c>
      <c r="J324" s="32">
        <f>ROUND(VLOOKUP($B324,'3.ข้อมูลงบทดลองปัจจุบัน'!$A$5:$CL$846,9,0),2)</f>
        <v>0</v>
      </c>
      <c r="K324" s="32">
        <f>ROUND(VLOOKUP($B324,'3.ข้อมูลงบทดลองปัจจุบัน'!$A$5:$CL$846,10,0),2)</f>
        <v>0</v>
      </c>
      <c r="L324" s="32">
        <f>ROUND(VLOOKUP($B324,'3.ข้อมูลงบทดลองปัจจุบัน'!$A$5:$CL$846,11,0),2)</f>
        <v>0</v>
      </c>
      <c r="M324" s="32">
        <f>ROUND(VLOOKUP($B324,'3.ข้อมูลงบทดลองปัจจุบัน'!$A$5:$CL$846,12,0),2)</f>
        <v>0</v>
      </c>
      <c r="N324" s="32">
        <f>ROUND(VLOOKUP($B324,'3.ข้อมูลงบทดลองปัจจุบัน'!$A$5:$CL$846,13,0),2)</f>
        <v>0</v>
      </c>
      <c r="O324" s="32">
        <f>ROUND(VLOOKUP($B324,'3.ข้อมูลงบทดลองปัจจุบัน'!$A$5:$CL$846,14,0),2)</f>
        <v>0</v>
      </c>
      <c r="P324" s="32">
        <f>ROUND(VLOOKUP($B324,'3.ข้อมูลงบทดลองปัจจุบัน'!$A$5:$CL$846,15,0),2)</f>
        <v>0</v>
      </c>
      <c r="Q324" s="32">
        <f>ROUND(VLOOKUP($B324,'3.ข้อมูลงบทดลองปัจจุบัน'!$A$5:$CL$846,16,0),2)</f>
        <v>0</v>
      </c>
      <c r="R324" s="32">
        <f>ROUND(VLOOKUP($B324,'3.ข้อมูลงบทดลองปัจจุบัน'!$A$5:$CL$846,17,0),2)</f>
        <v>0</v>
      </c>
      <c r="S324" s="32">
        <f>ROUND(VLOOKUP($B324,'3.ข้อมูลงบทดลองปัจจุบัน'!$A$5:$CL$846,18,0),2)</f>
        <v>0</v>
      </c>
      <c r="T324" s="32">
        <f>ROUND(VLOOKUP($B324,'3.ข้อมูลงบทดลองปัจจุบัน'!$A$5:$CL$846,19,0),2)</f>
        <v>0</v>
      </c>
      <c r="U324" s="32">
        <f>ROUND(VLOOKUP($B324,'3.ข้อมูลงบทดลองปัจจุบัน'!$A$5:$CL$846,20,0),2)</f>
        <v>0</v>
      </c>
      <c r="V324" s="32">
        <f>ROUND(VLOOKUP($B324,'3.ข้อมูลงบทดลองปัจจุบัน'!$A$5:$CL$846,21,0),2)</f>
        <v>0</v>
      </c>
      <c r="W324" s="32">
        <f>ROUND(VLOOKUP($B324,'3.ข้อมูลงบทดลองปัจจุบัน'!$A$5:$CL$846,22,0),2)</f>
        <v>0</v>
      </c>
      <c r="X324" s="32">
        <f>ROUND(VLOOKUP($B324,'3.ข้อมูลงบทดลองปัจจุบัน'!$A$5:$CL$846,23,0),2)</f>
        <v>0</v>
      </c>
      <c r="Y324" s="32">
        <f>ROUND(VLOOKUP($B324,'3.ข้อมูลงบทดลองปัจจุบัน'!$A$5:$CL$846,24,0),2)</f>
        <v>0</v>
      </c>
      <c r="Z324" s="32">
        <f>ROUND(VLOOKUP($B324,'3.ข้อมูลงบทดลองปัจจุบัน'!$A$5:$CL$846,25,0),2)</f>
        <v>0</v>
      </c>
      <c r="AA324" s="32">
        <f>ROUND(VLOOKUP($B324,'3.ข้อมูลงบทดลองปัจจุบัน'!$A$5:$CL$846,26,0),2)</f>
        <v>0</v>
      </c>
      <c r="AB324" s="32">
        <f>ROUND(VLOOKUP($B324,'3.ข้อมูลงบทดลองปัจจุบัน'!$A$5:$CL$846,27,0),2)</f>
        <v>0</v>
      </c>
      <c r="AC324" s="32">
        <f>ROUND(VLOOKUP($B324,'3.ข้อมูลงบทดลองปัจจุบัน'!$A$5:$CL$846,28,0),2)</f>
        <v>0</v>
      </c>
      <c r="AD324" s="32">
        <f>ROUND(VLOOKUP($B324,'3.ข้อมูลงบทดลองปัจจุบัน'!$A$5:$CL$846,29,0),2)</f>
        <v>0</v>
      </c>
      <c r="AE324" s="32">
        <f>ROUND(VLOOKUP($B324,'3.ข้อมูลงบทดลองปัจจุบัน'!$A$5:$CL$846,30,0),2)</f>
        <v>0</v>
      </c>
      <c r="AF324" s="32">
        <f>ROUND(VLOOKUP($B324,'3.ข้อมูลงบทดลองปัจจุบัน'!$A$5:$CL$846,31,0),2)</f>
        <v>0</v>
      </c>
      <c r="AG324" s="32">
        <f>ROUND(VLOOKUP($B324,'3.ข้อมูลงบทดลองปัจจุบัน'!$A$5:$CL$846,32,0),2)</f>
        <v>0</v>
      </c>
      <c r="AH324" s="32">
        <f>ROUND(VLOOKUP($B324,'3.ข้อมูลงบทดลองปัจจุบัน'!$A$5:$CL$846,33,0),2)</f>
        <v>0</v>
      </c>
      <c r="AI324" s="32">
        <f>ROUND(VLOOKUP($B324,'3.ข้อมูลงบทดลองปัจจุบัน'!$A$5:$CL$846,34,0),2)</f>
        <v>0</v>
      </c>
      <c r="AJ324" s="32">
        <f>ROUND(VLOOKUP($B324,'3.ข้อมูลงบทดลองปัจจุบัน'!$A$5:$CL$846,35,0),2)</f>
        <v>0</v>
      </c>
      <c r="AK324" s="32">
        <f>ROUND(VLOOKUP($B324,'3.ข้อมูลงบทดลองปัจจุบัน'!$A$5:$CL$846,36,0),2)</f>
        <v>0</v>
      </c>
      <c r="AL324" s="32">
        <f>ROUND(VLOOKUP($B324,'3.ข้อมูลงบทดลองปัจจุบัน'!$A$5:$CL$846,37,0),2)</f>
        <v>0</v>
      </c>
      <c r="AM324" s="32">
        <f>ROUND(VLOOKUP($B324,'3.ข้อมูลงบทดลองปัจจุบัน'!$A$5:$CL$846,38,0),2)</f>
        <v>0</v>
      </c>
      <c r="AN324" s="32">
        <f>ROUND(VLOOKUP($B324,'3.ข้อมูลงบทดลองปัจจุบัน'!$A$5:$CL$846,39,0),2)</f>
        <v>0</v>
      </c>
      <c r="AO324" s="32">
        <f>ROUND(VLOOKUP($B324,'3.ข้อมูลงบทดลองปัจจุบัน'!$A$5:$CL$846,40,0),2)</f>
        <v>0</v>
      </c>
      <c r="AP324" s="32">
        <f>ROUND(VLOOKUP($B324,'3.ข้อมูลงบทดลองปัจจุบัน'!$A$5:$CL$846,41,0),2)</f>
        <v>0</v>
      </c>
      <c r="AQ324" s="32">
        <f>ROUND(VLOOKUP($B324,'3.ข้อมูลงบทดลองปัจจุบัน'!$A$5:$CL$846,42,0),2)</f>
        <v>0</v>
      </c>
      <c r="AR324" s="32">
        <f>ROUND(VLOOKUP($B324,'3.ข้อมูลงบทดลองปัจจุบัน'!$A$5:$CL$846,43,0),2)</f>
        <v>0</v>
      </c>
      <c r="AS324" s="32">
        <f>ROUND(VLOOKUP($B324,'3.ข้อมูลงบทดลองปัจจุบัน'!$A$5:$CL$846,44,0),2)</f>
        <v>0</v>
      </c>
      <c r="AT324" s="32">
        <f>ROUND(VLOOKUP($B324,'3.ข้อมูลงบทดลองปัจจุบัน'!$A$5:$CL$846,45,0),2)</f>
        <v>0</v>
      </c>
      <c r="AU324" s="32">
        <f>ROUND(VLOOKUP($B324,'3.ข้อมูลงบทดลองปัจจุบัน'!$A$5:$CL$846,46,0),2)</f>
        <v>0</v>
      </c>
      <c r="AV324" s="32">
        <f>ROUND(VLOOKUP($B324,'3.ข้อมูลงบทดลองปัจจุบัน'!$A$5:$CL$846,47,0),2)</f>
        <v>0</v>
      </c>
      <c r="AW324" s="32">
        <f>ROUND(VLOOKUP($B324,'3.ข้อมูลงบทดลองปัจจุบัน'!$A$5:$CL$846,48,0),2)</f>
        <v>0</v>
      </c>
      <c r="AX324" s="32">
        <f>ROUND(VLOOKUP($B324,'3.ข้อมูลงบทดลองปัจจุบัน'!$A$5:$CL$846,49,0),2)</f>
        <v>0</v>
      </c>
      <c r="AY324" s="32">
        <f>ROUND(VLOOKUP($B324,'3.ข้อมูลงบทดลองปัจจุบัน'!$A$5:$CL$846,50,0),2)</f>
        <v>0</v>
      </c>
      <c r="AZ324" s="32">
        <f>ROUND(VLOOKUP($B324,'3.ข้อมูลงบทดลองปัจจุบัน'!$A$5:$CL$846,51,0),2)</f>
        <v>25000</v>
      </c>
      <c r="BA324" s="32">
        <f>ROUND(VLOOKUP($B324,'3.ข้อมูลงบทดลองปัจจุบัน'!$A$5:$CL$846,52,0),2)</f>
        <v>0</v>
      </c>
      <c r="BB324" s="32">
        <f>ROUND(VLOOKUP($B324,'3.ข้อมูลงบทดลองปัจจุบัน'!$A$5:$CL$846,53,0),2)</f>
        <v>0</v>
      </c>
      <c r="BC324" s="32">
        <f>ROUND(VLOOKUP($B324,'3.ข้อมูลงบทดลองปัจจุบัน'!$A$5:$CL$846,54,0),2)</f>
        <v>0</v>
      </c>
      <c r="BD324" s="32">
        <f>ROUND(VLOOKUP($B324,'3.ข้อมูลงบทดลองปัจจุบัน'!$A$5:$CL$846,55,0),2)</f>
        <v>0</v>
      </c>
      <c r="BE324" s="32">
        <f>ROUND(VLOOKUP($B324,'3.ข้อมูลงบทดลองปัจจุบัน'!$A$5:$CL$846,56,0),2)</f>
        <v>0</v>
      </c>
      <c r="BF324" s="32">
        <f>ROUND(VLOOKUP($B324,'3.ข้อมูลงบทดลองปัจจุบัน'!$A$5:$CL$846,57,0),2)</f>
        <v>0</v>
      </c>
      <c r="BG324" s="32">
        <f>ROUND(VLOOKUP($B324,'3.ข้อมูลงบทดลองปัจจุบัน'!$A$5:$CL$846,58,0),2)</f>
        <v>0</v>
      </c>
      <c r="BH324" s="32">
        <f>ROUND(VLOOKUP($B324,'3.ข้อมูลงบทดลองปัจจุบัน'!$A$5:$CL$846,59,0),2)</f>
        <v>0</v>
      </c>
      <c r="BI324" s="32">
        <f>ROUND(VLOOKUP($B324,'3.ข้อมูลงบทดลองปัจจุบัน'!$A$5:$CL$846,60,0),2)</f>
        <v>0</v>
      </c>
      <c r="BJ324" s="32">
        <f>ROUND(VLOOKUP($B324,'3.ข้อมูลงบทดลองปัจจุบัน'!$A$5:$CL$846,61,0),2)</f>
        <v>0</v>
      </c>
      <c r="BK324" s="32">
        <f>ROUND(VLOOKUP($B324,'3.ข้อมูลงบทดลองปัจจุบัน'!$A$5:$CL$846,62,0),2)</f>
        <v>0</v>
      </c>
      <c r="BL324" s="32">
        <f>ROUND(VLOOKUP($B324,'3.ข้อมูลงบทดลองปัจจุบัน'!$A$5:$CL$846,63,0),2)</f>
        <v>0</v>
      </c>
      <c r="BM324" s="32">
        <f>ROUND(VLOOKUP($B324,'3.ข้อมูลงบทดลองปัจจุบัน'!$A$5:$CL$846,64,0),2)</f>
        <v>0</v>
      </c>
      <c r="BN324" s="32">
        <f>ROUND(VLOOKUP($B324,'3.ข้อมูลงบทดลองปัจจุบัน'!$A$5:$CL$846,65,0),2)</f>
        <v>0</v>
      </c>
      <c r="BO324" s="32">
        <f>ROUND(VLOOKUP($B324,'3.ข้อมูลงบทดลองปัจจุบัน'!$A$5:$CL$846,66,0),2)</f>
        <v>0</v>
      </c>
      <c r="BP324" s="32">
        <f>ROUND(VLOOKUP($B324,'3.ข้อมูลงบทดลองปัจจุบัน'!$A$5:$CL$846,67,0),2)</f>
        <v>0</v>
      </c>
      <c r="BQ324" s="32">
        <f>ROUND(VLOOKUP($B324,'3.ข้อมูลงบทดลองปัจจุบัน'!$A$5:$CL$846,68,0),2)</f>
        <v>0</v>
      </c>
      <c r="BR324" s="32">
        <f>ROUND(VLOOKUP($B324,'3.ข้อมูลงบทดลองปัจจุบัน'!$A$5:$CL$846,69,0),2)</f>
        <v>0</v>
      </c>
      <c r="BS324" s="32">
        <f>ROUND(VLOOKUP($B324,'3.ข้อมูลงบทดลองปัจจุบัน'!$A$5:$CL$846,70,0),2)</f>
        <v>10000</v>
      </c>
      <c r="BT324" s="32">
        <f>ROUND(VLOOKUP($B324,'3.ข้อมูลงบทดลองปัจจุบัน'!$A$5:$CL$846,71,0),2)</f>
        <v>0</v>
      </c>
      <c r="BU324" s="32">
        <f>ROUND(VLOOKUP($B324,'3.ข้อมูลงบทดลองปัจจุบัน'!$A$5:$CL$846,72,0),2)</f>
        <v>0</v>
      </c>
      <c r="BV324" s="32">
        <f>ROUND(VLOOKUP($B324,'3.ข้อมูลงบทดลองปัจจุบัน'!$A$5:$CL$846,73,0),2)</f>
        <v>0</v>
      </c>
      <c r="BW324" s="32">
        <f>ROUND(VLOOKUP($B324,'3.ข้อมูลงบทดลองปัจจุบัน'!$A$5:$CL$846,74,0),2)</f>
        <v>0</v>
      </c>
      <c r="BX324" s="32">
        <f>ROUND(VLOOKUP($B324,'3.ข้อมูลงบทดลองปัจจุบัน'!$A$5:$CL$846,75,0),2)</f>
        <v>0</v>
      </c>
      <c r="BY324" s="32">
        <f>ROUND(VLOOKUP($B324,'3.ข้อมูลงบทดลองปัจจุบัน'!$A$5:$CL$846,76,0),2)</f>
        <v>0</v>
      </c>
      <c r="BZ324" s="32">
        <f>ROUND(VLOOKUP($B324,'3.ข้อมูลงบทดลองปัจจุบัน'!$A$5:$CL$846,77,0),2)</f>
        <v>0</v>
      </c>
      <c r="CA324" s="32">
        <f>ROUND(VLOOKUP($B324,'3.ข้อมูลงบทดลองปัจจุบัน'!$A$5:$CL$846,78,0),2)</f>
        <v>0</v>
      </c>
      <c r="CB324" s="32">
        <f>ROUND(VLOOKUP($B324,'3.ข้อมูลงบทดลองปัจจุบัน'!$A$5:$CL$846,79,0),2)</f>
        <v>0</v>
      </c>
      <c r="CC324" s="32">
        <f>ROUND(VLOOKUP($B324,'3.ข้อมูลงบทดลองปัจจุบัน'!$A$5:$CL$846,80,0),2)</f>
        <v>0</v>
      </c>
      <c r="CD324" s="32">
        <f>ROUND(VLOOKUP($B324,'3.ข้อมูลงบทดลองปัจจุบัน'!$A$5:$CL$846,81,0),2)</f>
        <v>0</v>
      </c>
      <c r="CE324" s="32">
        <f>ROUND(VLOOKUP($B324,'3.ข้อมูลงบทดลองปัจจุบัน'!$A$5:$CL$846,82,0),2)</f>
        <v>0</v>
      </c>
      <c r="CF324" s="32">
        <f>ROUND(VLOOKUP($B324,'3.ข้อมูลงบทดลองปัจจุบัน'!$A$5:$CL$846,83,0),2)</f>
        <v>0</v>
      </c>
      <c r="CG324" s="32">
        <f>ROUND(VLOOKUP($B324,'3.ข้อมูลงบทดลองปัจจุบัน'!$A$5:$CL$846,84,0),2)</f>
        <v>0</v>
      </c>
      <c r="CH324" s="32">
        <f>ROUND(VLOOKUP($B324,'3.ข้อมูลงบทดลองปัจจุบัน'!$A$5:$CL$846,85,0),2)</f>
        <v>0</v>
      </c>
      <c r="CI324" s="32">
        <f>ROUND(VLOOKUP($B324,'3.ข้อมูลงบทดลองปัจจุบัน'!$A$5:$CL$846,86,0),2)</f>
        <v>0</v>
      </c>
      <c r="CJ324" s="32">
        <f>ROUND(VLOOKUP($B324,'3.ข้อมูลงบทดลองปัจจุบัน'!$A$5:$CL$846,87,0),2)</f>
        <v>0</v>
      </c>
      <c r="CK324" s="32">
        <f>ROUND(VLOOKUP($B324,'3.ข้อมูลงบทดลองปัจจุบัน'!$A$5:$CL$846,88,0),2)</f>
        <v>0</v>
      </c>
      <c r="CL324" s="32">
        <f>ROUND(VLOOKUP($B324,'3.ข้อมูลงบทดลองปัจจุบัน'!$A$5:$CL$846,89,0),2)</f>
        <v>0</v>
      </c>
      <c r="CM324" s="32">
        <f>ROUND(VLOOKUP($B324,'3.ข้อมูลงบทดลองปัจจุบัน'!$A$5:$CL$846,90,0),2)</f>
        <v>0</v>
      </c>
    </row>
    <row r="325" spans="1:93" x14ac:dyDescent="0.7">
      <c r="A325" s="119" t="s">
        <v>2332</v>
      </c>
      <c r="B325" s="101" t="s">
        <v>576</v>
      </c>
      <c r="C325" s="120" t="s">
        <v>577</v>
      </c>
      <c r="D325" s="32">
        <f>ROUND(VLOOKUP($B325,'3.ข้อมูลงบทดลองปัจจุบัน'!$A$5:$CL$846,3,0),2)</f>
        <v>0</v>
      </c>
      <c r="E325" s="32">
        <f>ROUND(VLOOKUP($B325,'3.ข้อมูลงบทดลองปัจจุบัน'!$A$5:$CL$846,4,0),2)</f>
        <v>0</v>
      </c>
      <c r="F325" s="32">
        <f>ROUND(VLOOKUP($B325,'3.ข้อมูลงบทดลองปัจจุบัน'!$A$5:$CL$846,5,0),2)</f>
        <v>0</v>
      </c>
      <c r="G325" s="32">
        <f>ROUND(VLOOKUP($B325,'3.ข้อมูลงบทดลองปัจจุบัน'!$A$5:$CL$846,6,0),2)</f>
        <v>30000</v>
      </c>
      <c r="H325" s="32">
        <f>ROUND(VLOOKUP($B325,'3.ข้อมูลงบทดลองปัจจุบัน'!$A$5:$CL$846,7,0),2)</f>
        <v>0</v>
      </c>
      <c r="I325" s="32">
        <f>ROUND(VLOOKUP($B325,'3.ข้อมูลงบทดลองปัจจุบัน'!$A$5:$CL$846,8,0),2)</f>
        <v>0</v>
      </c>
      <c r="J325" s="32">
        <f>ROUND(VLOOKUP($B325,'3.ข้อมูลงบทดลองปัจจุบัน'!$A$5:$CL$846,9,0),2)</f>
        <v>0</v>
      </c>
      <c r="K325" s="32">
        <f>ROUND(VLOOKUP($B325,'3.ข้อมูลงบทดลองปัจจุบัน'!$A$5:$CL$846,10,0),2)</f>
        <v>0</v>
      </c>
      <c r="L325" s="32">
        <f>ROUND(VLOOKUP($B325,'3.ข้อมูลงบทดลองปัจจุบัน'!$A$5:$CL$846,11,0),2)</f>
        <v>0</v>
      </c>
      <c r="M325" s="32">
        <f>ROUND(VLOOKUP($B325,'3.ข้อมูลงบทดลองปัจจุบัน'!$A$5:$CL$846,12,0),2)</f>
        <v>0</v>
      </c>
      <c r="N325" s="32">
        <f>ROUND(VLOOKUP($B325,'3.ข้อมูลงบทดลองปัจจุบัน'!$A$5:$CL$846,13,0),2)</f>
        <v>0</v>
      </c>
      <c r="O325" s="32">
        <f>ROUND(VLOOKUP($B325,'3.ข้อมูลงบทดลองปัจจุบัน'!$A$5:$CL$846,14,0),2)</f>
        <v>0</v>
      </c>
      <c r="P325" s="32">
        <f>ROUND(VLOOKUP($B325,'3.ข้อมูลงบทดลองปัจจุบัน'!$A$5:$CL$846,15,0),2)</f>
        <v>0</v>
      </c>
      <c r="Q325" s="32">
        <f>ROUND(VLOOKUP($B325,'3.ข้อมูลงบทดลองปัจจุบัน'!$A$5:$CL$846,16,0),2)</f>
        <v>0</v>
      </c>
      <c r="R325" s="32">
        <f>ROUND(VLOOKUP($B325,'3.ข้อมูลงบทดลองปัจจุบัน'!$A$5:$CL$846,17,0),2)</f>
        <v>0</v>
      </c>
      <c r="S325" s="32">
        <f>ROUND(VLOOKUP($B325,'3.ข้อมูลงบทดลองปัจจุบัน'!$A$5:$CL$846,18,0),2)</f>
        <v>0</v>
      </c>
      <c r="T325" s="32">
        <f>ROUND(VLOOKUP($B325,'3.ข้อมูลงบทดลองปัจจุบัน'!$A$5:$CL$846,19,0),2)</f>
        <v>0</v>
      </c>
      <c r="U325" s="32">
        <f>ROUND(VLOOKUP($B325,'3.ข้อมูลงบทดลองปัจจุบัน'!$A$5:$CL$846,20,0),2)</f>
        <v>0</v>
      </c>
      <c r="V325" s="32">
        <f>ROUND(VLOOKUP($B325,'3.ข้อมูลงบทดลองปัจจุบัน'!$A$5:$CL$846,21,0),2)</f>
        <v>0</v>
      </c>
      <c r="W325" s="32">
        <f>ROUND(VLOOKUP($B325,'3.ข้อมูลงบทดลองปัจจุบัน'!$A$5:$CL$846,22,0),2)</f>
        <v>0</v>
      </c>
      <c r="X325" s="32">
        <f>ROUND(VLOOKUP($B325,'3.ข้อมูลงบทดลองปัจจุบัน'!$A$5:$CL$846,23,0),2)</f>
        <v>0</v>
      </c>
      <c r="Y325" s="32">
        <f>ROUND(VLOOKUP($B325,'3.ข้อมูลงบทดลองปัจจุบัน'!$A$5:$CL$846,24,0),2)</f>
        <v>0</v>
      </c>
      <c r="Z325" s="32">
        <f>ROUND(VLOOKUP($B325,'3.ข้อมูลงบทดลองปัจจุบัน'!$A$5:$CL$846,25,0),2)</f>
        <v>0</v>
      </c>
      <c r="AA325" s="32">
        <f>ROUND(VLOOKUP($B325,'3.ข้อมูลงบทดลองปัจจุบัน'!$A$5:$CL$846,26,0),2)</f>
        <v>0</v>
      </c>
      <c r="AB325" s="32">
        <f>ROUND(VLOOKUP($B325,'3.ข้อมูลงบทดลองปัจจุบัน'!$A$5:$CL$846,27,0),2)</f>
        <v>0</v>
      </c>
      <c r="AC325" s="32">
        <f>ROUND(VLOOKUP($B325,'3.ข้อมูลงบทดลองปัจจุบัน'!$A$5:$CL$846,28,0),2)</f>
        <v>0</v>
      </c>
      <c r="AD325" s="32">
        <f>ROUND(VLOOKUP($B325,'3.ข้อมูลงบทดลองปัจจุบัน'!$A$5:$CL$846,29,0),2)</f>
        <v>0</v>
      </c>
      <c r="AE325" s="32">
        <f>ROUND(VLOOKUP($B325,'3.ข้อมูลงบทดลองปัจจุบัน'!$A$5:$CL$846,30,0),2)</f>
        <v>0</v>
      </c>
      <c r="AF325" s="32">
        <f>ROUND(VLOOKUP($B325,'3.ข้อมูลงบทดลองปัจจุบัน'!$A$5:$CL$846,31,0),2)</f>
        <v>0</v>
      </c>
      <c r="AG325" s="32">
        <f>ROUND(VLOOKUP($B325,'3.ข้อมูลงบทดลองปัจจุบัน'!$A$5:$CL$846,32,0),2)</f>
        <v>0</v>
      </c>
      <c r="AH325" s="32">
        <f>ROUND(VLOOKUP($B325,'3.ข้อมูลงบทดลองปัจจุบัน'!$A$5:$CL$846,33,0),2)</f>
        <v>0</v>
      </c>
      <c r="AI325" s="32">
        <f>ROUND(VLOOKUP($B325,'3.ข้อมูลงบทดลองปัจจุบัน'!$A$5:$CL$846,34,0),2)</f>
        <v>0</v>
      </c>
      <c r="AJ325" s="32">
        <f>ROUND(VLOOKUP($B325,'3.ข้อมูลงบทดลองปัจจุบัน'!$A$5:$CL$846,35,0),2)</f>
        <v>0</v>
      </c>
      <c r="AK325" s="32">
        <f>ROUND(VLOOKUP($B325,'3.ข้อมูลงบทดลองปัจจุบัน'!$A$5:$CL$846,36,0),2)</f>
        <v>0</v>
      </c>
      <c r="AL325" s="32">
        <f>ROUND(VLOOKUP($B325,'3.ข้อมูลงบทดลองปัจจุบัน'!$A$5:$CL$846,37,0),2)</f>
        <v>0</v>
      </c>
      <c r="AM325" s="32">
        <f>ROUND(VLOOKUP($B325,'3.ข้อมูลงบทดลองปัจจุบัน'!$A$5:$CL$846,38,0),2)</f>
        <v>30000</v>
      </c>
      <c r="AN325" s="32">
        <f>ROUND(VLOOKUP($B325,'3.ข้อมูลงบทดลองปัจจุบัน'!$A$5:$CL$846,39,0),2)</f>
        <v>0</v>
      </c>
      <c r="AO325" s="32">
        <f>ROUND(VLOOKUP($B325,'3.ข้อมูลงบทดลองปัจจุบัน'!$A$5:$CL$846,40,0),2)</f>
        <v>0</v>
      </c>
      <c r="AP325" s="32">
        <f>ROUND(VLOOKUP($B325,'3.ข้อมูลงบทดลองปัจจุบัน'!$A$5:$CL$846,41,0),2)</f>
        <v>0</v>
      </c>
      <c r="AQ325" s="32">
        <f>ROUND(VLOOKUP($B325,'3.ข้อมูลงบทดลองปัจจุบัน'!$A$5:$CL$846,42,0),2)</f>
        <v>49000</v>
      </c>
      <c r="AR325" s="32">
        <f>ROUND(VLOOKUP($B325,'3.ข้อมูลงบทดลองปัจจุบัน'!$A$5:$CL$846,43,0),2)</f>
        <v>0</v>
      </c>
      <c r="AS325" s="32">
        <f>ROUND(VLOOKUP($B325,'3.ข้อมูลงบทดลองปัจจุบัน'!$A$5:$CL$846,44,0),2)</f>
        <v>0</v>
      </c>
      <c r="AT325" s="32">
        <f>ROUND(VLOOKUP($B325,'3.ข้อมูลงบทดลองปัจจุบัน'!$A$5:$CL$846,45,0),2)</f>
        <v>0</v>
      </c>
      <c r="AU325" s="32">
        <f>ROUND(VLOOKUP($B325,'3.ข้อมูลงบทดลองปัจจุบัน'!$A$5:$CL$846,46,0),2)</f>
        <v>0</v>
      </c>
      <c r="AV325" s="32">
        <f>ROUND(VLOOKUP($B325,'3.ข้อมูลงบทดลองปัจจุบัน'!$A$5:$CL$846,47,0),2)</f>
        <v>0</v>
      </c>
      <c r="AW325" s="32">
        <f>ROUND(VLOOKUP($B325,'3.ข้อมูลงบทดลองปัจจุบัน'!$A$5:$CL$846,48,0),2)</f>
        <v>0</v>
      </c>
      <c r="AX325" s="32">
        <f>ROUND(VLOOKUP($B325,'3.ข้อมูลงบทดลองปัจจุบัน'!$A$5:$CL$846,49,0),2)</f>
        <v>0</v>
      </c>
      <c r="AY325" s="32">
        <f>ROUND(VLOOKUP($B325,'3.ข้อมูลงบทดลองปัจจุบัน'!$A$5:$CL$846,50,0),2)</f>
        <v>0</v>
      </c>
      <c r="AZ325" s="32">
        <f>ROUND(VLOOKUP($B325,'3.ข้อมูลงบทดลองปัจจุบัน'!$A$5:$CL$846,51,0),2)</f>
        <v>0</v>
      </c>
      <c r="BA325" s="32">
        <f>ROUND(VLOOKUP($B325,'3.ข้อมูลงบทดลองปัจจุบัน'!$A$5:$CL$846,52,0),2)</f>
        <v>0</v>
      </c>
      <c r="BB325" s="32">
        <f>ROUND(VLOOKUP($B325,'3.ข้อมูลงบทดลองปัจจุบัน'!$A$5:$CL$846,53,0),2)</f>
        <v>0</v>
      </c>
      <c r="BC325" s="32">
        <f>ROUND(VLOOKUP($B325,'3.ข้อมูลงบทดลองปัจจุบัน'!$A$5:$CL$846,54,0),2)</f>
        <v>0</v>
      </c>
      <c r="BD325" s="32">
        <f>ROUND(VLOOKUP($B325,'3.ข้อมูลงบทดลองปัจจุบัน'!$A$5:$CL$846,55,0),2)</f>
        <v>0</v>
      </c>
      <c r="BE325" s="32">
        <f>ROUND(VLOOKUP($B325,'3.ข้อมูลงบทดลองปัจจุบัน'!$A$5:$CL$846,56,0),2)</f>
        <v>0</v>
      </c>
      <c r="BF325" s="32">
        <f>ROUND(VLOOKUP($B325,'3.ข้อมูลงบทดลองปัจจุบัน'!$A$5:$CL$846,57,0),2)</f>
        <v>0</v>
      </c>
      <c r="BG325" s="32">
        <f>ROUND(VLOOKUP($B325,'3.ข้อมูลงบทดลองปัจจุบัน'!$A$5:$CL$846,58,0),2)</f>
        <v>0</v>
      </c>
      <c r="BH325" s="32">
        <f>ROUND(VLOOKUP($B325,'3.ข้อมูลงบทดลองปัจจุบัน'!$A$5:$CL$846,59,0),2)</f>
        <v>1500</v>
      </c>
      <c r="BI325" s="32">
        <f>ROUND(VLOOKUP($B325,'3.ข้อมูลงบทดลองปัจจุบัน'!$A$5:$CL$846,60,0),2)</f>
        <v>0</v>
      </c>
      <c r="BJ325" s="32">
        <f>ROUND(VLOOKUP($B325,'3.ข้อมูลงบทดลองปัจจุบัน'!$A$5:$CL$846,61,0),2)</f>
        <v>0</v>
      </c>
      <c r="BK325" s="32">
        <f>ROUND(VLOOKUP($B325,'3.ข้อมูลงบทดลองปัจจุบัน'!$A$5:$CL$846,62,0),2)</f>
        <v>0</v>
      </c>
      <c r="BL325" s="32">
        <f>ROUND(VLOOKUP($B325,'3.ข้อมูลงบทดลองปัจจุบัน'!$A$5:$CL$846,63,0),2)</f>
        <v>0</v>
      </c>
      <c r="BM325" s="32">
        <f>ROUND(VLOOKUP($B325,'3.ข้อมูลงบทดลองปัจจุบัน'!$A$5:$CL$846,64,0),2)</f>
        <v>0</v>
      </c>
      <c r="BN325" s="32">
        <f>ROUND(VLOOKUP($B325,'3.ข้อมูลงบทดลองปัจจุบัน'!$A$5:$CL$846,65,0),2)</f>
        <v>0</v>
      </c>
      <c r="BO325" s="32">
        <f>ROUND(VLOOKUP($B325,'3.ข้อมูลงบทดลองปัจจุบัน'!$A$5:$CL$846,66,0),2)</f>
        <v>0</v>
      </c>
      <c r="BP325" s="32">
        <f>ROUND(VLOOKUP($B325,'3.ข้อมูลงบทดลองปัจจุบัน'!$A$5:$CL$846,67,0),2)</f>
        <v>0</v>
      </c>
      <c r="BQ325" s="32">
        <f>ROUND(VLOOKUP($B325,'3.ข้อมูลงบทดลองปัจจุบัน'!$A$5:$CL$846,68,0),2)</f>
        <v>0</v>
      </c>
      <c r="BR325" s="32">
        <f>ROUND(VLOOKUP($B325,'3.ข้อมูลงบทดลองปัจจุบัน'!$A$5:$CL$846,69,0),2)</f>
        <v>0</v>
      </c>
      <c r="BS325" s="32">
        <f>ROUND(VLOOKUP($B325,'3.ข้อมูลงบทดลองปัจจุบัน'!$A$5:$CL$846,70,0),2)</f>
        <v>0</v>
      </c>
      <c r="BT325" s="32">
        <f>ROUND(VLOOKUP($B325,'3.ข้อมูลงบทดลองปัจจุบัน'!$A$5:$CL$846,71,0),2)</f>
        <v>0</v>
      </c>
      <c r="BU325" s="32">
        <f>ROUND(VLOOKUP($B325,'3.ข้อมูลงบทดลองปัจจุบัน'!$A$5:$CL$846,72,0),2)</f>
        <v>0</v>
      </c>
      <c r="BV325" s="32">
        <f>ROUND(VLOOKUP($B325,'3.ข้อมูลงบทดลองปัจจุบัน'!$A$5:$CL$846,73,0),2)</f>
        <v>0</v>
      </c>
      <c r="BW325" s="32">
        <f>ROUND(VLOOKUP($B325,'3.ข้อมูลงบทดลองปัจจุบัน'!$A$5:$CL$846,74,0),2)</f>
        <v>0</v>
      </c>
      <c r="BX325" s="32">
        <f>ROUND(VLOOKUP($B325,'3.ข้อมูลงบทดลองปัจจุบัน'!$A$5:$CL$846,75,0),2)</f>
        <v>0</v>
      </c>
      <c r="BY325" s="32">
        <f>ROUND(VLOOKUP($B325,'3.ข้อมูลงบทดลองปัจจุบัน'!$A$5:$CL$846,76,0),2)</f>
        <v>0</v>
      </c>
      <c r="BZ325" s="32">
        <f>ROUND(VLOOKUP($B325,'3.ข้อมูลงบทดลองปัจจุบัน'!$A$5:$CL$846,77,0),2)</f>
        <v>0</v>
      </c>
      <c r="CA325" s="32">
        <f>ROUND(VLOOKUP($B325,'3.ข้อมูลงบทดลองปัจจุบัน'!$A$5:$CL$846,78,0),2)</f>
        <v>27700</v>
      </c>
      <c r="CB325" s="32">
        <f>ROUND(VLOOKUP($B325,'3.ข้อมูลงบทดลองปัจจุบัน'!$A$5:$CL$846,79,0),2)</f>
        <v>0</v>
      </c>
      <c r="CC325" s="32">
        <f>ROUND(VLOOKUP($B325,'3.ข้อมูลงบทดลองปัจจุบัน'!$A$5:$CL$846,80,0),2)</f>
        <v>0</v>
      </c>
      <c r="CD325" s="32">
        <f>ROUND(VLOOKUP($B325,'3.ข้อมูลงบทดลองปัจจุบัน'!$A$5:$CL$846,81,0),2)</f>
        <v>0</v>
      </c>
      <c r="CE325" s="32">
        <f>ROUND(VLOOKUP($B325,'3.ข้อมูลงบทดลองปัจจุบัน'!$A$5:$CL$846,82,0),2)</f>
        <v>0</v>
      </c>
      <c r="CF325" s="32">
        <f>ROUND(VLOOKUP($B325,'3.ข้อมูลงบทดลองปัจจุบัน'!$A$5:$CL$846,83,0),2)</f>
        <v>0</v>
      </c>
      <c r="CG325" s="32">
        <f>ROUND(VLOOKUP($B325,'3.ข้อมูลงบทดลองปัจจุบัน'!$A$5:$CL$846,84,0),2)</f>
        <v>0</v>
      </c>
      <c r="CH325" s="32">
        <f>ROUND(VLOOKUP($B325,'3.ข้อมูลงบทดลองปัจจุบัน'!$A$5:$CL$846,85,0),2)</f>
        <v>0</v>
      </c>
      <c r="CI325" s="32">
        <f>ROUND(VLOOKUP($B325,'3.ข้อมูลงบทดลองปัจจุบัน'!$A$5:$CL$846,86,0),2)</f>
        <v>0</v>
      </c>
      <c r="CJ325" s="32">
        <f>ROUND(VLOOKUP($B325,'3.ข้อมูลงบทดลองปัจจุบัน'!$A$5:$CL$846,87,0),2)</f>
        <v>0</v>
      </c>
      <c r="CK325" s="32">
        <f>ROUND(VLOOKUP($B325,'3.ข้อมูลงบทดลองปัจจุบัน'!$A$5:$CL$846,88,0),2)</f>
        <v>0</v>
      </c>
      <c r="CL325" s="32">
        <f>ROUND(VLOOKUP($B325,'3.ข้อมูลงบทดลองปัจจุบัน'!$A$5:$CL$846,89,0),2)</f>
        <v>0</v>
      </c>
      <c r="CM325" s="32">
        <f>ROUND(VLOOKUP($B325,'3.ข้อมูลงบทดลองปัจจุบัน'!$A$5:$CL$846,90,0),2)</f>
        <v>0</v>
      </c>
    </row>
    <row r="326" spans="1:93" x14ac:dyDescent="0.7">
      <c r="A326" s="119" t="s">
        <v>2332</v>
      </c>
      <c r="B326" s="101" t="s">
        <v>578</v>
      </c>
      <c r="C326" s="120" t="s">
        <v>579</v>
      </c>
      <c r="D326" s="32">
        <f>ROUND(VLOOKUP($B326,'3.ข้อมูลงบทดลองปัจจุบัน'!$A$5:$CL$846,3,0),2)</f>
        <v>0</v>
      </c>
      <c r="E326" s="32">
        <f>ROUND(VLOOKUP($B326,'3.ข้อมูลงบทดลองปัจจุบัน'!$A$5:$CL$846,4,0),2)</f>
        <v>75000</v>
      </c>
      <c r="F326" s="32">
        <f>ROUND(VLOOKUP($B326,'3.ข้อมูลงบทดลองปัจจุบัน'!$A$5:$CL$846,5,0),2)</f>
        <v>377400</v>
      </c>
      <c r="G326" s="32">
        <f>ROUND(VLOOKUP($B326,'3.ข้อมูลงบทดลองปัจจุบัน'!$A$5:$CL$846,6,0),2)</f>
        <v>556055</v>
      </c>
      <c r="H326" s="32">
        <f>ROUND(VLOOKUP($B326,'3.ข้อมูลงบทดลองปัจจุบัน'!$A$5:$CL$846,7,0),2)</f>
        <v>0</v>
      </c>
      <c r="I326" s="32">
        <f>ROUND(VLOOKUP($B326,'3.ข้อมูลงบทดลองปัจจุบัน'!$A$5:$CL$846,8,0),2)</f>
        <v>818116</v>
      </c>
      <c r="J326" s="32">
        <f>ROUND(VLOOKUP($B326,'3.ข้อมูลงบทดลองปัจจุบัน'!$A$5:$CL$846,9,0),2)</f>
        <v>48000</v>
      </c>
      <c r="K326" s="32">
        <f>ROUND(VLOOKUP($B326,'3.ข้อมูลงบทดลองปัจจุบัน'!$A$5:$CL$846,10,0),2)</f>
        <v>0</v>
      </c>
      <c r="L326" s="32">
        <f>ROUND(VLOOKUP($B326,'3.ข้อมูลงบทดลองปัจจุบัน'!$A$5:$CL$846,11,0),2)</f>
        <v>0</v>
      </c>
      <c r="M326" s="32">
        <f>ROUND(VLOOKUP($B326,'3.ข้อมูลงบทดลองปัจจุบัน'!$A$5:$CL$846,12,0),2)</f>
        <v>500000</v>
      </c>
      <c r="N326" s="32">
        <f>ROUND(VLOOKUP($B326,'3.ข้อมูลงบทดลองปัจจุบัน'!$A$5:$CL$846,13,0),2)</f>
        <v>283470</v>
      </c>
      <c r="O326" s="32">
        <f>ROUND(VLOOKUP($B326,'3.ข้อมูลงบทดลองปัจจุบัน'!$A$5:$CL$846,14,0),2)</f>
        <v>0</v>
      </c>
      <c r="P326" s="32">
        <f>ROUND(VLOOKUP($B326,'3.ข้อมูลงบทดลองปัจจุบัน'!$A$5:$CL$846,15,0),2)</f>
        <v>615175</v>
      </c>
      <c r="Q326" s="32">
        <f>ROUND(VLOOKUP($B326,'3.ข้อมูลงบทดลองปัจจุบัน'!$A$5:$CL$846,16,0),2)</f>
        <v>425118.7</v>
      </c>
      <c r="R326" s="32">
        <f>ROUND(VLOOKUP($B326,'3.ข้อมูลงบทดลองปัจจุบัน'!$A$5:$CL$846,17,0),2)</f>
        <v>667280</v>
      </c>
      <c r="S326" s="32">
        <f>ROUND(VLOOKUP($B326,'3.ข้อมูลงบทดลองปัจจุบัน'!$A$5:$CL$846,18,0),2)</f>
        <v>173000</v>
      </c>
      <c r="T326" s="32">
        <f>ROUND(VLOOKUP($B326,'3.ข้อมูลงบทดลองปัจจุบัน'!$A$5:$CL$846,19,0),2)</f>
        <v>432147</v>
      </c>
      <c r="U326" s="32">
        <f>ROUND(VLOOKUP($B326,'3.ข้อมูลงบทดลองปัจจุบัน'!$A$5:$CL$846,20,0),2)</f>
        <v>98000</v>
      </c>
      <c r="V326" s="32">
        <f>ROUND(VLOOKUP($B326,'3.ข้อมูลงบทดลองปัจจุบัน'!$A$5:$CL$846,21,0),2)</f>
        <v>0</v>
      </c>
      <c r="W326" s="32">
        <f>ROUND(VLOOKUP($B326,'3.ข้อมูลงบทดลองปัจจุบัน'!$A$5:$CL$846,22,0),2)</f>
        <v>0</v>
      </c>
      <c r="X326" s="32">
        <f>ROUND(VLOOKUP($B326,'3.ข้อมูลงบทดลองปัจจุบัน'!$A$5:$CL$846,23,0),2)</f>
        <v>0</v>
      </c>
      <c r="Y326" s="32">
        <f>ROUND(VLOOKUP($B326,'3.ข้อมูลงบทดลองปัจจุบัน'!$A$5:$CL$846,24,0),2)</f>
        <v>316464.96000000002</v>
      </c>
      <c r="Z326" s="32">
        <f>ROUND(VLOOKUP($B326,'3.ข้อมูลงบทดลองปัจจุบัน'!$A$5:$CL$846,25,0),2)</f>
        <v>0</v>
      </c>
      <c r="AA326" s="32">
        <f>ROUND(VLOOKUP($B326,'3.ข้อมูลงบทดลองปัจจุบัน'!$A$5:$CL$846,26,0),2)</f>
        <v>0</v>
      </c>
      <c r="AB326" s="32">
        <f>ROUND(VLOOKUP($B326,'3.ข้อมูลงบทดลองปัจจุบัน'!$A$5:$CL$846,27,0),2)</f>
        <v>35400</v>
      </c>
      <c r="AC326" s="32">
        <f>ROUND(VLOOKUP($B326,'3.ข้อมูลงบทดลองปัจจุบัน'!$A$5:$CL$846,28,0),2)</f>
        <v>332064</v>
      </c>
      <c r="AD326" s="32">
        <f>ROUND(VLOOKUP($B326,'3.ข้อมูลงบทดลองปัจจุบัน'!$A$5:$CL$846,29,0),2)</f>
        <v>0</v>
      </c>
      <c r="AE326" s="32">
        <f>ROUND(VLOOKUP($B326,'3.ข้อมูลงบทดลองปัจจุบัน'!$A$5:$CL$846,30,0),2)</f>
        <v>0</v>
      </c>
      <c r="AF326" s="32">
        <f>ROUND(VLOOKUP($B326,'3.ข้อมูลงบทดลองปัจจุบัน'!$A$5:$CL$846,31,0),2)</f>
        <v>0</v>
      </c>
      <c r="AG326" s="32">
        <f>ROUND(VLOOKUP($B326,'3.ข้อมูลงบทดลองปัจจุบัน'!$A$5:$CL$846,32,0),2)</f>
        <v>0</v>
      </c>
      <c r="AH326" s="32">
        <f>ROUND(VLOOKUP($B326,'3.ข้อมูลงบทดลองปัจจุบัน'!$A$5:$CL$846,33,0),2)</f>
        <v>0</v>
      </c>
      <c r="AI326" s="32">
        <f>ROUND(VLOOKUP($B326,'3.ข้อมูลงบทดลองปัจจุบัน'!$A$5:$CL$846,34,0),2)</f>
        <v>123590</v>
      </c>
      <c r="AJ326" s="32">
        <f>ROUND(VLOOKUP($B326,'3.ข้อมูลงบทดลองปัจจุบัน'!$A$5:$CL$846,35,0),2)</f>
        <v>61699.05</v>
      </c>
      <c r="AK326" s="32">
        <f>ROUND(VLOOKUP($B326,'3.ข้อมูลงบทดลองปัจจุบัน'!$A$5:$CL$846,36,0),2)</f>
        <v>53700</v>
      </c>
      <c r="AL326" s="32">
        <f>ROUND(VLOOKUP($B326,'3.ข้อมูลงบทดลองปัจจุบัน'!$A$5:$CL$846,37,0),2)</f>
        <v>0</v>
      </c>
      <c r="AM326" s="32">
        <f>ROUND(VLOOKUP($B326,'3.ข้อมูลงบทดลองปัจจุบัน'!$A$5:$CL$846,38,0),2)</f>
        <v>90250</v>
      </c>
      <c r="AN326" s="32">
        <f>ROUND(VLOOKUP($B326,'3.ข้อมูลงบทดลองปัจจุบัน'!$A$5:$CL$846,39,0),2)</f>
        <v>0</v>
      </c>
      <c r="AO326" s="32">
        <f>ROUND(VLOOKUP($B326,'3.ข้อมูลงบทดลองปัจจุบัน'!$A$5:$CL$846,40,0),2)</f>
        <v>106830</v>
      </c>
      <c r="AP326" s="32">
        <f>ROUND(VLOOKUP($B326,'3.ข้อมูลงบทดลองปัจจุบัน'!$A$5:$CL$846,41,0),2)</f>
        <v>703125</v>
      </c>
      <c r="AQ326" s="32">
        <f>ROUND(VLOOKUP($B326,'3.ข้อมูลงบทดลองปัจจุบัน'!$A$5:$CL$846,42,0),2)</f>
        <v>76050</v>
      </c>
      <c r="AR326" s="32">
        <f>ROUND(VLOOKUP($B326,'3.ข้อมูลงบทดลองปัจจุบัน'!$A$5:$CL$846,43,0),2)</f>
        <v>75100</v>
      </c>
      <c r="AS326" s="32">
        <f>ROUND(VLOOKUP($B326,'3.ข้อมูลงบทดลองปัจจุบัน'!$A$5:$CL$846,44,0),2)</f>
        <v>0</v>
      </c>
      <c r="AT326" s="32">
        <f>ROUND(VLOOKUP($B326,'3.ข้อมูลงบทดลองปัจจุบัน'!$A$5:$CL$846,45,0),2)</f>
        <v>175267.3</v>
      </c>
      <c r="AU326" s="32">
        <f>ROUND(VLOOKUP($B326,'3.ข้อมูลงบทดลองปัจจุบัน'!$A$5:$CL$846,46,0),2)</f>
        <v>205070</v>
      </c>
      <c r="AV326" s="32">
        <f>ROUND(VLOOKUP($B326,'3.ข้อมูลงบทดลองปัจจุบัน'!$A$5:$CL$846,47,0),2)</f>
        <v>362670</v>
      </c>
      <c r="AW326" s="32">
        <f>ROUND(VLOOKUP($B326,'3.ข้อมูลงบทดลองปัจจุบัน'!$A$5:$CL$846,48,0),2)</f>
        <v>260300</v>
      </c>
      <c r="AX326" s="32">
        <f>ROUND(VLOOKUP($B326,'3.ข้อมูลงบทดลองปัจจุบัน'!$A$5:$CL$846,49,0),2)</f>
        <v>133800</v>
      </c>
      <c r="AY326" s="32">
        <f>ROUND(VLOOKUP($B326,'3.ข้อมูลงบทดลองปัจจุบัน'!$A$5:$CL$846,50,0),2)</f>
        <v>490182.49</v>
      </c>
      <c r="AZ326" s="32">
        <f>ROUND(VLOOKUP($B326,'3.ข้อมูลงบทดลองปัจจุบัน'!$A$5:$CL$846,51,0),2)</f>
        <v>0</v>
      </c>
      <c r="BA326" s="32">
        <f>ROUND(VLOOKUP($B326,'3.ข้อมูลงบทดลองปัจจุบัน'!$A$5:$CL$846,52,0),2)</f>
        <v>264500</v>
      </c>
      <c r="BB326" s="32">
        <f>ROUND(VLOOKUP($B326,'3.ข้อมูลงบทดลองปัจจุบัน'!$A$5:$CL$846,53,0),2)</f>
        <v>0</v>
      </c>
      <c r="BC326" s="32">
        <f>ROUND(VLOOKUP($B326,'3.ข้อมูลงบทดลองปัจจุบัน'!$A$5:$CL$846,54,0),2)</f>
        <v>9800</v>
      </c>
      <c r="BD326" s="32">
        <f>ROUND(VLOOKUP($B326,'3.ข้อมูลงบทดลองปัจจุบัน'!$A$5:$CL$846,55,0),2)</f>
        <v>421820</v>
      </c>
      <c r="BE326" s="32">
        <f>ROUND(VLOOKUP($B326,'3.ข้อมูลงบทดลองปัจจุบัน'!$A$5:$CL$846,56,0),2)</f>
        <v>150050</v>
      </c>
      <c r="BF326" s="32">
        <f>ROUND(VLOOKUP($B326,'3.ข้อมูลงบทดลองปัจจุบัน'!$A$5:$CL$846,57,0),2)</f>
        <v>580273</v>
      </c>
      <c r="BG326" s="32">
        <f>ROUND(VLOOKUP($B326,'3.ข้อมูลงบทดลองปัจจุบัน'!$A$5:$CL$846,58,0),2)</f>
        <v>219000</v>
      </c>
      <c r="BH326" s="32">
        <f>ROUND(VLOOKUP($B326,'3.ข้อมูลงบทดลองปัจจุบัน'!$A$5:$CL$846,59,0),2)</f>
        <v>613615</v>
      </c>
      <c r="BI326" s="32">
        <f>ROUND(VLOOKUP($B326,'3.ข้อมูลงบทดลองปัจจุบัน'!$A$5:$CL$846,60,0),2)</f>
        <v>263150</v>
      </c>
      <c r="BJ326" s="32">
        <f>ROUND(VLOOKUP($B326,'3.ข้อมูลงบทดลองปัจจุบัน'!$A$5:$CL$846,61,0),2)</f>
        <v>0</v>
      </c>
      <c r="BK326" s="32">
        <f>ROUND(VLOOKUP($B326,'3.ข้อมูลงบทดลองปัจจุบัน'!$A$5:$CL$846,62,0),2)</f>
        <v>0</v>
      </c>
      <c r="BL326" s="32">
        <f>ROUND(VLOOKUP($B326,'3.ข้อมูลงบทดลองปัจจุบัน'!$A$5:$CL$846,63,0),2)</f>
        <v>330000</v>
      </c>
      <c r="BM326" s="32">
        <f>ROUND(VLOOKUP($B326,'3.ข้อมูลงบทดลองปัจจุบัน'!$A$5:$CL$846,64,0),2)</f>
        <v>0</v>
      </c>
      <c r="BN326" s="32">
        <f>ROUND(VLOOKUP($B326,'3.ข้อมูลงบทดลองปัจจุบัน'!$A$5:$CL$846,65,0),2)</f>
        <v>225400</v>
      </c>
      <c r="BO326" s="32">
        <f>ROUND(VLOOKUP($B326,'3.ข้อมูลงบทดลองปัจจุบัน'!$A$5:$CL$846,66,0),2)</f>
        <v>424835</v>
      </c>
      <c r="BP326" s="32">
        <f>ROUND(VLOOKUP($B326,'3.ข้อมูลงบทดลองปัจจุบัน'!$A$5:$CL$846,67,0),2)</f>
        <v>188600</v>
      </c>
      <c r="BQ326" s="32">
        <f>ROUND(VLOOKUP($B326,'3.ข้อมูลงบทดลองปัจจุบัน'!$A$5:$CL$846,68,0),2)</f>
        <v>61100</v>
      </c>
      <c r="BR326" s="32">
        <f>ROUND(VLOOKUP($B326,'3.ข้อมูลงบทดลองปัจจุบัน'!$A$5:$CL$846,69,0),2)</f>
        <v>26200</v>
      </c>
      <c r="BS326" s="32">
        <f>ROUND(VLOOKUP($B326,'3.ข้อมูลงบทดลองปัจจุบัน'!$A$5:$CL$846,70,0),2)</f>
        <v>65300</v>
      </c>
      <c r="BT326" s="32">
        <f>ROUND(VLOOKUP($B326,'3.ข้อมูลงบทดลองปัจจุบัน'!$A$5:$CL$846,71,0),2)</f>
        <v>141639.25</v>
      </c>
      <c r="BU326" s="32">
        <f>ROUND(VLOOKUP($B326,'3.ข้อมูลงบทดลองปัจจุบัน'!$A$5:$CL$846,72,0),2)</f>
        <v>63000</v>
      </c>
      <c r="BV326" s="32">
        <f>ROUND(VLOOKUP($B326,'3.ข้อมูลงบทดลองปัจจุบัน'!$A$5:$CL$846,73,0),2)</f>
        <v>0</v>
      </c>
      <c r="BW326" s="32">
        <f>ROUND(VLOOKUP($B326,'3.ข้อมูลงบทดลองปัจจุบัน'!$A$5:$CL$846,74,0),2)</f>
        <v>11715100</v>
      </c>
      <c r="BX326" s="32">
        <f>ROUND(VLOOKUP($B326,'3.ข้อมูลงบทดลองปัจจุบัน'!$A$5:$CL$846,75,0),2)</f>
        <v>39000</v>
      </c>
      <c r="BY326" s="32">
        <f>ROUND(VLOOKUP($B326,'3.ข้อมูลงบทดลองปัจจุบัน'!$A$5:$CL$846,76,0),2)</f>
        <v>0</v>
      </c>
      <c r="BZ326" s="32">
        <f>ROUND(VLOOKUP($B326,'3.ข้อมูลงบทดลองปัจจุบัน'!$A$5:$CL$846,77,0),2)</f>
        <v>0</v>
      </c>
      <c r="CA326" s="32">
        <f>ROUND(VLOOKUP($B326,'3.ข้อมูลงบทดลองปัจจุบัน'!$A$5:$CL$846,78,0),2)</f>
        <v>500000</v>
      </c>
      <c r="CB326" s="32">
        <f>ROUND(VLOOKUP($B326,'3.ข้อมูลงบทดลองปัจจุบัน'!$A$5:$CL$846,79,0),2)</f>
        <v>275050</v>
      </c>
      <c r="CC326" s="32">
        <f>ROUND(VLOOKUP($B326,'3.ข้อมูลงบทดลองปัจจุบัน'!$A$5:$CL$846,80,0),2)</f>
        <v>210000</v>
      </c>
      <c r="CD326" s="32">
        <f>ROUND(VLOOKUP($B326,'3.ข้อมูลงบทดลองปัจจุบัน'!$A$5:$CL$846,81,0),2)</f>
        <v>195000</v>
      </c>
      <c r="CE326" s="32">
        <f>ROUND(VLOOKUP($B326,'3.ข้อมูลงบทดลองปัจจุบัน'!$A$5:$CL$846,82,0),2)</f>
        <v>0</v>
      </c>
      <c r="CF326" s="32">
        <f>ROUND(VLOOKUP($B326,'3.ข้อมูลงบทดลองปัจจุบัน'!$A$5:$CL$846,83,0),2)</f>
        <v>0</v>
      </c>
      <c r="CG326" s="32">
        <f>ROUND(VLOOKUP($B326,'3.ข้อมูลงบทดลองปัจจุบัน'!$A$5:$CL$846,84,0),2)</f>
        <v>188130</v>
      </c>
      <c r="CH326" s="32">
        <f>ROUND(VLOOKUP($B326,'3.ข้อมูลงบทดลองปัจจุบัน'!$A$5:$CL$846,85,0),2)</f>
        <v>2000000</v>
      </c>
      <c r="CI326" s="32">
        <f>ROUND(VLOOKUP($B326,'3.ข้อมูลงบทดลองปัจจุบัน'!$A$5:$CL$846,86,0),2)</f>
        <v>0</v>
      </c>
      <c r="CJ326" s="32">
        <f>ROUND(VLOOKUP($B326,'3.ข้อมูลงบทดลองปัจจุบัน'!$A$5:$CL$846,87,0),2)</f>
        <v>880000</v>
      </c>
      <c r="CK326" s="32">
        <f>ROUND(VLOOKUP($B326,'3.ข้อมูลงบทดลองปัจจุบัน'!$A$5:$CL$846,88,0),2)</f>
        <v>55500</v>
      </c>
      <c r="CL326" s="32">
        <f>ROUND(VLOOKUP($B326,'3.ข้อมูลงบทดลองปัจจุบัน'!$A$5:$CL$846,89,0),2)</f>
        <v>0</v>
      </c>
      <c r="CM326" s="32">
        <f>ROUND(VLOOKUP($B326,'3.ข้อมูลงบทดลองปัจจุบัน'!$A$5:$CL$846,90,0),2)</f>
        <v>2000000</v>
      </c>
    </row>
    <row r="327" spans="1:93" x14ac:dyDescent="0.7">
      <c r="A327" s="119" t="s">
        <v>2332</v>
      </c>
      <c r="B327" s="101" t="s">
        <v>580</v>
      </c>
      <c r="C327" s="120" t="s">
        <v>1520</v>
      </c>
      <c r="D327" s="32">
        <f>ROUND(VLOOKUP($B327,'3.ข้อมูลงบทดลองปัจจุบัน'!$A$5:$CL$846,3,0),2)</f>
        <v>0</v>
      </c>
      <c r="E327" s="32">
        <f>ROUND(VLOOKUP($B327,'3.ข้อมูลงบทดลองปัจจุบัน'!$A$5:$CL$846,4,0),2)</f>
        <v>194700</v>
      </c>
      <c r="F327" s="32">
        <f>ROUND(VLOOKUP($B327,'3.ข้อมูลงบทดลองปัจจุบัน'!$A$5:$CL$846,5,0),2)</f>
        <v>0</v>
      </c>
      <c r="G327" s="32">
        <f>ROUND(VLOOKUP($B327,'3.ข้อมูลงบทดลองปัจจุบัน'!$A$5:$CL$846,6,0),2)</f>
        <v>0</v>
      </c>
      <c r="H327" s="32">
        <f>ROUND(VLOOKUP($B327,'3.ข้อมูลงบทดลองปัจจุบัน'!$A$5:$CL$846,7,0),2)</f>
        <v>0</v>
      </c>
      <c r="I327" s="32">
        <f>ROUND(VLOOKUP($B327,'3.ข้อมูลงบทดลองปัจจุบัน'!$A$5:$CL$846,8,0),2)</f>
        <v>0</v>
      </c>
      <c r="J327" s="32">
        <f>ROUND(VLOOKUP($B327,'3.ข้อมูลงบทดลองปัจจุบัน'!$A$5:$CL$846,9,0),2)</f>
        <v>0</v>
      </c>
      <c r="K327" s="32">
        <f>ROUND(VLOOKUP($B327,'3.ข้อมูลงบทดลองปัจจุบัน'!$A$5:$CL$846,10,0),2)</f>
        <v>0</v>
      </c>
      <c r="L327" s="32">
        <f>ROUND(VLOOKUP($B327,'3.ข้อมูลงบทดลองปัจจุบัน'!$A$5:$CL$846,11,0),2)</f>
        <v>0</v>
      </c>
      <c r="M327" s="32">
        <f>ROUND(VLOOKUP($B327,'3.ข้อมูลงบทดลองปัจจุบัน'!$A$5:$CL$846,12,0),2)</f>
        <v>0</v>
      </c>
      <c r="N327" s="32">
        <f>ROUND(VLOOKUP($B327,'3.ข้อมูลงบทดลองปัจจุบัน'!$A$5:$CL$846,13,0),2)</f>
        <v>46800</v>
      </c>
      <c r="O327" s="32">
        <f>ROUND(VLOOKUP($B327,'3.ข้อมูลงบทดลองปัจจุบัน'!$A$5:$CL$846,14,0),2)</f>
        <v>0</v>
      </c>
      <c r="P327" s="32">
        <f>ROUND(VLOOKUP($B327,'3.ข้อมูลงบทดลองปัจจุบัน'!$A$5:$CL$846,15,0),2)</f>
        <v>344045</v>
      </c>
      <c r="Q327" s="32">
        <f>ROUND(VLOOKUP($B327,'3.ข้อมูลงบทดลองปัจจุบัน'!$A$5:$CL$846,16,0),2)</f>
        <v>0</v>
      </c>
      <c r="R327" s="32">
        <f>ROUND(VLOOKUP($B327,'3.ข้อมูลงบทดลองปัจจุบัน'!$A$5:$CL$846,17,0),2)</f>
        <v>0</v>
      </c>
      <c r="S327" s="32">
        <f>ROUND(VLOOKUP($B327,'3.ข้อมูลงบทดลองปัจจุบัน'!$A$5:$CL$846,18,0),2)</f>
        <v>0</v>
      </c>
      <c r="T327" s="32">
        <f>ROUND(VLOOKUP($B327,'3.ข้อมูลงบทดลองปัจจุบัน'!$A$5:$CL$846,19,0),2)</f>
        <v>0</v>
      </c>
      <c r="U327" s="32">
        <f>ROUND(VLOOKUP($B327,'3.ข้อมูลงบทดลองปัจจุบัน'!$A$5:$CL$846,20,0),2)</f>
        <v>13350</v>
      </c>
      <c r="V327" s="32">
        <f>ROUND(VLOOKUP($B327,'3.ข้อมูลงบทดลองปัจจุบัน'!$A$5:$CL$846,21,0),2)</f>
        <v>0</v>
      </c>
      <c r="W327" s="32">
        <f>ROUND(VLOOKUP($B327,'3.ข้อมูลงบทดลองปัจจุบัน'!$A$5:$CL$846,22,0),2)</f>
        <v>0</v>
      </c>
      <c r="X327" s="32">
        <f>ROUND(VLOOKUP($B327,'3.ข้อมูลงบทดลองปัจจุบัน'!$A$5:$CL$846,23,0),2)</f>
        <v>1852869.99</v>
      </c>
      <c r="Y327" s="32">
        <f>ROUND(VLOOKUP($B327,'3.ข้อมูลงบทดลองปัจจุบัน'!$A$5:$CL$846,24,0),2)</f>
        <v>0</v>
      </c>
      <c r="Z327" s="32">
        <f>ROUND(VLOOKUP($B327,'3.ข้อมูลงบทดลองปัจจุบัน'!$A$5:$CL$846,25,0),2)</f>
        <v>0</v>
      </c>
      <c r="AA327" s="32">
        <f>ROUND(VLOOKUP($B327,'3.ข้อมูลงบทดลองปัจจุบัน'!$A$5:$CL$846,26,0),2)</f>
        <v>0</v>
      </c>
      <c r="AB327" s="32">
        <f>ROUND(VLOOKUP($B327,'3.ข้อมูลงบทดลองปัจจุบัน'!$A$5:$CL$846,27,0),2)</f>
        <v>0</v>
      </c>
      <c r="AC327" s="32">
        <f>ROUND(VLOOKUP($B327,'3.ข้อมูลงบทดลองปัจจุบัน'!$A$5:$CL$846,28,0),2)</f>
        <v>0</v>
      </c>
      <c r="AD327" s="32">
        <f>ROUND(VLOOKUP($B327,'3.ข้อมูลงบทดลองปัจจุบัน'!$A$5:$CL$846,29,0),2)</f>
        <v>0</v>
      </c>
      <c r="AE327" s="32">
        <f>ROUND(VLOOKUP($B327,'3.ข้อมูลงบทดลองปัจจุบัน'!$A$5:$CL$846,30,0),2)</f>
        <v>0</v>
      </c>
      <c r="AF327" s="32">
        <f>ROUND(VLOOKUP($B327,'3.ข้อมูลงบทดลองปัจจุบัน'!$A$5:$CL$846,31,0),2)</f>
        <v>0</v>
      </c>
      <c r="AG327" s="32">
        <f>ROUND(VLOOKUP($B327,'3.ข้อมูลงบทดลองปัจจุบัน'!$A$5:$CL$846,32,0),2)</f>
        <v>0</v>
      </c>
      <c r="AH327" s="32">
        <f>ROUND(VLOOKUP($B327,'3.ข้อมูลงบทดลองปัจจุบัน'!$A$5:$CL$846,33,0),2)</f>
        <v>0</v>
      </c>
      <c r="AI327" s="32">
        <f>ROUND(VLOOKUP($B327,'3.ข้อมูลงบทดลองปัจจุบัน'!$A$5:$CL$846,34,0),2)</f>
        <v>0</v>
      </c>
      <c r="AJ327" s="32">
        <f>ROUND(VLOOKUP($B327,'3.ข้อมูลงบทดลองปัจจุบัน'!$A$5:$CL$846,35,0),2)</f>
        <v>0</v>
      </c>
      <c r="AK327" s="32">
        <f>ROUND(VLOOKUP($B327,'3.ข้อมูลงบทดลองปัจจุบัน'!$A$5:$CL$846,36,0),2)</f>
        <v>0</v>
      </c>
      <c r="AL327" s="32">
        <f>ROUND(VLOOKUP($B327,'3.ข้อมูลงบทดลองปัจจุบัน'!$A$5:$CL$846,37,0),2)</f>
        <v>350864</v>
      </c>
      <c r="AM327" s="32">
        <f>ROUND(VLOOKUP($B327,'3.ข้อมูลงบทดลองปัจจุบัน'!$A$5:$CL$846,38,0),2)</f>
        <v>0</v>
      </c>
      <c r="AN327" s="32">
        <f>ROUND(VLOOKUP($B327,'3.ข้อมูลงบทดลองปัจจุบัน'!$A$5:$CL$846,39,0),2)</f>
        <v>0</v>
      </c>
      <c r="AO327" s="32">
        <f>ROUND(VLOOKUP($B327,'3.ข้อมูลงบทดลองปัจจุบัน'!$A$5:$CL$846,40,0),2)</f>
        <v>0</v>
      </c>
      <c r="AP327" s="32">
        <f>ROUND(VLOOKUP($B327,'3.ข้อมูลงบทดลองปัจจุบัน'!$A$5:$CL$846,41,0),2)</f>
        <v>0</v>
      </c>
      <c r="AQ327" s="32">
        <f>ROUND(VLOOKUP($B327,'3.ข้อมูลงบทดลองปัจจุบัน'!$A$5:$CL$846,42,0),2)</f>
        <v>0</v>
      </c>
      <c r="AR327" s="32">
        <f>ROUND(VLOOKUP($B327,'3.ข้อมูลงบทดลองปัจจุบัน'!$A$5:$CL$846,43,0),2)</f>
        <v>0</v>
      </c>
      <c r="AS327" s="32">
        <f>ROUND(VLOOKUP($B327,'3.ข้อมูลงบทดลองปัจจุบัน'!$A$5:$CL$846,44,0),2)</f>
        <v>0</v>
      </c>
      <c r="AT327" s="32">
        <f>ROUND(VLOOKUP($B327,'3.ข้อมูลงบทดลองปัจจุบัน'!$A$5:$CL$846,45,0),2)</f>
        <v>0</v>
      </c>
      <c r="AU327" s="32">
        <f>ROUND(VLOOKUP($B327,'3.ข้อมูลงบทดลองปัจจุบัน'!$A$5:$CL$846,46,0),2)</f>
        <v>0</v>
      </c>
      <c r="AV327" s="32">
        <f>ROUND(VLOOKUP($B327,'3.ข้อมูลงบทดลองปัจจุบัน'!$A$5:$CL$846,47,0),2)</f>
        <v>6800</v>
      </c>
      <c r="AW327" s="32">
        <f>ROUND(VLOOKUP($B327,'3.ข้อมูลงบทดลองปัจจุบัน'!$A$5:$CL$846,48,0),2)</f>
        <v>0</v>
      </c>
      <c r="AX327" s="32">
        <f>ROUND(VLOOKUP($B327,'3.ข้อมูลงบทดลองปัจจุบัน'!$A$5:$CL$846,49,0),2)</f>
        <v>0</v>
      </c>
      <c r="AY327" s="32">
        <f>ROUND(VLOOKUP($B327,'3.ข้อมูลงบทดลองปัจจุบัน'!$A$5:$CL$846,50,0),2)</f>
        <v>0</v>
      </c>
      <c r="AZ327" s="32">
        <f>ROUND(VLOOKUP($B327,'3.ข้อมูลงบทดลองปัจจุบัน'!$A$5:$CL$846,51,0),2)</f>
        <v>0</v>
      </c>
      <c r="BA327" s="32">
        <f>ROUND(VLOOKUP($B327,'3.ข้อมูลงบทดลองปัจจุบัน'!$A$5:$CL$846,52,0),2)</f>
        <v>0</v>
      </c>
      <c r="BB327" s="32">
        <f>ROUND(VLOOKUP($B327,'3.ข้อมูลงบทดลองปัจจุบัน'!$A$5:$CL$846,53,0),2)</f>
        <v>0</v>
      </c>
      <c r="BC327" s="32">
        <f>ROUND(VLOOKUP($B327,'3.ข้อมูลงบทดลองปัจจุบัน'!$A$5:$CL$846,54,0),2)</f>
        <v>0</v>
      </c>
      <c r="BD327" s="32">
        <f>ROUND(VLOOKUP($B327,'3.ข้อมูลงบทดลองปัจจุบัน'!$A$5:$CL$846,55,0),2)</f>
        <v>0</v>
      </c>
      <c r="BE327" s="32">
        <f>ROUND(VLOOKUP($B327,'3.ข้อมูลงบทดลองปัจจุบัน'!$A$5:$CL$846,56,0),2)</f>
        <v>0</v>
      </c>
      <c r="BF327" s="32">
        <f>ROUND(VLOOKUP($B327,'3.ข้อมูลงบทดลองปัจจุบัน'!$A$5:$CL$846,57,0),2)</f>
        <v>0</v>
      </c>
      <c r="BG327" s="32">
        <f>ROUND(VLOOKUP($B327,'3.ข้อมูลงบทดลองปัจจุบัน'!$A$5:$CL$846,58,0),2)</f>
        <v>0</v>
      </c>
      <c r="BH327" s="32">
        <f>ROUND(VLOOKUP($B327,'3.ข้อมูลงบทดลองปัจจุบัน'!$A$5:$CL$846,59,0),2)</f>
        <v>0</v>
      </c>
      <c r="BI327" s="32">
        <f>ROUND(VLOOKUP($B327,'3.ข้อมูลงบทดลองปัจจุบัน'!$A$5:$CL$846,60,0),2)</f>
        <v>0</v>
      </c>
      <c r="BJ327" s="32">
        <f>ROUND(VLOOKUP($B327,'3.ข้อมูลงบทดลองปัจจุบัน'!$A$5:$CL$846,61,0),2)</f>
        <v>0</v>
      </c>
      <c r="BK327" s="32">
        <f>ROUND(VLOOKUP($B327,'3.ข้อมูลงบทดลองปัจจุบัน'!$A$5:$CL$846,62,0),2)</f>
        <v>0</v>
      </c>
      <c r="BL327" s="32">
        <f>ROUND(VLOOKUP($B327,'3.ข้อมูลงบทดลองปัจจุบัน'!$A$5:$CL$846,63,0),2)</f>
        <v>0</v>
      </c>
      <c r="BM327" s="32">
        <f>ROUND(VLOOKUP($B327,'3.ข้อมูลงบทดลองปัจจุบัน'!$A$5:$CL$846,64,0),2)</f>
        <v>0</v>
      </c>
      <c r="BN327" s="32">
        <f>ROUND(VLOOKUP($B327,'3.ข้อมูลงบทดลองปัจจุบัน'!$A$5:$CL$846,65,0),2)</f>
        <v>0</v>
      </c>
      <c r="BO327" s="32">
        <f>ROUND(VLOOKUP($B327,'3.ข้อมูลงบทดลองปัจจุบัน'!$A$5:$CL$846,66,0),2)</f>
        <v>0</v>
      </c>
      <c r="BP327" s="32">
        <f>ROUND(VLOOKUP($B327,'3.ข้อมูลงบทดลองปัจจุบัน'!$A$5:$CL$846,67,0),2)</f>
        <v>0</v>
      </c>
      <c r="BQ327" s="32">
        <f>ROUND(VLOOKUP($B327,'3.ข้อมูลงบทดลองปัจจุบัน'!$A$5:$CL$846,68,0),2)</f>
        <v>0</v>
      </c>
      <c r="BR327" s="32">
        <f>ROUND(VLOOKUP($B327,'3.ข้อมูลงบทดลองปัจจุบัน'!$A$5:$CL$846,69,0),2)</f>
        <v>0</v>
      </c>
      <c r="BS327" s="32">
        <f>ROUND(VLOOKUP($B327,'3.ข้อมูลงบทดลองปัจจุบัน'!$A$5:$CL$846,70,0),2)</f>
        <v>0</v>
      </c>
      <c r="BT327" s="32">
        <f>ROUND(VLOOKUP($B327,'3.ข้อมูลงบทดลองปัจจุบัน'!$A$5:$CL$846,71,0),2)</f>
        <v>0</v>
      </c>
      <c r="BU327" s="32">
        <f>ROUND(VLOOKUP($B327,'3.ข้อมูลงบทดลองปัจจุบัน'!$A$5:$CL$846,72,0),2)</f>
        <v>3000000</v>
      </c>
      <c r="BV327" s="32">
        <f>ROUND(VLOOKUP($B327,'3.ข้อมูลงบทดลองปัจจุบัน'!$A$5:$CL$846,73,0),2)</f>
        <v>0</v>
      </c>
      <c r="BW327" s="32">
        <f>ROUND(VLOOKUP($B327,'3.ข้อมูลงบทดลองปัจจุบัน'!$A$5:$CL$846,74,0),2)</f>
        <v>0</v>
      </c>
      <c r="BX327" s="32">
        <f>ROUND(VLOOKUP($B327,'3.ข้อมูลงบทดลองปัจจุบัน'!$A$5:$CL$846,75,0),2)</f>
        <v>0</v>
      </c>
      <c r="BY327" s="32">
        <f>ROUND(VLOOKUP($B327,'3.ข้อมูลงบทดลองปัจจุบัน'!$A$5:$CL$846,76,0),2)</f>
        <v>0</v>
      </c>
      <c r="BZ327" s="32">
        <f>ROUND(VLOOKUP($B327,'3.ข้อมูลงบทดลองปัจจุบัน'!$A$5:$CL$846,77,0),2)</f>
        <v>0</v>
      </c>
      <c r="CA327" s="32">
        <f>ROUND(VLOOKUP($B327,'3.ข้อมูลงบทดลองปัจจุบัน'!$A$5:$CL$846,78,0),2)</f>
        <v>0</v>
      </c>
      <c r="CB327" s="32">
        <f>ROUND(VLOOKUP($B327,'3.ข้อมูลงบทดลองปัจจุบัน'!$A$5:$CL$846,79,0),2)</f>
        <v>0</v>
      </c>
      <c r="CC327" s="32">
        <f>ROUND(VLOOKUP($B327,'3.ข้อมูลงบทดลองปัจจุบัน'!$A$5:$CL$846,80,0),2)</f>
        <v>0</v>
      </c>
      <c r="CD327" s="32">
        <f>ROUND(VLOOKUP($B327,'3.ข้อมูลงบทดลองปัจจุบัน'!$A$5:$CL$846,81,0),2)</f>
        <v>0</v>
      </c>
      <c r="CE327" s="32">
        <f>ROUND(VLOOKUP($B327,'3.ข้อมูลงบทดลองปัจจุบัน'!$A$5:$CL$846,82,0),2)</f>
        <v>0</v>
      </c>
      <c r="CF327" s="32">
        <f>ROUND(VLOOKUP($B327,'3.ข้อมูลงบทดลองปัจจุบัน'!$A$5:$CL$846,83,0),2)</f>
        <v>20672</v>
      </c>
      <c r="CG327" s="32">
        <f>ROUND(VLOOKUP($B327,'3.ข้อมูลงบทดลองปัจจุบัน'!$A$5:$CL$846,84,0),2)</f>
        <v>2000000</v>
      </c>
      <c r="CH327" s="32">
        <f>ROUND(VLOOKUP($B327,'3.ข้อมูลงบทดลองปัจจุบัน'!$A$5:$CL$846,85,0),2)</f>
        <v>150000</v>
      </c>
      <c r="CI327" s="32">
        <f>ROUND(VLOOKUP($B327,'3.ข้อมูลงบทดลองปัจจุบัน'!$A$5:$CL$846,86,0),2)</f>
        <v>0</v>
      </c>
      <c r="CJ327" s="32">
        <f>ROUND(VLOOKUP($B327,'3.ข้อมูลงบทดลองปัจจุบัน'!$A$5:$CL$846,87,0),2)</f>
        <v>0</v>
      </c>
      <c r="CK327" s="32">
        <f>ROUND(VLOOKUP($B327,'3.ข้อมูลงบทดลองปัจจุบัน'!$A$5:$CL$846,88,0),2)</f>
        <v>3000000</v>
      </c>
      <c r="CL327" s="32">
        <f>ROUND(VLOOKUP($B327,'3.ข้อมูลงบทดลองปัจจุบัน'!$A$5:$CL$846,89,0),2)</f>
        <v>0</v>
      </c>
      <c r="CM327" s="32">
        <f>ROUND(VLOOKUP($B327,'3.ข้อมูลงบทดลองปัจจุบัน'!$A$5:$CL$846,90,0),2)</f>
        <v>0</v>
      </c>
    </row>
    <row r="328" spans="1:93" x14ac:dyDescent="0.7">
      <c r="A328" s="119" t="s">
        <v>2332</v>
      </c>
      <c r="B328" s="101" t="s">
        <v>1139</v>
      </c>
      <c r="C328" s="120" t="s">
        <v>1140</v>
      </c>
      <c r="D328" s="32">
        <f>ROUND(VLOOKUP($B328,'3.ข้อมูลงบทดลองปัจจุบัน'!$A$5:$CL$846,3,0),2)</f>
        <v>0</v>
      </c>
      <c r="E328" s="32">
        <f>ROUND(VLOOKUP($B328,'3.ข้อมูลงบทดลองปัจจุบัน'!$A$5:$CL$846,4,0),2)</f>
        <v>0</v>
      </c>
      <c r="F328" s="32">
        <f>ROUND(VLOOKUP($B328,'3.ข้อมูลงบทดลองปัจจุบัน'!$A$5:$CL$846,5,0),2)</f>
        <v>0</v>
      </c>
      <c r="G328" s="32">
        <f>ROUND(VLOOKUP($B328,'3.ข้อมูลงบทดลองปัจจุบัน'!$A$5:$CL$846,6,0),2)</f>
        <v>0</v>
      </c>
      <c r="H328" s="32">
        <f>ROUND(VLOOKUP($B328,'3.ข้อมูลงบทดลองปัจจุบัน'!$A$5:$CL$846,7,0),2)</f>
        <v>0</v>
      </c>
      <c r="I328" s="32">
        <f>ROUND(VLOOKUP($B328,'3.ข้อมูลงบทดลองปัจจุบัน'!$A$5:$CL$846,8,0),2)</f>
        <v>0</v>
      </c>
      <c r="J328" s="32">
        <f>ROUND(VLOOKUP($B328,'3.ข้อมูลงบทดลองปัจจุบัน'!$A$5:$CL$846,9,0),2)</f>
        <v>0</v>
      </c>
      <c r="K328" s="32">
        <f>ROUND(VLOOKUP($B328,'3.ข้อมูลงบทดลองปัจจุบัน'!$A$5:$CL$846,10,0),2)</f>
        <v>0</v>
      </c>
      <c r="L328" s="32">
        <f>ROUND(VLOOKUP($B328,'3.ข้อมูลงบทดลองปัจจุบัน'!$A$5:$CL$846,11,0),2)</f>
        <v>0</v>
      </c>
      <c r="M328" s="32">
        <f>ROUND(VLOOKUP($B328,'3.ข้อมูลงบทดลองปัจจุบัน'!$A$5:$CL$846,12,0),2)</f>
        <v>0</v>
      </c>
      <c r="N328" s="32">
        <f>ROUND(VLOOKUP($B328,'3.ข้อมูลงบทดลองปัจจุบัน'!$A$5:$CL$846,13,0),2)</f>
        <v>0</v>
      </c>
      <c r="O328" s="32">
        <f>ROUND(VLOOKUP($B328,'3.ข้อมูลงบทดลองปัจจุบัน'!$A$5:$CL$846,14,0),2)</f>
        <v>0</v>
      </c>
      <c r="P328" s="32">
        <f>ROUND(VLOOKUP($B328,'3.ข้อมูลงบทดลองปัจจุบัน'!$A$5:$CL$846,15,0),2)</f>
        <v>0</v>
      </c>
      <c r="Q328" s="32">
        <f>ROUND(VLOOKUP($B328,'3.ข้อมูลงบทดลองปัจจุบัน'!$A$5:$CL$846,16,0),2)</f>
        <v>0</v>
      </c>
      <c r="R328" s="32">
        <f>ROUND(VLOOKUP($B328,'3.ข้อมูลงบทดลองปัจจุบัน'!$A$5:$CL$846,17,0),2)</f>
        <v>0</v>
      </c>
      <c r="S328" s="32">
        <f>ROUND(VLOOKUP($B328,'3.ข้อมูลงบทดลองปัจจุบัน'!$A$5:$CL$846,18,0),2)</f>
        <v>0</v>
      </c>
      <c r="T328" s="32">
        <f>ROUND(VLOOKUP($B328,'3.ข้อมูลงบทดลองปัจจุบัน'!$A$5:$CL$846,19,0),2)</f>
        <v>0</v>
      </c>
      <c r="U328" s="32">
        <f>ROUND(VLOOKUP($B328,'3.ข้อมูลงบทดลองปัจจุบัน'!$A$5:$CL$846,20,0),2)</f>
        <v>0</v>
      </c>
      <c r="V328" s="32">
        <f>ROUND(VLOOKUP($B328,'3.ข้อมูลงบทดลองปัจจุบัน'!$A$5:$CL$846,21,0),2)</f>
        <v>0</v>
      </c>
      <c r="W328" s="32">
        <f>ROUND(VLOOKUP($B328,'3.ข้อมูลงบทดลองปัจจุบัน'!$A$5:$CL$846,22,0),2)</f>
        <v>0</v>
      </c>
      <c r="X328" s="32">
        <f>ROUND(VLOOKUP($B328,'3.ข้อมูลงบทดลองปัจจุบัน'!$A$5:$CL$846,23,0),2)</f>
        <v>0</v>
      </c>
      <c r="Y328" s="32">
        <f>ROUND(VLOOKUP($B328,'3.ข้อมูลงบทดลองปัจจุบัน'!$A$5:$CL$846,24,0),2)</f>
        <v>0</v>
      </c>
      <c r="Z328" s="32">
        <f>ROUND(VLOOKUP($B328,'3.ข้อมูลงบทดลองปัจจุบัน'!$A$5:$CL$846,25,0),2)</f>
        <v>0</v>
      </c>
      <c r="AA328" s="32">
        <f>ROUND(VLOOKUP($B328,'3.ข้อมูลงบทดลองปัจจุบัน'!$A$5:$CL$846,26,0),2)</f>
        <v>0</v>
      </c>
      <c r="AB328" s="32">
        <f>ROUND(VLOOKUP($B328,'3.ข้อมูลงบทดลองปัจจุบัน'!$A$5:$CL$846,27,0),2)</f>
        <v>0</v>
      </c>
      <c r="AC328" s="32">
        <f>ROUND(VLOOKUP($B328,'3.ข้อมูลงบทดลองปัจจุบัน'!$A$5:$CL$846,28,0),2)</f>
        <v>0</v>
      </c>
      <c r="AD328" s="32">
        <f>ROUND(VLOOKUP($B328,'3.ข้อมูลงบทดลองปัจจุบัน'!$A$5:$CL$846,29,0),2)</f>
        <v>0</v>
      </c>
      <c r="AE328" s="32">
        <f>ROUND(VLOOKUP($B328,'3.ข้อมูลงบทดลองปัจจุบัน'!$A$5:$CL$846,30,0),2)</f>
        <v>0</v>
      </c>
      <c r="AF328" s="32">
        <f>ROUND(VLOOKUP($B328,'3.ข้อมูลงบทดลองปัจจุบัน'!$A$5:$CL$846,31,0),2)</f>
        <v>0</v>
      </c>
      <c r="AG328" s="32">
        <f>ROUND(VLOOKUP($B328,'3.ข้อมูลงบทดลองปัจจุบัน'!$A$5:$CL$846,32,0),2)</f>
        <v>0</v>
      </c>
      <c r="AH328" s="32">
        <f>ROUND(VLOOKUP($B328,'3.ข้อมูลงบทดลองปัจจุบัน'!$A$5:$CL$846,33,0),2)</f>
        <v>0</v>
      </c>
      <c r="AI328" s="32">
        <f>ROUND(VLOOKUP($B328,'3.ข้อมูลงบทดลองปัจจุบัน'!$A$5:$CL$846,34,0),2)</f>
        <v>0</v>
      </c>
      <c r="AJ328" s="32">
        <f>ROUND(VLOOKUP($B328,'3.ข้อมูลงบทดลองปัจจุบัน'!$A$5:$CL$846,35,0),2)</f>
        <v>0</v>
      </c>
      <c r="AK328" s="32">
        <f>ROUND(VLOOKUP($B328,'3.ข้อมูลงบทดลองปัจจุบัน'!$A$5:$CL$846,36,0),2)</f>
        <v>0</v>
      </c>
      <c r="AL328" s="32">
        <f>ROUND(VLOOKUP($B328,'3.ข้อมูลงบทดลองปัจจุบัน'!$A$5:$CL$846,37,0),2)</f>
        <v>0</v>
      </c>
      <c r="AM328" s="32">
        <f>ROUND(VLOOKUP($B328,'3.ข้อมูลงบทดลองปัจจุบัน'!$A$5:$CL$846,38,0),2)</f>
        <v>0</v>
      </c>
      <c r="AN328" s="32">
        <f>ROUND(VLOOKUP($B328,'3.ข้อมูลงบทดลองปัจจุบัน'!$A$5:$CL$846,39,0),2)</f>
        <v>0</v>
      </c>
      <c r="AO328" s="32">
        <f>ROUND(VLOOKUP($B328,'3.ข้อมูลงบทดลองปัจจุบัน'!$A$5:$CL$846,40,0),2)</f>
        <v>0</v>
      </c>
      <c r="AP328" s="32">
        <f>ROUND(VLOOKUP($B328,'3.ข้อมูลงบทดลองปัจจุบัน'!$A$5:$CL$846,41,0),2)</f>
        <v>0</v>
      </c>
      <c r="AQ328" s="32">
        <f>ROUND(VLOOKUP($B328,'3.ข้อมูลงบทดลองปัจจุบัน'!$A$5:$CL$846,42,0),2)</f>
        <v>0</v>
      </c>
      <c r="AR328" s="32">
        <f>ROUND(VLOOKUP($B328,'3.ข้อมูลงบทดลองปัจจุบัน'!$A$5:$CL$846,43,0),2)</f>
        <v>0</v>
      </c>
      <c r="AS328" s="32">
        <f>ROUND(VLOOKUP($B328,'3.ข้อมูลงบทดลองปัจจุบัน'!$A$5:$CL$846,44,0),2)</f>
        <v>0</v>
      </c>
      <c r="AT328" s="32">
        <f>ROUND(VLOOKUP($B328,'3.ข้อมูลงบทดลองปัจจุบัน'!$A$5:$CL$846,45,0),2)</f>
        <v>0</v>
      </c>
      <c r="AU328" s="32">
        <f>ROUND(VLOOKUP($B328,'3.ข้อมูลงบทดลองปัจจุบัน'!$A$5:$CL$846,46,0),2)</f>
        <v>0</v>
      </c>
      <c r="AV328" s="32">
        <f>ROUND(VLOOKUP($B328,'3.ข้อมูลงบทดลองปัจจุบัน'!$A$5:$CL$846,47,0),2)</f>
        <v>0</v>
      </c>
      <c r="AW328" s="32">
        <f>ROUND(VLOOKUP($B328,'3.ข้อมูลงบทดลองปัจจุบัน'!$A$5:$CL$846,48,0),2)</f>
        <v>0</v>
      </c>
      <c r="AX328" s="32">
        <f>ROUND(VLOOKUP($B328,'3.ข้อมูลงบทดลองปัจจุบัน'!$A$5:$CL$846,49,0),2)</f>
        <v>0</v>
      </c>
      <c r="AY328" s="32">
        <f>ROUND(VLOOKUP($B328,'3.ข้อมูลงบทดลองปัจจุบัน'!$A$5:$CL$846,50,0),2)</f>
        <v>0</v>
      </c>
      <c r="AZ328" s="32">
        <f>ROUND(VLOOKUP($B328,'3.ข้อมูลงบทดลองปัจจุบัน'!$A$5:$CL$846,51,0),2)</f>
        <v>0</v>
      </c>
      <c r="BA328" s="32">
        <f>ROUND(VLOOKUP($B328,'3.ข้อมูลงบทดลองปัจจุบัน'!$A$5:$CL$846,52,0),2)</f>
        <v>0</v>
      </c>
      <c r="BB328" s="32">
        <f>ROUND(VLOOKUP($B328,'3.ข้อมูลงบทดลองปัจจุบัน'!$A$5:$CL$846,53,0),2)</f>
        <v>0</v>
      </c>
      <c r="BC328" s="32">
        <f>ROUND(VLOOKUP($B328,'3.ข้อมูลงบทดลองปัจจุบัน'!$A$5:$CL$846,54,0),2)</f>
        <v>0</v>
      </c>
      <c r="BD328" s="32">
        <f>ROUND(VLOOKUP($B328,'3.ข้อมูลงบทดลองปัจจุบัน'!$A$5:$CL$846,55,0),2)</f>
        <v>0</v>
      </c>
      <c r="BE328" s="32">
        <f>ROUND(VLOOKUP($B328,'3.ข้อมูลงบทดลองปัจจุบัน'!$A$5:$CL$846,56,0),2)</f>
        <v>0</v>
      </c>
      <c r="BF328" s="32">
        <f>ROUND(VLOOKUP($B328,'3.ข้อมูลงบทดลองปัจจุบัน'!$A$5:$CL$846,57,0),2)</f>
        <v>0</v>
      </c>
      <c r="BG328" s="32">
        <f>ROUND(VLOOKUP($B328,'3.ข้อมูลงบทดลองปัจจุบัน'!$A$5:$CL$846,58,0),2)</f>
        <v>0</v>
      </c>
      <c r="BH328" s="32">
        <f>ROUND(VLOOKUP($B328,'3.ข้อมูลงบทดลองปัจจุบัน'!$A$5:$CL$846,59,0),2)</f>
        <v>0</v>
      </c>
      <c r="BI328" s="32">
        <f>ROUND(VLOOKUP($B328,'3.ข้อมูลงบทดลองปัจจุบัน'!$A$5:$CL$846,60,0),2)</f>
        <v>0</v>
      </c>
      <c r="BJ328" s="32">
        <f>ROUND(VLOOKUP($B328,'3.ข้อมูลงบทดลองปัจจุบัน'!$A$5:$CL$846,61,0),2)</f>
        <v>0</v>
      </c>
      <c r="BK328" s="32">
        <f>ROUND(VLOOKUP($B328,'3.ข้อมูลงบทดลองปัจจุบัน'!$A$5:$CL$846,62,0),2)</f>
        <v>0</v>
      </c>
      <c r="BL328" s="32">
        <f>ROUND(VLOOKUP($B328,'3.ข้อมูลงบทดลองปัจจุบัน'!$A$5:$CL$846,63,0),2)</f>
        <v>0</v>
      </c>
      <c r="BM328" s="32">
        <f>ROUND(VLOOKUP($B328,'3.ข้อมูลงบทดลองปัจจุบัน'!$A$5:$CL$846,64,0),2)</f>
        <v>0</v>
      </c>
      <c r="BN328" s="32">
        <f>ROUND(VLOOKUP($B328,'3.ข้อมูลงบทดลองปัจจุบัน'!$A$5:$CL$846,65,0),2)</f>
        <v>0</v>
      </c>
      <c r="BO328" s="32">
        <f>ROUND(VLOOKUP($B328,'3.ข้อมูลงบทดลองปัจจุบัน'!$A$5:$CL$846,66,0),2)</f>
        <v>0</v>
      </c>
      <c r="BP328" s="32">
        <f>ROUND(VLOOKUP($B328,'3.ข้อมูลงบทดลองปัจจุบัน'!$A$5:$CL$846,67,0),2)</f>
        <v>0</v>
      </c>
      <c r="BQ328" s="32">
        <f>ROUND(VLOOKUP($B328,'3.ข้อมูลงบทดลองปัจจุบัน'!$A$5:$CL$846,68,0),2)</f>
        <v>0</v>
      </c>
      <c r="BR328" s="32">
        <f>ROUND(VLOOKUP($B328,'3.ข้อมูลงบทดลองปัจจุบัน'!$A$5:$CL$846,69,0),2)</f>
        <v>0</v>
      </c>
      <c r="BS328" s="32">
        <f>ROUND(VLOOKUP($B328,'3.ข้อมูลงบทดลองปัจจุบัน'!$A$5:$CL$846,70,0),2)</f>
        <v>0</v>
      </c>
      <c r="BT328" s="32">
        <f>ROUND(VLOOKUP($B328,'3.ข้อมูลงบทดลองปัจจุบัน'!$A$5:$CL$846,71,0),2)</f>
        <v>3000000</v>
      </c>
      <c r="BU328" s="32">
        <f>ROUND(VLOOKUP($B328,'3.ข้อมูลงบทดลองปัจจุบัน'!$A$5:$CL$846,72,0),2)</f>
        <v>0</v>
      </c>
      <c r="BV328" s="32">
        <f>ROUND(VLOOKUP($B328,'3.ข้อมูลงบทดลองปัจจุบัน'!$A$5:$CL$846,73,0),2)</f>
        <v>0</v>
      </c>
      <c r="BW328" s="32">
        <f>ROUND(VLOOKUP($B328,'3.ข้อมูลงบทดลองปัจจุบัน'!$A$5:$CL$846,74,0),2)</f>
        <v>3000000</v>
      </c>
      <c r="BX328" s="32">
        <f>ROUND(VLOOKUP($B328,'3.ข้อมูลงบทดลองปัจจุบัน'!$A$5:$CL$846,75,0),2)</f>
        <v>0</v>
      </c>
      <c r="BY328" s="32">
        <f>ROUND(VLOOKUP($B328,'3.ข้อมูลงบทดลองปัจจุบัน'!$A$5:$CL$846,76,0),2)</f>
        <v>1310000</v>
      </c>
      <c r="BZ328" s="32">
        <f>ROUND(VLOOKUP($B328,'3.ข้อมูลงบทดลองปัจจุบัน'!$A$5:$CL$846,77,0),2)</f>
        <v>3009993.45</v>
      </c>
      <c r="CA328" s="32">
        <f>ROUND(VLOOKUP($B328,'3.ข้อมูลงบทดลองปัจจุบัน'!$A$5:$CL$846,78,0),2)</f>
        <v>0</v>
      </c>
      <c r="CB328" s="32">
        <f>ROUND(VLOOKUP($B328,'3.ข้อมูลงบทดลองปัจจุบัน'!$A$5:$CL$846,79,0),2)</f>
        <v>3000000</v>
      </c>
      <c r="CC328" s="32">
        <f>ROUND(VLOOKUP($B328,'3.ข้อมูลงบทดลองปัจจุบัน'!$A$5:$CL$846,80,0),2)</f>
        <v>0</v>
      </c>
      <c r="CD328" s="32">
        <f>ROUND(VLOOKUP($B328,'3.ข้อมูลงบทดลองปัจจุบัน'!$A$5:$CL$846,81,0),2)</f>
        <v>3000000</v>
      </c>
      <c r="CE328" s="32">
        <f>ROUND(VLOOKUP($B328,'3.ข้อมูลงบทดลองปัจจุบัน'!$A$5:$CL$846,82,0),2)</f>
        <v>0</v>
      </c>
      <c r="CF328" s="32">
        <f>ROUND(VLOOKUP($B328,'3.ข้อมูลงบทดลองปัจจุบัน'!$A$5:$CL$846,83,0),2)</f>
        <v>3000000</v>
      </c>
      <c r="CG328" s="32">
        <f>ROUND(VLOOKUP($B328,'3.ข้อมูลงบทดลองปัจจุบัน'!$A$5:$CL$846,84,0),2)</f>
        <v>0</v>
      </c>
      <c r="CH328" s="32">
        <f>ROUND(VLOOKUP($B328,'3.ข้อมูลงบทดลองปัจจุบัน'!$A$5:$CL$846,85,0),2)</f>
        <v>0</v>
      </c>
      <c r="CI328" s="32">
        <f>ROUND(VLOOKUP($B328,'3.ข้อมูลงบทดลองปัจจุบัน'!$A$5:$CL$846,86,0),2)</f>
        <v>0</v>
      </c>
      <c r="CJ328" s="32">
        <f>ROUND(VLOOKUP($B328,'3.ข้อมูลงบทดลองปัจจุบัน'!$A$5:$CL$846,87,0),2)</f>
        <v>0</v>
      </c>
      <c r="CK328" s="32">
        <f>ROUND(VLOOKUP($B328,'3.ข้อมูลงบทดลองปัจจุบัน'!$A$5:$CL$846,88,0),2)</f>
        <v>0</v>
      </c>
      <c r="CL328" s="32">
        <f>ROUND(VLOOKUP($B328,'3.ข้อมูลงบทดลองปัจจุบัน'!$A$5:$CL$846,89,0),2)</f>
        <v>2000000</v>
      </c>
      <c r="CM328" s="32">
        <f>ROUND(VLOOKUP($B328,'3.ข้อมูลงบทดลองปัจจุบัน'!$A$5:$CL$846,90,0),2)</f>
        <v>0</v>
      </c>
    </row>
    <row r="329" spans="1:93" x14ac:dyDescent="0.7">
      <c r="A329" s="119" t="s">
        <v>2332</v>
      </c>
      <c r="B329" s="101" t="s">
        <v>1141</v>
      </c>
      <c r="C329" s="120" t="s">
        <v>1142</v>
      </c>
      <c r="D329" s="32">
        <f>ROUND(VLOOKUP($B329,'3.ข้อมูลงบทดลองปัจจุบัน'!$A$5:$CL$846,3,0),2)</f>
        <v>0</v>
      </c>
      <c r="E329" s="32">
        <f>ROUND(VLOOKUP($B329,'3.ข้อมูลงบทดลองปัจจุบัน'!$A$5:$CL$846,4,0),2)</f>
        <v>0</v>
      </c>
      <c r="F329" s="32">
        <f>ROUND(VLOOKUP($B329,'3.ข้อมูลงบทดลองปัจจุบัน'!$A$5:$CL$846,5,0),2)</f>
        <v>0</v>
      </c>
      <c r="G329" s="32">
        <f>ROUND(VLOOKUP($B329,'3.ข้อมูลงบทดลองปัจจุบัน'!$A$5:$CL$846,6,0),2)</f>
        <v>0</v>
      </c>
      <c r="H329" s="32">
        <f>ROUND(VLOOKUP($B329,'3.ข้อมูลงบทดลองปัจจุบัน'!$A$5:$CL$846,7,0),2)</f>
        <v>0</v>
      </c>
      <c r="I329" s="32">
        <f>ROUND(VLOOKUP($B329,'3.ข้อมูลงบทดลองปัจจุบัน'!$A$5:$CL$846,8,0),2)</f>
        <v>0</v>
      </c>
      <c r="J329" s="32">
        <f>ROUND(VLOOKUP($B329,'3.ข้อมูลงบทดลองปัจจุบัน'!$A$5:$CL$846,9,0),2)</f>
        <v>0</v>
      </c>
      <c r="K329" s="32">
        <f>ROUND(VLOOKUP($B329,'3.ข้อมูลงบทดลองปัจจุบัน'!$A$5:$CL$846,10,0),2)</f>
        <v>0</v>
      </c>
      <c r="L329" s="32">
        <f>ROUND(VLOOKUP($B329,'3.ข้อมูลงบทดลองปัจจุบัน'!$A$5:$CL$846,11,0),2)</f>
        <v>0</v>
      </c>
      <c r="M329" s="32">
        <f>ROUND(VLOOKUP($B329,'3.ข้อมูลงบทดลองปัจจุบัน'!$A$5:$CL$846,12,0),2)</f>
        <v>0</v>
      </c>
      <c r="N329" s="32">
        <f>ROUND(VLOOKUP($B329,'3.ข้อมูลงบทดลองปัจจุบัน'!$A$5:$CL$846,13,0),2)</f>
        <v>0</v>
      </c>
      <c r="O329" s="32">
        <f>ROUND(VLOOKUP($B329,'3.ข้อมูลงบทดลองปัจจุบัน'!$A$5:$CL$846,14,0),2)</f>
        <v>0</v>
      </c>
      <c r="P329" s="32">
        <f>ROUND(VLOOKUP($B329,'3.ข้อมูลงบทดลองปัจจุบัน'!$A$5:$CL$846,15,0),2)</f>
        <v>0</v>
      </c>
      <c r="Q329" s="32">
        <f>ROUND(VLOOKUP($B329,'3.ข้อมูลงบทดลองปัจจุบัน'!$A$5:$CL$846,16,0),2)</f>
        <v>0</v>
      </c>
      <c r="R329" s="32">
        <f>ROUND(VLOOKUP($B329,'3.ข้อมูลงบทดลองปัจจุบัน'!$A$5:$CL$846,17,0),2)</f>
        <v>0</v>
      </c>
      <c r="S329" s="32">
        <f>ROUND(VLOOKUP($B329,'3.ข้อมูลงบทดลองปัจจุบัน'!$A$5:$CL$846,18,0),2)</f>
        <v>0</v>
      </c>
      <c r="T329" s="32">
        <f>ROUND(VLOOKUP($B329,'3.ข้อมูลงบทดลองปัจจุบัน'!$A$5:$CL$846,19,0),2)</f>
        <v>0</v>
      </c>
      <c r="U329" s="32">
        <f>ROUND(VLOOKUP($B329,'3.ข้อมูลงบทดลองปัจจุบัน'!$A$5:$CL$846,20,0),2)</f>
        <v>0</v>
      </c>
      <c r="V329" s="32">
        <f>ROUND(VLOOKUP($B329,'3.ข้อมูลงบทดลองปัจจุบัน'!$A$5:$CL$846,21,0),2)</f>
        <v>0</v>
      </c>
      <c r="W329" s="32">
        <f>ROUND(VLOOKUP($B329,'3.ข้อมูลงบทดลองปัจจุบัน'!$A$5:$CL$846,22,0),2)</f>
        <v>0</v>
      </c>
      <c r="X329" s="32">
        <f>ROUND(VLOOKUP($B329,'3.ข้อมูลงบทดลองปัจจุบัน'!$A$5:$CL$846,23,0),2)</f>
        <v>0</v>
      </c>
      <c r="Y329" s="32">
        <f>ROUND(VLOOKUP($B329,'3.ข้อมูลงบทดลองปัจจุบัน'!$A$5:$CL$846,24,0),2)</f>
        <v>0</v>
      </c>
      <c r="Z329" s="32">
        <f>ROUND(VLOOKUP($B329,'3.ข้อมูลงบทดลองปัจจุบัน'!$A$5:$CL$846,25,0),2)</f>
        <v>0</v>
      </c>
      <c r="AA329" s="32">
        <f>ROUND(VLOOKUP($B329,'3.ข้อมูลงบทดลองปัจจุบัน'!$A$5:$CL$846,26,0),2)</f>
        <v>0</v>
      </c>
      <c r="AB329" s="32">
        <f>ROUND(VLOOKUP($B329,'3.ข้อมูลงบทดลองปัจจุบัน'!$A$5:$CL$846,27,0),2)</f>
        <v>0</v>
      </c>
      <c r="AC329" s="32">
        <f>ROUND(VLOOKUP($B329,'3.ข้อมูลงบทดลองปัจจุบัน'!$A$5:$CL$846,28,0),2)</f>
        <v>0</v>
      </c>
      <c r="AD329" s="32">
        <f>ROUND(VLOOKUP($B329,'3.ข้อมูลงบทดลองปัจจุบัน'!$A$5:$CL$846,29,0),2)</f>
        <v>0</v>
      </c>
      <c r="AE329" s="32">
        <f>ROUND(VLOOKUP($B329,'3.ข้อมูลงบทดลองปัจจุบัน'!$A$5:$CL$846,30,0),2)</f>
        <v>2700819.6</v>
      </c>
      <c r="AF329" s="32">
        <f>ROUND(VLOOKUP($B329,'3.ข้อมูลงบทดลองปัจจุบัน'!$A$5:$CL$846,31,0),2)</f>
        <v>0</v>
      </c>
      <c r="AG329" s="32">
        <f>ROUND(VLOOKUP($B329,'3.ข้อมูลงบทดลองปัจจุบัน'!$A$5:$CL$846,32,0),2)</f>
        <v>0</v>
      </c>
      <c r="AH329" s="32">
        <f>ROUND(VLOOKUP($B329,'3.ข้อมูลงบทดลองปัจจุบัน'!$A$5:$CL$846,33,0),2)</f>
        <v>0</v>
      </c>
      <c r="AI329" s="32">
        <f>ROUND(VLOOKUP($B329,'3.ข้อมูลงบทดลองปัจจุบัน'!$A$5:$CL$846,34,0),2)</f>
        <v>0</v>
      </c>
      <c r="AJ329" s="32">
        <f>ROUND(VLOOKUP($B329,'3.ข้อมูลงบทดลองปัจจุบัน'!$A$5:$CL$846,35,0),2)</f>
        <v>0</v>
      </c>
      <c r="AK329" s="32">
        <f>ROUND(VLOOKUP($B329,'3.ข้อมูลงบทดลองปัจจุบัน'!$A$5:$CL$846,36,0),2)</f>
        <v>0</v>
      </c>
      <c r="AL329" s="32">
        <f>ROUND(VLOOKUP($B329,'3.ข้อมูลงบทดลองปัจจุบัน'!$A$5:$CL$846,37,0),2)</f>
        <v>0</v>
      </c>
      <c r="AM329" s="32">
        <f>ROUND(VLOOKUP($B329,'3.ข้อมูลงบทดลองปัจจุบัน'!$A$5:$CL$846,38,0),2)</f>
        <v>0</v>
      </c>
      <c r="AN329" s="32">
        <f>ROUND(VLOOKUP($B329,'3.ข้อมูลงบทดลองปัจจุบัน'!$A$5:$CL$846,39,0),2)</f>
        <v>0</v>
      </c>
      <c r="AO329" s="32">
        <f>ROUND(VLOOKUP($B329,'3.ข้อมูลงบทดลองปัจจุบัน'!$A$5:$CL$846,40,0),2)</f>
        <v>0</v>
      </c>
      <c r="AP329" s="32">
        <f>ROUND(VLOOKUP($B329,'3.ข้อมูลงบทดลองปัจจุบัน'!$A$5:$CL$846,41,0),2)</f>
        <v>0</v>
      </c>
      <c r="AQ329" s="32">
        <f>ROUND(VLOOKUP($B329,'3.ข้อมูลงบทดลองปัจจุบัน'!$A$5:$CL$846,42,0),2)</f>
        <v>0</v>
      </c>
      <c r="AR329" s="32">
        <f>ROUND(VLOOKUP($B329,'3.ข้อมูลงบทดลองปัจจุบัน'!$A$5:$CL$846,43,0),2)</f>
        <v>0</v>
      </c>
      <c r="AS329" s="32">
        <f>ROUND(VLOOKUP($B329,'3.ข้อมูลงบทดลองปัจจุบัน'!$A$5:$CL$846,44,0),2)</f>
        <v>0</v>
      </c>
      <c r="AT329" s="32">
        <f>ROUND(VLOOKUP($B329,'3.ข้อมูลงบทดลองปัจจุบัน'!$A$5:$CL$846,45,0),2)</f>
        <v>0</v>
      </c>
      <c r="AU329" s="32">
        <f>ROUND(VLOOKUP($B329,'3.ข้อมูลงบทดลองปัจจุบัน'!$A$5:$CL$846,46,0),2)</f>
        <v>0</v>
      </c>
      <c r="AV329" s="32">
        <f>ROUND(VLOOKUP($B329,'3.ข้อมูลงบทดลองปัจจุบัน'!$A$5:$CL$846,47,0),2)</f>
        <v>0</v>
      </c>
      <c r="AW329" s="32">
        <f>ROUND(VLOOKUP($B329,'3.ข้อมูลงบทดลองปัจจุบัน'!$A$5:$CL$846,48,0),2)</f>
        <v>0</v>
      </c>
      <c r="AX329" s="32">
        <f>ROUND(VLOOKUP($B329,'3.ข้อมูลงบทดลองปัจจุบัน'!$A$5:$CL$846,49,0),2)</f>
        <v>0</v>
      </c>
      <c r="AY329" s="32">
        <f>ROUND(VLOOKUP($B329,'3.ข้อมูลงบทดลองปัจจุบัน'!$A$5:$CL$846,50,0),2)</f>
        <v>0</v>
      </c>
      <c r="AZ329" s="32">
        <f>ROUND(VLOOKUP($B329,'3.ข้อมูลงบทดลองปัจจุบัน'!$A$5:$CL$846,51,0),2)</f>
        <v>0</v>
      </c>
      <c r="BA329" s="32">
        <f>ROUND(VLOOKUP($B329,'3.ข้อมูลงบทดลองปัจจุบัน'!$A$5:$CL$846,52,0),2)</f>
        <v>0</v>
      </c>
      <c r="BB329" s="32">
        <f>ROUND(VLOOKUP($B329,'3.ข้อมูลงบทดลองปัจจุบัน'!$A$5:$CL$846,53,0),2)</f>
        <v>0</v>
      </c>
      <c r="BC329" s="32">
        <f>ROUND(VLOOKUP($B329,'3.ข้อมูลงบทดลองปัจจุบัน'!$A$5:$CL$846,54,0),2)</f>
        <v>0</v>
      </c>
      <c r="BD329" s="32">
        <f>ROUND(VLOOKUP($B329,'3.ข้อมูลงบทดลองปัจจุบัน'!$A$5:$CL$846,55,0),2)</f>
        <v>0</v>
      </c>
      <c r="BE329" s="32">
        <f>ROUND(VLOOKUP($B329,'3.ข้อมูลงบทดลองปัจจุบัน'!$A$5:$CL$846,56,0),2)</f>
        <v>0</v>
      </c>
      <c r="BF329" s="32">
        <f>ROUND(VLOOKUP($B329,'3.ข้อมูลงบทดลองปัจจุบัน'!$A$5:$CL$846,57,0),2)</f>
        <v>1956000</v>
      </c>
      <c r="BG329" s="32">
        <f>ROUND(VLOOKUP($B329,'3.ข้อมูลงบทดลองปัจจุบัน'!$A$5:$CL$846,58,0),2)</f>
        <v>0</v>
      </c>
      <c r="BH329" s="32">
        <f>ROUND(VLOOKUP($B329,'3.ข้อมูลงบทดลองปัจจุบัน'!$A$5:$CL$846,59,0),2)</f>
        <v>69495.33</v>
      </c>
      <c r="BI329" s="32">
        <f>ROUND(VLOOKUP($B329,'3.ข้อมูลงบทดลองปัจจุบัน'!$A$5:$CL$846,60,0),2)</f>
        <v>0</v>
      </c>
      <c r="BJ329" s="32">
        <f>ROUND(VLOOKUP($B329,'3.ข้อมูลงบทดลองปัจจุบัน'!$A$5:$CL$846,61,0),2)</f>
        <v>1918702.72</v>
      </c>
      <c r="BK329" s="32">
        <f>ROUND(VLOOKUP($B329,'3.ข้อมูลงบทดลองปัจจุบัน'!$A$5:$CL$846,62,0),2)</f>
        <v>0</v>
      </c>
      <c r="BL329" s="32">
        <f>ROUND(VLOOKUP($B329,'3.ข้อมูลงบทดลองปัจจุบัน'!$A$5:$CL$846,63,0),2)</f>
        <v>0</v>
      </c>
      <c r="BM329" s="32">
        <f>ROUND(VLOOKUP($B329,'3.ข้อมูลงบทดลองปัจจุบัน'!$A$5:$CL$846,64,0),2)</f>
        <v>0</v>
      </c>
      <c r="BN329" s="32">
        <f>ROUND(VLOOKUP($B329,'3.ข้อมูลงบทดลองปัจจุบัน'!$A$5:$CL$846,65,0),2)</f>
        <v>0</v>
      </c>
      <c r="BO329" s="32">
        <f>ROUND(VLOOKUP($B329,'3.ข้อมูลงบทดลองปัจจุบัน'!$A$5:$CL$846,66,0),2)</f>
        <v>0</v>
      </c>
      <c r="BP329" s="32">
        <f>ROUND(VLOOKUP($B329,'3.ข้อมูลงบทดลองปัจจุบัน'!$A$5:$CL$846,67,0),2)</f>
        <v>0</v>
      </c>
      <c r="BQ329" s="32">
        <f>ROUND(VLOOKUP($B329,'3.ข้อมูลงบทดลองปัจจุบัน'!$A$5:$CL$846,68,0),2)</f>
        <v>0</v>
      </c>
      <c r="BR329" s="32">
        <f>ROUND(VLOOKUP($B329,'3.ข้อมูลงบทดลองปัจจุบัน'!$A$5:$CL$846,69,0),2)</f>
        <v>0</v>
      </c>
      <c r="BS329" s="32">
        <f>ROUND(VLOOKUP($B329,'3.ข้อมูลงบทดลองปัจจุบัน'!$A$5:$CL$846,70,0),2)</f>
        <v>0</v>
      </c>
      <c r="BT329" s="32">
        <f>ROUND(VLOOKUP($B329,'3.ข้อมูลงบทดลองปัจจุบัน'!$A$5:$CL$846,71,0),2)</f>
        <v>0</v>
      </c>
      <c r="BU329" s="32">
        <f>ROUND(VLOOKUP($B329,'3.ข้อมูลงบทดลองปัจจุบัน'!$A$5:$CL$846,72,0),2)</f>
        <v>0</v>
      </c>
      <c r="BV329" s="32">
        <f>ROUND(VLOOKUP($B329,'3.ข้อมูลงบทดลองปัจจุบัน'!$A$5:$CL$846,73,0),2)</f>
        <v>0</v>
      </c>
      <c r="BW329" s="32">
        <f>ROUND(VLOOKUP($B329,'3.ข้อมูลงบทดลองปัจจุบัน'!$A$5:$CL$846,74,0),2)</f>
        <v>0</v>
      </c>
      <c r="BX329" s="32">
        <f>ROUND(VLOOKUP($B329,'3.ข้อมูลงบทดลองปัจจุบัน'!$A$5:$CL$846,75,0),2)</f>
        <v>0</v>
      </c>
      <c r="BY329" s="32">
        <f>ROUND(VLOOKUP($B329,'3.ข้อมูลงบทดลองปัจจุบัน'!$A$5:$CL$846,76,0),2)</f>
        <v>0</v>
      </c>
      <c r="BZ329" s="32">
        <f>ROUND(VLOOKUP($B329,'3.ข้อมูลงบทดลองปัจจุบัน'!$A$5:$CL$846,77,0),2)</f>
        <v>0</v>
      </c>
      <c r="CA329" s="32">
        <f>ROUND(VLOOKUP($B329,'3.ข้อมูลงบทดลองปัจจุบัน'!$A$5:$CL$846,78,0),2)</f>
        <v>0</v>
      </c>
      <c r="CB329" s="32">
        <f>ROUND(VLOOKUP($B329,'3.ข้อมูลงบทดลองปัจจุบัน'!$A$5:$CL$846,79,0),2)</f>
        <v>0</v>
      </c>
      <c r="CC329" s="32">
        <f>ROUND(VLOOKUP($B329,'3.ข้อมูลงบทดลองปัจจุบัน'!$A$5:$CL$846,80,0),2)</f>
        <v>0</v>
      </c>
      <c r="CD329" s="32">
        <f>ROUND(VLOOKUP($B329,'3.ข้อมูลงบทดลองปัจจุบัน'!$A$5:$CL$846,81,0),2)</f>
        <v>0</v>
      </c>
      <c r="CE329" s="32">
        <f>ROUND(VLOOKUP($B329,'3.ข้อมูลงบทดลองปัจจุบัน'!$A$5:$CL$846,82,0),2)</f>
        <v>0</v>
      </c>
      <c r="CF329" s="32">
        <f>ROUND(VLOOKUP($B329,'3.ข้อมูลงบทดลองปัจจุบัน'!$A$5:$CL$846,83,0),2)</f>
        <v>0</v>
      </c>
      <c r="CG329" s="32">
        <f>ROUND(VLOOKUP($B329,'3.ข้อมูลงบทดลองปัจจุบัน'!$A$5:$CL$846,84,0),2)</f>
        <v>0</v>
      </c>
      <c r="CH329" s="32">
        <f>ROUND(VLOOKUP($B329,'3.ข้อมูลงบทดลองปัจจุบัน'!$A$5:$CL$846,85,0),2)</f>
        <v>0</v>
      </c>
      <c r="CI329" s="32">
        <f>ROUND(VLOOKUP($B329,'3.ข้อมูลงบทดลองปัจจุบัน'!$A$5:$CL$846,86,0),2)</f>
        <v>0</v>
      </c>
      <c r="CJ329" s="32">
        <f>ROUND(VLOOKUP($B329,'3.ข้อมูลงบทดลองปัจจุบัน'!$A$5:$CL$846,87,0),2)</f>
        <v>0</v>
      </c>
      <c r="CK329" s="32">
        <f>ROUND(VLOOKUP($B329,'3.ข้อมูลงบทดลองปัจจุบัน'!$A$5:$CL$846,88,0),2)</f>
        <v>0</v>
      </c>
      <c r="CL329" s="32">
        <f>ROUND(VLOOKUP($B329,'3.ข้อมูลงบทดลองปัจจุบัน'!$A$5:$CL$846,89,0),2)</f>
        <v>0</v>
      </c>
      <c r="CM329" s="32">
        <f>ROUND(VLOOKUP($B329,'3.ข้อมูลงบทดลองปัจจุบัน'!$A$5:$CL$846,90,0),2)</f>
        <v>0</v>
      </c>
    </row>
    <row r="330" spans="1:93" x14ac:dyDescent="0.7">
      <c r="A330" s="119" t="s">
        <v>2332</v>
      </c>
      <c r="B330" s="101" t="s">
        <v>582</v>
      </c>
      <c r="C330" s="120" t="s">
        <v>583</v>
      </c>
      <c r="D330" s="32">
        <f>ROUND(VLOOKUP($B330,'3.ข้อมูลงบทดลองปัจจุบัน'!$A$5:$CL$846,3,0),2)</f>
        <v>18277921.649999999</v>
      </c>
      <c r="E330" s="32">
        <f>ROUND(VLOOKUP($B330,'3.ข้อมูลงบทดลองปัจจุบัน'!$A$5:$CL$846,4,0),2)</f>
        <v>126334.22</v>
      </c>
      <c r="F330" s="32">
        <f>ROUND(VLOOKUP($B330,'3.ข้อมูลงบทดลองปัจจุบัน'!$A$5:$CL$846,5,0),2)</f>
        <v>79594.53</v>
      </c>
      <c r="G330" s="32">
        <f>ROUND(VLOOKUP($B330,'3.ข้อมูลงบทดลองปัจจุบัน'!$A$5:$CL$846,6,0),2)</f>
        <v>533995.94999999995</v>
      </c>
      <c r="H330" s="32">
        <f>ROUND(VLOOKUP($B330,'3.ข้อมูลงบทดลองปัจจุบัน'!$A$5:$CL$846,7,0),2)</f>
        <v>241768.06</v>
      </c>
      <c r="I330" s="32">
        <f>ROUND(VLOOKUP($B330,'3.ข้อมูลงบทดลองปัจจุบัน'!$A$5:$CL$846,8,0),2)</f>
        <v>658841.54</v>
      </c>
      <c r="J330" s="32">
        <f>ROUND(VLOOKUP($B330,'3.ข้อมูลงบทดลองปัจจุบัน'!$A$5:$CL$846,9,0),2)</f>
        <v>17590</v>
      </c>
      <c r="K330" s="32">
        <f>ROUND(VLOOKUP($B330,'3.ข้อมูลงบทดลองปัจจุบัน'!$A$5:$CL$846,10,0),2)</f>
        <v>625640.47</v>
      </c>
      <c r="L330" s="32">
        <f>ROUND(VLOOKUP($B330,'3.ข้อมูลงบทดลองปัจจุบัน'!$A$5:$CL$846,11,0),2)</f>
        <v>459497</v>
      </c>
      <c r="M330" s="32">
        <f>ROUND(VLOOKUP($B330,'3.ข้อมูลงบทดลองปัจจุบัน'!$A$5:$CL$846,12,0),2)</f>
        <v>2125896</v>
      </c>
      <c r="N330" s="32">
        <f>ROUND(VLOOKUP($B330,'3.ข้อมูลงบทดลองปัจจุบัน'!$A$5:$CL$846,13,0),2)</f>
        <v>1546746.63</v>
      </c>
      <c r="O330" s="32">
        <f>ROUND(VLOOKUP($B330,'3.ข้อมูลงบทดลองปัจจุบัน'!$A$5:$CL$846,14,0),2)</f>
        <v>34573.43</v>
      </c>
      <c r="P330" s="32">
        <f>ROUND(VLOOKUP($B330,'3.ข้อมูลงบทดลองปัจจุบัน'!$A$5:$CL$846,15,0),2)</f>
        <v>1363073.17</v>
      </c>
      <c r="Q330" s="32">
        <f>ROUND(VLOOKUP($B330,'3.ข้อมูลงบทดลองปัจจุบัน'!$A$5:$CL$846,16,0),2)</f>
        <v>537416.99</v>
      </c>
      <c r="R330" s="32">
        <f>ROUND(VLOOKUP($B330,'3.ข้อมูลงบทดลองปัจจุบัน'!$A$5:$CL$846,17,0),2)</f>
        <v>470178.47</v>
      </c>
      <c r="S330" s="32">
        <f>ROUND(VLOOKUP($B330,'3.ข้อมูลงบทดลองปัจจุบัน'!$A$5:$CL$846,18,0),2)</f>
        <v>55165</v>
      </c>
      <c r="T330" s="32">
        <f>ROUND(VLOOKUP($B330,'3.ข้อมูลงบทดลองปัจจุบัน'!$A$5:$CL$846,19,0),2)</f>
        <v>3604147.23</v>
      </c>
      <c r="U330" s="32">
        <f>ROUND(VLOOKUP($B330,'3.ข้อมูลงบทดลองปัจจุบัน'!$A$5:$CL$846,20,0),2)</f>
        <v>1513811.29</v>
      </c>
      <c r="V330" s="32">
        <f>ROUND(VLOOKUP($B330,'3.ข้อมูลงบทดลองปัจจุบัน'!$A$5:$CL$846,21,0),2)</f>
        <v>121905</v>
      </c>
      <c r="W330" s="32">
        <f>ROUND(VLOOKUP($B330,'3.ข้อมูลงบทดลองปัจจุบัน'!$A$5:$CL$846,22,0),2)</f>
        <v>587666.69999999995</v>
      </c>
      <c r="X330" s="32">
        <f>ROUND(VLOOKUP($B330,'3.ข้อมูลงบทดลองปัจจุบัน'!$A$5:$CL$846,23,0),2)</f>
        <v>7997102.9000000004</v>
      </c>
      <c r="Y330" s="32">
        <f>ROUND(VLOOKUP($B330,'3.ข้อมูลงบทดลองปัจจุบัน'!$A$5:$CL$846,24,0),2)</f>
        <v>458321.6</v>
      </c>
      <c r="Z330" s="32">
        <f>ROUND(VLOOKUP($B330,'3.ข้อมูลงบทดลองปัจจุบัน'!$A$5:$CL$846,25,0),2)</f>
        <v>2221400</v>
      </c>
      <c r="AA330" s="32">
        <f>ROUND(VLOOKUP($B330,'3.ข้อมูลงบทดลองปัจจุบัน'!$A$5:$CL$846,26,0),2)</f>
        <v>29959</v>
      </c>
      <c r="AB330" s="32">
        <f>ROUND(VLOOKUP($B330,'3.ข้อมูลงบทดลองปัจจุบัน'!$A$5:$CL$846,27,0),2)</f>
        <v>770756.7</v>
      </c>
      <c r="AC330" s="32">
        <f>ROUND(VLOOKUP($B330,'3.ข้อมูลงบทดลองปัจจุบัน'!$A$5:$CL$846,28,0),2)</f>
        <v>181370.19</v>
      </c>
      <c r="AD330" s="32">
        <f>ROUND(VLOOKUP($B330,'3.ข้อมูลงบทดลองปัจจุบัน'!$A$5:$CL$846,29,0),2)</f>
        <v>23493.360000000001</v>
      </c>
      <c r="AE330" s="32">
        <f>ROUND(VLOOKUP($B330,'3.ข้อมูลงบทดลองปัจจุบัน'!$A$5:$CL$846,30,0),2)</f>
        <v>1241280.51</v>
      </c>
      <c r="AF330" s="32">
        <f>ROUND(VLOOKUP($B330,'3.ข้อมูลงบทดลองปัจจุบัน'!$A$5:$CL$846,31,0),2)</f>
        <v>482000</v>
      </c>
      <c r="AG330" s="32">
        <f>ROUND(VLOOKUP($B330,'3.ข้อมูลงบทดลองปัจจุบัน'!$A$5:$CL$846,32,0),2)</f>
        <v>243146.74</v>
      </c>
      <c r="AH330" s="32">
        <f>ROUND(VLOOKUP($B330,'3.ข้อมูลงบทดลองปัจจุบัน'!$A$5:$CL$846,33,0),2)</f>
        <v>256401.98</v>
      </c>
      <c r="AI330" s="32">
        <f>ROUND(VLOOKUP($B330,'3.ข้อมูลงบทดลองปัจจุบัน'!$A$5:$CL$846,34,0),2)</f>
        <v>3216391.07</v>
      </c>
      <c r="AJ330" s="32">
        <f>ROUND(VLOOKUP($B330,'3.ข้อมูลงบทดลองปัจจุบัน'!$A$5:$CL$846,35,0),2)</f>
        <v>91666.42</v>
      </c>
      <c r="AK330" s="32">
        <f>ROUND(VLOOKUP($B330,'3.ข้อมูลงบทดลองปัจจุบัน'!$A$5:$CL$846,36,0),2)</f>
        <v>147144.26</v>
      </c>
      <c r="AL330" s="32">
        <f>ROUND(VLOOKUP($B330,'3.ข้อมูลงบทดลองปัจจุบัน'!$A$5:$CL$846,37,0),2)</f>
        <v>6194225.1799999997</v>
      </c>
      <c r="AM330" s="32">
        <f>ROUND(VLOOKUP($B330,'3.ข้อมูลงบทดลองปัจจุบัน'!$A$5:$CL$846,38,0),2)</f>
        <v>639281</v>
      </c>
      <c r="AN330" s="32">
        <f>ROUND(VLOOKUP($B330,'3.ข้อมูลงบทดลองปัจจุบัน'!$A$5:$CL$846,39,0),2)</f>
        <v>40495</v>
      </c>
      <c r="AO330" s="32">
        <f>ROUND(VLOOKUP($B330,'3.ข้อมูลงบทดลองปัจจุบัน'!$A$5:$CL$846,40,0),2)</f>
        <v>1079699.29</v>
      </c>
      <c r="AP330" s="32">
        <f>ROUND(VLOOKUP($B330,'3.ข้อมูลงบทดลองปัจจุบัน'!$A$5:$CL$846,41,0),2)</f>
        <v>57833</v>
      </c>
      <c r="AQ330" s="32">
        <f>ROUND(VLOOKUP($B330,'3.ข้อมูลงบทดลองปัจจุบัน'!$A$5:$CL$846,42,0),2)</f>
        <v>984654.11</v>
      </c>
      <c r="AR330" s="32">
        <f>ROUND(VLOOKUP($B330,'3.ข้อมูลงบทดลองปัจจุบัน'!$A$5:$CL$846,43,0),2)</f>
        <v>19093.990000000002</v>
      </c>
      <c r="AS330" s="32">
        <f>ROUND(VLOOKUP($B330,'3.ข้อมูลงบทดลองปัจจุบัน'!$A$5:$CL$846,44,0),2)</f>
        <v>4551355.09</v>
      </c>
      <c r="AT330" s="32">
        <f>ROUND(VLOOKUP($B330,'3.ข้อมูลงบทดลองปัจจุบัน'!$A$5:$CL$846,45,0),2)</f>
        <v>105100</v>
      </c>
      <c r="AU330" s="32">
        <f>ROUND(VLOOKUP($B330,'3.ข้อมูลงบทดลองปัจจุบัน'!$A$5:$CL$846,46,0),2)</f>
        <v>107000</v>
      </c>
      <c r="AV330" s="32">
        <f>ROUND(VLOOKUP($B330,'3.ข้อมูลงบทดลองปัจจุบัน'!$A$5:$CL$846,47,0),2)</f>
        <v>294372.01</v>
      </c>
      <c r="AW330" s="32">
        <f>ROUND(VLOOKUP($B330,'3.ข้อมูลงบทดลองปัจจุบัน'!$A$5:$CL$846,48,0),2)</f>
        <v>169759</v>
      </c>
      <c r="AX330" s="32">
        <f>ROUND(VLOOKUP($B330,'3.ข้อมูลงบทดลองปัจจุบัน'!$A$5:$CL$846,49,0),2)</f>
        <v>220953.49</v>
      </c>
      <c r="AY330" s="32">
        <f>ROUND(VLOOKUP($B330,'3.ข้อมูลงบทดลองปัจจุบัน'!$A$5:$CL$846,50,0),2)</f>
        <v>179003.32</v>
      </c>
      <c r="AZ330" s="32">
        <f>ROUND(VLOOKUP($B330,'3.ข้อมูลงบทดลองปัจจุบัน'!$A$5:$CL$846,51,0),2)</f>
        <v>15273</v>
      </c>
      <c r="BA330" s="32">
        <f>ROUND(VLOOKUP($B330,'3.ข้อมูลงบทดลองปัจจุบัน'!$A$5:$CL$846,52,0),2)</f>
        <v>31940</v>
      </c>
      <c r="BB330" s="32">
        <f>ROUND(VLOOKUP($B330,'3.ข้อมูลงบทดลองปัจจุบัน'!$A$5:$CL$846,53,0),2)</f>
        <v>1719474.93</v>
      </c>
      <c r="BC330" s="32">
        <f>ROUND(VLOOKUP($B330,'3.ข้อมูลงบทดลองปัจจุบัน'!$A$5:$CL$846,54,0),2)</f>
        <v>236234.9</v>
      </c>
      <c r="BD330" s="32">
        <f>ROUND(VLOOKUP($B330,'3.ข้อมูลงบทดลองปัจจุบัน'!$A$5:$CL$846,55,0),2)</f>
        <v>6735811.9500000002</v>
      </c>
      <c r="BE330" s="32">
        <f>ROUND(VLOOKUP($B330,'3.ข้อมูลงบทดลองปัจจุบัน'!$A$5:$CL$846,56,0),2)</f>
        <v>815235.36</v>
      </c>
      <c r="BF330" s="32">
        <f>ROUND(VLOOKUP($B330,'3.ข้อมูลงบทดลองปัจจุบัน'!$A$5:$CL$846,57,0),2)</f>
        <v>152448</v>
      </c>
      <c r="BG330" s="32">
        <f>ROUND(VLOOKUP($B330,'3.ข้อมูลงบทดลองปัจจุบัน'!$A$5:$CL$846,58,0),2)</f>
        <v>240103.54</v>
      </c>
      <c r="BH330" s="32">
        <f>ROUND(VLOOKUP($B330,'3.ข้อมูลงบทดลองปัจจุบัน'!$A$5:$CL$846,59,0),2)</f>
        <v>14070395.17</v>
      </c>
      <c r="BI330" s="32">
        <f>ROUND(VLOOKUP($B330,'3.ข้อมูลงบทดลองปัจจุบัน'!$A$5:$CL$846,60,0),2)</f>
        <v>315434</v>
      </c>
      <c r="BJ330" s="32">
        <f>ROUND(VLOOKUP($B330,'3.ข้อมูลงบทดลองปัจจุบัน'!$A$5:$CL$846,61,0),2)</f>
        <v>373223.25</v>
      </c>
      <c r="BK330" s="32">
        <f>ROUND(VLOOKUP($B330,'3.ข้อมูลงบทดลองปัจจุบัน'!$A$5:$CL$846,62,0),2)</f>
        <v>6001</v>
      </c>
      <c r="BL330" s="32">
        <f>ROUND(VLOOKUP($B330,'3.ข้อมูลงบทดลองปัจจุบัน'!$A$5:$CL$846,63,0),2)</f>
        <v>76427.199999999997</v>
      </c>
      <c r="BM330" s="32">
        <f>ROUND(VLOOKUP($B330,'3.ข้อมูลงบทดลองปัจจุบัน'!$A$5:$CL$846,64,0),2)</f>
        <v>981553.83</v>
      </c>
      <c r="BN330" s="32">
        <f>ROUND(VLOOKUP($B330,'3.ข้อมูลงบทดลองปัจจุบัน'!$A$5:$CL$846,65,0),2)</f>
        <v>1022253.37</v>
      </c>
      <c r="BO330" s="32">
        <f>ROUND(VLOOKUP($B330,'3.ข้อมูลงบทดลองปัจจุบัน'!$A$5:$CL$846,66,0),2)</f>
        <v>194690</v>
      </c>
      <c r="BP330" s="32">
        <f>ROUND(VLOOKUP($B330,'3.ข้อมูลงบทดลองปัจจุบัน'!$A$5:$CL$846,67,0),2)</f>
        <v>941000</v>
      </c>
      <c r="BQ330" s="32">
        <f>ROUND(VLOOKUP($B330,'3.ข้อมูลงบทดลองปัจจุบัน'!$A$5:$CL$846,68,0),2)</f>
        <v>26960.799999999999</v>
      </c>
      <c r="BR330" s="32">
        <f>ROUND(VLOOKUP($B330,'3.ข้อมูลงบทดลองปัจจุบัน'!$A$5:$CL$846,69,0),2)</f>
        <v>987896.54</v>
      </c>
      <c r="BS330" s="32">
        <f>ROUND(VLOOKUP($B330,'3.ข้อมูลงบทดลองปัจจุบัน'!$A$5:$CL$846,70,0),2)</f>
        <v>6576318.1799999997</v>
      </c>
      <c r="BT330" s="32">
        <f>ROUND(VLOOKUP($B330,'3.ข้อมูลงบทดลองปัจจุบัน'!$A$5:$CL$846,71,0),2)</f>
        <v>389098.88</v>
      </c>
      <c r="BU330" s="32">
        <f>ROUND(VLOOKUP($B330,'3.ข้อมูลงบทดลองปัจจุบัน'!$A$5:$CL$846,72,0),2)</f>
        <v>106344.73</v>
      </c>
      <c r="BV330" s="32">
        <f>ROUND(VLOOKUP($B330,'3.ข้อมูลงบทดลองปัจจุบัน'!$A$5:$CL$846,73,0),2)</f>
        <v>2807822.33</v>
      </c>
      <c r="BW330" s="32">
        <f>ROUND(VLOOKUP($B330,'3.ข้อมูลงบทดลองปัจจุบัน'!$A$5:$CL$846,74,0),2)</f>
        <v>165777.99</v>
      </c>
      <c r="BX330" s="32">
        <f>ROUND(VLOOKUP($B330,'3.ข้อมูลงบทดลองปัจจุบัน'!$A$5:$CL$846,75,0),2)</f>
        <v>101203.75</v>
      </c>
      <c r="BY330" s="32">
        <f>ROUND(VLOOKUP($B330,'3.ข้อมูลงบทดลองปัจจุบัน'!$A$5:$CL$846,76,0),2)</f>
        <v>1615120.09</v>
      </c>
      <c r="BZ330" s="32">
        <f>ROUND(VLOOKUP($B330,'3.ข้อมูลงบทดลองปัจจุบัน'!$A$5:$CL$846,77,0),2)</f>
        <v>26240.1</v>
      </c>
      <c r="CA330" s="32">
        <f>ROUND(VLOOKUP($B330,'3.ข้อมูลงบทดลองปัจจุบัน'!$A$5:$CL$846,78,0),2)</f>
        <v>61355</v>
      </c>
      <c r="CB330" s="32">
        <f>ROUND(VLOOKUP($B330,'3.ข้อมูลงบทดลองปัจจุบัน'!$A$5:$CL$846,79,0),2)</f>
        <v>473292.38</v>
      </c>
      <c r="CC330" s="32">
        <f>ROUND(VLOOKUP($B330,'3.ข้อมูลงบทดลองปัจจุบัน'!$A$5:$CL$846,80,0),2)</f>
        <v>119052.11</v>
      </c>
      <c r="CD330" s="32">
        <f>ROUND(VLOOKUP($B330,'3.ข้อมูลงบทดลองปัจจุบัน'!$A$5:$CL$846,81,0),2)</f>
        <v>292271.28999999998</v>
      </c>
      <c r="CE330" s="32">
        <f>ROUND(VLOOKUP($B330,'3.ข้อมูลงบทดลองปัจจุบัน'!$A$5:$CL$846,82,0),2)</f>
        <v>64859.02</v>
      </c>
      <c r="CF330" s="32">
        <f>ROUND(VLOOKUP($B330,'3.ข้อมูลงบทดลองปัจจุบัน'!$A$5:$CL$846,83,0),2)</f>
        <v>2747633.18</v>
      </c>
      <c r="CG330" s="32">
        <f>ROUND(VLOOKUP($B330,'3.ข้อมูลงบทดลองปัจจุบัน'!$A$5:$CL$846,84,0),2)</f>
        <v>43926.89</v>
      </c>
      <c r="CH330" s="32">
        <f>ROUND(VLOOKUP($B330,'3.ข้อมูลงบทดลองปัจจุบัน'!$A$5:$CL$846,85,0),2)</f>
        <v>63215</v>
      </c>
      <c r="CI330" s="32">
        <f>ROUND(VLOOKUP($B330,'3.ข้อมูลงบทดลองปัจจุบัน'!$A$5:$CL$846,86,0),2)</f>
        <v>3215</v>
      </c>
      <c r="CJ330" s="32">
        <f>ROUND(VLOOKUP($B330,'3.ข้อมูลงบทดลองปัจจุบัน'!$A$5:$CL$846,87,0),2)</f>
        <v>208517</v>
      </c>
      <c r="CK330" s="32">
        <f>ROUND(VLOOKUP($B330,'3.ข้อมูลงบทดลองปัจจุบัน'!$A$5:$CL$846,88,0),2)</f>
        <v>1540872</v>
      </c>
      <c r="CL330" s="32">
        <f>ROUND(VLOOKUP($B330,'3.ข้อมูลงบทดลองปัจจุบัน'!$A$5:$CL$846,89,0),2)</f>
        <v>243385.91</v>
      </c>
      <c r="CM330" s="32">
        <f>ROUND(VLOOKUP($B330,'3.ข้อมูลงบทดลองปัจจุบัน'!$A$5:$CL$846,90,0),2)</f>
        <v>15437</v>
      </c>
    </row>
    <row r="331" spans="1:93" x14ac:dyDescent="0.7">
      <c r="A331" s="119" t="s">
        <v>2332</v>
      </c>
      <c r="B331" s="101" t="s">
        <v>584</v>
      </c>
      <c r="C331" s="120" t="s">
        <v>585</v>
      </c>
      <c r="D331" s="32">
        <f>ROUND(VLOOKUP($B331,'3.ข้อมูลงบทดลองปัจจุบัน'!$A$5:$CL$846,3,0),2)</f>
        <v>15435702.529999999</v>
      </c>
      <c r="E331" s="32">
        <f>ROUND(VLOOKUP($B331,'3.ข้อมูลงบทดลองปัจจุบัน'!$A$5:$CL$846,4,0),2)</f>
        <v>8014334.29</v>
      </c>
      <c r="F331" s="32">
        <f>ROUND(VLOOKUP($B331,'3.ข้อมูลงบทดลองปัจจุบัน'!$A$5:$CL$846,5,0),2)</f>
        <v>53000</v>
      </c>
      <c r="G331" s="32">
        <f>ROUND(VLOOKUP($B331,'3.ข้อมูลงบทดลองปัจจุบัน'!$A$5:$CL$846,6,0),2)</f>
        <v>228000</v>
      </c>
      <c r="H331" s="32">
        <f>ROUND(VLOOKUP($B331,'3.ข้อมูลงบทดลองปัจจุบัน'!$A$5:$CL$846,7,0),2)</f>
        <v>4203000</v>
      </c>
      <c r="I331" s="32">
        <f>ROUND(VLOOKUP($B331,'3.ข้อมูลงบทดลองปัจจุบัน'!$A$5:$CL$846,8,0),2)</f>
        <v>0</v>
      </c>
      <c r="J331" s="32">
        <f>ROUND(VLOOKUP($B331,'3.ข้อมูลงบทดลองปัจจุบัน'!$A$5:$CL$846,9,0),2)</f>
        <v>520591.01</v>
      </c>
      <c r="K331" s="32">
        <f>ROUND(VLOOKUP($B331,'3.ข้อมูลงบทดลองปัจจุบัน'!$A$5:$CL$846,10,0),2)</f>
        <v>2340880.14</v>
      </c>
      <c r="L331" s="32">
        <f>ROUND(VLOOKUP($B331,'3.ข้อมูลงบทดลองปัจจุบัน'!$A$5:$CL$846,11,0),2)</f>
        <v>152916.70000000001</v>
      </c>
      <c r="M331" s="32">
        <f>ROUND(VLOOKUP($B331,'3.ข้อมูลงบทดลองปัจจุบัน'!$A$5:$CL$846,12,0),2)</f>
        <v>17738057.27</v>
      </c>
      <c r="N331" s="32">
        <f>ROUND(VLOOKUP($B331,'3.ข้อมูลงบทดลองปัจจุบัน'!$A$5:$CL$846,13,0),2)</f>
        <v>2897017.76</v>
      </c>
      <c r="O331" s="32">
        <f>ROUND(VLOOKUP($B331,'3.ข้อมูลงบทดลองปัจจุบัน'!$A$5:$CL$846,14,0),2)</f>
        <v>4467000</v>
      </c>
      <c r="P331" s="32">
        <f>ROUND(VLOOKUP($B331,'3.ข้อมูลงบทดลองปัจจุบัน'!$A$5:$CL$846,15,0),2)</f>
        <v>10223422.49</v>
      </c>
      <c r="Q331" s="32">
        <f>ROUND(VLOOKUP($B331,'3.ข้อมูลงบทดลองปัจจุบัน'!$A$5:$CL$846,16,0),2)</f>
        <v>1705564.05</v>
      </c>
      <c r="R331" s="32">
        <f>ROUND(VLOOKUP($B331,'3.ข้อมูลงบทดลองปัจจุบัน'!$A$5:$CL$846,17,0),2)</f>
        <v>20741.91</v>
      </c>
      <c r="S331" s="32">
        <f>ROUND(VLOOKUP($B331,'3.ข้อมูลงบทดลองปัจจุบัน'!$A$5:$CL$846,18,0),2)</f>
        <v>5841287.7400000002</v>
      </c>
      <c r="T331" s="32">
        <f>ROUND(VLOOKUP($B331,'3.ข้อมูลงบทดลองปัจจุบัน'!$A$5:$CL$846,19,0),2)</f>
        <v>229849</v>
      </c>
      <c r="U331" s="32">
        <f>ROUND(VLOOKUP($B331,'3.ข้อมูลงบทดลองปัจจุบัน'!$A$5:$CL$846,20,0),2)</f>
        <v>1056931.78</v>
      </c>
      <c r="V331" s="32">
        <f>ROUND(VLOOKUP($B331,'3.ข้อมูลงบทดลองปัจจุบัน'!$A$5:$CL$846,21,0),2)</f>
        <v>0</v>
      </c>
      <c r="W331" s="32">
        <f>ROUND(VLOOKUP($B331,'3.ข้อมูลงบทดลองปัจจุบัน'!$A$5:$CL$846,22,0),2)</f>
        <v>0</v>
      </c>
      <c r="X331" s="32">
        <f>ROUND(VLOOKUP($B331,'3.ข้อมูลงบทดลองปัจจุบัน'!$A$5:$CL$846,23,0),2)</f>
        <v>50021792.509999998</v>
      </c>
      <c r="Y331" s="32">
        <f>ROUND(VLOOKUP($B331,'3.ข้อมูลงบทดลองปัจจุบัน'!$A$5:$CL$846,24,0),2)</f>
        <v>993870</v>
      </c>
      <c r="Z331" s="32">
        <f>ROUND(VLOOKUP($B331,'3.ข้อมูลงบทดลองปัจจุบัน'!$A$5:$CL$846,25,0),2)</f>
        <v>0</v>
      </c>
      <c r="AA331" s="32">
        <f>ROUND(VLOOKUP($B331,'3.ข้อมูลงบทดลองปัจจุบัน'!$A$5:$CL$846,26,0),2)</f>
        <v>390277.8</v>
      </c>
      <c r="AB331" s="32">
        <f>ROUND(VLOOKUP($B331,'3.ข้อมูลงบทดลองปัจจุบัน'!$A$5:$CL$846,27,0),2)</f>
        <v>0</v>
      </c>
      <c r="AC331" s="32">
        <f>ROUND(VLOOKUP($B331,'3.ข้อมูลงบทดลองปัจจุบัน'!$A$5:$CL$846,28,0),2)</f>
        <v>2833524.9</v>
      </c>
      <c r="AD331" s="32">
        <f>ROUND(VLOOKUP($B331,'3.ข้อมูลงบทดลองปัจจุบัน'!$A$5:$CL$846,29,0),2)</f>
        <v>0</v>
      </c>
      <c r="AE331" s="32">
        <f>ROUND(VLOOKUP($B331,'3.ข้อมูลงบทดลองปัจจุบัน'!$A$5:$CL$846,30,0),2)</f>
        <v>3798666.69</v>
      </c>
      <c r="AF331" s="32">
        <f>ROUND(VLOOKUP($B331,'3.ข้อมูลงบทดลองปัจจุบัน'!$A$5:$CL$846,31,0),2)</f>
        <v>0</v>
      </c>
      <c r="AG331" s="32">
        <f>ROUND(VLOOKUP($B331,'3.ข้อมูลงบทดลองปัจจุบัน'!$A$5:$CL$846,32,0),2)</f>
        <v>2000000</v>
      </c>
      <c r="AH331" s="32">
        <f>ROUND(VLOOKUP($B331,'3.ข้อมูลงบทดลองปัจจุบัน'!$A$5:$CL$846,33,0),2)</f>
        <v>15576.5</v>
      </c>
      <c r="AI331" s="32">
        <f>ROUND(VLOOKUP($B331,'3.ข้อมูลงบทดลองปัจจุบัน'!$A$5:$CL$846,34,0),2)</f>
        <v>3988583.15</v>
      </c>
      <c r="AJ331" s="32">
        <f>ROUND(VLOOKUP($B331,'3.ข้อมูลงบทดลองปัจจุบัน'!$A$5:$CL$846,35,0),2)</f>
        <v>649727.06999999995</v>
      </c>
      <c r="AK331" s="32">
        <f>ROUND(VLOOKUP($B331,'3.ข้อมูลงบทดลองปัจจุบัน'!$A$5:$CL$846,36,0),2)</f>
        <v>399643.31</v>
      </c>
      <c r="AL331" s="32">
        <f>ROUND(VLOOKUP($B331,'3.ข้อมูลงบทดลองปัจจุบัน'!$A$5:$CL$846,37,0),2)</f>
        <v>88919915.310000002</v>
      </c>
      <c r="AM331" s="32">
        <f>ROUND(VLOOKUP($B331,'3.ข้อมูลงบทดลองปัจจุบัน'!$A$5:$CL$846,38,0),2)</f>
        <v>271199.28000000003</v>
      </c>
      <c r="AN331" s="32">
        <f>ROUND(VLOOKUP($B331,'3.ข้อมูลงบทดลองปัจจุบัน'!$A$5:$CL$846,39,0),2)</f>
        <v>0</v>
      </c>
      <c r="AO331" s="32">
        <f>ROUND(VLOOKUP($B331,'3.ข้อมูลงบทดลองปัจจุบัน'!$A$5:$CL$846,40,0),2)</f>
        <v>0</v>
      </c>
      <c r="AP331" s="32">
        <f>ROUND(VLOOKUP($B331,'3.ข้อมูลงบทดลองปัจจุบัน'!$A$5:$CL$846,41,0),2)</f>
        <v>674144.99</v>
      </c>
      <c r="AQ331" s="32">
        <f>ROUND(VLOOKUP($B331,'3.ข้อมูลงบทดลองปัจจุบัน'!$A$5:$CL$846,42,0),2)</f>
        <v>619965</v>
      </c>
      <c r="AR331" s="32">
        <f>ROUND(VLOOKUP($B331,'3.ข้อมูลงบทดลองปัจจุบัน'!$A$5:$CL$846,43,0),2)</f>
        <v>0</v>
      </c>
      <c r="AS331" s="32">
        <f>ROUND(VLOOKUP($B331,'3.ข้อมูลงบทดลองปัจจุบัน'!$A$5:$CL$846,44,0),2)</f>
        <v>21397758.93</v>
      </c>
      <c r="AT331" s="32">
        <f>ROUND(VLOOKUP($B331,'3.ข้อมูลงบทดลองปัจจุบัน'!$A$5:$CL$846,45,0),2)</f>
        <v>389022.42</v>
      </c>
      <c r="AU331" s="32">
        <f>ROUND(VLOOKUP($B331,'3.ข้อมูลงบทดลองปัจจุบัน'!$A$5:$CL$846,46,0),2)</f>
        <v>11682500</v>
      </c>
      <c r="AV331" s="32">
        <f>ROUND(VLOOKUP($B331,'3.ข้อมูลงบทดลองปัจจุบัน'!$A$5:$CL$846,47,0),2)</f>
        <v>0</v>
      </c>
      <c r="AW331" s="32">
        <f>ROUND(VLOOKUP($B331,'3.ข้อมูลงบทดลองปัจจุบัน'!$A$5:$CL$846,48,0),2)</f>
        <v>0</v>
      </c>
      <c r="AX331" s="32">
        <f>ROUND(VLOOKUP($B331,'3.ข้อมูลงบทดลองปัจจุบัน'!$A$5:$CL$846,49,0),2)</f>
        <v>1714058</v>
      </c>
      <c r="AY331" s="32">
        <f>ROUND(VLOOKUP($B331,'3.ข้อมูลงบทดลองปัจจุบัน'!$A$5:$CL$846,50,0),2)</f>
        <v>5946850</v>
      </c>
      <c r="AZ331" s="32">
        <f>ROUND(VLOOKUP($B331,'3.ข้อมูลงบทดลองปัจจุบัน'!$A$5:$CL$846,51,0),2)</f>
        <v>4991840</v>
      </c>
      <c r="BA331" s="32">
        <f>ROUND(VLOOKUP($B331,'3.ข้อมูลงบทดลองปัจจุบัน'!$A$5:$CL$846,52,0),2)</f>
        <v>273000</v>
      </c>
      <c r="BB331" s="32">
        <f>ROUND(VLOOKUP($B331,'3.ข้อมูลงบทดลองปัจจุบัน'!$A$5:$CL$846,53,0),2)</f>
        <v>5459762.4000000004</v>
      </c>
      <c r="BC331" s="32">
        <f>ROUND(VLOOKUP($B331,'3.ข้อมูลงบทดลองปัจจุบัน'!$A$5:$CL$846,54,0),2)</f>
        <v>6544904.9699999997</v>
      </c>
      <c r="BD331" s="32">
        <f>ROUND(VLOOKUP($B331,'3.ข้อมูลงบทดลองปัจจุบัน'!$A$5:$CL$846,55,0),2)</f>
        <v>6137006.7999999998</v>
      </c>
      <c r="BE331" s="32">
        <f>ROUND(VLOOKUP($B331,'3.ข้อมูลงบทดลองปัจจุบัน'!$A$5:$CL$846,56,0),2)</f>
        <v>1052534.1000000001</v>
      </c>
      <c r="BF331" s="32">
        <f>ROUND(VLOOKUP($B331,'3.ข้อมูลงบทดลองปัจจุบัน'!$A$5:$CL$846,57,0),2)</f>
        <v>16650</v>
      </c>
      <c r="BG331" s="32">
        <f>ROUND(VLOOKUP($B331,'3.ข้อมูลงบทดลองปัจจุบัน'!$A$5:$CL$846,58,0),2)</f>
        <v>8247300.8300000001</v>
      </c>
      <c r="BH331" s="32">
        <f>ROUND(VLOOKUP($B331,'3.ข้อมูลงบทดลองปัจจุบัน'!$A$5:$CL$846,59,0),2)</f>
        <v>17367138.859999999</v>
      </c>
      <c r="BI331" s="32">
        <f>ROUND(VLOOKUP($B331,'3.ข้อมูลงบทดลองปัจจุบัน'!$A$5:$CL$846,60,0),2)</f>
        <v>0</v>
      </c>
      <c r="BJ331" s="32">
        <f>ROUND(VLOOKUP($B331,'3.ข้อมูลงบทดลองปัจจุบัน'!$A$5:$CL$846,61,0),2)</f>
        <v>9111643</v>
      </c>
      <c r="BK331" s="32">
        <f>ROUND(VLOOKUP($B331,'3.ข้อมูลงบทดลองปัจจุบัน'!$A$5:$CL$846,62,0),2)</f>
        <v>0</v>
      </c>
      <c r="BL331" s="32">
        <f>ROUND(VLOOKUP($B331,'3.ข้อมูลงบทดลองปัจจุบัน'!$A$5:$CL$846,63,0),2)</f>
        <v>485284.28</v>
      </c>
      <c r="BM331" s="32">
        <f>ROUND(VLOOKUP($B331,'3.ข้อมูลงบทดลองปัจจุบัน'!$A$5:$CL$846,64,0),2)</f>
        <v>8867943.2100000009</v>
      </c>
      <c r="BN331" s="32">
        <f>ROUND(VLOOKUP($B331,'3.ข้อมูลงบทดลองปัจจุบัน'!$A$5:$CL$846,65,0),2)</f>
        <v>1180440</v>
      </c>
      <c r="BO331" s="32">
        <f>ROUND(VLOOKUP($B331,'3.ข้อมูลงบทดลองปัจจุบัน'!$A$5:$CL$846,66,0),2)</f>
        <v>913026.03</v>
      </c>
      <c r="BP331" s="32">
        <f>ROUND(VLOOKUP($B331,'3.ข้อมูลงบทดลองปัจจุบัน'!$A$5:$CL$846,67,0),2)</f>
        <v>2000</v>
      </c>
      <c r="BQ331" s="32">
        <f>ROUND(VLOOKUP($B331,'3.ข้อมูลงบทดลองปัจจุบัน'!$A$5:$CL$846,68,0),2)</f>
        <v>661533.30000000005</v>
      </c>
      <c r="BR331" s="32">
        <f>ROUND(VLOOKUP($B331,'3.ข้อมูลงบทดลองปัจจุบัน'!$A$5:$CL$846,69,0),2)</f>
        <v>4087000</v>
      </c>
      <c r="BS331" s="32">
        <f>ROUND(VLOOKUP($B331,'3.ข้อมูลงบทดลองปัจจุบัน'!$A$5:$CL$846,70,0),2)</f>
        <v>17417856.699999999</v>
      </c>
      <c r="BT331" s="32">
        <f>ROUND(VLOOKUP($B331,'3.ข้อมูลงบทดลองปัจจุบัน'!$A$5:$CL$846,71,0),2)</f>
        <v>643003</v>
      </c>
      <c r="BU331" s="32">
        <f>ROUND(VLOOKUP($B331,'3.ข้อมูลงบทดลองปัจจุบัน'!$A$5:$CL$846,72,0),2)</f>
        <v>0</v>
      </c>
      <c r="BV331" s="32">
        <f>ROUND(VLOOKUP($B331,'3.ข้อมูลงบทดลองปัจจุบัน'!$A$5:$CL$846,73,0),2)</f>
        <v>4293574.76</v>
      </c>
      <c r="BW331" s="32">
        <f>ROUND(VLOOKUP($B331,'3.ข้อมูลงบทดลองปัจจุบัน'!$A$5:$CL$846,74,0),2)</f>
        <v>394930</v>
      </c>
      <c r="BX331" s="32">
        <f>ROUND(VLOOKUP($B331,'3.ข้อมูลงบทดลองปัจจุบัน'!$A$5:$CL$846,75,0),2)</f>
        <v>125000</v>
      </c>
      <c r="BY331" s="32">
        <f>ROUND(VLOOKUP($B331,'3.ข้อมูลงบทดลองปัจจุบัน'!$A$5:$CL$846,76,0),2)</f>
        <v>1017959.7</v>
      </c>
      <c r="BZ331" s="32">
        <f>ROUND(VLOOKUP($B331,'3.ข้อมูลงบทดลองปัจจุบัน'!$A$5:$CL$846,77,0),2)</f>
        <v>367050</v>
      </c>
      <c r="CA331" s="32">
        <f>ROUND(VLOOKUP($B331,'3.ข้อมูลงบทดลองปัจจุบัน'!$A$5:$CL$846,78,0),2)</f>
        <v>0</v>
      </c>
      <c r="CB331" s="32">
        <f>ROUND(VLOOKUP($B331,'3.ข้อมูลงบทดลองปัจจุบัน'!$A$5:$CL$846,79,0),2)</f>
        <v>4172666.6</v>
      </c>
      <c r="CC331" s="32">
        <f>ROUND(VLOOKUP($B331,'3.ข้อมูลงบทดลองปัจจุบัน'!$A$5:$CL$846,80,0),2)</f>
        <v>218593.5</v>
      </c>
      <c r="CD331" s="32">
        <f>ROUND(VLOOKUP($B331,'3.ข้อมูลงบทดลองปัจจุบัน'!$A$5:$CL$846,81,0),2)</f>
        <v>2387500</v>
      </c>
      <c r="CE331" s="32">
        <f>ROUND(VLOOKUP($B331,'3.ข้อมูลงบทดลองปัจจุบัน'!$A$5:$CL$846,82,0),2)</f>
        <v>0</v>
      </c>
      <c r="CF331" s="32">
        <f>ROUND(VLOOKUP($B331,'3.ข้อมูลงบทดลองปัจจุบัน'!$A$5:$CL$846,83,0),2)</f>
        <v>1392098.64</v>
      </c>
      <c r="CG331" s="32">
        <f>ROUND(VLOOKUP($B331,'3.ข้อมูลงบทดลองปัจจุบัน'!$A$5:$CL$846,84,0),2)</f>
        <v>0</v>
      </c>
      <c r="CH331" s="32">
        <f>ROUND(VLOOKUP($B331,'3.ข้อมูลงบทดลองปัจจุบัน'!$A$5:$CL$846,85,0),2)</f>
        <v>0</v>
      </c>
      <c r="CI331" s="32">
        <f>ROUND(VLOOKUP($B331,'3.ข้อมูลงบทดลองปัจจุบัน'!$A$5:$CL$846,86,0),2)</f>
        <v>4087000</v>
      </c>
      <c r="CJ331" s="32">
        <f>ROUND(VLOOKUP($B331,'3.ข้อมูลงบทดลองปัจจุบัน'!$A$5:$CL$846,87,0),2)</f>
        <v>91000</v>
      </c>
      <c r="CK331" s="32">
        <f>ROUND(VLOOKUP($B331,'3.ข้อมูลงบทดลองปัจจุบัน'!$A$5:$CL$846,88,0),2)</f>
        <v>3554386.38</v>
      </c>
      <c r="CL331" s="32">
        <f>ROUND(VLOOKUP($B331,'3.ข้อมูลงบทดลองปัจจุบัน'!$A$5:$CL$846,89,0),2)</f>
        <v>1189198.3</v>
      </c>
      <c r="CM331" s="32">
        <f>ROUND(VLOOKUP($B331,'3.ข้อมูลงบทดลองปัจจุบัน'!$A$5:$CL$846,90,0),2)</f>
        <v>295769.51</v>
      </c>
    </row>
    <row r="332" spans="1:93" x14ac:dyDescent="0.7">
      <c r="A332" s="119" t="s">
        <v>2332</v>
      </c>
      <c r="B332" s="101" t="s">
        <v>1143</v>
      </c>
      <c r="C332" s="120" t="s">
        <v>1144</v>
      </c>
      <c r="D332" s="32">
        <f>ROUND(VLOOKUP($B332,'3.ข้อมูลงบทดลองปัจจุบัน'!$A$5:$CL$846,3,0),2)</f>
        <v>0</v>
      </c>
      <c r="E332" s="32">
        <f>ROUND(VLOOKUP($B332,'3.ข้อมูลงบทดลองปัจจุบัน'!$A$5:$CL$846,4,0),2)</f>
        <v>0</v>
      </c>
      <c r="F332" s="32">
        <f>ROUND(VLOOKUP($B332,'3.ข้อมูลงบทดลองปัจจุบัน'!$A$5:$CL$846,5,0),2)</f>
        <v>0</v>
      </c>
      <c r="G332" s="32">
        <f>ROUND(VLOOKUP($B332,'3.ข้อมูลงบทดลองปัจจุบัน'!$A$5:$CL$846,6,0),2)</f>
        <v>0</v>
      </c>
      <c r="H332" s="32">
        <f>ROUND(VLOOKUP($B332,'3.ข้อมูลงบทดลองปัจจุบัน'!$A$5:$CL$846,7,0),2)</f>
        <v>0</v>
      </c>
      <c r="I332" s="32">
        <f>ROUND(VLOOKUP($B332,'3.ข้อมูลงบทดลองปัจจุบัน'!$A$5:$CL$846,8,0),2)</f>
        <v>0</v>
      </c>
      <c r="J332" s="32">
        <f>ROUND(VLOOKUP($B332,'3.ข้อมูลงบทดลองปัจจุบัน'!$A$5:$CL$846,9,0),2)</f>
        <v>0</v>
      </c>
      <c r="K332" s="32">
        <f>ROUND(VLOOKUP($B332,'3.ข้อมูลงบทดลองปัจจุบัน'!$A$5:$CL$846,10,0),2)</f>
        <v>0</v>
      </c>
      <c r="L332" s="32">
        <f>ROUND(VLOOKUP($B332,'3.ข้อมูลงบทดลองปัจจุบัน'!$A$5:$CL$846,11,0),2)</f>
        <v>0</v>
      </c>
      <c r="M332" s="32">
        <f>ROUND(VLOOKUP($B332,'3.ข้อมูลงบทดลองปัจจุบัน'!$A$5:$CL$846,12,0),2)</f>
        <v>0</v>
      </c>
      <c r="N332" s="32">
        <f>ROUND(VLOOKUP($B332,'3.ข้อมูลงบทดลองปัจจุบัน'!$A$5:$CL$846,13,0),2)</f>
        <v>0</v>
      </c>
      <c r="O332" s="32">
        <f>ROUND(VLOOKUP($B332,'3.ข้อมูลงบทดลองปัจจุบัน'!$A$5:$CL$846,14,0),2)</f>
        <v>0</v>
      </c>
      <c r="P332" s="32">
        <f>ROUND(VLOOKUP($B332,'3.ข้อมูลงบทดลองปัจจุบัน'!$A$5:$CL$846,15,0),2)</f>
        <v>0</v>
      </c>
      <c r="Q332" s="32">
        <f>ROUND(VLOOKUP($B332,'3.ข้อมูลงบทดลองปัจจุบัน'!$A$5:$CL$846,16,0),2)</f>
        <v>0</v>
      </c>
      <c r="R332" s="32">
        <f>ROUND(VLOOKUP($B332,'3.ข้อมูลงบทดลองปัจจุบัน'!$A$5:$CL$846,17,0),2)</f>
        <v>0</v>
      </c>
      <c r="S332" s="32">
        <f>ROUND(VLOOKUP($B332,'3.ข้อมูลงบทดลองปัจจุบัน'!$A$5:$CL$846,18,0),2)</f>
        <v>0</v>
      </c>
      <c r="T332" s="32">
        <f>ROUND(VLOOKUP($B332,'3.ข้อมูลงบทดลองปัจจุบัน'!$A$5:$CL$846,19,0),2)</f>
        <v>0</v>
      </c>
      <c r="U332" s="32">
        <f>ROUND(VLOOKUP($B332,'3.ข้อมูลงบทดลองปัจจุบัน'!$A$5:$CL$846,20,0),2)</f>
        <v>0</v>
      </c>
      <c r="V332" s="32">
        <f>ROUND(VLOOKUP($B332,'3.ข้อมูลงบทดลองปัจจุบัน'!$A$5:$CL$846,21,0),2)</f>
        <v>0</v>
      </c>
      <c r="W332" s="32">
        <f>ROUND(VLOOKUP($B332,'3.ข้อมูลงบทดลองปัจจุบัน'!$A$5:$CL$846,22,0),2)</f>
        <v>0</v>
      </c>
      <c r="X332" s="32">
        <f>ROUND(VLOOKUP($B332,'3.ข้อมูลงบทดลองปัจจุบัน'!$A$5:$CL$846,23,0),2)</f>
        <v>0</v>
      </c>
      <c r="Y332" s="32">
        <f>ROUND(VLOOKUP($B332,'3.ข้อมูลงบทดลองปัจจุบัน'!$A$5:$CL$846,24,0),2)</f>
        <v>0</v>
      </c>
      <c r="Z332" s="32">
        <f>ROUND(VLOOKUP($B332,'3.ข้อมูลงบทดลองปัจจุบัน'!$A$5:$CL$846,25,0),2)</f>
        <v>0</v>
      </c>
      <c r="AA332" s="32">
        <f>ROUND(VLOOKUP($B332,'3.ข้อมูลงบทดลองปัจจุบัน'!$A$5:$CL$846,26,0),2)</f>
        <v>0</v>
      </c>
      <c r="AB332" s="32">
        <f>ROUND(VLOOKUP($B332,'3.ข้อมูลงบทดลองปัจจุบัน'!$A$5:$CL$846,27,0),2)</f>
        <v>0</v>
      </c>
      <c r="AC332" s="32">
        <f>ROUND(VLOOKUP($B332,'3.ข้อมูลงบทดลองปัจจุบัน'!$A$5:$CL$846,28,0),2)</f>
        <v>0</v>
      </c>
      <c r="AD332" s="32">
        <f>ROUND(VLOOKUP($B332,'3.ข้อมูลงบทดลองปัจจุบัน'!$A$5:$CL$846,29,0),2)</f>
        <v>0</v>
      </c>
      <c r="AE332" s="32">
        <f>ROUND(VLOOKUP($B332,'3.ข้อมูลงบทดลองปัจจุบัน'!$A$5:$CL$846,30,0),2)</f>
        <v>0</v>
      </c>
      <c r="AF332" s="32">
        <f>ROUND(VLOOKUP($B332,'3.ข้อมูลงบทดลองปัจจุบัน'!$A$5:$CL$846,31,0),2)</f>
        <v>0</v>
      </c>
      <c r="AG332" s="32">
        <f>ROUND(VLOOKUP($B332,'3.ข้อมูลงบทดลองปัจจุบัน'!$A$5:$CL$846,32,0),2)</f>
        <v>0</v>
      </c>
      <c r="AH332" s="32">
        <f>ROUND(VLOOKUP($B332,'3.ข้อมูลงบทดลองปัจจุบัน'!$A$5:$CL$846,33,0),2)</f>
        <v>0</v>
      </c>
      <c r="AI332" s="32">
        <f>ROUND(VLOOKUP($B332,'3.ข้อมูลงบทดลองปัจจุบัน'!$A$5:$CL$846,34,0),2)</f>
        <v>0</v>
      </c>
      <c r="AJ332" s="32">
        <f>ROUND(VLOOKUP($B332,'3.ข้อมูลงบทดลองปัจจุบัน'!$A$5:$CL$846,35,0),2)</f>
        <v>0</v>
      </c>
      <c r="AK332" s="32">
        <f>ROUND(VLOOKUP($B332,'3.ข้อมูลงบทดลองปัจจุบัน'!$A$5:$CL$846,36,0),2)</f>
        <v>0</v>
      </c>
      <c r="AL332" s="32">
        <f>ROUND(VLOOKUP($B332,'3.ข้อมูลงบทดลองปัจจุบัน'!$A$5:$CL$846,37,0),2)</f>
        <v>0</v>
      </c>
      <c r="AM332" s="32">
        <f>ROUND(VLOOKUP($B332,'3.ข้อมูลงบทดลองปัจจุบัน'!$A$5:$CL$846,38,0),2)</f>
        <v>0</v>
      </c>
      <c r="AN332" s="32">
        <f>ROUND(VLOOKUP($B332,'3.ข้อมูลงบทดลองปัจจุบัน'!$A$5:$CL$846,39,0),2)</f>
        <v>0</v>
      </c>
      <c r="AO332" s="32">
        <f>ROUND(VLOOKUP($B332,'3.ข้อมูลงบทดลองปัจจุบัน'!$A$5:$CL$846,40,0),2)</f>
        <v>0</v>
      </c>
      <c r="AP332" s="32">
        <f>ROUND(VLOOKUP($B332,'3.ข้อมูลงบทดลองปัจจุบัน'!$A$5:$CL$846,41,0),2)</f>
        <v>0</v>
      </c>
      <c r="AQ332" s="32">
        <f>ROUND(VLOOKUP($B332,'3.ข้อมูลงบทดลองปัจจุบัน'!$A$5:$CL$846,42,0),2)</f>
        <v>0</v>
      </c>
      <c r="AR332" s="32">
        <f>ROUND(VLOOKUP($B332,'3.ข้อมูลงบทดลองปัจจุบัน'!$A$5:$CL$846,43,0),2)</f>
        <v>0</v>
      </c>
      <c r="AS332" s="32">
        <f>ROUND(VLOOKUP($B332,'3.ข้อมูลงบทดลองปัจจุบัน'!$A$5:$CL$846,44,0),2)</f>
        <v>0</v>
      </c>
      <c r="AT332" s="32">
        <f>ROUND(VLOOKUP($B332,'3.ข้อมูลงบทดลองปัจจุบัน'!$A$5:$CL$846,45,0),2)</f>
        <v>0</v>
      </c>
      <c r="AU332" s="32">
        <f>ROUND(VLOOKUP($B332,'3.ข้อมูลงบทดลองปัจจุบัน'!$A$5:$CL$846,46,0),2)</f>
        <v>0</v>
      </c>
      <c r="AV332" s="32">
        <f>ROUND(VLOOKUP($B332,'3.ข้อมูลงบทดลองปัจจุบัน'!$A$5:$CL$846,47,0),2)</f>
        <v>0</v>
      </c>
      <c r="AW332" s="32">
        <f>ROUND(VLOOKUP($B332,'3.ข้อมูลงบทดลองปัจจุบัน'!$A$5:$CL$846,48,0),2)</f>
        <v>0</v>
      </c>
      <c r="AX332" s="32">
        <f>ROUND(VLOOKUP($B332,'3.ข้อมูลงบทดลองปัจจุบัน'!$A$5:$CL$846,49,0),2)</f>
        <v>0</v>
      </c>
      <c r="AY332" s="32">
        <f>ROUND(VLOOKUP($B332,'3.ข้อมูลงบทดลองปัจจุบัน'!$A$5:$CL$846,50,0),2)</f>
        <v>0</v>
      </c>
      <c r="AZ332" s="32">
        <f>ROUND(VLOOKUP($B332,'3.ข้อมูลงบทดลองปัจจุบัน'!$A$5:$CL$846,51,0),2)</f>
        <v>0</v>
      </c>
      <c r="BA332" s="32">
        <f>ROUND(VLOOKUP($B332,'3.ข้อมูลงบทดลองปัจจุบัน'!$A$5:$CL$846,52,0),2)</f>
        <v>0</v>
      </c>
      <c r="BB332" s="32">
        <f>ROUND(VLOOKUP($B332,'3.ข้อมูลงบทดลองปัจจุบัน'!$A$5:$CL$846,53,0),2)</f>
        <v>0</v>
      </c>
      <c r="BC332" s="32">
        <f>ROUND(VLOOKUP($B332,'3.ข้อมูลงบทดลองปัจจุบัน'!$A$5:$CL$846,54,0),2)</f>
        <v>0</v>
      </c>
      <c r="BD332" s="32">
        <f>ROUND(VLOOKUP($B332,'3.ข้อมูลงบทดลองปัจจุบัน'!$A$5:$CL$846,55,0),2)</f>
        <v>0</v>
      </c>
      <c r="BE332" s="32">
        <f>ROUND(VLOOKUP($B332,'3.ข้อมูลงบทดลองปัจจุบัน'!$A$5:$CL$846,56,0),2)</f>
        <v>0</v>
      </c>
      <c r="BF332" s="32">
        <f>ROUND(VLOOKUP($B332,'3.ข้อมูลงบทดลองปัจจุบัน'!$A$5:$CL$846,57,0),2)</f>
        <v>0</v>
      </c>
      <c r="BG332" s="32">
        <f>ROUND(VLOOKUP($B332,'3.ข้อมูลงบทดลองปัจจุบัน'!$A$5:$CL$846,58,0),2)</f>
        <v>0</v>
      </c>
      <c r="BH332" s="32">
        <f>ROUND(VLOOKUP($B332,'3.ข้อมูลงบทดลองปัจจุบัน'!$A$5:$CL$846,59,0),2)</f>
        <v>0</v>
      </c>
      <c r="BI332" s="32">
        <f>ROUND(VLOOKUP($B332,'3.ข้อมูลงบทดลองปัจจุบัน'!$A$5:$CL$846,60,0),2)</f>
        <v>0</v>
      </c>
      <c r="BJ332" s="32">
        <f>ROUND(VLOOKUP($B332,'3.ข้อมูลงบทดลองปัจจุบัน'!$A$5:$CL$846,61,0),2)</f>
        <v>0</v>
      </c>
      <c r="BK332" s="32">
        <f>ROUND(VLOOKUP($B332,'3.ข้อมูลงบทดลองปัจจุบัน'!$A$5:$CL$846,62,0),2)</f>
        <v>0</v>
      </c>
      <c r="BL332" s="32">
        <f>ROUND(VLOOKUP($B332,'3.ข้อมูลงบทดลองปัจจุบัน'!$A$5:$CL$846,63,0),2)</f>
        <v>0</v>
      </c>
      <c r="BM332" s="32">
        <f>ROUND(VLOOKUP($B332,'3.ข้อมูลงบทดลองปัจจุบัน'!$A$5:$CL$846,64,0),2)</f>
        <v>110000</v>
      </c>
      <c r="BN332" s="32">
        <f>ROUND(VLOOKUP($B332,'3.ข้อมูลงบทดลองปัจจุบัน'!$A$5:$CL$846,65,0),2)</f>
        <v>0</v>
      </c>
      <c r="BO332" s="32">
        <f>ROUND(VLOOKUP($B332,'3.ข้อมูลงบทดลองปัจจุบัน'!$A$5:$CL$846,66,0),2)</f>
        <v>0</v>
      </c>
      <c r="BP332" s="32">
        <f>ROUND(VLOOKUP($B332,'3.ข้อมูลงบทดลองปัจจุบัน'!$A$5:$CL$846,67,0),2)</f>
        <v>0</v>
      </c>
      <c r="BQ332" s="32">
        <f>ROUND(VLOOKUP($B332,'3.ข้อมูลงบทดลองปัจจุบัน'!$A$5:$CL$846,68,0),2)</f>
        <v>0</v>
      </c>
      <c r="BR332" s="32">
        <f>ROUND(VLOOKUP($B332,'3.ข้อมูลงบทดลองปัจจุบัน'!$A$5:$CL$846,69,0),2)</f>
        <v>0</v>
      </c>
      <c r="BS332" s="32">
        <f>ROUND(VLOOKUP($B332,'3.ข้อมูลงบทดลองปัจจุบัน'!$A$5:$CL$846,70,0),2)</f>
        <v>0</v>
      </c>
      <c r="BT332" s="32">
        <f>ROUND(VLOOKUP($B332,'3.ข้อมูลงบทดลองปัจจุบัน'!$A$5:$CL$846,71,0),2)</f>
        <v>0</v>
      </c>
      <c r="BU332" s="32">
        <f>ROUND(VLOOKUP($B332,'3.ข้อมูลงบทดลองปัจจุบัน'!$A$5:$CL$846,72,0),2)</f>
        <v>0</v>
      </c>
      <c r="BV332" s="32">
        <f>ROUND(VLOOKUP($B332,'3.ข้อมูลงบทดลองปัจจุบัน'!$A$5:$CL$846,73,0),2)</f>
        <v>10000</v>
      </c>
      <c r="BW332" s="32">
        <f>ROUND(VLOOKUP($B332,'3.ข้อมูลงบทดลองปัจจุบัน'!$A$5:$CL$846,74,0),2)</f>
        <v>0</v>
      </c>
      <c r="BX332" s="32">
        <f>ROUND(VLOOKUP($B332,'3.ข้อมูลงบทดลองปัจจุบัน'!$A$5:$CL$846,75,0),2)</f>
        <v>0</v>
      </c>
      <c r="BY332" s="32">
        <f>ROUND(VLOOKUP($B332,'3.ข้อมูลงบทดลองปัจจุบัน'!$A$5:$CL$846,76,0),2)</f>
        <v>0</v>
      </c>
      <c r="BZ332" s="32">
        <f>ROUND(VLOOKUP($B332,'3.ข้อมูลงบทดลองปัจจุบัน'!$A$5:$CL$846,77,0),2)</f>
        <v>0</v>
      </c>
      <c r="CA332" s="32">
        <f>ROUND(VLOOKUP($B332,'3.ข้อมูลงบทดลองปัจจุบัน'!$A$5:$CL$846,78,0),2)</f>
        <v>0</v>
      </c>
      <c r="CB332" s="32">
        <f>ROUND(VLOOKUP($B332,'3.ข้อมูลงบทดลองปัจจุบัน'!$A$5:$CL$846,79,0),2)</f>
        <v>0</v>
      </c>
      <c r="CC332" s="32">
        <f>ROUND(VLOOKUP($B332,'3.ข้อมูลงบทดลองปัจจุบัน'!$A$5:$CL$846,80,0),2)</f>
        <v>0</v>
      </c>
      <c r="CD332" s="32">
        <f>ROUND(VLOOKUP($B332,'3.ข้อมูลงบทดลองปัจจุบัน'!$A$5:$CL$846,81,0),2)</f>
        <v>0</v>
      </c>
      <c r="CE332" s="32">
        <f>ROUND(VLOOKUP($B332,'3.ข้อมูลงบทดลองปัจจุบัน'!$A$5:$CL$846,82,0),2)</f>
        <v>0</v>
      </c>
      <c r="CF332" s="32">
        <f>ROUND(VLOOKUP($B332,'3.ข้อมูลงบทดลองปัจจุบัน'!$A$5:$CL$846,83,0),2)</f>
        <v>0</v>
      </c>
      <c r="CG332" s="32">
        <f>ROUND(VLOOKUP($B332,'3.ข้อมูลงบทดลองปัจจุบัน'!$A$5:$CL$846,84,0),2)</f>
        <v>0</v>
      </c>
      <c r="CH332" s="32">
        <f>ROUND(VLOOKUP($B332,'3.ข้อมูลงบทดลองปัจจุบัน'!$A$5:$CL$846,85,0),2)</f>
        <v>0</v>
      </c>
      <c r="CI332" s="32">
        <f>ROUND(VLOOKUP($B332,'3.ข้อมูลงบทดลองปัจจุบัน'!$A$5:$CL$846,86,0),2)</f>
        <v>0</v>
      </c>
      <c r="CJ332" s="32">
        <f>ROUND(VLOOKUP($B332,'3.ข้อมูลงบทดลองปัจจุบัน'!$A$5:$CL$846,87,0),2)</f>
        <v>0</v>
      </c>
      <c r="CK332" s="32">
        <f>ROUND(VLOOKUP($B332,'3.ข้อมูลงบทดลองปัจจุบัน'!$A$5:$CL$846,88,0),2)</f>
        <v>0</v>
      </c>
      <c r="CL332" s="32">
        <f>ROUND(VLOOKUP($B332,'3.ข้อมูลงบทดลองปัจจุบัน'!$A$5:$CL$846,89,0),2)</f>
        <v>0</v>
      </c>
      <c r="CM332" s="32">
        <f>ROUND(VLOOKUP($B332,'3.ข้อมูลงบทดลองปัจจุบัน'!$A$5:$CL$846,90,0),2)</f>
        <v>0</v>
      </c>
    </row>
    <row r="333" spans="1:93" x14ac:dyDescent="0.7">
      <c r="A333" s="119" t="s">
        <v>2332</v>
      </c>
      <c r="B333" s="101" t="s">
        <v>586</v>
      </c>
      <c r="C333" s="120" t="s">
        <v>587</v>
      </c>
      <c r="D333" s="32">
        <f>ROUND(VLOOKUP($B333,'3.ข้อมูลงบทดลองปัจจุบัน'!$A$5:$CL$846,3,0),2)</f>
        <v>60804.69</v>
      </c>
      <c r="E333" s="32">
        <f>ROUND(VLOOKUP($B333,'3.ข้อมูลงบทดลองปัจจุบัน'!$A$5:$CL$846,4,0),2)</f>
        <v>110973.92</v>
      </c>
      <c r="F333" s="32">
        <f>ROUND(VLOOKUP($B333,'3.ข้อมูลงบทดลองปัจจุบัน'!$A$5:$CL$846,5,0),2)</f>
        <v>64291.89</v>
      </c>
      <c r="G333" s="32">
        <f>ROUND(VLOOKUP($B333,'3.ข้อมูลงบทดลองปัจจุบัน'!$A$5:$CL$846,6,0),2)</f>
        <v>69868.08</v>
      </c>
      <c r="H333" s="32">
        <f>ROUND(VLOOKUP($B333,'3.ข้อมูลงบทดลองปัจจุบัน'!$A$5:$CL$846,7,0),2)</f>
        <v>49301.85</v>
      </c>
      <c r="I333" s="32">
        <f>ROUND(VLOOKUP($B333,'3.ข้อมูลงบทดลองปัจจุบัน'!$A$5:$CL$846,8,0),2)</f>
        <v>69617.67</v>
      </c>
      <c r="J333" s="32">
        <f>ROUND(VLOOKUP($B333,'3.ข้อมูลงบทดลองปัจจุบัน'!$A$5:$CL$846,9,0),2)</f>
        <v>79651.05</v>
      </c>
      <c r="K333" s="32">
        <f>ROUND(VLOOKUP($B333,'3.ข้อมูลงบทดลองปัจจุบัน'!$A$5:$CL$846,10,0),2)</f>
        <v>105161.73</v>
      </c>
      <c r="L333" s="32">
        <f>ROUND(VLOOKUP($B333,'3.ข้อมูลงบทดลองปัจจุบัน'!$A$5:$CL$846,11,0),2)</f>
        <v>87102.05</v>
      </c>
      <c r="M333" s="32">
        <f>ROUND(VLOOKUP($B333,'3.ข้อมูลงบทดลองปัจจุบัน'!$A$5:$CL$846,12,0),2)</f>
        <v>98756.23</v>
      </c>
      <c r="N333" s="32">
        <f>ROUND(VLOOKUP($B333,'3.ข้อมูลงบทดลองปัจจุบัน'!$A$5:$CL$846,13,0),2)</f>
        <v>72067.73</v>
      </c>
      <c r="O333" s="32">
        <f>ROUND(VLOOKUP($B333,'3.ข้อมูลงบทดลองปัจจุบัน'!$A$5:$CL$846,14,0),2)</f>
        <v>18573.89</v>
      </c>
      <c r="P333" s="32">
        <f>ROUND(VLOOKUP($B333,'3.ข้อมูลงบทดลองปัจจุบัน'!$A$5:$CL$846,15,0),2)</f>
        <v>376230.77</v>
      </c>
      <c r="Q333" s="32">
        <f>ROUND(VLOOKUP($B333,'3.ข้อมูลงบทดลองปัจจุบัน'!$A$5:$CL$846,16,0),2)</f>
        <v>111932</v>
      </c>
      <c r="R333" s="32">
        <f>ROUND(VLOOKUP($B333,'3.ข้อมูลงบทดลองปัจจุบัน'!$A$5:$CL$846,17,0),2)</f>
        <v>76322.94</v>
      </c>
      <c r="S333" s="32">
        <f>ROUND(VLOOKUP($B333,'3.ข้อมูลงบทดลองปัจจุบัน'!$A$5:$CL$846,18,0),2)</f>
        <v>123990.41</v>
      </c>
      <c r="T333" s="32">
        <f>ROUND(VLOOKUP($B333,'3.ข้อมูลงบทดลองปัจจุบัน'!$A$5:$CL$846,19,0),2)</f>
        <v>88379.98</v>
      </c>
      <c r="U333" s="32">
        <f>ROUND(VLOOKUP($B333,'3.ข้อมูลงบทดลองปัจจุบัน'!$A$5:$CL$846,20,0),2)</f>
        <v>83509.81</v>
      </c>
      <c r="V333" s="32">
        <f>ROUND(VLOOKUP($B333,'3.ข้อมูลงบทดลองปัจจุบัน'!$A$5:$CL$846,21,0),2)</f>
        <v>89894.73</v>
      </c>
      <c r="W333" s="32">
        <f>ROUND(VLOOKUP($B333,'3.ข้อมูลงบทดลองปัจจุบัน'!$A$5:$CL$846,22,0),2)</f>
        <v>50360.76</v>
      </c>
      <c r="X333" s="32">
        <f>ROUND(VLOOKUP($B333,'3.ข้อมูลงบทดลองปัจจุบัน'!$A$5:$CL$846,23,0),2)</f>
        <v>379953.62</v>
      </c>
      <c r="Y333" s="32">
        <f>ROUND(VLOOKUP($B333,'3.ข้อมูลงบทดลองปัจจุบัน'!$A$5:$CL$846,24,0),2)</f>
        <v>73119.520000000004</v>
      </c>
      <c r="Z333" s="32">
        <f>ROUND(VLOOKUP($B333,'3.ข้อมูลงบทดลองปัจจุบัน'!$A$5:$CL$846,25,0),2)</f>
        <v>99378.18</v>
      </c>
      <c r="AA333" s="32">
        <f>ROUND(VLOOKUP($B333,'3.ข้อมูลงบทดลองปัจจุบัน'!$A$5:$CL$846,26,0),2)</f>
        <v>82035.64</v>
      </c>
      <c r="AB333" s="32">
        <f>ROUND(VLOOKUP($B333,'3.ข้อมูลงบทดลองปัจจุบัน'!$A$5:$CL$846,27,0),2)</f>
        <v>31185.11</v>
      </c>
      <c r="AC333" s="32">
        <f>ROUND(VLOOKUP($B333,'3.ข้อมูลงบทดลองปัจจุบัน'!$A$5:$CL$846,28,0),2)</f>
        <v>35963.699999999997</v>
      </c>
      <c r="AD333" s="32">
        <f>ROUND(VLOOKUP($B333,'3.ข้อมูลงบทดลองปัจจุบัน'!$A$5:$CL$846,29,0),2)</f>
        <v>29375.19</v>
      </c>
      <c r="AE333" s="32">
        <f>ROUND(VLOOKUP($B333,'3.ข้อมูลงบทดลองปัจจุบัน'!$A$5:$CL$846,30,0),2)</f>
        <v>118788.48</v>
      </c>
      <c r="AF333" s="32">
        <f>ROUND(VLOOKUP($B333,'3.ข้อมูลงบทดลองปัจจุบัน'!$A$5:$CL$846,31,0),2)</f>
        <v>36422.449999999997</v>
      </c>
      <c r="AG333" s="32">
        <f>ROUND(VLOOKUP($B333,'3.ข้อมูลงบทดลองปัจจุบัน'!$A$5:$CL$846,32,0),2)</f>
        <v>27543.22</v>
      </c>
      <c r="AH333" s="32">
        <f>ROUND(VLOOKUP($B333,'3.ข้อมูลงบทดลองปัจจุบัน'!$A$5:$CL$846,33,0),2)</f>
        <v>62283.71</v>
      </c>
      <c r="AI333" s="32">
        <f>ROUND(VLOOKUP($B333,'3.ข้อมูลงบทดลองปัจจุบัน'!$A$5:$CL$846,34,0),2)</f>
        <v>96226.83</v>
      </c>
      <c r="AJ333" s="32">
        <f>ROUND(VLOOKUP($B333,'3.ข้อมูลงบทดลองปัจจุบัน'!$A$5:$CL$846,35,0),2)</f>
        <v>105371.88</v>
      </c>
      <c r="AK333" s="32">
        <f>ROUND(VLOOKUP($B333,'3.ข้อมูลงบทดลองปัจจุบัน'!$A$5:$CL$846,36,0),2)</f>
        <v>31487.72</v>
      </c>
      <c r="AL333" s="32">
        <f>ROUND(VLOOKUP($B333,'3.ข้อมูลงบทดลองปัจจุบัน'!$A$5:$CL$846,37,0),2)</f>
        <v>550153.43000000005</v>
      </c>
      <c r="AM333" s="32">
        <f>ROUND(VLOOKUP($B333,'3.ข้อมูลงบทดลองปัจจุบัน'!$A$5:$CL$846,38,0),2)</f>
        <v>97893.94</v>
      </c>
      <c r="AN333" s="32">
        <f>ROUND(VLOOKUP($B333,'3.ข้อมูลงบทดลองปัจจุบัน'!$A$5:$CL$846,39,0),2)</f>
        <v>69690.289999999994</v>
      </c>
      <c r="AO333" s="32">
        <f>ROUND(VLOOKUP($B333,'3.ข้อมูลงบทดลองปัจจุบัน'!$A$5:$CL$846,40,0),2)</f>
        <v>123295.19</v>
      </c>
      <c r="AP333" s="32">
        <f>ROUND(VLOOKUP($B333,'3.ข้อมูลงบทดลองปัจจุบัน'!$A$5:$CL$846,41,0),2)</f>
        <v>53878.91</v>
      </c>
      <c r="AQ333" s="32">
        <f>ROUND(VLOOKUP($B333,'3.ข้อมูลงบทดลองปัจจุบัน'!$A$5:$CL$846,42,0),2)</f>
        <v>51591.73</v>
      </c>
      <c r="AR333" s="32">
        <f>ROUND(VLOOKUP($B333,'3.ข้อมูลงบทดลองปัจจุบัน'!$A$5:$CL$846,43,0),2)</f>
        <v>48965.57</v>
      </c>
      <c r="AS333" s="32">
        <f>ROUND(VLOOKUP($B333,'3.ข้อมูลงบทดลองปัจจุบัน'!$A$5:$CL$846,44,0),2)</f>
        <v>215335.95</v>
      </c>
      <c r="AT333" s="32">
        <f>ROUND(VLOOKUP($B333,'3.ข้อมูลงบทดลองปัจจุบัน'!$A$5:$CL$846,45,0),2)</f>
        <v>47970.51</v>
      </c>
      <c r="AU333" s="32">
        <f>ROUND(VLOOKUP($B333,'3.ข้อมูลงบทดลองปัจจุบัน'!$A$5:$CL$846,46,0),2)</f>
        <v>66380.25</v>
      </c>
      <c r="AV333" s="32">
        <f>ROUND(VLOOKUP($B333,'3.ข้อมูลงบทดลองปัจจุบัน'!$A$5:$CL$846,47,0),2)</f>
        <v>67286.179999999993</v>
      </c>
      <c r="AW333" s="32">
        <f>ROUND(VLOOKUP($B333,'3.ข้อมูลงบทดลองปัจจุบัน'!$A$5:$CL$846,48,0),2)</f>
        <v>67967.149999999994</v>
      </c>
      <c r="AX333" s="32">
        <f>ROUND(VLOOKUP($B333,'3.ข้อมูลงบทดลองปัจจุบัน'!$A$5:$CL$846,49,0),2)</f>
        <v>30344.66</v>
      </c>
      <c r="AY333" s="32">
        <f>ROUND(VLOOKUP($B333,'3.ข้อมูลงบทดลองปัจจุบัน'!$A$5:$CL$846,50,0),2)</f>
        <v>53817.61</v>
      </c>
      <c r="AZ333" s="32">
        <f>ROUND(VLOOKUP($B333,'3.ข้อมูลงบทดลองปัจจุบัน'!$A$5:$CL$846,51,0),2)</f>
        <v>62883.76</v>
      </c>
      <c r="BA333" s="32">
        <f>ROUND(VLOOKUP($B333,'3.ข้อมูลงบทดลองปัจจุบัน'!$A$5:$CL$846,52,0),2)</f>
        <v>91066.28</v>
      </c>
      <c r="BB333" s="32">
        <f>ROUND(VLOOKUP($B333,'3.ข้อมูลงบทดลองปัจจุบัน'!$A$5:$CL$846,53,0),2)</f>
        <v>96456.24</v>
      </c>
      <c r="BC333" s="32">
        <f>ROUND(VLOOKUP($B333,'3.ข้อมูลงบทดลองปัจจุบัน'!$A$5:$CL$846,54,0),2)</f>
        <v>47643.43</v>
      </c>
      <c r="BD333" s="32">
        <f>ROUND(VLOOKUP($B333,'3.ข้อมูลงบทดลองปัจจุบัน'!$A$5:$CL$846,55,0),2)</f>
        <v>630278.71</v>
      </c>
      <c r="BE333" s="32">
        <f>ROUND(VLOOKUP($B333,'3.ข้อมูลงบทดลองปัจจุบัน'!$A$5:$CL$846,56,0),2)</f>
        <v>102482.01</v>
      </c>
      <c r="BF333" s="32">
        <f>ROUND(VLOOKUP($B333,'3.ข้อมูลงบทดลองปัจจุบัน'!$A$5:$CL$846,57,0),2)</f>
        <v>29949.84</v>
      </c>
      <c r="BG333" s="32">
        <f>ROUND(VLOOKUP($B333,'3.ข้อมูลงบทดลองปัจจุบัน'!$A$5:$CL$846,58,0),2)</f>
        <v>36855.47</v>
      </c>
      <c r="BH333" s="32">
        <f>ROUND(VLOOKUP($B333,'3.ข้อมูลงบทดลองปัจจุบัน'!$A$5:$CL$846,59,0),2)</f>
        <v>121403.85</v>
      </c>
      <c r="BI333" s="32">
        <f>ROUND(VLOOKUP($B333,'3.ข้อมูลงบทดลองปัจจุบัน'!$A$5:$CL$846,60,0),2)</f>
        <v>42768.05</v>
      </c>
      <c r="BJ333" s="32">
        <f>ROUND(VLOOKUP($B333,'3.ข้อมูลงบทดลองปัจจุบัน'!$A$5:$CL$846,61,0),2)</f>
        <v>15850.21</v>
      </c>
      <c r="BK333" s="32">
        <f>ROUND(VLOOKUP($B333,'3.ข้อมูลงบทดลองปัจจุบัน'!$A$5:$CL$846,62,0),2)</f>
        <v>81237.03</v>
      </c>
      <c r="BL333" s="32">
        <f>ROUND(VLOOKUP($B333,'3.ข้อมูลงบทดลองปัจจุบัน'!$A$5:$CL$846,63,0),2)</f>
        <v>36875.81</v>
      </c>
      <c r="BM333" s="32">
        <f>ROUND(VLOOKUP($B333,'3.ข้อมูลงบทดลองปัจจุบัน'!$A$5:$CL$846,64,0),2)</f>
        <v>428466.71</v>
      </c>
      <c r="BN333" s="32">
        <f>ROUND(VLOOKUP($B333,'3.ข้อมูลงบทดลองปัจจุบัน'!$A$5:$CL$846,65,0),2)</f>
        <v>113464.6</v>
      </c>
      <c r="BO333" s="32">
        <f>ROUND(VLOOKUP($B333,'3.ข้อมูลงบทดลองปัจจุบัน'!$A$5:$CL$846,66,0),2)</f>
        <v>94129.44</v>
      </c>
      <c r="BP333" s="32">
        <f>ROUND(VLOOKUP($B333,'3.ข้อมูลงบทดลองปัจจุบัน'!$A$5:$CL$846,67,0),2)</f>
        <v>94408.02</v>
      </c>
      <c r="BQ333" s="32">
        <f>ROUND(VLOOKUP($B333,'3.ข้อมูลงบทดลองปัจจุบัน'!$A$5:$CL$846,68,0),2)</f>
        <v>103184.36</v>
      </c>
      <c r="BR333" s="32">
        <f>ROUND(VLOOKUP($B333,'3.ข้อมูลงบทดลองปัจจุบัน'!$A$5:$CL$846,69,0),2)</f>
        <v>50920.21</v>
      </c>
      <c r="BS333" s="32">
        <f>ROUND(VLOOKUP($B333,'3.ข้อมูลงบทดลองปัจจุบัน'!$A$5:$CL$846,70,0),2)</f>
        <v>2197316.17</v>
      </c>
      <c r="BT333" s="32">
        <f>ROUND(VLOOKUP($B333,'3.ข้อมูลงบทดลองปัจจุบัน'!$A$5:$CL$846,71,0),2)</f>
        <v>68977.009999999995</v>
      </c>
      <c r="BU333" s="32">
        <f>ROUND(VLOOKUP($B333,'3.ข้อมูลงบทดลองปัจจุบัน'!$A$5:$CL$846,72,0),2)</f>
        <v>67790.73</v>
      </c>
      <c r="BV333" s="32">
        <f>ROUND(VLOOKUP($B333,'3.ข้อมูลงบทดลองปัจจุบัน'!$A$5:$CL$846,73,0),2)</f>
        <v>199401.85</v>
      </c>
      <c r="BW333" s="32">
        <f>ROUND(VLOOKUP($B333,'3.ข้อมูลงบทดลองปัจจุบัน'!$A$5:$CL$846,74,0),2)</f>
        <v>49106.53</v>
      </c>
      <c r="BX333" s="32">
        <f>ROUND(VLOOKUP($B333,'3.ข้อมูลงบทดลองปัจจุบัน'!$A$5:$CL$846,75,0),2)</f>
        <v>36175.06</v>
      </c>
      <c r="BY333" s="32">
        <f>ROUND(VLOOKUP($B333,'3.ข้อมูลงบทดลองปัจจุบัน'!$A$5:$CL$846,76,0),2)</f>
        <v>165225.57999999999</v>
      </c>
      <c r="BZ333" s="32">
        <f>ROUND(VLOOKUP($B333,'3.ข้อมูลงบทดลองปัจจุบัน'!$A$5:$CL$846,77,0),2)</f>
        <v>33689.31</v>
      </c>
      <c r="CA333" s="32">
        <f>ROUND(VLOOKUP($B333,'3.ข้อมูลงบทดลองปัจจุบัน'!$A$5:$CL$846,78,0),2)</f>
        <v>24451.82</v>
      </c>
      <c r="CB333" s="32">
        <f>ROUND(VLOOKUP($B333,'3.ข้อมูลงบทดลองปัจจุบัน'!$A$5:$CL$846,79,0),2)</f>
        <v>80920.55</v>
      </c>
      <c r="CC333" s="32">
        <f>ROUND(VLOOKUP($B333,'3.ข้อมูลงบทดลองปัจจุบัน'!$A$5:$CL$846,80,0),2)</f>
        <v>76636.06</v>
      </c>
      <c r="CD333" s="32">
        <f>ROUND(VLOOKUP($B333,'3.ข้อมูลงบทดลองปัจจุบัน'!$A$5:$CL$846,81,0),2)</f>
        <v>153492.63</v>
      </c>
      <c r="CE333" s="32">
        <f>ROUND(VLOOKUP($B333,'3.ข้อมูลงบทดลองปัจจุบัน'!$A$5:$CL$846,82,0),2)</f>
        <v>106025.37</v>
      </c>
      <c r="CF333" s="32">
        <f>ROUND(VLOOKUP($B333,'3.ข้อมูลงบทดลองปัจจุบัน'!$A$5:$CL$846,83,0),2)</f>
        <v>140868.37</v>
      </c>
      <c r="CG333" s="32">
        <f>ROUND(VLOOKUP($B333,'3.ข้อมูลงบทดลองปัจจุบัน'!$A$5:$CL$846,84,0),2)</f>
        <v>47986.22</v>
      </c>
      <c r="CH333" s="32">
        <f>ROUND(VLOOKUP($B333,'3.ข้อมูลงบทดลองปัจจุบัน'!$A$5:$CL$846,85,0),2)</f>
        <v>41054.870000000003</v>
      </c>
      <c r="CI333" s="32">
        <f>ROUND(VLOOKUP($B333,'3.ข้อมูลงบทดลองปัจจุบัน'!$A$5:$CL$846,86,0),2)</f>
        <v>59156.17</v>
      </c>
      <c r="CJ333" s="32">
        <f>ROUND(VLOOKUP($B333,'3.ข้อมูลงบทดลองปัจจุบัน'!$A$5:$CL$846,87,0),2)</f>
        <v>38409.43</v>
      </c>
      <c r="CK333" s="32">
        <f>ROUND(VLOOKUP($B333,'3.ข้อมูลงบทดลองปัจจุบัน'!$A$5:$CL$846,88,0),2)</f>
        <v>159384.15</v>
      </c>
      <c r="CL333" s="32">
        <f>ROUND(VLOOKUP($B333,'3.ข้อมูลงบทดลองปัจจุบัน'!$A$5:$CL$846,89,0),2)</f>
        <v>25072.52</v>
      </c>
      <c r="CM333" s="32">
        <f>ROUND(VLOOKUP($B333,'3.ข้อมูลงบทดลองปัจจุบัน'!$A$5:$CL$846,90,0),2)</f>
        <v>39120.120000000003</v>
      </c>
    </row>
    <row r="334" spans="1:93" x14ac:dyDescent="0.7">
      <c r="A334" s="119" t="s">
        <v>2332</v>
      </c>
      <c r="B334" s="101" t="s">
        <v>588</v>
      </c>
      <c r="C334" s="120" t="s">
        <v>387</v>
      </c>
      <c r="D334" s="32">
        <f>ROUND(VLOOKUP($B334,'3.ข้อมูลงบทดลองปัจจุบัน'!$A$5:$CL$846,3,0),2)</f>
        <v>0</v>
      </c>
      <c r="E334" s="32">
        <f>ROUND(VLOOKUP($B334,'3.ข้อมูลงบทดลองปัจจุบัน'!$A$5:$CL$846,4,0),2)</f>
        <v>0</v>
      </c>
      <c r="F334" s="32">
        <f>ROUND(VLOOKUP($B334,'3.ข้อมูลงบทดลองปัจจุบัน'!$A$5:$CL$846,5,0),2)</f>
        <v>0</v>
      </c>
      <c r="G334" s="32">
        <f>ROUND(VLOOKUP($B334,'3.ข้อมูลงบทดลองปัจจุบัน'!$A$5:$CL$846,6,0),2)</f>
        <v>0</v>
      </c>
      <c r="H334" s="32">
        <f>ROUND(VLOOKUP($B334,'3.ข้อมูลงบทดลองปัจจุบัน'!$A$5:$CL$846,7,0),2)</f>
        <v>0</v>
      </c>
      <c r="I334" s="32">
        <f>ROUND(VLOOKUP($B334,'3.ข้อมูลงบทดลองปัจจุบัน'!$A$5:$CL$846,8,0),2)</f>
        <v>0</v>
      </c>
      <c r="J334" s="32">
        <f>ROUND(VLOOKUP($B334,'3.ข้อมูลงบทดลองปัจจุบัน'!$A$5:$CL$846,9,0),2)</f>
        <v>0</v>
      </c>
      <c r="K334" s="32">
        <f>ROUND(VLOOKUP($B334,'3.ข้อมูลงบทดลองปัจจุบัน'!$A$5:$CL$846,10,0),2)</f>
        <v>0</v>
      </c>
      <c r="L334" s="32">
        <f>ROUND(VLOOKUP($B334,'3.ข้อมูลงบทดลองปัจจุบัน'!$A$5:$CL$846,11,0),2)</f>
        <v>0</v>
      </c>
      <c r="M334" s="32">
        <f>ROUND(VLOOKUP($B334,'3.ข้อมูลงบทดลองปัจจุบัน'!$A$5:$CL$846,12,0),2)</f>
        <v>0</v>
      </c>
      <c r="N334" s="32">
        <f>ROUND(VLOOKUP($B334,'3.ข้อมูลงบทดลองปัจจุบัน'!$A$5:$CL$846,13,0),2)</f>
        <v>0</v>
      </c>
      <c r="O334" s="32">
        <f>ROUND(VLOOKUP($B334,'3.ข้อมูลงบทดลองปัจจุบัน'!$A$5:$CL$846,14,0),2)</f>
        <v>0</v>
      </c>
      <c r="P334" s="32">
        <f>ROUND(VLOOKUP($B334,'3.ข้อมูลงบทดลองปัจจุบัน'!$A$5:$CL$846,15,0),2)</f>
        <v>0</v>
      </c>
      <c r="Q334" s="32">
        <f>ROUND(VLOOKUP($B334,'3.ข้อมูลงบทดลองปัจจุบัน'!$A$5:$CL$846,16,0),2)</f>
        <v>0</v>
      </c>
      <c r="R334" s="32">
        <f>ROUND(VLOOKUP($B334,'3.ข้อมูลงบทดลองปัจจุบัน'!$A$5:$CL$846,17,0),2)</f>
        <v>0</v>
      </c>
      <c r="S334" s="32">
        <f>ROUND(VLOOKUP($B334,'3.ข้อมูลงบทดลองปัจจุบัน'!$A$5:$CL$846,18,0),2)</f>
        <v>0</v>
      </c>
      <c r="T334" s="32">
        <f>ROUND(VLOOKUP($B334,'3.ข้อมูลงบทดลองปัจจุบัน'!$A$5:$CL$846,19,0),2)</f>
        <v>0</v>
      </c>
      <c r="U334" s="32">
        <f>ROUND(VLOOKUP($B334,'3.ข้อมูลงบทดลองปัจจุบัน'!$A$5:$CL$846,20,0),2)</f>
        <v>0</v>
      </c>
      <c r="V334" s="32">
        <f>ROUND(VLOOKUP($B334,'3.ข้อมูลงบทดลองปัจจุบัน'!$A$5:$CL$846,21,0),2)</f>
        <v>0</v>
      </c>
      <c r="W334" s="32">
        <f>ROUND(VLOOKUP($B334,'3.ข้อมูลงบทดลองปัจจุบัน'!$A$5:$CL$846,22,0),2)</f>
        <v>0</v>
      </c>
      <c r="X334" s="32">
        <f>ROUND(VLOOKUP($B334,'3.ข้อมูลงบทดลองปัจจุบัน'!$A$5:$CL$846,23,0),2)</f>
        <v>0</v>
      </c>
      <c r="Y334" s="32">
        <f>ROUND(VLOOKUP($B334,'3.ข้อมูลงบทดลองปัจจุบัน'!$A$5:$CL$846,24,0),2)</f>
        <v>0</v>
      </c>
      <c r="Z334" s="32">
        <f>ROUND(VLOOKUP($B334,'3.ข้อมูลงบทดลองปัจจุบัน'!$A$5:$CL$846,25,0),2)</f>
        <v>0</v>
      </c>
      <c r="AA334" s="32">
        <f>ROUND(VLOOKUP($B334,'3.ข้อมูลงบทดลองปัจจุบัน'!$A$5:$CL$846,26,0),2)</f>
        <v>0</v>
      </c>
      <c r="AB334" s="32">
        <f>ROUND(VLOOKUP($B334,'3.ข้อมูลงบทดลองปัจจุบัน'!$A$5:$CL$846,27,0),2)</f>
        <v>0</v>
      </c>
      <c r="AC334" s="32">
        <f>ROUND(VLOOKUP($B334,'3.ข้อมูลงบทดลองปัจจุบัน'!$A$5:$CL$846,28,0),2)</f>
        <v>0</v>
      </c>
      <c r="AD334" s="32">
        <f>ROUND(VLOOKUP($B334,'3.ข้อมูลงบทดลองปัจจุบัน'!$A$5:$CL$846,29,0),2)</f>
        <v>0</v>
      </c>
      <c r="AE334" s="32">
        <f>ROUND(VLOOKUP($B334,'3.ข้อมูลงบทดลองปัจจุบัน'!$A$5:$CL$846,30,0),2)</f>
        <v>0</v>
      </c>
      <c r="AF334" s="32">
        <f>ROUND(VLOOKUP($B334,'3.ข้อมูลงบทดลองปัจจุบัน'!$A$5:$CL$846,31,0),2)</f>
        <v>0</v>
      </c>
      <c r="AG334" s="32">
        <f>ROUND(VLOOKUP($B334,'3.ข้อมูลงบทดลองปัจจุบัน'!$A$5:$CL$846,32,0),2)</f>
        <v>0</v>
      </c>
      <c r="AH334" s="32">
        <f>ROUND(VLOOKUP($B334,'3.ข้อมูลงบทดลองปัจจุบัน'!$A$5:$CL$846,33,0),2)</f>
        <v>0</v>
      </c>
      <c r="AI334" s="32">
        <f>ROUND(VLOOKUP($B334,'3.ข้อมูลงบทดลองปัจจุบัน'!$A$5:$CL$846,34,0),2)</f>
        <v>0</v>
      </c>
      <c r="AJ334" s="32">
        <f>ROUND(VLOOKUP($B334,'3.ข้อมูลงบทดลองปัจจุบัน'!$A$5:$CL$846,35,0),2)</f>
        <v>0</v>
      </c>
      <c r="AK334" s="32">
        <f>ROUND(VLOOKUP($B334,'3.ข้อมูลงบทดลองปัจจุบัน'!$A$5:$CL$846,36,0),2)</f>
        <v>0</v>
      </c>
      <c r="AL334" s="32">
        <f>ROUND(VLOOKUP($B334,'3.ข้อมูลงบทดลองปัจจุบัน'!$A$5:$CL$846,37,0),2)</f>
        <v>0</v>
      </c>
      <c r="AM334" s="32">
        <f>ROUND(VLOOKUP($B334,'3.ข้อมูลงบทดลองปัจจุบัน'!$A$5:$CL$846,38,0),2)</f>
        <v>0</v>
      </c>
      <c r="AN334" s="32">
        <f>ROUND(VLOOKUP($B334,'3.ข้อมูลงบทดลองปัจจุบัน'!$A$5:$CL$846,39,0),2)</f>
        <v>0</v>
      </c>
      <c r="AO334" s="32">
        <f>ROUND(VLOOKUP($B334,'3.ข้อมูลงบทดลองปัจจุบัน'!$A$5:$CL$846,40,0),2)</f>
        <v>0</v>
      </c>
      <c r="AP334" s="32">
        <f>ROUND(VLOOKUP($B334,'3.ข้อมูลงบทดลองปัจจุบัน'!$A$5:$CL$846,41,0),2)</f>
        <v>0</v>
      </c>
      <c r="AQ334" s="32">
        <f>ROUND(VLOOKUP($B334,'3.ข้อมูลงบทดลองปัจจุบัน'!$A$5:$CL$846,42,0),2)</f>
        <v>0</v>
      </c>
      <c r="AR334" s="32">
        <f>ROUND(VLOOKUP($B334,'3.ข้อมูลงบทดลองปัจจุบัน'!$A$5:$CL$846,43,0),2)</f>
        <v>0</v>
      </c>
      <c r="AS334" s="32">
        <f>ROUND(VLOOKUP($B334,'3.ข้อมูลงบทดลองปัจจุบัน'!$A$5:$CL$846,44,0),2)</f>
        <v>0</v>
      </c>
      <c r="AT334" s="32">
        <f>ROUND(VLOOKUP($B334,'3.ข้อมูลงบทดลองปัจจุบัน'!$A$5:$CL$846,45,0),2)</f>
        <v>0</v>
      </c>
      <c r="AU334" s="32">
        <f>ROUND(VLOOKUP($B334,'3.ข้อมูลงบทดลองปัจจุบัน'!$A$5:$CL$846,46,0),2)</f>
        <v>0</v>
      </c>
      <c r="AV334" s="32">
        <f>ROUND(VLOOKUP($B334,'3.ข้อมูลงบทดลองปัจจุบัน'!$A$5:$CL$846,47,0),2)</f>
        <v>0</v>
      </c>
      <c r="AW334" s="32">
        <f>ROUND(VLOOKUP($B334,'3.ข้อมูลงบทดลองปัจจุบัน'!$A$5:$CL$846,48,0),2)</f>
        <v>0</v>
      </c>
      <c r="AX334" s="32">
        <f>ROUND(VLOOKUP($B334,'3.ข้อมูลงบทดลองปัจจุบัน'!$A$5:$CL$846,49,0),2)</f>
        <v>0</v>
      </c>
      <c r="AY334" s="32">
        <f>ROUND(VLOOKUP($B334,'3.ข้อมูลงบทดลองปัจจุบัน'!$A$5:$CL$846,50,0),2)</f>
        <v>0</v>
      </c>
      <c r="AZ334" s="32">
        <f>ROUND(VLOOKUP($B334,'3.ข้อมูลงบทดลองปัจจุบัน'!$A$5:$CL$846,51,0),2)</f>
        <v>0</v>
      </c>
      <c r="BA334" s="32">
        <f>ROUND(VLOOKUP($B334,'3.ข้อมูลงบทดลองปัจจุบัน'!$A$5:$CL$846,52,0),2)</f>
        <v>0</v>
      </c>
      <c r="BB334" s="32">
        <f>ROUND(VLOOKUP($B334,'3.ข้อมูลงบทดลองปัจจุบัน'!$A$5:$CL$846,53,0),2)</f>
        <v>0</v>
      </c>
      <c r="BC334" s="32">
        <f>ROUND(VLOOKUP($B334,'3.ข้อมูลงบทดลองปัจจุบัน'!$A$5:$CL$846,54,0),2)</f>
        <v>0</v>
      </c>
      <c r="BD334" s="32">
        <f>ROUND(VLOOKUP($B334,'3.ข้อมูลงบทดลองปัจจุบัน'!$A$5:$CL$846,55,0),2)</f>
        <v>0</v>
      </c>
      <c r="BE334" s="32">
        <f>ROUND(VLOOKUP($B334,'3.ข้อมูลงบทดลองปัจจุบัน'!$A$5:$CL$846,56,0),2)</f>
        <v>0</v>
      </c>
      <c r="BF334" s="32">
        <f>ROUND(VLOOKUP($B334,'3.ข้อมูลงบทดลองปัจจุบัน'!$A$5:$CL$846,57,0),2)</f>
        <v>0</v>
      </c>
      <c r="BG334" s="32">
        <f>ROUND(VLOOKUP($B334,'3.ข้อมูลงบทดลองปัจจุบัน'!$A$5:$CL$846,58,0),2)</f>
        <v>0</v>
      </c>
      <c r="BH334" s="32">
        <f>ROUND(VLOOKUP($B334,'3.ข้อมูลงบทดลองปัจจุบัน'!$A$5:$CL$846,59,0),2)</f>
        <v>0</v>
      </c>
      <c r="BI334" s="32">
        <f>ROUND(VLOOKUP($B334,'3.ข้อมูลงบทดลองปัจจุบัน'!$A$5:$CL$846,60,0),2)</f>
        <v>0</v>
      </c>
      <c r="BJ334" s="32">
        <f>ROUND(VLOOKUP($B334,'3.ข้อมูลงบทดลองปัจจุบัน'!$A$5:$CL$846,61,0),2)</f>
        <v>0</v>
      </c>
      <c r="BK334" s="32">
        <f>ROUND(VLOOKUP($B334,'3.ข้อมูลงบทดลองปัจจุบัน'!$A$5:$CL$846,62,0),2)</f>
        <v>0</v>
      </c>
      <c r="BL334" s="32">
        <f>ROUND(VLOOKUP($B334,'3.ข้อมูลงบทดลองปัจจุบัน'!$A$5:$CL$846,63,0),2)</f>
        <v>0</v>
      </c>
      <c r="BM334" s="32">
        <f>ROUND(VLOOKUP($B334,'3.ข้อมูลงบทดลองปัจจุบัน'!$A$5:$CL$846,64,0),2)</f>
        <v>0</v>
      </c>
      <c r="BN334" s="32">
        <f>ROUND(VLOOKUP($B334,'3.ข้อมูลงบทดลองปัจจุบัน'!$A$5:$CL$846,65,0),2)</f>
        <v>0</v>
      </c>
      <c r="BO334" s="32">
        <f>ROUND(VLOOKUP($B334,'3.ข้อมูลงบทดลองปัจจุบัน'!$A$5:$CL$846,66,0),2)</f>
        <v>0</v>
      </c>
      <c r="BP334" s="32">
        <f>ROUND(VLOOKUP($B334,'3.ข้อมูลงบทดลองปัจจุบัน'!$A$5:$CL$846,67,0),2)</f>
        <v>0</v>
      </c>
      <c r="BQ334" s="32">
        <f>ROUND(VLOOKUP($B334,'3.ข้อมูลงบทดลองปัจจุบัน'!$A$5:$CL$846,68,0),2)</f>
        <v>0</v>
      </c>
      <c r="BR334" s="32">
        <f>ROUND(VLOOKUP($B334,'3.ข้อมูลงบทดลองปัจจุบัน'!$A$5:$CL$846,69,0),2)</f>
        <v>0</v>
      </c>
      <c r="BS334" s="32">
        <f>ROUND(VLOOKUP($B334,'3.ข้อมูลงบทดลองปัจจุบัน'!$A$5:$CL$846,70,0),2)</f>
        <v>0</v>
      </c>
      <c r="BT334" s="32">
        <f>ROUND(VLOOKUP($B334,'3.ข้อมูลงบทดลองปัจจุบัน'!$A$5:$CL$846,71,0),2)</f>
        <v>0</v>
      </c>
      <c r="BU334" s="32">
        <f>ROUND(VLOOKUP($B334,'3.ข้อมูลงบทดลองปัจจุบัน'!$A$5:$CL$846,72,0),2)</f>
        <v>0</v>
      </c>
      <c r="BV334" s="32">
        <f>ROUND(VLOOKUP($B334,'3.ข้อมูลงบทดลองปัจจุบัน'!$A$5:$CL$846,73,0),2)</f>
        <v>0</v>
      </c>
      <c r="BW334" s="32">
        <f>ROUND(VLOOKUP($B334,'3.ข้อมูลงบทดลองปัจจุบัน'!$A$5:$CL$846,74,0),2)</f>
        <v>0</v>
      </c>
      <c r="BX334" s="32">
        <f>ROUND(VLOOKUP($B334,'3.ข้อมูลงบทดลองปัจจุบัน'!$A$5:$CL$846,75,0),2)</f>
        <v>0</v>
      </c>
      <c r="BY334" s="32">
        <f>ROUND(VLOOKUP($B334,'3.ข้อมูลงบทดลองปัจจุบัน'!$A$5:$CL$846,76,0),2)</f>
        <v>0</v>
      </c>
      <c r="BZ334" s="32">
        <f>ROUND(VLOOKUP($B334,'3.ข้อมูลงบทดลองปัจจุบัน'!$A$5:$CL$846,77,0),2)</f>
        <v>0</v>
      </c>
      <c r="CA334" s="32">
        <f>ROUND(VLOOKUP($B334,'3.ข้อมูลงบทดลองปัจจุบัน'!$A$5:$CL$846,78,0),2)</f>
        <v>0</v>
      </c>
      <c r="CB334" s="32">
        <f>ROUND(VLOOKUP($B334,'3.ข้อมูลงบทดลองปัจจุบัน'!$A$5:$CL$846,79,0),2)</f>
        <v>0</v>
      </c>
      <c r="CC334" s="32">
        <f>ROUND(VLOOKUP($B334,'3.ข้อมูลงบทดลองปัจจุบัน'!$A$5:$CL$846,80,0),2)</f>
        <v>0</v>
      </c>
      <c r="CD334" s="32">
        <f>ROUND(VLOOKUP($B334,'3.ข้อมูลงบทดลองปัจจุบัน'!$A$5:$CL$846,81,0),2)</f>
        <v>0</v>
      </c>
      <c r="CE334" s="32">
        <f>ROUND(VLOOKUP($B334,'3.ข้อมูลงบทดลองปัจจุบัน'!$A$5:$CL$846,82,0),2)</f>
        <v>0</v>
      </c>
      <c r="CF334" s="32">
        <f>ROUND(VLOOKUP($B334,'3.ข้อมูลงบทดลองปัจจุบัน'!$A$5:$CL$846,83,0),2)</f>
        <v>0</v>
      </c>
      <c r="CG334" s="32">
        <f>ROUND(VLOOKUP($B334,'3.ข้อมูลงบทดลองปัจจุบัน'!$A$5:$CL$846,84,0),2)</f>
        <v>0</v>
      </c>
      <c r="CH334" s="32">
        <f>ROUND(VLOOKUP($B334,'3.ข้อมูลงบทดลองปัจจุบัน'!$A$5:$CL$846,85,0),2)</f>
        <v>0</v>
      </c>
      <c r="CI334" s="32">
        <f>ROUND(VLOOKUP($B334,'3.ข้อมูลงบทดลองปัจจุบัน'!$A$5:$CL$846,86,0),2)</f>
        <v>0</v>
      </c>
      <c r="CJ334" s="32">
        <f>ROUND(VLOOKUP($B334,'3.ข้อมูลงบทดลองปัจจุบัน'!$A$5:$CL$846,87,0),2)</f>
        <v>0</v>
      </c>
      <c r="CK334" s="32">
        <f>ROUND(VLOOKUP($B334,'3.ข้อมูลงบทดลองปัจจุบัน'!$A$5:$CL$846,88,0),2)</f>
        <v>0</v>
      </c>
      <c r="CL334" s="32">
        <f>ROUND(VLOOKUP($B334,'3.ข้อมูลงบทดลองปัจจุบัน'!$A$5:$CL$846,89,0),2)</f>
        <v>0</v>
      </c>
      <c r="CM334" s="32">
        <f>ROUND(VLOOKUP($B334,'3.ข้อมูลงบทดลองปัจจุบัน'!$A$5:$CL$846,90,0),2)</f>
        <v>0</v>
      </c>
    </row>
    <row r="335" spans="1:93" x14ac:dyDescent="0.7">
      <c r="A335" s="119" t="s">
        <v>2332</v>
      </c>
      <c r="B335" s="101" t="s">
        <v>589</v>
      </c>
      <c r="C335" s="120" t="s">
        <v>389</v>
      </c>
      <c r="D335" s="32">
        <f>ROUND(VLOOKUP($B335,'3.ข้อมูลงบทดลองปัจจุบัน'!$A$5:$CL$846,3,0),2)</f>
        <v>174000</v>
      </c>
      <c r="E335" s="32">
        <f>ROUND(VLOOKUP($B335,'3.ข้อมูลงบทดลองปัจจุบัน'!$A$5:$CL$846,4,0),2)</f>
        <v>0</v>
      </c>
      <c r="F335" s="32">
        <f>ROUND(VLOOKUP($B335,'3.ข้อมูลงบทดลองปัจจุบัน'!$A$5:$CL$846,5,0),2)</f>
        <v>0</v>
      </c>
      <c r="G335" s="32">
        <f>ROUND(VLOOKUP($B335,'3.ข้อมูลงบทดลองปัจจุบัน'!$A$5:$CL$846,6,0),2)</f>
        <v>0</v>
      </c>
      <c r="H335" s="32">
        <f>ROUND(VLOOKUP($B335,'3.ข้อมูลงบทดลองปัจจุบัน'!$A$5:$CL$846,7,0),2)</f>
        <v>0</v>
      </c>
      <c r="I335" s="32">
        <f>ROUND(VLOOKUP($B335,'3.ข้อมูลงบทดลองปัจจุบัน'!$A$5:$CL$846,8,0),2)</f>
        <v>0</v>
      </c>
      <c r="J335" s="32">
        <f>ROUND(VLOOKUP($B335,'3.ข้อมูลงบทดลองปัจจุบัน'!$A$5:$CL$846,9,0),2)</f>
        <v>0</v>
      </c>
      <c r="K335" s="32">
        <f>ROUND(VLOOKUP($B335,'3.ข้อมูลงบทดลองปัจจุบัน'!$A$5:$CL$846,10,0),2)</f>
        <v>0</v>
      </c>
      <c r="L335" s="32">
        <f>ROUND(VLOOKUP($B335,'3.ข้อมูลงบทดลองปัจจุบัน'!$A$5:$CL$846,11,0),2)</f>
        <v>0</v>
      </c>
      <c r="M335" s="32">
        <f>ROUND(VLOOKUP($B335,'3.ข้อมูลงบทดลองปัจจุบัน'!$A$5:$CL$846,12,0),2)</f>
        <v>0</v>
      </c>
      <c r="N335" s="32">
        <f>ROUND(VLOOKUP($B335,'3.ข้อมูลงบทดลองปัจจุบัน'!$A$5:$CL$846,13,0),2)</f>
        <v>0</v>
      </c>
      <c r="O335" s="32">
        <f>ROUND(VLOOKUP($B335,'3.ข้อมูลงบทดลองปัจจุบัน'!$A$5:$CL$846,14,0),2)</f>
        <v>0</v>
      </c>
      <c r="P335" s="32">
        <f>ROUND(VLOOKUP($B335,'3.ข้อมูลงบทดลองปัจจุบัน'!$A$5:$CL$846,15,0),2)</f>
        <v>0</v>
      </c>
      <c r="Q335" s="32">
        <f>ROUND(VLOOKUP($B335,'3.ข้อมูลงบทดลองปัจจุบัน'!$A$5:$CL$846,16,0),2)</f>
        <v>0</v>
      </c>
      <c r="R335" s="32">
        <f>ROUND(VLOOKUP($B335,'3.ข้อมูลงบทดลองปัจจุบัน'!$A$5:$CL$846,17,0),2)</f>
        <v>0</v>
      </c>
      <c r="S335" s="32">
        <f>ROUND(VLOOKUP($B335,'3.ข้อมูลงบทดลองปัจจุบัน'!$A$5:$CL$846,18,0),2)</f>
        <v>90500</v>
      </c>
      <c r="T335" s="32">
        <f>ROUND(VLOOKUP($B335,'3.ข้อมูลงบทดลองปัจจุบัน'!$A$5:$CL$846,19,0),2)</f>
        <v>0</v>
      </c>
      <c r="U335" s="32">
        <f>ROUND(VLOOKUP($B335,'3.ข้อมูลงบทดลองปัจจุบัน'!$A$5:$CL$846,20,0),2)</f>
        <v>0</v>
      </c>
      <c r="V335" s="32">
        <f>ROUND(VLOOKUP($B335,'3.ข้อมูลงบทดลองปัจจุบัน'!$A$5:$CL$846,21,0),2)</f>
        <v>0</v>
      </c>
      <c r="W335" s="32">
        <f>ROUND(VLOOKUP($B335,'3.ข้อมูลงบทดลองปัจจุบัน'!$A$5:$CL$846,22,0),2)</f>
        <v>11000</v>
      </c>
      <c r="X335" s="32">
        <f>ROUND(VLOOKUP($B335,'3.ข้อมูลงบทดลองปัจจุบัน'!$A$5:$CL$846,23,0),2)</f>
        <v>20000</v>
      </c>
      <c r="Y335" s="32">
        <f>ROUND(VLOOKUP($B335,'3.ข้อมูลงบทดลองปัจจุบัน'!$A$5:$CL$846,24,0),2)</f>
        <v>3833</v>
      </c>
      <c r="Z335" s="32">
        <f>ROUND(VLOOKUP($B335,'3.ข้อมูลงบทดลองปัจจุบัน'!$A$5:$CL$846,25,0),2)</f>
        <v>0</v>
      </c>
      <c r="AA335" s="32">
        <f>ROUND(VLOOKUP($B335,'3.ข้อมูลงบทดลองปัจจุบัน'!$A$5:$CL$846,26,0),2)</f>
        <v>0</v>
      </c>
      <c r="AB335" s="32">
        <f>ROUND(VLOOKUP($B335,'3.ข้อมูลงบทดลองปัจจุบัน'!$A$5:$CL$846,27,0),2)</f>
        <v>0</v>
      </c>
      <c r="AC335" s="32">
        <f>ROUND(VLOOKUP($B335,'3.ข้อมูลงบทดลองปัจจุบัน'!$A$5:$CL$846,28,0),2)</f>
        <v>400</v>
      </c>
      <c r="AD335" s="32">
        <f>ROUND(VLOOKUP($B335,'3.ข้อมูลงบทดลองปัจจุบัน'!$A$5:$CL$846,29,0),2)</f>
        <v>0</v>
      </c>
      <c r="AE335" s="32">
        <f>ROUND(VLOOKUP($B335,'3.ข้อมูลงบทดลองปัจจุบัน'!$A$5:$CL$846,30,0),2)</f>
        <v>5680</v>
      </c>
      <c r="AF335" s="32">
        <f>ROUND(VLOOKUP($B335,'3.ข้อมูลงบทดลองปัจจุบัน'!$A$5:$CL$846,31,0),2)</f>
        <v>0</v>
      </c>
      <c r="AG335" s="32">
        <f>ROUND(VLOOKUP($B335,'3.ข้อมูลงบทดลองปัจจุบัน'!$A$5:$CL$846,32,0),2)</f>
        <v>0</v>
      </c>
      <c r="AH335" s="32">
        <f>ROUND(VLOOKUP($B335,'3.ข้อมูลงบทดลองปัจจุบัน'!$A$5:$CL$846,33,0),2)</f>
        <v>0</v>
      </c>
      <c r="AI335" s="32">
        <f>ROUND(VLOOKUP($B335,'3.ข้อมูลงบทดลองปัจจุบัน'!$A$5:$CL$846,34,0),2)</f>
        <v>7449</v>
      </c>
      <c r="AJ335" s="32">
        <f>ROUND(VLOOKUP($B335,'3.ข้อมูลงบทดลองปัจจุบัน'!$A$5:$CL$846,35,0),2)</f>
        <v>0</v>
      </c>
      <c r="AK335" s="32">
        <f>ROUND(VLOOKUP($B335,'3.ข้อมูลงบทดลองปัจจุบัน'!$A$5:$CL$846,36,0),2)</f>
        <v>0</v>
      </c>
      <c r="AL335" s="32">
        <f>ROUND(VLOOKUP($B335,'3.ข้อมูลงบทดลองปัจจุบัน'!$A$5:$CL$846,37,0),2)</f>
        <v>0</v>
      </c>
      <c r="AM335" s="32">
        <f>ROUND(VLOOKUP($B335,'3.ข้อมูลงบทดลองปัจจุบัน'!$A$5:$CL$846,38,0),2)</f>
        <v>2975</v>
      </c>
      <c r="AN335" s="32">
        <f>ROUND(VLOOKUP($B335,'3.ข้อมูลงบทดลองปัจจุบัน'!$A$5:$CL$846,39,0),2)</f>
        <v>1700</v>
      </c>
      <c r="AO335" s="32">
        <f>ROUND(VLOOKUP($B335,'3.ข้อมูลงบทดลองปัจจุบัน'!$A$5:$CL$846,40,0),2)</f>
        <v>0</v>
      </c>
      <c r="AP335" s="32">
        <f>ROUND(VLOOKUP($B335,'3.ข้อมูลงบทดลองปัจจุบัน'!$A$5:$CL$846,41,0),2)</f>
        <v>0</v>
      </c>
      <c r="AQ335" s="32">
        <f>ROUND(VLOOKUP($B335,'3.ข้อมูลงบทดลองปัจจุบัน'!$A$5:$CL$846,42,0),2)</f>
        <v>0</v>
      </c>
      <c r="AR335" s="32">
        <f>ROUND(VLOOKUP($B335,'3.ข้อมูลงบทดลองปัจจุบัน'!$A$5:$CL$846,43,0),2)</f>
        <v>0</v>
      </c>
      <c r="AS335" s="32">
        <f>ROUND(VLOOKUP($B335,'3.ข้อมูลงบทดลองปัจจุบัน'!$A$5:$CL$846,44,0),2)</f>
        <v>0</v>
      </c>
      <c r="AT335" s="32">
        <f>ROUND(VLOOKUP($B335,'3.ข้อมูลงบทดลองปัจจุบัน'!$A$5:$CL$846,45,0),2)</f>
        <v>0</v>
      </c>
      <c r="AU335" s="32">
        <f>ROUND(VLOOKUP($B335,'3.ข้อมูลงบทดลองปัจจุบัน'!$A$5:$CL$846,46,0),2)</f>
        <v>0</v>
      </c>
      <c r="AV335" s="32">
        <f>ROUND(VLOOKUP($B335,'3.ข้อมูลงบทดลองปัจจุบัน'!$A$5:$CL$846,47,0),2)</f>
        <v>0</v>
      </c>
      <c r="AW335" s="32">
        <f>ROUND(VLOOKUP($B335,'3.ข้อมูลงบทดลองปัจจุบัน'!$A$5:$CL$846,48,0),2)</f>
        <v>0</v>
      </c>
      <c r="AX335" s="32">
        <f>ROUND(VLOOKUP($B335,'3.ข้อมูลงบทดลองปัจจุบัน'!$A$5:$CL$846,49,0),2)</f>
        <v>3550</v>
      </c>
      <c r="AY335" s="32">
        <f>ROUND(VLOOKUP($B335,'3.ข้อมูลงบทดลองปัจจุบัน'!$A$5:$CL$846,50,0),2)</f>
        <v>0</v>
      </c>
      <c r="AZ335" s="32">
        <f>ROUND(VLOOKUP($B335,'3.ข้อมูลงบทดลองปัจจุบัน'!$A$5:$CL$846,51,0),2)</f>
        <v>3100</v>
      </c>
      <c r="BA335" s="32">
        <f>ROUND(VLOOKUP($B335,'3.ข้อมูลงบทดลองปัจจุบัน'!$A$5:$CL$846,52,0),2)</f>
        <v>0</v>
      </c>
      <c r="BB335" s="32">
        <f>ROUND(VLOOKUP($B335,'3.ข้อมูลงบทดลองปัจจุบัน'!$A$5:$CL$846,53,0),2)</f>
        <v>0</v>
      </c>
      <c r="BC335" s="32">
        <f>ROUND(VLOOKUP($B335,'3.ข้อมูลงบทดลองปัจจุบัน'!$A$5:$CL$846,54,0),2)</f>
        <v>0</v>
      </c>
      <c r="BD335" s="32">
        <f>ROUND(VLOOKUP($B335,'3.ข้อมูลงบทดลองปัจจุบัน'!$A$5:$CL$846,55,0),2)</f>
        <v>41500</v>
      </c>
      <c r="BE335" s="32">
        <f>ROUND(VLOOKUP($B335,'3.ข้อมูลงบทดลองปัจจุบัน'!$A$5:$CL$846,56,0),2)</f>
        <v>0</v>
      </c>
      <c r="BF335" s="32">
        <f>ROUND(VLOOKUP($B335,'3.ข้อมูลงบทดลองปัจจุบัน'!$A$5:$CL$846,57,0),2)</f>
        <v>0</v>
      </c>
      <c r="BG335" s="32">
        <f>ROUND(VLOOKUP($B335,'3.ข้อมูลงบทดลองปัจจุบัน'!$A$5:$CL$846,58,0),2)</f>
        <v>0</v>
      </c>
      <c r="BH335" s="32">
        <f>ROUND(VLOOKUP($B335,'3.ข้อมูลงบทดลองปัจจุบัน'!$A$5:$CL$846,59,0),2)</f>
        <v>0</v>
      </c>
      <c r="BI335" s="32">
        <f>ROUND(VLOOKUP($B335,'3.ข้อมูลงบทดลองปัจจุบัน'!$A$5:$CL$846,60,0),2)</f>
        <v>0</v>
      </c>
      <c r="BJ335" s="32">
        <f>ROUND(VLOOKUP($B335,'3.ข้อมูลงบทดลองปัจจุบัน'!$A$5:$CL$846,61,0),2)</f>
        <v>0</v>
      </c>
      <c r="BK335" s="32">
        <f>ROUND(VLOOKUP($B335,'3.ข้อมูลงบทดลองปัจจุบัน'!$A$5:$CL$846,62,0),2)</f>
        <v>0</v>
      </c>
      <c r="BL335" s="32">
        <f>ROUND(VLOOKUP($B335,'3.ข้อมูลงบทดลองปัจจุบัน'!$A$5:$CL$846,63,0),2)</f>
        <v>0</v>
      </c>
      <c r="BM335" s="32">
        <f>ROUND(VLOOKUP($B335,'3.ข้อมูลงบทดลองปัจจุบัน'!$A$5:$CL$846,64,0),2)</f>
        <v>0</v>
      </c>
      <c r="BN335" s="32">
        <f>ROUND(VLOOKUP($B335,'3.ข้อมูลงบทดลองปัจจุบัน'!$A$5:$CL$846,65,0),2)</f>
        <v>0</v>
      </c>
      <c r="BO335" s="32">
        <f>ROUND(VLOOKUP($B335,'3.ข้อมูลงบทดลองปัจจุบัน'!$A$5:$CL$846,66,0),2)</f>
        <v>0</v>
      </c>
      <c r="BP335" s="32">
        <f>ROUND(VLOOKUP($B335,'3.ข้อมูลงบทดลองปัจจุบัน'!$A$5:$CL$846,67,0),2)</f>
        <v>4300</v>
      </c>
      <c r="BQ335" s="32">
        <f>ROUND(VLOOKUP($B335,'3.ข้อมูลงบทดลองปัจจุบัน'!$A$5:$CL$846,68,0),2)</f>
        <v>0</v>
      </c>
      <c r="BR335" s="32">
        <f>ROUND(VLOOKUP($B335,'3.ข้อมูลงบทดลองปัจจุบัน'!$A$5:$CL$846,69,0),2)</f>
        <v>0</v>
      </c>
      <c r="BS335" s="32">
        <f>ROUND(VLOOKUP($B335,'3.ข้อมูลงบทดลองปัจจุบัน'!$A$5:$CL$846,70,0),2)</f>
        <v>839000</v>
      </c>
      <c r="BT335" s="32">
        <f>ROUND(VLOOKUP($B335,'3.ข้อมูลงบทดลองปัจจุบัน'!$A$5:$CL$846,71,0),2)</f>
        <v>37500</v>
      </c>
      <c r="BU335" s="32">
        <f>ROUND(VLOOKUP($B335,'3.ข้อมูลงบทดลองปัจจุบัน'!$A$5:$CL$846,72,0),2)</f>
        <v>0</v>
      </c>
      <c r="BV335" s="32">
        <f>ROUND(VLOOKUP($B335,'3.ข้อมูลงบทดลองปัจจุบัน'!$A$5:$CL$846,73,0),2)</f>
        <v>0</v>
      </c>
      <c r="BW335" s="32">
        <f>ROUND(VLOOKUP($B335,'3.ข้อมูลงบทดลองปัจจุบัน'!$A$5:$CL$846,74,0),2)</f>
        <v>0</v>
      </c>
      <c r="BX335" s="32">
        <f>ROUND(VLOOKUP($B335,'3.ข้อมูลงบทดลองปัจจุบัน'!$A$5:$CL$846,75,0),2)</f>
        <v>0</v>
      </c>
      <c r="BY335" s="32">
        <f>ROUND(VLOOKUP($B335,'3.ข้อมูลงบทดลองปัจจุบัน'!$A$5:$CL$846,76,0),2)</f>
        <v>41500</v>
      </c>
      <c r="BZ335" s="32">
        <f>ROUND(VLOOKUP($B335,'3.ข้อมูลงบทดลองปัจจุบัน'!$A$5:$CL$846,77,0),2)</f>
        <v>0</v>
      </c>
      <c r="CA335" s="32">
        <f>ROUND(VLOOKUP($B335,'3.ข้อมูลงบทดลองปัจจุบัน'!$A$5:$CL$846,78,0),2)</f>
        <v>0</v>
      </c>
      <c r="CB335" s="32">
        <f>ROUND(VLOOKUP($B335,'3.ข้อมูลงบทดลองปัจจุบัน'!$A$5:$CL$846,79,0),2)</f>
        <v>0</v>
      </c>
      <c r="CC335" s="32">
        <f>ROUND(VLOOKUP($B335,'3.ข้อมูลงบทดลองปัจจุบัน'!$A$5:$CL$846,80,0),2)</f>
        <v>0</v>
      </c>
      <c r="CD335" s="32">
        <f>ROUND(VLOOKUP($B335,'3.ข้อมูลงบทดลองปัจจุบัน'!$A$5:$CL$846,81,0),2)</f>
        <v>18000</v>
      </c>
      <c r="CE335" s="32">
        <f>ROUND(VLOOKUP($B335,'3.ข้อมูลงบทดลองปัจจุบัน'!$A$5:$CL$846,82,0),2)</f>
        <v>11450</v>
      </c>
      <c r="CF335" s="32">
        <f>ROUND(VLOOKUP($B335,'3.ข้อมูลงบทดลองปัจจุบัน'!$A$5:$CL$846,83,0),2)</f>
        <v>0</v>
      </c>
      <c r="CG335" s="32">
        <f>ROUND(VLOOKUP($B335,'3.ข้อมูลงบทดลองปัจจุบัน'!$A$5:$CL$846,84,0),2)</f>
        <v>0</v>
      </c>
      <c r="CH335" s="32">
        <f>ROUND(VLOOKUP($B335,'3.ข้อมูลงบทดลองปัจจุบัน'!$A$5:$CL$846,85,0),2)</f>
        <v>0</v>
      </c>
      <c r="CI335" s="32">
        <f>ROUND(VLOOKUP($B335,'3.ข้อมูลงบทดลองปัจจุบัน'!$A$5:$CL$846,86,0),2)</f>
        <v>0</v>
      </c>
      <c r="CJ335" s="32">
        <f>ROUND(VLOOKUP($B335,'3.ข้อมูลงบทดลองปัจจุบัน'!$A$5:$CL$846,87,0),2)</f>
        <v>0</v>
      </c>
      <c r="CK335" s="32">
        <f>ROUND(VLOOKUP($B335,'3.ข้อมูลงบทดลองปัจจุบัน'!$A$5:$CL$846,88,0),2)</f>
        <v>0</v>
      </c>
      <c r="CL335" s="32">
        <f>ROUND(VLOOKUP($B335,'3.ข้อมูลงบทดลองปัจจุบัน'!$A$5:$CL$846,89,0),2)</f>
        <v>0</v>
      </c>
      <c r="CM335" s="32">
        <f>ROUND(VLOOKUP($B335,'3.ข้อมูลงบทดลองปัจจุบัน'!$A$5:$CL$846,90,0),2)</f>
        <v>0</v>
      </c>
    </row>
    <row r="336" spans="1:93" x14ac:dyDescent="0.7">
      <c r="A336" s="119" t="s">
        <v>2332</v>
      </c>
      <c r="B336" s="101" t="s">
        <v>590</v>
      </c>
      <c r="C336" s="120" t="s">
        <v>591</v>
      </c>
      <c r="D336" s="32">
        <f>ROUND(VLOOKUP($B336,'3.ข้อมูลงบทดลองปัจจุบัน'!$A$5:$CL$846,3,0),2)</f>
        <v>0</v>
      </c>
      <c r="E336" s="32">
        <f>ROUND(VLOOKUP($B336,'3.ข้อมูลงบทดลองปัจจุบัน'!$A$5:$CL$846,4,0),2)</f>
        <v>0</v>
      </c>
      <c r="F336" s="32">
        <f>ROUND(VLOOKUP($B336,'3.ข้อมูลงบทดลองปัจจุบัน'!$A$5:$CL$846,5,0),2)</f>
        <v>0</v>
      </c>
      <c r="G336" s="32">
        <f>ROUND(VLOOKUP($B336,'3.ข้อมูลงบทดลองปัจจุบัน'!$A$5:$CL$846,6,0),2)</f>
        <v>0</v>
      </c>
      <c r="H336" s="32">
        <f>ROUND(VLOOKUP($B336,'3.ข้อมูลงบทดลองปัจจุบัน'!$A$5:$CL$846,7,0),2)</f>
        <v>0</v>
      </c>
      <c r="I336" s="32">
        <f>ROUND(VLOOKUP($B336,'3.ข้อมูลงบทดลองปัจจุบัน'!$A$5:$CL$846,8,0),2)</f>
        <v>0</v>
      </c>
      <c r="J336" s="32">
        <f>ROUND(VLOOKUP($B336,'3.ข้อมูลงบทดลองปัจจุบัน'!$A$5:$CL$846,9,0),2)</f>
        <v>0</v>
      </c>
      <c r="K336" s="32">
        <f>ROUND(VLOOKUP($B336,'3.ข้อมูลงบทดลองปัจจุบัน'!$A$5:$CL$846,10,0),2)</f>
        <v>0</v>
      </c>
      <c r="L336" s="32">
        <f>ROUND(VLOOKUP($B336,'3.ข้อมูลงบทดลองปัจจุบัน'!$A$5:$CL$846,11,0),2)</f>
        <v>0</v>
      </c>
      <c r="M336" s="32">
        <f>ROUND(VLOOKUP($B336,'3.ข้อมูลงบทดลองปัจจุบัน'!$A$5:$CL$846,12,0),2)</f>
        <v>0</v>
      </c>
      <c r="N336" s="32">
        <f>ROUND(VLOOKUP($B336,'3.ข้อมูลงบทดลองปัจจุบัน'!$A$5:$CL$846,13,0),2)</f>
        <v>0</v>
      </c>
      <c r="O336" s="32">
        <f>ROUND(VLOOKUP($B336,'3.ข้อมูลงบทดลองปัจจุบัน'!$A$5:$CL$846,14,0),2)</f>
        <v>0</v>
      </c>
      <c r="P336" s="32">
        <f>ROUND(VLOOKUP($B336,'3.ข้อมูลงบทดลองปัจจุบัน'!$A$5:$CL$846,15,0),2)</f>
        <v>0</v>
      </c>
      <c r="Q336" s="32">
        <f>ROUND(VLOOKUP($B336,'3.ข้อมูลงบทดลองปัจจุบัน'!$A$5:$CL$846,16,0),2)</f>
        <v>0</v>
      </c>
      <c r="R336" s="32">
        <f>ROUND(VLOOKUP($B336,'3.ข้อมูลงบทดลองปัจจุบัน'!$A$5:$CL$846,17,0),2)</f>
        <v>0</v>
      </c>
      <c r="S336" s="32">
        <f>ROUND(VLOOKUP($B336,'3.ข้อมูลงบทดลองปัจจุบัน'!$A$5:$CL$846,18,0),2)</f>
        <v>0</v>
      </c>
      <c r="T336" s="32">
        <f>ROUND(VLOOKUP($B336,'3.ข้อมูลงบทดลองปัจจุบัน'!$A$5:$CL$846,19,0),2)</f>
        <v>0</v>
      </c>
      <c r="U336" s="32">
        <f>ROUND(VLOOKUP($B336,'3.ข้อมูลงบทดลองปัจจุบัน'!$A$5:$CL$846,20,0),2)</f>
        <v>0</v>
      </c>
      <c r="V336" s="32">
        <f>ROUND(VLOOKUP($B336,'3.ข้อมูลงบทดลองปัจจุบัน'!$A$5:$CL$846,21,0),2)</f>
        <v>0</v>
      </c>
      <c r="W336" s="32">
        <f>ROUND(VLOOKUP($B336,'3.ข้อมูลงบทดลองปัจจุบัน'!$A$5:$CL$846,22,0),2)</f>
        <v>0</v>
      </c>
      <c r="X336" s="32">
        <f>ROUND(VLOOKUP($B336,'3.ข้อมูลงบทดลองปัจจุบัน'!$A$5:$CL$846,23,0),2)</f>
        <v>0</v>
      </c>
      <c r="Y336" s="32">
        <f>ROUND(VLOOKUP($B336,'3.ข้อมูลงบทดลองปัจจุบัน'!$A$5:$CL$846,24,0),2)</f>
        <v>0</v>
      </c>
      <c r="Z336" s="32">
        <f>ROUND(VLOOKUP($B336,'3.ข้อมูลงบทดลองปัจจุบัน'!$A$5:$CL$846,25,0),2)</f>
        <v>0</v>
      </c>
      <c r="AA336" s="32">
        <f>ROUND(VLOOKUP($B336,'3.ข้อมูลงบทดลองปัจจุบัน'!$A$5:$CL$846,26,0),2)</f>
        <v>0</v>
      </c>
      <c r="AB336" s="32">
        <f>ROUND(VLOOKUP($B336,'3.ข้อมูลงบทดลองปัจจุบัน'!$A$5:$CL$846,27,0),2)</f>
        <v>0</v>
      </c>
      <c r="AC336" s="32">
        <f>ROUND(VLOOKUP($B336,'3.ข้อมูลงบทดลองปัจจุบัน'!$A$5:$CL$846,28,0),2)</f>
        <v>0</v>
      </c>
      <c r="AD336" s="32">
        <f>ROUND(VLOOKUP($B336,'3.ข้อมูลงบทดลองปัจจุบัน'!$A$5:$CL$846,29,0),2)</f>
        <v>0</v>
      </c>
      <c r="AE336" s="32">
        <f>ROUND(VLOOKUP($B336,'3.ข้อมูลงบทดลองปัจจุบัน'!$A$5:$CL$846,30,0),2)</f>
        <v>0</v>
      </c>
      <c r="AF336" s="32">
        <f>ROUND(VLOOKUP($B336,'3.ข้อมูลงบทดลองปัจจุบัน'!$A$5:$CL$846,31,0),2)</f>
        <v>0</v>
      </c>
      <c r="AG336" s="32">
        <f>ROUND(VLOOKUP($B336,'3.ข้อมูลงบทดลองปัจจุบัน'!$A$5:$CL$846,32,0),2)</f>
        <v>0</v>
      </c>
      <c r="AH336" s="32">
        <f>ROUND(VLOOKUP($B336,'3.ข้อมูลงบทดลองปัจจุบัน'!$A$5:$CL$846,33,0),2)</f>
        <v>0</v>
      </c>
      <c r="AI336" s="32">
        <f>ROUND(VLOOKUP($B336,'3.ข้อมูลงบทดลองปัจจุบัน'!$A$5:$CL$846,34,0),2)</f>
        <v>0</v>
      </c>
      <c r="AJ336" s="32">
        <f>ROUND(VLOOKUP($B336,'3.ข้อมูลงบทดลองปัจจุบัน'!$A$5:$CL$846,35,0),2)</f>
        <v>0</v>
      </c>
      <c r="AK336" s="32">
        <f>ROUND(VLOOKUP($B336,'3.ข้อมูลงบทดลองปัจจุบัน'!$A$5:$CL$846,36,0),2)</f>
        <v>0</v>
      </c>
      <c r="AL336" s="32">
        <f>ROUND(VLOOKUP($B336,'3.ข้อมูลงบทดลองปัจจุบัน'!$A$5:$CL$846,37,0),2)</f>
        <v>0</v>
      </c>
      <c r="AM336" s="32">
        <f>ROUND(VLOOKUP($B336,'3.ข้อมูลงบทดลองปัจจุบัน'!$A$5:$CL$846,38,0),2)</f>
        <v>0</v>
      </c>
      <c r="AN336" s="32">
        <f>ROUND(VLOOKUP($B336,'3.ข้อมูลงบทดลองปัจจุบัน'!$A$5:$CL$846,39,0),2)</f>
        <v>0</v>
      </c>
      <c r="AO336" s="32">
        <f>ROUND(VLOOKUP($B336,'3.ข้อมูลงบทดลองปัจจุบัน'!$A$5:$CL$846,40,0),2)</f>
        <v>0</v>
      </c>
      <c r="AP336" s="32">
        <f>ROUND(VLOOKUP($B336,'3.ข้อมูลงบทดลองปัจจุบัน'!$A$5:$CL$846,41,0),2)</f>
        <v>0</v>
      </c>
      <c r="AQ336" s="32">
        <f>ROUND(VLOOKUP($B336,'3.ข้อมูลงบทดลองปัจจุบัน'!$A$5:$CL$846,42,0),2)</f>
        <v>0</v>
      </c>
      <c r="AR336" s="32">
        <f>ROUND(VLOOKUP($B336,'3.ข้อมูลงบทดลองปัจจุบัน'!$A$5:$CL$846,43,0),2)</f>
        <v>0</v>
      </c>
      <c r="AS336" s="32">
        <f>ROUND(VLOOKUP($B336,'3.ข้อมูลงบทดลองปัจจุบัน'!$A$5:$CL$846,44,0),2)</f>
        <v>0</v>
      </c>
      <c r="AT336" s="32">
        <f>ROUND(VLOOKUP($B336,'3.ข้อมูลงบทดลองปัจจุบัน'!$A$5:$CL$846,45,0),2)</f>
        <v>0</v>
      </c>
      <c r="AU336" s="32">
        <f>ROUND(VLOOKUP($B336,'3.ข้อมูลงบทดลองปัจจุบัน'!$A$5:$CL$846,46,0),2)</f>
        <v>0</v>
      </c>
      <c r="AV336" s="32">
        <f>ROUND(VLOOKUP($B336,'3.ข้อมูลงบทดลองปัจจุบัน'!$A$5:$CL$846,47,0),2)</f>
        <v>0</v>
      </c>
      <c r="AW336" s="32">
        <f>ROUND(VLOOKUP($B336,'3.ข้อมูลงบทดลองปัจจุบัน'!$A$5:$CL$846,48,0),2)</f>
        <v>0</v>
      </c>
      <c r="AX336" s="32">
        <f>ROUND(VLOOKUP($B336,'3.ข้อมูลงบทดลองปัจจุบัน'!$A$5:$CL$846,49,0),2)</f>
        <v>1104</v>
      </c>
      <c r="AY336" s="32">
        <f>ROUND(VLOOKUP($B336,'3.ข้อมูลงบทดลองปัจจุบัน'!$A$5:$CL$846,50,0),2)</f>
        <v>0</v>
      </c>
      <c r="AZ336" s="32">
        <f>ROUND(VLOOKUP($B336,'3.ข้อมูลงบทดลองปัจจุบัน'!$A$5:$CL$846,51,0),2)</f>
        <v>0</v>
      </c>
      <c r="BA336" s="32">
        <f>ROUND(VLOOKUP($B336,'3.ข้อมูลงบทดลองปัจจุบัน'!$A$5:$CL$846,52,0),2)</f>
        <v>0</v>
      </c>
      <c r="BB336" s="32">
        <f>ROUND(VLOOKUP($B336,'3.ข้อมูลงบทดลองปัจจุบัน'!$A$5:$CL$846,53,0),2)</f>
        <v>0</v>
      </c>
      <c r="BC336" s="32">
        <f>ROUND(VLOOKUP($B336,'3.ข้อมูลงบทดลองปัจจุบัน'!$A$5:$CL$846,54,0),2)</f>
        <v>0</v>
      </c>
      <c r="BD336" s="32">
        <f>ROUND(VLOOKUP($B336,'3.ข้อมูลงบทดลองปัจจุบัน'!$A$5:$CL$846,55,0),2)</f>
        <v>0</v>
      </c>
      <c r="BE336" s="32">
        <f>ROUND(VLOOKUP($B336,'3.ข้อมูลงบทดลองปัจจุบัน'!$A$5:$CL$846,56,0),2)</f>
        <v>0</v>
      </c>
      <c r="BF336" s="32">
        <f>ROUND(VLOOKUP($B336,'3.ข้อมูลงบทดลองปัจจุบัน'!$A$5:$CL$846,57,0),2)</f>
        <v>0</v>
      </c>
      <c r="BG336" s="32">
        <f>ROUND(VLOOKUP($B336,'3.ข้อมูลงบทดลองปัจจุบัน'!$A$5:$CL$846,58,0),2)</f>
        <v>0</v>
      </c>
      <c r="BH336" s="32">
        <f>ROUND(VLOOKUP($B336,'3.ข้อมูลงบทดลองปัจจุบัน'!$A$5:$CL$846,59,0),2)</f>
        <v>0</v>
      </c>
      <c r="BI336" s="32">
        <f>ROUND(VLOOKUP($B336,'3.ข้อมูลงบทดลองปัจจุบัน'!$A$5:$CL$846,60,0),2)</f>
        <v>0</v>
      </c>
      <c r="BJ336" s="32">
        <f>ROUND(VLOOKUP($B336,'3.ข้อมูลงบทดลองปัจจุบัน'!$A$5:$CL$846,61,0),2)</f>
        <v>0</v>
      </c>
      <c r="BK336" s="32">
        <f>ROUND(VLOOKUP($B336,'3.ข้อมูลงบทดลองปัจจุบัน'!$A$5:$CL$846,62,0),2)</f>
        <v>0</v>
      </c>
      <c r="BL336" s="32">
        <f>ROUND(VLOOKUP($B336,'3.ข้อมูลงบทดลองปัจจุบัน'!$A$5:$CL$846,63,0),2)</f>
        <v>0</v>
      </c>
      <c r="BM336" s="32">
        <f>ROUND(VLOOKUP($B336,'3.ข้อมูลงบทดลองปัจจุบัน'!$A$5:$CL$846,64,0),2)</f>
        <v>0</v>
      </c>
      <c r="BN336" s="32">
        <f>ROUND(VLOOKUP($B336,'3.ข้อมูลงบทดลองปัจจุบัน'!$A$5:$CL$846,65,0),2)</f>
        <v>0</v>
      </c>
      <c r="BO336" s="32">
        <f>ROUND(VLOOKUP($B336,'3.ข้อมูลงบทดลองปัจจุบัน'!$A$5:$CL$846,66,0),2)</f>
        <v>0</v>
      </c>
      <c r="BP336" s="32">
        <f>ROUND(VLOOKUP($B336,'3.ข้อมูลงบทดลองปัจจุบัน'!$A$5:$CL$846,67,0),2)</f>
        <v>0</v>
      </c>
      <c r="BQ336" s="32">
        <f>ROUND(VLOOKUP($B336,'3.ข้อมูลงบทดลองปัจจุบัน'!$A$5:$CL$846,68,0),2)</f>
        <v>0</v>
      </c>
      <c r="BR336" s="32">
        <f>ROUND(VLOOKUP($B336,'3.ข้อมูลงบทดลองปัจจุบัน'!$A$5:$CL$846,69,0),2)</f>
        <v>0</v>
      </c>
      <c r="BS336" s="32">
        <f>ROUND(VLOOKUP($B336,'3.ข้อมูลงบทดลองปัจจุบัน'!$A$5:$CL$846,70,0),2)</f>
        <v>0</v>
      </c>
      <c r="BT336" s="32">
        <f>ROUND(VLOOKUP($B336,'3.ข้อมูลงบทดลองปัจจุบัน'!$A$5:$CL$846,71,0),2)</f>
        <v>0</v>
      </c>
      <c r="BU336" s="32">
        <f>ROUND(VLOOKUP($B336,'3.ข้อมูลงบทดลองปัจจุบัน'!$A$5:$CL$846,72,0),2)</f>
        <v>0</v>
      </c>
      <c r="BV336" s="32">
        <f>ROUND(VLOOKUP($B336,'3.ข้อมูลงบทดลองปัจจุบัน'!$A$5:$CL$846,73,0),2)</f>
        <v>0</v>
      </c>
      <c r="BW336" s="32">
        <f>ROUND(VLOOKUP($B336,'3.ข้อมูลงบทดลองปัจจุบัน'!$A$5:$CL$846,74,0),2)</f>
        <v>0</v>
      </c>
      <c r="BX336" s="32">
        <f>ROUND(VLOOKUP($B336,'3.ข้อมูลงบทดลองปัจจุบัน'!$A$5:$CL$846,75,0),2)</f>
        <v>0</v>
      </c>
      <c r="BY336" s="32">
        <f>ROUND(VLOOKUP($B336,'3.ข้อมูลงบทดลองปัจจุบัน'!$A$5:$CL$846,76,0),2)</f>
        <v>0</v>
      </c>
      <c r="BZ336" s="32">
        <f>ROUND(VLOOKUP($B336,'3.ข้อมูลงบทดลองปัจจุบัน'!$A$5:$CL$846,77,0),2)</f>
        <v>0</v>
      </c>
      <c r="CA336" s="32">
        <f>ROUND(VLOOKUP($B336,'3.ข้อมูลงบทดลองปัจจุบัน'!$A$5:$CL$846,78,0),2)</f>
        <v>0</v>
      </c>
      <c r="CB336" s="32">
        <f>ROUND(VLOOKUP($B336,'3.ข้อมูลงบทดลองปัจจุบัน'!$A$5:$CL$846,79,0),2)</f>
        <v>0</v>
      </c>
      <c r="CC336" s="32">
        <f>ROUND(VLOOKUP($B336,'3.ข้อมูลงบทดลองปัจจุบัน'!$A$5:$CL$846,80,0),2)</f>
        <v>0</v>
      </c>
      <c r="CD336" s="32">
        <f>ROUND(VLOOKUP($B336,'3.ข้อมูลงบทดลองปัจจุบัน'!$A$5:$CL$846,81,0),2)</f>
        <v>0</v>
      </c>
      <c r="CE336" s="32">
        <f>ROUND(VLOOKUP($B336,'3.ข้อมูลงบทดลองปัจจุบัน'!$A$5:$CL$846,82,0),2)</f>
        <v>0</v>
      </c>
      <c r="CF336" s="32">
        <f>ROUND(VLOOKUP($B336,'3.ข้อมูลงบทดลองปัจจุบัน'!$A$5:$CL$846,83,0),2)</f>
        <v>0</v>
      </c>
      <c r="CG336" s="32">
        <f>ROUND(VLOOKUP($B336,'3.ข้อมูลงบทดลองปัจจุบัน'!$A$5:$CL$846,84,0),2)</f>
        <v>0</v>
      </c>
      <c r="CH336" s="32">
        <f>ROUND(VLOOKUP($B336,'3.ข้อมูลงบทดลองปัจจุบัน'!$A$5:$CL$846,85,0),2)</f>
        <v>0</v>
      </c>
      <c r="CI336" s="32">
        <f>ROUND(VLOOKUP($B336,'3.ข้อมูลงบทดลองปัจจุบัน'!$A$5:$CL$846,86,0),2)</f>
        <v>0</v>
      </c>
      <c r="CJ336" s="32">
        <f>ROUND(VLOOKUP($B336,'3.ข้อมูลงบทดลองปัจจุบัน'!$A$5:$CL$846,87,0),2)</f>
        <v>0</v>
      </c>
      <c r="CK336" s="32">
        <f>ROUND(VLOOKUP($B336,'3.ข้อมูลงบทดลองปัจจุบัน'!$A$5:$CL$846,88,0),2)</f>
        <v>0</v>
      </c>
      <c r="CL336" s="32">
        <f>ROUND(VLOOKUP($B336,'3.ข้อมูลงบทดลองปัจจุบัน'!$A$5:$CL$846,89,0),2)</f>
        <v>0</v>
      </c>
      <c r="CM336" s="32">
        <f>ROUND(VLOOKUP($B336,'3.ข้อมูลงบทดลองปัจจุบัน'!$A$5:$CL$846,90,0),2)</f>
        <v>0</v>
      </c>
    </row>
    <row r="337" spans="1:91" x14ac:dyDescent="0.7">
      <c r="A337" s="119" t="s">
        <v>2332</v>
      </c>
      <c r="B337" s="101" t="s">
        <v>592</v>
      </c>
      <c r="C337" s="120" t="s">
        <v>593</v>
      </c>
      <c r="D337" s="32">
        <f>ROUND(VLOOKUP($B337,'3.ข้อมูลงบทดลองปัจจุบัน'!$A$5:$CL$846,3,0),2)</f>
        <v>260702924.06999999</v>
      </c>
      <c r="E337" s="32">
        <f>ROUND(VLOOKUP($B337,'3.ข้อมูลงบทดลองปัจจุบัน'!$A$5:$CL$846,4,0),2)</f>
        <v>32012014.43</v>
      </c>
      <c r="F337" s="32">
        <f>ROUND(VLOOKUP($B337,'3.ข้อมูลงบทดลองปัจจุบัน'!$A$5:$CL$846,5,0),2)</f>
        <v>36538317.789999999</v>
      </c>
      <c r="G337" s="32">
        <f>ROUND(VLOOKUP($B337,'3.ข้อมูลงบทดลองปัจจุบัน'!$A$5:$CL$846,6,0),2)</f>
        <v>36099750.450000003</v>
      </c>
      <c r="H337" s="32">
        <f>ROUND(VLOOKUP($B337,'3.ข้อมูลงบทดลองปัจจุบัน'!$A$5:$CL$846,7,0),2)</f>
        <v>21632363.260000002</v>
      </c>
      <c r="I337" s="32">
        <f>ROUND(VLOOKUP($B337,'3.ข้อมูลงบทดลองปัจจุบัน'!$A$5:$CL$846,8,0),2)</f>
        <v>37792215.579999998</v>
      </c>
      <c r="J337" s="32">
        <f>ROUND(VLOOKUP($B337,'3.ข้อมูลงบทดลองปัจจุบัน'!$A$5:$CL$846,9,0),2)</f>
        <v>47578257.729999997</v>
      </c>
      <c r="K337" s="32">
        <f>ROUND(VLOOKUP($B337,'3.ข้อมูลงบทดลองปัจจุบัน'!$A$5:$CL$846,10,0),2)</f>
        <v>49709930.659999996</v>
      </c>
      <c r="L337" s="32">
        <f>ROUND(VLOOKUP($B337,'3.ข้อมูลงบทดลองปัจจุบัน'!$A$5:$CL$846,11,0),2)</f>
        <v>31559772.460000001</v>
      </c>
      <c r="M337" s="32">
        <f>ROUND(VLOOKUP($B337,'3.ข้อมูลงบทดลองปัจจุบัน'!$A$5:$CL$846,12,0),2)</f>
        <v>28604413.800000001</v>
      </c>
      <c r="N337" s="32">
        <f>ROUND(VLOOKUP($B337,'3.ข้อมูลงบทดลองปัจจุบัน'!$A$5:$CL$846,13,0),2)</f>
        <v>68174091.620000005</v>
      </c>
      <c r="O337" s="32">
        <f>ROUND(VLOOKUP($B337,'3.ข้อมูลงบทดลองปัจจุบัน'!$A$5:$CL$846,14,0),2)</f>
        <v>6854060.1299999999</v>
      </c>
      <c r="P337" s="32">
        <f>ROUND(VLOOKUP($B337,'3.ข้อมูลงบทดลองปัจจุบัน'!$A$5:$CL$846,15,0),2)</f>
        <v>115067553.64</v>
      </c>
      <c r="Q337" s="32">
        <f>ROUND(VLOOKUP($B337,'3.ข้อมูลงบทดลองปัจจุบัน'!$A$5:$CL$846,16,0),2)</f>
        <v>28377915</v>
      </c>
      <c r="R337" s="32">
        <f>ROUND(VLOOKUP($B337,'3.ข้อมูลงบทดลองปัจจุบัน'!$A$5:$CL$846,17,0),2)</f>
        <v>31757651.190000001</v>
      </c>
      <c r="S337" s="32">
        <f>ROUND(VLOOKUP($B337,'3.ข้อมูลงบทดลองปัจจุบัน'!$A$5:$CL$846,18,0),2)</f>
        <v>47599980</v>
      </c>
      <c r="T337" s="32">
        <f>ROUND(VLOOKUP($B337,'3.ข้อมูลงบทดลองปัจจุบัน'!$A$5:$CL$846,19,0),2)</f>
        <v>32430791.289999999</v>
      </c>
      <c r="U337" s="32">
        <f>ROUND(VLOOKUP($B337,'3.ข้อมูลงบทดลองปัจจุบัน'!$A$5:$CL$846,20,0),2)</f>
        <v>26378596.710000001</v>
      </c>
      <c r="V337" s="32">
        <f>ROUND(VLOOKUP($B337,'3.ข้อมูลงบทดลองปัจจุบัน'!$A$5:$CL$846,21,0),2)</f>
        <v>28857845.289999999</v>
      </c>
      <c r="W337" s="32">
        <f>ROUND(VLOOKUP($B337,'3.ข้อมูลงบทดลองปัจจุบัน'!$A$5:$CL$846,22,0),2)</f>
        <v>16807075.16</v>
      </c>
      <c r="X337" s="32">
        <f>ROUND(VLOOKUP($B337,'3.ข้อมูลงบทดลองปัจจุบัน'!$A$5:$CL$846,23,0),2)</f>
        <v>275486715.00999999</v>
      </c>
      <c r="Y337" s="32">
        <f>ROUND(VLOOKUP($B337,'3.ข้อมูลงบทดลองปัจจุบัน'!$A$5:$CL$846,24,0),2)</f>
        <v>22230076.670000002</v>
      </c>
      <c r="Z337" s="32">
        <f>ROUND(VLOOKUP($B337,'3.ข้อมูลงบทดลองปัจจุบัน'!$A$5:$CL$846,25,0),2)</f>
        <v>35931586.149999999</v>
      </c>
      <c r="AA337" s="32">
        <f>ROUND(VLOOKUP($B337,'3.ข้อมูลงบทดลองปัจจุบัน'!$A$5:$CL$846,26,0),2)</f>
        <v>23639722.43</v>
      </c>
      <c r="AB337" s="32">
        <f>ROUND(VLOOKUP($B337,'3.ข้อมูลงบทดลองปัจจุบัน'!$A$5:$CL$846,27,0),2)</f>
        <v>17073576.670000002</v>
      </c>
      <c r="AC337" s="32">
        <f>ROUND(VLOOKUP($B337,'3.ข้อมูลงบทดลองปัจจุบัน'!$A$5:$CL$846,28,0),2)</f>
        <v>24111762.899999999</v>
      </c>
      <c r="AD337" s="32">
        <f>ROUND(VLOOKUP($B337,'3.ข้อมูลงบทดลองปัจจุบัน'!$A$5:$CL$846,29,0),2)</f>
        <v>25514186.699999999</v>
      </c>
      <c r="AE337" s="32">
        <f>ROUND(VLOOKUP($B337,'3.ข้อมูลงบทดลองปัจจุบัน'!$A$5:$CL$846,30,0),2)</f>
        <v>75528814.459999993</v>
      </c>
      <c r="AF337" s="32">
        <f>ROUND(VLOOKUP($B337,'3.ข้อมูลงบทดลองปัจจุบัน'!$A$5:$CL$846,31,0),2)</f>
        <v>28129906.07</v>
      </c>
      <c r="AG337" s="32">
        <f>ROUND(VLOOKUP($B337,'3.ข้อมูลงบทดลองปัจจุบัน'!$A$5:$CL$846,32,0),2)</f>
        <v>23524785.16</v>
      </c>
      <c r="AH337" s="32">
        <f>ROUND(VLOOKUP($B337,'3.ข้อมูลงบทดลองปัจจุบัน'!$A$5:$CL$846,33,0),2)</f>
        <v>26565334.649999999</v>
      </c>
      <c r="AI337" s="32">
        <f>ROUND(VLOOKUP($B337,'3.ข้อมูลงบทดลองปัจจุบัน'!$A$5:$CL$846,34,0),2)</f>
        <v>46677745.159999996</v>
      </c>
      <c r="AJ337" s="32">
        <f>ROUND(VLOOKUP($B337,'3.ข้อมูลงบทดลองปัจจุบัน'!$A$5:$CL$846,35,0),2)</f>
        <v>24834051.670000002</v>
      </c>
      <c r="AK337" s="32">
        <f>ROUND(VLOOKUP($B337,'3.ข้อมูลงบทดลองปัจจุบัน'!$A$5:$CL$846,36,0),2)</f>
        <v>15623564.960000001</v>
      </c>
      <c r="AL337" s="32">
        <f>ROUND(VLOOKUP($B337,'3.ข้อมูลงบทดลองปัจจุบัน'!$A$5:$CL$846,37,0),2)</f>
        <v>431907090.10000002</v>
      </c>
      <c r="AM337" s="32">
        <f>ROUND(VLOOKUP($B337,'3.ข้อมูลงบทดลองปัจจุบัน'!$A$5:$CL$846,38,0),2)</f>
        <v>29430397.289999999</v>
      </c>
      <c r="AN337" s="32">
        <f>ROUND(VLOOKUP($B337,'3.ข้อมูลงบทดลองปัจจุบัน'!$A$5:$CL$846,39,0),2)</f>
        <v>24891688.399999999</v>
      </c>
      <c r="AO337" s="32">
        <f>ROUND(VLOOKUP($B337,'3.ข้อมูลงบทดลองปัจจุบัน'!$A$5:$CL$846,40,0),2)</f>
        <v>56526226.530000001</v>
      </c>
      <c r="AP337" s="32">
        <f>ROUND(VLOOKUP($B337,'3.ข้อมูลงบทดลองปัจจุบัน'!$A$5:$CL$846,41,0),2)</f>
        <v>51124910.969999999</v>
      </c>
      <c r="AQ337" s="32">
        <f>ROUND(VLOOKUP($B337,'3.ข้อมูลงบทดลองปัจจุบัน'!$A$5:$CL$846,42,0),2)</f>
        <v>31015911.52</v>
      </c>
      <c r="AR337" s="32">
        <f>ROUND(VLOOKUP($B337,'3.ข้อมูลงบทดลองปัจจุบัน'!$A$5:$CL$846,43,0),2)</f>
        <v>16324606</v>
      </c>
      <c r="AS337" s="32">
        <f>ROUND(VLOOKUP($B337,'3.ข้อมูลงบทดลองปัจจุบัน'!$A$5:$CL$846,44,0),2)</f>
        <v>76089843.829999998</v>
      </c>
      <c r="AT337" s="32">
        <f>ROUND(VLOOKUP($B337,'3.ข้อมูลงบทดลองปัจจุบัน'!$A$5:$CL$846,45,0),2)</f>
        <v>27854026.879999999</v>
      </c>
      <c r="AU337" s="32">
        <f>ROUND(VLOOKUP($B337,'3.ข้อมูลงบทดลองปัจจุบัน'!$A$5:$CL$846,46,0),2)</f>
        <v>44500672.109999999</v>
      </c>
      <c r="AV337" s="32">
        <f>ROUND(VLOOKUP($B337,'3.ข้อมูลงบทดลองปัจจุบัน'!$A$5:$CL$846,47,0),2)</f>
        <v>55802584.25</v>
      </c>
      <c r="AW337" s="32">
        <f>ROUND(VLOOKUP($B337,'3.ข้อมูลงบทดลองปัจจุบัน'!$A$5:$CL$846,48,0),2)</f>
        <v>27785195.5</v>
      </c>
      <c r="AX337" s="32">
        <f>ROUND(VLOOKUP($B337,'3.ข้อมูลงบทดลองปัจจุบัน'!$A$5:$CL$846,49,0),2)</f>
        <v>22907652.190000001</v>
      </c>
      <c r="AY337" s="32">
        <f>ROUND(VLOOKUP($B337,'3.ข้อมูลงบทดลองปัจจุบัน'!$A$5:$CL$846,50,0),2)</f>
        <v>37581258.990000002</v>
      </c>
      <c r="AZ337" s="32">
        <f>ROUND(VLOOKUP($B337,'3.ข้อมูลงบทดลองปัจจุบัน'!$A$5:$CL$846,51,0),2)</f>
        <v>26570977.649999999</v>
      </c>
      <c r="BA337" s="32">
        <f>ROUND(VLOOKUP($B337,'3.ข้อมูลงบทดลองปัจจุบัน'!$A$5:$CL$846,52,0),2)</f>
        <v>23418297.079999998</v>
      </c>
      <c r="BB337" s="32">
        <f>ROUND(VLOOKUP($B337,'3.ข้อมูลงบทดลองปัจจุบัน'!$A$5:$CL$846,53,0),2)</f>
        <v>130136031.02</v>
      </c>
      <c r="BC337" s="32">
        <f>ROUND(VLOOKUP($B337,'3.ข้อมูลงบทดลองปัจจุบัน'!$A$5:$CL$846,54,0),2)</f>
        <v>23751123.52</v>
      </c>
      <c r="BD337" s="32">
        <f>ROUND(VLOOKUP($B337,'3.ข้อมูลงบทดลองปัจจุบัน'!$A$5:$CL$846,55,0),2)</f>
        <v>256024753.19999999</v>
      </c>
      <c r="BE337" s="32">
        <f>ROUND(VLOOKUP($B337,'3.ข้อมูลงบทดลองปัจจุบัน'!$A$5:$CL$846,56,0),2)</f>
        <v>68336691.319999993</v>
      </c>
      <c r="BF337" s="32">
        <f>ROUND(VLOOKUP($B337,'3.ข้อมูลงบทดลองปัจจุบัน'!$A$5:$CL$846,57,0),2)</f>
        <v>31841466.469999999</v>
      </c>
      <c r="BG337" s="32">
        <f>ROUND(VLOOKUP($B337,'3.ข้อมูลงบทดลองปัจจุบัน'!$A$5:$CL$846,58,0),2)</f>
        <v>24848502.260000002</v>
      </c>
      <c r="BH337" s="32">
        <f>ROUND(VLOOKUP($B337,'3.ข้อมูลงบทดลองปัจจุบัน'!$A$5:$CL$846,59,0),2)</f>
        <v>128470374.95999999</v>
      </c>
      <c r="BI337" s="32">
        <f>ROUND(VLOOKUP($B337,'3.ข้อมูลงบทดลองปัจจุบัน'!$A$5:$CL$846,60,0),2)</f>
        <v>19953306.34</v>
      </c>
      <c r="BJ337" s="32">
        <f>ROUND(VLOOKUP($B337,'3.ข้อมูลงบทดลองปัจจุบัน'!$A$5:$CL$846,61,0),2)</f>
        <v>10510055.380000001</v>
      </c>
      <c r="BK337" s="32">
        <f>ROUND(VLOOKUP($B337,'3.ข้อมูลงบทดลองปัจจุบัน'!$A$5:$CL$846,62,0),2)</f>
        <v>14037397.32</v>
      </c>
      <c r="BL337" s="32">
        <f>ROUND(VLOOKUP($B337,'3.ข้อมูลงบทดลองปัจจุบัน'!$A$5:$CL$846,63,0),2)</f>
        <v>13475006.24</v>
      </c>
      <c r="BM337" s="32">
        <f>ROUND(VLOOKUP($B337,'3.ข้อมูลงบทดลองปัจจุบัน'!$A$5:$CL$846,64,0),2)</f>
        <v>176450536.59999999</v>
      </c>
      <c r="BN337" s="32">
        <f>ROUND(VLOOKUP($B337,'3.ข้อมูลงบทดลองปัจจุบัน'!$A$5:$CL$846,65,0),2)</f>
        <v>47821514.780000001</v>
      </c>
      <c r="BO337" s="32">
        <f>ROUND(VLOOKUP($B337,'3.ข้อมูลงบทดลองปัจจุบัน'!$A$5:$CL$846,66,0),2)</f>
        <v>35394269.68</v>
      </c>
      <c r="BP337" s="32">
        <f>ROUND(VLOOKUP($B337,'3.ข้อมูลงบทดลองปัจจุบัน'!$A$5:$CL$846,67,0),2)</f>
        <v>53795809.490000002</v>
      </c>
      <c r="BQ337" s="32">
        <f>ROUND(VLOOKUP($B337,'3.ข้อมูลงบทดลองปัจจุบัน'!$A$5:$CL$846,68,0),2)</f>
        <v>34392170.439999998</v>
      </c>
      <c r="BR337" s="32">
        <f>ROUND(VLOOKUP($B337,'3.ข้อมูลงบทดลองปัจจุบัน'!$A$5:$CL$846,69,0),2)</f>
        <v>20250080.649999999</v>
      </c>
      <c r="BS337" s="32">
        <f>ROUND(VLOOKUP($B337,'3.ข้อมูลงบทดลองปัจจุบัน'!$A$5:$CL$846,70,0),2)</f>
        <v>650007737.61000001</v>
      </c>
      <c r="BT337" s="32">
        <f>ROUND(VLOOKUP($B337,'3.ข้อมูลงบทดลองปัจจุบัน'!$A$5:$CL$846,71,0),2)</f>
        <v>39413838.880000003</v>
      </c>
      <c r="BU337" s="32">
        <f>ROUND(VLOOKUP($B337,'3.ข้อมูลงบทดลองปัจจุบัน'!$A$5:$CL$846,72,0),2)</f>
        <v>39059236.329999998</v>
      </c>
      <c r="BV337" s="32">
        <f>ROUND(VLOOKUP($B337,'3.ข้อมูลงบทดลองปัจจุบัน'!$A$5:$CL$846,73,0),2)</f>
        <v>115677164.77</v>
      </c>
      <c r="BW337" s="32">
        <f>ROUND(VLOOKUP($B337,'3.ข้อมูลงบทดลองปัจจุบัน'!$A$5:$CL$846,74,0),2)</f>
        <v>11600870</v>
      </c>
      <c r="BX337" s="32">
        <f>ROUND(VLOOKUP($B337,'3.ข้อมูลงบทดลองปัจจุบัน'!$A$5:$CL$846,75,0),2)</f>
        <v>31434421.670000002</v>
      </c>
      <c r="BY337" s="32">
        <f>ROUND(VLOOKUP($B337,'3.ข้อมูลงบทดลองปัจจุบัน'!$A$5:$CL$846,76,0),2)</f>
        <v>73923544.739999995</v>
      </c>
      <c r="BZ337" s="32">
        <f>ROUND(VLOOKUP($B337,'3.ข้อมูลงบทดลองปัจจุบัน'!$A$5:$CL$846,77,0),2)</f>
        <v>26087634.609999999</v>
      </c>
      <c r="CA337" s="32">
        <f>ROUND(VLOOKUP($B337,'3.ข้อมูลงบทดลองปัจจุบัน'!$A$5:$CL$846,78,0),2)</f>
        <v>21419327.73</v>
      </c>
      <c r="CB337" s="32">
        <f>ROUND(VLOOKUP($B337,'3.ข้อมูลงบทดลองปัจจุบัน'!$A$5:$CL$846,79,0),2)</f>
        <v>29609171.600000001</v>
      </c>
      <c r="CC337" s="32">
        <f>ROUND(VLOOKUP($B337,'3.ข้อมูลงบทดลองปัจจุบัน'!$A$5:$CL$846,80,0),2)</f>
        <v>39500249.789999999</v>
      </c>
      <c r="CD337" s="32">
        <f>ROUND(VLOOKUP($B337,'3.ข้อมูลงบทดลองปัจจุบัน'!$A$5:$CL$846,81,0),2)</f>
        <v>64969913.219999999</v>
      </c>
      <c r="CE337" s="32">
        <f>ROUND(VLOOKUP($B337,'3.ข้อมูลงบทดลองปัจจุบัน'!$A$5:$CL$846,82,0),2)</f>
        <v>43162997.649999999</v>
      </c>
      <c r="CF337" s="32">
        <f>ROUND(VLOOKUP($B337,'3.ข้อมูลงบทดลองปัจจุบัน'!$A$5:$CL$846,83,0),2)</f>
        <v>55631234.880000003</v>
      </c>
      <c r="CG337" s="32">
        <f>ROUND(VLOOKUP($B337,'3.ข้อมูลงบทดลองปัจจุบัน'!$A$5:$CL$846,84,0),2)</f>
        <v>21049593.390000001</v>
      </c>
      <c r="CH337" s="32">
        <f>ROUND(VLOOKUP($B337,'3.ข้อมูลงบทดลองปัจจุบัน'!$A$5:$CL$846,85,0),2)</f>
        <v>24651835.66</v>
      </c>
      <c r="CI337" s="32">
        <f>ROUND(VLOOKUP($B337,'3.ข้อมูลงบทดลองปัจจุบัน'!$A$5:$CL$846,86,0),2)</f>
        <v>15853745.59</v>
      </c>
      <c r="CJ337" s="32">
        <f>ROUND(VLOOKUP($B337,'3.ข้อมูลงบทดลองปัจจุบัน'!$A$5:$CL$846,87,0),2)</f>
        <v>23195817.16</v>
      </c>
      <c r="CK337" s="32">
        <f>ROUND(VLOOKUP($B337,'3.ข้อมูลงบทดลองปัจจุบัน'!$A$5:$CL$846,88,0),2)</f>
        <v>66843110.119999997</v>
      </c>
      <c r="CL337" s="32">
        <f>ROUND(VLOOKUP($B337,'3.ข้อมูลงบทดลองปัจจุบัน'!$A$5:$CL$846,89,0),2)</f>
        <v>10881335.789999999</v>
      </c>
      <c r="CM337" s="32">
        <f>ROUND(VLOOKUP($B337,'3.ข้อมูลงบทดลองปัจจุบัน'!$A$5:$CL$846,90,0),2)</f>
        <v>11008370.27</v>
      </c>
    </row>
    <row r="338" spans="1:91" x14ac:dyDescent="0.7">
      <c r="A338" s="119" t="s">
        <v>2332</v>
      </c>
      <c r="B338" s="101" t="s">
        <v>594</v>
      </c>
      <c r="C338" s="120" t="s">
        <v>595</v>
      </c>
      <c r="D338" s="32">
        <f>ROUND(VLOOKUP($B338,'3.ข้อมูลงบทดลองปัจจุบัน'!$A$5:$CL$846,3,0),2)</f>
        <v>49573785.049999997</v>
      </c>
      <c r="E338" s="32">
        <f>ROUND(VLOOKUP($B338,'3.ข้อมูลงบทดลองปัจจุบัน'!$A$5:$CL$846,4,0),2)</f>
        <v>0</v>
      </c>
      <c r="F338" s="32">
        <f>ROUND(VLOOKUP($B338,'3.ข้อมูลงบทดลองปัจจุบัน'!$A$5:$CL$846,5,0),2)</f>
        <v>0</v>
      </c>
      <c r="G338" s="32">
        <f>ROUND(VLOOKUP($B338,'3.ข้อมูลงบทดลองปัจจุบัน'!$A$5:$CL$846,6,0),2)</f>
        <v>0</v>
      </c>
      <c r="H338" s="32">
        <f>ROUND(VLOOKUP($B338,'3.ข้อมูลงบทดลองปัจจุบัน'!$A$5:$CL$846,7,0),2)</f>
        <v>0</v>
      </c>
      <c r="I338" s="32">
        <f>ROUND(VLOOKUP($B338,'3.ข้อมูลงบทดลองปัจจุบัน'!$A$5:$CL$846,8,0),2)</f>
        <v>0</v>
      </c>
      <c r="J338" s="32">
        <f>ROUND(VLOOKUP($B338,'3.ข้อมูลงบทดลองปัจจุบัน'!$A$5:$CL$846,9,0),2)</f>
        <v>0</v>
      </c>
      <c r="K338" s="32">
        <f>ROUND(VLOOKUP($B338,'3.ข้อมูลงบทดลองปัจจุบัน'!$A$5:$CL$846,10,0),2)</f>
        <v>0</v>
      </c>
      <c r="L338" s="32">
        <f>ROUND(VLOOKUP($B338,'3.ข้อมูลงบทดลองปัจจุบัน'!$A$5:$CL$846,11,0),2)</f>
        <v>0</v>
      </c>
      <c r="M338" s="32">
        <f>ROUND(VLOOKUP($B338,'3.ข้อมูลงบทดลองปัจจุบัน'!$A$5:$CL$846,12,0),2)</f>
        <v>0</v>
      </c>
      <c r="N338" s="32">
        <f>ROUND(VLOOKUP($B338,'3.ข้อมูลงบทดลองปัจจุบัน'!$A$5:$CL$846,13,0),2)</f>
        <v>0</v>
      </c>
      <c r="O338" s="32">
        <f>ROUND(VLOOKUP($B338,'3.ข้อมูลงบทดลองปัจจุบัน'!$A$5:$CL$846,14,0),2)</f>
        <v>0</v>
      </c>
      <c r="P338" s="32">
        <f>ROUND(VLOOKUP($B338,'3.ข้อมูลงบทดลองปัจจุบัน'!$A$5:$CL$846,15,0),2)</f>
        <v>0</v>
      </c>
      <c r="Q338" s="32">
        <f>ROUND(VLOOKUP($B338,'3.ข้อมูลงบทดลองปัจจุบัน'!$A$5:$CL$846,16,0),2)</f>
        <v>0</v>
      </c>
      <c r="R338" s="32">
        <f>ROUND(VLOOKUP($B338,'3.ข้อมูลงบทดลองปัจจุบัน'!$A$5:$CL$846,17,0),2)</f>
        <v>0</v>
      </c>
      <c r="S338" s="32">
        <f>ROUND(VLOOKUP($B338,'3.ข้อมูลงบทดลองปัจจุบัน'!$A$5:$CL$846,18,0),2)</f>
        <v>0</v>
      </c>
      <c r="T338" s="32">
        <f>ROUND(VLOOKUP($B338,'3.ข้อมูลงบทดลองปัจจุบัน'!$A$5:$CL$846,19,0),2)</f>
        <v>0</v>
      </c>
      <c r="U338" s="32">
        <f>ROUND(VLOOKUP($B338,'3.ข้อมูลงบทดลองปัจจุบัน'!$A$5:$CL$846,20,0),2)</f>
        <v>0</v>
      </c>
      <c r="V338" s="32">
        <f>ROUND(VLOOKUP($B338,'3.ข้อมูลงบทดลองปัจจุบัน'!$A$5:$CL$846,21,0),2)</f>
        <v>0</v>
      </c>
      <c r="W338" s="32">
        <f>ROUND(VLOOKUP($B338,'3.ข้อมูลงบทดลองปัจจุบัน'!$A$5:$CL$846,22,0),2)</f>
        <v>0</v>
      </c>
      <c r="X338" s="32">
        <f>ROUND(VLOOKUP($B338,'3.ข้อมูลงบทดลองปัจจุบัน'!$A$5:$CL$846,23,0),2)</f>
        <v>11910000</v>
      </c>
      <c r="Y338" s="32">
        <f>ROUND(VLOOKUP($B338,'3.ข้อมูลงบทดลองปัจจุบัน'!$A$5:$CL$846,24,0),2)</f>
        <v>0</v>
      </c>
      <c r="Z338" s="32">
        <f>ROUND(VLOOKUP($B338,'3.ข้อมูลงบทดลองปัจจุบัน'!$A$5:$CL$846,25,0),2)</f>
        <v>0</v>
      </c>
      <c r="AA338" s="32">
        <f>ROUND(VLOOKUP($B338,'3.ข้อมูลงบทดลองปัจจุบัน'!$A$5:$CL$846,26,0),2)</f>
        <v>0</v>
      </c>
      <c r="AB338" s="32">
        <f>ROUND(VLOOKUP($B338,'3.ข้อมูลงบทดลองปัจจุบัน'!$A$5:$CL$846,27,0),2)</f>
        <v>0</v>
      </c>
      <c r="AC338" s="32">
        <f>ROUND(VLOOKUP($B338,'3.ข้อมูลงบทดลองปัจจุบัน'!$A$5:$CL$846,28,0),2)</f>
        <v>0</v>
      </c>
      <c r="AD338" s="32">
        <f>ROUND(VLOOKUP($B338,'3.ข้อมูลงบทดลองปัจจุบัน'!$A$5:$CL$846,29,0),2)</f>
        <v>0</v>
      </c>
      <c r="AE338" s="32">
        <f>ROUND(VLOOKUP($B338,'3.ข้อมูลงบทดลองปัจจุบัน'!$A$5:$CL$846,30,0),2)</f>
        <v>0</v>
      </c>
      <c r="AF338" s="32">
        <f>ROUND(VLOOKUP($B338,'3.ข้อมูลงบทดลองปัจจุบัน'!$A$5:$CL$846,31,0),2)</f>
        <v>0</v>
      </c>
      <c r="AG338" s="32">
        <f>ROUND(VLOOKUP($B338,'3.ข้อมูลงบทดลองปัจจุบัน'!$A$5:$CL$846,32,0),2)</f>
        <v>0</v>
      </c>
      <c r="AH338" s="32">
        <f>ROUND(VLOOKUP($B338,'3.ข้อมูลงบทดลองปัจจุบัน'!$A$5:$CL$846,33,0),2)</f>
        <v>0</v>
      </c>
      <c r="AI338" s="32">
        <f>ROUND(VLOOKUP($B338,'3.ข้อมูลงบทดลองปัจจุบัน'!$A$5:$CL$846,34,0),2)</f>
        <v>0</v>
      </c>
      <c r="AJ338" s="32">
        <f>ROUND(VLOOKUP($B338,'3.ข้อมูลงบทดลองปัจจุบัน'!$A$5:$CL$846,35,0),2)</f>
        <v>0</v>
      </c>
      <c r="AK338" s="32">
        <f>ROUND(VLOOKUP($B338,'3.ข้อมูลงบทดลองปัจจุบัน'!$A$5:$CL$846,36,0),2)</f>
        <v>0</v>
      </c>
      <c r="AL338" s="32">
        <f>ROUND(VLOOKUP($B338,'3.ข้อมูลงบทดลองปัจจุบัน'!$A$5:$CL$846,37,0),2)</f>
        <v>60490695</v>
      </c>
      <c r="AM338" s="32">
        <f>ROUND(VLOOKUP($B338,'3.ข้อมูลงบทดลองปัจจุบัน'!$A$5:$CL$846,38,0),2)</f>
        <v>0</v>
      </c>
      <c r="AN338" s="32">
        <f>ROUND(VLOOKUP($B338,'3.ข้อมูลงบทดลองปัจจุบัน'!$A$5:$CL$846,39,0),2)</f>
        <v>0</v>
      </c>
      <c r="AO338" s="32">
        <f>ROUND(VLOOKUP($B338,'3.ข้อมูลงบทดลองปัจจุบัน'!$A$5:$CL$846,40,0),2)</f>
        <v>0</v>
      </c>
      <c r="AP338" s="32">
        <f>ROUND(VLOOKUP($B338,'3.ข้อมูลงบทดลองปัจจุบัน'!$A$5:$CL$846,41,0),2)</f>
        <v>0</v>
      </c>
      <c r="AQ338" s="32">
        <f>ROUND(VLOOKUP($B338,'3.ข้อมูลงบทดลองปัจจุบัน'!$A$5:$CL$846,42,0),2)</f>
        <v>0</v>
      </c>
      <c r="AR338" s="32">
        <f>ROUND(VLOOKUP($B338,'3.ข้อมูลงบทดลองปัจจุบัน'!$A$5:$CL$846,43,0),2)</f>
        <v>0</v>
      </c>
      <c r="AS338" s="32">
        <f>ROUND(VLOOKUP($B338,'3.ข้อมูลงบทดลองปัจจุบัน'!$A$5:$CL$846,44,0),2)</f>
        <v>0</v>
      </c>
      <c r="AT338" s="32">
        <f>ROUND(VLOOKUP($B338,'3.ข้อมูลงบทดลองปัจจุบัน'!$A$5:$CL$846,45,0),2)</f>
        <v>0</v>
      </c>
      <c r="AU338" s="32">
        <f>ROUND(VLOOKUP($B338,'3.ข้อมูลงบทดลองปัจจุบัน'!$A$5:$CL$846,46,0),2)</f>
        <v>0</v>
      </c>
      <c r="AV338" s="32">
        <f>ROUND(VLOOKUP($B338,'3.ข้อมูลงบทดลองปัจจุบัน'!$A$5:$CL$846,47,0),2)</f>
        <v>0</v>
      </c>
      <c r="AW338" s="32">
        <f>ROUND(VLOOKUP($B338,'3.ข้อมูลงบทดลองปัจจุบัน'!$A$5:$CL$846,48,0),2)</f>
        <v>0</v>
      </c>
      <c r="AX338" s="32">
        <f>ROUND(VLOOKUP($B338,'3.ข้อมูลงบทดลองปัจจุบัน'!$A$5:$CL$846,49,0),2)</f>
        <v>0</v>
      </c>
      <c r="AY338" s="32">
        <f>ROUND(VLOOKUP($B338,'3.ข้อมูลงบทดลองปัจจุบัน'!$A$5:$CL$846,50,0),2)</f>
        <v>0</v>
      </c>
      <c r="AZ338" s="32">
        <f>ROUND(VLOOKUP($B338,'3.ข้อมูลงบทดลองปัจจุบัน'!$A$5:$CL$846,51,0),2)</f>
        <v>0</v>
      </c>
      <c r="BA338" s="32">
        <f>ROUND(VLOOKUP($B338,'3.ข้อมูลงบทดลองปัจจุบัน'!$A$5:$CL$846,52,0),2)</f>
        <v>0</v>
      </c>
      <c r="BB338" s="32">
        <f>ROUND(VLOOKUP($B338,'3.ข้อมูลงบทดลองปัจจุบัน'!$A$5:$CL$846,53,0),2)</f>
        <v>11594000</v>
      </c>
      <c r="BC338" s="32">
        <f>ROUND(VLOOKUP($B338,'3.ข้อมูลงบทดลองปัจจุบัน'!$A$5:$CL$846,54,0),2)</f>
        <v>0</v>
      </c>
      <c r="BD338" s="32">
        <f>ROUND(VLOOKUP($B338,'3.ข้อมูลงบทดลองปัจจุบัน'!$A$5:$CL$846,55,0),2)</f>
        <v>24841280.699999999</v>
      </c>
      <c r="BE338" s="32">
        <f>ROUND(VLOOKUP($B338,'3.ข้อมูลงบทดลองปัจจุบัน'!$A$5:$CL$846,56,0),2)</f>
        <v>0</v>
      </c>
      <c r="BF338" s="32">
        <f>ROUND(VLOOKUP($B338,'3.ข้อมูลงบทดลองปัจจุบัน'!$A$5:$CL$846,57,0),2)</f>
        <v>0</v>
      </c>
      <c r="BG338" s="32">
        <f>ROUND(VLOOKUP($B338,'3.ข้อมูลงบทดลองปัจจุบัน'!$A$5:$CL$846,58,0),2)</f>
        <v>0</v>
      </c>
      <c r="BH338" s="32">
        <f>ROUND(VLOOKUP($B338,'3.ข้อมูลงบทดลองปัจจุบัน'!$A$5:$CL$846,59,0),2)</f>
        <v>0</v>
      </c>
      <c r="BI338" s="32">
        <f>ROUND(VLOOKUP($B338,'3.ข้อมูลงบทดลองปัจจุบัน'!$A$5:$CL$846,60,0),2)</f>
        <v>0</v>
      </c>
      <c r="BJ338" s="32">
        <f>ROUND(VLOOKUP($B338,'3.ข้อมูลงบทดลองปัจจุบัน'!$A$5:$CL$846,61,0),2)</f>
        <v>0</v>
      </c>
      <c r="BK338" s="32">
        <f>ROUND(VLOOKUP($B338,'3.ข้อมูลงบทดลองปัจจุบัน'!$A$5:$CL$846,62,0),2)</f>
        <v>0</v>
      </c>
      <c r="BL338" s="32">
        <f>ROUND(VLOOKUP($B338,'3.ข้อมูลงบทดลองปัจจุบัน'!$A$5:$CL$846,63,0),2)</f>
        <v>0</v>
      </c>
      <c r="BM338" s="32">
        <f>ROUND(VLOOKUP($B338,'3.ข้อมูลงบทดลองปัจจุบัน'!$A$5:$CL$846,64,0),2)</f>
        <v>11873325</v>
      </c>
      <c r="BN338" s="32">
        <f>ROUND(VLOOKUP($B338,'3.ข้อมูลงบทดลองปัจจุบัน'!$A$5:$CL$846,65,0),2)</f>
        <v>0</v>
      </c>
      <c r="BO338" s="32">
        <f>ROUND(VLOOKUP($B338,'3.ข้อมูลงบทดลองปัจจุบัน'!$A$5:$CL$846,66,0),2)</f>
        <v>0</v>
      </c>
      <c r="BP338" s="32">
        <f>ROUND(VLOOKUP($B338,'3.ข้อมูลงบทดลองปัจจุบัน'!$A$5:$CL$846,67,0),2)</f>
        <v>0</v>
      </c>
      <c r="BQ338" s="32">
        <f>ROUND(VLOOKUP($B338,'3.ข้อมูลงบทดลองปัจจุบัน'!$A$5:$CL$846,68,0),2)</f>
        <v>0</v>
      </c>
      <c r="BR338" s="32">
        <f>ROUND(VLOOKUP($B338,'3.ข้อมูลงบทดลองปัจจุบัน'!$A$5:$CL$846,69,0),2)</f>
        <v>0</v>
      </c>
      <c r="BS338" s="32">
        <f>ROUND(VLOOKUP($B338,'3.ข้อมูลงบทดลองปัจจุบัน'!$A$5:$CL$846,70,0),2)</f>
        <v>28805000</v>
      </c>
      <c r="BT338" s="32">
        <f>ROUND(VLOOKUP($B338,'3.ข้อมูลงบทดลองปัจจุบัน'!$A$5:$CL$846,71,0),2)</f>
        <v>0</v>
      </c>
      <c r="BU338" s="32">
        <f>ROUND(VLOOKUP($B338,'3.ข้อมูลงบทดลองปัจจุบัน'!$A$5:$CL$846,72,0),2)</f>
        <v>0</v>
      </c>
      <c r="BV338" s="32">
        <f>ROUND(VLOOKUP($B338,'3.ข้อมูลงบทดลองปัจจุบัน'!$A$5:$CL$846,73,0),2)</f>
        <v>5530000</v>
      </c>
      <c r="BW338" s="32">
        <f>ROUND(VLOOKUP($B338,'3.ข้อมูลงบทดลองปัจจุบัน'!$A$5:$CL$846,74,0),2)</f>
        <v>0</v>
      </c>
      <c r="BX338" s="32">
        <f>ROUND(VLOOKUP($B338,'3.ข้อมูลงบทดลองปัจจุบัน'!$A$5:$CL$846,75,0),2)</f>
        <v>0</v>
      </c>
      <c r="BY338" s="32">
        <f>ROUND(VLOOKUP($B338,'3.ข้อมูลงบทดลองปัจจุบัน'!$A$5:$CL$846,76,0),2)</f>
        <v>0</v>
      </c>
      <c r="BZ338" s="32">
        <f>ROUND(VLOOKUP($B338,'3.ข้อมูลงบทดลองปัจจุบัน'!$A$5:$CL$846,77,0),2)</f>
        <v>0</v>
      </c>
      <c r="CA338" s="32">
        <f>ROUND(VLOOKUP($B338,'3.ข้อมูลงบทดลองปัจจุบัน'!$A$5:$CL$846,78,0),2)</f>
        <v>0</v>
      </c>
      <c r="CB338" s="32">
        <f>ROUND(VLOOKUP($B338,'3.ข้อมูลงบทดลองปัจจุบัน'!$A$5:$CL$846,79,0),2)</f>
        <v>0</v>
      </c>
      <c r="CC338" s="32">
        <f>ROUND(VLOOKUP($B338,'3.ข้อมูลงบทดลองปัจจุบัน'!$A$5:$CL$846,80,0),2)</f>
        <v>0</v>
      </c>
      <c r="CD338" s="32">
        <f>ROUND(VLOOKUP($B338,'3.ข้อมูลงบทดลองปัจจุบัน'!$A$5:$CL$846,81,0),2)</f>
        <v>0</v>
      </c>
      <c r="CE338" s="32">
        <f>ROUND(VLOOKUP($B338,'3.ข้อมูลงบทดลองปัจจุบัน'!$A$5:$CL$846,82,0),2)</f>
        <v>0</v>
      </c>
      <c r="CF338" s="32">
        <f>ROUND(VLOOKUP($B338,'3.ข้อมูลงบทดลองปัจจุบัน'!$A$5:$CL$846,83,0),2)</f>
        <v>0</v>
      </c>
      <c r="CG338" s="32">
        <f>ROUND(VLOOKUP($B338,'3.ข้อมูลงบทดลองปัจจุบัน'!$A$5:$CL$846,84,0),2)</f>
        <v>0</v>
      </c>
      <c r="CH338" s="32">
        <f>ROUND(VLOOKUP($B338,'3.ข้อมูลงบทดลองปัจจุบัน'!$A$5:$CL$846,85,0),2)</f>
        <v>0</v>
      </c>
      <c r="CI338" s="32">
        <f>ROUND(VLOOKUP($B338,'3.ข้อมูลงบทดลองปัจจุบัน'!$A$5:$CL$846,86,0),2)</f>
        <v>0</v>
      </c>
      <c r="CJ338" s="32">
        <f>ROUND(VLOOKUP($B338,'3.ข้อมูลงบทดลองปัจจุบัน'!$A$5:$CL$846,87,0),2)</f>
        <v>0</v>
      </c>
      <c r="CK338" s="32">
        <f>ROUND(VLOOKUP($B338,'3.ข้อมูลงบทดลองปัจจุบัน'!$A$5:$CL$846,88,0),2)</f>
        <v>0</v>
      </c>
      <c r="CL338" s="32">
        <f>ROUND(VLOOKUP($B338,'3.ข้อมูลงบทดลองปัจจุบัน'!$A$5:$CL$846,89,0),2)</f>
        <v>0</v>
      </c>
      <c r="CM338" s="32">
        <f>ROUND(VLOOKUP($B338,'3.ข้อมูลงบทดลองปัจจุบัน'!$A$5:$CL$846,90,0),2)</f>
        <v>0</v>
      </c>
    </row>
    <row r="339" spans="1:91" x14ac:dyDescent="0.7">
      <c r="A339" s="119" t="s">
        <v>2332</v>
      </c>
      <c r="B339" s="101" t="s">
        <v>596</v>
      </c>
      <c r="C339" s="120" t="s">
        <v>597</v>
      </c>
      <c r="D339" s="32">
        <f>ROUND(VLOOKUP($B339,'3.ข้อมูลงบทดลองปัจจุบัน'!$A$5:$CL$846,3,0),2)</f>
        <v>21249016.5</v>
      </c>
      <c r="E339" s="32">
        <f>ROUND(VLOOKUP($B339,'3.ข้อมูลงบทดลองปัจจุบัน'!$A$5:$CL$846,4,0),2)</f>
        <v>0</v>
      </c>
      <c r="F339" s="32">
        <f>ROUND(VLOOKUP($B339,'3.ข้อมูลงบทดลองปัจจุบัน'!$A$5:$CL$846,5,0),2)</f>
        <v>21848.639999999999</v>
      </c>
      <c r="G339" s="32">
        <f>ROUND(VLOOKUP($B339,'3.ข้อมูลงบทดลองปัจจุบัน'!$A$5:$CL$846,6,0),2)</f>
        <v>0</v>
      </c>
      <c r="H339" s="32">
        <f>ROUND(VLOOKUP($B339,'3.ข้อมูลงบทดลองปัจจุบัน'!$A$5:$CL$846,7,0),2)</f>
        <v>0</v>
      </c>
      <c r="I339" s="32">
        <f>ROUND(VLOOKUP($B339,'3.ข้อมูลงบทดลองปัจจุบัน'!$A$5:$CL$846,8,0),2)</f>
        <v>0</v>
      </c>
      <c r="J339" s="32">
        <f>ROUND(VLOOKUP($B339,'3.ข้อมูลงบทดลองปัจจุบัน'!$A$5:$CL$846,9,0),2)</f>
        <v>9241.2000000000007</v>
      </c>
      <c r="K339" s="32">
        <f>ROUND(VLOOKUP($B339,'3.ข้อมูลงบทดลองปัจจุบัน'!$A$5:$CL$846,10,0),2)</f>
        <v>0</v>
      </c>
      <c r="L339" s="32">
        <f>ROUND(VLOOKUP($B339,'3.ข้อมูลงบทดลองปัจจุบัน'!$A$5:$CL$846,11,0),2)</f>
        <v>6163.44</v>
      </c>
      <c r="M339" s="32">
        <f>ROUND(VLOOKUP($B339,'3.ข้อมูลงบทดลองปัจจุบัน'!$A$5:$CL$846,12,0),2)</f>
        <v>0</v>
      </c>
      <c r="N339" s="32">
        <f>ROUND(VLOOKUP($B339,'3.ข้อมูลงบทดลองปัจจุบัน'!$A$5:$CL$846,13,0),2)</f>
        <v>48634.400000000001</v>
      </c>
      <c r="O339" s="32">
        <f>ROUND(VLOOKUP($B339,'3.ข้อมูลงบทดลองปัจจุบัน'!$A$5:$CL$846,14,0),2)</f>
        <v>0</v>
      </c>
      <c r="P339" s="32">
        <f>ROUND(VLOOKUP($B339,'3.ข้อมูลงบทดลองปัจจุบัน'!$A$5:$CL$846,15,0),2)</f>
        <v>9982583.5500000007</v>
      </c>
      <c r="Q339" s="32">
        <f>ROUND(VLOOKUP($B339,'3.ข้อมูลงบทดลองปัจจุบัน'!$A$5:$CL$846,16,0),2)</f>
        <v>8053.1</v>
      </c>
      <c r="R339" s="32">
        <f>ROUND(VLOOKUP($B339,'3.ข้อมูลงบทดลองปัจจุบัน'!$A$5:$CL$846,17,0),2)</f>
        <v>28615.08</v>
      </c>
      <c r="S339" s="32">
        <f>ROUND(VLOOKUP($B339,'3.ข้อมูลงบทดลองปัจจุบัน'!$A$5:$CL$846,18,0),2)</f>
        <v>7155.6</v>
      </c>
      <c r="T339" s="32">
        <f>ROUND(VLOOKUP($B339,'3.ข้อมูลงบทดลองปัจจุบัน'!$A$5:$CL$846,19,0),2)</f>
        <v>37672.879999999997</v>
      </c>
      <c r="U339" s="32">
        <f>ROUND(VLOOKUP($B339,'3.ข้อมูลงบทดลองปัจจุบัน'!$A$5:$CL$846,20,0),2)</f>
        <v>12292.6</v>
      </c>
      <c r="V339" s="32">
        <f>ROUND(VLOOKUP($B339,'3.ข้อมูลงบทดลองปัจจุบัน'!$A$5:$CL$846,21,0),2)</f>
        <v>0</v>
      </c>
      <c r="W339" s="32">
        <f>ROUND(VLOOKUP($B339,'3.ข้อมูลงบทดลองปัจจุบัน'!$A$5:$CL$846,22,0),2)</f>
        <v>0</v>
      </c>
      <c r="X339" s="32">
        <f>ROUND(VLOOKUP($B339,'3.ข้อมูลงบทดลองปัจจุบัน'!$A$5:$CL$846,23,0),2)</f>
        <v>20734791.699999999</v>
      </c>
      <c r="Y339" s="32">
        <f>ROUND(VLOOKUP($B339,'3.ข้อมูลงบทดลองปัจจุบัน'!$A$5:$CL$846,24,0),2)</f>
        <v>0</v>
      </c>
      <c r="Z339" s="32">
        <f>ROUND(VLOOKUP($B339,'3.ข้อมูลงบทดลองปัจจุบัน'!$A$5:$CL$846,25,0),2)</f>
        <v>14243.45</v>
      </c>
      <c r="AA339" s="32">
        <f>ROUND(VLOOKUP($B339,'3.ข้อมูลงบทดลองปัจจุบัน'!$A$5:$CL$846,26,0),2)</f>
        <v>0</v>
      </c>
      <c r="AB339" s="32">
        <f>ROUND(VLOOKUP($B339,'3.ข้อมูลงบทดลองปัจจุบัน'!$A$5:$CL$846,27,0),2)</f>
        <v>1116.58</v>
      </c>
      <c r="AC339" s="32">
        <f>ROUND(VLOOKUP($B339,'3.ข้อมูลงบทดลองปัจจุบัน'!$A$5:$CL$846,28,0),2)</f>
        <v>0</v>
      </c>
      <c r="AD339" s="32">
        <f>ROUND(VLOOKUP($B339,'3.ข้อมูลงบทดลองปัจจุบัน'!$A$5:$CL$846,29,0),2)</f>
        <v>12606</v>
      </c>
      <c r="AE339" s="32">
        <f>ROUND(VLOOKUP($B339,'3.ข้อมูลงบทดลองปัจจุบัน'!$A$5:$CL$846,30,0),2)</f>
        <v>116842.64</v>
      </c>
      <c r="AF339" s="32">
        <f>ROUND(VLOOKUP($B339,'3.ข้อมูลงบทดลองปัจจุบัน'!$A$5:$CL$846,31,0),2)</f>
        <v>10773.66</v>
      </c>
      <c r="AG339" s="32">
        <f>ROUND(VLOOKUP($B339,'3.ข้อมูลงบทดลองปัจจุบัน'!$A$5:$CL$846,32,0),2)</f>
        <v>0</v>
      </c>
      <c r="AH339" s="32">
        <f>ROUND(VLOOKUP($B339,'3.ข้อมูลงบทดลองปัจจุบัน'!$A$5:$CL$846,33,0),2)</f>
        <v>6160.8</v>
      </c>
      <c r="AI339" s="32">
        <f>ROUND(VLOOKUP($B339,'3.ข้อมูลงบทดลองปัจจุบัน'!$A$5:$CL$846,34,0),2)</f>
        <v>17564.7</v>
      </c>
      <c r="AJ339" s="32">
        <f>ROUND(VLOOKUP($B339,'3.ข้อมูลงบทดลองปัจจุบัน'!$A$5:$CL$846,35,0),2)</f>
        <v>0</v>
      </c>
      <c r="AK339" s="32">
        <f>ROUND(VLOOKUP($B339,'3.ข้อมูลงบทดลองปัจจุบัน'!$A$5:$CL$846,36,0),2)</f>
        <v>0</v>
      </c>
      <c r="AL339" s="32">
        <f>ROUND(VLOOKUP($B339,'3.ข้อมูลงบทดลองปัจจุบัน'!$A$5:$CL$846,37,0),2)</f>
        <v>33967494.170000002</v>
      </c>
      <c r="AM339" s="32">
        <f>ROUND(VLOOKUP($B339,'3.ข้อมูลงบทดลองปัจจุบัน'!$A$5:$CL$846,38,0),2)</f>
        <v>840.4</v>
      </c>
      <c r="AN339" s="32">
        <f>ROUND(VLOOKUP($B339,'3.ข้อมูลงบทดลองปัจจุบัน'!$A$5:$CL$846,39,0),2)</f>
        <v>0</v>
      </c>
      <c r="AO339" s="32">
        <f>ROUND(VLOOKUP($B339,'3.ข้อมูลงบทดลองปัจจุบัน'!$A$5:$CL$846,40,0),2)</f>
        <v>0</v>
      </c>
      <c r="AP339" s="32">
        <f>ROUND(VLOOKUP($B339,'3.ข้อมูลงบทดลองปัจจุบัน'!$A$5:$CL$846,41,0),2)</f>
        <v>61264.37</v>
      </c>
      <c r="AQ339" s="32">
        <f>ROUND(VLOOKUP($B339,'3.ข้อมูลงบทดลองปัจจุบัน'!$A$5:$CL$846,42,0),2)</f>
        <v>20356.12</v>
      </c>
      <c r="AR339" s="32">
        <f>ROUND(VLOOKUP($B339,'3.ข้อมูลงบทดลองปัจจุบัน'!$A$5:$CL$846,43,0),2)</f>
        <v>0</v>
      </c>
      <c r="AS339" s="32">
        <f>ROUND(VLOOKUP($B339,'3.ข้อมูลงบทดลองปัจจุบัน'!$A$5:$CL$846,44,0),2)</f>
        <v>6858650.1799999997</v>
      </c>
      <c r="AT339" s="32">
        <f>ROUND(VLOOKUP($B339,'3.ข้อมูลงบทดลองปัจจุบัน'!$A$5:$CL$846,45,0),2)</f>
        <v>17763.400000000001</v>
      </c>
      <c r="AU339" s="32">
        <f>ROUND(VLOOKUP($B339,'3.ข้อมูลงบทดลองปัจจุบัน'!$A$5:$CL$846,46,0),2)</f>
        <v>56070.28</v>
      </c>
      <c r="AV339" s="32">
        <f>ROUND(VLOOKUP($B339,'3.ข้อมูลงบทดลองปัจจุบัน'!$A$5:$CL$846,47,0),2)</f>
        <v>38274.68</v>
      </c>
      <c r="AW339" s="32">
        <f>ROUND(VLOOKUP($B339,'3.ข้อมูลงบทดลองปัจจุบัน'!$A$5:$CL$846,48,0),2)</f>
        <v>8103.36</v>
      </c>
      <c r="AX339" s="32">
        <f>ROUND(VLOOKUP($B339,'3.ข้อมูลงบทดลองปัจจุบัน'!$A$5:$CL$846,49,0),2)</f>
        <v>50400</v>
      </c>
      <c r="AY339" s="32">
        <f>ROUND(VLOOKUP($B339,'3.ข้อมูลงบทดลองปัจจุบัน'!$A$5:$CL$846,50,0),2)</f>
        <v>37948.400000000001</v>
      </c>
      <c r="AZ339" s="32">
        <f>ROUND(VLOOKUP($B339,'3.ข้อมูลงบทดลองปัจจุบัน'!$A$5:$CL$846,51,0),2)</f>
        <v>13712.72</v>
      </c>
      <c r="BA339" s="32">
        <f>ROUND(VLOOKUP($B339,'3.ข้อมูลงบทดลองปัจจุบัน'!$A$5:$CL$846,52,0),2)</f>
        <v>8082.75</v>
      </c>
      <c r="BB339" s="32">
        <f>ROUND(VLOOKUP($B339,'3.ข้อมูลงบทดลองปัจจุบัน'!$A$5:$CL$846,53,0),2)</f>
        <v>130045.74</v>
      </c>
      <c r="BC339" s="32">
        <f>ROUND(VLOOKUP($B339,'3.ข้อมูลงบทดลองปัจจุบัน'!$A$5:$CL$846,54,0),2)</f>
        <v>29006.04</v>
      </c>
      <c r="BD339" s="32">
        <f>ROUND(VLOOKUP($B339,'3.ข้อมูลงบทดลองปัจจุบัน'!$A$5:$CL$846,55,0),2)</f>
        <v>17275096.969999999</v>
      </c>
      <c r="BE339" s="32">
        <f>ROUND(VLOOKUP($B339,'3.ข้อมูลงบทดลองปัจจุบัน'!$A$5:$CL$846,56,0),2)</f>
        <v>3566.7</v>
      </c>
      <c r="BF339" s="32">
        <f>ROUND(VLOOKUP($B339,'3.ข้อมูลงบทดลองปัจจุบัน'!$A$5:$CL$846,57,0),2)</f>
        <v>2035.62</v>
      </c>
      <c r="BG339" s="32">
        <f>ROUND(VLOOKUP($B339,'3.ข้อมูลงบทดลองปัจจุบัน'!$A$5:$CL$846,58,0),2)</f>
        <v>5288.82</v>
      </c>
      <c r="BH339" s="32">
        <f>ROUND(VLOOKUP($B339,'3.ข้อมูลงบทดลองปัจจุบัน'!$A$5:$CL$846,59,0),2)</f>
        <v>37056</v>
      </c>
      <c r="BI339" s="32">
        <f>ROUND(VLOOKUP($B339,'3.ข้อมูลงบทดลองปัจจุบัน'!$A$5:$CL$846,60,0),2)</f>
        <v>0</v>
      </c>
      <c r="BJ339" s="32">
        <f>ROUND(VLOOKUP($B339,'3.ข้อมูลงบทดลองปัจจุบัน'!$A$5:$CL$846,61,0),2)</f>
        <v>0</v>
      </c>
      <c r="BK339" s="32">
        <f>ROUND(VLOOKUP($B339,'3.ข้อมูลงบทดลองปัจจุบัน'!$A$5:$CL$846,62,0),2)</f>
        <v>0</v>
      </c>
      <c r="BL339" s="32">
        <f>ROUND(VLOOKUP($B339,'3.ข้อมูลงบทดลองปัจจุบัน'!$A$5:$CL$846,63,0),2)</f>
        <v>0</v>
      </c>
      <c r="BM339" s="32">
        <f>ROUND(VLOOKUP($B339,'3.ข้อมูลงบทดลองปัจจุบัน'!$A$5:$CL$846,64,0),2)</f>
        <v>13071389.890000001</v>
      </c>
      <c r="BN339" s="32">
        <f>ROUND(VLOOKUP($B339,'3.ข้อมูลงบทดลองปัจจุบัน'!$A$5:$CL$846,65,0),2)</f>
        <v>32463.48</v>
      </c>
      <c r="BO339" s="32">
        <f>ROUND(VLOOKUP($B339,'3.ข้อมูลงบทดลองปัจจุบัน'!$A$5:$CL$846,66,0),2)</f>
        <v>18761.64</v>
      </c>
      <c r="BP339" s="32">
        <f>ROUND(VLOOKUP($B339,'3.ข้อมูลงบทดลองปัจจุบัน'!$A$5:$CL$846,67,0),2)</f>
        <v>10902.4</v>
      </c>
      <c r="BQ339" s="32">
        <f>ROUND(VLOOKUP($B339,'3.ข้อมูลงบทดลองปัจจุบัน'!$A$5:$CL$846,68,0),2)</f>
        <v>0</v>
      </c>
      <c r="BR339" s="32">
        <f>ROUND(VLOOKUP($B339,'3.ข้อมูลงบทดลองปัจจุบัน'!$A$5:$CL$846,69,0),2)</f>
        <v>0</v>
      </c>
      <c r="BS339" s="32">
        <f>ROUND(VLOOKUP($B339,'3.ข้อมูลงบทดลองปัจจุบัน'!$A$5:$CL$846,70,0),2)</f>
        <v>55385125.479999997</v>
      </c>
      <c r="BT339" s="32">
        <f>ROUND(VLOOKUP($B339,'3.ข้อมูลงบทดลองปัจจุบัน'!$A$5:$CL$846,71,0),2)</f>
        <v>8085.88</v>
      </c>
      <c r="BU339" s="32">
        <f>ROUND(VLOOKUP($B339,'3.ข้อมูลงบทดลองปัจจุบัน'!$A$5:$CL$846,72,0),2)</f>
        <v>9900</v>
      </c>
      <c r="BV339" s="32">
        <f>ROUND(VLOOKUP($B339,'3.ข้อมูลงบทดลองปัจจุบัน'!$A$5:$CL$846,73,0),2)</f>
        <v>9486252.6099999994</v>
      </c>
      <c r="BW339" s="32">
        <f>ROUND(VLOOKUP($B339,'3.ข้อมูลงบทดลองปัจจุบัน'!$A$5:$CL$846,74,0),2)</f>
        <v>0</v>
      </c>
      <c r="BX339" s="32">
        <f>ROUND(VLOOKUP($B339,'3.ข้อมูลงบทดลองปัจจุบัน'!$A$5:$CL$846,75,0),2)</f>
        <v>0</v>
      </c>
      <c r="BY339" s="32">
        <f>ROUND(VLOOKUP($B339,'3.ข้อมูลงบทดลองปัจจุบัน'!$A$5:$CL$846,76,0),2)</f>
        <v>38367.49</v>
      </c>
      <c r="BZ339" s="32">
        <f>ROUND(VLOOKUP($B339,'3.ข้อมูลงบทดลองปัจจุบัน'!$A$5:$CL$846,77,0),2)</f>
        <v>13193.8</v>
      </c>
      <c r="CA339" s="32">
        <f>ROUND(VLOOKUP($B339,'3.ข้อมูลงบทดลองปัจจุบัน'!$A$5:$CL$846,78,0),2)</f>
        <v>15577.5</v>
      </c>
      <c r="CB339" s="32">
        <f>ROUND(VLOOKUP($B339,'3.ข้อมูลงบทดลองปัจจุบัน'!$A$5:$CL$846,79,0),2)</f>
        <v>4950</v>
      </c>
      <c r="CC339" s="32">
        <f>ROUND(VLOOKUP($B339,'3.ข้อมูลงบทดลองปัจจุบัน'!$A$5:$CL$846,80,0),2)</f>
        <v>9143</v>
      </c>
      <c r="CD339" s="32">
        <f>ROUND(VLOOKUP($B339,'3.ข้อมูลงบทดลองปัจจุบัน'!$A$5:$CL$846,81,0),2)</f>
        <v>18568.580000000002</v>
      </c>
      <c r="CE339" s="32">
        <f>ROUND(VLOOKUP($B339,'3.ข้อมูลงบทดลองปัจจุบัน'!$A$5:$CL$846,82,0),2)</f>
        <v>4551.4799999999996</v>
      </c>
      <c r="CF339" s="32">
        <f>ROUND(VLOOKUP($B339,'3.ข้อมูลงบทดลองปัจจุบัน'!$A$5:$CL$846,83,0),2)</f>
        <v>94887.86</v>
      </c>
      <c r="CG339" s="32">
        <f>ROUND(VLOOKUP($B339,'3.ข้อมูลงบทดลองปัจจุบัน'!$A$5:$CL$846,84,0),2)</f>
        <v>7096.16</v>
      </c>
      <c r="CH339" s="32">
        <f>ROUND(VLOOKUP($B339,'3.ข้อมูลงบทดลองปัจจุบัน'!$A$5:$CL$846,85,0),2)</f>
        <v>1017.63</v>
      </c>
      <c r="CI339" s="32">
        <f>ROUND(VLOOKUP($B339,'3.ข้อมูลงบทดลองปัจจุบัน'!$A$5:$CL$846,86,0),2)</f>
        <v>0</v>
      </c>
      <c r="CJ339" s="32">
        <f>ROUND(VLOOKUP($B339,'3.ข้อมูลงบทดลองปัจจุบัน'!$A$5:$CL$846,87,0),2)</f>
        <v>0</v>
      </c>
      <c r="CK339" s="32">
        <f>ROUND(VLOOKUP($B339,'3.ข้อมูลงบทดลองปัจจุบัน'!$A$5:$CL$846,88,0),2)</f>
        <v>3080.4</v>
      </c>
      <c r="CL339" s="32">
        <f>ROUND(VLOOKUP($B339,'3.ข้อมูลงบทดลองปัจจุบัน'!$A$5:$CL$846,89,0),2)</f>
        <v>0</v>
      </c>
      <c r="CM339" s="32">
        <f>ROUND(VLOOKUP($B339,'3.ข้อมูลงบทดลองปัจจุบัน'!$A$5:$CL$846,90,0),2)</f>
        <v>2636.34</v>
      </c>
    </row>
    <row r="340" spans="1:91" x14ac:dyDescent="0.7">
      <c r="A340" s="119" t="s">
        <v>2332</v>
      </c>
      <c r="B340" s="101" t="s">
        <v>598</v>
      </c>
      <c r="C340" s="120" t="s">
        <v>599</v>
      </c>
      <c r="D340" s="32">
        <f>ROUND(VLOOKUP($B340,'3.ข้อมูลงบทดลองปัจจุบัน'!$A$5:$CL$846,3,0),2)</f>
        <v>0</v>
      </c>
      <c r="E340" s="32">
        <f>ROUND(VLOOKUP($B340,'3.ข้อมูลงบทดลองปัจจุบัน'!$A$5:$CL$846,4,0),2)</f>
        <v>0</v>
      </c>
      <c r="F340" s="32">
        <f>ROUND(VLOOKUP($B340,'3.ข้อมูลงบทดลองปัจจุบัน'!$A$5:$CL$846,5,0),2)</f>
        <v>0</v>
      </c>
      <c r="G340" s="32">
        <f>ROUND(VLOOKUP($B340,'3.ข้อมูลงบทดลองปัจจุบัน'!$A$5:$CL$846,6,0),2)</f>
        <v>0</v>
      </c>
      <c r="H340" s="32">
        <f>ROUND(VLOOKUP($B340,'3.ข้อมูลงบทดลองปัจจุบัน'!$A$5:$CL$846,7,0),2)</f>
        <v>0</v>
      </c>
      <c r="I340" s="32">
        <f>ROUND(VLOOKUP($B340,'3.ข้อมูลงบทดลองปัจจุบัน'!$A$5:$CL$846,8,0),2)</f>
        <v>0</v>
      </c>
      <c r="J340" s="32">
        <f>ROUND(VLOOKUP($B340,'3.ข้อมูลงบทดลองปัจจุบัน'!$A$5:$CL$846,9,0),2)</f>
        <v>0</v>
      </c>
      <c r="K340" s="32">
        <f>ROUND(VLOOKUP($B340,'3.ข้อมูลงบทดลองปัจจุบัน'!$A$5:$CL$846,10,0),2)</f>
        <v>0</v>
      </c>
      <c r="L340" s="32">
        <f>ROUND(VLOOKUP($B340,'3.ข้อมูลงบทดลองปัจจุบัน'!$A$5:$CL$846,11,0),2)</f>
        <v>0</v>
      </c>
      <c r="M340" s="32">
        <f>ROUND(VLOOKUP($B340,'3.ข้อมูลงบทดลองปัจจุบัน'!$A$5:$CL$846,12,0),2)</f>
        <v>0</v>
      </c>
      <c r="N340" s="32">
        <f>ROUND(VLOOKUP($B340,'3.ข้อมูลงบทดลองปัจจุบัน'!$A$5:$CL$846,13,0),2)</f>
        <v>0</v>
      </c>
      <c r="O340" s="32">
        <f>ROUND(VLOOKUP($B340,'3.ข้อมูลงบทดลองปัจจุบัน'!$A$5:$CL$846,14,0),2)</f>
        <v>0</v>
      </c>
      <c r="P340" s="32">
        <f>ROUND(VLOOKUP($B340,'3.ข้อมูลงบทดลองปัจจุบัน'!$A$5:$CL$846,15,0),2)</f>
        <v>121135</v>
      </c>
      <c r="Q340" s="32">
        <f>ROUND(VLOOKUP($B340,'3.ข้อมูลงบทดลองปัจจุบัน'!$A$5:$CL$846,16,0),2)</f>
        <v>0</v>
      </c>
      <c r="R340" s="32">
        <f>ROUND(VLOOKUP($B340,'3.ข้อมูลงบทดลองปัจจุบัน'!$A$5:$CL$846,17,0),2)</f>
        <v>0</v>
      </c>
      <c r="S340" s="32">
        <f>ROUND(VLOOKUP($B340,'3.ข้อมูลงบทดลองปัจจุบัน'!$A$5:$CL$846,18,0),2)</f>
        <v>0</v>
      </c>
      <c r="T340" s="32">
        <f>ROUND(VLOOKUP($B340,'3.ข้อมูลงบทดลองปัจจุบัน'!$A$5:$CL$846,19,0),2)</f>
        <v>0</v>
      </c>
      <c r="U340" s="32">
        <f>ROUND(VLOOKUP($B340,'3.ข้อมูลงบทดลองปัจจุบัน'!$A$5:$CL$846,20,0),2)</f>
        <v>0</v>
      </c>
      <c r="V340" s="32">
        <f>ROUND(VLOOKUP($B340,'3.ข้อมูลงบทดลองปัจจุบัน'!$A$5:$CL$846,21,0),2)</f>
        <v>0</v>
      </c>
      <c r="W340" s="32">
        <f>ROUND(VLOOKUP($B340,'3.ข้อมูลงบทดลองปัจจุบัน'!$A$5:$CL$846,22,0),2)</f>
        <v>0</v>
      </c>
      <c r="X340" s="32">
        <f>ROUND(VLOOKUP($B340,'3.ข้อมูลงบทดลองปัจจุบัน'!$A$5:$CL$846,23,0),2)</f>
        <v>0</v>
      </c>
      <c r="Y340" s="32">
        <f>ROUND(VLOOKUP($B340,'3.ข้อมูลงบทดลองปัจจุบัน'!$A$5:$CL$846,24,0),2)</f>
        <v>0</v>
      </c>
      <c r="Z340" s="32">
        <f>ROUND(VLOOKUP($B340,'3.ข้อมูลงบทดลองปัจจุบัน'!$A$5:$CL$846,25,0),2)</f>
        <v>0</v>
      </c>
      <c r="AA340" s="32">
        <f>ROUND(VLOOKUP($B340,'3.ข้อมูลงบทดลองปัจจุบัน'!$A$5:$CL$846,26,0),2)</f>
        <v>0</v>
      </c>
      <c r="AB340" s="32">
        <f>ROUND(VLOOKUP($B340,'3.ข้อมูลงบทดลองปัจจุบัน'!$A$5:$CL$846,27,0),2)</f>
        <v>0</v>
      </c>
      <c r="AC340" s="32">
        <f>ROUND(VLOOKUP($B340,'3.ข้อมูลงบทดลองปัจจุบัน'!$A$5:$CL$846,28,0),2)</f>
        <v>0</v>
      </c>
      <c r="AD340" s="32">
        <f>ROUND(VLOOKUP($B340,'3.ข้อมูลงบทดลองปัจจุบัน'!$A$5:$CL$846,29,0),2)</f>
        <v>0</v>
      </c>
      <c r="AE340" s="32">
        <f>ROUND(VLOOKUP($B340,'3.ข้อมูลงบทดลองปัจจุบัน'!$A$5:$CL$846,30,0),2)</f>
        <v>0</v>
      </c>
      <c r="AF340" s="32">
        <f>ROUND(VLOOKUP($B340,'3.ข้อมูลงบทดลองปัจจุบัน'!$A$5:$CL$846,31,0),2)</f>
        <v>0</v>
      </c>
      <c r="AG340" s="32">
        <f>ROUND(VLOOKUP($B340,'3.ข้อมูลงบทดลองปัจจุบัน'!$A$5:$CL$846,32,0),2)</f>
        <v>0</v>
      </c>
      <c r="AH340" s="32">
        <f>ROUND(VLOOKUP($B340,'3.ข้อมูลงบทดลองปัจจุบัน'!$A$5:$CL$846,33,0),2)</f>
        <v>0</v>
      </c>
      <c r="AI340" s="32">
        <f>ROUND(VLOOKUP($B340,'3.ข้อมูลงบทดลองปัจจุบัน'!$A$5:$CL$846,34,0),2)</f>
        <v>0</v>
      </c>
      <c r="AJ340" s="32">
        <f>ROUND(VLOOKUP($B340,'3.ข้อมูลงบทดลองปัจจุบัน'!$A$5:$CL$846,35,0),2)</f>
        <v>0</v>
      </c>
      <c r="AK340" s="32">
        <f>ROUND(VLOOKUP($B340,'3.ข้อมูลงบทดลองปัจจุบัน'!$A$5:$CL$846,36,0),2)</f>
        <v>0</v>
      </c>
      <c r="AL340" s="32">
        <f>ROUND(VLOOKUP($B340,'3.ข้อมูลงบทดลองปัจจุบัน'!$A$5:$CL$846,37,0),2)</f>
        <v>246000</v>
      </c>
      <c r="AM340" s="32">
        <f>ROUND(VLOOKUP($B340,'3.ข้อมูลงบทดลองปัจจุบัน'!$A$5:$CL$846,38,0),2)</f>
        <v>0</v>
      </c>
      <c r="AN340" s="32">
        <f>ROUND(VLOOKUP($B340,'3.ข้อมูลงบทดลองปัจจุบัน'!$A$5:$CL$846,39,0),2)</f>
        <v>0</v>
      </c>
      <c r="AO340" s="32">
        <f>ROUND(VLOOKUP($B340,'3.ข้อมูลงบทดลองปัจจุบัน'!$A$5:$CL$846,40,0),2)</f>
        <v>0</v>
      </c>
      <c r="AP340" s="32">
        <f>ROUND(VLOOKUP($B340,'3.ข้อมูลงบทดลองปัจจุบัน'!$A$5:$CL$846,41,0),2)</f>
        <v>0</v>
      </c>
      <c r="AQ340" s="32">
        <f>ROUND(VLOOKUP($B340,'3.ข้อมูลงบทดลองปัจจุบัน'!$A$5:$CL$846,42,0),2)</f>
        <v>0</v>
      </c>
      <c r="AR340" s="32">
        <f>ROUND(VLOOKUP($B340,'3.ข้อมูลงบทดลองปัจจุบัน'!$A$5:$CL$846,43,0),2)</f>
        <v>0</v>
      </c>
      <c r="AS340" s="32">
        <f>ROUND(VLOOKUP($B340,'3.ข้อมูลงบทดลองปัจจุบัน'!$A$5:$CL$846,44,0),2)</f>
        <v>0</v>
      </c>
      <c r="AT340" s="32">
        <f>ROUND(VLOOKUP($B340,'3.ข้อมูลงบทดลองปัจจุบัน'!$A$5:$CL$846,45,0),2)</f>
        <v>0</v>
      </c>
      <c r="AU340" s="32">
        <f>ROUND(VLOOKUP($B340,'3.ข้อมูลงบทดลองปัจจุบัน'!$A$5:$CL$846,46,0),2)</f>
        <v>0</v>
      </c>
      <c r="AV340" s="32">
        <f>ROUND(VLOOKUP($B340,'3.ข้อมูลงบทดลองปัจจุบัน'!$A$5:$CL$846,47,0),2)</f>
        <v>0</v>
      </c>
      <c r="AW340" s="32">
        <f>ROUND(VLOOKUP($B340,'3.ข้อมูลงบทดลองปัจจุบัน'!$A$5:$CL$846,48,0),2)</f>
        <v>0</v>
      </c>
      <c r="AX340" s="32">
        <f>ROUND(VLOOKUP($B340,'3.ข้อมูลงบทดลองปัจจุบัน'!$A$5:$CL$846,49,0),2)</f>
        <v>0</v>
      </c>
      <c r="AY340" s="32">
        <f>ROUND(VLOOKUP($B340,'3.ข้อมูลงบทดลองปัจจุบัน'!$A$5:$CL$846,50,0),2)</f>
        <v>0</v>
      </c>
      <c r="AZ340" s="32">
        <f>ROUND(VLOOKUP($B340,'3.ข้อมูลงบทดลองปัจจุบัน'!$A$5:$CL$846,51,0),2)</f>
        <v>0</v>
      </c>
      <c r="BA340" s="32">
        <f>ROUND(VLOOKUP($B340,'3.ข้อมูลงบทดลองปัจจุบัน'!$A$5:$CL$846,52,0),2)</f>
        <v>0</v>
      </c>
      <c r="BB340" s="32">
        <f>ROUND(VLOOKUP($B340,'3.ข้อมูลงบทดลองปัจจุบัน'!$A$5:$CL$846,53,0),2)</f>
        <v>0</v>
      </c>
      <c r="BC340" s="32">
        <f>ROUND(VLOOKUP($B340,'3.ข้อมูลงบทดลองปัจจุบัน'!$A$5:$CL$846,54,0),2)</f>
        <v>0</v>
      </c>
      <c r="BD340" s="32">
        <f>ROUND(VLOOKUP($B340,'3.ข้อมูลงบทดลองปัจจุบัน'!$A$5:$CL$846,55,0),2)</f>
        <v>37827</v>
      </c>
      <c r="BE340" s="32">
        <f>ROUND(VLOOKUP($B340,'3.ข้อมูลงบทดลองปัจจุบัน'!$A$5:$CL$846,56,0),2)</f>
        <v>0</v>
      </c>
      <c r="BF340" s="32">
        <f>ROUND(VLOOKUP($B340,'3.ข้อมูลงบทดลองปัจจุบัน'!$A$5:$CL$846,57,0),2)</f>
        <v>0</v>
      </c>
      <c r="BG340" s="32">
        <f>ROUND(VLOOKUP($B340,'3.ข้อมูลงบทดลองปัจจุบัน'!$A$5:$CL$846,58,0),2)</f>
        <v>0</v>
      </c>
      <c r="BH340" s="32">
        <f>ROUND(VLOOKUP($B340,'3.ข้อมูลงบทดลองปัจจุบัน'!$A$5:$CL$846,59,0),2)</f>
        <v>0</v>
      </c>
      <c r="BI340" s="32">
        <f>ROUND(VLOOKUP($B340,'3.ข้อมูลงบทดลองปัจจุบัน'!$A$5:$CL$846,60,0),2)</f>
        <v>0</v>
      </c>
      <c r="BJ340" s="32">
        <f>ROUND(VLOOKUP($B340,'3.ข้อมูลงบทดลองปัจจุบัน'!$A$5:$CL$846,61,0),2)</f>
        <v>0</v>
      </c>
      <c r="BK340" s="32">
        <f>ROUND(VLOOKUP($B340,'3.ข้อมูลงบทดลองปัจจุบัน'!$A$5:$CL$846,62,0),2)</f>
        <v>0</v>
      </c>
      <c r="BL340" s="32">
        <f>ROUND(VLOOKUP($B340,'3.ข้อมูลงบทดลองปัจจุบัน'!$A$5:$CL$846,63,0),2)</f>
        <v>0</v>
      </c>
      <c r="BM340" s="32">
        <f>ROUND(VLOOKUP($B340,'3.ข้อมูลงบทดลองปัจจุบัน'!$A$5:$CL$846,64,0),2)</f>
        <v>410000</v>
      </c>
      <c r="BN340" s="32">
        <f>ROUND(VLOOKUP($B340,'3.ข้อมูลงบทดลองปัจจุบัน'!$A$5:$CL$846,65,0),2)</f>
        <v>0</v>
      </c>
      <c r="BO340" s="32">
        <f>ROUND(VLOOKUP($B340,'3.ข้อมูลงบทดลองปัจจุบัน'!$A$5:$CL$846,66,0),2)</f>
        <v>0</v>
      </c>
      <c r="BP340" s="32">
        <f>ROUND(VLOOKUP($B340,'3.ข้อมูลงบทดลองปัจจุบัน'!$A$5:$CL$846,67,0),2)</f>
        <v>0</v>
      </c>
      <c r="BQ340" s="32">
        <f>ROUND(VLOOKUP($B340,'3.ข้อมูลงบทดลองปัจจุบัน'!$A$5:$CL$846,68,0),2)</f>
        <v>0</v>
      </c>
      <c r="BR340" s="32">
        <f>ROUND(VLOOKUP($B340,'3.ข้อมูลงบทดลองปัจจุบัน'!$A$5:$CL$846,69,0),2)</f>
        <v>0</v>
      </c>
      <c r="BS340" s="32">
        <f>ROUND(VLOOKUP($B340,'3.ข้อมูลงบทดลองปัจจุบัน'!$A$5:$CL$846,70,0),2)</f>
        <v>0</v>
      </c>
      <c r="BT340" s="32">
        <f>ROUND(VLOOKUP($B340,'3.ข้อมูลงบทดลองปัจจุบัน'!$A$5:$CL$846,71,0),2)</f>
        <v>0</v>
      </c>
      <c r="BU340" s="32">
        <f>ROUND(VLOOKUP($B340,'3.ข้อมูลงบทดลองปัจจุบัน'!$A$5:$CL$846,72,0),2)</f>
        <v>0</v>
      </c>
      <c r="BV340" s="32">
        <f>ROUND(VLOOKUP($B340,'3.ข้อมูลงบทดลองปัจจุบัน'!$A$5:$CL$846,73,0),2)</f>
        <v>50000</v>
      </c>
      <c r="BW340" s="32">
        <f>ROUND(VLOOKUP($B340,'3.ข้อมูลงบทดลองปัจจุบัน'!$A$5:$CL$846,74,0),2)</f>
        <v>0</v>
      </c>
      <c r="BX340" s="32">
        <f>ROUND(VLOOKUP($B340,'3.ข้อมูลงบทดลองปัจจุบัน'!$A$5:$CL$846,75,0),2)</f>
        <v>0</v>
      </c>
      <c r="BY340" s="32">
        <f>ROUND(VLOOKUP($B340,'3.ข้อมูลงบทดลองปัจจุบัน'!$A$5:$CL$846,76,0),2)</f>
        <v>0</v>
      </c>
      <c r="BZ340" s="32">
        <f>ROUND(VLOOKUP($B340,'3.ข้อมูลงบทดลองปัจจุบัน'!$A$5:$CL$846,77,0),2)</f>
        <v>0</v>
      </c>
      <c r="CA340" s="32">
        <f>ROUND(VLOOKUP($B340,'3.ข้อมูลงบทดลองปัจจุบัน'!$A$5:$CL$846,78,0),2)</f>
        <v>0</v>
      </c>
      <c r="CB340" s="32">
        <f>ROUND(VLOOKUP($B340,'3.ข้อมูลงบทดลองปัจจุบัน'!$A$5:$CL$846,79,0),2)</f>
        <v>0</v>
      </c>
      <c r="CC340" s="32">
        <f>ROUND(VLOOKUP($B340,'3.ข้อมูลงบทดลองปัจจุบัน'!$A$5:$CL$846,80,0),2)</f>
        <v>0</v>
      </c>
      <c r="CD340" s="32">
        <f>ROUND(VLOOKUP($B340,'3.ข้อมูลงบทดลองปัจจุบัน'!$A$5:$CL$846,81,0),2)</f>
        <v>0</v>
      </c>
      <c r="CE340" s="32">
        <f>ROUND(VLOOKUP($B340,'3.ข้อมูลงบทดลองปัจจุบัน'!$A$5:$CL$846,82,0),2)</f>
        <v>0</v>
      </c>
      <c r="CF340" s="32">
        <f>ROUND(VLOOKUP($B340,'3.ข้อมูลงบทดลองปัจจุบัน'!$A$5:$CL$846,83,0),2)</f>
        <v>0</v>
      </c>
      <c r="CG340" s="32">
        <f>ROUND(VLOOKUP($B340,'3.ข้อมูลงบทดลองปัจจุบัน'!$A$5:$CL$846,84,0),2)</f>
        <v>0</v>
      </c>
      <c r="CH340" s="32">
        <f>ROUND(VLOOKUP($B340,'3.ข้อมูลงบทดลองปัจจุบัน'!$A$5:$CL$846,85,0),2)</f>
        <v>0</v>
      </c>
      <c r="CI340" s="32">
        <f>ROUND(VLOOKUP($B340,'3.ข้อมูลงบทดลองปัจจุบัน'!$A$5:$CL$846,86,0),2)</f>
        <v>0</v>
      </c>
      <c r="CJ340" s="32">
        <f>ROUND(VLOOKUP($B340,'3.ข้อมูลงบทดลองปัจจุบัน'!$A$5:$CL$846,87,0),2)</f>
        <v>0</v>
      </c>
      <c r="CK340" s="32">
        <f>ROUND(VLOOKUP($B340,'3.ข้อมูลงบทดลองปัจจุบัน'!$A$5:$CL$846,88,0),2)</f>
        <v>0</v>
      </c>
      <c r="CL340" s="32">
        <f>ROUND(VLOOKUP($B340,'3.ข้อมูลงบทดลองปัจจุบัน'!$A$5:$CL$846,89,0),2)</f>
        <v>0</v>
      </c>
      <c r="CM340" s="32">
        <f>ROUND(VLOOKUP($B340,'3.ข้อมูลงบทดลองปัจจุบัน'!$A$5:$CL$846,90,0),2)</f>
        <v>0</v>
      </c>
    </row>
    <row r="341" spans="1:91" x14ac:dyDescent="0.7">
      <c r="A341" s="119" t="s">
        <v>2332</v>
      </c>
      <c r="B341" s="101" t="s">
        <v>1145</v>
      </c>
      <c r="C341" s="120" t="s">
        <v>1146</v>
      </c>
      <c r="D341" s="32">
        <f>ROUND(VLOOKUP($B341,'3.ข้อมูลงบทดลองปัจจุบัน'!$A$5:$CL$846,3,0),2)</f>
        <v>0</v>
      </c>
      <c r="E341" s="32">
        <f>ROUND(VLOOKUP($B341,'3.ข้อมูลงบทดลองปัจจุบัน'!$A$5:$CL$846,4,0),2)</f>
        <v>0</v>
      </c>
      <c r="F341" s="32">
        <f>ROUND(VLOOKUP($B341,'3.ข้อมูลงบทดลองปัจจุบัน'!$A$5:$CL$846,5,0),2)</f>
        <v>0</v>
      </c>
      <c r="G341" s="32">
        <f>ROUND(VLOOKUP($B341,'3.ข้อมูลงบทดลองปัจจุบัน'!$A$5:$CL$846,6,0),2)</f>
        <v>0</v>
      </c>
      <c r="H341" s="32">
        <f>ROUND(VLOOKUP($B341,'3.ข้อมูลงบทดลองปัจจุบัน'!$A$5:$CL$846,7,0),2)</f>
        <v>0</v>
      </c>
      <c r="I341" s="32">
        <f>ROUND(VLOOKUP($B341,'3.ข้อมูลงบทดลองปัจจุบัน'!$A$5:$CL$846,8,0),2)</f>
        <v>0</v>
      </c>
      <c r="J341" s="32">
        <f>ROUND(VLOOKUP($B341,'3.ข้อมูลงบทดลองปัจจุบัน'!$A$5:$CL$846,9,0),2)</f>
        <v>0</v>
      </c>
      <c r="K341" s="32">
        <f>ROUND(VLOOKUP($B341,'3.ข้อมูลงบทดลองปัจจุบัน'!$A$5:$CL$846,10,0),2)</f>
        <v>0</v>
      </c>
      <c r="L341" s="32">
        <f>ROUND(VLOOKUP($B341,'3.ข้อมูลงบทดลองปัจจุบัน'!$A$5:$CL$846,11,0),2)</f>
        <v>0</v>
      </c>
      <c r="M341" s="32">
        <f>ROUND(VLOOKUP($B341,'3.ข้อมูลงบทดลองปัจจุบัน'!$A$5:$CL$846,12,0),2)</f>
        <v>0</v>
      </c>
      <c r="N341" s="32">
        <f>ROUND(VLOOKUP($B341,'3.ข้อมูลงบทดลองปัจจุบัน'!$A$5:$CL$846,13,0),2)</f>
        <v>0</v>
      </c>
      <c r="O341" s="32">
        <f>ROUND(VLOOKUP($B341,'3.ข้อมูลงบทดลองปัจจุบัน'!$A$5:$CL$846,14,0),2)</f>
        <v>0</v>
      </c>
      <c r="P341" s="32">
        <f>ROUND(VLOOKUP($B341,'3.ข้อมูลงบทดลองปัจจุบัน'!$A$5:$CL$846,15,0),2)</f>
        <v>0</v>
      </c>
      <c r="Q341" s="32">
        <f>ROUND(VLOOKUP($B341,'3.ข้อมูลงบทดลองปัจจุบัน'!$A$5:$CL$846,16,0),2)</f>
        <v>0</v>
      </c>
      <c r="R341" s="32">
        <f>ROUND(VLOOKUP($B341,'3.ข้อมูลงบทดลองปัจจุบัน'!$A$5:$CL$846,17,0),2)</f>
        <v>0</v>
      </c>
      <c r="S341" s="32">
        <f>ROUND(VLOOKUP($B341,'3.ข้อมูลงบทดลองปัจจุบัน'!$A$5:$CL$846,18,0),2)</f>
        <v>0</v>
      </c>
      <c r="T341" s="32">
        <f>ROUND(VLOOKUP($B341,'3.ข้อมูลงบทดลองปัจจุบัน'!$A$5:$CL$846,19,0),2)</f>
        <v>0</v>
      </c>
      <c r="U341" s="32">
        <f>ROUND(VLOOKUP($B341,'3.ข้อมูลงบทดลองปัจจุบัน'!$A$5:$CL$846,20,0),2)</f>
        <v>0</v>
      </c>
      <c r="V341" s="32">
        <f>ROUND(VLOOKUP($B341,'3.ข้อมูลงบทดลองปัจจุบัน'!$A$5:$CL$846,21,0),2)</f>
        <v>0</v>
      </c>
      <c r="W341" s="32">
        <f>ROUND(VLOOKUP($B341,'3.ข้อมูลงบทดลองปัจจุบัน'!$A$5:$CL$846,22,0),2)</f>
        <v>0</v>
      </c>
      <c r="X341" s="32">
        <f>ROUND(VLOOKUP($B341,'3.ข้อมูลงบทดลองปัจจุบัน'!$A$5:$CL$846,23,0),2)</f>
        <v>0</v>
      </c>
      <c r="Y341" s="32">
        <f>ROUND(VLOOKUP($B341,'3.ข้อมูลงบทดลองปัจจุบัน'!$A$5:$CL$846,24,0),2)</f>
        <v>0</v>
      </c>
      <c r="Z341" s="32">
        <f>ROUND(VLOOKUP($B341,'3.ข้อมูลงบทดลองปัจจุบัน'!$A$5:$CL$846,25,0),2)</f>
        <v>0</v>
      </c>
      <c r="AA341" s="32">
        <f>ROUND(VLOOKUP($B341,'3.ข้อมูลงบทดลองปัจจุบัน'!$A$5:$CL$846,26,0),2)</f>
        <v>0</v>
      </c>
      <c r="AB341" s="32">
        <f>ROUND(VLOOKUP($B341,'3.ข้อมูลงบทดลองปัจจุบัน'!$A$5:$CL$846,27,0),2)</f>
        <v>0</v>
      </c>
      <c r="AC341" s="32">
        <f>ROUND(VLOOKUP($B341,'3.ข้อมูลงบทดลองปัจจุบัน'!$A$5:$CL$846,28,0),2)</f>
        <v>0</v>
      </c>
      <c r="AD341" s="32">
        <f>ROUND(VLOOKUP($B341,'3.ข้อมูลงบทดลองปัจจุบัน'!$A$5:$CL$846,29,0),2)</f>
        <v>0</v>
      </c>
      <c r="AE341" s="32">
        <f>ROUND(VLOOKUP($B341,'3.ข้อมูลงบทดลองปัจจุบัน'!$A$5:$CL$846,30,0),2)</f>
        <v>0</v>
      </c>
      <c r="AF341" s="32">
        <f>ROUND(VLOOKUP($B341,'3.ข้อมูลงบทดลองปัจจุบัน'!$A$5:$CL$846,31,0),2)</f>
        <v>0</v>
      </c>
      <c r="AG341" s="32">
        <f>ROUND(VLOOKUP($B341,'3.ข้อมูลงบทดลองปัจจุบัน'!$A$5:$CL$846,32,0),2)</f>
        <v>0</v>
      </c>
      <c r="AH341" s="32">
        <f>ROUND(VLOOKUP($B341,'3.ข้อมูลงบทดลองปัจจุบัน'!$A$5:$CL$846,33,0),2)</f>
        <v>0</v>
      </c>
      <c r="AI341" s="32">
        <f>ROUND(VLOOKUP($B341,'3.ข้อมูลงบทดลองปัจจุบัน'!$A$5:$CL$846,34,0),2)</f>
        <v>0</v>
      </c>
      <c r="AJ341" s="32">
        <f>ROUND(VLOOKUP($B341,'3.ข้อมูลงบทดลองปัจจุบัน'!$A$5:$CL$846,35,0),2)</f>
        <v>0</v>
      </c>
      <c r="AK341" s="32">
        <f>ROUND(VLOOKUP($B341,'3.ข้อมูลงบทดลองปัจจุบัน'!$A$5:$CL$846,36,0),2)</f>
        <v>0</v>
      </c>
      <c r="AL341" s="32">
        <f>ROUND(VLOOKUP($B341,'3.ข้อมูลงบทดลองปัจจุบัน'!$A$5:$CL$846,37,0),2)</f>
        <v>0</v>
      </c>
      <c r="AM341" s="32">
        <f>ROUND(VLOOKUP($B341,'3.ข้อมูลงบทดลองปัจจุบัน'!$A$5:$CL$846,38,0),2)</f>
        <v>0</v>
      </c>
      <c r="AN341" s="32">
        <f>ROUND(VLOOKUP($B341,'3.ข้อมูลงบทดลองปัจจุบัน'!$A$5:$CL$846,39,0),2)</f>
        <v>0</v>
      </c>
      <c r="AO341" s="32">
        <f>ROUND(VLOOKUP($B341,'3.ข้อมูลงบทดลองปัจจุบัน'!$A$5:$CL$846,40,0),2)</f>
        <v>0</v>
      </c>
      <c r="AP341" s="32">
        <f>ROUND(VLOOKUP($B341,'3.ข้อมูลงบทดลองปัจจุบัน'!$A$5:$CL$846,41,0),2)</f>
        <v>0</v>
      </c>
      <c r="AQ341" s="32">
        <f>ROUND(VLOOKUP($B341,'3.ข้อมูลงบทดลองปัจจุบัน'!$A$5:$CL$846,42,0),2)</f>
        <v>0</v>
      </c>
      <c r="AR341" s="32">
        <f>ROUND(VLOOKUP($B341,'3.ข้อมูลงบทดลองปัจจุบัน'!$A$5:$CL$846,43,0),2)</f>
        <v>0</v>
      </c>
      <c r="AS341" s="32">
        <f>ROUND(VLOOKUP($B341,'3.ข้อมูลงบทดลองปัจจุบัน'!$A$5:$CL$846,44,0),2)</f>
        <v>0</v>
      </c>
      <c r="AT341" s="32">
        <f>ROUND(VLOOKUP($B341,'3.ข้อมูลงบทดลองปัจจุบัน'!$A$5:$CL$846,45,0),2)</f>
        <v>0</v>
      </c>
      <c r="AU341" s="32">
        <f>ROUND(VLOOKUP($B341,'3.ข้อมูลงบทดลองปัจจุบัน'!$A$5:$CL$846,46,0),2)</f>
        <v>0</v>
      </c>
      <c r="AV341" s="32">
        <f>ROUND(VLOOKUP($B341,'3.ข้อมูลงบทดลองปัจจุบัน'!$A$5:$CL$846,47,0),2)</f>
        <v>0</v>
      </c>
      <c r="AW341" s="32">
        <f>ROUND(VLOOKUP($B341,'3.ข้อมูลงบทดลองปัจจุบัน'!$A$5:$CL$846,48,0),2)</f>
        <v>0</v>
      </c>
      <c r="AX341" s="32">
        <f>ROUND(VLOOKUP($B341,'3.ข้อมูลงบทดลองปัจจุบัน'!$A$5:$CL$846,49,0),2)</f>
        <v>0</v>
      </c>
      <c r="AY341" s="32">
        <f>ROUND(VLOOKUP($B341,'3.ข้อมูลงบทดลองปัจจุบัน'!$A$5:$CL$846,50,0),2)</f>
        <v>0</v>
      </c>
      <c r="AZ341" s="32">
        <f>ROUND(VLOOKUP($B341,'3.ข้อมูลงบทดลองปัจจุบัน'!$A$5:$CL$846,51,0),2)</f>
        <v>0</v>
      </c>
      <c r="BA341" s="32">
        <f>ROUND(VLOOKUP($B341,'3.ข้อมูลงบทดลองปัจจุบัน'!$A$5:$CL$846,52,0),2)</f>
        <v>0</v>
      </c>
      <c r="BB341" s="32">
        <f>ROUND(VLOOKUP($B341,'3.ข้อมูลงบทดลองปัจจุบัน'!$A$5:$CL$846,53,0),2)</f>
        <v>0</v>
      </c>
      <c r="BC341" s="32">
        <f>ROUND(VLOOKUP($B341,'3.ข้อมูลงบทดลองปัจจุบัน'!$A$5:$CL$846,54,0),2)</f>
        <v>0</v>
      </c>
      <c r="BD341" s="32">
        <f>ROUND(VLOOKUP($B341,'3.ข้อมูลงบทดลองปัจจุบัน'!$A$5:$CL$846,55,0),2)</f>
        <v>0</v>
      </c>
      <c r="BE341" s="32">
        <f>ROUND(VLOOKUP($B341,'3.ข้อมูลงบทดลองปัจจุบัน'!$A$5:$CL$846,56,0),2)</f>
        <v>0</v>
      </c>
      <c r="BF341" s="32">
        <f>ROUND(VLOOKUP($B341,'3.ข้อมูลงบทดลองปัจจุบัน'!$A$5:$CL$846,57,0),2)</f>
        <v>0</v>
      </c>
      <c r="BG341" s="32">
        <f>ROUND(VLOOKUP($B341,'3.ข้อมูลงบทดลองปัจจุบัน'!$A$5:$CL$846,58,0),2)</f>
        <v>0</v>
      </c>
      <c r="BH341" s="32">
        <f>ROUND(VLOOKUP($B341,'3.ข้อมูลงบทดลองปัจจุบัน'!$A$5:$CL$846,59,0),2)</f>
        <v>0</v>
      </c>
      <c r="BI341" s="32">
        <f>ROUND(VLOOKUP($B341,'3.ข้อมูลงบทดลองปัจจุบัน'!$A$5:$CL$846,60,0),2)</f>
        <v>0</v>
      </c>
      <c r="BJ341" s="32">
        <f>ROUND(VLOOKUP($B341,'3.ข้อมูลงบทดลองปัจจุบัน'!$A$5:$CL$846,61,0),2)</f>
        <v>0</v>
      </c>
      <c r="BK341" s="32">
        <f>ROUND(VLOOKUP($B341,'3.ข้อมูลงบทดลองปัจจุบัน'!$A$5:$CL$846,62,0),2)</f>
        <v>0</v>
      </c>
      <c r="BL341" s="32">
        <f>ROUND(VLOOKUP($B341,'3.ข้อมูลงบทดลองปัจจุบัน'!$A$5:$CL$846,63,0),2)</f>
        <v>0</v>
      </c>
      <c r="BM341" s="32">
        <f>ROUND(VLOOKUP($B341,'3.ข้อมูลงบทดลองปัจจุบัน'!$A$5:$CL$846,64,0),2)</f>
        <v>0</v>
      </c>
      <c r="BN341" s="32">
        <f>ROUND(VLOOKUP($B341,'3.ข้อมูลงบทดลองปัจจุบัน'!$A$5:$CL$846,65,0),2)</f>
        <v>0</v>
      </c>
      <c r="BO341" s="32">
        <f>ROUND(VLOOKUP($B341,'3.ข้อมูลงบทดลองปัจจุบัน'!$A$5:$CL$846,66,0),2)</f>
        <v>0</v>
      </c>
      <c r="BP341" s="32">
        <f>ROUND(VLOOKUP($B341,'3.ข้อมูลงบทดลองปัจจุบัน'!$A$5:$CL$846,67,0),2)</f>
        <v>0</v>
      </c>
      <c r="BQ341" s="32">
        <f>ROUND(VLOOKUP($B341,'3.ข้อมูลงบทดลองปัจจุบัน'!$A$5:$CL$846,68,0),2)</f>
        <v>0</v>
      </c>
      <c r="BR341" s="32">
        <f>ROUND(VLOOKUP($B341,'3.ข้อมูลงบทดลองปัจจุบัน'!$A$5:$CL$846,69,0),2)</f>
        <v>0</v>
      </c>
      <c r="BS341" s="32">
        <f>ROUND(VLOOKUP($B341,'3.ข้อมูลงบทดลองปัจจุบัน'!$A$5:$CL$846,70,0),2)</f>
        <v>0</v>
      </c>
      <c r="BT341" s="32">
        <f>ROUND(VLOOKUP($B341,'3.ข้อมูลงบทดลองปัจจุบัน'!$A$5:$CL$846,71,0),2)</f>
        <v>0</v>
      </c>
      <c r="BU341" s="32">
        <f>ROUND(VLOOKUP($B341,'3.ข้อมูลงบทดลองปัจจุบัน'!$A$5:$CL$846,72,0),2)</f>
        <v>0</v>
      </c>
      <c r="BV341" s="32">
        <f>ROUND(VLOOKUP($B341,'3.ข้อมูลงบทดลองปัจจุบัน'!$A$5:$CL$846,73,0),2)</f>
        <v>0</v>
      </c>
      <c r="BW341" s="32">
        <f>ROUND(VLOOKUP($B341,'3.ข้อมูลงบทดลองปัจจุบัน'!$A$5:$CL$846,74,0),2)</f>
        <v>0</v>
      </c>
      <c r="BX341" s="32">
        <f>ROUND(VLOOKUP($B341,'3.ข้อมูลงบทดลองปัจจุบัน'!$A$5:$CL$846,75,0),2)</f>
        <v>0</v>
      </c>
      <c r="BY341" s="32">
        <f>ROUND(VLOOKUP($B341,'3.ข้อมูลงบทดลองปัจจุบัน'!$A$5:$CL$846,76,0),2)</f>
        <v>0</v>
      </c>
      <c r="BZ341" s="32">
        <f>ROUND(VLOOKUP($B341,'3.ข้อมูลงบทดลองปัจจุบัน'!$A$5:$CL$846,77,0),2)</f>
        <v>0</v>
      </c>
      <c r="CA341" s="32">
        <f>ROUND(VLOOKUP($B341,'3.ข้อมูลงบทดลองปัจจุบัน'!$A$5:$CL$846,78,0),2)</f>
        <v>0</v>
      </c>
      <c r="CB341" s="32">
        <f>ROUND(VLOOKUP($B341,'3.ข้อมูลงบทดลองปัจจุบัน'!$A$5:$CL$846,79,0),2)</f>
        <v>0</v>
      </c>
      <c r="CC341" s="32">
        <f>ROUND(VLOOKUP($B341,'3.ข้อมูลงบทดลองปัจจุบัน'!$A$5:$CL$846,80,0),2)</f>
        <v>0</v>
      </c>
      <c r="CD341" s="32">
        <f>ROUND(VLOOKUP($B341,'3.ข้อมูลงบทดลองปัจจุบัน'!$A$5:$CL$846,81,0),2)</f>
        <v>0</v>
      </c>
      <c r="CE341" s="32">
        <f>ROUND(VLOOKUP($B341,'3.ข้อมูลงบทดลองปัจจุบัน'!$A$5:$CL$846,82,0),2)</f>
        <v>0</v>
      </c>
      <c r="CF341" s="32">
        <f>ROUND(VLOOKUP($B341,'3.ข้อมูลงบทดลองปัจจุบัน'!$A$5:$CL$846,83,0),2)</f>
        <v>0</v>
      </c>
      <c r="CG341" s="32">
        <f>ROUND(VLOOKUP($B341,'3.ข้อมูลงบทดลองปัจจุบัน'!$A$5:$CL$846,84,0),2)</f>
        <v>0</v>
      </c>
      <c r="CH341" s="32">
        <f>ROUND(VLOOKUP($B341,'3.ข้อมูลงบทดลองปัจจุบัน'!$A$5:$CL$846,85,0),2)</f>
        <v>0</v>
      </c>
      <c r="CI341" s="32">
        <f>ROUND(VLOOKUP($B341,'3.ข้อมูลงบทดลองปัจจุบัน'!$A$5:$CL$846,86,0),2)</f>
        <v>0</v>
      </c>
      <c r="CJ341" s="32">
        <f>ROUND(VLOOKUP($B341,'3.ข้อมูลงบทดลองปัจจุบัน'!$A$5:$CL$846,87,0),2)</f>
        <v>0</v>
      </c>
      <c r="CK341" s="32">
        <f>ROUND(VLOOKUP($B341,'3.ข้อมูลงบทดลองปัจจุบัน'!$A$5:$CL$846,88,0),2)</f>
        <v>0</v>
      </c>
      <c r="CL341" s="32">
        <f>ROUND(VLOOKUP($B341,'3.ข้อมูลงบทดลองปัจจุบัน'!$A$5:$CL$846,89,0),2)</f>
        <v>0</v>
      </c>
      <c r="CM341" s="32">
        <f>ROUND(VLOOKUP($B341,'3.ข้อมูลงบทดลองปัจจุบัน'!$A$5:$CL$846,90,0),2)</f>
        <v>0</v>
      </c>
    </row>
    <row r="342" spans="1:91" x14ac:dyDescent="0.7">
      <c r="A342" s="119" t="s">
        <v>2332</v>
      </c>
      <c r="B342" s="101" t="s">
        <v>600</v>
      </c>
      <c r="C342" s="120" t="s">
        <v>601</v>
      </c>
      <c r="D342" s="32">
        <f>ROUND(VLOOKUP($B342,'3.ข้อมูลงบทดลองปัจจุบัน'!$A$5:$CL$846,3,0),2)</f>
        <v>30020468.579999998</v>
      </c>
      <c r="E342" s="32">
        <f>ROUND(VLOOKUP($B342,'3.ข้อมูลงบทดลองปัจจุบัน'!$A$5:$CL$846,4,0),2)</f>
        <v>1218793.3999999999</v>
      </c>
      <c r="F342" s="32">
        <f>ROUND(VLOOKUP($B342,'3.ข้อมูลงบทดลองปัจจุบัน'!$A$5:$CL$846,5,0),2)</f>
        <v>1428236.56</v>
      </c>
      <c r="G342" s="32">
        <f>ROUND(VLOOKUP($B342,'3.ข้อมูลงบทดลองปัจจุบัน'!$A$5:$CL$846,6,0),2)</f>
        <v>1542894.47</v>
      </c>
      <c r="H342" s="32">
        <f>ROUND(VLOOKUP($B342,'3.ข้อมูลงบทดลองปัจจุบัน'!$A$5:$CL$846,7,0),2)</f>
        <v>1026349.3</v>
      </c>
      <c r="I342" s="32">
        <f>ROUND(VLOOKUP($B342,'3.ข้อมูลงบทดลองปัจจุบัน'!$A$5:$CL$846,8,0),2)</f>
        <v>1468230.03</v>
      </c>
      <c r="J342" s="32">
        <f>ROUND(VLOOKUP($B342,'3.ข้อมูลงบทดลองปัจจุบัน'!$A$5:$CL$846,9,0),2)</f>
        <v>2068084.9</v>
      </c>
      <c r="K342" s="32">
        <f>ROUND(VLOOKUP($B342,'3.ข้อมูลงบทดลองปัจจุบัน'!$A$5:$CL$846,10,0),2)</f>
        <v>2125320.44</v>
      </c>
      <c r="L342" s="32">
        <f>ROUND(VLOOKUP($B342,'3.ข้อมูลงบทดลองปัจจุบัน'!$A$5:$CL$846,11,0),2)</f>
        <v>1244165.94</v>
      </c>
      <c r="M342" s="32">
        <f>ROUND(VLOOKUP($B342,'3.ข้อมูลงบทดลองปัจจุบัน'!$A$5:$CL$846,12,0),2)</f>
        <v>1263285.6299999999</v>
      </c>
      <c r="N342" s="32">
        <f>ROUND(VLOOKUP($B342,'3.ข้อมูลงบทดลองปัจจุบัน'!$A$5:$CL$846,13,0),2)</f>
        <v>2808813.8</v>
      </c>
      <c r="O342" s="32">
        <f>ROUND(VLOOKUP($B342,'3.ข้อมูลงบทดลองปัจจุบัน'!$A$5:$CL$846,14,0),2)</f>
        <v>284473.65999999997</v>
      </c>
      <c r="P342" s="32">
        <f>ROUND(VLOOKUP($B342,'3.ข้อมูลงบทดลองปัจจุบัน'!$A$5:$CL$846,15,0),2)</f>
        <v>9192915</v>
      </c>
      <c r="Q342" s="32">
        <f>ROUND(VLOOKUP($B342,'3.ข้อมูลงบทดลองปัจจุบัน'!$A$5:$CL$846,16,0),2)</f>
        <v>1095652.8</v>
      </c>
      <c r="R342" s="32">
        <f>ROUND(VLOOKUP($B342,'3.ข้อมูลงบทดลองปัจจุบัน'!$A$5:$CL$846,17,0),2)</f>
        <v>1095727.1000000001</v>
      </c>
      <c r="S342" s="32">
        <f>ROUND(VLOOKUP($B342,'3.ข้อมูลงบทดลองปัจจุบัน'!$A$5:$CL$846,18,0),2)</f>
        <v>2116361.2999999998</v>
      </c>
      <c r="T342" s="32">
        <f>ROUND(VLOOKUP($B342,'3.ข้อมูลงบทดลองปัจจุบัน'!$A$5:$CL$846,19,0),2)</f>
        <v>1369307.78</v>
      </c>
      <c r="U342" s="32">
        <f>ROUND(VLOOKUP($B342,'3.ข้อมูลงบทดลองปัจจุบัน'!$A$5:$CL$846,20,0),2)</f>
        <v>1007253.6</v>
      </c>
      <c r="V342" s="32">
        <f>ROUND(VLOOKUP($B342,'3.ข้อมูลงบทดลองปัจจุบัน'!$A$5:$CL$846,21,0),2)</f>
        <v>1157436</v>
      </c>
      <c r="W342" s="32">
        <f>ROUND(VLOOKUP($B342,'3.ข้อมูลงบทดลองปัจจุบัน'!$A$5:$CL$846,22,0),2)</f>
        <v>642230.4</v>
      </c>
      <c r="X342" s="32">
        <f>ROUND(VLOOKUP($B342,'3.ข้อมูลงบทดลองปัจจุบัน'!$A$5:$CL$846,23,0),2)</f>
        <v>13655760.83</v>
      </c>
      <c r="Y342" s="32">
        <f>ROUND(VLOOKUP($B342,'3.ข้อมูลงบทดลองปัจจุบัน'!$A$5:$CL$846,24,0),2)</f>
        <v>824405</v>
      </c>
      <c r="Z342" s="32">
        <f>ROUND(VLOOKUP($B342,'3.ข้อมูลงบทดลองปัจจุบัน'!$A$5:$CL$846,25,0),2)</f>
        <v>1340309.3400000001</v>
      </c>
      <c r="AA342" s="32">
        <f>ROUND(VLOOKUP($B342,'3.ข้อมูลงบทดลองปัจจุบัน'!$A$5:$CL$846,26,0),2)</f>
        <v>1019726.3</v>
      </c>
      <c r="AB342" s="32">
        <f>ROUND(VLOOKUP($B342,'3.ข้อมูลงบทดลองปัจจุบัน'!$A$5:$CL$846,27,0),2)</f>
        <v>574493.69999999995</v>
      </c>
      <c r="AC342" s="32">
        <f>ROUND(VLOOKUP($B342,'3.ข้อมูลงบทดลองปัจจุบัน'!$A$5:$CL$846,28,0),2)</f>
        <v>715096.9</v>
      </c>
      <c r="AD342" s="32">
        <f>ROUND(VLOOKUP($B342,'3.ข้อมูลงบทดลองปัจจุบัน'!$A$5:$CL$846,29,0),2)</f>
        <v>2780432</v>
      </c>
      <c r="AE342" s="32">
        <f>ROUND(VLOOKUP($B342,'3.ข้อมูลงบทดลองปัจจุบัน'!$A$5:$CL$846,30,0),2)</f>
        <v>2676917.63</v>
      </c>
      <c r="AF342" s="32">
        <f>ROUND(VLOOKUP($B342,'3.ข้อมูลงบทดลองปัจจุบัน'!$A$5:$CL$846,31,0),2)</f>
        <v>931924.23</v>
      </c>
      <c r="AG342" s="32">
        <f>ROUND(VLOOKUP($B342,'3.ข้อมูลงบทดลองปัจจุบัน'!$A$5:$CL$846,32,0),2)</f>
        <v>968883.8</v>
      </c>
      <c r="AH342" s="32">
        <f>ROUND(VLOOKUP($B342,'3.ข้อมูลงบทดลองปัจจุบัน'!$A$5:$CL$846,33,0),2)</f>
        <v>1161839.3700000001</v>
      </c>
      <c r="AI342" s="32">
        <f>ROUND(VLOOKUP($B342,'3.ข้อมูลงบทดลองปัจจุบัน'!$A$5:$CL$846,34,0),2)</f>
        <v>1772430.25</v>
      </c>
      <c r="AJ342" s="32">
        <f>ROUND(VLOOKUP($B342,'3.ข้อมูลงบทดลองปัจจุบัน'!$A$5:$CL$846,35,0),2)</f>
        <v>914807.65</v>
      </c>
      <c r="AK342" s="32">
        <f>ROUND(VLOOKUP($B342,'3.ข้อมูลงบทดลองปัจจุบัน'!$A$5:$CL$846,36,0),2)</f>
        <v>533633</v>
      </c>
      <c r="AL342" s="32">
        <f>ROUND(VLOOKUP($B342,'3.ข้อมูลงบทดลองปัจจุบัน'!$A$5:$CL$846,37,0),2)</f>
        <v>26254549.530000001</v>
      </c>
      <c r="AM342" s="32">
        <f>ROUND(VLOOKUP($B342,'3.ข้อมูลงบทดลองปัจจุบัน'!$A$5:$CL$846,38,0),2)</f>
        <v>1322297.57</v>
      </c>
      <c r="AN342" s="32">
        <f>ROUND(VLOOKUP($B342,'3.ข้อมูลงบทดลองปัจจุบัน'!$A$5:$CL$846,39,0),2)</f>
        <v>1080592.1000000001</v>
      </c>
      <c r="AO342" s="32">
        <f>ROUND(VLOOKUP($B342,'3.ข้อมูลงบทดลองปัจจุบัน'!$A$5:$CL$846,40,0),2)</f>
        <v>2094580.39</v>
      </c>
      <c r="AP342" s="32">
        <f>ROUND(VLOOKUP($B342,'3.ข้อมูลงบทดลองปัจจุบัน'!$A$5:$CL$846,41,0),2)</f>
        <v>1926212.45</v>
      </c>
      <c r="AQ342" s="32">
        <f>ROUND(VLOOKUP($B342,'3.ข้อมูลงบทดลองปัจจุบัน'!$A$5:$CL$846,42,0),2)</f>
        <v>1201409.1399999999</v>
      </c>
      <c r="AR342" s="32">
        <f>ROUND(VLOOKUP($B342,'3.ข้อมูลงบทดลองปัจจุบัน'!$A$5:$CL$846,43,0),2)</f>
        <v>718040.08</v>
      </c>
      <c r="AS342" s="32">
        <f>ROUND(VLOOKUP($B342,'3.ข้อมูลงบทดลองปัจจุบัน'!$A$5:$CL$846,44,0),2)</f>
        <v>8062939.0499999998</v>
      </c>
      <c r="AT342" s="32">
        <f>ROUND(VLOOKUP($B342,'3.ข้อมูลงบทดลองปัจจุบัน'!$A$5:$CL$846,45,0),2)</f>
        <v>1138851.02</v>
      </c>
      <c r="AU342" s="32">
        <f>ROUND(VLOOKUP($B342,'3.ข้อมูลงบทดลองปัจจุบัน'!$A$5:$CL$846,46,0),2)</f>
        <v>1697640.22</v>
      </c>
      <c r="AV342" s="32">
        <f>ROUND(VLOOKUP($B342,'3.ข้อมูลงบทดลองปัจจุบัน'!$A$5:$CL$846,47,0),2)</f>
        <v>2362635.1</v>
      </c>
      <c r="AW342" s="32">
        <f>ROUND(VLOOKUP($B342,'3.ข้อมูลงบทดลองปัจจุบัน'!$A$5:$CL$846,48,0),2)</f>
        <v>962566.52</v>
      </c>
      <c r="AX342" s="32">
        <f>ROUND(VLOOKUP($B342,'3.ข้อมูลงบทดลองปัจจุบัน'!$A$5:$CL$846,49,0),2)</f>
        <v>835805.4</v>
      </c>
      <c r="AY342" s="32">
        <f>ROUND(VLOOKUP($B342,'3.ข้อมูลงบทดลองปัจจุบัน'!$A$5:$CL$846,50,0),2)</f>
        <v>1535417.07</v>
      </c>
      <c r="AZ342" s="32">
        <f>ROUND(VLOOKUP($B342,'3.ข้อมูลงบทดลองปัจจุบัน'!$A$5:$CL$846,51,0),2)</f>
        <v>938004.85</v>
      </c>
      <c r="BA342" s="32">
        <f>ROUND(VLOOKUP($B342,'3.ข้อมูลงบทดลองปัจจุบัน'!$A$5:$CL$846,52,0),2)</f>
        <v>1071962.23</v>
      </c>
      <c r="BB342" s="32">
        <f>ROUND(VLOOKUP($B342,'3.ข้อมูลงบทดลองปัจจุบัน'!$A$5:$CL$846,53,0),2)</f>
        <v>9457229.2200000007</v>
      </c>
      <c r="BC342" s="32">
        <f>ROUND(VLOOKUP($B342,'3.ข้อมูลงบทดลองปัจจุบัน'!$A$5:$CL$846,54,0),2)</f>
        <v>1084888.5</v>
      </c>
      <c r="BD342" s="32">
        <f>ROUND(VLOOKUP($B342,'3.ข้อมูลงบทดลองปัจจุบัน'!$A$5:$CL$846,55,0),2)</f>
        <v>19666908.760000002</v>
      </c>
      <c r="BE342" s="32">
        <f>ROUND(VLOOKUP($B342,'3.ข้อมูลงบทดลองปัจจุบัน'!$A$5:$CL$846,56,0),2)</f>
        <v>2623649.85</v>
      </c>
      <c r="BF342" s="32">
        <f>ROUND(VLOOKUP($B342,'3.ข้อมูลงบทดลองปัจจุบัน'!$A$5:$CL$846,57,0),2)</f>
        <v>1090754.08</v>
      </c>
      <c r="BG342" s="32">
        <f>ROUND(VLOOKUP($B342,'3.ข้อมูลงบทดลองปัจจุบัน'!$A$5:$CL$846,58,0),2)</f>
        <v>950429.72</v>
      </c>
      <c r="BH342" s="32">
        <f>ROUND(VLOOKUP($B342,'3.ข้อมูลงบทดลองปัจจุบัน'!$A$5:$CL$846,59,0),2)</f>
        <v>5494939.9199999999</v>
      </c>
      <c r="BI342" s="32">
        <f>ROUND(VLOOKUP($B342,'3.ข้อมูลงบทดลองปัจจุบัน'!$A$5:$CL$846,60,0),2)</f>
        <v>764804.99</v>
      </c>
      <c r="BJ342" s="32">
        <f>ROUND(VLOOKUP($B342,'3.ข้อมูลงบทดลองปัจจุบัน'!$A$5:$CL$846,61,0),2)</f>
        <v>499970.25</v>
      </c>
      <c r="BK342" s="32">
        <f>ROUND(VLOOKUP($B342,'3.ข้อมูลงบทดลองปัจจุบัน'!$A$5:$CL$846,62,0),2)</f>
        <v>662420.25</v>
      </c>
      <c r="BL342" s="32">
        <f>ROUND(VLOOKUP($B342,'3.ข้อมูลงบทดลองปัจจุบัน'!$A$5:$CL$846,63,0),2)</f>
        <v>585993.61</v>
      </c>
      <c r="BM342" s="32">
        <f>ROUND(VLOOKUP($B342,'3.ข้อมูลงบทดลองปัจจุบัน'!$A$5:$CL$846,64,0),2)</f>
        <v>15130200.85</v>
      </c>
      <c r="BN342" s="32">
        <f>ROUND(VLOOKUP($B342,'3.ข้อมูลงบทดลองปัจจุบัน'!$A$5:$CL$846,65,0),2)</f>
        <v>1891764.22</v>
      </c>
      <c r="BO342" s="32">
        <f>ROUND(VLOOKUP($B342,'3.ข้อมูลงบทดลองปัจจุบัน'!$A$5:$CL$846,66,0),2)</f>
        <v>1516039.17</v>
      </c>
      <c r="BP342" s="32">
        <f>ROUND(VLOOKUP($B342,'3.ข้อมูลงบทดลองปัจจุบัน'!$A$5:$CL$846,67,0),2)</f>
        <v>2284191.73</v>
      </c>
      <c r="BQ342" s="32">
        <f>ROUND(VLOOKUP($B342,'3.ข้อมูลงบทดลองปัจจุบัน'!$A$5:$CL$846,68,0),2)</f>
        <v>1436975.01</v>
      </c>
      <c r="BR342" s="32">
        <f>ROUND(VLOOKUP($B342,'3.ข้อมูลงบทดลองปัจจุบัน'!$A$5:$CL$846,69,0),2)</f>
        <v>902993.86</v>
      </c>
      <c r="BS342" s="32">
        <f>ROUND(VLOOKUP($B342,'3.ข้อมูลงบทดลองปัจจุบัน'!$A$5:$CL$846,70,0),2)</f>
        <v>53552889.460000001</v>
      </c>
      <c r="BT342" s="32">
        <f>ROUND(VLOOKUP($B342,'3.ข้อมูลงบทดลองปัจจุบัน'!$A$5:$CL$846,71,0),2)</f>
        <v>1682266.2</v>
      </c>
      <c r="BU342" s="32">
        <f>ROUND(VLOOKUP($B342,'3.ข้อมูลงบทดลองปัจจุบัน'!$A$5:$CL$846,72,0),2)</f>
        <v>1612531.15</v>
      </c>
      <c r="BV342" s="32">
        <f>ROUND(VLOOKUP($B342,'3.ข้อมูลงบทดลองปัจจุบัน'!$A$5:$CL$846,73,0),2)</f>
        <v>8018384.9500000002</v>
      </c>
      <c r="BW342" s="32">
        <f>ROUND(VLOOKUP($B342,'3.ข้อมูลงบทดลองปัจจุบัน'!$A$5:$CL$846,74,0),2)</f>
        <v>503764.5</v>
      </c>
      <c r="BX342" s="32">
        <f>ROUND(VLOOKUP($B342,'3.ข้อมูลงบทดลองปัจจุบัน'!$A$5:$CL$846,75,0),2)</f>
        <v>1321359.08</v>
      </c>
      <c r="BY342" s="32">
        <f>ROUND(VLOOKUP($B342,'3.ข้อมูลงบทดลองปัจจุบัน'!$A$5:$CL$846,76,0),2)</f>
        <v>3045143.73</v>
      </c>
      <c r="BZ342" s="32">
        <f>ROUND(VLOOKUP($B342,'3.ข้อมูลงบทดลองปัจจุบัน'!$A$5:$CL$846,77,0),2)</f>
        <v>1098974.52</v>
      </c>
      <c r="CA342" s="32">
        <f>ROUND(VLOOKUP($B342,'3.ข้อมูลงบทดลองปัจจุบัน'!$A$5:$CL$846,78,0),2)</f>
        <v>927126.7</v>
      </c>
      <c r="CB342" s="32">
        <f>ROUND(VLOOKUP($B342,'3.ข้อมูลงบทดลองปัจจุบัน'!$A$5:$CL$846,79,0),2)</f>
        <v>1338283.8999999999</v>
      </c>
      <c r="CC342" s="32">
        <f>ROUND(VLOOKUP($B342,'3.ข้อมูลงบทดลองปัจจุบัน'!$A$5:$CL$846,80,0),2)</f>
        <v>1902558.9</v>
      </c>
      <c r="CD342" s="32">
        <f>ROUND(VLOOKUP($B342,'3.ข้อมูลงบทดลองปัจจุบัน'!$A$5:$CL$846,81,0),2)</f>
        <v>2689600.3</v>
      </c>
      <c r="CE342" s="32">
        <f>ROUND(VLOOKUP($B342,'3.ข้อมูลงบทดลองปัจจุบัน'!$A$5:$CL$846,82,0),2)</f>
        <v>1841857.3</v>
      </c>
      <c r="CF342" s="32">
        <f>ROUND(VLOOKUP($B342,'3.ข้อมูลงบทดลองปัจจุบัน'!$A$5:$CL$846,83,0),2)</f>
        <v>2222794.77</v>
      </c>
      <c r="CG342" s="32">
        <f>ROUND(VLOOKUP($B342,'3.ข้อมูลงบทดลองปัจจุบัน'!$A$5:$CL$846,84,0),2)</f>
        <v>812077.87</v>
      </c>
      <c r="CH342" s="32">
        <f>ROUND(VLOOKUP($B342,'3.ข้อมูลงบทดลองปัจจุบัน'!$A$5:$CL$846,85,0),2)</f>
        <v>865680.04</v>
      </c>
      <c r="CI342" s="32">
        <f>ROUND(VLOOKUP($B342,'3.ข้อมูลงบทดลองปัจจุบัน'!$A$5:$CL$846,86,0),2)</f>
        <v>663860.4</v>
      </c>
      <c r="CJ342" s="32">
        <f>ROUND(VLOOKUP($B342,'3.ข้อมูลงบทดลองปัจจุบัน'!$A$5:$CL$846,87,0),2)</f>
        <v>915487.78</v>
      </c>
      <c r="CK342" s="32">
        <f>ROUND(VLOOKUP($B342,'3.ข้อมูลงบทดลองปัจจุบัน'!$A$5:$CL$846,88,0),2)</f>
        <v>3037178.67</v>
      </c>
      <c r="CL342" s="32">
        <f>ROUND(VLOOKUP($B342,'3.ข้อมูลงบทดลองปัจจุบัน'!$A$5:$CL$846,89,0),2)</f>
        <v>435676.5</v>
      </c>
      <c r="CM342" s="32">
        <f>ROUND(VLOOKUP($B342,'3.ข้อมูลงบทดลองปัจจุบัน'!$A$5:$CL$846,90,0),2)</f>
        <v>463788.75</v>
      </c>
    </row>
    <row r="343" spans="1:91" x14ac:dyDescent="0.7">
      <c r="A343" s="119" t="s">
        <v>2332</v>
      </c>
      <c r="B343" s="101" t="s">
        <v>1147</v>
      </c>
      <c r="C343" s="120" t="s">
        <v>1148</v>
      </c>
      <c r="D343" s="32">
        <f>ROUND(VLOOKUP($B343,'3.ข้อมูลงบทดลองปัจจุบัน'!$A$5:$CL$846,3,0),2)</f>
        <v>0</v>
      </c>
      <c r="E343" s="32">
        <f>ROUND(VLOOKUP($B343,'3.ข้อมูลงบทดลองปัจจุบัน'!$A$5:$CL$846,4,0),2)</f>
        <v>0</v>
      </c>
      <c r="F343" s="32">
        <f>ROUND(VLOOKUP($B343,'3.ข้อมูลงบทดลองปัจจุบัน'!$A$5:$CL$846,5,0),2)</f>
        <v>0</v>
      </c>
      <c r="G343" s="32">
        <f>ROUND(VLOOKUP($B343,'3.ข้อมูลงบทดลองปัจจุบัน'!$A$5:$CL$846,6,0),2)</f>
        <v>0</v>
      </c>
      <c r="H343" s="32">
        <f>ROUND(VLOOKUP($B343,'3.ข้อมูลงบทดลองปัจจุบัน'!$A$5:$CL$846,7,0),2)</f>
        <v>0</v>
      </c>
      <c r="I343" s="32">
        <f>ROUND(VLOOKUP($B343,'3.ข้อมูลงบทดลองปัจจุบัน'!$A$5:$CL$846,8,0),2)</f>
        <v>0</v>
      </c>
      <c r="J343" s="32">
        <f>ROUND(VLOOKUP($B343,'3.ข้อมูลงบทดลองปัจจุบัน'!$A$5:$CL$846,9,0),2)</f>
        <v>0</v>
      </c>
      <c r="K343" s="32">
        <f>ROUND(VLOOKUP($B343,'3.ข้อมูลงบทดลองปัจจุบัน'!$A$5:$CL$846,10,0),2)</f>
        <v>0</v>
      </c>
      <c r="L343" s="32">
        <f>ROUND(VLOOKUP($B343,'3.ข้อมูลงบทดลองปัจจุบัน'!$A$5:$CL$846,11,0),2)</f>
        <v>0</v>
      </c>
      <c r="M343" s="32">
        <f>ROUND(VLOOKUP($B343,'3.ข้อมูลงบทดลองปัจจุบัน'!$A$5:$CL$846,12,0),2)</f>
        <v>0</v>
      </c>
      <c r="N343" s="32">
        <f>ROUND(VLOOKUP($B343,'3.ข้อมูลงบทดลองปัจจุบัน'!$A$5:$CL$846,13,0),2)</f>
        <v>0</v>
      </c>
      <c r="O343" s="32">
        <f>ROUND(VLOOKUP($B343,'3.ข้อมูลงบทดลองปัจจุบัน'!$A$5:$CL$846,14,0),2)</f>
        <v>0</v>
      </c>
      <c r="P343" s="32">
        <f>ROUND(VLOOKUP($B343,'3.ข้อมูลงบทดลองปัจจุบัน'!$A$5:$CL$846,15,0),2)</f>
        <v>15808694</v>
      </c>
      <c r="Q343" s="32">
        <f>ROUND(VLOOKUP($B343,'3.ข้อมูลงบทดลองปัจจุบัน'!$A$5:$CL$846,16,0),2)</f>
        <v>0</v>
      </c>
      <c r="R343" s="32">
        <f>ROUND(VLOOKUP($B343,'3.ข้อมูลงบทดลองปัจจุบัน'!$A$5:$CL$846,17,0),2)</f>
        <v>0</v>
      </c>
      <c r="S343" s="32">
        <f>ROUND(VLOOKUP($B343,'3.ข้อมูลงบทดลองปัจจุบัน'!$A$5:$CL$846,18,0),2)</f>
        <v>0</v>
      </c>
      <c r="T343" s="32">
        <f>ROUND(VLOOKUP($B343,'3.ข้อมูลงบทดลองปัจจุบัน'!$A$5:$CL$846,19,0),2)</f>
        <v>0</v>
      </c>
      <c r="U343" s="32">
        <f>ROUND(VLOOKUP($B343,'3.ข้อมูลงบทดลองปัจจุบัน'!$A$5:$CL$846,20,0),2)</f>
        <v>0</v>
      </c>
      <c r="V343" s="32">
        <f>ROUND(VLOOKUP($B343,'3.ข้อมูลงบทดลองปัจจุบัน'!$A$5:$CL$846,21,0),2)</f>
        <v>0</v>
      </c>
      <c r="W343" s="32">
        <f>ROUND(VLOOKUP($B343,'3.ข้อมูลงบทดลองปัจจุบัน'!$A$5:$CL$846,22,0),2)</f>
        <v>0</v>
      </c>
      <c r="X343" s="32">
        <f>ROUND(VLOOKUP($B343,'3.ข้อมูลงบทดลองปัจจุบัน'!$A$5:$CL$846,23,0),2)</f>
        <v>15181242</v>
      </c>
      <c r="Y343" s="32">
        <f>ROUND(VLOOKUP($B343,'3.ข้อมูลงบทดลองปัจจุบัน'!$A$5:$CL$846,24,0),2)</f>
        <v>0</v>
      </c>
      <c r="Z343" s="32">
        <f>ROUND(VLOOKUP($B343,'3.ข้อมูลงบทดลองปัจจุบัน'!$A$5:$CL$846,25,0),2)</f>
        <v>0</v>
      </c>
      <c r="AA343" s="32">
        <f>ROUND(VLOOKUP($B343,'3.ข้อมูลงบทดลองปัจจุบัน'!$A$5:$CL$846,26,0),2)</f>
        <v>0</v>
      </c>
      <c r="AB343" s="32">
        <f>ROUND(VLOOKUP($B343,'3.ข้อมูลงบทดลองปัจจุบัน'!$A$5:$CL$846,27,0),2)</f>
        <v>0</v>
      </c>
      <c r="AC343" s="32">
        <f>ROUND(VLOOKUP($B343,'3.ข้อมูลงบทดลองปัจจุบัน'!$A$5:$CL$846,28,0),2)</f>
        <v>0</v>
      </c>
      <c r="AD343" s="32">
        <f>ROUND(VLOOKUP($B343,'3.ข้อมูลงบทดลองปัจจุบัน'!$A$5:$CL$846,29,0),2)</f>
        <v>0</v>
      </c>
      <c r="AE343" s="32">
        <f>ROUND(VLOOKUP($B343,'3.ข้อมูลงบทดลองปัจจุบัน'!$A$5:$CL$846,30,0),2)</f>
        <v>0</v>
      </c>
      <c r="AF343" s="32">
        <f>ROUND(VLOOKUP($B343,'3.ข้อมูลงบทดลองปัจจุบัน'!$A$5:$CL$846,31,0),2)</f>
        <v>0</v>
      </c>
      <c r="AG343" s="32">
        <f>ROUND(VLOOKUP($B343,'3.ข้อมูลงบทดลองปัจจุบัน'!$A$5:$CL$846,32,0),2)</f>
        <v>0</v>
      </c>
      <c r="AH343" s="32">
        <f>ROUND(VLOOKUP($B343,'3.ข้อมูลงบทดลองปัจจุบัน'!$A$5:$CL$846,33,0),2)</f>
        <v>0</v>
      </c>
      <c r="AI343" s="32">
        <f>ROUND(VLOOKUP($B343,'3.ข้อมูลงบทดลองปัจจุบัน'!$A$5:$CL$846,34,0),2)</f>
        <v>0</v>
      </c>
      <c r="AJ343" s="32">
        <f>ROUND(VLOOKUP($B343,'3.ข้อมูลงบทดลองปัจจุบัน'!$A$5:$CL$846,35,0),2)</f>
        <v>0</v>
      </c>
      <c r="AK343" s="32">
        <f>ROUND(VLOOKUP($B343,'3.ข้อมูลงบทดลองปัจจุบัน'!$A$5:$CL$846,36,0),2)</f>
        <v>0</v>
      </c>
      <c r="AL343" s="32">
        <f>ROUND(VLOOKUP($B343,'3.ข้อมูลงบทดลองปัจจุบัน'!$A$5:$CL$846,37,0),2)</f>
        <v>24173336</v>
      </c>
      <c r="AM343" s="32">
        <f>ROUND(VLOOKUP($B343,'3.ข้อมูลงบทดลองปัจจุบัน'!$A$5:$CL$846,38,0),2)</f>
        <v>0</v>
      </c>
      <c r="AN343" s="32">
        <f>ROUND(VLOOKUP($B343,'3.ข้อมูลงบทดลองปัจจุบัน'!$A$5:$CL$846,39,0),2)</f>
        <v>0</v>
      </c>
      <c r="AO343" s="32">
        <f>ROUND(VLOOKUP($B343,'3.ข้อมูลงบทดลองปัจจุบัน'!$A$5:$CL$846,40,0),2)</f>
        <v>0</v>
      </c>
      <c r="AP343" s="32">
        <f>ROUND(VLOOKUP($B343,'3.ข้อมูลงบทดลองปัจจุบัน'!$A$5:$CL$846,41,0),2)</f>
        <v>0</v>
      </c>
      <c r="AQ343" s="32">
        <f>ROUND(VLOOKUP($B343,'3.ข้อมูลงบทดลองปัจจุบัน'!$A$5:$CL$846,42,0),2)</f>
        <v>0</v>
      </c>
      <c r="AR343" s="32">
        <f>ROUND(VLOOKUP($B343,'3.ข้อมูลงบทดลองปัจจุบัน'!$A$5:$CL$846,43,0),2)</f>
        <v>0</v>
      </c>
      <c r="AS343" s="32">
        <f>ROUND(VLOOKUP($B343,'3.ข้อมูลงบทดลองปัจจุบัน'!$A$5:$CL$846,44,0),2)</f>
        <v>0</v>
      </c>
      <c r="AT343" s="32">
        <f>ROUND(VLOOKUP($B343,'3.ข้อมูลงบทดลองปัจจุบัน'!$A$5:$CL$846,45,0),2)</f>
        <v>0</v>
      </c>
      <c r="AU343" s="32">
        <f>ROUND(VLOOKUP($B343,'3.ข้อมูลงบทดลองปัจจุบัน'!$A$5:$CL$846,46,0),2)</f>
        <v>0</v>
      </c>
      <c r="AV343" s="32">
        <f>ROUND(VLOOKUP($B343,'3.ข้อมูลงบทดลองปัจจุบัน'!$A$5:$CL$846,47,0),2)</f>
        <v>0</v>
      </c>
      <c r="AW343" s="32">
        <f>ROUND(VLOOKUP($B343,'3.ข้อมูลงบทดลองปัจจุบัน'!$A$5:$CL$846,48,0),2)</f>
        <v>0</v>
      </c>
      <c r="AX343" s="32">
        <f>ROUND(VLOOKUP($B343,'3.ข้อมูลงบทดลองปัจจุบัน'!$A$5:$CL$846,49,0),2)</f>
        <v>0</v>
      </c>
      <c r="AY343" s="32">
        <f>ROUND(VLOOKUP($B343,'3.ข้อมูลงบทดลองปัจจุบัน'!$A$5:$CL$846,50,0),2)</f>
        <v>0</v>
      </c>
      <c r="AZ343" s="32">
        <f>ROUND(VLOOKUP($B343,'3.ข้อมูลงบทดลองปัจจุบัน'!$A$5:$CL$846,51,0),2)</f>
        <v>0</v>
      </c>
      <c r="BA343" s="32">
        <f>ROUND(VLOOKUP($B343,'3.ข้อมูลงบทดลองปัจจุบัน'!$A$5:$CL$846,52,0),2)</f>
        <v>0</v>
      </c>
      <c r="BB343" s="32">
        <f>ROUND(VLOOKUP($B343,'3.ข้อมูลงบทดลองปัจจุบัน'!$A$5:$CL$846,53,0),2)</f>
        <v>0</v>
      </c>
      <c r="BC343" s="32">
        <f>ROUND(VLOOKUP($B343,'3.ข้อมูลงบทดลองปัจจุบัน'!$A$5:$CL$846,54,0),2)</f>
        <v>0</v>
      </c>
      <c r="BD343" s="32">
        <f>ROUND(VLOOKUP($B343,'3.ข้อมูลงบทดลองปัจจุบัน'!$A$5:$CL$846,55,0),2)</f>
        <v>0</v>
      </c>
      <c r="BE343" s="32">
        <f>ROUND(VLOOKUP($B343,'3.ข้อมูลงบทดลองปัจจุบัน'!$A$5:$CL$846,56,0),2)</f>
        <v>0</v>
      </c>
      <c r="BF343" s="32">
        <f>ROUND(VLOOKUP($B343,'3.ข้อมูลงบทดลองปัจจุบัน'!$A$5:$CL$846,57,0),2)</f>
        <v>0</v>
      </c>
      <c r="BG343" s="32">
        <f>ROUND(VLOOKUP($B343,'3.ข้อมูลงบทดลองปัจจุบัน'!$A$5:$CL$846,58,0),2)</f>
        <v>0</v>
      </c>
      <c r="BH343" s="32">
        <f>ROUND(VLOOKUP($B343,'3.ข้อมูลงบทดลองปัจจุบัน'!$A$5:$CL$846,59,0),2)</f>
        <v>0</v>
      </c>
      <c r="BI343" s="32">
        <f>ROUND(VLOOKUP($B343,'3.ข้อมูลงบทดลองปัจจุบัน'!$A$5:$CL$846,60,0),2)</f>
        <v>0</v>
      </c>
      <c r="BJ343" s="32">
        <f>ROUND(VLOOKUP($B343,'3.ข้อมูลงบทดลองปัจจุบัน'!$A$5:$CL$846,61,0),2)</f>
        <v>0</v>
      </c>
      <c r="BK343" s="32">
        <f>ROUND(VLOOKUP($B343,'3.ข้อมูลงบทดลองปัจจุบัน'!$A$5:$CL$846,62,0),2)</f>
        <v>0</v>
      </c>
      <c r="BL343" s="32">
        <f>ROUND(VLOOKUP($B343,'3.ข้อมูลงบทดลองปัจจุบัน'!$A$5:$CL$846,63,0),2)</f>
        <v>0</v>
      </c>
      <c r="BM343" s="32">
        <f>ROUND(VLOOKUP($B343,'3.ข้อมูลงบทดลองปัจจุบัน'!$A$5:$CL$846,64,0),2)</f>
        <v>15446121.51</v>
      </c>
      <c r="BN343" s="32">
        <f>ROUND(VLOOKUP($B343,'3.ข้อมูลงบทดลองปัจจุบัน'!$A$5:$CL$846,65,0),2)</f>
        <v>0</v>
      </c>
      <c r="BO343" s="32">
        <f>ROUND(VLOOKUP($B343,'3.ข้อมูลงบทดลองปัจจุบัน'!$A$5:$CL$846,66,0),2)</f>
        <v>0</v>
      </c>
      <c r="BP343" s="32">
        <f>ROUND(VLOOKUP($B343,'3.ข้อมูลงบทดลองปัจจุบัน'!$A$5:$CL$846,67,0),2)</f>
        <v>0</v>
      </c>
      <c r="BQ343" s="32">
        <f>ROUND(VLOOKUP($B343,'3.ข้อมูลงบทดลองปัจจุบัน'!$A$5:$CL$846,68,0),2)</f>
        <v>0</v>
      </c>
      <c r="BR343" s="32">
        <f>ROUND(VLOOKUP($B343,'3.ข้อมูลงบทดลองปัจจุบัน'!$A$5:$CL$846,69,0),2)</f>
        <v>0</v>
      </c>
      <c r="BS343" s="32">
        <f>ROUND(VLOOKUP($B343,'3.ข้อมูลงบทดลองปัจจุบัน'!$A$5:$CL$846,70,0),2)</f>
        <v>6250000</v>
      </c>
      <c r="BT343" s="32">
        <f>ROUND(VLOOKUP($B343,'3.ข้อมูลงบทดลองปัจจุบัน'!$A$5:$CL$846,71,0),2)</f>
        <v>0</v>
      </c>
      <c r="BU343" s="32">
        <f>ROUND(VLOOKUP($B343,'3.ข้อมูลงบทดลองปัจจุบัน'!$A$5:$CL$846,72,0),2)</f>
        <v>0</v>
      </c>
      <c r="BV343" s="32">
        <f>ROUND(VLOOKUP($B343,'3.ข้อมูลงบทดลองปัจจุบัน'!$A$5:$CL$846,73,0),2)</f>
        <v>3586900</v>
      </c>
      <c r="BW343" s="32">
        <f>ROUND(VLOOKUP($B343,'3.ข้อมูลงบทดลองปัจจุบัน'!$A$5:$CL$846,74,0),2)</f>
        <v>0</v>
      </c>
      <c r="BX343" s="32">
        <f>ROUND(VLOOKUP($B343,'3.ข้อมูลงบทดลองปัจจุบัน'!$A$5:$CL$846,75,0),2)</f>
        <v>0</v>
      </c>
      <c r="BY343" s="32">
        <f>ROUND(VLOOKUP($B343,'3.ข้อมูลงบทดลองปัจจุบัน'!$A$5:$CL$846,76,0),2)</f>
        <v>0</v>
      </c>
      <c r="BZ343" s="32">
        <f>ROUND(VLOOKUP($B343,'3.ข้อมูลงบทดลองปัจจุบัน'!$A$5:$CL$846,77,0),2)</f>
        <v>0</v>
      </c>
      <c r="CA343" s="32">
        <f>ROUND(VLOOKUP($B343,'3.ข้อมูลงบทดลองปัจจุบัน'!$A$5:$CL$846,78,0),2)</f>
        <v>1993200</v>
      </c>
      <c r="CB343" s="32">
        <f>ROUND(VLOOKUP($B343,'3.ข้อมูลงบทดลองปัจจุบัน'!$A$5:$CL$846,79,0),2)</f>
        <v>0</v>
      </c>
      <c r="CC343" s="32">
        <f>ROUND(VLOOKUP($B343,'3.ข้อมูลงบทดลองปัจจุบัน'!$A$5:$CL$846,80,0),2)</f>
        <v>0</v>
      </c>
      <c r="CD343" s="32">
        <f>ROUND(VLOOKUP($B343,'3.ข้อมูลงบทดลองปัจจุบัน'!$A$5:$CL$846,81,0),2)</f>
        <v>0</v>
      </c>
      <c r="CE343" s="32">
        <f>ROUND(VLOOKUP($B343,'3.ข้อมูลงบทดลองปัจจุบัน'!$A$5:$CL$846,82,0),2)</f>
        <v>0</v>
      </c>
      <c r="CF343" s="32">
        <f>ROUND(VLOOKUP($B343,'3.ข้อมูลงบทดลองปัจจุบัน'!$A$5:$CL$846,83,0),2)</f>
        <v>0</v>
      </c>
      <c r="CG343" s="32">
        <f>ROUND(VLOOKUP($B343,'3.ข้อมูลงบทดลองปัจจุบัน'!$A$5:$CL$846,84,0),2)</f>
        <v>0</v>
      </c>
      <c r="CH343" s="32">
        <f>ROUND(VLOOKUP($B343,'3.ข้อมูลงบทดลองปัจจุบัน'!$A$5:$CL$846,85,0),2)</f>
        <v>0</v>
      </c>
      <c r="CI343" s="32">
        <f>ROUND(VLOOKUP($B343,'3.ข้อมูลงบทดลองปัจจุบัน'!$A$5:$CL$846,86,0),2)</f>
        <v>0</v>
      </c>
      <c r="CJ343" s="32">
        <f>ROUND(VLOOKUP($B343,'3.ข้อมูลงบทดลองปัจจุบัน'!$A$5:$CL$846,87,0),2)</f>
        <v>0</v>
      </c>
      <c r="CK343" s="32">
        <f>ROUND(VLOOKUP($B343,'3.ข้อมูลงบทดลองปัจจุบัน'!$A$5:$CL$846,88,0),2)</f>
        <v>0</v>
      </c>
      <c r="CL343" s="32">
        <f>ROUND(VLOOKUP($B343,'3.ข้อมูลงบทดลองปัจจุบัน'!$A$5:$CL$846,89,0),2)</f>
        <v>0</v>
      </c>
      <c r="CM343" s="32">
        <f>ROUND(VLOOKUP($B343,'3.ข้อมูลงบทดลองปัจจุบัน'!$A$5:$CL$846,90,0),2)</f>
        <v>0</v>
      </c>
    </row>
    <row r="344" spans="1:91" x14ac:dyDescent="0.7">
      <c r="A344" s="119" t="s">
        <v>2332</v>
      </c>
      <c r="B344" s="101" t="s">
        <v>1376</v>
      </c>
      <c r="C344" s="120" t="s">
        <v>1367</v>
      </c>
      <c r="D344" s="32">
        <f>ROUND(VLOOKUP($B344,'3.ข้อมูลงบทดลองปัจจุบัน'!$A$5:$CL$846,3,0),2)</f>
        <v>0</v>
      </c>
      <c r="E344" s="32">
        <f>ROUND(VLOOKUP($B344,'3.ข้อมูลงบทดลองปัจจุบัน'!$A$5:$CL$846,4,0),2)</f>
        <v>0</v>
      </c>
      <c r="F344" s="32">
        <f>ROUND(VLOOKUP($B344,'3.ข้อมูลงบทดลองปัจจุบัน'!$A$5:$CL$846,5,0),2)</f>
        <v>0</v>
      </c>
      <c r="G344" s="32">
        <f>ROUND(VLOOKUP($B344,'3.ข้อมูลงบทดลองปัจจุบัน'!$A$5:$CL$846,6,0),2)</f>
        <v>0</v>
      </c>
      <c r="H344" s="32">
        <f>ROUND(VLOOKUP($B344,'3.ข้อมูลงบทดลองปัจจุบัน'!$A$5:$CL$846,7,0),2)</f>
        <v>0</v>
      </c>
      <c r="I344" s="32">
        <f>ROUND(VLOOKUP($B344,'3.ข้อมูลงบทดลองปัจจุบัน'!$A$5:$CL$846,8,0),2)</f>
        <v>0</v>
      </c>
      <c r="J344" s="32">
        <f>ROUND(VLOOKUP($B344,'3.ข้อมูลงบทดลองปัจจุบัน'!$A$5:$CL$846,9,0),2)</f>
        <v>0</v>
      </c>
      <c r="K344" s="32">
        <f>ROUND(VLOOKUP($B344,'3.ข้อมูลงบทดลองปัจจุบัน'!$A$5:$CL$846,10,0),2)</f>
        <v>0</v>
      </c>
      <c r="L344" s="32">
        <f>ROUND(VLOOKUP($B344,'3.ข้อมูลงบทดลองปัจจุบัน'!$A$5:$CL$846,11,0),2)</f>
        <v>0</v>
      </c>
      <c r="M344" s="32">
        <f>ROUND(VLOOKUP($B344,'3.ข้อมูลงบทดลองปัจจุบัน'!$A$5:$CL$846,12,0),2)</f>
        <v>0</v>
      </c>
      <c r="N344" s="32">
        <f>ROUND(VLOOKUP($B344,'3.ข้อมูลงบทดลองปัจจุบัน'!$A$5:$CL$846,13,0),2)</f>
        <v>0</v>
      </c>
      <c r="O344" s="32">
        <f>ROUND(VLOOKUP($B344,'3.ข้อมูลงบทดลองปัจจุบัน'!$A$5:$CL$846,14,0),2)</f>
        <v>0</v>
      </c>
      <c r="P344" s="32">
        <f>ROUND(VLOOKUP($B344,'3.ข้อมูลงบทดลองปัจจุบัน'!$A$5:$CL$846,15,0),2)</f>
        <v>0</v>
      </c>
      <c r="Q344" s="32">
        <f>ROUND(VLOOKUP($B344,'3.ข้อมูลงบทดลองปัจจุบัน'!$A$5:$CL$846,16,0),2)</f>
        <v>0</v>
      </c>
      <c r="R344" s="32">
        <f>ROUND(VLOOKUP($B344,'3.ข้อมูลงบทดลองปัจจุบัน'!$A$5:$CL$846,17,0),2)</f>
        <v>0</v>
      </c>
      <c r="S344" s="32">
        <f>ROUND(VLOOKUP($B344,'3.ข้อมูลงบทดลองปัจจุบัน'!$A$5:$CL$846,18,0),2)</f>
        <v>0</v>
      </c>
      <c r="T344" s="32">
        <f>ROUND(VLOOKUP($B344,'3.ข้อมูลงบทดลองปัจจุบัน'!$A$5:$CL$846,19,0),2)</f>
        <v>0</v>
      </c>
      <c r="U344" s="32">
        <f>ROUND(VLOOKUP($B344,'3.ข้อมูลงบทดลองปัจจุบัน'!$A$5:$CL$846,20,0),2)</f>
        <v>0</v>
      </c>
      <c r="V344" s="32">
        <f>ROUND(VLOOKUP($B344,'3.ข้อมูลงบทดลองปัจจุบัน'!$A$5:$CL$846,21,0),2)</f>
        <v>0</v>
      </c>
      <c r="W344" s="32">
        <f>ROUND(VLOOKUP($B344,'3.ข้อมูลงบทดลองปัจจุบัน'!$A$5:$CL$846,22,0),2)</f>
        <v>0</v>
      </c>
      <c r="X344" s="32">
        <f>ROUND(VLOOKUP($B344,'3.ข้อมูลงบทดลองปัจจุบัน'!$A$5:$CL$846,23,0),2)</f>
        <v>0</v>
      </c>
      <c r="Y344" s="32">
        <f>ROUND(VLOOKUP($B344,'3.ข้อมูลงบทดลองปัจจุบัน'!$A$5:$CL$846,24,0),2)</f>
        <v>0</v>
      </c>
      <c r="Z344" s="32">
        <f>ROUND(VLOOKUP($B344,'3.ข้อมูลงบทดลองปัจจุบัน'!$A$5:$CL$846,25,0),2)</f>
        <v>0</v>
      </c>
      <c r="AA344" s="32">
        <f>ROUND(VLOOKUP($B344,'3.ข้อมูลงบทดลองปัจจุบัน'!$A$5:$CL$846,26,0),2)</f>
        <v>0</v>
      </c>
      <c r="AB344" s="32">
        <f>ROUND(VLOOKUP($B344,'3.ข้อมูลงบทดลองปัจจุบัน'!$A$5:$CL$846,27,0),2)</f>
        <v>0</v>
      </c>
      <c r="AC344" s="32">
        <f>ROUND(VLOOKUP($B344,'3.ข้อมูลงบทดลองปัจจุบัน'!$A$5:$CL$846,28,0),2)</f>
        <v>0</v>
      </c>
      <c r="AD344" s="32">
        <f>ROUND(VLOOKUP($B344,'3.ข้อมูลงบทดลองปัจจุบัน'!$A$5:$CL$846,29,0),2)</f>
        <v>0</v>
      </c>
      <c r="AE344" s="32">
        <f>ROUND(VLOOKUP($B344,'3.ข้อมูลงบทดลองปัจจุบัน'!$A$5:$CL$846,30,0),2)</f>
        <v>0</v>
      </c>
      <c r="AF344" s="32">
        <f>ROUND(VLOOKUP($B344,'3.ข้อมูลงบทดลองปัจจุบัน'!$A$5:$CL$846,31,0),2)</f>
        <v>0</v>
      </c>
      <c r="AG344" s="32">
        <f>ROUND(VLOOKUP($B344,'3.ข้อมูลงบทดลองปัจจุบัน'!$A$5:$CL$846,32,0),2)</f>
        <v>0</v>
      </c>
      <c r="AH344" s="32">
        <f>ROUND(VLOOKUP($B344,'3.ข้อมูลงบทดลองปัจจุบัน'!$A$5:$CL$846,33,0),2)</f>
        <v>0</v>
      </c>
      <c r="AI344" s="32">
        <f>ROUND(VLOOKUP($B344,'3.ข้อมูลงบทดลองปัจจุบัน'!$A$5:$CL$846,34,0),2)</f>
        <v>0</v>
      </c>
      <c r="AJ344" s="32">
        <f>ROUND(VLOOKUP($B344,'3.ข้อมูลงบทดลองปัจจุบัน'!$A$5:$CL$846,35,0),2)</f>
        <v>0</v>
      </c>
      <c r="AK344" s="32">
        <f>ROUND(VLOOKUP($B344,'3.ข้อมูลงบทดลองปัจจุบัน'!$A$5:$CL$846,36,0),2)</f>
        <v>0</v>
      </c>
      <c r="AL344" s="32">
        <f>ROUND(VLOOKUP($B344,'3.ข้อมูลงบทดลองปัจจุบัน'!$A$5:$CL$846,37,0),2)</f>
        <v>0</v>
      </c>
      <c r="AM344" s="32">
        <f>ROUND(VLOOKUP($B344,'3.ข้อมูลงบทดลองปัจจุบัน'!$A$5:$CL$846,38,0),2)</f>
        <v>0</v>
      </c>
      <c r="AN344" s="32">
        <f>ROUND(VLOOKUP($B344,'3.ข้อมูลงบทดลองปัจจุบัน'!$A$5:$CL$846,39,0),2)</f>
        <v>0</v>
      </c>
      <c r="AO344" s="32">
        <f>ROUND(VLOOKUP($B344,'3.ข้อมูลงบทดลองปัจจุบัน'!$A$5:$CL$846,40,0),2)</f>
        <v>0</v>
      </c>
      <c r="AP344" s="32">
        <f>ROUND(VLOOKUP($B344,'3.ข้อมูลงบทดลองปัจจุบัน'!$A$5:$CL$846,41,0),2)</f>
        <v>0</v>
      </c>
      <c r="AQ344" s="32">
        <f>ROUND(VLOOKUP($B344,'3.ข้อมูลงบทดลองปัจจุบัน'!$A$5:$CL$846,42,0),2)</f>
        <v>0</v>
      </c>
      <c r="AR344" s="32">
        <f>ROUND(VLOOKUP($B344,'3.ข้อมูลงบทดลองปัจจุบัน'!$A$5:$CL$846,43,0),2)</f>
        <v>0</v>
      </c>
      <c r="AS344" s="32">
        <f>ROUND(VLOOKUP($B344,'3.ข้อมูลงบทดลองปัจจุบัน'!$A$5:$CL$846,44,0),2)</f>
        <v>0</v>
      </c>
      <c r="AT344" s="32">
        <f>ROUND(VLOOKUP($B344,'3.ข้อมูลงบทดลองปัจจุบัน'!$A$5:$CL$846,45,0),2)</f>
        <v>0</v>
      </c>
      <c r="AU344" s="32">
        <f>ROUND(VLOOKUP($B344,'3.ข้อมูลงบทดลองปัจจุบัน'!$A$5:$CL$846,46,0),2)</f>
        <v>0</v>
      </c>
      <c r="AV344" s="32">
        <f>ROUND(VLOOKUP($B344,'3.ข้อมูลงบทดลองปัจจุบัน'!$A$5:$CL$846,47,0),2)</f>
        <v>0</v>
      </c>
      <c r="AW344" s="32">
        <f>ROUND(VLOOKUP($B344,'3.ข้อมูลงบทดลองปัจจุบัน'!$A$5:$CL$846,48,0),2)</f>
        <v>0</v>
      </c>
      <c r="AX344" s="32">
        <f>ROUND(VLOOKUP($B344,'3.ข้อมูลงบทดลองปัจจุบัน'!$A$5:$CL$846,49,0),2)</f>
        <v>0</v>
      </c>
      <c r="AY344" s="32">
        <f>ROUND(VLOOKUP($B344,'3.ข้อมูลงบทดลองปัจจุบัน'!$A$5:$CL$846,50,0),2)</f>
        <v>0</v>
      </c>
      <c r="AZ344" s="32">
        <f>ROUND(VLOOKUP($B344,'3.ข้อมูลงบทดลองปัจจุบัน'!$A$5:$CL$846,51,0),2)</f>
        <v>0</v>
      </c>
      <c r="BA344" s="32">
        <f>ROUND(VLOOKUP($B344,'3.ข้อมูลงบทดลองปัจจุบัน'!$A$5:$CL$846,52,0),2)</f>
        <v>0</v>
      </c>
      <c r="BB344" s="32">
        <f>ROUND(VLOOKUP($B344,'3.ข้อมูลงบทดลองปัจจุบัน'!$A$5:$CL$846,53,0),2)</f>
        <v>0</v>
      </c>
      <c r="BC344" s="32">
        <f>ROUND(VLOOKUP($B344,'3.ข้อมูลงบทดลองปัจจุบัน'!$A$5:$CL$846,54,0),2)</f>
        <v>0</v>
      </c>
      <c r="BD344" s="32">
        <f>ROUND(VLOOKUP($B344,'3.ข้อมูลงบทดลองปัจจุบัน'!$A$5:$CL$846,55,0),2)</f>
        <v>0</v>
      </c>
      <c r="BE344" s="32">
        <f>ROUND(VLOOKUP($B344,'3.ข้อมูลงบทดลองปัจจุบัน'!$A$5:$CL$846,56,0),2)</f>
        <v>0</v>
      </c>
      <c r="BF344" s="32">
        <f>ROUND(VLOOKUP($B344,'3.ข้อมูลงบทดลองปัจจุบัน'!$A$5:$CL$846,57,0),2)</f>
        <v>0</v>
      </c>
      <c r="BG344" s="32">
        <f>ROUND(VLOOKUP($B344,'3.ข้อมูลงบทดลองปัจจุบัน'!$A$5:$CL$846,58,0),2)</f>
        <v>0</v>
      </c>
      <c r="BH344" s="32">
        <f>ROUND(VLOOKUP($B344,'3.ข้อมูลงบทดลองปัจจุบัน'!$A$5:$CL$846,59,0),2)</f>
        <v>0</v>
      </c>
      <c r="BI344" s="32">
        <f>ROUND(VLOOKUP($B344,'3.ข้อมูลงบทดลองปัจจุบัน'!$A$5:$CL$846,60,0),2)</f>
        <v>0</v>
      </c>
      <c r="BJ344" s="32">
        <f>ROUND(VLOOKUP($B344,'3.ข้อมูลงบทดลองปัจจุบัน'!$A$5:$CL$846,61,0),2)</f>
        <v>0</v>
      </c>
      <c r="BK344" s="32">
        <f>ROUND(VLOOKUP($B344,'3.ข้อมูลงบทดลองปัจจุบัน'!$A$5:$CL$846,62,0),2)</f>
        <v>0</v>
      </c>
      <c r="BL344" s="32">
        <f>ROUND(VLOOKUP($B344,'3.ข้อมูลงบทดลองปัจจุบัน'!$A$5:$CL$846,63,0),2)</f>
        <v>0</v>
      </c>
      <c r="BM344" s="32">
        <f>ROUND(VLOOKUP($B344,'3.ข้อมูลงบทดลองปัจจุบัน'!$A$5:$CL$846,64,0),2)</f>
        <v>0</v>
      </c>
      <c r="BN344" s="32">
        <f>ROUND(VLOOKUP($B344,'3.ข้อมูลงบทดลองปัจจุบัน'!$A$5:$CL$846,65,0),2)</f>
        <v>0</v>
      </c>
      <c r="BO344" s="32">
        <f>ROUND(VLOOKUP($B344,'3.ข้อมูลงบทดลองปัจจุบัน'!$A$5:$CL$846,66,0),2)</f>
        <v>0</v>
      </c>
      <c r="BP344" s="32">
        <f>ROUND(VLOOKUP($B344,'3.ข้อมูลงบทดลองปัจจุบัน'!$A$5:$CL$846,67,0),2)</f>
        <v>0</v>
      </c>
      <c r="BQ344" s="32">
        <f>ROUND(VLOOKUP($B344,'3.ข้อมูลงบทดลองปัจจุบัน'!$A$5:$CL$846,68,0),2)</f>
        <v>0</v>
      </c>
      <c r="BR344" s="32">
        <f>ROUND(VLOOKUP($B344,'3.ข้อมูลงบทดลองปัจจุบัน'!$A$5:$CL$846,69,0),2)</f>
        <v>0</v>
      </c>
      <c r="BS344" s="32">
        <f>ROUND(VLOOKUP($B344,'3.ข้อมูลงบทดลองปัจจุบัน'!$A$5:$CL$846,70,0),2)</f>
        <v>0</v>
      </c>
      <c r="BT344" s="32">
        <f>ROUND(VLOOKUP($B344,'3.ข้อมูลงบทดลองปัจจุบัน'!$A$5:$CL$846,71,0),2)</f>
        <v>0</v>
      </c>
      <c r="BU344" s="32">
        <f>ROUND(VLOOKUP($B344,'3.ข้อมูลงบทดลองปัจจุบัน'!$A$5:$CL$846,72,0),2)</f>
        <v>0</v>
      </c>
      <c r="BV344" s="32">
        <f>ROUND(VLOOKUP($B344,'3.ข้อมูลงบทดลองปัจจุบัน'!$A$5:$CL$846,73,0),2)</f>
        <v>0</v>
      </c>
      <c r="BW344" s="32">
        <f>ROUND(VLOOKUP($B344,'3.ข้อมูลงบทดลองปัจจุบัน'!$A$5:$CL$846,74,0),2)</f>
        <v>0</v>
      </c>
      <c r="BX344" s="32">
        <f>ROUND(VLOOKUP($B344,'3.ข้อมูลงบทดลองปัจจุบัน'!$A$5:$CL$846,75,0),2)</f>
        <v>0</v>
      </c>
      <c r="BY344" s="32">
        <f>ROUND(VLOOKUP($B344,'3.ข้อมูลงบทดลองปัจจุบัน'!$A$5:$CL$846,76,0),2)</f>
        <v>0</v>
      </c>
      <c r="BZ344" s="32">
        <f>ROUND(VLOOKUP($B344,'3.ข้อมูลงบทดลองปัจจุบัน'!$A$5:$CL$846,77,0),2)</f>
        <v>0</v>
      </c>
      <c r="CA344" s="32">
        <f>ROUND(VLOOKUP($B344,'3.ข้อมูลงบทดลองปัจจุบัน'!$A$5:$CL$846,78,0),2)</f>
        <v>0</v>
      </c>
      <c r="CB344" s="32">
        <f>ROUND(VLOOKUP($B344,'3.ข้อมูลงบทดลองปัจจุบัน'!$A$5:$CL$846,79,0),2)</f>
        <v>0</v>
      </c>
      <c r="CC344" s="32">
        <f>ROUND(VLOOKUP($B344,'3.ข้อมูลงบทดลองปัจจุบัน'!$A$5:$CL$846,80,0),2)</f>
        <v>0</v>
      </c>
      <c r="CD344" s="32">
        <f>ROUND(VLOOKUP($B344,'3.ข้อมูลงบทดลองปัจจุบัน'!$A$5:$CL$846,81,0),2)</f>
        <v>0</v>
      </c>
      <c r="CE344" s="32">
        <f>ROUND(VLOOKUP($B344,'3.ข้อมูลงบทดลองปัจจุบัน'!$A$5:$CL$846,82,0),2)</f>
        <v>0</v>
      </c>
      <c r="CF344" s="32">
        <f>ROUND(VLOOKUP($B344,'3.ข้อมูลงบทดลองปัจจุบัน'!$A$5:$CL$846,83,0),2)</f>
        <v>0</v>
      </c>
      <c r="CG344" s="32">
        <f>ROUND(VLOOKUP($B344,'3.ข้อมูลงบทดลองปัจจุบัน'!$A$5:$CL$846,84,0),2)</f>
        <v>0</v>
      </c>
      <c r="CH344" s="32">
        <f>ROUND(VLOOKUP($B344,'3.ข้อมูลงบทดลองปัจจุบัน'!$A$5:$CL$846,85,0),2)</f>
        <v>0</v>
      </c>
      <c r="CI344" s="32">
        <f>ROUND(VLOOKUP($B344,'3.ข้อมูลงบทดลองปัจจุบัน'!$A$5:$CL$846,86,0),2)</f>
        <v>0</v>
      </c>
      <c r="CJ344" s="32">
        <f>ROUND(VLOOKUP($B344,'3.ข้อมูลงบทดลองปัจจุบัน'!$A$5:$CL$846,87,0),2)</f>
        <v>0</v>
      </c>
      <c r="CK344" s="32">
        <f>ROUND(VLOOKUP($B344,'3.ข้อมูลงบทดลองปัจจุบัน'!$A$5:$CL$846,88,0),2)</f>
        <v>0</v>
      </c>
      <c r="CL344" s="32">
        <f>ROUND(VLOOKUP($B344,'3.ข้อมูลงบทดลองปัจจุบัน'!$A$5:$CL$846,89,0),2)</f>
        <v>0</v>
      </c>
      <c r="CM344" s="32">
        <f>ROUND(VLOOKUP($B344,'3.ข้อมูลงบทดลองปัจจุบัน'!$A$5:$CL$846,90,0),2)</f>
        <v>0</v>
      </c>
    </row>
    <row r="345" spans="1:91" x14ac:dyDescent="0.7">
      <c r="A345" s="119" t="s">
        <v>2332</v>
      </c>
      <c r="B345" s="101" t="s">
        <v>1149</v>
      </c>
      <c r="C345" s="120" t="s">
        <v>1150</v>
      </c>
      <c r="D345" s="32">
        <f>ROUND(VLOOKUP($B345,'3.ข้อมูลงบทดลองปัจจุบัน'!$A$5:$CL$846,3,0),2)</f>
        <v>10000</v>
      </c>
      <c r="E345" s="32">
        <f>ROUND(VLOOKUP($B345,'3.ข้อมูลงบทดลองปัจจุบัน'!$A$5:$CL$846,4,0),2)</f>
        <v>0</v>
      </c>
      <c r="F345" s="32">
        <f>ROUND(VLOOKUP($B345,'3.ข้อมูลงบทดลองปัจจุบัน'!$A$5:$CL$846,5,0),2)</f>
        <v>0</v>
      </c>
      <c r="G345" s="32">
        <f>ROUND(VLOOKUP($B345,'3.ข้อมูลงบทดลองปัจจุบัน'!$A$5:$CL$846,6,0),2)</f>
        <v>0</v>
      </c>
      <c r="H345" s="32">
        <f>ROUND(VLOOKUP($B345,'3.ข้อมูลงบทดลองปัจจุบัน'!$A$5:$CL$846,7,0),2)</f>
        <v>0</v>
      </c>
      <c r="I345" s="32">
        <f>ROUND(VLOOKUP($B345,'3.ข้อมูลงบทดลองปัจจุบัน'!$A$5:$CL$846,8,0),2)</f>
        <v>0</v>
      </c>
      <c r="J345" s="32">
        <f>ROUND(VLOOKUP($B345,'3.ข้อมูลงบทดลองปัจจุบัน'!$A$5:$CL$846,9,0),2)</f>
        <v>0</v>
      </c>
      <c r="K345" s="32">
        <f>ROUND(VLOOKUP($B345,'3.ข้อมูลงบทดลองปัจจุบัน'!$A$5:$CL$846,10,0),2)</f>
        <v>0</v>
      </c>
      <c r="L345" s="32">
        <f>ROUND(VLOOKUP($B345,'3.ข้อมูลงบทดลองปัจจุบัน'!$A$5:$CL$846,11,0),2)</f>
        <v>0</v>
      </c>
      <c r="M345" s="32">
        <f>ROUND(VLOOKUP($B345,'3.ข้อมูลงบทดลองปัจจุบัน'!$A$5:$CL$846,12,0),2)</f>
        <v>0</v>
      </c>
      <c r="N345" s="32">
        <f>ROUND(VLOOKUP($B345,'3.ข้อมูลงบทดลองปัจจุบัน'!$A$5:$CL$846,13,0),2)</f>
        <v>0</v>
      </c>
      <c r="O345" s="32">
        <f>ROUND(VLOOKUP($B345,'3.ข้อมูลงบทดลองปัจจุบัน'!$A$5:$CL$846,14,0),2)</f>
        <v>0</v>
      </c>
      <c r="P345" s="32">
        <f>ROUND(VLOOKUP($B345,'3.ข้อมูลงบทดลองปัจจุบัน'!$A$5:$CL$846,15,0),2)</f>
        <v>0</v>
      </c>
      <c r="Q345" s="32">
        <f>ROUND(VLOOKUP($B345,'3.ข้อมูลงบทดลองปัจจุบัน'!$A$5:$CL$846,16,0),2)</f>
        <v>0</v>
      </c>
      <c r="R345" s="32">
        <f>ROUND(VLOOKUP($B345,'3.ข้อมูลงบทดลองปัจจุบัน'!$A$5:$CL$846,17,0),2)</f>
        <v>0</v>
      </c>
      <c r="S345" s="32">
        <f>ROUND(VLOOKUP($B345,'3.ข้อมูลงบทดลองปัจจุบัน'!$A$5:$CL$846,18,0),2)</f>
        <v>0</v>
      </c>
      <c r="T345" s="32">
        <f>ROUND(VLOOKUP($B345,'3.ข้อมูลงบทดลองปัจจุบัน'!$A$5:$CL$846,19,0),2)</f>
        <v>0</v>
      </c>
      <c r="U345" s="32">
        <f>ROUND(VLOOKUP($B345,'3.ข้อมูลงบทดลองปัจจุบัน'!$A$5:$CL$846,20,0),2)</f>
        <v>0</v>
      </c>
      <c r="V345" s="32">
        <f>ROUND(VLOOKUP($B345,'3.ข้อมูลงบทดลองปัจจุบัน'!$A$5:$CL$846,21,0),2)</f>
        <v>0</v>
      </c>
      <c r="W345" s="32">
        <f>ROUND(VLOOKUP($B345,'3.ข้อมูลงบทดลองปัจจุบัน'!$A$5:$CL$846,22,0),2)</f>
        <v>0</v>
      </c>
      <c r="X345" s="32">
        <f>ROUND(VLOOKUP($B345,'3.ข้อมูลงบทดลองปัจจุบัน'!$A$5:$CL$846,23,0),2)</f>
        <v>0</v>
      </c>
      <c r="Y345" s="32">
        <f>ROUND(VLOOKUP($B345,'3.ข้อมูลงบทดลองปัจจุบัน'!$A$5:$CL$846,24,0),2)</f>
        <v>0</v>
      </c>
      <c r="Z345" s="32">
        <f>ROUND(VLOOKUP($B345,'3.ข้อมูลงบทดลองปัจจุบัน'!$A$5:$CL$846,25,0),2)</f>
        <v>0</v>
      </c>
      <c r="AA345" s="32">
        <f>ROUND(VLOOKUP($B345,'3.ข้อมูลงบทดลองปัจจุบัน'!$A$5:$CL$846,26,0),2)</f>
        <v>0</v>
      </c>
      <c r="AB345" s="32">
        <f>ROUND(VLOOKUP($B345,'3.ข้อมูลงบทดลองปัจจุบัน'!$A$5:$CL$846,27,0),2)</f>
        <v>0</v>
      </c>
      <c r="AC345" s="32">
        <f>ROUND(VLOOKUP($B345,'3.ข้อมูลงบทดลองปัจจุบัน'!$A$5:$CL$846,28,0),2)</f>
        <v>0</v>
      </c>
      <c r="AD345" s="32">
        <f>ROUND(VLOOKUP($B345,'3.ข้อมูลงบทดลองปัจจุบัน'!$A$5:$CL$846,29,0),2)</f>
        <v>0</v>
      </c>
      <c r="AE345" s="32">
        <f>ROUND(VLOOKUP($B345,'3.ข้อมูลงบทดลองปัจจุบัน'!$A$5:$CL$846,30,0),2)</f>
        <v>0</v>
      </c>
      <c r="AF345" s="32">
        <f>ROUND(VLOOKUP($B345,'3.ข้อมูลงบทดลองปัจจุบัน'!$A$5:$CL$846,31,0),2)</f>
        <v>0</v>
      </c>
      <c r="AG345" s="32">
        <f>ROUND(VLOOKUP($B345,'3.ข้อมูลงบทดลองปัจจุบัน'!$A$5:$CL$846,32,0),2)</f>
        <v>0</v>
      </c>
      <c r="AH345" s="32">
        <f>ROUND(VLOOKUP($B345,'3.ข้อมูลงบทดลองปัจจุบัน'!$A$5:$CL$846,33,0),2)</f>
        <v>0</v>
      </c>
      <c r="AI345" s="32">
        <f>ROUND(VLOOKUP($B345,'3.ข้อมูลงบทดลองปัจจุบัน'!$A$5:$CL$846,34,0),2)</f>
        <v>0</v>
      </c>
      <c r="AJ345" s="32">
        <f>ROUND(VLOOKUP($B345,'3.ข้อมูลงบทดลองปัจจุบัน'!$A$5:$CL$846,35,0),2)</f>
        <v>0</v>
      </c>
      <c r="AK345" s="32">
        <f>ROUND(VLOOKUP($B345,'3.ข้อมูลงบทดลองปัจจุบัน'!$A$5:$CL$846,36,0),2)</f>
        <v>0</v>
      </c>
      <c r="AL345" s="32">
        <f>ROUND(VLOOKUP($B345,'3.ข้อมูลงบทดลองปัจจุบัน'!$A$5:$CL$846,37,0),2)</f>
        <v>0</v>
      </c>
      <c r="AM345" s="32">
        <f>ROUND(VLOOKUP($B345,'3.ข้อมูลงบทดลองปัจจุบัน'!$A$5:$CL$846,38,0),2)</f>
        <v>0</v>
      </c>
      <c r="AN345" s="32">
        <f>ROUND(VLOOKUP($B345,'3.ข้อมูลงบทดลองปัจจุบัน'!$A$5:$CL$846,39,0),2)</f>
        <v>0</v>
      </c>
      <c r="AO345" s="32">
        <f>ROUND(VLOOKUP($B345,'3.ข้อมูลงบทดลองปัจจุบัน'!$A$5:$CL$846,40,0),2)</f>
        <v>0</v>
      </c>
      <c r="AP345" s="32">
        <f>ROUND(VLOOKUP($B345,'3.ข้อมูลงบทดลองปัจจุบัน'!$A$5:$CL$846,41,0),2)</f>
        <v>0</v>
      </c>
      <c r="AQ345" s="32">
        <f>ROUND(VLOOKUP($B345,'3.ข้อมูลงบทดลองปัจจุบัน'!$A$5:$CL$846,42,0),2)</f>
        <v>0</v>
      </c>
      <c r="AR345" s="32">
        <f>ROUND(VLOOKUP($B345,'3.ข้อมูลงบทดลองปัจจุบัน'!$A$5:$CL$846,43,0),2)</f>
        <v>0</v>
      </c>
      <c r="AS345" s="32">
        <f>ROUND(VLOOKUP($B345,'3.ข้อมูลงบทดลองปัจจุบัน'!$A$5:$CL$846,44,0),2)</f>
        <v>0</v>
      </c>
      <c r="AT345" s="32">
        <f>ROUND(VLOOKUP($B345,'3.ข้อมูลงบทดลองปัจจุบัน'!$A$5:$CL$846,45,0),2)</f>
        <v>0</v>
      </c>
      <c r="AU345" s="32">
        <f>ROUND(VLOOKUP($B345,'3.ข้อมูลงบทดลองปัจจุบัน'!$A$5:$CL$846,46,0),2)</f>
        <v>0</v>
      </c>
      <c r="AV345" s="32">
        <f>ROUND(VLOOKUP($B345,'3.ข้อมูลงบทดลองปัจจุบัน'!$A$5:$CL$846,47,0),2)</f>
        <v>0</v>
      </c>
      <c r="AW345" s="32">
        <f>ROUND(VLOOKUP($B345,'3.ข้อมูลงบทดลองปัจจุบัน'!$A$5:$CL$846,48,0),2)</f>
        <v>0</v>
      </c>
      <c r="AX345" s="32">
        <f>ROUND(VLOOKUP($B345,'3.ข้อมูลงบทดลองปัจจุบัน'!$A$5:$CL$846,49,0),2)</f>
        <v>0</v>
      </c>
      <c r="AY345" s="32">
        <f>ROUND(VLOOKUP($B345,'3.ข้อมูลงบทดลองปัจจุบัน'!$A$5:$CL$846,50,0),2)</f>
        <v>0</v>
      </c>
      <c r="AZ345" s="32">
        <f>ROUND(VLOOKUP($B345,'3.ข้อมูลงบทดลองปัจจุบัน'!$A$5:$CL$846,51,0),2)</f>
        <v>0</v>
      </c>
      <c r="BA345" s="32">
        <f>ROUND(VLOOKUP($B345,'3.ข้อมูลงบทดลองปัจจุบัน'!$A$5:$CL$846,52,0),2)</f>
        <v>0</v>
      </c>
      <c r="BB345" s="32">
        <f>ROUND(VLOOKUP($B345,'3.ข้อมูลงบทดลองปัจจุบัน'!$A$5:$CL$846,53,0),2)</f>
        <v>0</v>
      </c>
      <c r="BC345" s="32">
        <f>ROUND(VLOOKUP($B345,'3.ข้อมูลงบทดลองปัจจุบัน'!$A$5:$CL$846,54,0),2)</f>
        <v>0</v>
      </c>
      <c r="BD345" s="32">
        <f>ROUND(VLOOKUP($B345,'3.ข้อมูลงบทดลองปัจจุบัน'!$A$5:$CL$846,55,0),2)</f>
        <v>0</v>
      </c>
      <c r="BE345" s="32">
        <f>ROUND(VLOOKUP($B345,'3.ข้อมูลงบทดลองปัจจุบัน'!$A$5:$CL$846,56,0),2)</f>
        <v>0</v>
      </c>
      <c r="BF345" s="32">
        <f>ROUND(VLOOKUP($B345,'3.ข้อมูลงบทดลองปัจจุบัน'!$A$5:$CL$846,57,0),2)</f>
        <v>0</v>
      </c>
      <c r="BG345" s="32">
        <f>ROUND(VLOOKUP($B345,'3.ข้อมูลงบทดลองปัจจุบัน'!$A$5:$CL$846,58,0),2)</f>
        <v>0</v>
      </c>
      <c r="BH345" s="32">
        <f>ROUND(VLOOKUP($B345,'3.ข้อมูลงบทดลองปัจจุบัน'!$A$5:$CL$846,59,0),2)</f>
        <v>0</v>
      </c>
      <c r="BI345" s="32">
        <f>ROUND(VLOOKUP($B345,'3.ข้อมูลงบทดลองปัจจุบัน'!$A$5:$CL$846,60,0),2)</f>
        <v>0</v>
      </c>
      <c r="BJ345" s="32">
        <f>ROUND(VLOOKUP($B345,'3.ข้อมูลงบทดลองปัจจุบัน'!$A$5:$CL$846,61,0),2)</f>
        <v>0</v>
      </c>
      <c r="BK345" s="32">
        <f>ROUND(VLOOKUP($B345,'3.ข้อมูลงบทดลองปัจจุบัน'!$A$5:$CL$846,62,0),2)</f>
        <v>0</v>
      </c>
      <c r="BL345" s="32">
        <f>ROUND(VLOOKUP($B345,'3.ข้อมูลงบทดลองปัจจุบัน'!$A$5:$CL$846,63,0),2)</f>
        <v>0</v>
      </c>
      <c r="BM345" s="32">
        <f>ROUND(VLOOKUP($B345,'3.ข้อมูลงบทดลองปัจจุบัน'!$A$5:$CL$846,64,0),2)</f>
        <v>414043</v>
      </c>
      <c r="BN345" s="32">
        <f>ROUND(VLOOKUP($B345,'3.ข้อมูลงบทดลองปัจจุบัน'!$A$5:$CL$846,65,0),2)</f>
        <v>0</v>
      </c>
      <c r="BO345" s="32">
        <f>ROUND(VLOOKUP($B345,'3.ข้อมูลงบทดลองปัจจุบัน'!$A$5:$CL$846,66,0),2)</f>
        <v>0</v>
      </c>
      <c r="BP345" s="32">
        <f>ROUND(VLOOKUP($B345,'3.ข้อมูลงบทดลองปัจจุบัน'!$A$5:$CL$846,67,0),2)</f>
        <v>0</v>
      </c>
      <c r="BQ345" s="32">
        <f>ROUND(VLOOKUP($B345,'3.ข้อมูลงบทดลองปัจจุบัน'!$A$5:$CL$846,68,0),2)</f>
        <v>0</v>
      </c>
      <c r="BR345" s="32">
        <f>ROUND(VLOOKUP($B345,'3.ข้อมูลงบทดลองปัจจุบัน'!$A$5:$CL$846,69,0),2)</f>
        <v>0</v>
      </c>
      <c r="BS345" s="32">
        <f>ROUND(VLOOKUP($B345,'3.ข้อมูลงบทดลองปัจจุบัน'!$A$5:$CL$846,70,0),2)</f>
        <v>0</v>
      </c>
      <c r="BT345" s="32">
        <f>ROUND(VLOOKUP($B345,'3.ข้อมูลงบทดลองปัจจุบัน'!$A$5:$CL$846,71,0),2)</f>
        <v>0</v>
      </c>
      <c r="BU345" s="32">
        <f>ROUND(VLOOKUP($B345,'3.ข้อมูลงบทดลองปัจจุบัน'!$A$5:$CL$846,72,0),2)</f>
        <v>0</v>
      </c>
      <c r="BV345" s="32">
        <f>ROUND(VLOOKUP($B345,'3.ข้อมูลงบทดลองปัจจุบัน'!$A$5:$CL$846,73,0),2)</f>
        <v>0</v>
      </c>
      <c r="BW345" s="32">
        <f>ROUND(VLOOKUP($B345,'3.ข้อมูลงบทดลองปัจจุบัน'!$A$5:$CL$846,74,0),2)</f>
        <v>0</v>
      </c>
      <c r="BX345" s="32">
        <f>ROUND(VLOOKUP($B345,'3.ข้อมูลงบทดลองปัจจุบัน'!$A$5:$CL$846,75,0),2)</f>
        <v>0</v>
      </c>
      <c r="BY345" s="32">
        <f>ROUND(VLOOKUP($B345,'3.ข้อมูลงบทดลองปัจจุบัน'!$A$5:$CL$846,76,0),2)</f>
        <v>0</v>
      </c>
      <c r="BZ345" s="32">
        <f>ROUND(VLOOKUP($B345,'3.ข้อมูลงบทดลองปัจจุบัน'!$A$5:$CL$846,77,0),2)</f>
        <v>0</v>
      </c>
      <c r="CA345" s="32">
        <f>ROUND(VLOOKUP($B345,'3.ข้อมูลงบทดลองปัจจุบัน'!$A$5:$CL$846,78,0),2)</f>
        <v>0</v>
      </c>
      <c r="CB345" s="32">
        <f>ROUND(VLOOKUP($B345,'3.ข้อมูลงบทดลองปัจจุบัน'!$A$5:$CL$846,79,0),2)</f>
        <v>0</v>
      </c>
      <c r="CC345" s="32">
        <f>ROUND(VLOOKUP($B345,'3.ข้อมูลงบทดลองปัจจุบัน'!$A$5:$CL$846,80,0),2)</f>
        <v>0</v>
      </c>
      <c r="CD345" s="32">
        <f>ROUND(VLOOKUP($B345,'3.ข้อมูลงบทดลองปัจจุบัน'!$A$5:$CL$846,81,0),2)</f>
        <v>0</v>
      </c>
      <c r="CE345" s="32">
        <f>ROUND(VLOOKUP($B345,'3.ข้อมูลงบทดลองปัจจุบัน'!$A$5:$CL$846,82,0),2)</f>
        <v>0</v>
      </c>
      <c r="CF345" s="32">
        <f>ROUND(VLOOKUP($B345,'3.ข้อมูลงบทดลองปัจจุบัน'!$A$5:$CL$846,83,0),2)</f>
        <v>0</v>
      </c>
      <c r="CG345" s="32">
        <f>ROUND(VLOOKUP($B345,'3.ข้อมูลงบทดลองปัจจุบัน'!$A$5:$CL$846,84,0),2)</f>
        <v>0</v>
      </c>
      <c r="CH345" s="32">
        <f>ROUND(VLOOKUP($B345,'3.ข้อมูลงบทดลองปัจจุบัน'!$A$5:$CL$846,85,0),2)</f>
        <v>0</v>
      </c>
      <c r="CI345" s="32">
        <f>ROUND(VLOOKUP($B345,'3.ข้อมูลงบทดลองปัจจุบัน'!$A$5:$CL$846,86,0),2)</f>
        <v>0</v>
      </c>
      <c r="CJ345" s="32">
        <f>ROUND(VLOOKUP($B345,'3.ข้อมูลงบทดลองปัจจุบัน'!$A$5:$CL$846,87,0),2)</f>
        <v>0</v>
      </c>
      <c r="CK345" s="32">
        <f>ROUND(VLOOKUP($B345,'3.ข้อมูลงบทดลองปัจจุบัน'!$A$5:$CL$846,88,0),2)</f>
        <v>0</v>
      </c>
      <c r="CL345" s="32">
        <f>ROUND(VLOOKUP($B345,'3.ข้อมูลงบทดลองปัจจุบัน'!$A$5:$CL$846,89,0),2)</f>
        <v>0</v>
      </c>
      <c r="CM345" s="32">
        <f>ROUND(VLOOKUP($B345,'3.ข้อมูลงบทดลองปัจจุบัน'!$A$5:$CL$846,90,0),2)</f>
        <v>0</v>
      </c>
    </row>
    <row r="346" spans="1:91" x14ac:dyDescent="0.7">
      <c r="A346" s="119" t="s">
        <v>2332</v>
      </c>
      <c r="B346" s="101" t="s">
        <v>602</v>
      </c>
      <c r="C346" s="120" t="s">
        <v>603</v>
      </c>
      <c r="D346" s="32">
        <f>ROUND(VLOOKUP($B346,'3.ข้อมูลงบทดลองปัจจุบัน'!$A$5:$CL$846,3,0),2)</f>
        <v>62361139.060000002</v>
      </c>
      <c r="E346" s="32">
        <f>ROUND(VLOOKUP($B346,'3.ข้อมูลงบทดลองปัจจุบัน'!$A$5:$CL$846,4,0),2)</f>
        <v>0</v>
      </c>
      <c r="F346" s="32">
        <f>ROUND(VLOOKUP($B346,'3.ข้อมูลงบทดลองปัจจุบัน'!$A$5:$CL$846,5,0),2)</f>
        <v>0</v>
      </c>
      <c r="G346" s="32">
        <f>ROUND(VLOOKUP($B346,'3.ข้อมูลงบทดลองปัจจุบัน'!$A$5:$CL$846,6,0),2)</f>
        <v>0</v>
      </c>
      <c r="H346" s="32">
        <f>ROUND(VLOOKUP($B346,'3.ข้อมูลงบทดลองปัจจุบัน'!$A$5:$CL$846,7,0),2)</f>
        <v>0</v>
      </c>
      <c r="I346" s="32">
        <f>ROUND(VLOOKUP($B346,'3.ข้อมูลงบทดลองปัจจุบัน'!$A$5:$CL$846,8,0),2)</f>
        <v>0</v>
      </c>
      <c r="J346" s="32">
        <f>ROUND(VLOOKUP($B346,'3.ข้อมูลงบทดลองปัจจุบัน'!$A$5:$CL$846,9,0),2)</f>
        <v>0</v>
      </c>
      <c r="K346" s="32">
        <f>ROUND(VLOOKUP($B346,'3.ข้อมูลงบทดลองปัจจุบัน'!$A$5:$CL$846,10,0),2)</f>
        <v>0</v>
      </c>
      <c r="L346" s="32">
        <f>ROUND(VLOOKUP($B346,'3.ข้อมูลงบทดลองปัจจุบัน'!$A$5:$CL$846,11,0),2)</f>
        <v>0</v>
      </c>
      <c r="M346" s="32">
        <f>ROUND(VLOOKUP($B346,'3.ข้อมูลงบทดลองปัจจุบัน'!$A$5:$CL$846,12,0),2)</f>
        <v>0</v>
      </c>
      <c r="N346" s="32">
        <f>ROUND(VLOOKUP($B346,'3.ข้อมูลงบทดลองปัจจุบัน'!$A$5:$CL$846,13,0),2)</f>
        <v>0</v>
      </c>
      <c r="O346" s="32">
        <f>ROUND(VLOOKUP($B346,'3.ข้อมูลงบทดลองปัจจุบัน'!$A$5:$CL$846,14,0),2)</f>
        <v>0</v>
      </c>
      <c r="P346" s="32">
        <f>ROUND(VLOOKUP($B346,'3.ข้อมูลงบทดลองปัจจุบัน'!$A$5:$CL$846,15,0),2)</f>
        <v>0</v>
      </c>
      <c r="Q346" s="32">
        <f>ROUND(VLOOKUP($B346,'3.ข้อมูลงบทดลองปัจจุบัน'!$A$5:$CL$846,16,0),2)</f>
        <v>0</v>
      </c>
      <c r="R346" s="32">
        <f>ROUND(VLOOKUP($B346,'3.ข้อมูลงบทดลองปัจจุบัน'!$A$5:$CL$846,17,0),2)</f>
        <v>0</v>
      </c>
      <c r="S346" s="32">
        <f>ROUND(VLOOKUP($B346,'3.ข้อมูลงบทดลองปัจจุบัน'!$A$5:$CL$846,18,0),2)</f>
        <v>0</v>
      </c>
      <c r="T346" s="32">
        <f>ROUND(VLOOKUP($B346,'3.ข้อมูลงบทดลองปัจจุบัน'!$A$5:$CL$846,19,0),2)</f>
        <v>0</v>
      </c>
      <c r="U346" s="32">
        <f>ROUND(VLOOKUP($B346,'3.ข้อมูลงบทดลองปัจจุบัน'!$A$5:$CL$846,20,0),2)</f>
        <v>0</v>
      </c>
      <c r="V346" s="32">
        <f>ROUND(VLOOKUP($B346,'3.ข้อมูลงบทดลองปัจจุบัน'!$A$5:$CL$846,21,0),2)</f>
        <v>0</v>
      </c>
      <c r="W346" s="32">
        <f>ROUND(VLOOKUP($B346,'3.ข้อมูลงบทดลองปัจจุบัน'!$A$5:$CL$846,22,0),2)</f>
        <v>0</v>
      </c>
      <c r="X346" s="32">
        <f>ROUND(VLOOKUP($B346,'3.ข้อมูลงบทดลองปัจจุบัน'!$A$5:$CL$846,23,0),2)</f>
        <v>0</v>
      </c>
      <c r="Y346" s="32">
        <f>ROUND(VLOOKUP($B346,'3.ข้อมูลงบทดลองปัจจุบัน'!$A$5:$CL$846,24,0),2)</f>
        <v>0</v>
      </c>
      <c r="Z346" s="32">
        <f>ROUND(VLOOKUP($B346,'3.ข้อมูลงบทดลองปัจจุบัน'!$A$5:$CL$846,25,0),2)</f>
        <v>0</v>
      </c>
      <c r="AA346" s="32">
        <f>ROUND(VLOOKUP($B346,'3.ข้อมูลงบทดลองปัจจุบัน'!$A$5:$CL$846,26,0),2)</f>
        <v>0</v>
      </c>
      <c r="AB346" s="32">
        <f>ROUND(VLOOKUP($B346,'3.ข้อมูลงบทดลองปัจจุบัน'!$A$5:$CL$846,27,0),2)</f>
        <v>0</v>
      </c>
      <c r="AC346" s="32">
        <f>ROUND(VLOOKUP($B346,'3.ข้อมูลงบทดลองปัจจุบัน'!$A$5:$CL$846,28,0),2)</f>
        <v>0</v>
      </c>
      <c r="AD346" s="32">
        <f>ROUND(VLOOKUP($B346,'3.ข้อมูลงบทดลองปัจจุบัน'!$A$5:$CL$846,29,0),2)</f>
        <v>0</v>
      </c>
      <c r="AE346" s="32">
        <f>ROUND(VLOOKUP($B346,'3.ข้อมูลงบทดลองปัจจุบัน'!$A$5:$CL$846,30,0),2)</f>
        <v>0</v>
      </c>
      <c r="AF346" s="32">
        <f>ROUND(VLOOKUP($B346,'3.ข้อมูลงบทดลองปัจจุบัน'!$A$5:$CL$846,31,0),2)</f>
        <v>0</v>
      </c>
      <c r="AG346" s="32">
        <f>ROUND(VLOOKUP($B346,'3.ข้อมูลงบทดลองปัจจุบัน'!$A$5:$CL$846,32,0),2)</f>
        <v>0</v>
      </c>
      <c r="AH346" s="32">
        <f>ROUND(VLOOKUP($B346,'3.ข้อมูลงบทดลองปัจจุบัน'!$A$5:$CL$846,33,0),2)</f>
        <v>0</v>
      </c>
      <c r="AI346" s="32">
        <f>ROUND(VLOOKUP($B346,'3.ข้อมูลงบทดลองปัจจุบัน'!$A$5:$CL$846,34,0),2)</f>
        <v>0</v>
      </c>
      <c r="AJ346" s="32">
        <f>ROUND(VLOOKUP($B346,'3.ข้อมูลงบทดลองปัจจุบัน'!$A$5:$CL$846,35,0),2)</f>
        <v>0</v>
      </c>
      <c r="AK346" s="32">
        <f>ROUND(VLOOKUP($B346,'3.ข้อมูลงบทดลองปัจจุบัน'!$A$5:$CL$846,36,0),2)</f>
        <v>0</v>
      </c>
      <c r="AL346" s="32">
        <f>ROUND(VLOOKUP($B346,'3.ข้อมูลงบทดลองปัจจุบัน'!$A$5:$CL$846,37,0),2)</f>
        <v>0</v>
      </c>
      <c r="AM346" s="32">
        <f>ROUND(VLOOKUP($B346,'3.ข้อมูลงบทดลองปัจจุบัน'!$A$5:$CL$846,38,0),2)</f>
        <v>0</v>
      </c>
      <c r="AN346" s="32">
        <f>ROUND(VLOOKUP($B346,'3.ข้อมูลงบทดลองปัจจุบัน'!$A$5:$CL$846,39,0),2)</f>
        <v>0</v>
      </c>
      <c r="AO346" s="32">
        <f>ROUND(VLOOKUP($B346,'3.ข้อมูลงบทดลองปัจจุบัน'!$A$5:$CL$846,40,0),2)</f>
        <v>0</v>
      </c>
      <c r="AP346" s="32">
        <f>ROUND(VLOOKUP($B346,'3.ข้อมูลงบทดลองปัจจุบัน'!$A$5:$CL$846,41,0),2)</f>
        <v>0</v>
      </c>
      <c r="AQ346" s="32">
        <f>ROUND(VLOOKUP($B346,'3.ข้อมูลงบทดลองปัจจุบัน'!$A$5:$CL$846,42,0),2)</f>
        <v>0</v>
      </c>
      <c r="AR346" s="32">
        <f>ROUND(VLOOKUP($B346,'3.ข้อมูลงบทดลองปัจจุบัน'!$A$5:$CL$846,43,0),2)</f>
        <v>0</v>
      </c>
      <c r="AS346" s="32">
        <f>ROUND(VLOOKUP($B346,'3.ข้อมูลงบทดลองปัจจุบัน'!$A$5:$CL$846,44,0),2)</f>
        <v>0</v>
      </c>
      <c r="AT346" s="32">
        <f>ROUND(VLOOKUP($B346,'3.ข้อมูลงบทดลองปัจจุบัน'!$A$5:$CL$846,45,0),2)</f>
        <v>0</v>
      </c>
      <c r="AU346" s="32">
        <f>ROUND(VLOOKUP($B346,'3.ข้อมูลงบทดลองปัจจุบัน'!$A$5:$CL$846,46,0),2)</f>
        <v>0</v>
      </c>
      <c r="AV346" s="32">
        <f>ROUND(VLOOKUP($B346,'3.ข้อมูลงบทดลองปัจจุบัน'!$A$5:$CL$846,47,0),2)</f>
        <v>0</v>
      </c>
      <c r="AW346" s="32">
        <f>ROUND(VLOOKUP($B346,'3.ข้อมูลงบทดลองปัจจุบัน'!$A$5:$CL$846,48,0),2)</f>
        <v>0</v>
      </c>
      <c r="AX346" s="32">
        <f>ROUND(VLOOKUP($B346,'3.ข้อมูลงบทดลองปัจจุบัน'!$A$5:$CL$846,49,0),2)</f>
        <v>0</v>
      </c>
      <c r="AY346" s="32">
        <f>ROUND(VLOOKUP($B346,'3.ข้อมูลงบทดลองปัจจุบัน'!$A$5:$CL$846,50,0),2)</f>
        <v>0</v>
      </c>
      <c r="AZ346" s="32">
        <f>ROUND(VLOOKUP($B346,'3.ข้อมูลงบทดลองปัจจุบัน'!$A$5:$CL$846,51,0),2)</f>
        <v>0</v>
      </c>
      <c r="BA346" s="32">
        <f>ROUND(VLOOKUP($B346,'3.ข้อมูลงบทดลองปัจจุบัน'!$A$5:$CL$846,52,0),2)</f>
        <v>0</v>
      </c>
      <c r="BB346" s="32">
        <f>ROUND(VLOOKUP($B346,'3.ข้อมูลงบทดลองปัจจุบัน'!$A$5:$CL$846,53,0),2)</f>
        <v>0</v>
      </c>
      <c r="BC346" s="32">
        <f>ROUND(VLOOKUP($B346,'3.ข้อมูลงบทดลองปัจจุบัน'!$A$5:$CL$846,54,0),2)</f>
        <v>0</v>
      </c>
      <c r="BD346" s="32">
        <f>ROUND(VLOOKUP($B346,'3.ข้อมูลงบทดลองปัจจุบัน'!$A$5:$CL$846,55,0),2)</f>
        <v>0</v>
      </c>
      <c r="BE346" s="32">
        <f>ROUND(VLOOKUP($B346,'3.ข้อมูลงบทดลองปัจจุบัน'!$A$5:$CL$846,56,0),2)</f>
        <v>0</v>
      </c>
      <c r="BF346" s="32">
        <f>ROUND(VLOOKUP($B346,'3.ข้อมูลงบทดลองปัจจุบัน'!$A$5:$CL$846,57,0),2)</f>
        <v>0</v>
      </c>
      <c r="BG346" s="32">
        <f>ROUND(VLOOKUP($B346,'3.ข้อมูลงบทดลองปัจจุบัน'!$A$5:$CL$846,58,0),2)</f>
        <v>0</v>
      </c>
      <c r="BH346" s="32">
        <f>ROUND(VLOOKUP($B346,'3.ข้อมูลงบทดลองปัจจุบัน'!$A$5:$CL$846,59,0),2)</f>
        <v>0</v>
      </c>
      <c r="BI346" s="32">
        <f>ROUND(VLOOKUP($B346,'3.ข้อมูลงบทดลองปัจจุบัน'!$A$5:$CL$846,60,0),2)</f>
        <v>0</v>
      </c>
      <c r="BJ346" s="32">
        <f>ROUND(VLOOKUP($B346,'3.ข้อมูลงบทดลองปัจจุบัน'!$A$5:$CL$846,61,0),2)</f>
        <v>0</v>
      </c>
      <c r="BK346" s="32">
        <f>ROUND(VLOOKUP($B346,'3.ข้อมูลงบทดลองปัจจุบัน'!$A$5:$CL$846,62,0),2)</f>
        <v>0</v>
      </c>
      <c r="BL346" s="32">
        <f>ROUND(VLOOKUP($B346,'3.ข้อมูลงบทดลองปัจจุบัน'!$A$5:$CL$846,63,0),2)</f>
        <v>0</v>
      </c>
      <c r="BM346" s="32">
        <f>ROUND(VLOOKUP($B346,'3.ข้อมูลงบทดลองปัจจุบัน'!$A$5:$CL$846,64,0),2)</f>
        <v>577331</v>
      </c>
      <c r="BN346" s="32">
        <f>ROUND(VLOOKUP($B346,'3.ข้อมูลงบทดลองปัจจุบัน'!$A$5:$CL$846,65,0),2)</f>
        <v>0</v>
      </c>
      <c r="BO346" s="32">
        <f>ROUND(VLOOKUP($B346,'3.ข้อมูลงบทดลองปัจจุบัน'!$A$5:$CL$846,66,0),2)</f>
        <v>0</v>
      </c>
      <c r="BP346" s="32">
        <f>ROUND(VLOOKUP($B346,'3.ข้อมูลงบทดลองปัจจุบัน'!$A$5:$CL$846,67,0),2)</f>
        <v>0</v>
      </c>
      <c r="BQ346" s="32">
        <f>ROUND(VLOOKUP($B346,'3.ข้อมูลงบทดลองปัจจุบัน'!$A$5:$CL$846,68,0),2)</f>
        <v>0</v>
      </c>
      <c r="BR346" s="32">
        <f>ROUND(VLOOKUP($B346,'3.ข้อมูลงบทดลองปัจจุบัน'!$A$5:$CL$846,69,0),2)</f>
        <v>0</v>
      </c>
      <c r="BS346" s="32">
        <f>ROUND(VLOOKUP($B346,'3.ข้อมูลงบทดลองปัจจุบัน'!$A$5:$CL$846,70,0),2)</f>
        <v>7342609.9299999997</v>
      </c>
      <c r="BT346" s="32">
        <f>ROUND(VLOOKUP($B346,'3.ข้อมูลงบทดลองปัจจุบัน'!$A$5:$CL$846,71,0),2)</f>
        <v>0</v>
      </c>
      <c r="BU346" s="32">
        <f>ROUND(VLOOKUP($B346,'3.ข้อมูลงบทดลองปัจจุบัน'!$A$5:$CL$846,72,0),2)</f>
        <v>0</v>
      </c>
      <c r="BV346" s="32">
        <f>ROUND(VLOOKUP($B346,'3.ข้อมูลงบทดลองปัจจุบัน'!$A$5:$CL$846,73,0),2)</f>
        <v>0</v>
      </c>
      <c r="BW346" s="32">
        <f>ROUND(VLOOKUP($B346,'3.ข้อมูลงบทดลองปัจจุบัน'!$A$5:$CL$846,74,0),2)</f>
        <v>0</v>
      </c>
      <c r="BX346" s="32">
        <f>ROUND(VLOOKUP($B346,'3.ข้อมูลงบทดลองปัจจุบัน'!$A$5:$CL$846,75,0),2)</f>
        <v>0</v>
      </c>
      <c r="BY346" s="32">
        <f>ROUND(VLOOKUP($B346,'3.ข้อมูลงบทดลองปัจจุบัน'!$A$5:$CL$846,76,0),2)</f>
        <v>0</v>
      </c>
      <c r="BZ346" s="32">
        <f>ROUND(VLOOKUP($B346,'3.ข้อมูลงบทดลองปัจจุบัน'!$A$5:$CL$846,77,0),2)</f>
        <v>0</v>
      </c>
      <c r="CA346" s="32">
        <f>ROUND(VLOOKUP($B346,'3.ข้อมูลงบทดลองปัจจุบัน'!$A$5:$CL$846,78,0),2)</f>
        <v>0</v>
      </c>
      <c r="CB346" s="32">
        <f>ROUND(VLOOKUP($B346,'3.ข้อมูลงบทดลองปัจจุบัน'!$A$5:$CL$846,79,0),2)</f>
        <v>0</v>
      </c>
      <c r="CC346" s="32">
        <f>ROUND(VLOOKUP($B346,'3.ข้อมูลงบทดลองปัจจุบัน'!$A$5:$CL$846,80,0),2)</f>
        <v>0</v>
      </c>
      <c r="CD346" s="32">
        <f>ROUND(VLOOKUP($B346,'3.ข้อมูลงบทดลองปัจจุบัน'!$A$5:$CL$846,81,0),2)</f>
        <v>0</v>
      </c>
      <c r="CE346" s="32">
        <f>ROUND(VLOOKUP($B346,'3.ข้อมูลงบทดลองปัจจุบัน'!$A$5:$CL$846,82,0),2)</f>
        <v>0</v>
      </c>
      <c r="CF346" s="32">
        <f>ROUND(VLOOKUP($B346,'3.ข้อมูลงบทดลองปัจจุบัน'!$A$5:$CL$846,83,0),2)</f>
        <v>0</v>
      </c>
      <c r="CG346" s="32">
        <f>ROUND(VLOOKUP($B346,'3.ข้อมูลงบทดลองปัจจุบัน'!$A$5:$CL$846,84,0),2)</f>
        <v>0</v>
      </c>
      <c r="CH346" s="32">
        <f>ROUND(VLOOKUP($B346,'3.ข้อมูลงบทดลองปัจจุบัน'!$A$5:$CL$846,85,0),2)</f>
        <v>0</v>
      </c>
      <c r="CI346" s="32">
        <f>ROUND(VLOOKUP($B346,'3.ข้อมูลงบทดลองปัจจุบัน'!$A$5:$CL$846,86,0),2)</f>
        <v>0</v>
      </c>
      <c r="CJ346" s="32">
        <f>ROUND(VLOOKUP($B346,'3.ข้อมูลงบทดลองปัจจุบัน'!$A$5:$CL$846,87,0),2)</f>
        <v>0</v>
      </c>
      <c r="CK346" s="32">
        <f>ROUND(VLOOKUP($B346,'3.ข้อมูลงบทดลองปัจจุบัน'!$A$5:$CL$846,88,0),2)</f>
        <v>0</v>
      </c>
      <c r="CL346" s="32">
        <f>ROUND(VLOOKUP($B346,'3.ข้อมูลงบทดลองปัจจุบัน'!$A$5:$CL$846,89,0),2)</f>
        <v>0</v>
      </c>
      <c r="CM346" s="32">
        <f>ROUND(VLOOKUP($B346,'3.ข้อมูลงบทดลองปัจจุบัน'!$A$5:$CL$846,90,0),2)</f>
        <v>0</v>
      </c>
    </row>
    <row r="347" spans="1:91" x14ac:dyDescent="0.7">
      <c r="A347" s="119" t="s">
        <v>2332</v>
      </c>
      <c r="B347" s="101" t="s">
        <v>604</v>
      </c>
      <c r="C347" s="120" t="s">
        <v>605</v>
      </c>
      <c r="D347" s="32">
        <f>ROUND(VLOOKUP($B347,'3.ข้อมูลงบทดลองปัจจุบัน'!$A$5:$CL$846,3,0),2)</f>
        <v>0</v>
      </c>
      <c r="E347" s="32">
        <f>ROUND(VLOOKUP($B347,'3.ข้อมูลงบทดลองปัจจุบัน'!$A$5:$CL$846,4,0),2)</f>
        <v>0</v>
      </c>
      <c r="F347" s="32">
        <f>ROUND(VLOOKUP($B347,'3.ข้อมูลงบทดลองปัจจุบัน'!$A$5:$CL$846,5,0),2)</f>
        <v>0</v>
      </c>
      <c r="G347" s="32">
        <f>ROUND(VLOOKUP($B347,'3.ข้อมูลงบทดลองปัจจุบัน'!$A$5:$CL$846,6,0),2)</f>
        <v>0</v>
      </c>
      <c r="H347" s="32">
        <f>ROUND(VLOOKUP($B347,'3.ข้อมูลงบทดลองปัจจุบัน'!$A$5:$CL$846,7,0),2)</f>
        <v>0</v>
      </c>
      <c r="I347" s="32">
        <f>ROUND(VLOOKUP($B347,'3.ข้อมูลงบทดลองปัจจุบัน'!$A$5:$CL$846,8,0),2)</f>
        <v>0</v>
      </c>
      <c r="J347" s="32">
        <f>ROUND(VLOOKUP($B347,'3.ข้อมูลงบทดลองปัจจุบัน'!$A$5:$CL$846,9,0),2)</f>
        <v>0</v>
      </c>
      <c r="K347" s="32">
        <f>ROUND(VLOOKUP($B347,'3.ข้อมูลงบทดลองปัจจุบัน'!$A$5:$CL$846,10,0),2)</f>
        <v>0</v>
      </c>
      <c r="L347" s="32">
        <f>ROUND(VLOOKUP($B347,'3.ข้อมูลงบทดลองปัจจุบัน'!$A$5:$CL$846,11,0),2)</f>
        <v>0</v>
      </c>
      <c r="M347" s="32">
        <f>ROUND(VLOOKUP($B347,'3.ข้อมูลงบทดลองปัจจุบัน'!$A$5:$CL$846,12,0),2)</f>
        <v>0</v>
      </c>
      <c r="N347" s="32">
        <f>ROUND(VLOOKUP($B347,'3.ข้อมูลงบทดลองปัจจุบัน'!$A$5:$CL$846,13,0),2)</f>
        <v>0</v>
      </c>
      <c r="O347" s="32">
        <f>ROUND(VLOOKUP($B347,'3.ข้อมูลงบทดลองปัจจุบัน'!$A$5:$CL$846,14,0),2)</f>
        <v>0</v>
      </c>
      <c r="P347" s="32">
        <f>ROUND(VLOOKUP($B347,'3.ข้อมูลงบทดลองปัจจุบัน'!$A$5:$CL$846,15,0),2)</f>
        <v>0</v>
      </c>
      <c r="Q347" s="32">
        <f>ROUND(VLOOKUP($B347,'3.ข้อมูลงบทดลองปัจจุบัน'!$A$5:$CL$846,16,0),2)</f>
        <v>0</v>
      </c>
      <c r="R347" s="32">
        <f>ROUND(VLOOKUP($B347,'3.ข้อมูลงบทดลองปัจจุบัน'!$A$5:$CL$846,17,0),2)</f>
        <v>0</v>
      </c>
      <c r="S347" s="32">
        <f>ROUND(VLOOKUP($B347,'3.ข้อมูลงบทดลองปัจจุบัน'!$A$5:$CL$846,18,0),2)</f>
        <v>0</v>
      </c>
      <c r="T347" s="32">
        <f>ROUND(VLOOKUP($B347,'3.ข้อมูลงบทดลองปัจจุบัน'!$A$5:$CL$846,19,0),2)</f>
        <v>0</v>
      </c>
      <c r="U347" s="32">
        <f>ROUND(VLOOKUP($B347,'3.ข้อมูลงบทดลองปัจจุบัน'!$A$5:$CL$846,20,0),2)</f>
        <v>0</v>
      </c>
      <c r="V347" s="32">
        <f>ROUND(VLOOKUP($B347,'3.ข้อมูลงบทดลองปัจจุบัน'!$A$5:$CL$846,21,0),2)</f>
        <v>0</v>
      </c>
      <c r="W347" s="32">
        <f>ROUND(VLOOKUP($B347,'3.ข้อมูลงบทดลองปัจจุบัน'!$A$5:$CL$846,22,0),2)</f>
        <v>0</v>
      </c>
      <c r="X347" s="32">
        <f>ROUND(VLOOKUP($B347,'3.ข้อมูลงบทดลองปัจจุบัน'!$A$5:$CL$846,23,0),2)</f>
        <v>0</v>
      </c>
      <c r="Y347" s="32">
        <f>ROUND(VLOOKUP($B347,'3.ข้อมูลงบทดลองปัจจุบัน'!$A$5:$CL$846,24,0),2)</f>
        <v>0</v>
      </c>
      <c r="Z347" s="32">
        <f>ROUND(VLOOKUP($B347,'3.ข้อมูลงบทดลองปัจจุบัน'!$A$5:$CL$846,25,0),2)</f>
        <v>0</v>
      </c>
      <c r="AA347" s="32">
        <f>ROUND(VLOOKUP($B347,'3.ข้อมูลงบทดลองปัจจุบัน'!$A$5:$CL$846,26,0),2)</f>
        <v>0</v>
      </c>
      <c r="AB347" s="32">
        <f>ROUND(VLOOKUP($B347,'3.ข้อมูลงบทดลองปัจจุบัน'!$A$5:$CL$846,27,0),2)</f>
        <v>0</v>
      </c>
      <c r="AC347" s="32">
        <f>ROUND(VLOOKUP($B347,'3.ข้อมูลงบทดลองปัจจุบัน'!$A$5:$CL$846,28,0),2)</f>
        <v>0</v>
      </c>
      <c r="AD347" s="32">
        <f>ROUND(VLOOKUP($B347,'3.ข้อมูลงบทดลองปัจจุบัน'!$A$5:$CL$846,29,0),2)</f>
        <v>0</v>
      </c>
      <c r="AE347" s="32">
        <f>ROUND(VLOOKUP($B347,'3.ข้อมูลงบทดลองปัจจุบัน'!$A$5:$CL$846,30,0),2)</f>
        <v>0</v>
      </c>
      <c r="AF347" s="32">
        <f>ROUND(VLOOKUP($B347,'3.ข้อมูลงบทดลองปัจจุบัน'!$A$5:$CL$846,31,0),2)</f>
        <v>0</v>
      </c>
      <c r="AG347" s="32">
        <f>ROUND(VLOOKUP($B347,'3.ข้อมูลงบทดลองปัจจุบัน'!$A$5:$CL$846,32,0),2)</f>
        <v>0</v>
      </c>
      <c r="AH347" s="32">
        <f>ROUND(VLOOKUP($B347,'3.ข้อมูลงบทดลองปัจจุบัน'!$A$5:$CL$846,33,0),2)</f>
        <v>0</v>
      </c>
      <c r="AI347" s="32">
        <f>ROUND(VLOOKUP($B347,'3.ข้อมูลงบทดลองปัจจุบัน'!$A$5:$CL$846,34,0),2)</f>
        <v>0</v>
      </c>
      <c r="AJ347" s="32">
        <f>ROUND(VLOOKUP($B347,'3.ข้อมูลงบทดลองปัจจุบัน'!$A$5:$CL$846,35,0),2)</f>
        <v>0</v>
      </c>
      <c r="AK347" s="32">
        <f>ROUND(VLOOKUP($B347,'3.ข้อมูลงบทดลองปัจจุบัน'!$A$5:$CL$846,36,0),2)</f>
        <v>0</v>
      </c>
      <c r="AL347" s="32">
        <f>ROUND(VLOOKUP($B347,'3.ข้อมูลงบทดลองปัจจุบัน'!$A$5:$CL$846,37,0),2)</f>
        <v>2368500</v>
      </c>
      <c r="AM347" s="32">
        <f>ROUND(VLOOKUP($B347,'3.ข้อมูลงบทดลองปัจจุบัน'!$A$5:$CL$846,38,0),2)</f>
        <v>0</v>
      </c>
      <c r="AN347" s="32">
        <f>ROUND(VLOOKUP($B347,'3.ข้อมูลงบทดลองปัจจุบัน'!$A$5:$CL$846,39,0),2)</f>
        <v>0</v>
      </c>
      <c r="AO347" s="32">
        <f>ROUND(VLOOKUP($B347,'3.ข้อมูลงบทดลองปัจจุบัน'!$A$5:$CL$846,40,0),2)</f>
        <v>0</v>
      </c>
      <c r="AP347" s="32">
        <f>ROUND(VLOOKUP($B347,'3.ข้อมูลงบทดลองปัจจุบัน'!$A$5:$CL$846,41,0),2)</f>
        <v>0</v>
      </c>
      <c r="AQ347" s="32">
        <f>ROUND(VLOOKUP($B347,'3.ข้อมูลงบทดลองปัจจุบัน'!$A$5:$CL$846,42,0),2)</f>
        <v>0</v>
      </c>
      <c r="AR347" s="32">
        <f>ROUND(VLOOKUP($B347,'3.ข้อมูลงบทดลองปัจจุบัน'!$A$5:$CL$846,43,0),2)</f>
        <v>0</v>
      </c>
      <c r="AS347" s="32">
        <f>ROUND(VLOOKUP($B347,'3.ข้อมูลงบทดลองปัจจุบัน'!$A$5:$CL$846,44,0),2)</f>
        <v>0</v>
      </c>
      <c r="AT347" s="32">
        <f>ROUND(VLOOKUP($B347,'3.ข้อมูลงบทดลองปัจจุบัน'!$A$5:$CL$846,45,0),2)</f>
        <v>0</v>
      </c>
      <c r="AU347" s="32">
        <f>ROUND(VLOOKUP($B347,'3.ข้อมูลงบทดลองปัจจุบัน'!$A$5:$CL$846,46,0),2)</f>
        <v>0</v>
      </c>
      <c r="AV347" s="32">
        <f>ROUND(VLOOKUP($B347,'3.ข้อมูลงบทดลองปัจจุบัน'!$A$5:$CL$846,47,0),2)</f>
        <v>0</v>
      </c>
      <c r="AW347" s="32">
        <f>ROUND(VLOOKUP($B347,'3.ข้อมูลงบทดลองปัจจุบัน'!$A$5:$CL$846,48,0),2)</f>
        <v>0</v>
      </c>
      <c r="AX347" s="32">
        <f>ROUND(VLOOKUP($B347,'3.ข้อมูลงบทดลองปัจจุบัน'!$A$5:$CL$846,49,0),2)</f>
        <v>0</v>
      </c>
      <c r="AY347" s="32">
        <f>ROUND(VLOOKUP($B347,'3.ข้อมูลงบทดลองปัจจุบัน'!$A$5:$CL$846,50,0),2)</f>
        <v>0</v>
      </c>
      <c r="AZ347" s="32">
        <f>ROUND(VLOOKUP($B347,'3.ข้อมูลงบทดลองปัจจุบัน'!$A$5:$CL$846,51,0),2)</f>
        <v>0</v>
      </c>
      <c r="BA347" s="32">
        <f>ROUND(VLOOKUP($B347,'3.ข้อมูลงบทดลองปัจจุบัน'!$A$5:$CL$846,52,0),2)</f>
        <v>0</v>
      </c>
      <c r="BB347" s="32">
        <f>ROUND(VLOOKUP($B347,'3.ข้อมูลงบทดลองปัจจุบัน'!$A$5:$CL$846,53,0),2)</f>
        <v>450600</v>
      </c>
      <c r="BC347" s="32">
        <f>ROUND(VLOOKUP($B347,'3.ข้อมูลงบทดลองปัจจุบัน'!$A$5:$CL$846,54,0),2)</f>
        <v>0</v>
      </c>
      <c r="BD347" s="32">
        <f>ROUND(VLOOKUP($B347,'3.ข้อมูลงบทดลองปัจจุบัน'!$A$5:$CL$846,55,0),2)</f>
        <v>0</v>
      </c>
      <c r="BE347" s="32">
        <f>ROUND(VLOOKUP($B347,'3.ข้อมูลงบทดลองปัจจุบัน'!$A$5:$CL$846,56,0),2)</f>
        <v>0</v>
      </c>
      <c r="BF347" s="32">
        <f>ROUND(VLOOKUP($B347,'3.ข้อมูลงบทดลองปัจจุบัน'!$A$5:$CL$846,57,0),2)</f>
        <v>0</v>
      </c>
      <c r="BG347" s="32">
        <f>ROUND(VLOOKUP($B347,'3.ข้อมูลงบทดลองปัจจุบัน'!$A$5:$CL$846,58,0),2)</f>
        <v>0</v>
      </c>
      <c r="BH347" s="32">
        <f>ROUND(VLOOKUP($B347,'3.ข้อมูลงบทดลองปัจจุบัน'!$A$5:$CL$846,59,0),2)</f>
        <v>0</v>
      </c>
      <c r="BI347" s="32">
        <f>ROUND(VLOOKUP($B347,'3.ข้อมูลงบทดลองปัจจุบัน'!$A$5:$CL$846,60,0),2)</f>
        <v>0</v>
      </c>
      <c r="BJ347" s="32">
        <f>ROUND(VLOOKUP($B347,'3.ข้อมูลงบทดลองปัจจุบัน'!$A$5:$CL$846,61,0),2)</f>
        <v>0</v>
      </c>
      <c r="BK347" s="32">
        <f>ROUND(VLOOKUP($B347,'3.ข้อมูลงบทดลองปัจจุบัน'!$A$5:$CL$846,62,0),2)</f>
        <v>0</v>
      </c>
      <c r="BL347" s="32">
        <f>ROUND(VLOOKUP($B347,'3.ข้อมูลงบทดลองปัจจุบัน'!$A$5:$CL$846,63,0),2)</f>
        <v>0</v>
      </c>
      <c r="BM347" s="32">
        <f>ROUND(VLOOKUP($B347,'3.ข้อมูลงบทดลองปัจจุบัน'!$A$5:$CL$846,64,0),2)</f>
        <v>0</v>
      </c>
      <c r="BN347" s="32">
        <f>ROUND(VLOOKUP($B347,'3.ข้อมูลงบทดลองปัจจุบัน'!$A$5:$CL$846,65,0),2)</f>
        <v>0</v>
      </c>
      <c r="BO347" s="32">
        <f>ROUND(VLOOKUP($B347,'3.ข้อมูลงบทดลองปัจจุบัน'!$A$5:$CL$846,66,0),2)</f>
        <v>0</v>
      </c>
      <c r="BP347" s="32">
        <f>ROUND(VLOOKUP($B347,'3.ข้อมูลงบทดลองปัจจุบัน'!$A$5:$CL$846,67,0),2)</f>
        <v>0</v>
      </c>
      <c r="BQ347" s="32">
        <f>ROUND(VLOOKUP($B347,'3.ข้อมูลงบทดลองปัจจุบัน'!$A$5:$CL$846,68,0),2)</f>
        <v>0</v>
      </c>
      <c r="BR347" s="32">
        <f>ROUND(VLOOKUP($B347,'3.ข้อมูลงบทดลองปัจจุบัน'!$A$5:$CL$846,69,0),2)</f>
        <v>0</v>
      </c>
      <c r="BS347" s="32">
        <f>ROUND(VLOOKUP($B347,'3.ข้อมูลงบทดลองปัจจุบัน'!$A$5:$CL$846,70,0),2)</f>
        <v>0</v>
      </c>
      <c r="BT347" s="32">
        <f>ROUND(VLOOKUP($B347,'3.ข้อมูลงบทดลองปัจจุบัน'!$A$5:$CL$846,71,0),2)</f>
        <v>0</v>
      </c>
      <c r="BU347" s="32">
        <f>ROUND(VLOOKUP($B347,'3.ข้อมูลงบทดลองปัจจุบัน'!$A$5:$CL$846,72,0),2)</f>
        <v>0</v>
      </c>
      <c r="BV347" s="32">
        <f>ROUND(VLOOKUP($B347,'3.ข้อมูลงบทดลองปัจจุบัน'!$A$5:$CL$846,73,0),2)</f>
        <v>0</v>
      </c>
      <c r="BW347" s="32">
        <f>ROUND(VLOOKUP($B347,'3.ข้อมูลงบทดลองปัจจุบัน'!$A$5:$CL$846,74,0),2)</f>
        <v>0</v>
      </c>
      <c r="BX347" s="32">
        <f>ROUND(VLOOKUP($B347,'3.ข้อมูลงบทดลองปัจจุบัน'!$A$5:$CL$846,75,0),2)</f>
        <v>0</v>
      </c>
      <c r="BY347" s="32">
        <f>ROUND(VLOOKUP($B347,'3.ข้อมูลงบทดลองปัจจุบัน'!$A$5:$CL$846,76,0),2)</f>
        <v>0</v>
      </c>
      <c r="BZ347" s="32">
        <f>ROUND(VLOOKUP($B347,'3.ข้อมูลงบทดลองปัจจุบัน'!$A$5:$CL$846,77,0),2)</f>
        <v>0</v>
      </c>
      <c r="CA347" s="32">
        <f>ROUND(VLOOKUP($B347,'3.ข้อมูลงบทดลองปัจจุบัน'!$A$5:$CL$846,78,0),2)</f>
        <v>0</v>
      </c>
      <c r="CB347" s="32">
        <f>ROUND(VLOOKUP($B347,'3.ข้อมูลงบทดลองปัจจุบัน'!$A$5:$CL$846,79,0),2)</f>
        <v>0</v>
      </c>
      <c r="CC347" s="32">
        <f>ROUND(VLOOKUP($B347,'3.ข้อมูลงบทดลองปัจจุบัน'!$A$5:$CL$846,80,0),2)</f>
        <v>0</v>
      </c>
      <c r="CD347" s="32">
        <f>ROUND(VLOOKUP($B347,'3.ข้อมูลงบทดลองปัจจุบัน'!$A$5:$CL$846,81,0),2)</f>
        <v>0</v>
      </c>
      <c r="CE347" s="32">
        <f>ROUND(VLOOKUP($B347,'3.ข้อมูลงบทดลองปัจจุบัน'!$A$5:$CL$846,82,0),2)</f>
        <v>0</v>
      </c>
      <c r="CF347" s="32">
        <f>ROUND(VLOOKUP($B347,'3.ข้อมูลงบทดลองปัจจุบัน'!$A$5:$CL$846,83,0),2)</f>
        <v>0</v>
      </c>
      <c r="CG347" s="32">
        <f>ROUND(VLOOKUP($B347,'3.ข้อมูลงบทดลองปัจจุบัน'!$A$5:$CL$846,84,0),2)</f>
        <v>0</v>
      </c>
      <c r="CH347" s="32">
        <f>ROUND(VLOOKUP($B347,'3.ข้อมูลงบทดลองปัจจุบัน'!$A$5:$CL$846,85,0),2)</f>
        <v>0</v>
      </c>
      <c r="CI347" s="32">
        <f>ROUND(VLOOKUP($B347,'3.ข้อมูลงบทดลองปัจจุบัน'!$A$5:$CL$846,86,0),2)</f>
        <v>0</v>
      </c>
      <c r="CJ347" s="32">
        <f>ROUND(VLOOKUP($B347,'3.ข้อมูลงบทดลองปัจจุบัน'!$A$5:$CL$846,87,0),2)</f>
        <v>0</v>
      </c>
      <c r="CK347" s="32">
        <f>ROUND(VLOOKUP($B347,'3.ข้อมูลงบทดลองปัจจุบัน'!$A$5:$CL$846,88,0),2)</f>
        <v>0</v>
      </c>
      <c r="CL347" s="32">
        <f>ROUND(VLOOKUP($B347,'3.ข้อมูลงบทดลองปัจจุบัน'!$A$5:$CL$846,89,0),2)</f>
        <v>0</v>
      </c>
      <c r="CM347" s="32">
        <f>ROUND(VLOOKUP($B347,'3.ข้อมูลงบทดลองปัจจุบัน'!$A$5:$CL$846,90,0),2)</f>
        <v>0</v>
      </c>
    </row>
    <row r="348" spans="1:91" x14ac:dyDescent="0.7">
      <c r="A348" s="119" t="s">
        <v>2332</v>
      </c>
      <c r="B348" s="101" t="s">
        <v>606</v>
      </c>
      <c r="C348" s="120" t="s">
        <v>607</v>
      </c>
      <c r="D348" s="32">
        <f>ROUND(VLOOKUP($B348,'3.ข้อมูลงบทดลองปัจจุบัน'!$A$5:$CL$846,3,0),2)</f>
        <v>0</v>
      </c>
      <c r="E348" s="32">
        <f>ROUND(VLOOKUP($B348,'3.ข้อมูลงบทดลองปัจจุบัน'!$A$5:$CL$846,4,0),2)</f>
        <v>0</v>
      </c>
      <c r="F348" s="32">
        <f>ROUND(VLOOKUP($B348,'3.ข้อมูลงบทดลองปัจจุบัน'!$A$5:$CL$846,5,0),2)</f>
        <v>0</v>
      </c>
      <c r="G348" s="32">
        <f>ROUND(VLOOKUP($B348,'3.ข้อมูลงบทดลองปัจจุบัน'!$A$5:$CL$846,6,0),2)</f>
        <v>0</v>
      </c>
      <c r="H348" s="32">
        <f>ROUND(VLOOKUP($B348,'3.ข้อมูลงบทดลองปัจจุบัน'!$A$5:$CL$846,7,0),2)</f>
        <v>0</v>
      </c>
      <c r="I348" s="32">
        <f>ROUND(VLOOKUP($B348,'3.ข้อมูลงบทดลองปัจจุบัน'!$A$5:$CL$846,8,0),2)</f>
        <v>0</v>
      </c>
      <c r="J348" s="32">
        <f>ROUND(VLOOKUP($B348,'3.ข้อมูลงบทดลองปัจจุบัน'!$A$5:$CL$846,9,0),2)</f>
        <v>0</v>
      </c>
      <c r="K348" s="32">
        <f>ROUND(VLOOKUP($B348,'3.ข้อมูลงบทดลองปัจจุบัน'!$A$5:$CL$846,10,0),2)</f>
        <v>0</v>
      </c>
      <c r="L348" s="32">
        <f>ROUND(VLOOKUP($B348,'3.ข้อมูลงบทดลองปัจจุบัน'!$A$5:$CL$846,11,0),2)</f>
        <v>0</v>
      </c>
      <c r="M348" s="32">
        <f>ROUND(VLOOKUP($B348,'3.ข้อมูลงบทดลองปัจจุบัน'!$A$5:$CL$846,12,0),2)</f>
        <v>0</v>
      </c>
      <c r="N348" s="32">
        <f>ROUND(VLOOKUP($B348,'3.ข้อมูลงบทดลองปัจจุบัน'!$A$5:$CL$846,13,0),2)</f>
        <v>0</v>
      </c>
      <c r="O348" s="32">
        <f>ROUND(VLOOKUP($B348,'3.ข้อมูลงบทดลองปัจจุบัน'!$A$5:$CL$846,14,0),2)</f>
        <v>0</v>
      </c>
      <c r="P348" s="32">
        <f>ROUND(VLOOKUP($B348,'3.ข้อมูลงบทดลองปัจจุบัน'!$A$5:$CL$846,15,0),2)</f>
        <v>0</v>
      </c>
      <c r="Q348" s="32">
        <f>ROUND(VLOOKUP($B348,'3.ข้อมูลงบทดลองปัจจุบัน'!$A$5:$CL$846,16,0),2)</f>
        <v>0</v>
      </c>
      <c r="R348" s="32">
        <f>ROUND(VLOOKUP($B348,'3.ข้อมูลงบทดลองปัจจุบัน'!$A$5:$CL$846,17,0),2)</f>
        <v>0</v>
      </c>
      <c r="S348" s="32">
        <f>ROUND(VLOOKUP($B348,'3.ข้อมูลงบทดลองปัจจุบัน'!$A$5:$CL$846,18,0),2)</f>
        <v>0</v>
      </c>
      <c r="T348" s="32">
        <f>ROUND(VLOOKUP($B348,'3.ข้อมูลงบทดลองปัจจุบัน'!$A$5:$CL$846,19,0),2)</f>
        <v>0</v>
      </c>
      <c r="U348" s="32">
        <f>ROUND(VLOOKUP($B348,'3.ข้อมูลงบทดลองปัจจุบัน'!$A$5:$CL$846,20,0),2)</f>
        <v>0</v>
      </c>
      <c r="V348" s="32">
        <f>ROUND(VLOOKUP($B348,'3.ข้อมูลงบทดลองปัจจุบัน'!$A$5:$CL$846,21,0),2)</f>
        <v>0</v>
      </c>
      <c r="W348" s="32">
        <f>ROUND(VLOOKUP($B348,'3.ข้อมูลงบทดลองปัจจุบัน'!$A$5:$CL$846,22,0),2)</f>
        <v>0</v>
      </c>
      <c r="X348" s="32">
        <f>ROUND(VLOOKUP($B348,'3.ข้อมูลงบทดลองปัจจุบัน'!$A$5:$CL$846,23,0),2)</f>
        <v>0</v>
      </c>
      <c r="Y348" s="32">
        <f>ROUND(VLOOKUP($B348,'3.ข้อมูลงบทดลองปัจจุบัน'!$A$5:$CL$846,24,0),2)</f>
        <v>0</v>
      </c>
      <c r="Z348" s="32">
        <f>ROUND(VLOOKUP($B348,'3.ข้อมูลงบทดลองปัจจุบัน'!$A$5:$CL$846,25,0),2)</f>
        <v>0</v>
      </c>
      <c r="AA348" s="32">
        <f>ROUND(VLOOKUP($B348,'3.ข้อมูลงบทดลองปัจจุบัน'!$A$5:$CL$846,26,0),2)</f>
        <v>0</v>
      </c>
      <c r="AB348" s="32">
        <f>ROUND(VLOOKUP($B348,'3.ข้อมูลงบทดลองปัจจุบัน'!$A$5:$CL$846,27,0),2)</f>
        <v>0</v>
      </c>
      <c r="AC348" s="32">
        <f>ROUND(VLOOKUP($B348,'3.ข้อมูลงบทดลองปัจจุบัน'!$A$5:$CL$846,28,0),2)</f>
        <v>0</v>
      </c>
      <c r="AD348" s="32">
        <f>ROUND(VLOOKUP($B348,'3.ข้อมูลงบทดลองปัจจุบัน'!$A$5:$CL$846,29,0),2)</f>
        <v>0</v>
      </c>
      <c r="AE348" s="32">
        <f>ROUND(VLOOKUP($B348,'3.ข้อมูลงบทดลองปัจจุบัน'!$A$5:$CL$846,30,0),2)</f>
        <v>0</v>
      </c>
      <c r="AF348" s="32">
        <f>ROUND(VLOOKUP($B348,'3.ข้อมูลงบทดลองปัจจุบัน'!$A$5:$CL$846,31,0),2)</f>
        <v>0</v>
      </c>
      <c r="AG348" s="32">
        <f>ROUND(VLOOKUP($B348,'3.ข้อมูลงบทดลองปัจจุบัน'!$A$5:$CL$846,32,0),2)</f>
        <v>0</v>
      </c>
      <c r="AH348" s="32">
        <f>ROUND(VLOOKUP($B348,'3.ข้อมูลงบทดลองปัจจุบัน'!$A$5:$CL$846,33,0),2)</f>
        <v>0</v>
      </c>
      <c r="AI348" s="32">
        <f>ROUND(VLOOKUP($B348,'3.ข้อมูลงบทดลองปัจจุบัน'!$A$5:$CL$846,34,0),2)</f>
        <v>0</v>
      </c>
      <c r="AJ348" s="32">
        <f>ROUND(VLOOKUP($B348,'3.ข้อมูลงบทดลองปัจจุบัน'!$A$5:$CL$846,35,0),2)</f>
        <v>0</v>
      </c>
      <c r="AK348" s="32">
        <f>ROUND(VLOOKUP($B348,'3.ข้อมูลงบทดลองปัจจุบัน'!$A$5:$CL$846,36,0),2)</f>
        <v>0</v>
      </c>
      <c r="AL348" s="32">
        <f>ROUND(VLOOKUP($B348,'3.ข้อมูลงบทดลองปัจจุบัน'!$A$5:$CL$846,37,0),2)</f>
        <v>0</v>
      </c>
      <c r="AM348" s="32">
        <f>ROUND(VLOOKUP($B348,'3.ข้อมูลงบทดลองปัจจุบัน'!$A$5:$CL$846,38,0),2)</f>
        <v>0</v>
      </c>
      <c r="AN348" s="32">
        <f>ROUND(VLOOKUP($B348,'3.ข้อมูลงบทดลองปัจจุบัน'!$A$5:$CL$846,39,0),2)</f>
        <v>0</v>
      </c>
      <c r="AO348" s="32">
        <f>ROUND(VLOOKUP($B348,'3.ข้อมูลงบทดลองปัจจุบัน'!$A$5:$CL$846,40,0),2)</f>
        <v>0</v>
      </c>
      <c r="AP348" s="32">
        <f>ROUND(VLOOKUP($B348,'3.ข้อมูลงบทดลองปัจจุบัน'!$A$5:$CL$846,41,0),2)</f>
        <v>0</v>
      </c>
      <c r="AQ348" s="32">
        <f>ROUND(VLOOKUP($B348,'3.ข้อมูลงบทดลองปัจจุบัน'!$A$5:$CL$846,42,0),2)</f>
        <v>0</v>
      </c>
      <c r="AR348" s="32">
        <f>ROUND(VLOOKUP($B348,'3.ข้อมูลงบทดลองปัจจุบัน'!$A$5:$CL$846,43,0),2)</f>
        <v>0</v>
      </c>
      <c r="AS348" s="32">
        <f>ROUND(VLOOKUP($B348,'3.ข้อมูลงบทดลองปัจจุบัน'!$A$5:$CL$846,44,0),2)</f>
        <v>0</v>
      </c>
      <c r="AT348" s="32">
        <f>ROUND(VLOOKUP($B348,'3.ข้อมูลงบทดลองปัจจุบัน'!$A$5:$CL$846,45,0),2)</f>
        <v>0</v>
      </c>
      <c r="AU348" s="32">
        <f>ROUND(VLOOKUP($B348,'3.ข้อมูลงบทดลองปัจจุบัน'!$A$5:$CL$846,46,0),2)</f>
        <v>0</v>
      </c>
      <c r="AV348" s="32">
        <f>ROUND(VLOOKUP($B348,'3.ข้อมูลงบทดลองปัจจุบัน'!$A$5:$CL$846,47,0),2)</f>
        <v>0</v>
      </c>
      <c r="AW348" s="32">
        <f>ROUND(VLOOKUP($B348,'3.ข้อมูลงบทดลองปัจจุบัน'!$A$5:$CL$846,48,0),2)</f>
        <v>0</v>
      </c>
      <c r="AX348" s="32">
        <f>ROUND(VLOOKUP($B348,'3.ข้อมูลงบทดลองปัจจุบัน'!$A$5:$CL$846,49,0),2)</f>
        <v>0</v>
      </c>
      <c r="AY348" s="32">
        <f>ROUND(VLOOKUP($B348,'3.ข้อมูลงบทดลองปัจจุบัน'!$A$5:$CL$846,50,0),2)</f>
        <v>0</v>
      </c>
      <c r="AZ348" s="32">
        <f>ROUND(VLOOKUP($B348,'3.ข้อมูลงบทดลองปัจจุบัน'!$A$5:$CL$846,51,0),2)</f>
        <v>0</v>
      </c>
      <c r="BA348" s="32">
        <f>ROUND(VLOOKUP($B348,'3.ข้อมูลงบทดลองปัจจุบัน'!$A$5:$CL$846,52,0),2)</f>
        <v>0</v>
      </c>
      <c r="BB348" s="32">
        <f>ROUND(VLOOKUP($B348,'3.ข้อมูลงบทดลองปัจจุบัน'!$A$5:$CL$846,53,0),2)</f>
        <v>0</v>
      </c>
      <c r="BC348" s="32">
        <f>ROUND(VLOOKUP($B348,'3.ข้อมูลงบทดลองปัจจุบัน'!$A$5:$CL$846,54,0),2)</f>
        <v>0</v>
      </c>
      <c r="BD348" s="32">
        <f>ROUND(VLOOKUP($B348,'3.ข้อมูลงบทดลองปัจจุบัน'!$A$5:$CL$846,55,0),2)</f>
        <v>0</v>
      </c>
      <c r="BE348" s="32">
        <f>ROUND(VLOOKUP($B348,'3.ข้อมูลงบทดลองปัจจุบัน'!$A$5:$CL$846,56,0),2)</f>
        <v>0</v>
      </c>
      <c r="BF348" s="32">
        <f>ROUND(VLOOKUP($B348,'3.ข้อมูลงบทดลองปัจจุบัน'!$A$5:$CL$846,57,0),2)</f>
        <v>0</v>
      </c>
      <c r="BG348" s="32">
        <f>ROUND(VLOOKUP($B348,'3.ข้อมูลงบทดลองปัจจุบัน'!$A$5:$CL$846,58,0),2)</f>
        <v>0</v>
      </c>
      <c r="BH348" s="32">
        <f>ROUND(VLOOKUP($B348,'3.ข้อมูลงบทดลองปัจจุบัน'!$A$5:$CL$846,59,0),2)</f>
        <v>0</v>
      </c>
      <c r="BI348" s="32">
        <f>ROUND(VLOOKUP($B348,'3.ข้อมูลงบทดลองปัจจุบัน'!$A$5:$CL$846,60,0),2)</f>
        <v>0</v>
      </c>
      <c r="BJ348" s="32">
        <f>ROUND(VLOOKUP($B348,'3.ข้อมูลงบทดลองปัจจุบัน'!$A$5:$CL$846,61,0),2)</f>
        <v>0</v>
      </c>
      <c r="BK348" s="32">
        <f>ROUND(VLOOKUP($B348,'3.ข้อมูลงบทดลองปัจจุบัน'!$A$5:$CL$846,62,0),2)</f>
        <v>0</v>
      </c>
      <c r="BL348" s="32">
        <f>ROUND(VLOOKUP($B348,'3.ข้อมูลงบทดลองปัจจุบัน'!$A$5:$CL$846,63,0),2)</f>
        <v>0</v>
      </c>
      <c r="BM348" s="32">
        <f>ROUND(VLOOKUP($B348,'3.ข้อมูลงบทดลองปัจจุบัน'!$A$5:$CL$846,64,0),2)</f>
        <v>0</v>
      </c>
      <c r="BN348" s="32">
        <f>ROUND(VLOOKUP($B348,'3.ข้อมูลงบทดลองปัจจุบัน'!$A$5:$CL$846,65,0),2)</f>
        <v>0</v>
      </c>
      <c r="BO348" s="32">
        <f>ROUND(VLOOKUP($B348,'3.ข้อมูลงบทดลองปัจจุบัน'!$A$5:$CL$846,66,0),2)</f>
        <v>0</v>
      </c>
      <c r="BP348" s="32">
        <f>ROUND(VLOOKUP($B348,'3.ข้อมูลงบทดลองปัจจุบัน'!$A$5:$CL$846,67,0),2)</f>
        <v>0</v>
      </c>
      <c r="BQ348" s="32">
        <f>ROUND(VLOOKUP($B348,'3.ข้อมูลงบทดลองปัจจุบัน'!$A$5:$CL$846,68,0),2)</f>
        <v>0</v>
      </c>
      <c r="BR348" s="32">
        <f>ROUND(VLOOKUP($B348,'3.ข้อมูลงบทดลองปัจจุบัน'!$A$5:$CL$846,69,0),2)</f>
        <v>0</v>
      </c>
      <c r="BS348" s="32">
        <f>ROUND(VLOOKUP($B348,'3.ข้อมูลงบทดลองปัจจุบัน'!$A$5:$CL$846,70,0),2)</f>
        <v>0</v>
      </c>
      <c r="BT348" s="32">
        <f>ROUND(VLOOKUP($B348,'3.ข้อมูลงบทดลองปัจจุบัน'!$A$5:$CL$846,71,0),2)</f>
        <v>0</v>
      </c>
      <c r="BU348" s="32">
        <f>ROUND(VLOOKUP($B348,'3.ข้อมูลงบทดลองปัจจุบัน'!$A$5:$CL$846,72,0),2)</f>
        <v>0</v>
      </c>
      <c r="BV348" s="32">
        <f>ROUND(VLOOKUP($B348,'3.ข้อมูลงบทดลองปัจจุบัน'!$A$5:$CL$846,73,0),2)</f>
        <v>0</v>
      </c>
      <c r="BW348" s="32">
        <f>ROUND(VLOOKUP($B348,'3.ข้อมูลงบทดลองปัจจุบัน'!$A$5:$CL$846,74,0),2)</f>
        <v>0</v>
      </c>
      <c r="BX348" s="32">
        <f>ROUND(VLOOKUP($B348,'3.ข้อมูลงบทดลองปัจจุบัน'!$A$5:$CL$846,75,0),2)</f>
        <v>0</v>
      </c>
      <c r="BY348" s="32">
        <f>ROUND(VLOOKUP($B348,'3.ข้อมูลงบทดลองปัจจุบัน'!$A$5:$CL$846,76,0),2)</f>
        <v>0</v>
      </c>
      <c r="BZ348" s="32">
        <f>ROUND(VLOOKUP($B348,'3.ข้อมูลงบทดลองปัจจุบัน'!$A$5:$CL$846,77,0),2)</f>
        <v>0</v>
      </c>
      <c r="CA348" s="32">
        <f>ROUND(VLOOKUP($B348,'3.ข้อมูลงบทดลองปัจจุบัน'!$A$5:$CL$846,78,0),2)</f>
        <v>0</v>
      </c>
      <c r="CB348" s="32">
        <f>ROUND(VLOOKUP($B348,'3.ข้อมูลงบทดลองปัจจุบัน'!$A$5:$CL$846,79,0),2)</f>
        <v>0</v>
      </c>
      <c r="CC348" s="32">
        <f>ROUND(VLOOKUP($B348,'3.ข้อมูลงบทดลองปัจจุบัน'!$A$5:$CL$846,80,0),2)</f>
        <v>0</v>
      </c>
      <c r="CD348" s="32">
        <f>ROUND(VLOOKUP($B348,'3.ข้อมูลงบทดลองปัจจุบัน'!$A$5:$CL$846,81,0),2)</f>
        <v>0</v>
      </c>
      <c r="CE348" s="32">
        <f>ROUND(VLOOKUP($B348,'3.ข้อมูลงบทดลองปัจจุบัน'!$A$5:$CL$846,82,0),2)</f>
        <v>0</v>
      </c>
      <c r="CF348" s="32">
        <f>ROUND(VLOOKUP($B348,'3.ข้อมูลงบทดลองปัจจุบัน'!$A$5:$CL$846,83,0),2)</f>
        <v>0</v>
      </c>
      <c r="CG348" s="32">
        <f>ROUND(VLOOKUP($B348,'3.ข้อมูลงบทดลองปัจจุบัน'!$A$5:$CL$846,84,0),2)</f>
        <v>0</v>
      </c>
      <c r="CH348" s="32">
        <f>ROUND(VLOOKUP($B348,'3.ข้อมูลงบทดลองปัจจุบัน'!$A$5:$CL$846,85,0),2)</f>
        <v>0</v>
      </c>
      <c r="CI348" s="32">
        <f>ROUND(VLOOKUP($B348,'3.ข้อมูลงบทดลองปัจจุบัน'!$A$5:$CL$846,86,0),2)</f>
        <v>0</v>
      </c>
      <c r="CJ348" s="32">
        <f>ROUND(VLOOKUP($B348,'3.ข้อมูลงบทดลองปัจจุบัน'!$A$5:$CL$846,87,0),2)</f>
        <v>0</v>
      </c>
      <c r="CK348" s="32">
        <f>ROUND(VLOOKUP($B348,'3.ข้อมูลงบทดลองปัจจุบัน'!$A$5:$CL$846,88,0),2)</f>
        <v>0</v>
      </c>
      <c r="CL348" s="32">
        <f>ROUND(VLOOKUP($B348,'3.ข้อมูลงบทดลองปัจจุบัน'!$A$5:$CL$846,89,0),2)</f>
        <v>0</v>
      </c>
      <c r="CM348" s="32">
        <f>ROUND(VLOOKUP($B348,'3.ข้อมูลงบทดลองปัจจุบัน'!$A$5:$CL$846,90,0),2)</f>
        <v>0</v>
      </c>
    </row>
    <row r="349" spans="1:91" x14ac:dyDescent="0.7">
      <c r="A349" s="119" t="s">
        <v>2332</v>
      </c>
      <c r="B349" s="101" t="s">
        <v>1962</v>
      </c>
      <c r="C349" s="120" t="s">
        <v>1963</v>
      </c>
      <c r="D349" s="32">
        <f>ROUND(VLOOKUP($B349,'3.ข้อมูลงบทดลองปัจจุบัน'!$A$5:$CL$846,3,0),2)</f>
        <v>0</v>
      </c>
      <c r="E349" s="32">
        <f>ROUND(VLOOKUP($B349,'3.ข้อมูลงบทดลองปัจจุบัน'!$A$5:$CL$846,4,0),2)</f>
        <v>0</v>
      </c>
      <c r="F349" s="32">
        <f>ROUND(VLOOKUP($B349,'3.ข้อมูลงบทดลองปัจจุบัน'!$A$5:$CL$846,5,0),2)</f>
        <v>0</v>
      </c>
      <c r="G349" s="32">
        <f>ROUND(VLOOKUP($B349,'3.ข้อมูลงบทดลองปัจจุบัน'!$A$5:$CL$846,6,0),2)</f>
        <v>0</v>
      </c>
      <c r="H349" s="32">
        <f>ROUND(VLOOKUP($B349,'3.ข้อมูลงบทดลองปัจจุบัน'!$A$5:$CL$846,7,0),2)</f>
        <v>0</v>
      </c>
      <c r="I349" s="32">
        <f>ROUND(VLOOKUP($B349,'3.ข้อมูลงบทดลองปัจจุบัน'!$A$5:$CL$846,8,0),2)</f>
        <v>0</v>
      </c>
      <c r="J349" s="32">
        <f>ROUND(VLOOKUP($B349,'3.ข้อมูลงบทดลองปัจจุบัน'!$A$5:$CL$846,9,0),2)</f>
        <v>0</v>
      </c>
      <c r="K349" s="32">
        <f>ROUND(VLOOKUP($B349,'3.ข้อมูลงบทดลองปัจจุบัน'!$A$5:$CL$846,10,0),2)</f>
        <v>0</v>
      </c>
      <c r="L349" s="32">
        <f>ROUND(VLOOKUP($B349,'3.ข้อมูลงบทดลองปัจจุบัน'!$A$5:$CL$846,11,0),2)</f>
        <v>0</v>
      </c>
      <c r="M349" s="32">
        <f>ROUND(VLOOKUP($B349,'3.ข้อมูลงบทดลองปัจจุบัน'!$A$5:$CL$846,12,0),2)</f>
        <v>0</v>
      </c>
      <c r="N349" s="32">
        <f>ROUND(VLOOKUP($B349,'3.ข้อมูลงบทดลองปัจจุบัน'!$A$5:$CL$846,13,0),2)</f>
        <v>0</v>
      </c>
      <c r="O349" s="32">
        <f>ROUND(VLOOKUP($B349,'3.ข้อมูลงบทดลองปัจจุบัน'!$A$5:$CL$846,14,0),2)</f>
        <v>0</v>
      </c>
      <c r="P349" s="32">
        <f>ROUND(VLOOKUP($B349,'3.ข้อมูลงบทดลองปัจจุบัน'!$A$5:$CL$846,15,0),2)</f>
        <v>0</v>
      </c>
      <c r="Q349" s="32">
        <f>ROUND(VLOOKUP($B349,'3.ข้อมูลงบทดลองปัจจุบัน'!$A$5:$CL$846,16,0),2)</f>
        <v>0</v>
      </c>
      <c r="R349" s="32">
        <f>ROUND(VLOOKUP($B349,'3.ข้อมูลงบทดลองปัจจุบัน'!$A$5:$CL$846,17,0),2)</f>
        <v>0</v>
      </c>
      <c r="S349" s="32">
        <f>ROUND(VLOOKUP($B349,'3.ข้อมูลงบทดลองปัจจุบัน'!$A$5:$CL$846,18,0),2)</f>
        <v>0</v>
      </c>
      <c r="T349" s="32">
        <f>ROUND(VLOOKUP($B349,'3.ข้อมูลงบทดลองปัจจุบัน'!$A$5:$CL$846,19,0),2)</f>
        <v>0</v>
      </c>
      <c r="U349" s="32">
        <f>ROUND(VLOOKUP($B349,'3.ข้อมูลงบทดลองปัจจุบัน'!$A$5:$CL$846,20,0),2)</f>
        <v>0</v>
      </c>
      <c r="V349" s="32">
        <f>ROUND(VLOOKUP($B349,'3.ข้อมูลงบทดลองปัจจุบัน'!$A$5:$CL$846,21,0),2)</f>
        <v>0</v>
      </c>
      <c r="W349" s="32">
        <f>ROUND(VLOOKUP($B349,'3.ข้อมูลงบทดลองปัจจุบัน'!$A$5:$CL$846,22,0),2)</f>
        <v>0</v>
      </c>
      <c r="X349" s="32">
        <f>ROUND(VLOOKUP($B349,'3.ข้อมูลงบทดลองปัจจุบัน'!$A$5:$CL$846,23,0),2)</f>
        <v>0</v>
      </c>
      <c r="Y349" s="32">
        <f>ROUND(VLOOKUP($B349,'3.ข้อมูลงบทดลองปัจจุบัน'!$A$5:$CL$846,24,0),2)</f>
        <v>0</v>
      </c>
      <c r="Z349" s="32">
        <f>ROUND(VLOOKUP($B349,'3.ข้อมูลงบทดลองปัจจุบัน'!$A$5:$CL$846,25,0),2)</f>
        <v>0</v>
      </c>
      <c r="AA349" s="32">
        <f>ROUND(VLOOKUP($B349,'3.ข้อมูลงบทดลองปัจจุบัน'!$A$5:$CL$846,26,0),2)</f>
        <v>0</v>
      </c>
      <c r="AB349" s="32">
        <f>ROUND(VLOOKUP($B349,'3.ข้อมูลงบทดลองปัจจุบัน'!$A$5:$CL$846,27,0),2)</f>
        <v>0</v>
      </c>
      <c r="AC349" s="32">
        <f>ROUND(VLOOKUP($B349,'3.ข้อมูลงบทดลองปัจจุบัน'!$A$5:$CL$846,28,0),2)</f>
        <v>0</v>
      </c>
      <c r="AD349" s="32">
        <f>ROUND(VLOOKUP($B349,'3.ข้อมูลงบทดลองปัจจุบัน'!$A$5:$CL$846,29,0),2)</f>
        <v>0</v>
      </c>
      <c r="AE349" s="32">
        <f>ROUND(VLOOKUP($B349,'3.ข้อมูลงบทดลองปัจจุบัน'!$A$5:$CL$846,30,0),2)</f>
        <v>0</v>
      </c>
      <c r="AF349" s="32">
        <f>ROUND(VLOOKUP($B349,'3.ข้อมูลงบทดลองปัจจุบัน'!$A$5:$CL$846,31,0),2)</f>
        <v>0</v>
      </c>
      <c r="AG349" s="32">
        <f>ROUND(VLOOKUP($B349,'3.ข้อมูลงบทดลองปัจจุบัน'!$A$5:$CL$846,32,0),2)</f>
        <v>0</v>
      </c>
      <c r="AH349" s="32">
        <f>ROUND(VLOOKUP($B349,'3.ข้อมูลงบทดลองปัจจุบัน'!$A$5:$CL$846,33,0),2)</f>
        <v>0</v>
      </c>
      <c r="AI349" s="32">
        <f>ROUND(VLOOKUP($B349,'3.ข้อมูลงบทดลองปัจจุบัน'!$A$5:$CL$846,34,0),2)</f>
        <v>0</v>
      </c>
      <c r="AJ349" s="32">
        <f>ROUND(VLOOKUP($B349,'3.ข้อมูลงบทดลองปัจจุบัน'!$A$5:$CL$846,35,0),2)</f>
        <v>0</v>
      </c>
      <c r="AK349" s="32">
        <f>ROUND(VLOOKUP($B349,'3.ข้อมูลงบทดลองปัจจุบัน'!$A$5:$CL$846,36,0),2)</f>
        <v>0</v>
      </c>
      <c r="AL349" s="32">
        <f>ROUND(VLOOKUP($B349,'3.ข้อมูลงบทดลองปัจจุบัน'!$A$5:$CL$846,37,0),2)</f>
        <v>0</v>
      </c>
      <c r="AM349" s="32">
        <f>ROUND(VLOOKUP($B349,'3.ข้อมูลงบทดลองปัจจุบัน'!$A$5:$CL$846,38,0),2)</f>
        <v>0</v>
      </c>
      <c r="AN349" s="32">
        <f>ROUND(VLOOKUP($B349,'3.ข้อมูลงบทดลองปัจจุบัน'!$A$5:$CL$846,39,0),2)</f>
        <v>0</v>
      </c>
      <c r="AO349" s="32">
        <f>ROUND(VLOOKUP($B349,'3.ข้อมูลงบทดลองปัจจุบัน'!$A$5:$CL$846,40,0),2)</f>
        <v>0</v>
      </c>
      <c r="AP349" s="32">
        <f>ROUND(VLOOKUP($B349,'3.ข้อมูลงบทดลองปัจจุบัน'!$A$5:$CL$846,41,0),2)</f>
        <v>0</v>
      </c>
      <c r="AQ349" s="32">
        <f>ROUND(VLOOKUP($B349,'3.ข้อมูลงบทดลองปัจจุบัน'!$A$5:$CL$846,42,0),2)</f>
        <v>0</v>
      </c>
      <c r="AR349" s="32">
        <f>ROUND(VLOOKUP($B349,'3.ข้อมูลงบทดลองปัจจุบัน'!$A$5:$CL$846,43,0),2)</f>
        <v>0</v>
      </c>
      <c r="AS349" s="32">
        <f>ROUND(VLOOKUP($B349,'3.ข้อมูลงบทดลองปัจจุบัน'!$A$5:$CL$846,44,0),2)</f>
        <v>0</v>
      </c>
      <c r="AT349" s="32">
        <f>ROUND(VLOOKUP($B349,'3.ข้อมูลงบทดลองปัจจุบัน'!$A$5:$CL$846,45,0),2)</f>
        <v>0</v>
      </c>
      <c r="AU349" s="32">
        <f>ROUND(VLOOKUP($B349,'3.ข้อมูลงบทดลองปัจจุบัน'!$A$5:$CL$846,46,0),2)</f>
        <v>0</v>
      </c>
      <c r="AV349" s="32">
        <f>ROUND(VLOOKUP($B349,'3.ข้อมูลงบทดลองปัจจุบัน'!$A$5:$CL$846,47,0),2)</f>
        <v>0</v>
      </c>
      <c r="AW349" s="32">
        <f>ROUND(VLOOKUP($B349,'3.ข้อมูลงบทดลองปัจจุบัน'!$A$5:$CL$846,48,0),2)</f>
        <v>0</v>
      </c>
      <c r="AX349" s="32">
        <f>ROUND(VLOOKUP($B349,'3.ข้อมูลงบทดลองปัจจุบัน'!$A$5:$CL$846,49,0),2)</f>
        <v>0</v>
      </c>
      <c r="AY349" s="32">
        <f>ROUND(VLOOKUP($B349,'3.ข้อมูลงบทดลองปัจจุบัน'!$A$5:$CL$846,50,0),2)</f>
        <v>0</v>
      </c>
      <c r="AZ349" s="32">
        <f>ROUND(VLOOKUP($B349,'3.ข้อมูลงบทดลองปัจจุบัน'!$A$5:$CL$846,51,0),2)</f>
        <v>0</v>
      </c>
      <c r="BA349" s="32">
        <f>ROUND(VLOOKUP($B349,'3.ข้อมูลงบทดลองปัจจุบัน'!$A$5:$CL$846,52,0),2)</f>
        <v>0</v>
      </c>
      <c r="BB349" s="32">
        <f>ROUND(VLOOKUP($B349,'3.ข้อมูลงบทดลองปัจจุบัน'!$A$5:$CL$846,53,0),2)</f>
        <v>0</v>
      </c>
      <c r="BC349" s="32">
        <f>ROUND(VLOOKUP($B349,'3.ข้อมูลงบทดลองปัจจุบัน'!$A$5:$CL$846,54,0),2)</f>
        <v>0</v>
      </c>
      <c r="BD349" s="32">
        <f>ROUND(VLOOKUP($B349,'3.ข้อมูลงบทดลองปัจจุบัน'!$A$5:$CL$846,55,0),2)</f>
        <v>0</v>
      </c>
      <c r="BE349" s="32">
        <f>ROUND(VLOOKUP($B349,'3.ข้อมูลงบทดลองปัจจุบัน'!$A$5:$CL$846,56,0),2)</f>
        <v>0</v>
      </c>
      <c r="BF349" s="32">
        <f>ROUND(VLOOKUP($B349,'3.ข้อมูลงบทดลองปัจจุบัน'!$A$5:$CL$846,57,0),2)</f>
        <v>0</v>
      </c>
      <c r="BG349" s="32">
        <f>ROUND(VLOOKUP($B349,'3.ข้อมูลงบทดลองปัจจุบัน'!$A$5:$CL$846,58,0),2)</f>
        <v>0</v>
      </c>
      <c r="BH349" s="32">
        <f>ROUND(VLOOKUP($B349,'3.ข้อมูลงบทดลองปัจจุบัน'!$A$5:$CL$846,59,0),2)</f>
        <v>0</v>
      </c>
      <c r="BI349" s="32">
        <f>ROUND(VLOOKUP($B349,'3.ข้อมูลงบทดลองปัจจุบัน'!$A$5:$CL$846,60,0),2)</f>
        <v>0</v>
      </c>
      <c r="BJ349" s="32">
        <f>ROUND(VLOOKUP($B349,'3.ข้อมูลงบทดลองปัจจุบัน'!$A$5:$CL$846,61,0),2)</f>
        <v>0</v>
      </c>
      <c r="BK349" s="32">
        <f>ROUND(VLOOKUP($B349,'3.ข้อมูลงบทดลองปัจจุบัน'!$A$5:$CL$846,62,0),2)</f>
        <v>0</v>
      </c>
      <c r="BL349" s="32">
        <f>ROUND(VLOOKUP($B349,'3.ข้อมูลงบทดลองปัจจุบัน'!$A$5:$CL$846,63,0),2)</f>
        <v>0</v>
      </c>
      <c r="BM349" s="32">
        <f>ROUND(VLOOKUP($B349,'3.ข้อมูลงบทดลองปัจจุบัน'!$A$5:$CL$846,64,0),2)</f>
        <v>0</v>
      </c>
      <c r="BN349" s="32">
        <f>ROUND(VLOOKUP($B349,'3.ข้อมูลงบทดลองปัจจุบัน'!$A$5:$CL$846,65,0),2)</f>
        <v>0</v>
      </c>
      <c r="BO349" s="32">
        <f>ROUND(VLOOKUP($B349,'3.ข้อมูลงบทดลองปัจจุบัน'!$A$5:$CL$846,66,0),2)</f>
        <v>0</v>
      </c>
      <c r="BP349" s="32">
        <f>ROUND(VLOOKUP($B349,'3.ข้อมูลงบทดลองปัจจุบัน'!$A$5:$CL$846,67,0),2)</f>
        <v>0</v>
      </c>
      <c r="BQ349" s="32">
        <f>ROUND(VLOOKUP($B349,'3.ข้อมูลงบทดลองปัจจุบัน'!$A$5:$CL$846,68,0),2)</f>
        <v>0</v>
      </c>
      <c r="BR349" s="32">
        <f>ROUND(VLOOKUP($B349,'3.ข้อมูลงบทดลองปัจจุบัน'!$A$5:$CL$846,69,0),2)</f>
        <v>0</v>
      </c>
      <c r="BS349" s="32">
        <f>ROUND(VLOOKUP($B349,'3.ข้อมูลงบทดลองปัจจุบัน'!$A$5:$CL$846,70,0),2)</f>
        <v>0</v>
      </c>
      <c r="BT349" s="32">
        <f>ROUND(VLOOKUP($B349,'3.ข้อมูลงบทดลองปัจจุบัน'!$A$5:$CL$846,71,0),2)</f>
        <v>0</v>
      </c>
      <c r="BU349" s="32">
        <f>ROUND(VLOOKUP($B349,'3.ข้อมูลงบทดลองปัจจุบัน'!$A$5:$CL$846,72,0),2)</f>
        <v>0</v>
      </c>
      <c r="BV349" s="32">
        <f>ROUND(VLOOKUP($B349,'3.ข้อมูลงบทดลองปัจจุบัน'!$A$5:$CL$846,73,0),2)</f>
        <v>0</v>
      </c>
      <c r="BW349" s="32">
        <f>ROUND(VLOOKUP($B349,'3.ข้อมูลงบทดลองปัจจุบัน'!$A$5:$CL$846,74,0),2)</f>
        <v>0</v>
      </c>
      <c r="BX349" s="32">
        <f>ROUND(VLOOKUP($B349,'3.ข้อมูลงบทดลองปัจจุบัน'!$A$5:$CL$846,75,0),2)</f>
        <v>0</v>
      </c>
      <c r="BY349" s="32">
        <f>ROUND(VLOOKUP($B349,'3.ข้อมูลงบทดลองปัจจุบัน'!$A$5:$CL$846,76,0),2)</f>
        <v>0</v>
      </c>
      <c r="BZ349" s="32">
        <f>ROUND(VLOOKUP($B349,'3.ข้อมูลงบทดลองปัจจุบัน'!$A$5:$CL$846,77,0),2)</f>
        <v>0</v>
      </c>
      <c r="CA349" s="32">
        <f>ROUND(VLOOKUP($B349,'3.ข้อมูลงบทดลองปัจจุบัน'!$A$5:$CL$846,78,0),2)</f>
        <v>0</v>
      </c>
      <c r="CB349" s="32">
        <f>ROUND(VLOOKUP($B349,'3.ข้อมูลงบทดลองปัจจุบัน'!$A$5:$CL$846,79,0),2)</f>
        <v>0</v>
      </c>
      <c r="CC349" s="32">
        <f>ROUND(VLOOKUP($B349,'3.ข้อมูลงบทดลองปัจจุบัน'!$A$5:$CL$846,80,0),2)</f>
        <v>0</v>
      </c>
      <c r="CD349" s="32">
        <f>ROUND(VLOOKUP($B349,'3.ข้อมูลงบทดลองปัจจุบัน'!$A$5:$CL$846,81,0),2)</f>
        <v>0</v>
      </c>
      <c r="CE349" s="32">
        <f>ROUND(VLOOKUP($B349,'3.ข้อมูลงบทดลองปัจจุบัน'!$A$5:$CL$846,82,0),2)</f>
        <v>0</v>
      </c>
      <c r="CF349" s="32">
        <f>ROUND(VLOOKUP($B349,'3.ข้อมูลงบทดลองปัจจุบัน'!$A$5:$CL$846,83,0),2)</f>
        <v>0</v>
      </c>
      <c r="CG349" s="32">
        <f>ROUND(VLOOKUP($B349,'3.ข้อมูลงบทดลองปัจจุบัน'!$A$5:$CL$846,84,0),2)</f>
        <v>0</v>
      </c>
      <c r="CH349" s="32">
        <f>ROUND(VLOOKUP($B349,'3.ข้อมูลงบทดลองปัจจุบัน'!$A$5:$CL$846,85,0),2)</f>
        <v>0</v>
      </c>
      <c r="CI349" s="32">
        <f>ROUND(VLOOKUP($B349,'3.ข้อมูลงบทดลองปัจจุบัน'!$A$5:$CL$846,86,0),2)</f>
        <v>0</v>
      </c>
      <c r="CJ349" s="32">
        <f>ROUND(VLOOKUP($B349,'3.ข้อมูลงบทดลองปัจจุบัน'!$A$5:$CL$846,87,0),2)</f>
        <v>0</v>
      </c>
      <c r="CK349" s="32">
        <f>ROUND(VLOOKUP($B349,'3.ข้อมูลงบทดลองปัจจุบัน'!$A$5:$CL$846,88,0),2)</f>
        <v>0</v>
      </c>
      <c r="CL349" s="32">
        <f>ROUND(VLOOKUP($B349,'3.ข้อมูลงบทดลองปัจจุบัน'!$A$5:$CL$846,89,0),2)</f>
        <v>0</v>
      </c>
      <c r="CM349" s="32">
        <f>ROUND(VLOOKUP($B349,'3.ข้อมูลงบทดลองปัจจุบัน'!$A$5:$CL$846,90,0),2)</f>
        <v>0</v>
      </c>
    </row>
    <row r="350" spans="1:91" x14ac:dyDescent="0.7">
      <c r="A350" s="119" t="s">
        <v>2332</v>
      </c>
      <c r="B350" s="101" t="s">
        <v>608</v>
      </c>
      <c r="C350" s="120" t="s">
        <v>609</v>
      </c>
      <c r="D350" s="32">
        <f>ROUND(VLOOKUP($B350,'3.ข้อมูลงบทดลองปัจจุบัน'!$A$5:$CL$846,3,0),2)</f>
        <v>0</v>
      </c>
      <c r="E350" s="32">
        <f>ROUND(VLOOKUP($B350,'3.ข้อมูลงบทดลองปัจจุบัน'!$A$5:$CL$846,4,0),2)</f>
        <v>0</v>
      </c>
      <c r="F350" s="32">
        <f>ROUND(VLOOKUP($B350,'3.ข้อมูลงบทดลองปัจจุบัน'!$A$5:$CL$846,5,0),2)</f>
        <v>0</v>
      </c>
      <c r="G350" s="32">
        <f>ROUND(VLOOKUP($B350,'3.ข้อมูลงบทดลองปัจจุบัน'!$A$5:$CL$846,6,0),2)</f>
        <v>0</v>
      </c>
      <c r="H350" s="32">
        <f>ROUND(VLOOKUP($B350,'3.ข้อมูลงบทดลองปัจจุบัน'!$A$5:$CL$846,7,0),2)</f>
        <v>0</v>
      </c>
      <c r="I350" s="32">
        <f>ROUND(VLOOKUP($B350,'3.ข้อมูลงบทดลองปัจจุบัน'!$A$5:$CL$846,8,0),2)</f>
        <v>0</v>
      </c>
      <c r="J350" s="32">
        <f>ROUND(VLOOKUP($B350,'3.ข้อมูลงบทดลองปัจจุบัน'!$A$5:$CL$846,9,0),2)</f>
        <v>0</v>
      </c>
      <c r="K350" s="32">
        <f>ROUND(VLOOKUP($B350,'3.ข้อมูลงบทดลองปัจจุบัน'!$A$5:$CL$846,10,0),2)</f>
        <v>0</v>
      </c>
      <c r="L350" s="32">
        <f>ROUND(VLOOKUP($B350,'3.ข้อมูลงบทดลองปัจจุบัน'!$A$5:$CL$846,11,0),2)</f>
        <v>0</v>
      </c>
      <c r="M350" s="32">
        <f>ROUND(VLOOKUP($B350,'3.ข้อมูลงบทดลองปัจจุบัน'!$A$5:$CL$846,12,0),2)</f>
        <v>0</v>
      </c>
      <c r="N350" s="32">
        <f>ROUND(VLOOKUP($B350,'3.ข้อมูลงบทดลองปัจจุบัน'!$A$5:$CL$846,13,0),2)</f>
        <v>0</v>
      </c>
      <c r="O350" s="32">
        <f>ROUND(VLOOKUP($B350,'3.ข้อมูลงบทดลองปัจจุบัน'!$A$5:$CL$846,14,0),2)</f>
        <v>0</v>
      </c>
      <c r="P350" s="32">
        <f>ROUND(VLOOKUP($B350,'3.ข้อมูลงบทดลองปัจจุบัน'!$A$5:$CL$846,15,0),2)</f>
        <v>0</v>
      </c>
      <c r="Q350" s="32">
        <f>ROUND(VLOOKUP($B350,'3.ข้อมูลงบทดลองปัจจุบัน'!$A$5:$CL$846,16,0),2)</f>
        <v>0</v>
      </c>
      <c r="R350" s="32">
        <f>ROUND(VLOOKUP($B350,'3.ข้อมูลงบทดลองปัจจุบัน'!$A$5:$CL$846,17,0),2)</f>
        <v>4492</v>
      </c>
      <c r="S350" s="32">
        <f>ROUND(VLOOKUP($B350,'3.ข้อมูลงบทดลองปัจจุบัน'!$A$5:$CL$846,18,0),2)</f>
        <v>0</v>
      </c>
      <c r="T350" s="32">
        <f>ROUND(VLOOKUP($B350,'3.ข้อมูลงบทดลองปัจจุบัน'!$A$5:$CL$846,19,0),2)</f>
        <v>0</v>
      </c>
      <c r="U350" s="32">
        <f>ROUND(VLOOKUP($B350,'3.ข้อมูลงบทดลองปัจจุบัน'!$A$5:$CL$846,20,0),2)</f>
        <v>0</v>
      </c>
      <c r="V350" s="32">
        <f>ROUND(VLOOKUP($B350,'3.ข้อมูลงบทดลองปัจจุบัน'!$A$5:$CL$846,21,0),2)</f>
        <v>0</v>
      </c>
      <c r="W350" s="32">
        <f>ROUND(VLOOKUP($B350,'3.ข้อมูลงบทดลองปัจจุบัน'!$A$5:$CL$846,22,0),2)</f>
        <v>0</v>
      </c>
      <c r="X350" s="32">
        <f>ROUND(VLOOKUP($B350,'3.ข้อมูลงบทดลองปัจจุบัน'!$A$5:$CL$846,23,0),2)</f>
        <v>0</v>
      </c>
      <c r="Y350" s="32">
        <f>ROUND(VLOOKUP($B350,'3.ข้อมูลงบทดลองปัจจุบัน'!$A$5:$CL$846,24,0),2)</f>
        <v>0</v>
      </c>
      <c r="Z350" s="32">
        <f>ROUND(VLOOKUP($B350,'3.ข้อมูลงบทดลองปัจจุบัน'!$A$5:$CL$846,25,0),2)</f>
        <v>0</v>
      </c>
      <c r="AA350" s="32">
        <f>ROUND(VLOOKUP($B350,'3.ข้อมูลงบทดลองปัจจุบัน'!$A$5:$CL$846,26,0),2)</f>
        <v>0</v>
      </c>
      <c r="AB350" s="32">
        <f>ROUND(VLOOKUP($B350,'3.ข้อมูลงบทดลองปัจจุบัน'!$A$5:$CL$846,27,0),2)</f>
        <v>0</v>
      </c>
      <c r="AC350" s="32">
        <f>ROUND(VLOOKUP($B350,'3.ข้อมูลงบทดลองปัจจุบัน'!$A$5:$CL$846,28,0),2)</f>
        <v>0</v>
      </c>
      <c r="AD350" s="32">
        <f>ROUND(VLOOKUP($B350,'3.ข้อมูลงบทดลองปัจจุบัน'!$A$5:$CL$846,29,0),2)</f>
        <v>0</v>
      </c>
      <c r="AE350" s="32">
        <f>ROUND(VLOOKUP($B350,'3.ข้อมูลงบทดลองปัจจุบัน'!$A$5:$CL$846,30,0),2)</f>
        <v>0</v>
      </c>
      <c r="AF350" s="32">
        <f>ROUND(VLOOKUP($B350,'3.ข้อมูลงบทดลองปัจจุบัน'!$A$5:$CL$846,31,0),2)</f>
        <v>0</v>
      </c>
      <c r="AG350" s="32">
        <f>ROUND(VLOOKUP($B350,'3.ข้อมูลงบทดลองปัจจุบัน'!$A$5:$CL$846,32,0),2)</f>
        <v>0</v>
      </c>
      <c r="AH350" s="32">
        <f>ROUND(VLOOKUP($B350,'3.ข้อมูลงบทดลองปัจจุบัน'!$A$5:$CL$846,33,0),2)</f>
        <v>0</v>
      </c>
      <c r="AI350" s="32">
        <f>ROUND(VLOOKUP($B350,'3.ข้อมูลงบทดลองปัจจุบัน'!$A$5:$CL$846,34,0),2)</f>
        <v>0</v>
      </c>
      <c r="AJ350" s="32">
        <f>ROUND(VLOOKUP($B350,'3.ข้อมูลงบทดลองปัจจุบัน'!$A$5:$CL$846,35,0),2)</f>
        <v>0</v>
      </c>
      <c r="AK350" s="32">
        <f>ROUND(VLOOKUP($B350,'3.ข้อมูลงบทดลองปัจจุบัน'!$A$5:$CL$846,36,0),2)</f>
        <v>0</v>
      </c>
      <c r="AL350" s="32">
        <f>ROUND(VLOOKUP($B350,'3.ข้อมูลงบทดลองปัจจุบัน'!$A$5:$CL$846,37,0),2)</f>
        <v>0</v>
      </c>
      <c r="AM350" s="32">
        <f>ROUND(VLOOKUP($B350,'3.ข้อมูลงบทดลองปัจจุบัน'!$A$5:$CL$846,38,0),2)</f>
        <v>0</v>
      </c>
      <c r="AN350" s="32">
        <f>ROUND(VLOOKUP($B350,'3.ข้อมูลงบทดลองปัจจุบัน'!$A$5:$CL$846,39,0),2)</f>
        <v>0</v>
      </c>
      <c r="AO350" s="32">
        <f>ROUND(VLOOKUP($B350,'3.ข้อมูลงบทดลองปัจจุบัน'!$A$5:$CL$846,40,0),2)</f>
        <v>0</v>
      </c>
      <c r="AP350" s="32">
        <f>ROUND(VLOOKUP($B350,'3.ข้อมูลงบทดลองปัจจุบัน'!$A$5:$CL$846,41,0),2)</f>
        <v>0</v>
      </c>
      <c r="AQ350" s="32">
        <f>ROUND(VLOOKUP($B350,'3.ข้อมูลงบทดลองปัจจุบัน'!$A$5:$CL$846,42,0),2)</f>
        <v>0</v>
      </c>
      <c r="AR350" s="32">
        <f>ROUND(VLOOKUP($B350,'3.ข้อมูลงบทดลองปัจจุบัน'!$A$5:$CL$846,43,0),2)</f>
        <v>0</v>
      </c>
      <c r="AS350" s="32">
        <f>ROUND(VLOOKUP($B350,'3.ข้อมูลงบทดลองปัจจุบัน'!$A$5:$CL$846,44,0),2)</f>
        <v>0</v>
      </c>
      <c r="AT350" s="32">
        <f>ROUND(VLOOKUP($B350,'3.ข้อมูลงบทดลองปัจจุบัน'!$A$5:$CL$846,45,0),2)</f>
        <v>0</v>
      </c>
      <c r="AU350" s="32">
        <f>ROUND(VLOOKUP($B350,'3.ข้อมูลงบทดลองปัจจุบัน'!$A$5:$CL$846,46,0),2)</f>
        <v>0</v>
      </c>
      <c r="AV350" s="32">
        <f>ROUND(VLOOKUP($B350,'3.ข้อมูลงบทดลองปัจจุบัน'!$A$5:$CL$846,47,0),2)</f>
        <v>0</v>
      </c>
      <c r="AW350" s="32">
        <f>ROUND(VLOOKUP($B350,'3.ข้อมูลงบทดลองปัจจุบัน'!$A$5:$CL$846,48,0),2)</f>
        <v>0</v>
      </c>
      <c r="AX350" s="32">
        <f>ROUND(VLOOKUP($B350,'3.ข้อมูลงบทดลองปัจจุบัน'!$A$5:$CL$846,49,0),2)</f>
        <v>0</v>
      </c>
      <c r="AY350" s="32">
        <f>ROUND(VLOOKUP($B350,'3.ข้อมูลงบทดลองปัจจุบัน'!$A$5:$CL$846,50,0),2)</f>
        <v>0</v>
      </c>
      <c r="AZ350" s="32">
        <f>ROUND(VLOOKUP($B350,'3.ข้อมูลงบทดลองปัจจุบัน'!$A$5:$CL$846,51,0),2)</f>
        <v>0</v>
      </c>
      <c r="BA350" s="32">
        <f>ROUND(VLOOKUP($B350,'3.ข้อมูลงบทดลองปัจจุบัน'!$A$5:$CL$846,52,0),2)</f>
        <v>0</v>
      </c>
      <c r="BB350" s="32">
        <f>ROUND(VLOOKUP($B350,'3.ข้อมูลงบทดลองปัจจุบัน'!$A$5:$CL$846,53,0),2)</f>
        <v>0</v>
      </c>
      <c r="BC350" s="32">
        <f>ROUND(VLOOKUP($B350,'3.ข้อมูลงบทดลองปัจจุบัน'!$A$5:$CL$846,54,0),2)</f>
        <v>0</v>
      </c>
      <c r="BD350" s="32">
        <f>ROUND(VLOOKUP($B350,'3.ข้อมูลงบทดลองปัจจุบัน'!$A$5:$CL$846,55,0),2)</f>
        <v>0</v>
      </c>
      <c r="BE350" s="32">
        <f>ROUND(VLOOKUP($B350,'3.ข้อมูลงบทดลองปัจจุบัน'!$A$5:$CL$846,56,0),2)</f>
        <v>0</v>
      </c>
      <c r="BF350" s="32">
        <f>ROUND(VLOOKUP($B350,'3.ข้อมูลงบทดลองปัจจุบัน'!$A$5:$CL$846,57,0),2)</f>
        <v>0</v>
      </c>
      <c r="BG350" s="32">
        <f>ROUND(VLOOKUP($B350,'3.ข้อมูลงบทดลองปัจจุบัน'!$A$5:$CL$846,58,0),2)</f>
        <v>0</v>
      </c>
      <c r="BH350" s="32">
        <f>ROUND(VLOOKUP($B350,'3.ข้อมูลงบทดลองปัจจุบัน'!$A$5:$CL$846,59,0),2)</f>
        <v>379625.45</v>
      </c>
      <c r="BI350" s="32">
        <f>ROUND(VLOOKUP($B350,'3.ข้อมูลงบทดลองปัจจุบัน'!$A$5:$CL$846,60,0),2)</f>
        <v>0</v>
      </c>
      <c r="BJ350" s="32">
        <f>ROUND(VLOOKUP($B350,'3.ข้อมูลงบทดลองปัจจุบัน'!$A$5:$CL$846,61,0),2)</f>
        <v>0</v>
      </c>
      <c r="BK350" s="32">
        <f>ROUND(VLOOKUP($B350,'3.ข้อมูลงบทดลองปัจจุบัน'!$A$5:$CL$846,62,0),2)</f>
        <v>0</v>
      </c>
      <c r="BL350" s="32">
        <f>ROUND(VLOOKUP($B350,'3.ข้อมูลงบทดลองปัจจุบัน'!$A$5:$CL$846,63,0),2)</f>
        <v>0</v>
      </c>
      <c r="BM350" s="32">
        <f>ROUND(VLOOKUP($B350,'3.ข้อมูลงบทดลองปัจจุบัน'!$A$5:$CL$846,64,0),2)</f>
        <v>0</v>
      </c>
      <c r="BN350" s="32">
        <f>ROUND(VLOOKUP($B350,'3.ข้อมูลงบทดลองปัจจุบัน'!$A$5:$CL$846,65,0),2)</f>
        <v>0</v>
      </c>
      <c r="BO350" s="32">
        <f>ROUND(VLOOKUP($B350,'3.ข้อมูลงบทดลองปัจจุบัน'!$A$5:$CL$846,66,0),2)</f>
        <v>0</v>
      </c>
      <c r="BP350" s="32">
        <f>ROUND(VLOOKUP($B350,'3.ข้อมูลงบทดลองปัจจุบัน'!$A$5:$CL$846,67,0),2)</f>
        <v>0</v>
      </c>
      <c r="BQ350" s="32">
        <f>ROUND(VLOOKUP($B350,'3.ข้อมูลงบทดลองปัจจุบัน'!$A$5:$CL$846,68,0),2)</f>
        <v>0</v>
      </c>
      <c r="BR350" s="32">
        <f>ROUND(VLOOKUP($B350,'3.ข้อมูลงบทดลองปัจจุบัน'!$A$5:$CL$846,69,0),2)</f>
        <v>0</v>
      </c>
      <c r="BS350" s="32">
        <f>ROUND(VLOOKUP($B350,'3.ข้อมูลงบทดลองปัจจุบัน'!$A$5:$CL$846,70,0),2)</f>
        <v>0</v>
      </c>
      <c r="BT350" s="32">
        <f>ROUND(VLOOKUP($B350,'3.ข้อมูลงบทดลองปัจจุบัน'!$A$5:$CL$846,71,0),2)</f>
        <v>0</v>
      </c>
      <c r="BU350" s="32">
        <f>ROUND(VLOOKUP($B350,'3.ข้อมูลงบทดลองปัจจุบัน'!$A$5:$CL$846,72,0),2)</f>
        <v>0</v>
      </c>
      <c r="BV350" s="32">
        <f>ROUND(VLOOKUP($B350,'3.ข้อมูลงบทดลองปัจจุบัน'!$A$5:$CL$846,73,0),2)</f>
        <v>0</v>
      </c>
      <c r="BW350" s="32">
        <f>ROUND(VLOOKUP($B350,'3.ข้อมูลงบทดลองปัจจุบัน'!$A$5:$CL$846,74,0),2)</f>
        <v>0</v>
      </c>
      <c r="BX350" s="32">
        <f>ROUND(VLOOKUP($B350,'3.ข้อมูลงบทดลองปัจจุบัน'!$A$5:$CL$846,75,0),2)</f>
        <v>0</v>
      </c>
      <c r="BY350" s="32">
        <f>ROUND(VLOOKUP($B350,'3.ข้อมูลงบทดลองปัจจุบัน'!$A$5:$CL$846,76,0),2)</f>
        <v>6707</v>
      </c>
      <c r="BZ350" s="32">
        <f>ROUND(VLOOKUP($B350,'3.ข้อมูลงบทดลองปัจจุบัน'!$A$5:$CL$846,77,0),2)</f>
        <v>0</v>
      </c>
      <c r="CA350" s="32">
        <f>ROUND(VLOOKUP($B350,'3.ข้อมูลงบทดลองปัจจุบัน'!$A$5:$CL$846,78,0),2)</f>
        <v>0</v>
      </c>
      <c r="CB350" s="32">
        <f>ROUND(VLOOKUP($B350,'3.ข้อมูลงบทดลองปัจจุบัน'!$A$5:$CL$846,79,0),2)</f>
        <v>0</v>
      </c>
      <c r="CC350" s="32">
        <f>ROUND(VLOOKUP($B350,'3.ข้อมูลงบทดลองปัจจุบัน'!$A$5:$CL$846,80,0),2)</f>
        <v>0</v>
      </c>
      <c r="CD350" s="32">
        <f>ROUND(VLOOKUP($B350,'3.ข้อมูลงบทดลองปัจจุบัน'!$A$5:$CL$846,81,0),2)</f>
        <v>0</v>
      </c>
      <c r="CE350" s="32">
        <f>ROUND(VLOOKUP($B350,'3.ข้อมูลงบทดลองปัจจุบัน'!$A$5:$CL$846,82,0),2)</f>
        <v>0</v>
      </c>
      <c r="CF350" s="32">
        <f>ROUND(VLOOKUP($B350,'3.ข้อมูลงบทดลองปัจจุบัน'!$A$5:$CL$846,83,0),2)</f>
        <v>0</v>
      </c>
      <c r="CG350" s="32">
        <f>ROUND(VLOOKUP($B350,'3.ข้อมูลงบทดลองปัจจุบัน'!$A$5:$CL$846,84,0),2)</f>
        <v>0</v>
      </c>
      <c r="CH350" s="32">
        <f>ROUND(VLOOKUP($B350,'3.ข้อมูลงบทดลองปัจจุบัน'!$A$5:$CL$846,85,0),2)</f>
        <v>0</v>
      </c>
      <c r="CI350" s="32">
        <f>ROUND(VLOOKUP($B350,'3.ข้อมูลงบทดลองปัจจุบัน'!$A$5:$CL$846,86,0),2)</f>
        <v>0</v>
      </c>
      <c r="CJ350" s="32">
        <f>ROUND(VLOOKUP($B350,'3.ข้อมูลงบทดลองปัจจุบัน'!$A$5:$CL$846,87,0),2)</f>
        <v>0</v>
      </c>
      <c r="CK350" s="32">
        <f>ROUND(VLOOKUP($B350,'3.ข้อมูลงบทดลองปัจจุบัน'!$A$5:$CL$846,88,0),2)</f>
        <v>0</v>
      </c>
      <c r="CL350" s="32">
        <f>ROUND(VLOOKUP($B350,'3.ข้อมูลงบทดลองปัจจุบัน'!$A$5:$CL$846,89,0),2)</f>
        <v>0</v>
      </c>
      <c r="CM350" s="32">
        <f>ROUND(VLOOKUP($B350,'3.ข้อมูลงบทดลองปัจจุบัน'!$A$5:$CL$846,90,0),2)</f>
        <v>0</v>
      </c>
    </row>
    <row r="351" spans="1:91" x14ac:dyDescent="0.7">
      <c r="A351" s="119" t="s">
        <v>2332</v>
      </c>
      <c r="B351" s="101" t="s">
        <v>610</v>
      </c>
      <c r="C351" s="120" t="s">
        <v>611</v>
      </c>
      <c r="D351" s="32">
        <f>ROUND(VLOOKUP($B351,'3.ข้อมูลงบทดลองปัจจุบัน'!$A$5:$CL$846,3,0),2)</f>
        <v>62238.52</v>
      </c>
      <c r="E351" s="32">
        <f>ROUND(VLOOKUP($B351,'3.ข้อมูลงบทดลองปัจจุบัน'!$A$5:$CL$846,4,0),2)</f>
        <v>0</v>
      </c>
      <c r="F351" s="32">
        <f>ROUND(VLOOKUP($B351,'3.ข้อมูลงบทดลองปัจจุบัน'!$A$5:$CL$846,5,0),2)</f>
        <v>0</v>
      </c>
      <c r="G351" s="32">
        <f>ROUND(VLOOKUP($B351,'3.ข้อมูลงบทดลองปัจจุบัน'!$A$5:$CL$846,6,0),2)</f>
        <v>0</v>
      </c>
      <c r="H351" s="32">
        <f>ROUND(VLOOKUP($B351,'3.ข้อมูลงบทดลองปัจจุบัน'!$A$5:$CL$846,7,0),2)</f>
        <v>0</v>
      </c>
      <c r="I351" s="32">
        <f>ROUND(VLOOKUP($B351,'3.ข้อมูลงบทดลองปัจจุบัน'!$A$5:$CL$846,8,0),2)</f>
        <v>0</v>
      </c>
      <c r="J351" s="32">
        <f>ROUND(VLOOKUP($B351,'3.ข้อมูลงบทดลองปัจจุบัน'!$A$5:$CL$846,9,0),2)</f>
        <v>0</v>
      </c>
      <c r="K351" s="32">
        <f>ROUND(VLOOKUP($B351,'3.ข้อมูลงบทดลองปัจจุบัน'!$A$5:$CL$846,10,0),2)</f>
        <v>33376</v>
      </c>
      <c r="L351" s="32">
        <f>ROUND(VLOOKUP($B351,'3.ข้อมูลงบทดลองปัจจุบัน'!$A$5:$CL$846,11,0),2)</f>
        <v>0</v>
      </c>
      <c r="M351" s="32">
        <f>ROUND(VLOOKUP($B351,'3.ข้อมูลงบทดลองปัจจุบัน'!$A$5:$CL$846,12,0),2)</f>
        <v>30.81</v>
      </c>
      <c r="N351" s="32">
        <f>ROUND(VLOOKUP($B351,'3.ข้อมูลงบทดลองปัจจุบัน'!$A$5:$CL$846,13,0),2)</f>
        <v>18900</v>
      </c>
      <c r="O351" s="32">
        <f>ROUND(VLOOKUP($B351,'3.ข้อมูลงบทดลองปัจจุบัน'!$A$5:$CL$846,14,0),2)</f>
        <v>0</v>
      </c>
      <c r="P351" s="32">
        <f>ROUND(VLOOKUP($B351,'3.ข้อมูลงบทดลองปัจจุบัน'!$A$5:$CL$846,15,0),2)</f>
        <v>0</v>
      </c>
      <c r="Q351" s="32">
        <f>ROUND(VLOOKUP($B351,'3.ข้อมูลงบทดลองปัจจุบัน'!$A$5:$CL$846,16,0),2)</f>
        <v>9636</v>
      </c>
      <c r="R351" s="32">
        <f>ROUND(VLOOKUP($B351,'3.ข้อมูลงบทดลองปัจจุบัน'!$A$5:$CL$846,17,0),2)</f>
        <v>4177</v>
      </c>
      <c r="S351" s="32">
        <f>ROUND(VLOOKUP($B351,'3.ข้อมูลงบทดลองปัจจุบัน'!$A$5:$CL$846,18,0),2)</f>
        <v>0</v>
      </c>
      <c r="T351" s="32">
        <f>ROUND(VLOOKUP($B351,'3.ข้อมูลงบทดลองปัจจุบัน'!$A$5:$CL$846,19,0),2)</f>
        <v>0</v>
      </c>
      <c r="U351" s="32">
        <f>ROUND(VLOOKUP($B351,'3.ข้อมูลงบทดลองปัจจุบัน'!$A$5:$CL$846,20,0),2)</f>
        <v>0</v>
      </c>
      <c r="V351" s="32">
        <f>ROUND(VLOOKUP($B351,'3.ข้อมูลงบทดลองปัจจุบัน'!$A$5:$CL$846,21,0),2)</f>
        <v>0</v>
      </c>
      <c r="W351" s="32">
        <f>ROUND(VLOOKUP($B351,'3.ข้อมูลงบทดลองปัจจุบัน'!$A$5:$CL$846,22,0),2)</f>
        <v>0</v>
      </c>
      <c r="X351" s="32">
        <f>ROUND(VLOOKUP($B351,'3.ข้อมูลงบทดลองปัจจุบัน'!$A$5:$CL$846,23,0),2)</f>
        <v>6799.66</v>
      </c>
      <c r="Y351" s="32">
        <f>ROUND(VLOOKUP($B351,'3.ข้อมูลงบทดลองปัจจุบัน'!$A$5:$CL$846,24,0),2)</f>
        <v>0</v>
      </c>
      <c r="Z351" s="32">
        <f>ROUND(VLOOKUP($B351,'3.ข้อมูลงบทดลองปัจจุบัน'!$A$5:$CL$846,25,0),2)</f>
        <v>0</v>
      </c>
      <c r="AA351" s="32">
        <f>ROUND(VLOOKUP($B351,'3.ข้อมูลงบทดลองปัจจุบัน'!$A$5:$CL$846,26,0),2)</f>
        <v>0</v>
      </c>
      <c r="AB351" s="32">
        <f>ROUND(VLOOKUP($B351,'3.ข้อมูลงบทดลองปัจจุบัน'!$A$5:$CL$846,27,0),2)</f>
        <v>8367.4</v>
      </c>
      <c r="AC351" s="32">
        <f>ROUND(VLOOKUP($B351,'3.ข้อมูลงบทดลองปัจจุบัน'!$A$5:$CL$846,28,0),2)</f>
        <v>8598.7999999999993</v>
      </c>
      <c r="AD351" s="32">
        <f>ROUND(VLOOKUP($B351,'3.ข้อมูลงบทดลองปัจจุบัน'!$A$5:$CL$846,29,0),2)</f>
        <v>0</v>
      </c>
      <c r="AE351" s="32">
        <f>ROUND(VLOOKUP($B351,'3.ข้อมูลงบทดลองปัจจุบัน'!$A$5:$CL$846,30,0),2)</f>
        <v>161225.60000000001</v>
      </c>
      <c r="AF351" s="32">
        <f>ROUND(VLOOKUP($B351,'3.ข้อมูลงบทดลองปัจจุบัน'!$A$5:$CL$846,31,0),2)</f>
        <v>0</v>
      </c>
      <c r="AG351" s="32">
        <f>ROUND(VLOOKUP($B351,'3.ข้อมูลงบทดลองปัจจุบัน'!$A$5:$CL$846,32,0),2)</f>
        <v>0</v>
      </c>
      <c r="AH351" s="32">
        <f>ROUND(VLOOKUP($B351,'3.ข้อมูลงบทดลองปัจจุบัน'!$A$5:$CL$846,33,0),2)</f>
        <v>4392</v>
      </c>
      <c r="AI351" s="32">
        <f>ROUND(VLOOKUP($B351,'3.ข้อมูลงบทดลองปัจจุบัน'!$A$5:$CL$846,34,0),2)</f>
        <v>0</v>
      </c>
      <c r="AJ351" s="32">
        <f>ROUND(VLOOKUP($B351,'3.ข้อมูลงบทดลองปัจจุบัน'!$A$5:$CL$846,35,0),2)</f>
        <v>0</v>
      </c>
      <c r="AK351" s="32">
        <f>ROUND(VLOOKUP($B351,'3.ข้อมูลงบทดลองปัจจุบัน'!$A$5:$CL$846,36,0),2)</f>
        <v>0</v>
      </c>
      <c r="AL351" s="32">
        <f>ROUND(VLOOKUP($B351,'3.ข้อมูลงบทดลองปัจจุบัน'!$A$5:$CL$846,37,0),2)</f>
        <v>3984862.02</v>
      </c>
      <c r="AM351" s="32">
        <f>ROUND(VLOOKUP($B351,'3.ข้อมูลงบทดลองปัจจุบัน'!$A$5:$CL$846,38,0),2)</f>
        <v>0</v>
      </c>
      <c r="AN351" s="32">
        <f>ROUND(VLOOKUP($B351,'3.ข้อมูลงบทดลองปัจจุบัน'!$A$5:$CL$846,39,0),2)</f>
        <v>0</v>
      </c>
      <c r="AO351" s="32">
        <f>ROUND(VLOOKUP($B351,'3.ข้อมูลงบทดลองปัจจุบัน'!$A$5:$CL$846,40,0),2)</f>
        <v>0</v>
      </c>
      <c r="AP351" s="32">
        <f>ROUND(VLOOKUP($B351,'3.ข้อมูลงบทดลองปัจจุบัน'!$A$5:$CL$846,41,0),2)</f>
        <v>0</v>
      </c>
      <c r="AQ351" s="32">
        <f>ROUND(VLOOKUP($B351,'3.ข้อมูลงบทดลองปัจจุบัน'!$A$5:$CL$846,42,0),2)</f>
        <v>0</v>
      </c>
      <c r="AR351" s="32">
        <f>ROUND(VLOOKUP($B351,'3.ข้อมูลงบทดลองปัจจุบัน'!$A$5:$CL$846,43,0),2)</f>
        <v>0</v>
      </c>
      <c r="AS351" s="32">
        <f>ROUND(VLOOKUP($B351,'3.ข้อมูลงบทดลองปัจจุบัน'!$A$5:$CL$846,44,0),2)</f>
        <v>593790.6</v>
      </c>
      <c r="AT351" s="32">
        <f>ROUND(VLOOKUP($B351,'3.ข้อมูลงบทดลองปัจจุบัน'!$A$5:$CL$846,45,0),2)</f>
        <v>0</v>
      </c>
      <c r="AU351" s="32">
        <f>ROUND(VLOOKUP($B351,'3.ข้อมูลงบทดลองปัจจุบัน'!$A$5:$CL$846,46,0),2)</f>
        <v>0</v>
      </c>
      <c r="AV351" s="32">
        <f>ROUND(VLOOKUP($B351,'3.ข้อมูลงบทดลองปัจจุบัน'!$A$5:$CL$846,47,0),2)</f>
        <v>0</v>
      </c>
      <c r="AW351" s="32">
        <f>ROUND(VLOOKUP($B351,'3.ข้อมูลงบทดลองปัจจุบัน'!$A$5:$CL$846,48,0),2)</f>
        <v>0</v>
      </c>
      <c r="AX351" s="32">
        <f>ROUND(VLOOKUP($B351,'3.ข้อมูลงบทดลองปัจจุบัน'!$A$5:$CL$846,49,0),2)</f>
        <v>0</v>
      </c>
      <c r="AY351" s="32">
        <f>ROUND(VLOOKUP($B351,'3.ข้อมูลงบทดลองปัจจุบัน'!$A$5:$CL$846,50,0),2)</f>
        <v>0</v>
      </c>
      <c r="AZ351" s="32">
        <f>ROUND(VLOOKUP($B351,'3.ข้อมูลงบทดลองปัจจุบัน'!$A$5:$CL$846,51,0),2)</f>
        <v>0</v>
      </c>
      <c r="BA351" s="32">
        <f>ROUND(VLOOKUP($B351,'3.ข้อมูลงบทดลองปัจจุบัน'!$A$5:$CL$846,52,0),2)</f>
        <v>0</v>
      </c>
      <c r="BB351" s="32">
        <f>ROUND(VLOOKUP($B351,'3.ข้อมูลงบทดลองปัจจุบัน'!$A$5:$CL$846,53,0),2)</f>
        <v>0</v>
      </c>
      <c r="BC351" s="32">
        <f>ROUND(VLOOKUP($B351,'3.ข้อมูลงบทดลองปัจจุบัน'!$A$5:$CL$846,54,0),2)</f>
        <v>0</v>
      </c>
      <c r="BD351" s="32">
        <f>ROUND(VLOOKUP($B351,'3.ข้อมูลงบทดลองปัจจุบัน'!$A$5:$CL$846,55,0),2)</f>
        <v>275050</v>
      </c>
      <c r="BE351" s="32">
        <f>ROUND(VLOOKUP($B351,'3.ข้อมูลงบทดลองปัจจุบัน'!$A$5:$CL$846,56,0),2)</f>
        <v>0</v>
      </c>
      <c r="BF351" s="32">
        <f>ROUND(VLOOKUP($B351,'3.ข้อมูลงบทดลองปัจจุบัน'!$A$5:$CL$846,57,0),2)</f>
        <v>0</v>
      </c>
      <c r="BG351" s="32">
        <f>ROUND(VLOOKUP($B351,'3.ข้อมูลงบทดลองปัจจุบัน'!$A$5:$CL$846,58,0),2)</f>
        <v>0</v>
      </c>
      <c r="BH351" s="32">
        <f>ROUND(VLOOKUP($B351,'3.ข้อมูลงบทดลองปัจจุบัน'!$A$5:$CL$846,59,0),2)</f>
        <v>120000</v>
      </c>
      <c r="BI351" s="32">
        <f>ROUND(VLOOKUP($B351,'3.ข้อมูลงบทดลองปัจจุบัน'!$A$5:$CL$846,60,0),2)</f>
        <v>0</v>
      </c>
      <c r="BJ351" s="32">
        <f>ROUND(VLOOKUP($B351,'3.ข้อมูลงบทดลองปัจจุบัน'!$A$5:$CL$846,61,0),2)</f>
        <v>0</v>
      </c>
      <c r="BK351" s="32">
        <f>ROUND(VLOOKUP($B351,'3.ข้อมูลงบทดลองปัจจุบัน'!$A$5:$CL$846,62,0),2)</f>
        <v>0</v>
      </c>
      <c r="BL351" s="32">
        <f>ROUND(VLOOKUP($B351,'3.ข้อมูลงบทดลองปัจจุบัน'!$A$5:$CL$846,63,0),2)</f>
        <v>6293.06</v>
      </c>
      <c r="BM351" s="32">
        <f>ROUND(VLOOKUP($B351,'3.ข้อมูลงบทดลองปัจจุบัน'!$A$5:$CL$846,64,0),2)</f>
        <v>43612.58</v>
      </c>
      <c r="BN351" s="32">
        <f>ROUND(VLOOKUP($B351,'3.ข้อมูลงบทดลองปัจจุบัน'!$A$5:$CL$846,65,0),2)</f>
        <v>0</v>
      </c>
      <c r="BO351" s="32">
        <f>ROUND(VLOOKUP($B351,'3.ข้อมูลงบทดลองปัจจุบัน'!$A$5:$CL$846,66,0),2)</f>
        <v>2702</v>
      </c>
      <c r="BP351" s="32">
        <f>ROUND(VLOOKUP($B351,'3.ข้อมูลงบทดลองปัจจุบัน'!$A$5:$CL$846,67,0),2)</f>
        <v>0</v>
      </c>
      <c r="BQ351" s="32">
        <f>ROUND(VLOOKUP($B351,'3.ข้อมูลงบทดลองปัจจุบัน'!$A$5:$CL$846,68,0),2)</f>
        <v>7079.07</v>
      </c>
      <c r="BR351" s="32">
        <f>ROUND(VLOOKUP($B351,'3.ข้อมูลงบทดลองปัจจุบัน'!$A$5:$CL$846,69,0),2)</f>
        <v>0</v>
      </c>
      <c r="BS351" s="32">
        <f>ROUND(VLOOKUP($B351,'3.ข้อมูลงบทดลองปัจจุบัน'!$A$5:$CL$846,70,0),2)</f>
        <v>1802891.51</v>
      </c>
      <c r="BT351" s="32">
        <f>ROUND(VLOOKUP($B351,'3.ข้อมูลงบทดลองปัจจุบัน'!$A$5:$CL$846,71,0),2)</f>
        <v>0</v>
      </c>
      <c r="BU351" s="32">
        <f>ROUND(VLOOKUP($B351,'3.ข้อมูลงบทดลองปัจจุบัน'!$A$5:$CL$846,72,0),2)</f>
        <v>0</v>
      </c>
      <c r="BV351" s="32">
        <f>ROUND(VLOOKUP($B351,'3.ข้อมูลงบทดลองปัจจุบัน'!$A$5:$CL$846,73,0),2)</f>
        <v>0</v>
      </c>
      <c r="BW351" s="32">
        <f>ROUND(VLOOKUP($B351,'3.ข้อมูลงบทดลองปัจจุบัน'!$A$5:$CL$846,74,0),2)</f>
        <v>0</v>
      </c>
      <c r="BX351" s="32">
        <f>ROUND(VLOOKUP($B351,'3.ข้อมูลงบทดลองปัจจุบัน'!$A$5:$CL$846,75,0),2)</f>
        <v>0</v>
      </c>
      <c r="BY351" s="32">
        <f>ROUND(VLOOKUP($B351,'3.ข้อมูลงบทดลองปัจจุบัน'!$A$5:$CL$846,76,0),2)</f>
        <v>0</v>
      </c>
      <c r="BZ351" s="32">
        <f>ROUND(VLOOKUP($B351,'3.ข้อมูลงบทดลองปัจจุบัน'!$A$5:$CL$846,77,0),2)</f>
        <v>0</v>
      </c>
      <c r="CA351" s="32">
        <f>ROUND(VLOOKUP($B351,'3.ข้อมูลงบทดลองปัจจุบัน'!$A$5:$CL$846,78,0),2)</f>
        <v>0</v>
      </c>
      <c r="CB351" s="32">
        <f>ROUND(VLOOKUP($B351,'3.ข้อมูลงบทดลองปัจจุบัน'!$A$5:$CL$846,79,0),2)</f>
        <v>0</v>
      </c>
      <c r="CC351" s="32">
        <f>ROUND(VLOOKUP($B351,'3.ข้อมูลงบทดลองปัจจุบัน'!$A$5:$CL$846,80,0),2)</f>
        <v>0</v>
      </c>
      <c r="CD351" s="32">
        <f>ROUND(VLOOKUP($B351,'3.ข้อมูลงบทดลองปัจจุบัน'!$A$5:$CL$846,81,0),2)</f>
        <v>16128.32</v>
      </c>
      <c r="CE351" s="32">
        <f>ROUND(VLOOKUP($B351,'3.ข้อมูลงบทดลองปัจจุบัน'!$A$5:$CL$846,82,0),2)</f>
        <v>0</v>
      </c>
      <c r="CF351" s="32">
        <f>ROUND(VLOOKUP($B351,'3.ข้อมูลงบทดลองปัจจุบัน'!$A$5:$CL$846,83,0),2)</f>
        <v>0</v>
      </c>
      <c r="CG351" s="32">
        <f>ROUND(VLOOKUP($B351,'3.ข้อมูลงบทดลองปัจจุบัน'!$A$5:$CL$846,84,0),2)</f>
        <v>0</v>
      </c>
      <c r="CH351" s="32">
        <f>ROUND(VLOOKUP($B351,'3.ข้อมูลงบทดลองปัจจุบัน'!$A$5:$CL$846,85,0),2)</f>
        <v>0</v>
      </c>
      <c r="CI351" s="32">
        <f>ROUND(VLOOKUP($B351,'3.ข้อมูลงบทดลองปัจจุบัน'!$A$5:$CL$846,86,0),2)</f>
        <v>0</v>
      </c>
      <c r="CJ351" s="32">
        <f>ROUND(VLOOKUP($B351,'3.ข้อมูลงบทดลองปัจจุบัน'!$A$5:$CL$846,87,0),2)</f>
        <v>0</v>
      </c>
      <c r="CK351" s="32">
        <f>ROUND(VLOOKUP($B351,'3.ข้อมูลงบทดลองปัจจุบัน'!$A$5:$CL$846,88,0),2)</f>
        <v>0</v>
      </c>
      <c r="CL351" s="32">
        <f>ROUND(VLOOKUP($B351,'3.ข้อมูลงบทดลองปัจจุบัน'!$A$5:$CL$846,89,0),2)</f>
        <v>0</v>
      </c>
      <c r="CM351" s="32">
        <f>ROUND(VLOOKUP($B351,'3.ข้อมูลงบทดลองปัจจุบัน'!$A$5:$CL$846,90,0),2)</f>
        <v>0</v>
      </c>
    </row>
    <row r="352" spans="1:91" x14ac:dyDescent="0.7">
      <c r="A352" s="119" t="s">
        <v>2332</v>
      </c>
      <c r="B352" s="101" t="s">
        <v>612</v>
      </c>
      <c r="C352" s="120" t="s">
        <v>613</v>
      </c>
      <c r="D352" s="32">
        <f>ROUND(VLOOKUP($B352,'3.ข้อมูลงบทดลองปัจจุบัน'!$A$5:$CL$846,3,0),2)</f>
        <v>0</v>
      </c>
      <c r="E352" s="32">
        <f>ROUND(VLOOKUP($B352,'3.ข้อมูลงบทดลองปัจจุบัน'!$A$5:$CL$846,4,0),2)</f>
        <v>0</v>
      </c>
      <c r="F352" s="32">
        <f>ROUND(VLOOKUP($B352,'3.ข้อมูลงบทดลองปัจจุบัน'!$A$5:$CL$846,5,0),2)</f>
        <v>0</v>
      </c>
      <c r="G352" s="32">
        <f>ROUND(VLOOKUP($B352,'3.ข้อมูลงบทดลองปัจจุบัน'!$A$5:$CL$846,6,0),2)</f>
        <v>0</v>
      </c>
      <c r="H352" s="32">
        <f>ROUND(VLOOKUP($B352,'3.ข้อมูลงบทดลองปัจจุบัน'!$A$5:$CL$846,7,0),2)</f>
        <v>0</v>
      </c>
      <c r="I352" s="32">
        <f>ROUND(VLOOKUP($B352,'3.ข้อมูลงบทดลองปัจจุบัน'!$A$5:$CL$846,8,0),2)</f>
        <v>0</v>
      </c>
      <c r="J352" s="32">
        <f>ROUND(VLOOKUP($B352,'3.ข้อมูลงบทดลองปัจจุบัน'!$A$5:$CL$846,9,0),2)</f>
        <v>0</v>
      </c>
      <c r="K352" s="32">
        <f>ROUND(VLOOKUP($B352,'3.ข้อมูลงบทดลองปัจจุบัน'!$A$5:$CL$846,10,0),2)</f>
        <v>0</v>
      </c>
      <c r="L352" s="32">
        <f>ROUND(VLOOKUP($B352,'3.ข้อมูลงบทดลองปัจจุบัน'!$A$5:$CL$846,11,0),2)</f>
        <v>0</v>
      </c>
      <c r="M352" s="32">
        <f>ROUND(VLOOKUP($B352,'3.ข้อมูลงบทดลองปัจจุบัน'!$A$5:$CL$846,12,0),2)</f>
        <v>0</v>
      </c>
      <c r="N352" s="32">
        <f>ROUND(VLOOKUP($B352,'3.ข้อมูลงบทดลองปัจจุบัน'!$A$5:$CL$846,13,0),2)</f>
        <v>0</v>
      </c>
      <c r="O352" s="32">
        <f>ROUND(VLOOKUP($B352,'3.ข้อมูลงบทดลองปัจจุบัน'!$A$5:$CL$846,14,0),2)</f>
        <v>0</v>
      </c>
      <c r="P352" s="32">
        <f>ROUND(VLOOKUP($B352,'3.ข้อมูลงบทดลองปัจจุบัน'!$A$5:$CL$846,15,0),2)</f>
        <v>169100</v>
      </c>
      <c r="Q352" s="32">
        <f>ROUND(VLOOKUP($B352,'3.ข้อมูลงบทดลองปัจจุบัน'!$A$5:$CL$846,16,0),2)</f>
        <v>0</v>
      </c>
      <c r="R352" s="32">
        <f>ROUND(VLOOKUP($B352,'3.ข้อมูลงบทดลองปัจจุบัน'!$A$5:$CL$846,17,0),2)</f>
        <v>0</v>
      </c>
      <c r="S352" s="32">
        <f>ROUND(VLOOKUP($B352,'3.ข้อมูลงบทดลองปัจจุบัน'!$A$5:$CL$846,18,0),2)</f>
        <v>0</v>
      </c>
      <c r="T352" s="32">
        <f>ROUND(VLOOKUP($B352,'3.ข้อมูลงบทดลองปัจจุบัน'!$A$5:$CL$846,19,0),2)</f>
        <v>0</v>
      </c>
      <c r="U352" s="32">
        <f>ROUND(VLOOKUP($B352,'3.ข้อมูลงบทดลองปัจจุบัน'!$A$5:$CL$846,20,0),2)</f>
        <v>0</v>
      </c>
      <c r="V352" s="32">
        <f>ROUND(VLOOKUP($B352,'3.ข้อมูลงบทดลองปัจจุบัน'!$A$5:$CL$846,21,0),2)</f>
        <v>0</v>
      </c>
      <c r="W352" s="32">
        <f>ROUND(VLOOKUP($B352,'3.ข้อมูลงบทดลองปัจจุบัน'!$A$5:$CL$846,22,0),2)</f>
        <v>0</v>
      </c>
      <c r="X352" s="32">
        <f>ROUND(VLOOKUP($B352,'3.ข้อมูลงบทดลองปัจจุบัน'!$A$5:$CL$846,23,0),2)</f>
        <v>360</v>
      </c>
      <c r="Y352" s="32">
        <f>ROUND(VLOOKUP($B352,'3.ข้อมูลงบทดลองปัจจุบัน'!$A$5:$CL$846,24,0),2)</f>
        <v>0</v>
      </c>
      <c r="Z352" s="32">
        <f>ROUND(VLOOKUP($B352,'3.ข้อมูลงบทดลองปัจจุบัน'!$A$5:$CL$846,25,0),2)</f>
        <v>0</v>
      </c>
      <c r="AA352" s="32">
        <f>ROUND(VLOOKUP($B352,'3.ข้อมูลงบทดลองปัจจุบัน'!$A$5:$CL$846,26,0),2)</f>
        <v>0</v>
      </c>
      <c r="AB352" s="32">
        <f>ROUND(VLOOKUP($B352,'3.ข้อมูลงบทดลองปัจจุบัน'!$A$5:$CL$846,27,0),2)</f>
        <v>0</v>
      </c>
      <c r="AC352" s="32">
        <f>ROUND(VLOOKUP($B352,'3.ข้อมูลงบทดลองปัจจุบัน'!$A$5:$CL$846,28,0),2)</f>
        <v>0</v>
      </c>
      <c r="AD352" s="32">
        <f>ROUND(VLOOKUP($B352,'3.ข้อมูลงบทดลองปัจจุบัน'!$A$5:$CL$846,29,0),2)</f>
        <v>0</v>
      </c>
      <c r="AE352" s="32">
        <f>ROUND(VLOOKUP($B352,'3.ข้อมูลงบทดลองปัจจุบัน'!$A$5:$CL$846,30,0),2)</f>
        <v>0</v>
      </c>
      <c r="AF352" s="32">
        <f>ROUND(VLOOKUP($B352,'3.ข้อมูลงบทดลองปัจจุบัน'!$A$5:$CL$846,31,0),2)</f>
        <v>0</v>
      </c>
      <c r="AG352" s="32">
        <f>ROUND(VLOOKUP($B352,'3.ข้อมูลงบทดลองปัจจุบัน'!$A$5:$CL$846,32,0),2)</f>
        <v>0</v>
      </c>
      <c r="AH352" s="32">
        <f>ROUND(VLOOKUP($B352,'3.ข้อมูลงบทดลองปัจจุบัน'!$A$5:$CL$846,33,0),2)</f>
        <v>0</v>
      </c>
      <c r="AI352" s="32">
        <f>ROUND(VLOOKUP($B352,'3.ข้อมูลงบทดลองปัจจุบัน'!$A$5:$CL$846,34,0),2)</f>
        <v>0</v>
      </c>
      <c r="AJ352" s="32">
        <f>ROUND(VLOOKUP($B352,'3.ข้อมูลงบทดลองปัจจุบัน'!$A$5:$CL$846,35,0),2)</f>
        <v>0</v>
      </c>
      <c r="AK352" s="32">
        <f>ROUND(VLOOKUP($B352,'3.ข้อมูลงบทดลองปัจจุบัน'!$A$5:$CL$846,36,0),2)</f>
        <v>0</v>
      </c>
      <c r="AL352" s="32">
        <f>ROUND(VLOOKUP($B352,'3.ข้อมูลงบทดลองปัจจุบัน'!$A$5:$CL$846,37,0),2)</f>
        <v>0</v>
      </c>
      <c r="AM352" s="32">
        <f>ROUND(VLOOKUP($B352,'3.ข้อมูลงบทดลองปัจจุบัน'!$A$5:$CL$846,38,0),2)</f>
        <v>0</v>
      </c>
      <c r="AN352" s="32">
        <f>ROUND(VLOOKUP($B352,'3.ข้อมูลงบทดลองปัจจุบัน'!$A$5:$CL$846,39,0),2)</f>
        <v>0</v>
      </c>
      <c r="AO352" s="32">
        <f>ROUND(VLOOKUP($B352,'3.ข้อมูลงบทดลองปัจจุบัน'!$A$5:$CL$846,40,0),2)</f>
        <v>0</v>
      </c>
      <c r="AP352" s="32">
        <f>ROUND(VLOOKUP($B352,'3.ข้อมูลงบทดลองปัจจุบัน'!$A$5:$CL$846,41,0),2)</f>
        <v>0</v>
      </c>
      <c r="AQ352" s="32">
        <f>ROUND(VLOOKUP($B352,'3.ข้อมูลงบทดลองปัจจุบัน'!$A$5:$CL$846,42,0),2)</f>
        <v>0</v>
      </c>
      <c r="AR352" s="32">
        <f>ROUND(VLOOKUP($B352,'3.ข้อมูลงบทดลองปัจจุบัน'!$A$5:$CL$846,43,0),2)</f>
        <v>0</v>
      </c>
      <c r="AS352" s="32">
        <f>ROUND(VLOOKUP($B352,'3.ข้อมูลงบทดลองปัจจุบัน'!$A$5:$CL$846,44,0),2)</f>
        <v>0</v>
      </c>
      <c r="AT352" s="32">
        <f>ROUND(VLOOKUP($B352,'3.ข้อมูลงบทดลองปัจจุบัน'!$A$5:$CL$846,45,0),2)</f>
        <v>0</v>
      </c>
      <c r="AU352" s="32">
        <f>ROUND(VLOOKUP($B352,'3.ข้อมูลงบทดลองปัจจุบัน'!$A$5:$CL$846,46,0),2)</f>
        <v>0</v>
      </c>
      <c r="AV352" s="32">
        <f>ROUND(VLOOKUP($B352,'3.ข้อมูลงบทดลองปัจจุบัน'!$A$5:$CL$846,47,0),2)</f>
        <v>0</v>
      </c>
      <c r="AW352" s="32">
        <f>ROUND(VLOOKUP($B352,'3.ข้อมูลงบทดลองปัจจุบัน'!$A$5:$CL$846,48,0),2)</f>
        <v>0</v>
      </c>
      <c r="AX352" s="32">
        <f>ROUND(VLOOKUP($B352,'3.ข้อมูลงบทดลองปัจจุบัน'!$A$5:$CL$846,49,0),2)</f>
        <v>0</v>
      </c>
      <c r="AY352" s="32">
        <f>ROUND(VLOOKUP($B352,'3.ข้อมูลงบทดลองปัจจุบัน'!$A$5:$CL$846,50,0),2)</f>
        <v>0</v>
      </c>
      <c r="AZ352" s="32">
        <f>ROUND(VLOOKUP($B352,'3.ข้อมูลงบทดลองปัจจุบัน'!$A$5:$CL$846,51,0),2)</f>
        <v>0</v>
      </c>
      <c r="BA352" s="32">
        <f>ROUND(VLOOKUP($B352,'3.ข้อมูลงบทดลองปัจจุบัน'!$A$5:$CL$846,52,0),2)</f>
        <v>0</v>
      </c>
      <c r="BB352" s="32">
        <f>ROUND(VLOOKUP($B352,'3.ข้อมูลงบทดลองปัจจุบัน'!$A$5:$CL$846,53,0),2)</f>
        <v>0</v>
      </c>
      <c r="BC352" s="32">
        <f>ROUND(VLOOKUP($B352,'3.ข้อมูลงบทดลองปัจจุบัน'!$A$5:$CL$846,54,0),2)</f>
        <v>0</v>
      </c>
      <c r="BD352" s="32">
        <f>ROUND(VLOOKUP($B352,'3.ข้อมูลงบทดลองปัจจุบัน'!$A$5:$CL$846,55,0),2)</f>
        <v>0</v>
      </c>
      <c r="BE352" s="32">
        <f>ROUND(VLOOKUP($B352,'3.ข้อมูลงบทดลองปัจจุบัน'!$A$5:$CL$846,56,0),2)</f>
        <v>194159</v>
      </c>
      <c r="BF352" s="32">
        <f>ROUND(VLOOKUP($B352,'3.ข้อมูลงบทดลองปัจจุบัน'!$A$5:$CL$846,57,0),2)</f>
        <v>0</v>
      </c>
      <c r="BG352" s="32">
        <f>ROUND(VLOOKUP($B352,'3.ข้อมูลงบทดลองปัจจุบัน'!$A$5:$CL$846,58,0),2)</f>
        <v>0</v>
      </c>
      <c r="BH352" s="32">
        <f>ROUND(VLOOKUP($B352,'3.ข้อมูลงบทดลองปัจจุบัน'!$A$5:$CL$846,59,0),2)</f>
        <v>0</v>
      </c>
      <c r="BI352" s="32">
        <f>ROUND(VLOOKUP($B352,'3.ข้อมูลงบทดลองปัจจุบัน'!$A$5:$CL$846,60,0),2)</f>
        <v>0</v>
      </c>
      <c r="BJ352" s="32">
        <f>ROUND(VLOOKUP($B352,'3.ข้อมูลงบทดลองปัจจุบัน'!$A$5:$CL$846,61,0),2)</f>
        <v>0</v>
      </c>
      <c r="BK352" s="32">
        <f>ROUND(VLOOKUP($B352,'3.ข้อมูลงบทดลองปัจจุบัน'!$A$5:$CL$846,62,0),2)</f>
        <v>0</v>
      </c>
      <c r="BL352" s="32">
        <f>ROUND(VLOOKUP($B352,'3.ข้อมูลงบทดลองปัจจุบัน'!$A$5:$CL$846,63,0),2)</f>
        <v>0</v>
      </c>
      <c r="BM352" s="32">
        <f>ROUND(VLOOKUP($B352,'3.ข้อมูลงบทดลองปัจจุบัน'!$A$5:$CL$846,64,0),2)</f>
        <v>3064482.69</v>
      </c>
      <c r="BN352" s="32">
        <f>ROUND(VLOOKUP($B352,'3.ข้อมูลงบทดลองปัจจุบัน'!$A$5:$CL$846,65,0),2)</f>
        <v>0</v>
      </c>
      <c r="BO352" s="32">
        <f>ROUND(VLOOKUP($B352,'3.ข้อมูลงบทดลองปัจจุบัน'!$A$5:$CL$846,66,0),2)</f>
        <v>0</v>
      </c>
      <c r="BP352" s="32">
        <f>ROUND(VLOOKUP($B352,'3.ข้อมูลงบทดลองปัจจุบัน'!$A$5:$CL$846,67,0),2)</f>
        <v>0</v>
      </c>
      <c r="BQ352" s="32">
        <f>ROUND(VLOOKUP($B352,'3.ข้อมูลงบทดลองปัจจุบัน'!$A$5:$CL$846,68,0),2)</f>
        <v>0</v>
      </c>
      <c r="BR352" s="32">
        <f>ROUND(VLOOKUP($B352,'3.ข้อมูลงบทดลองปัจจุบัน'!$A$5:$CL$846,69,0),2)</f>
        <v>0</v>
      </c>
      <c r="BS352" s="32">
        <f>ROUND(VLOOKUP($B352,'3.ข้อมูลงบทดลองปัจจุบัน'!$A$5:$CL$846,70,0),2)</f>
        <v>638970</v>
      </c>
      <c r="BT352" s="32">
        <f>ROUND(VLOOKUP($B352,'3.ข้อมูลงบทดลองปัจจุบัน'!$A$5:$CL$846,71,0),2)</f>
        <v>0</v>
      </c>
      <c r="BU352" s="32">
        <f>ROUND(VLOOKUP($B352,'3.ข้อมูลงบทดลองปัจจุบัน'!$A$5:$CL$846,72,0),2)</f>
        <v>0</v>
      </c>
      <c r="BV352" s="32">
        <f>ROUND(VLOOKUP($B352,'3.ข้อมูลงบทดลองปัจจุบัน'!$A$5:$CL$846,73,0),2)</f>
        <v>529464.89</v>
      </c>
      <c r="BW352" s="32">
        <f>ROUND(VLOOKUP($B352,'3.ข้อมูลงบทดลองปัจจุบัน'!$A$5:$CL$846,74,0),2)</f>
        <v>0</v>
      </c>
      <c r="BX352" s="32">
        <f>ROUND(VLOOKUP($B352,'3.ข้อมูลงบทดลองปัจจุบัน'!$A$5:$CL$846,75,0),2)</f>
        <v>0</v>
      </c>
      <c r="BY352" s="32">
        <f>ROUND(VLOOKUP($B352,'3.ข้อมูลงบทดลองปัจจุบัน'!$A$5:$CL$846,76,0),2)</f>
        <v>0</v>
      </c>
      <c r="BZ352" s="32">
        <f>ROUND(VLOOKUP($B352,'3.ข้อมูลงบทดลองปัจจุบัน'!$A$5:$CL$846,77,0),2)</f>
        <v>0</v>
      </c>
      <c r="CA352" s="32">
        <f>ROUND(VLOOKUP($B352,'3.ข้อมูลงบทดลองปัจจุบัน'!$A$5:$CL$846,78,0),2)</f>
        <v>0</v>
      </c>
      <c r="CB352" s="32">
        <f>ROUND(VLOOKUP($B352,'3.ข้อมูลงบทดลองปัจจุบัน'!$A$5:$CL$846,79,0),2)</f>
        <v>0</v>
      </c>
      <c r="CC352" s="32">
        <f>ROUND(VLOOKUP($B352,'3.ข้อมูลงบทดลองปัจจุบัน'!$A$5:$CL$846,80,0),2)</f>
        <v>0</v>
      </c>
      <c r="CD352" s="32">
        <f>ROUND(VLOOKUP($B352,'3.ข้อมูลงบทดลองปัจจุบัน'!$A$5:$CL$846,81,0),2)</f>
        <v>0</v>
      </c>
      <c r="CE352" s="32">
        <f>ROUND(VLOOKUP($B352,'3.ข้อมูลงบทดลองปัจจุบัน'!$A$5:$CL$846,82,0),2)</f>
        <v>0</v>
      </c>
      <c r="CF352" s="32">
        <f>ROUND(VLOOKUP($B352,'3.ข้อมูลงบทดลองปัจจุบัน'!$A$5:$CL$846,83,0),2)</f>
        <v>0</v>
      </c>
      <c r="CG352" s="32">
        <f>ROUND(VLOOKUP($B352,'3.ข้อมูลงบทดลองปัจจุบัน'!$A$5:$CL$846,84,0),2)</f>
        <v>0</v>
      </c>
      <c r="CH352" s="32">
        <f>ROUND(VLOOKUP($B352,'3.ข้อมูลงบทดลองปัจจุบัน'!$A$5:$CL$846,85,0),2)</f>
        <v>0</v>
      </c>
      <c r="CI352" s="32">
        <f>ROUND(VLOOKUP($B352,'3.ข้อมูลงบทดลองปัจจุบัน'!$A$5:$CL$846,86,0),2)</f>
        <v>0</v>
      </c>
      <c r="CJ352" s="32">
        <f>ROUND(VLOOKUP($B352,'3.ข้อมูลงบทดลองปัจจุบัน'!$A$5:$CL$846,87,0),2)</f>
        <v>0</v>
      </c>
      <c r="CK352" s="32">
        <f>ROUND(VLOOKUP($B352,'3.ข้อมูลงบทดลองปัจจุบัน'!$A$5:$CL$846,88,0),2)</f>
        <v>0</v>
      </c>
      <c r="CL352" s="32">
        <f>ROUND(VLOOKUP($B352,'3.ข้อมูลงบทดลองปัจจุบัน'!$A$5:$CL$846,89,0),2)</f>
        <v>0</v>
      </c>
      <c r="CM352" s="32">
        <f>ROUND(VLOOKUP($B352,'3.ข้อมูลงบทดลองปัจจุบัน'!$A$5:$CL$846,90,0),2)</f>
        <v>0</v>
      </c>
    </row>
    <row r="353" spans="1:91" x14ac:dyDescent="0.7">
      <c r="A353" s="119" t="s">
        <v>2332</v>
      </c>
      <c r="B353" s="101" t="s">
        <v>614</v>
      </c>
      <c r="C353" s="120" t="s">
        <v>615</v>
      </c>
      <c r="D353" s="32">
        <f>ROUND(VLOOKUP($B353,'3.ข้อมูลงบทดลองปัจจุบัน'!$A$5:$CL$846,3,0),2)</f>
        <v>0</v>
      </c>
      <c r="E353" s="32">
        <f>ROUND(VLOOKUP($B353,'3.ข้อมูลงบทดลองปัจจุบัน'!$A$5:$CL$846,4,0),2)</f>
        <v>0</v>
      </c>
      <c r="F353" s="32">
        <f>ROUND(VLOOKUP($B353,'3.ข้อมูลงบทดลองปัจจุบัน'!$A$5:$CL$846,5,0),2)</f>
        <v>0</v>
      </c>
      <c r="G353" s="32">
        <f>ROUND(VLOOKUP($B353,'3.ข้อมูลงบทดลองปัจจุบัน'!$A$5:$CL$846,6,0),2)</f>
        <v>0</v>
      </c>
      <c r="H353" s="32">
        <f>ROUND(VLOOKUP($B353,'3.ข้อมูลงบทดลองปัจจุบัน'!$A$5:$CL$846,7,0),2)</f>
        <v>0</v>
      </c>
      <c r="I353" s="32">
        <f>ROUND(VLOOKUP($B353,'3.ข้อมูลงบทดลองปัจจุบัน'!$A$5:$CL$846,8,0),2)</f>
        <v>0</v>
      </c>
      <c r="J353" s="32">
        <f>ROUND(VLOOKUP($B353,'3.ข้อมูลงบทดลองปัจจุบัน'!$A$5:$CL$846,9,0),2)</f>
        <v>0</v>
      </c>
      <c r="K353" s="32">
        <f>ROUND(VLOOKUP($B353,'3.ข้อมูลงบทดลองปัจจุบัน'!$A$5:$CL$846,10,0),2)</f>
        <v>0</v>
      </c>
      <c r="L353" s="32">
        <f>ROUND(VLOOKUP($B353,'3.ข้อมูลงบทดลองปัจจุบัน'!$A$5:$CL$846,11,0),2)</f>
        <v>0</v>
      </c>
      <c r="M353" s="32">
        <f>ROUND(VLOOKUP($B353,'3.ข้อมูลงบทดลองปัจจุบัน'!$A$5:$CL$846,12,0),2)</f>
        <v>0</v>
      </c>
      <c r="N353" s="32">
        <f>ROUND(VLOOKUP($B353,'3.ข้อมูลงบทดลองปัจจุบัน'!$A$5:$CL$846,13,0),2)</f>
        <v>0</v>
      </c>
      <c r="O353" s="32">
        <f>ROUND(VLOOKUP($B353,'3.ข้อมูลงบทดลองปัจจุบัน'!$A$5:$CL$846,14,0),2)</f>
        <v>0</v>
      </c>
      <c r="P353" s="32">
        <f>ROUND(VLOOKUP($B353,'3.ข้อมูลงบทดลองปัจจุบัน'!$A$5:$CL$846,15,0),2)</f>
        <v>0</v>
      </c>
      <c r="Q353" s="32">
        <f>ROUND(VLOOKUP($B353,'3.ข้อมูลงบทดลองปัจจุบัน'!$A$5:$CL$846,16,0),2)</f>
        <v>0</v>
      </c>
      <c r="R353" s="32">
        <f>ROUND(VLOOKUP($B353,'3.ข้อมูลงบทดลองปัจจุบัน'!$A$5:$CL$846,17,0),2)</f>
        <v>0</v>
      </c>
      <c r="S353" s="32">
        <f>ROUND(VLOOKUP($B353,'3.ข้อมูลงบทดลองปัจจุบัน'!$A$5:$CL$846,18,0),2)</f>
        <v>0</v>
      </c>
      <c r="T353" s="32">
        <f>ROUND(VLOOKUP($B353,'3.ข้อมูลงบทดลองปัจจุบัน'!$A$5:$CL$846,19,0),2)</f>
        <v>0</v>
      </c>
      <c r="U353" s="32">
        <f>ROUND(VLOOKUP($B353,'3.ข้อมูลงบทดลองปัจจุบัน'!$A$5:$CL$846,20,0),2)</f>
        <v>0</v>
      </c>
      <c r="V353" s="32">
        <f>ROUND(VLOOKUP($B353,'3.ข้อมูลงบทดลองปัจจุบัน'!$A$5:$CL$846,21,0),2)</f>
        <v>0</v>
      </c>
      <c r="W353" s="32">
        <f>ROUND(VLOOKUP($B353,'3.ข้อมูลงบทดลองปัจจุบัน'!$A$5:$CL$846,22,0),2)</f>
        <v>0</v>
      </c>
      <c r="X353" s="32">
        <f>ROUND(VLOOKUP($B353,'3.ข้อมูลงบทดลองปัจจุบัน'!$A$5:$CL$846,23,0),2)</f>
        <v>235209</v>
      </c>
      <c r="Y353" s="32">
        <f>ROUND(VLOOKUP($B353,'3.ข้อมูลงบทดลองปัจจุบัน'!$A$5:$CL$846,24,0),2)</f>
        <v>0</v>
      </c>
      <c r="Z353" s="32">
        <f>ROUND(VLOOKUP($B353,'3.ข้อมูลงบทดลองปัจจุบัน'!$A$5:$CL$846,25,0),2)</f>
        <v>0</v>
      </c>
      <c r="AA353" s="32">
        <f>ROUND(VLOOKUP($B353,'3.ข้อมูลงบทดลองปัจจุบัน'!$A$5:$CL$846,26,0),2)</f>
        <v>0</v>
      </c>
      <c r="AB353" s="32">
        <f>ROUND(VLOOKUP($B353,'3.ข้อมูลงบทดลองปัจจุบัน'!$A$5:$CL$846,27,0),2)</f>
        <v>26800</v>
      </c>
      <c r="AC353" s="32">
        <f>ROUND(VLOOKUP($B353,'3.ข้อมูลงบทดลองปัจจุบัน'!$A$5:$CL$846,28,0),2)</f>
        <v>0</v>
      </c>
      <c r="AD353" s="32">
        <f>ROUND(VLOOKUP($B353,'3.ข้อมูลงบทดลองปัจจุบัน'!$A$5:$CL$846,29,0),2)</f>
        <v>0</v>
      </c>
      <c r="AE353" s="32">
        <f>ROUND(VLOOKUP($B353,'3.ข้อมูลงบทดลองปัจจุบัน'!$A$5:$CL$846,30,0),2)</f>
        <v>0</v>
      </c>
      <c r="AF353" s="32">
        <f>ROUND(VLOOKUP($B353,'3.ข้อมูลงบทดลองปัจจุบัน'!$A$5:$CL$846,31,0),2)</f>
        <v>0</v>
      </c>
      <c r="AG353" s="32">
        <f>ROUND(VLOOKUP($B353,'3.ข้อมูลงบทดลองปัจจุบัน'!$A$5:$CL$846,32,0),2)</f>
        <v>0</v>
      </c>
      <c r="AH353" s="32">
        <f>ROUND(VLOOKUP($B353,'3.ข้อมูลงบทดลองปัจจุบัน'!$A$5:$CL$846,33,0),2)</f>
        <v>0</v>
      </c>
      <c r="AI353" s="32">
        <f>ROUND(VLOOKUP($B353,'3.ข้อมูลงบทดลองปัจจุบัน'!$A$5:$CL$846,34,0),2)</f>
        <v>442650</v>
      </c>
      <c r="AJ353" s="32">
        <f>ROUND(VLOOKUP($B353,'3.ข้อมูลงบทดลองปัจจุบัน'!$A$5:$CL$846,35,0),2)</f>
        <v>0</v>
      </c>
      <c r="AK353" s="32">
        <f>ROUND(VLOOKUP($B353,'3.ข้อมูลงบทดลองปัจจุบัน'!$A$5:$CL$846,36,0),2)</f>
        <v>0</v>
      </c>
      <c r="AL353" s="32">
        <f>ROUND(VLOOKUP($B353,'3.ข้อมูลงบทดลองปัจจุบัน'!$A$5:$CL$846,37,0),2)</f>
        <v>0</v>
      </c>
      <c r="AM353" s="32">
        <f>ROUND(VLOOKUP($B353,'3.ข้อมูลงบทดลองปัจจุบัน'!$A$5:$CL$846,38,0),2)</f>
        <v>0</v>
      </c>
      <c r="AN353" s="32">
        <f>ROUND(VLOOKUP($B353,'3.ข้อมูลงบทดลองปัจจุบัน'!$A$5:$CL$846,39,0),2)</f>
        <v>0</v>
      </c>
      <c r="AO353" s="32">
        <f>ROUND(VLOOKUP($B353,'3.ข้อมูลงบทดลองปัจจุบัน'!$A$5:$CL$846,40,0),2)</f>
        <v>0</v>
      </c>
      <c r="AP353" s="32">
        <f>ROUND(VLOOKUP($B353,'3.ข้อมูลงบทดลองปัจจุบัน'!$A$5:$CL$846,41,0),2)</f>
        <v>0</v>
      </c>
      <c r="AQ353" s="32">
        <f>ROUND(VLOOKUP($B353,'3.ข้อมูลงบทดลองปัจจุบัน'!$A$5:$CL$846,42,0),2)</f>
        <v>0</v>
      </c>
      <c r="AR353" s="32">
        <f>ROUND(VLOOKUP($B353,'3.ข้อมูลงบทดลองปัจจุบัน'!$A$5:$CL$846,43,0),2)</f>
        <v>0</v>
      </c>
      <c r="AS353" s="32">
        <f>ROUND(VLOOKUP($B353,'3.ข้อมูลงบทดลองปัจจุบัน'!$A$5:$CL$846,44,0),2)</f>
        <v>0</v>
      </c>
      <c r="AT353" s="32">
        <f>ROUND(VLOOKUP($B353,'3.ข้อมูลงบทดลองปัจจุบัน'!$A$5:$CL$846,45,0),2)</f>
        <v>0</v>
      </c>
      <c r="AU353" s="32">
        <f>ROUND(VLOOKUP($B353,'3.ข้อมูลงบทดลองปัจจุบัน'!$A$5:$CL$846,46,0),2)</f>
        <v>0</v>
      </c>
      <c r="AV353" s="32">
        <f>ROUND(VLOOKUP($B353,'3.ข้อมูลงบทดลองปัจจุบัน'!$A$5:$CL$846,47,0),2)</f>
        <v>0</v>
      </c>
      <c r="AW353" s="32">
        <f>ROUND(VLOOKUP($B353,'3.ข้อมูลงบทดลองปัจจุบัน'!$A$5:$CL$846,48,0),2)</f>
        <v>0</v>
      </c>
      <c r="AX353" s="32">
        <f>ROUND(VLOOKUP($B353,'3.ข้อมูลงบทดลองปัจจุบัน'!$A$5:$CL$846,49,0),2)</f>
        <v>0</v>
      </c>
      <c r="AY353" s="32">
        <f>ROUND(VLOOKUP($B353,'3.ข้อมูลงบทดลองปัจจุบัน'!$A$5:$CL$846,50,0),2)</f>
        <v>0</v>
      </c>
      <c r="AZ353" s="32">
        <f>ROUND(VLOOKUP($B353,'3.ข้อมูลงบทดลองปัจจุบัน'!$A$5:$CL$846,51,0),2)</f>
        <v>0</v>
      </c>
      <c r="BA353" s="32">
        <f>ROUND(VLOOKUP($B353,'3.ข้อมูลงบทดลองปัจจุบัน'!$A$5:$CL$846,52,0),2)</f>
        <v>0</v>
      </c>
      <c r="BB353" s="32">
        <f>ROUND(VLOOKUP($B353,'3.ข้อมูลงบทดลองปัจจุบัน'!$A$5:$CL$846,53,0),2)</f>
        <v>0</v>
      </c>
      <c r="BC353" s="32">
        <f>ROUND(VLOOKUP($B353,'3.ข้อมูลงบทดลองปัจจุบัน'!$A$5:$CL$846,54,0),2)</f>
        <v>0</v>
      </c>
      <c r="BD353" s="32">
        <f>ROUND(VLOOKUP($B353,'3.ข้อมูลงบทดลองปัจจุบัน'!$A$5:$CL$846,55,0),2)</f>
        <v>128341.75</v>
      </c>
      <c r="BE353" s="32">
        <f>ROUND(VLOOKUP($B353,'3.ข้อมูลงบทดลองปัจจุบัน'!$A$5:$CL$846,56,0),2)</f>
        <v>4700</v>
      </c>
      <c r="BF353" s="32">
        <f>ROUND(VLOOKUP($B353,'3.ข้อมูลงบทดลองปัจจุบัน'!$A$5:$CL$846,57,0),2)</f>
        <v>0</v>
      </c>
      <c r="BG353" s="32">
        <f>ROUND(VLOOKUP($B353,'3.ข้อมูลงบทดลองปัจจุบัน'!$A$5:$CL$846,58,0),2)</f>
        <v>0</v>
      </c>
      <c r="BH353" s="32">
        <f>ROUND(VLOOKUP($B353,'3.ข้อมูลงบทดลองปัจจุบัน'!$A$5:$CL$846,59,0),2)</f>
        <v>0</v>
      </c>
      <c r="BI353" s="32">
        <f>ROUND(VLOOKUP($B353,'3.ข้อมูลงบทดลองปัจจุบัน'!$A$5:$CL$846,60,0),2)</f>
        <v>0</v>
      </c>
      <c r="BJ353" s="32">
        <f>ROUND(VLOOKUP($B353,'3.ข้อมูลงบทดลองปัจจุบัน'!$A$5:$CL$846,61,0),2)</f>
        <v>0</v>
      </c>
      <c r="BK353" s="32">
        <f>ROUND(VLOOKUP($B353,'3.ข้อมูลงบทดลองปัจจุบัน'!$A$5:$CL$846,62,0),2)</f>
        <v>0</v>
      </c>
      <c r="BL353" s="32">
        <f>ROUND(VLOOKUP($B353,'3.ข้อมูลงบทดลองปัจจุบัน'!$A$5:$CL$846,63,0),2)</f>
        <v>0</v>
      </c>
      <c r="BM353" s="32">
        <f>ROUND(VLOOKUP($B353,'3.ข้อมูลงบทดลองปัจจุบัน'!$A$5:$CL$846,64,0),2)</f>
        <v>0</v>
      </c>
      <c r="BN353" s="32">
        <f>ROUND(VLOOKUP($B353,'3.ข้อมูลงบทดลองปัจจุบัน'!$A$5:$CL$846,65,0),2)</f>
        <v>0</v>
      </c>
      <c r="BO353" s="32">
        <f>ROUND(VLOOKUP($B353,'3.ข้อมูลงบทดลองปัจจุบัน'!$A$5:$CL$846,66,0),2)</f>
        <v>0</v>
      </c>
      <c r="BP353" s="32">
        <f>ROUND(VLOOKUP($B353,'3.ข้อมูลงบทดลองปัจจุบัน'!$A$5:$CL$846,67,0),2)</f>
        <v>0</v>
      </c>
      <c r="BQ353" s="32">
        <f>ROUND(VLOOKUP($B353,'3.ข้อมูลงบทดลองปัจจุบัน'!$A$5:$CL$846,68,0),2)</f>
        <v>0</v>
      </c>
      <c r="BR353" s="32">
        <f>ROUND(VLOOKUP($B353,'3.ข้อมูลงบทดลองปัจจุบัน'!$A$5:$CL$846,69,0),2)</f>
        <v>0</v>
      </c>
      <c r="BS353" s="32">
        <f>ROUND(VLOOKUP($B353,'3.ข้อมูลงบทดลองปัจจุบัน'!$A$5:$CL$846,70,0),2)</f>
        <v>221210</v>
      </c>
      <c r="BT353" s="32">
        <f>ROUND(VLOOKUP($B353,'3.ข้อมูลงบทดลองปัจจุบัน'!$A$5:$CL$846,71,0),2)</f>
        <v>0</v>
      </c>
      <c r="BU353" s="32">
        <f>ROUND(VLOOKUP($B353,'3.ข้อมูลงบทดลองปัจจุบัน'!$A$5:$CL$846,72,0),2)</f>
        <v>0</v>
      </c>
      <c r="BV353" s="32">
        <f>ROUND(VLOOKUP($B353,'3.ข้อมูลงบทดลองปัจจุบัน'!$A$5:$CL$846,73,0),2)</f>
        <v>0</v>
      </c>
      <c r="BW353" s="32">
        <f>ROUND(VLOOKUP($B353,'3.ข้อมูลงบทดลองปัจจุบัน'!$A$5:$CL$846,74,0),2)</f>
        <v>0</v>
      </c>
      <c r="BX353" s="32">
        <f>ROUND(VLOOKUP($B353,'3.ข้อมูลงบทดลองปัจจุบัน'!$A$5:$CL$846,75,0),2)</f>
        <v>0</v>
      </c>
      <c r="BY353" s="32">
        <f>ROUND(VLOOKUP($B353,'3.ข้อมูลงบทดลองปัจจุบัน'!$A$5:$CL$846,76,0),2)</f>
        <v>0</v>
      </c>
      <c r="BZ353" s="32">
        <f>ROUND(VLOOKUP($B353,'3.ข้อมูลงบทดลองปัจจุบัน'!$A$5:$CL$846,77,0),2)</f>
        <v>0</v>
      </c>
      <c r="CA353" s="32">
        <f>ROUND(VLOOKUP($B353,'3.ข้อมูลงบทดลองปัจจุบัน'!$A$5:$CL$846,78,0),2)</f>
        <v>0</v>
      </c>
      <c r="CB353" s="32">
        <f>ROUND(VLOOKUP($B353,'3.ข้อมูลงบทดลองปัจจุบัน'!$A$5:$CL$846,79,0),2)</f>
        <v>0</v>
      </c>
      <c r="CC353" s="32">
        <f>ROUND(VLOOKUP($B353,'3.ข้อมูลงบทดลองปัจจุบัน'!$A$5:$CL$846,80,0),2)</f>
        <v>0</v>
      </c>
      <c r="CD353" s="32">
        <f>ROUND(VLOOKUP($B353,'3.ข้อมูลงบทดลองปัจจุบัน'!$A$5:$CL$846,81,0),2)</f>
        <v>0</v>
      </c>
      <c r="CE353" s="32">
        <f>ROUND(VLOOKUP($B353,'3.ข้อมูลงบทดลองปัจจุบัน'!$A$5:$CL$846,82,0),2)</f>
        <v>0</v>
      </c>
      <c r="CF353" s="32">
        <f>ROUND(VLOOKUP($B353,'3.ข้อมูลงบทดลองปัจจุบัน'!$A$5:$CL$846,83,0),2)</f>
        <v>0</v>
      </c>
      <c r="CG353" s="32">
        <f>ROUND(VLOOKUP($B353,'3.ข้อมูลงบทดลองปัจจุบัน'!$A$5:$CL$846,84,0),2)</f>
        <v>0</v>
      </c>
      <c r="CH353" s="32">
        <f>ROUND(VLOOKUP($B353,'3.ข้อมูลงบทดลองปัจจุบัน'!$A$5:$CL$846,85,0),2)</f>
        <v>0</v>
      </c>
      <c r="CI353" s="32">
        <f>ROUND(VLOOKUP($B353,'3.ข้อมูลงบทดลองปัจจุบัน'!$A$5:$CL$846,86,0),2)</f>
        <v>0</v>
      </c>
      <c r="CJ353" s="32">
        <f>ROUND(VLOOKUP($B353,'3.ข้อมูลงบทดลองปัจจุบัน'!$A$5:$CL$846,87,0),2)</f>
        <v>0</v>
      </c>
      <c r="CK353" s="32">
        <f>ROUND(VLOOKUP($B353,'3.ข้อมูลงบทดลองปัจจุบัน'!$A$5:$CL$846,88,0),2)</f>
        <v>0</v>
      </c>
      <c r="CL353" s="32">
        <f>ROUND(VLOOKUP($B353,'3.ข้อมูลงบทดลองปัจจุบัน'!$A$5:$CL$846,89,0),2)</f>
        <v>0</v>
      </c>
      <c r="CM353" s="32">
        <f>ROUND(VLOOKUP($B353,'3.ข้อมูลงบทดลองปัจจุบัน'!$A$5:$CL$846,90,0),2)</f>
        <v>0</v>
      </c>
    </row>
    <row r="354" spans="1:91" x14ac:dyDescent="0.7">
      <c r="A354" s="119" t="s">
        <v>2332</v>
      </c>
      <c r="B354" s="101" t="s">
        <v>616</v>
      </c>
      <c r="C354" s="120" t="s">
        <v>617</v>
      </c>
      <c r="D354" s="32">
        <f>ROUND(VLOOKUP($B354,'3.ข้อมูลงบทดลองปัจจุบัน'!$A$5:$CL$846,3,0),2)</f>
        <v>0</v>
      </c>
      <c r="E354" s="32">
        <f>ROUND(VLOOKUP($B354,'3.ข้อมูลงบทดลองปัจจุบัน'!$A$5:$CL$846,4,0),2)</f>
        <v>120082.5</v>
      </c>
      <c r="F354" s="32">
        <f>ROUND(VLOOKUP($B354,'3.ข้อมูลงบทดลองปัจจุบัน'!$A$5:$CL$846,5,0),2)</f>
        <v>51050</v>
      </c>
      <c r="G354" s="32">
        <f>ROUND(VLOOKUP($B354,'3.ข้อมูลงบทดลองปัจจุบัน'!$A$5:$CL$846,6,0),2)</f>
        <v>109250</v>
      </c>
      <c r="H354" s="32">
        <f>ROUND(VLOOKUP($B354,'3.ข้อมูลงบทดลองปัจจุบัน'!$A$5:$CL$846,7,0),2)</f>
        <v>54700</v>
      </c>
      <c r="I354" s="32">
        <f>ROUND(VLOOKUP($B354,'3.ข้อมูลงบทดลองปัจจุบัน'!$A$5:$CL$846,8,0),2)</f>
        <v>37480</v>
      </c>
      <c r="J354" s="32">
        <f>ROUND(VLOOKUP($B354,'3.ข้อมูลงบทดลองปัจจุบัน'!$A$5:$CL$846,9,0),2)</f>
        <v>98000</v>
      </c>
      <c r="K354" s="32">
        <f>ROUND(VLOOKUP($B354,'3.ข้อมูลงบทดลองปัจจุบัน'!$A$5:$CL$846,10,0),2)</f>
        <v>45750</v>
      </c>
      <c r="L354" s="32">
        <f>ROUND(VLOOKUP($B354,'3.ข้อมูลงบทดลองปัจจุบัน'!$A$5:$CL$846,11,0),2)</f>
        <v>60250</v>
      </c>
      <c r="M354" s="32">
        <f>ROUND(VLOOKUP($B354,'3.ข้อมูลงบทดลองปัจจุบัน'!$A$5:$CL$846,12,0),2)</f>
        <v>144991</v>
      </c>
      <c r="N354" s="32">
        <f>ROUND(VLOOKUP($B354,'3.ข้อมูลงบทดลองปัจจุบัน'!$A$5:$CL$846,13,0),2)</f>
        <v>68050</v>
      </c>
      <c r="O354" s="32">
        <f>ROUND(VLOOKUP($B354,'3.ข้อมูลงบทดลองปัจจุบัน'!$A$5:$CL$846,14,0),2)</f>
        <v>17290</v>
      </c>
      <c r="P354" s="32">
        <f>ROUND(VLOOKUP($B354,'3.ข้อมูลงบทดลองปัจจุบัน'!$A$5:$CL$846,15,0),2)</f>
        <v>343000</v>
      </c>
      <c r="Q354" s="32">
        <f>ROUND(VLOOKUP($B354,'3.ข้อมูลงบทดลองปัจจุบัน'!$A$5:$CL$846,16,0),2)</f>
        <v>265400</v>
      </c>
      <c r="R354" s="32">
        <f>ROUND(VLOOKUP($B354,'3.ข้อมูลงบทดลองปัจจุบัน'!$A$5:$CL$846,17,0),2)</f>
        <v>425580</v>
      </c>
      <c r="S354" s="32">
        <f>ROUND(VLOOKUP($B354,'3.ข้อมูลงบทดลองปัจจุบัน'!$A$5:$CL$846,18,0),2)</f>
        <v>196700</v>
      </c>
      <c r="T354" s="32">
        <f>ROUND(VLOOKUP($B354,'3.ข้อมูลงบทดลองปัจจุบัน'!$A$5:$CL$846,19,0),2)</f>
        <v>259900</v>
      </c>
      <c r="U354" s="32">
        <f>ROUND(VLOOKUP($B354,'3.ข้อมูลงบทดลองปัจจุบัน'!$A$5:$CL$846,20,0),2)</f>
        <v>130600</v>
      </c>
      <c r="V354" s="32">
        <f>ROUND(VLOOKUP($B354,'3.ข้อมูลงบทดลองปัจจุบัน'!$A$5:$CL$846,21,0),2)</f>
        <v>159300</v>
      </c>
      <c r="W354" s="32">
        <f>ROUND(VLOOKUP($B354,'3.ข้อมูลงบทดลองปัจจุบัน'!$A$5:$CL$846,22,0),2)</f>
        <v>100500</v>
      </c>
      <c r="X354" s="32">
        <f>ROUND(VLOOKUP($B354,'3.ข้อมูลงบทดลองปัจจุบัน'!$A$5:$CL$846,23,0),2)</f>
        <v>279900</v>
      </c>
      <c r="Y354" s="32">
        <f>ROUND(VLOOKUP($B354,'3.ข้อมูลงบทดลองปัจจุบัน'!$A$5:$CL$846,24,0),2)</f>
        <v>26900</v>
      </c>
      <c r="Z354" s="32">
        <f>ROUND(VLOOKUP($B354,'3.ข้อมูลงบทดลองปัจจุบัน'!$A$5:$CL$846,25,0),2)</f>
        <v>206301</v>
      </c>
      <c r="AA354" s="32">
        <f>ROUND(VLOOKUP($B354,'3.ข้อมูลงบทดลองปัจจุบัน'!$A$5:$CL$846,26,0),2)</f>
        <v>118000</v>
      </c>
      <c r="AB354" s="32">
        <f>ROUND(VLOOKUP($B354,'3.ข้อมูลงบทดลองปัจจุบัน'!$A$5:$CL$846,27,0),2)</f>
        <v>73720</v>
      </c>
      <c r="AC354" s="32">
        <f>ROUND(VLOOKUP($B354,'3.ข้อมูลงบทดลองปัจจุบัน'!$A$5:$CL$846,28,0),2)</f>
        <v>68600</v>
      </c>
      <c r="AD354" s="32">
        <f>ROUND(VLOOKUP($B354,'3.ข้อมูลงบทดลองปัจจุบัน'!$A$5:$CL$846,29,0),2)</f>
        <v>0</v>
      </c>
      <c r="AE354" s="32">
        <f>ROUND(VLOOKUP($B354,'3.ข้อมูลงบทดลองปัจจุบัน'!$A$5:$CL$846,30,0),2)</f>
        <v>12700</v>
      </c>
      <c r="AF354" s="32">
        <f>ROUND(VLOOKUP($B354,'3.ข้อมูลงบทดลองปัจจุบัน'!$A$5:$CL$846,31,0),2)</f>
        <v>229359</v>
      </c>
      <c r="AG354" s="32">
        <f>ROUND(VLOOKUP($B354,'3.ข้อมูลงบทดลองปัจจุบัน'!$A$5:$CL$846,32,0),2)</f>
        <v>63600</v>
      </c>
      <c r="AH354" s="32">
        <f>ROUND(VLOOKUP($B354,'3.ข้อมูลงบทดลองปัจจุบัน'!$A$5:$CL$846,33,0),2)</f>
        <v>96180</v>
      </c>
      <c r="AI354" s="32">
        <f>ROUND(VLOOKUP($B354,'3.ข้อมูลงบทดลองปัจจุบัน'!$A$5:$CL$846,34,0),2)</f>
        <v>219100</v>
      </c>
      <c r="AJ354" s="32">
        <f>ROUND(VLOOKUP($B354,'3.ข้อมูลงบทดลองปัจจุบัน'!$A$5:$CL$846,35,0),2)</f>
        <v>173980</v>
      </c>
      <c r="AK354" s="32">
        <f>ROUND(VLOOKUP($B354,'3.ข้อมูลงบทดลองปัจจุบัน'!$A$5:$CL$846,36,0),2)</f>
        <v>139570</v>
      </c>
      <c r="AL354" s="32">
        <f>ROUND(VLOOKUP($B354,'3.ข้อมูลงบทดลองปัจจุบัน'!$A$5:$CL$846,37,0),2)</f>
        <v>222260</v>
      </c>
      <c r="AM354" s="32">
        <f>ROUND(VLOOKUP($B354,'3.ข้อมูลงบทดลองปัจจุบัน'!$A$5:$CL$846,38,0),2)</f>
        <v>316625</v>
      </c>
      <c r="AN354" s="32">
        <f>ROUND(VLOOKUP($B354,'3.ข้อมูลงบทดลองปัจจุบัน'!$A$5:$CL$846,39,0),2)</f>
        <v>30900</v>
      </c>
      <c r="AO354" s="32">
        <f>ROUND(VLOOKUP($B354,'3.ข้อมูลงบทดลองปัจจุบัน'!$A$5:$CL$846,40,0),2)</f>
        <v>0</v>
      </c>
      <c r="AP354" s="32">
        <f>ROUND(VLOOKUP($B354,'3.ข้อมูลงบทดลองปัจจุบัน'!$A$5:$CL$846,41,0),2)</f>
        <v>8100</v>
      </c>
      <c r="AQ354" s="32">
        <f>ROUND(VLOOKUP($B354,'3.ข้อมูลงบทดลองปัจจุบัน'!$A$5:$CL$846,42,0),2)</f>
        <v>78270</v>
      </c>
      <c r="AR354" s="32">
        <f>ROUND(VLOOKUP($B354,'3.ข้อมูลงบทดลองปัจจุบัน'!$A$5:$CL$846,43,0),2)</f>
        <v>70894</v>
      </c>
      <c r="AS354" s="32">
        <f>ROUND(VLOOKUP($B354,'3.ข้อมูลงบทดลองปัจจุบัน'!$A$5:$CL$846,44,0),2)</f>
        <v>66570</v>
      </c>
      <c r="AT354" s="32">
        <f>ROUND(VLOOKUP($B354,'3.ข้อมูลงบทดลองปัจจุบัน'!$A$5:$CL$846,45,0),2)</f>
        <v>86950</v>
      </c>
      <c r="AU354" s="32">
        <f>ROUND(VLOOKUP($B354,'3.ข้อมูลงบทดลองปัจจุบัน'!$A$5:$CL$846,46,0),2)</f>
        <v>173480</v>
      </c>
      <c r="AV354" s="32">
        <f>ROUND(VLOOKUP($B354,'3.ข้อมูลงบทดลองปัจจุบัน'!$A$5:$CL$846,47,0),2)</f>
        <v>168830</v>
      </c>
      <c r="AW354" s="32">
        <f>ROUND(VLOOKUP($B354,'3.ข้อมูลงบทดลองปัจจุบัน'!$A$5:$CL$846,48,0),2)</f>
        <v>75020</v>
      </c>
      <c r="AX354" s="32">
        <f>ROUND(VLOOKUP($B354,'3.ข้อมูลงบทดลองปัจจุบัน'!$A$5:$CL$846,49,0),2)</f>
        <v>57500</v>
      </c>
      <c r="AY354" s="32">
        <f>ROUND(VLOOKUP($B354,'3.ข้อมูลงบทดลองปัจจุบัน'!$A$5:$CL$846,50,0),2)</f>
        <v>181350</v>
      </c>
      <c r="AZ354" s="32">
        <f>ROUND(VLOOKUP($B354,'3.ข้อมูลงบทดลองปัจจุบัน'!$A$5:$CL$846,51,0),2)</f>
        <v>78630</v>
      </c>
      <c r="BA354" s="32">
        <f>ROUND(VLOOKUP($B354,'3.ข้อมูลงบทดลองปัจจุบัน'!$A$5:$CL$846,52,0),2)</f>
        <v>0</v>
      </c>
      <c r="BB354" s="32">
        <f>ROUND(VLOOKUP($B354,'3.ข้อมูลงบทดลองปัจจุบัน'!$A$5:$CL$846,53,0),2)</f>
        <v>0</v>
      </c>
      <c r="BC354" s="32">
        <f>ROUND(VLOOKUP($B354,'3.ข้อมูลงบทดลองปัจจุบัน'!$A$5:$CL$846,54,0),2)</f>
        <v>38350</v>
      </c>
      <c r="BD354" s="32">
        <f>ROUND(VLOOKUP($B354,'3.ข้อมูลงบทดลองปัจจุบัน'!$A$5:$CL$846,55,0),2)</f>
        <v>0</v>
      </c>
      <c r="BE354" s="32">
        <f>ROUND(VLOOKUP($B354,'3.ข้อมูลงบทดลองปัจจุบัน'!$A$5:$CL$846,56,0),2)</f>
        <v>250030</v>
      </c>
      <c r="BF354" s="32">
        <f>ROUND(VLOOKUP($B354,'3.ข้อมูลงบทดลองปัจจุบัน'!$A$5:$CL$846,57,0),2)</f>
        <v>81600</v>
      </c>
      <c r="BG354" s="32">
        <f>ROUND(VLOOKUP($B354,'3.ข้อมูลงบทดลองปัจจุบัน'!$A$5:$CL$846,58,0),2)</f>
        <v>0</v>
      </c>
      <c r="BH354" s="32">
        <f>ROUND(VLOOKUP($B354,'3.ข้อมูลงบทดลองปัจจุบัน'!$A$5:$CL$846,59,0),2)</f>
        <v>114260</v>
      </c>
      <c r="BI354" s="32">
        <f>ROUND(VLOOKUP($B354,'3.ข้อมูลงบทดลองปัจจุบัน'!$A$5:$CL$846,60,0),2)</f>
        <v>128955</v>
      </c>
      <c r="BJ354" s="32">
        <f>ROUND(VLOOKUP($B354,'3.ข้อมูลงบทดลองปัจจุบัน'!$A$5:$CL$846,61,0),2)</f>
        <v>69800</v>
      </c>
      <c r="BK354" s="32">
        <f>ROUND(VLOOKUP($B354,'3.ข้อมูลงบทดลองปัจจุบัน'!$A$5:$CL$846,62,0),2)</f>
        <v>133600</v>
      </c>
      <c r="BL354" s="32">
        <f>ROUND(VLOOKUP($B354,'3.ข้อมูลงบทดลองปัจจุบัน'!$A$5:$CL$846,63,0),2)</f>
        <v>110700</v>
      </c>
      <c r="BM354" s="32">
        <f>ROUND(VLOOKUP($B354,'3.ข้อมูลงบทดลองปัจจุบัน'!$A$5:$CL$846,64,0),2)</f>
        <v>0</v>
      </c>
      <c r="BN354" s="32">
        <f>ROUND(VLOOKUP($B354,'3.ข้อมูลงบทดลองปัจจุบัน'!$A$5:$CL$846,65,0),2)</f>
        <v>80460</v>
      </c>
      <c r="BO354" s="32">
        <f>ROUND(VLOOKUP($B354,'3.ข้อมูลงบทดลองปัจจุบัน'!$A$5:$CL$846,66,0),2)</f>
        <v>98000</v>
      </c>
      <c r="BP354" s="32">
        <f>ROUND(VLOOKUP($B354,'3.ข้อมูลงบทดลองปัจจุบัน'!$A$5:$CL$846,67,0),2)</f>
        <v>216417</v>
      </c>
      <c r="BQ354" s="32">
        <f>ROUND(VLOOKUP($B354,'3.ข้อมูลงบทดลองปัจจุบัน'!$A$5:$CL$846,68,0),2)</f>
        <v>151985</v>
      </c>
      <c r="BR354" s="32">
        <f>ROUND(VLOOKUP($B354,'3.ข้อมูลงบทดลองปัจจุบัน'!$A$5:$CL$846,69,0),2)</f>
        <v>68250</v>
      </c>
      <c r="BS354" s="32">
        <f>ROUND(VLOOKUP($B354,'3.ข้อมูลงบทดลองปัจจุบัน'!$A$5:$CL$846,70,0),2)</f>
        <v>0</v>
      </c>
      <c r="BT354" s="32">
        <f>ROUND(VLOOKUP($B354,'3.ข้อมูลงบทดลองปัจจุบัน'!$A$5:$CL$846,71,0),2)</f>
        <v>222900</v>
      </c>
      <c r="BU354" s="32">
        <f>ROUND(VLOOKUP($B354,'3.ข้อมูลงบทดลองปัจจุบัน'!$A$5:$CL$846,72,0),2)</f>
        <v>137970</v>
      </c>
      <c r="BV354" s="32">
        <f>ROUND(VLOOKUP($B354,'3.ข้อมูลงบทดลองปัจจุบัน'!$A$5:$CL$846,73,0),2)</f>
        <v>1700</v>
      </c>
      <c r="BW354" s="32">
        <f>ROUND(VLOOKUP($B354,'3.ข้อมูลงบทดลองปัจจุบัน'!$A$5:$CL$846,74,0),2)</f>
        <v>44720</v>
      </c>
      <c r="BX354" s="32">
        <f>ROUND(VLOOKUP($B354,'3.ข้อมูลงบทดลองปัจจุบัน'!$A$5:$CL$846,75,0),2)</f>
        <v>0</v>
      </c>
      <c r="BY354" s="32">
        <f>ROUND(VLOOKUP($B354,'3.ข้อมูลงบทดลองปัจจุบัน'!$A$5:$CL$846,76,0),2)</f>
        <v>9800</v>
      </c>
      <c r="BZ354" s="32">
        <f>ROUND(VLOOKUP($B354,'3.ข้อมูลงบทดลองปัจจุบัน'!$A$5:$CL$846,77,0),2)</f>
        <v>148200</v>
      </c>
      <c r="CA354" s="32">
        <f>ROUND(VLOOKUP($B354,'3.ข้อมูลงบทดลองปัจจุบัน'!$A$5:$CL$846,78,0),2)</f>
        <v>12077</v>
      </c>
      <c r="CB354" s="32">
        <f>ROUND(VLOOKUP($B354,'3.ข้อมูลงบทดลองปัจจุบัน'!$A$5:$CL$846,79,0),2)</f>
        <v>42250</v>
      </c>
      <c r="CC354" s="32">
        <f>ROUND(VLOOKUP($B354,'3.ข้อมูลงบทดลองปัจจุบัน'!$A$5:$CL$846,80,0),2)</f>
        <v>0</v>
      </c>
      <c r="CD354" s="32">
        <f>ROUND(VLOOKUP($B354,'3.ข้อมูลงบทดลองปัจจุบัน'!$A$5:$CL$846,81,0),2)</f>
        <v>163590</v>
      </c>
      <c r="CE354" s="32">
        <f>ROUND(VLOOKUP($B354,'3.ข้อมูลงบทดลองปัจจุบัน'!$A$5:$CL$846,82,0),2)</f>
        <v>103640</v>
      </c>
      <c r="CF354" s="32">
        <f>ROUND(VLOOKUP($B354,'3.ข้อมูลงบทดลองปัจจุบัน'!$A$5:$CL$846,83,0),2)</f>
        <v>691808</v>
      </c>
      <c r="CG354" s="32">
        <f>ROUND(VLOOKUP($B354,'3.ข้อมูลงบทดลองปัจจุบัน'!$A$5:$CL$846,84,0),2)</f>
        <v>26710</v>
      </c>
      <c r="CH354" s="32">
        <f>ROUND(VLOOKUP($B354,'3.ข้อมูลงบทดลองปัจจุบัน'!$A$5:$CL$846,85,0),2)</f>
        <v>42830</v>
      </c>
      <c r="CI354" s="32">
        <f>ROUND(VLOOKUP($B354,'3.ข้อมูลงบทดลองปัจจุบัน'!$A$5:$CL$846,86,0),2)</f>
        <v>39000</v>
      </c>
      <c r="CJ354" s="32">
        <f>ROUND(VLOOKUP($B354,'3.ข้อมูลงบทดลองปัจจุบัน'!$A$5:$CL$846,87,0),2)</f>
        <v>61488</v>
      </c>
      <c r="CK354" s="32">
        <f>ROUND(VLOOKUP($B354,'3.ข้อมูลงบทดลองปัจจุบัน'!$A$5:$CL$846,88,0),2)</f>
        <v>294600</v>
      </c>
      <c r="CL354" s="32">
        <f>ROUND(VLOOKUP($B354,'3.ข้อมูลงบทดลองปัจจุบัน'!$A$5:$CL$846,89,0),2)</f>
        <v>36675</v>
      </c>
      <c r="CM354" s="32">
        <f>ROUND(VLOOKUP($B354,'3.ข้อมูลงบทดลองปัจจุบัน'!$A$5:$CL$846,90,0),2)</f>
        <v>25200</v>
      </c>
    </row>
    <row r="355" spans="1:91" x14ac:dyDescent="0.7">
      <c r="A355" s="119" t="s">
        <v>2332</v>
      </c>
      <c r="B355" s="101" t="s">
        <v>1155</v>
      </c>
      <c r="C355" s="120" t="s">
        <v>1156</v>
      </c>
      <c r="D355" s="32">
        <f>ROUND(VLOOKUP($B355,'3.ข้อมูลงบทดลองปัจจุบัน'!$A$5:$CL$846,3,0),2)</f>
        <v>0</v>
      </c>
      <c r="E355" s="32">
        <f>ROUND(VLOOKUP($B355,'3.ข้อมูลงบทดลองปัจจุบัน'!$A$5:$CL$846,4,0),2)</f>
        <v>0</v>
      </c>
      <c r="F355" s="32">
        <f>ROUND(VLOOKUP($B355,'3.ข้อมูลงบทดลองปัจจุบัน'!$A$5:$CL$846,5,0),2)</f>
        <v>0</v>
      </c>
      <c r="G355" s="32">
        <f>ROUND(VLOOKUP($B355,'3.ข้อมูลงบทดลองปัจจุบัน'!$A$5:$CL$846,6,0),2)</f>
        <v>0</v>
      </c>
      <c r="H355" s="32">
        <f>ROUND(VLOOKUP($B355,'3.ข้อมูลงบทดลองปัจจุบัน'!$A$5:$CL$846,7,0),2)</f>
        <v>0</v>
      </c>
      <c r="I355" s="32">
        <f>ROUND(VLOOKUP($B355,'3.ข้อมูลงบทดลองปัจจุบัน'!$A$5:$CL$846,8,0),2)</f>
        <v>0</v>
      </c>
      <c r="J355" s="32">
        <f>ROUND(VLOOKUP($B355,'3.ข้อมูลงบทดลองปัจจุบัน'!$A$5:$CL$846,9,0),2)</f>
        <v>0</v>
      </c>
      <c r="K355" s="32">
        <f>ROUND(VLOOKUP($B355,'3.ข้อมูลงบทดลองปัจจุบัน'!$A$5:$CL$846,10,0),2)</f>
        <v>0</v>
      </c>
      <c r="L355" s="32">
        <f>ROUND(VLOOKUP($B355,'3.ข้อมูลงบทดลองปัจจุบัน'!$A$5:$CL$846,11,0),2)</f>
        <v>0</v>
      </c>
      <c r="M355" s="32">
        <f>ROUND(VLOOKUP($B355,'3.ข้อมูลงบทดลองปัจจุบัน'!$A$5:$CL$846,12,0),2)</f>
        <v>0</v>
      </c>
      <c r="N355" s="32">
        <f>ROUND(VLOOKUP($B355,'3.ข้อมูลงบทดลองปัจจุบัน'!$A$5:$CL$846,13,0),2)</f>
        <v>40000</v>
      </c>
      <c r="O355" s="32">
        <f>ROUND(VLOOKUP($B355,'3.ข้อมูลงบทดลองปัจจุบัน'!$A$5:$CL$846,14,0),2)</f>
        <v>0</v>
      </c>
      <c r="P355" s="32">
        <f>ROUND(VLOOKUP($B355,'3.ข้อมูลงบทดลองปัจจุบัน'!$A$5:$CL$846,15,0),2)</f>
        <v>0</v>
      </c>
      <c r="Q355" s="32">
        <f>ROUND(VLOOKUP($B355,'3.ข้อมูลงบทดลองปัจจุบัน'!$A$5:$CL$846,16,0),2)</f>
        <v>0</v>
      </c>
      <c r="R355" s="32">
        <f>ROUND(VLOOKUP($B355,'3.ข้อมูลงบทดลองปัจจุบัน'!$A$5:$CL$846,17,0),2)</f>
        <v>0</v>
      </c>
      <c r="S355" s="32">
        <f>ROUND(VLOOKUP($B355,'3.ข้อมูลงบทดลองปัจจุบัน'!$A$5:$CL$846,18,0),2)</f>
        <v>0</v>
      </c>
      <c r="T355" s="32">
        <f>ROUND(VLOOKUP($B355,'3.ข้อมูลงบทดลองปัจจุบัน'!$A$5:$CL$846,19,0),2)</f>
        <v>0</v>
      </c>
      <c r="U355" s="32">
        <f>ROUND(VLOOKUP($B355,'3.ข้อมูลงบทดลองปัจจุบัน'!$A$5:$CL$846,20,0),2)</f>
        <v>0</v>
      </c>
      <c r="V355" s="32">
        <f>ROUND(VLOOKUP($B355,'3.ข้อมูลงบทดลองปัจจุบัน'!$A$5:$CL$846,21,0),2)</f>
        <v>0</v>
      </c>
      <c r="W355" s="32">
        <f>ROUND(VLOOKUP($B355,'3.ข้อมูลงบทดลองปัจจุบัน'!$A$5:$CL$846,22,0),2)</f>
        <v>0</v>
      </c>
      <c r="X355" s="32">
        <f>ROUND(VLOOKUP($B355,'3.ข้อมูลงบทดลองปัจจุบัน'!$A$5:$CL$846,23,0),2)</f>
        <v>40000</v>
      </c>
      <c r="Y355" s="32">
        <f>ROUND(VLOOKUP($B355,'3.ข้อมูลงบทดลองปัจจุบัน'!$A$5:$CL$846,24,0),2)</f>
        <v>0</v>
      </c>
      <c r="Z355" s="32">
        <f>ROUND(VLOOKUP($B355,'3.ข้อมูลงบทดลองปัจจุบัน'!$A$5:$CL$846,25,0),2)</f>
        <v>0</v>
      </c>
      <c r="AA355" s="32">
        <f>ROUND(VLOOKUP($B355,'3.ข้อมูลงบทดลองปัจจุบัน'!$A$5:$CL$846,26,0),2)</f>
        <v>0</v>
      </c>
      <c r="AB355" s="32">
        <f>ROUND(VLOOKUP($B355,'3.ข้อมูลงบทดลองปัจจุบัน'!$A$5:$CL$846,27,0),2)</f>
        <v>0</v>
      </c>
      <c r="AC355" s="32">
        <f>ROUND(VLOOKUP($B355,'3.ข้อมูลงบทดลองปัจจุบัน'!$A$5:$CL$846,28,0),2)</f>
        <v>0</v>
      </c>
      <c r="AD355" s="32">
        <f>ROUND(VLOOKUP($B355,'3.ข้อมูลงบทดลองปัจจุบัน'!$A$5:$CL$846,29,0),2)</f>
        <v>0</v>
      </c>
      <c r="AE355" s="32">
        <f>ROUND(VLOOKUP($B355,'3.ข้อมูลงบทดลองปัจจุบัน'!$A$5:$CL$846,30,0),2)</f>
        <v>0</v>
      </c>
      <c r="AF355" s="32">
        <f>ROUND(VLOOKUP($B355,'3.ข้อมูลงบทดลองปัจจุบัน'!$A$5:$CL$846,31,0),2)</f>
        <v>0</v>
      </c>
      <c r="AG355" s="32">
        <f>ROUND(VLOOKUP($B355,'3.ข้อมูลงบทดลองปัจจุบัน'!$A$5:$CL$846,32,0),2)</f>
        <v>0</v>
      </c>
      <c r="AH355" s="32">
        <f>ROUND(VLOOKUP($B355,'3.ข้อมูลงบทดลองปัจจุบัน'!$A$5:$CL$846,33,0),2)</f>
        <v>0</v>
      </c>
      <c r="AI355" s="32">
        <f>ROUND(VLOOKUP($B355,'3.ข้อมูลงบทดลองปัจจุบัน'!$A$5:$CL$846,34,0),2)</f>
        <v>0</v>
      </c>
      <c r="AJ355" s="32">
        <f>ROUND(VLOOKUP($B355,'3.ข้อมูลงบทดลองปัจจุบัน'!$A$5:$CL$846,35,0),2)</f>
        <v>0</v>
      </c>
      <c r="AK355" s="32">
        <f>ROUND(VLOOKUP($B355,'3.ข้อมูลงบทดลองปัจจุบัน'!$A$5:$CL$846,36,0),2)</f>
        <v>0</v>
      </c>
      <c r="AL355" s="32">
        <f>ROUND(VLOOKUP($B355,'3.ข้อมูลงบทดลองปัจจุบัน'!$A$5:$CL$846,37,0),2)</f>
        <v>0</v>
      </c>
      <c r="AM355" s="32">
        <f>ROUND(VLOOKUP($B355,'3.ข้อมูลงบทดลองปัจจุบัน'!$A$5:$CL$846,38,0),2)</f>
        <v>0</v>
      </c>
      <c r="AN355" s="32">
        <f>ROUND(VLOOKUP($B355,'3.ข้อมูลงบทดลองปัจจุบัน'!$A$5:$CL$846,39,0),2)</f>
        <v>0</v>
      </c>
      <c r="AO355" s="32">
        <f>ROUND(VLOOKUP($B355,'3.ข้อมูลงบทดลองปัจจุบัน'!$A$5:$CL$846,40,0),2)</f>
        <v>0</v>
      </c>
      <c r="AP355" s="32">
        <f>ROUND(VLOOKUP($B355,'3.ข้อมูลงบทดลองปัจจุบัน'!$A$5:$CL$846,41,0),2)</f>
        <v>0</v>
      </c>
      <c r="AQ355" s="32">
        <f>ROUND(VLOOKUP($B355,'3.ข้อมูลงบทดลองปัจจุบัน'!$A$5:$CL$846,42,0),2)</f>
        <v>0</v>
      </c>
      <c r="AR355" s="32">
        <f>ROUND(VLOOKUP($B355,'3.ข้อมูลงบทดลองปัจจุบัน'!$A$5:$CL$846,43,0),2)</f>
        <v>0</v>
      </c>
      <c r="AS355" s="32">
        <f>ROUND(VLOOKUP($B355,'3.ข้อมูลงบทดลองปัจจุบัน'!$A$5:$CL$846,44,0),2)</f>
        <v>0</v>
      </c>
      <c r="AT355" s="32">
        <f>ROUND(VLOOKUP($B355,'3.ข้อมูลงบทดลองปัจจุบัน'!$A$5:$CL$846,45,0),2)</f>
        <v>0</v>
      </c>
      <c r="AU355" s="32">
        <f>ROUND(VLOOKUP($B355,'3.ข้อมูลงบทดลองปัจจุบัน'!$A$5:$CL$846,46,0),2)</f>
        <v>0</v>
      </c>
      <c r="AV355" s="32">
        <f>ROUND(VLOOKUP($B355,'3.ข้อมูลงบทดลองปัจจุบัน'!$A$5:$CL$846,47,0),2)</f>
        <v>0</v>
      </c>
      <c r="AW355" s="32">
        <f>ROUND(VLOOKUP($B355,'3.ข้อมูลงบทดลองปัจจุบัน'!$A$5:$CL$846,48,0),2)</f>
        <v>0</v>
      </c>
      <c r="AX355" s="32">
        <f>ROUND(VLOOKUP($B355,'3.ข้อมูลงบทดลองปัจจุบัน'!$A$5:$CL$846,49,0),2)</f>
        <v>0</v>
      </c>
      <c r="AY355" s="32">
        <f>ROUND(VLOOKUP($B355,'3.ข้อมูลงบทดลองปัจจุบัน'!$A$5:$CL$846,50,0),2)</f>
        <v>0</v>
      </c>
      <c r="AZ355" s="32">
        <f>ROUND(VLOOKUP($B355,'3.ข้อมูลงบทดลองปัจจุบัน'!$A$5:$CL$846,51,0),2)</f>
        <v>0</v>
      </c>
      <c r="BA355" s="32">
        <f>ROUND(VLOOKUP($B355,'3.ข้อมูลงบทดลองปัจจุบัน'!$A$5:$CL$846,52,0),2)</f>
        <v>0</v>
      </c>
      <c r="BB355" s="32">
        <f>ROUND(VLOOKUP($B355,'3.ข้อมูลงบทดลองปัจจุบัน'!$A$5:$CL$846,53,0),2)</f>
        <v>0</v>
      </c>
      <c r="BC355" s="32">
        <f>ROUND(VLOOKUP($B355,'3.ข้อมูลงบทดลองปัจจุบัน'!$A$5:$CL$846,54,0),2)</f>
        <v>0</v>
      </c>
      <c r="BD355" s="32">
        <f>ROUND(VLOOKUP($B355,'3.ข้อมูลงบทดลองปัจจุบัน'!$A$5:$CL$846,55,0),2)</f>
        <v>0</v>
      </c>
      <c r="BE355" s="32">
        <f>ROUND(VLOOKUP($B355,'3.ข้อมูลงบทดลองปัจจุบัน'!$A$5:$CL$846,56,0),2)</f>
        <v>0</v>
      </c>
      <c r="BF355" s="32">
        <f>ROUND(VLOOKUP($B355,'3.ข้อมูลงบทดลองปัจจุบัน'!$A$5:$CL$846,57,0),2)</f>
        <v>0</v>
      </c>
      <c r="BG355" s="32">
        <f>ROUND(VLOOKUP($B355,'3.ข้อมูลงบทดลองปัจจุบัน'!$A$5:$CL$846,58,0),2)</f>
        <v>0</v>
      </c>
      <c r="BH355" s="32">
        <f>ROUND(VLOOKUP($B355,'3.ข้อมูลงบทดลองปัจจุบัน'!$A$5:$CL$846,59,0),2)</f>
        <v>0</v>
      </c>
      <c r="BI355" s="32">
        <f>ROUND(VLOOKUP($B355,'3.ข้อมูลงบทดลองปัจจุบัน'!$A$5:$CL$846,60,0),2)</f>
        <v>0</v>
      </c>
      <c r="BJ355" s="32">
        <f>ROUND(VLOOKUP($B355,'3.ข้อมูลงบทดลองปัจจุบัน'!$A$5:$CL$846,61,0),2)</f>
        <v>0</v>
      </c>
      <c r="BK355" s="32">
        <f>ROUND(VLOOKUP($B355,'3.ข้อมูลงบทดลองปัจจุบัน'!$A$5:$CL$846,62,0),2)</f>
        <v>0</v>
      </c>
      <c r="BL355" s="32">
        <f>ROUND(VLOOKUP($B355,'3.ข้อมูลงบทดลองปัจจุบัน'!$A$5:$CL$846,63,0),2)</f>
        <v>0</v>
      </c>
      <c r="BM355" s="32">
        <f>ROUND(VLOOKUP($B355,'3.ข้อมูลงบทดลองปัจจุบัน'!$A$5:$CL$846,64,0),2)</f>
        <v>0</v>
      </c>
      <c r="BN355" s="32">
        <f>ROUND(VLOOKUP($B355,'3.ข้อมูลงบทดลองปัจจุบัน'!$A$5:$CL$846,65,0),2)</f>
        <v>0</v>
      </c>
      <c r="BO355" s="32">
        <f>ROUND(VLOOKUP($B355,'3.ข้อมูลงบทดลองปัจจุบัน'!$A$5:$CL$846,66,0),2)</f>
        <v>0</v>
      </c>
      <c r="BP355" s="32">
        <f>ROUND(VLOOKUP($B355,'3.ข้อมูลงบทดลองปัจจุบัน'!$A$5:$CL$846,67,0),2)</f>
        <v>0</v>
      </c>
      <c r="BQ355" s="32">
        <f>ROUND(VLOOKUP($B355,'3.ข้อมูลงบทดลองปัจจุบัน'!$A$5:$CL$846,68,0),2)</f>
        <v>0</v>
      </c>
      <c r="BR355" s="32">
        <f>ROUND(VLOOKUP($B355,'3.ข้อมูลงบทดลองปัจจุบัน'!$A$5:$CL$846,69,0),2)</f>
        <v>0</v>
      </c>
      <c r="BS355" s="32">
        <f>ROUND(VLOOKUP($B355,'3.ข้อมูลงบทดลองปัจจุบัน'!$A$5:$CL$846,70,0),2)</f>
        <v>1551600</v>
      </c>
      <c r="BT355" s="32">
        <f>ROUND(VLOOKUP($B355,'3.ข้อมูลงบทดลองปัจจุบัน'!$A$5:$CL$846,71,0),2)</f>
        <v>0</v>
      </c>
      <c r="BU355" s="32">
        <f>ROUND(VLOOKUP($B355,'3.ข้อมูลงบทดลองปัจจุบัน'!$A$5:$CL$846,72,0),2)</f>
        <v>0</v>
      </c>
      <c r="BV355" s="32">
        <f>ROUND(VLOOKUP($B355,'3.ข้อมูลงบทดลองปัจจุบัน'!$A$5:$CL$846,73,0),2)</f>
        <v>0</v>
      </c>
      <c r="BW355" s="32">
        <f>ROUND(VLOOKUP($B355,'3.ข้อมูลงบทดลองปัจจุบัน'!$A$5:$CL$846,74,0),2)</f>
        <v>0</v>
      </c>
      <c r="BX355" s="32">
        <f>ROUND(VLOOKUP($B355,'3.ข้อมูลงบทดลองปัจจุบัน'!$A$5:$CL$846,75,0),2)</f>
        <v>0</v>
      </c>
      <c r="BY355" s="32">
        <f>ROUND(VLOOKUP($B355,'3.ข้อมูลงบทดลองปัจจุบัน'!$A$5:$CL$846,76,0),2)</f>
        <v>0</v>
      </c>
      <c r="BZ355" s="32">
        <f>ROUND(VLOOKUP($B355,'3.ข้อมูลงบทดลองปัจจุบัน'!$A$5:$CL$846,77,0),2)</f>
        <v>0</v>
      </c>
      <c r="CA355" s="32">
        <f>ROUND(VLOOKUP($B355,'3.ข้อมูลงบทดลองปัจจุบัน'!$A$5:$CL$846,78,0),2)</f>
        <v>0</v>
      </c>
      <c r="CB355" s="32">
        <f>ROUND(VLOOKUP($B355,'3.ข้อมูลงบทดลองปัจจุบัน'!$A$5:$CL$846,79,0),2)</f>
        <v>0</v>
      </c>
      <c r="CC355" s="32">
        <f>ROUND(VLOOKUP($B355,'3.ข้อมูลงบทดลองปัจจุบัน'!$A$5:$CL$846,80,0),2)</f>
        <v>0</v>
      </c>
      <c r="CD355" s="32">
        <f>ROUND(VLOOKUP($B355,'3.ข้อมูลงบทดลองปัจจุบัน'!$A$5:$CL$846,81,0),2)</f>
        <v>44500</v>
      </c>
      <c r="CE355" s="32">
        <f>ROUND(VLOOKUP($B355,'3.ข้อมูลงบทดลองปัจจุบัน'!$A$5:$CL$846,82,0),2)</f>
        <v>0</v>
      </c>
      <c r="CF355" s="32">
        <f>ROUND(VLOOKUP($B355,'3.ข้อมูลงบทดลองปัจจุบัน'!$A$5:$CL$846,83,0),2)</f>
        <v>0</v>
      </c>
      <c r="CG355" s="32">
        <f>ROUND(VLOOKUP($B355,'3.ข้อมูลงบทดลองปัจจุบัน'!$A$5:$CL$846,84,0),2)</f>
        <v>0</v>
      </c>
      <c r="CH355" s="32">
        <f>ROUND(VLOOKUP($B355,'3.ข้อมูลงบทดลองปัจจุบัน'!$A$5:$CL$846,85,0),2)</f>
        <v>0</v>
      </c>
      <c r="CI355" s="32">
        <f>ROUND(VLOOKUP($B355,'3.ข้อมูลงบทดลองปัจจุบัน'!$A$5:$CL$846,86,0),2)</f>
        <v>0</v>
      </c>
      <c r="CJ355" s="32">
        <f>ROUND(VLOOKUP($B355,'3.ข้อมูลงบทดลองปัจจุบัน'!$A$5:$CL$846,87,0),2)</f>
        <v>0</v>
      </c>
      <c r="CK355" s="32">
        <f>ROUND(VLOOKUP($B355,'3.ข้อมูลงบทดลองปัจจุบัน'!$A$5:$CL$846,88,0),2)</f>
        <v>0</v>
      </c>
      <c r="CL355" s="32">
        <f>ROUND(VLOOKUP($B355,'3.ข้อมูลงบทดลองปัจจุบัน'!$A$5:$CL$846,89,0),2)</f>
        <v>0</v>
      </c>
      <c r="CM355" s="32">
        <f>ROUND(VLOOKUP($B355,'3.ข้อมูลงบทดลองปัจจุบัน'!$A$5:$CL$846,90,0),2)</f>
        <v>0</v>
      </c>
    </row>
    <row r="356" spans="1:91" x14ac:dyDescent="0.7">
      <c r="A356" s="119" t="s">
        <v>2332</v>
      </c>
      <c r="B356" s="101" t="s">
        <v>618</v>
      </c>
      <c r="C356" s="120" t="s">
        <v>619</v>
      </c>
      <c r="D356" s="32">
        <f>ROUND(VLOOKUP($B356,'3.ข้อมูลงบทดลองปัจจุบัน'!$A$5:$CL$846,3,0),2)</f>
        <v>0</v>
      </c>
      <c r="E356" s="32">
        <f>ROUND(VLOOKUP($B356,'3.ข้อมูลงบทดลองปัจจุบัน'!$A$5:$CL$846,4,0),2)</f>
        <v>0</v>
      </c>
      <c r="F356" s="32">
        <f>ROUND(VLOOKUP($B356,'3.ข้อมูลงบทดลองปัจจุบัน'!$A$5:$CL$846,5,0),2)</f>
        <v>0</v>
      </c>
      <c r="G356" s="32">
        <f>ROUND(VLOOKUP($B356,'3.ข้อมูลงบทดลองปัจจุบัน'!$A$5:$CL$846,6,0),2)</f>
        <v>0</v>
      </c>
      <c r="H356" s="32">
        <f>ROUND(VLOOKUP($B356,'3.ข้อมูลงบทดลองปัจจุบัน'!$A$5:$CL$846,7,0),2)</f>
        <v>0</v>
      </c>
      <c r="I356" s="32">
        <f>ROUND(VLOOKUP($B356,'3.ข้อมูลงบทดลองปัจจุบัน'!$A$5:$CL$846,8,0),2)</f>
        <v>8000</v>
      </c>
      <c r="J356" s="32">
        <f>ROUND(VLOOKUP($B356,'3.ข้อมูลงบทดลองปัจจุบัน'!$A$5:$CL$846,9,0),2)</f>
        <v>0</v>
      </c>
      <c r="K356" s="32">
        <f>ROUND(VLOOKUP($B356,'3.ข้อมูลงบทดลองปัจจุบัน'!$A$5:$CL$846,10,0),2)</f>
        <v>0</v>
      </c>
      <c r="L356" s="32">
        <f>ROUND(VLOOKUP($B356,'3.ข้อมูลงบทดลองปัจจุบัน'!$A$5:$CL$846,11,0),2)</f>
        <v>0</v>
      </c>
      <c r="M356" s="32">
        <f>ROUND(VLOOKUP($B356,'3.ข้อมูลงบทดลองปัจจุบัน'!$A$5:$CL$846,12,0),2)</f>
        <v>0</v>
      </c>
      <c r="N356" s="32">
        <f>ROUND(VLOOKUP($B356,'3.ข้อมูลงบทดลองปัจจุบัน'!$A$5:$CL$846,13,0),2)</f>
        <v>0</v>
      </c>
      <c r="O356" s="32">
        <f>ROUND(VLOOKUP($B356,'3.ข้อมูลงบทดลองปัจจุบัน'!$A$5:$CL$846,14,0),2)</f>
        <v>0</v>
      </c>
      <c r="P356" s="32">
        <f>ROUND(VLOOKUP($B356,'3.ข้อมูลงบทดลองปัจจุบัน'!$A$5:$CL$846,15,0),2)</f>
        <v>0</v>
      </c>
      <c r="Q356" s="32">
        <f>ROUND(VLOOKUP($B356,'3.ข้อมูลงบทดลองปัจจุบัน'!$A$5:$CL$846,16,0),2)</f>
        <v>0</v>
      </c>
      <c r="R356" s="32">
        <f>ROUND(VLOOKUP($B356,'3.ข้อมูลงบทดลองปัจจุบัน'!$A$5:$CL$846,17,0),2)</f>
        <v>0</v>
      </c>
      <c r="S356" s="32">
        <f>ROUND(VLOOKUP($B356,'3.ข้อมูลงบทดลองปัจจุบัน'!$A$5:$CL$846,18,0),2)</f>
        <v>0</v>
      </c>
      <c r="T356" s="32">
        <f>ROUND(VLOOKUP($B356,'3.ข้อมูลงบทดลองปัจจุบัน'!$A$5:$CL$846,19,0),2)</f>
        <v>0</v>
      </c>
      <c r="U356" s="32">
        <f>ROUND(VLOOKUP($B356,'3.ข้อมูลงบทดลองปัจจุบัน'!$A$5:$CL$846,20,0),2)</f>
        <v>0</v>
      </c>
      <c r="V356" s="32">
        <f>ROUND(VLOOKUP($B356,'3.ข้อมูลงบทดลองปัจจุบัน'!$A$5:$CL$846,21,0),2)</f>
        <v>0</v>
      </c>
      <c r="W356" s="32">
        <f>ROUND(VLOOKUP($B356,'3.ข้อมูลงบทดลองปัจจุบัน'!$A$5:$CL$846,22,0),2)</f>
        <v>0</v>
      </c>
      <c r="X356" s="32">
        <f>ROUND(VLOOKUP($B356,'3.ข้อมูลงบทดลองปัจจุบัน'!$A$5:$CL$846,23,0),2)</f>
        <v>80000</v>
      </c>
      <c r="Y356" s="32">
        <f>ROUND(VLOOKUP($B356,'3.ข้อมูลงบทดลองปัจจุบัน'!$A$5:$CL$846,24,0),2)</f>
        <v>0</v>
      </c>
      <c r="Z356" s="32">
        <f>ROUND(VLOOKUP($B356,'3.ข้อมูลงบทดลองปัจจุบัน'!$A$5:$CL$846,25,0),2)</f>
        <v>0</v>
      </c>
      <c r="AA356" s="32">
        <f>ROUND(VLOOKUP($B356,'3.ข้อมูลงบทดลองปัจจุบัน'!$A$5:$CL$846,26,0),2)</f>
        <v>0</v>
      </c>
      <c r="AB356" s="32">
        <f>ROUND(VLOOKUP($B356,'3.ข้อมูลงบทดลองปัจจุบัน'!$A$5:$CL$846,27,0),2)</f>
        <v>0</v>
      </c>
      <c r="AC356" s="32">
        <f>ROUND(VLOOKUP($B356,'3.ข้อมูลงบทดลองปัจจุบัน'!$A$5:$CL$846,28,0),2)</f>
        <v>0</v>
      </c>
      <c r="AD356" s="32">
        <f>ROUND(VLOOKUP($B356,'3.ข้อมูลงบทดลองปัจจุบัน'!$A$5:$CL$846,29,0),2)</f>
        <v>0</v>
      </c>
      <c r="AE356" s="32">
        <f>ROUND(VLOOKUP($B356,'3.ข้อมูลงบทดลองปัจจุบัน'!$A$5:$CL$846,30,0),2)</f>
        <v>0</v>
      </c>
      <c r="AF356" s="32">
        <f>ROUND(VLOOKUP($B356,'3.ข้อมูลงบทดลองปัจจุบัน'!$A$5:$CL$846,31,0),2)</f>
        <v>0</v>
      </c>
      <c r="AG356" s="32">
        <f>ROUND(VLOOKUP($B356,'3.ข้อมูลงบทดลองปัจจุบัน'!$A$5:$CL$846,32,0),2)</f>
        <v>0</v>
      </c>
      <c r="AH356" s="32">
        <f>ROUND(VLOOKUP($B356,'3.ข้อมูลงบทดลองปัจจุบัน'!$A$5:$CL$846,33,0),2)</f>
        <v>1000000</v>
      </c>
      <c r="AI356" s="32">
        <f>ROUND(VLOOKUP($B356,'3.ข้อมูลงบทดลองปัจจุบัน'!$A$5:$CL$846,34,0),2)</f>
        <v>0</v>
      </c>
      <c r="AJ356" s="32">
        <f>ROUND(VLOOKUP($B356,'3.ข้อมูลงบทดลองปัจจุบัน'!$A$5:$CL$846,35,0),2)</f>
        <v>0</v>
      </c>
      <c r="AK356" s="32">
        <f>ROUND(VLOOKUP($B356,'3.ข้อมูลงบทดลองปัจจุบัน'!$A$5:$CL$846,36,0),2)</f>
        <v>0</v>
      </c>
      <c r="AL356" s="32">
        <f>ROUND(VLOOKUP($B356,'3.ข้อมูลงบทดลองปัจจุบัน'!$A$5:$CL$846,37,0),2)</f>
        <v>0</v>
      </c>
      <c r="AM356" s="32">
        <f>ROUND(VLOOKUP($B356,'3.ข้อมูลงบทดลองปัจจุบัน'!$A$5:$CL$846,38,0),2)</f>
        <v>0</v>
      </c>
      <c r="AN356" s="32">
        <f>ROUND(VLOOKUP($B356,'3.ข้อมูลงบทดลองปัจจุบัน'!$A$5:$CL$846,39,0),2)</f>
        <v>0</v>
      </c>
      <c r="AO356" s="32">
        <f>ROUND(VLOOKUP($B356,'3.ข้อมูลงบทดลองปัจจุบัน'!$A$5:$CL$846,40,0),2)</f>
        <v>0</v>
      </c>
      <c r="AP356" s="32">
        <f>ROUND(VLOOKUP($B356,'3.ข้อมูลงบทดลองปัจจุบัน'!$A$5:$CL$846,41,0),2)</f>
        <v>0</v>
      </c>
      <c r="AQ356" s="32">
        <f>ROUND(VLOOKUP($B356,'3.ข้อมูลงบทดลองปัจจุบัน'!$A$5:$CL$846,42,0),2)</f>
        <v>0</v>
      </c>
      <c r="AR356" s="32">
        <f>ROUND(VLOOKUP($B356,'3.ข้อมูลงบทดลองปัจจุบัน'!$A$5:$CL$846,43,0),2)</f>
        <v>0</v>
      </c>
      <c r="AS356" s="32">
        <f>ROUND(VLOOKUP($B356,'3.ข้อมูลงบทดลองปัจจุบัน'!$A$5:$CL$846,44,0),2)</f>
        <v>0</v>
      </c>
      <c r="AT356" s="32">
        <f>ROUND(VLOOKUP($B356,'3.ข้อมูลงบทดลองปัจจุบัน'!$A$5:$CL$846,45,0),2)</f>
        <v>0</v>
      </c>
      <c r="AU356" s="32">
        <f>ROUND(VLOOKUP($B356,'3.ข้อมูลงบทดลองปัจจุบัน'!$A$5:$CL$846,46,0),2)</f>
        <v>0</v>
      </c>
      <c r="AV356" s="32">
        <f>ROUND(VLOOKUP($B356,'3.ข้อมูลงบทดลองปัจจุบัน'!$A$5:$CL$846,47,0),2)</f>
        <v>0</v>
      </c>
      <c r="AW356" s="32">
        <f>ROUND(VLOOKUP($B356,'3.ข้อมูลงบทดลองปัจจุบัน'!$A$5:$CL$846,48,0),2)</f>
        <v>0</v>
      </c>
      <c r="AX356" s="32">
        <f>ROUND(VLOOKUP($B356,'3.ข้อมูลงบทดลองปัจจุบัน'!$A$5:$CL$846,49,0),2)</f>
        <v>0</v>
      </c>
      <c r="AY356" s="32">
        <f>ROUND(VLOOKUP($B356,'3.ข้อมูลงบทดลองปัจจุบัน'!$A$5:$CL$846,50,0),2)</f>
        <v>0</v>
      </c>
      <c r="AZ356" s="32">
        <f>ROUND(VLOOKUP($B356,'3.ข้อมูลงบทดลองปัจจุบัน'!$A$5:$CL$846,51,0),2)</f>
        <v>0</v>
      </c>
      <c r="BA356" s="32">
        <f>ROUND(VLOOKUP($B356,'3.ข้อมูลงบทดลองปัจจุบัน'!$A$5:$CL$846,52,0),2)</f>
        <v>0</v>
      </c>
      <c r="BB356" s="32">
        <f>ROUND(VLOOKUP($B356,'3.ข้อมูลงบทดลองปัจจุบัน'!$A$5:$CL$846,53,0),2)</f>
        <v>0</v>
      </c>
      <c r="BC356" s="32">
        <f>ROUND(VLOOKUP($B356,'3.ข้อมูลงบทดลองปัจจุบัน'!$A$5:$CL$846,54,0),2)</f>
        <v>0</v>
      </c>
      <c r="BD356" s="32">
        <f>ROUND(VLOOKUP($B356,'3.ข้อมูลงบทดลองปัจจุบัน'!$A$5:$CL$846,55,0),2)</f>
        <v>0</v>
      </c>
      <c r="BE356" s="32">
        <f>ROUND(VLOOKUP($B356,'3.ข้อมูลงบทดลองปัจจุบัน'!$A$5:$CL$846,56,0),2)</f>
        <v>0</v>
      </c>
      <c r="BF356" s="32">
        <f>ROUND(VLOOKUP($B356,'3.ข้อมูลงบทดลองปัจจุบัน'!$A$5:$CL$846,57,0),2)</f>
        <v>0</v>
      </c>
      <c r="BG356" s="32">
        <f>ROUND(VLOOKUP($B356,'3.ข้อมูลงบทดลองปัจจุบัน'!$A$5:$CL$846,58,0),2)</f>
        <v>0</v>
      </c>
      <c r="BH356" s="32">
        <f>ROUND(VLOOKUP($B356,'3.ข้อมูลงบทดลองปัจจุบัน'!$A$5:$CL$846,59,0),2)</f>
        <v>0</v>
      </c>
      <c r="BI356" s="32">
        <f>ROUND(VLOOKUP($B356,'3.ข้อมูลงบทดลองปัจจุบัน'!$A$5:$CL$846,60,0),2)</f>
        <v>0</v>
      </c>
      <c r="BJ356" s="32">
        <f>ROUND(VLOOKUP($B356,'3.ข้อมูลงบทดลองปัจจุบัน'!$A$5:$CL$846,61,0),2)</f>
        <v>0</v>
      </c>
      <c r="BK356" s="32">
        <f>ROUND(VLOOKUP($B356,'3.ข้อมูลงบทดลองปัจจุบัน'!$A$5:$CL$846,62,0),2)</f>
        <v>0</v>
      </c>
      <c r="BL356" s="32">
        <f>ROUND(VLOOKUP($B356,'3.ข้อมูลงบทดลองปัจจุบัน'!$A$5:$CL$846,63,0),2)</f>
        <v>0</v>
      </c>
      <c r="BM356" s="32">
        <f>ROUND(VLOOKUP($B356,'3.ข้อมูลงบทดลองปัจจุบัน'!$A$5:$CL$846,64,0),2)</f>
        <v>0</v>
      </c>
      <c r="BN356" s="32">
        <f>ROUND(VLOOKUP($B356,'3.ข้อมูลงบทดลองปัจจุบัน'!$A$5:$CL$846,65,0),2)</f>
        <v>0</v>
      </c>
      <c r="BO356" s="32">
        <f>ROUND(VLOOKUP($B356,'3.ข้อมูลงบทดลองปัจจุบัน'!$A$5:$CL$846,66,0),2)</f>
        <v>0</v>
      </c>
      <c r="BP356" s="32">
        <f>ROUND(VLOOKUP($B356,'3.ข้อมูลงบทดลองปัจจุบัน'!$A$5:$CL$846,67,0),2)</f>
        <v>0</v>
      </c>
      <c r="BQ356" s="32">
        <f>ROUND(VLOOKUP($B356,'3.ข้อมูลงบทดลองปัจจุบัน'!$A$5:$CL$846,68,0),2)</f>
        <v>0</v>
      </c>
      <c r="BR356" s="32">
        <f>ROUND(VLOOKUP($B356,'3.ข้อมูลงบทดลองปัจจุบัน'!$A$5:$CL$846,69,0),2)</f>
        <v>0</v>
      </c>
      <c r="BS356" s="32">
        <f>ROUND(VLOOKUP($B356,'3.ข้อมูลงบทดลองปัจจุบัน'!$A$5:$CL$846,70,0),2)</f>
        <v>12789000</v>
      </c>
      <c r="BT356" s="32">
        <f>ROUND(VLOOKUP($B356,'3.ข้อมูลงบทดลองปัจจุบัน'!$A$5:$CL$846,71,0),2)</f>
        <v>0</v>
      </c>
      <c r="BU356" s="32">
        <f>ROUND(VLOOKUP($B356,'3.ข้อมูลงบทดลองปัจจุบัน'!$A$5:$CL$846,72,0),2)</f>
        <v>0</v>
      </c>
      <c r="BV356" s="32">
        <f>ROUND(VLOOKUP($B356,'3.ข้อมูลงบทดลองปัจจุบัน'!$A$5:$CL$846,73,0),2)</f>
        <v>0</v>
      </c>
      <c r="BW356" s="32">
        <f>ROUND(VLOOKUP($B356,'3.ข้อมูลงบทดลองปัจจุบัน'!$A$5:$CL$846,74,0),2)</f>
        <v>0</v>
      </c>
      <c r="BX356" s="32">
        <f>ROUND(VLOOKUP($B356,'3.ข้อมูลงบทดลองปัจจุบัน'!$A$5:$CL$846,75,0),2)</f>
        <v>0</v>
      </c>
      <c r="BY356" s="32">
        <f>ROUND(VLOOKUP($B356,'3.ข้อมูลงบทดลองปัจจุบัน'!$A$5:$CL$846,76,0),2)</f>
        <v>13200</v>
      </c>
      <c r="BZ356" s="32">
        <f>ROUND(VLOOKUP($B356,'3.ข้อมูลงบทดลองปัจจุบัน'!$A$5:$CL$846,77,0),2)</f>
        <v>0</v>
      </c>
      <c r="CA356" s="32">
        <f>ROUND(VLOOKUP($B356,'3.ข้อมูลงบทดลองปัจจุบัน'!$A$5:$CL$846,78,0),2)</f>
        <v>0</v>
      </c>
      <c r="CB356" s="32">
        <f>ROUND(VLOOKUP($B356,'3.ข้อมูลงบทดลองปัจจุบัน'!$A$5:$CL$846,79,0),2)</f>
        <v>0</v>
      </c>
      <c r="CC356" s="32">
        <f>ROUND(VLOOKUP($B356,'3.ข้อมูลงบทดลองปัจจุบัน'!$A$5:$CL$846,80,0),2)</f>
        <v>0</v>
      </c>
      <c r="CD356" s="32">
        <f>ROUND(VLOOKUP($B356,'3.ข้อมูลงบทดลองปัจจุบัน'!$A$5:$CL$846,81,0),2)</f>
        <v>0</v>
      </c>
      <c r="CE356" s="32">
        <f>ROUND(VLOOKUP($B356,'3.ข้อมูลงบทดลองปัจจุบัน'!$A$5:$CL$846,82,0),2)</f>
        <v>0</v>
      </c>
      <c r="CF356" s="32">
        <f>ROUND(VLOOKUP($B356,'3.ข้อมูลงบทดลองปัจจุบัน'!$A$5:$CL$846,83,0),2)</f>
        <v>0</v>
      </c>
      <c r="CG356" s="32">
        <f>ROUND(VLOOKUP($B356,'3.ข้อมูลงบทดลองปัจจุบัน'!$A$5:$CL$846,84,0),2)</f>
        <v>0</v>
      </c>
      <c r="CH356" s="32">
        <f>ROUND(VLOOKUP($B356,'3.ข้อมูลงบทดลองปัจจุบัน'!$A$5:$CL$846,85,0),2)</f>
        <v>0</v>
      </c>
      <c r="CI356" s="32">
        <f>ROUND(VLOOKUP($B356,'3.ข้อมูลงบทดลองปัจจุบัน'!$A$5:$CL$846,86,0),2)</f>
        <v>0</v>
      </c>
      <c r="CJ356" s="32">
        <f>ROUND(VLOOKUP($B356,'3.ข้อมูลงบทดลองปัจจุบัน'!$A$5:$CL$846,87,0),2)</f>
        <v>0</v>
      </c>
      <c r="CK356" s="32">
        <f>ROUND(VLOOKUP($B356,'3.ข้อมูลงบทดลองปัจจุบัน'!$A$5:$CL$846,88,0),2)</f>
        <v>0</v>
      </c>
      <c r="CL356" s="32">
        <f>ROUND(VLOOKUP($B356,'3.ข้อมูลงบทดลองปัจจุบัน'!$A$5:$CL$846,89,0),2)</f>
        <v>0</v>
      </c>
      <c r="CM356" s="32">
        <f>ROUND(VLOOKUP($B356,'3.ข้อมูลงบทดลองปัจจุบัน'!$A$5:$CL$846,90,0),2)</f>
        <v>0</v>
      </c>
    </row>
    <row r="357" spans="1:91" x14ac:dyDescent="0.7">
      <c r="A357" s="119" t="s">
        <v>2332</v>
      </c>
      <c r="B357" s="101" t="s">
        <v>620</v>
      </c>
      <c r="C357" s="120" t="s">
        <v>621</v>
      </c>
      <c r="D357" s="32">
        <f>ROUND(VLOOKUP($B357,'3.ข้อมูลงบทดลองปัจจุบัน'!$A$5:$CL$846,3,0),2)</f>
        <v>828083.8</v>
      </c>
      <c r="E357" s="32">
        <f>ROUND(VLOOKUP($B357,'3.ข้อมูลงบทดลองปัจจุบัน'!$A$5:$CL$846,4,0),2)</f>
        <v>28403.71</v>
      </c>
      <c r="F357" s="32">
        <f>ROUND(VLOOKUP($B357,'3.ข้อมูลงบทดลองปัจจุบัน'!$A$5:$CL$846,5,0),2)</f>
        <v>98561.4</v>
      </c>
      <c r="G357" s="32">
        <f>ROUND(VLOOKUP($B357,'3.ข้อมูลงบทดลองปัจจุบัน'!$A$5:$CL$846,6,0),2)</f>
        <v>70339.259999999995</v>
      </c>
      <c r="H357" s="32">
        <f>ROUND(VLOOKUP($B357,'3.ข้อมูลงบทดลองปัจจุบัน'!$A$5:$CL$846,7,0),2)</f>
        <v>32370</v>
      </c>
      <c r="I357" s="32">
        <f>ROUND(VLOOKUP($B357,'3.ข้อมูลงบทดลองปัจจุบัน'!$A$5:$CL$846,8,0),2)</f>
        <v>2410120.64</v>
      </c>
      <c r="J357" s="32">
        <f>ROUND(VLOOKUP($B357,'3.ข้อมูลงบทดลองปัจจุบัน'!$A$5:$CL$846,9,0),2)</f>
        <v>60537.41</v>
      </c>
      <c r="K357" s="32">
        <f>ROUND(VLOOKUP($B357,'3.ข้อมูลงบทดลองปัจจุบัน'!$A$5:$CL$846,10,0),2)</f>
        <v>172869.63</v>
      </c>
      <c r="L357" s="32">
        <f>ROUND(VLOOKUP($B357,'3.ข้อมูลงบทดลองปัจจุบัน'!$A$5:$CL$846,11,0),2)</f>
        <v>361498.94</v>
      </c>
      <c r="M357" s="32">
        <f>ROUND(VLOOKUP($B357,'3.ข้อมูลงบทดลองปัจจุบัน'!$A$5:$CL$846,12,0),2)</f>
        <v>34100</v>
      </c>
      <c r="N357" s="32">
        <f>ROUND(VLOOKUP($B357,'3.ข้อมูลงบทดลองปัจจุบัน'!$A$5:$CL$846,13,0),2)</f>
        <v>564683.05000000005</v>
      </c>
      <c r="O357" s="32">
        <f>ROUND(VLOOKUP($B357,'3.ข้อมูลงบทดลองปัจจุบัน'!$A$5:$CL$846,14,0),2)</f>
        <v>2100</v>
      </c>
      <c r="P357" s="32">
        <f>ROUND(VLOOKUP($B357,'3.ข้อมูลงบทดลองปัจจุบัน'!$A$5:$CL$846,15,0),2)</f>
        <v>1424771.8</v>
      </c>
      <c r="Q357" s="32">
        <f>ROUND(VLOOKUP($B357,'3.ข้อมูลงบทดลองปัจจุบัน'!$A$5:$CL$846,16,0),2)</f>
        <v>46560</v>
      </c>
      <c r="R357" s="32">
        <f>ROUND(VLOOKUP($B357,'3.ข้อมูลงบทดลองปัจจุบัน'!$A$5:$CL$846,17,0),2)</f>
        <v>36442.78</v>
      </c>
      <c r="S357" s="32">
        <f>ROUND(VLOOKUP($B357,'3.ข้อมูลงบทดลองปัจจุบัน'!$A$5:$CL$846,18,0),2)</f>
        <v>76795.25</v>
      </c>
      <c r="T357" s="32">
        <f>ROUND(VLOOKUP($B357,'3.ข้อมูลงบทดลองปัจจุบัน'!$A$5:$CL$846,19,0),2)</f>
        <v>275235.94</v>
      </c>
      <c r="U357" s="32">
        <f>ROUND(VLOOKUP($B357,'3.ข้อมูลงบทดลองปัจจุบัน'!$A$5:$CL$846,20,0),2)</f>
        <v>29645</v>
      </c>
      <c r="V357" s="32">
        <f>ROUND(VLOOKUP($B357,'3.ข้อมูลงบทดลองปัจจุบัน'!$A$5:$CL$846,21,0),2)</f>
        <v>10641</v>
      </c>
      <c r="W357" s="32">
        <f>ROUND(VLOOKUP($B357,'3.ข้อมูลงบทดลองปัจจุบัน'!$A$5:$CL$846,22,0),2)</f>
        <v>125113</v>
      </c>
      <c r="X357" s="32">
        <f>ROUND(VLOOKUP($B357,'3.ข้อมูลงบทดลองปัจจุบัน'!$A$5:$CL$846,23,0),2)</f>
        <v>1423208.6</v>
      </c>
      <c r="Y357" s="32">
        <f>ROUND(VLOOKUP($B357,'3.ข้อมูลงบทดลองปัจจุบัน'!$A$5:$CL$846,24,0),2)</f>
        <v>70223.3</v>
      </c>
      <c r="Z357" s="32">
        <f>ROUND(VLOOKUP($B357,'3.ข้อมูลงบทดลองปัจจุบัน'!$A$5:$CL$846,25,0),2)</f>
        <v>157651.16</v>
      </c>
      <c r="AA357" s="32">
        <f>ROUND(VLOOKUP($B357,'3.ข้อมูลงบทดลองปัจจุบัน'!$A$5:$CL$846,26,0),2)</f>
        <v>159252.20000000001</v>
      </c>
      <c r="AB357" s="32">
        <f>ROUND(VLOOKUP($B357,'3.ข้อมูลงบทดลองปัจจุบัน'!$A$5:$CL$846,27,0),2)</f>
        <v>95182</v>
      </c>
      <c r="AC357" s="32">
        <f>ROUND(VLOOKUP($B357,'3.ข้อมูลงบทดลองปัจจุบัน'!$A$5:$CL$846,28,0),2)</f>
        <v>19840</v>
      </c>
      <c r="AD357" s="32">
        <f>ROUND(VLOOKUP($B357,'3.ข้อมูลงบทดลองปัจจุบัน'!$A$5:$CL$846,29,0),2)</f>
        <v>0</v>
      </c>
      <c r="AE357" s="32">
        <f>ROUND(VLOOKUP($B357,'3.ข้อมูลงบทดลองปัจจุบัน'!$A$5:$CL$846,30,0),2)</f>
        <v>104620</v>
      </c>
      <c r="AF357" s="32">
        <f>ROUND(VLOOKUP($B357,'3.ข้อมูลงบทดลองปัจจุบัน'!$A$5:$CL$846,31,0),2)</f>
        <v>30906</v>
      </c>
      <c r="AG357" s="32">
        <f>ROUND(VLOOKUP($B357,'3.ข้อมูลงบทดลองปัจจุบัน'!$A$5:$CL$846,32,0),2)</f>
        <v>11635.78</v>
      </c>
      <c r="AH357" s="32">
        <f>ROUND(VLOOKUP($B357,'3.ข้อมูลงบทดลองปัจจุบัน'!$A$5:$CL$846,33,0),2)</f>
        <v>24450</v>
      </c>
      <c r="AI357" s="32">
        <f>ROUND(VLOOKUP($B357,'3.ข้อมูลงบทดลองปัจจุบัน'!$A$5:$CL$846,34,0),2)</f>
        <v>411168.58</v>
      </c>
      <c r="AJ357" s="32">
        <f>ROUND(VLOOKUP($B357,'3.ข้อมูลงบทดลองปัจจุบัน'!$A$5:$CL$846,35,0),2)</f>
        <v>11364.5</v>
      </c>
      <c r="AK357" s="32">
        <f>ROUND(VLOOKUP($B357,'3.ข้อมูลงบทดลองปัจจุบัน'!$A$5:$CL$846,36,0),2)</f>
        <v>5500</v>
      </c>
      <c r="AL357" s="32">
        <f>ROUND(VLOOKUP($B357,'3.ข้อมูลงบทดลองปัจจุบัน'!$A$5:$CL$846,37,0),2)</f>
        <v>13495975.08</v>
      </c>
      <c r="AM357" s="32">
        <f>ROUND(VLOOKUP($B357,'3.ข้อมูลงบทดลองปัจจุบัน'!$A$5:$CL$846,38,0),2)</f>
        <v>56679</v>
      </c>
      <c r="AN357" s="32">
        <f>ROUND(VLOOKUP($B357,'3.ข้อมูลงบทดลองปัจจุบัน'!$A$5:$CL$846,39,0),2)</f>
        <v>5933</v>
      </c>
      <c r="AO357" s="32">
        <f>ROUND(VLOOKUP($B357,'3.ข้อมูลงบทดลองปัจจุบัน'!$A$5:$CL$846,40,0),2)</f>
        <v>246494.94</v>
      </c>
      <c r="AP357" s="32">
        <f>ROUND(VLOOKUP($B357,'3.ข้อมูลงบทดลองปัจจุบัน'!$A$5:$CL$846,41,0),2)</f>
        <v>97900</v>
      </c>
      <c r="AQ357" s="32">
        <f>ROUND(VLOOKUP($B357,'3.ข้อมูลงบทดลองปัจจุบัน'!$A$5:$CL$846,42,0),2)</f>
        <v>158476.85999999999</v>
      </c>
      <c r="AR357" s="32">
        <f>ROUND(VLOOKUP($B357,'3.ข้อมูลงบทดลองปัจจุบัน'!$A$5:$CL$846,43,0),2)</f>
        <v>83370</v>
      </c>
      <c r="AS357" s="32">
        <f>ROUND(VLOOKUP($B357,'3.ข้อมูลงบทดลองปัจจุบัน'!$A$5:$CL$846,44,0),2)</f>
        <v>2124137.46</v>
      </c>
      <c r="AT357" s="32">
        <f>ROUND(VLOOKUP($B357,'3.ข้อมูลงบทดลองปัจจุบัน'!$A$5:$CL$846,45,0),2)</f>
        <v>83383.8</v>
      </c>
      <c r="AU357" s="32">
        <f>ROUND(VLOOKUP($B357,'3.ข้อมูลงบทดลองปัจจุบัน'!$A$5:$CL$846,46,0),2)</f>
        <v>810658</v>
      </c>
      <c r="AV357" s="32">
        <f>ROUND(VLOOKUP($B357,'3.ข้อมูลงบทดลองปัจจุบัน'!$A$5:$CL$846,47,0),2)</f>
        <v>58023.55</v>
      </c>
      <c r="AW357" s="32">
        <f>ROUND(VLOOKUP($B357,'3.ข้อมูลงบทดลองปัจจุบัน'!$A$5:$CL$846,48,0),2)</f>
        <v>17057.400000000001</v>
      </c>
      <c r="AX357" s="32">
        <f>ROUND(VLOOKUP($B357,'3.ข้อมูลงบทดลองปัจจุบัน'!$A$5:$CL$846,49,0),2)</f>
        <v>57331.1</v>
      </c>
      <c r="AY357" s="32">
        <f>ROUND(VLOOKUP($B357,'3.ข้อมูลงบทดลองปัจจุบัน'!$A$5:$CL$846,50,0),2)</f>
        <v>40158</v>
      </c>
      <c r="AZ357" s="32">
        <f>ROUND(VLOOKUP($B357,'3.ข้อมูลงบทดลองปัจจุบัน'!$A$5:$CL$846,51,0),2)</f>
        <v>7560</v>
      </c>
      <c r="BA357" s="32">
        <f>ROUND(VLOOKUP($B357,'3.ข้อมูลงบทดลองปัจจุบัน'!$A$5:$CL$846,52,0),2)</f>
        <v>22930</v>
      </c>
      <c r="BB357" s="32">
        <f>ROUND(VLOOKUP($B357,'3.ข้อมูลงบทดลองปัจจุบัน'!$A$5:$CL$846,53,0),2)</f>
        <v>465487.94</v>
      </c>
      <c r="BC357" s="32">
        <f>ROUND(VLOOKUP($B357,'3.ข้อมูลงบทดลองปัจจุบัน'!$A$5:$CL$846,54,0),2)</f>
        <v>1000</v>
      </c>
      <c r="BD357" s="32">
        <f>ROUND(VLOOKUP($B357,'3.ข้อมูลงบทดลองปัจจุบัน'!$A$5:$CL$846,55,0),2)</f>
        <v>2937582.79</v>
      </c>
      <c r="BE357" s="32">
        <f>ROUND(VLOOKUP($B357,'3.ข้อมูลงบทดลองปัจจุบัน'!$A$5:$CL$846,56,0),2)</f>
        <v>94305.29</v>
      </c>
      <c r="BF357" s="32">
        <f>ROUND(VLOOKUP($B357,'3.ข้อมูลงบทดลองปัจจุบัน'!$A$5:$CL$846,57,0),2)</f>
        <v>1150</v>
      </c>
      <c r="BG357" s="32">
        <f>ROUND(VLOOKUP($B357,'3.ข้อมูลงบทดลองปัจจุบัน'!$A$5:$CL$846,58,0),2)</f>
        <v>46800.160000000003</v>
      </c>
      <c r="BH357" s="32">
        <f>ROUND(VLOOKUP($B357,'3.ข้อมูลงบทดลองปัจจุบัน'!$A$5:$CL$846,59,0),2)</f>
        <v>325872.95</v>
      </c>
      <c r="BI357" s="32">
        <f>ROUND(VLOOKUP($B357,'3.ข้อมูลงบทดลองปัจจุบัน'!$A$5:$CL$846,60,0),2)</f>
        <v>0</v>
      </c>
      <c r="BJ357" s="32">
        <f>ROUND(VLOOKUP($B357,'3.ข้อมูลงบทดลองปัจจุบัน'!$A$5:$CL$846,61,0),2)</f>
        <v>8900</v>
      </c>
      <c r="BK357" s="32">
        <f>ROUND(VLOOKUP($B357,'3.ข้อมูลงบทดลองปัจจุบัน'!$A$5:$CL$846,62,0),2)</f>
        <v>12210</v>
      </c>
      <c r="BL357" s="32">
        <f>ROUND(VLOOKUP($B357,'3.ข้อมูลงบทดลองปัจจุบัน'!$A$5:$CL$846,63,0),2)</f>
        <v>146204</v>
      </c>
      <c r="BM357" s="32">
        <f>ROUND(VLOOKUP($B357,'3.ข้อมูลงบทดลองปัจจุบัน'!$A$5:$CL$846,64,0),2)</f>
        <v>4402101.38</v>
      </c>
      <c r="BN357" s="32">
        <f>ROUND(VLOOKUP($B357,'3.ข้อมูลงบทดลองปัจจุบัน'!$A$5:$CL$846,65,0),2)</f>
        <v>280875.2</v>
      </c>
      <c r="BO357" s="32">
        <f>ROUND(VLOOKUP($B357,'3.ข้อมูลงบทดลองปัจจุบัน'!$A$5:$CL$846,66,0),2)</f>
        <v>126466.52</v>
      </c>
      <c r="BP357" s="32">
        <f>ROUND(VLOOKUP($B357,'3.ข้อมูลงบทดลองปัจจุบัน'!$A$5:$CL$846,67,0),2)</f>
        <v>201462</v>
      </c>
      <c r="BQ357" s="32">
        <f>ROUND(VLOOKUP($B357,'3.ข้อมูลงบทดลองปัจจุบัน'!$A$5:$CL$846,68,0),2)</f>
        <v>20842.8</v>
      </c>
      <c r="BR357" s="32">
        <f>ROUND(VLOOKUP($B357,'3.ข้อมูลงบทดลองปัจจุบัน'!$A$5:$CL$846,69,0),2)</f>
        <v>35729.24</v>
      </c>
      <c r="BS357" s="32">
        <f>ROUND(VLOOKUP($B357,'3.ข้อมูลงบทดลองปัจจุบัน'!$A$5:$CL$846,70,0),2)</f>
        <v>293626.34000000003</v>
      </c>
      <c r="BT357" s="32">
        <f>ROUND(VLOOKUP($B357,'3.ข้อมูลงบทดลองปัจจุบัน'!$A$5:$CL$846,71,0),2)</f>
        <v>3809567</v>
      </c>
      <c r="BU357" s="32">
        <f>ROUND(VLOOKUP($B357,'3.ข้อมูลงบทดลองปัจจุบัน'!$A$5:$CL$846,72,0),2)</f>
        <v>121703.33</v>
      </c>
      <c r="BV357" s="32">
        <f>ROUND(VLOOKUP($B357,'3.ข้อมูลงบทดลองปัจจุบัน'!$A$5:$CL$846,73,0),2)</f>
        <v>2186806.3199999998</v>
      </c>
      <c r="BW357" s="32">
        <f>ROUND(VLOOKUP($B357,'3.ข้อมูลงบทดลองปัจจุบัน'!$A$5:$CL$846,74,0),2)</f>
        <v>1051125.75</v>
      </c>
      <c r="BX357" s="32">
        <f>ROUND(VLOOKUP($B357,'3.ข้อมูลงบทดลองปัจจุบัน'!$A$5:$CL$846,75,0),2)</f>
        <v>19200</v>
      </c>
      <c r="BY357" s="32">
        <f>ROUND(VLOOKUP($B357,'3.ข้อมูลงบทดลองปัจจุบัน'!$A$5:$CL$846,76,0),2)</f>
        <v>358781.02</v>
      </c>
      <c r="BZ357" s="32">
        <f>ROUND(VLOOKUP($B357,'3.ข้อมูลงบทดลองปัจจุบัน'!$A$5:$CL$846,77,0),2)</f>
        <v>141626.01</v>
      </c>
      <c r="CA357" s="32">
        <f>ROUND(VLOOKUP($B357,'3.ข้อมูลงบทดลองปัจจุบัน'!$A$5:$CL$846,78,0),2)</f>
        <v>34950.86</v>
      </c>
      <c r="CB357" s="32">
        <f>ROUND(VLOOKUP($B357,'3.ข้อมูลงบทดลองปัจจุบัน'!$A$5:$CL$846,79,0),2)</f>
        <v>29700</v>
      </c>
      <c r="CC357" s="32">
        <f>ROUND(VLOOKUP($B357,'3.ข้อมูลงบทดลองปัจจุบัน'!$A$5:$CL$846,80,0),2)</f>
        <v>8351636.5099999998</v>
      </c>
      <c r="CD357" s="32">
        <f>ROUND(VLOOKUP($B357,'3.ข้อมูลงบทดลองปัจจุบัน'!$A$5:$CL$846,81,0),2)</f>
        <v>362693.63</v>
      </c>
      <c r="CE357" s="32">
        <f>ROUND(VLOOKUP($B357,'3.ข้อมูลงบทดลองปัจจุบัน'!$A$5:$CL$846,82,0),2)</f>
        <v>46100</v>
      </c>
      <c r="CF357" s="32">
        <f>ROUND(VLOOKUP($B357,'3.ข้อมูลงบทดลองปัจจุบัน'!$A$5:$CL$846,83,0),2)</f>
        <v>63166.55</v>
      </c>
      <c r="CG357" s="32">
        <f>ROUND(VLOOKUP($B357,'3.ข้อมูลงบทดลองปัจจุบัน'!$A$5:$CL$846,84,0),2)</f>
        <v>51970</v>
      </c>
      <c r="CH357" s="32">
        <f>ROUND(VLOOKUP($B357,'3.ข้อมูลงบทดลองปัจจุบัน'!$A$5:$CL$846,85,0),2)</f>
        <v>232400.41</v>
      </c>
      <c r="CI357" s="32">
        <f>ROUND(VLOOKUP($B357,'3.ข้อมูลงบทดลองปัจจุบัน'!$A$5:$CL$846,86,0),2)</f>
        <v>16248.2</v>
      </c>
      <c r="CJ357" s="32">
        <f>ROUND(VLOOKUP($B357,'3.ข้อมูลงบทดลองปัจจุบัน'!$A$5:$CL$846,87,0),2)</f>
        <v>5972</v>
      </c>
      <c r="CK357" s="32">
        <f>ROUND(VLOOKUP($B357,'3.ข้อมูลงบทดลองปัจจุบัน'!$A$5:$CL$846,88,0),2)</f>
        <v>441065.87</v>
      </c>
      <c r="CL357" s="32">
        <f>ROUND(VLOOKUP($B357,'3.ข้อมูลงบทดลองปัจจุบัน'!$A$5:$CL$846,89,0),2)</f>
        <v>80178</v>
      </c>
      <c r="CM357" s="32">
        <f>ROUND(VLOOKUP($B357,'3.ข้อมูลงบทดลองปัจจุบัน'!$A$5:$CL$846,90,0),2)</f>
        <v>87566</v>
      </c>
    </row>
    <row r="358" spans="1:91" x14ac:dyDescent="0.7">
      <c r="A358" s="119" t="s">
        <v>2332</v>
      </c>
      <c r="B358" s="101" t="s">
        <v>622</v>
      </c>
      <c r="C358" s="120" t="s">
        <v>623</v>
      </c>
      <c r="D358" s="32">
        <f>ROUND(VLOOKUP($B358,'3.ข้อมูลงบทดลองปัจจุบัน'!$A$5:$CL$846,3,0),2)</f>
        <v>157216</v>
      </c>
      <c r="E358" s="32">
        <f>ROUND(VLOOKUP($B358,'3.ข้อมูลงบทดลองปัจจุบัน'!$A$5:$CL$846,4,0),2)</f>
        <v>0</v>
      </c>
      <c r="F358" s="32">
        <f>ROUND(VLOOKUP($B358,'3.ข้อมูลงบทดลองปัจจุบัน'!$A$5:$CL$846,5,0),2)</f>
        <v>0</v>
      </c>
      <c r="G358" s="32">
        <f>ROUND(VLOOKUP($B358,'3.ข้อมูลงบทดลองปัจจุบัน'!$A$5:$CL$846,6,0),2)</f>
        <v>0</v>
      </c>
      <c r="H358" s="32">
        <f>ROUND(VLOOKUP($B358,'3.ข้อมูลงบทดลองปัจจุบัน'!$A$5:$CL$846,7,0),2)</f>
        <v>0</v>
      </c>
      <c r="I358" s="32">
        <f>ROUND(VLOOKUP($B358,'3.ข้อมูลงบทดลองปัจจุบัน'!$A$5:$CL$846,8,0),2)</f>
        <v>0</v>
      </c>
      <c r="J358" s="32">
        <f>ROUND(VLOOKUP($B358,'3.ข้อมูลงบทดลองปัจจุบัน'!$A$5:$CL$846,9,0),2)</f>
        <v>0</v>
      </c>
      <c r="K358" s="32">
        <f>ROUND(VLOOKUP($B358,'3.ข้อมูลงบทดลองปัจจุบัน'!$A$5:$CL$846,10,0),2)</f>
        <v>0</v>
      </c>
      <c r="L358" s="32">
        <f>ROUND(VLOOKUP($B358,'3.ข้อมูลงบทดลองปัจจุบัน'!$A$5:$CL$846,11,0),2)</f>
        <v>9400</v>
      </c>
      <c r="M358" s="32">
        <f>ROUND(VLOOKUP($B358,'3.ข้อมูลงบทดลองปัจจุบัน'!$A$5:$CL$846,12,0),2)</f>
        <v>0</v>
      </c>
      <c r="N358" s="32">
        <f>ROUND(VLOOKUP($B358,'3.ข้อมูลงบทดลองปัจจุบัน'!$A$5:$CL$846,13,0),2)</f>
        <v>55900</v>
      </c>
      <c r="O358" s="32">
        <f>ROUND(VLOOKUP($B358,'3.ข้อมูลงบทดลองปัจจุบัน'!$A$5:$CL$846,14,0),2)</f>
        <v>0</v>
      </c>
      <c r="P358" s="32">
        <f>ROUND(VLOOKUP($B358,'3.ข้อมูลงบทดลองปัจจุบัน'!$A$5:$CL$846,15,0),2)</f>
        <v>0</v>
      </c>
      <c r="Q358" s="32">
        <f>ROUND(VLOOKUP($B358,'3.ข้อมูลงบทดลองปัจจุบัน'!$A$5:$CL$846,16,0),2)</f>
        <v>0</v>
      </c>
      <c r="R358" s="32">
        <f>ROUND(VLOOKUP($B358,'3.ข้อมูลงบทดลองปัจจุบัน'!$A$5:$CL$846,17,0),2)</f>
        <v>0</v>
      </c>
      <c r="S358" s="32">
        <f>ROUND(VLOOKUP($B358,'3.ข้อมูลงบทดลองปัจจุบัน'!$A$5:$CL$846,18,0),2)</f>
        <v>0</v>
      </c>
      <c r="T358" s="32">
        <f>ROUND(VLOOKUP($B358,'3.ข้อมูลงบทดลองปัจจุบัน'!$A$5:$CL$846,19,0),2)</f>
        <v>0</v>
      </c>
      <c r="U358" s="32">
        <f>ROUND(VLOOKUP($B358,'3.ข้อมูลงบทดลองปัจจุบัน'!$A$5:$CL$846,20,0),2)</f>
        <v>0</v>
      </c>
      <c r="V358" s="32">
        <f>ROUND(VLOOKUP($B358,'3.ข้อมูลงบทดลองปัจจุบัน'!$A$5:$CL$846,21,0),2)</f>
        <v>0</v>
      </c>
      <c r="W358" s="32">
        <f>ROUND(VLOOKUP($B358,'3.ข้อมูลงบทดลองปัจจุบัน'!$A$5:$CL$846,22,0),2)</f>
        <v>0</v>
      </c>
      <c r="X358" s="32">
        <f>ROUND(VLOOKUP($B358,'3.ข้อมูลงบทดลองปัจจุบัน'!$A$5:$CL$846,23,0),2)</f>
        <v>0</v>
      </c>
      <c r="Y358" s="32">
        <f>ROUND(VLOOKUP($B358,'3.ข้อมูลงบทดลองปัจจุบัน'!$A$5:$CL$846,24,0),2)</f>
        <v>0</v>
      </c>
      <c r="Z358" s="32">
        <f>ROUND(VLOOKUP($B358,'3.ข้อมูลงบทดลองปัจจุบัน'!$A$5:$CL$846,25,0),2)</f>
        <v>7620</v>
      </c>
      <c r="AA358" s="32">
        <f>ROUND(VLOOKUP($B358,'3.ข้อมูลงบทดลองปัจจุบัน'!$A$5:$CL$846,26,0),2)</f>
        <v>0</v>
      </c>
      <c r="AB358" s="32">
        <f>ROUND(VLOOKUP($B358,'3.ข้อมูลงบทดลองปัจจุบัน'!$A$5:$CL$846,27,0),2)</f>
        <v>0</v>
      </c>
      <c r="AC358" s="32">
        <f>ROUND(VLOOKUP($B358,'3.ข้อมูลงบทดลองปัจจุบัน'!$A$5:$CL$846,28,0),2)</f>
        <v>0</v>
      </c>
      <c r="AD358" s="32">
        <f>ROUND(VLOOKUP($B358,'3.ข้อมูลงบทดลองปัจจุบัน'!$A$5:$CL$846,29,0),2)</f>
        <v>0</v>
      </c>
      <c r="AE358" s="32">
        <f>ROUND(VLOOKUP($B358,'3.ข้อมูลงบทดลองปัจจุบัน'!$A$5:$CL$846,30,0),2)</f>
        <v>0</v>
      </c>
      <c r="AF358" s="32">
        <f>ROUND(VLOOKUP($B358,'3.ข้อมูลงบทดลองปัจจุบัน'!$A$5:$CL$846,31,0),2)</f>
        <v>0</v>
      </c>
      <c r="AG358" s="32">
        <f>ROUND(VLOOKUP($B358,'3.ข้อมูลงบทดลองปัจจุบัน'!$A$5:$CL$846,32,0),2)</f>
        <v>0</v>
      </c>
      <c r="AH358" s="32">
        <f>ROUND(VLOOKUP($B358,'3.ข้อมูลงบทดลองปัจจุบัน'!$A$5:$CL$846,33,0),2)</f>
        <v>300</v>
      </c>
      <c r="AI358" s="32">
        <f>ROUND(VLOOKUP($B358,'3.ข้อมูลงบทดลองปัจจุบัน'!$A$5:$CL$846,34,0),2)</f>
        <v>0</v>
      </c>
      <c r="AJ358" s="32">
        <f>ROUND(VLOOKUP($B358,'3.ข้อมูลงบทดลองปัจจุบัน'!$A$5:$CL$846,35,0),2)</f>
        <v>0</v>
      </c>
      <c r="AK358" s="32">
        <f>ROUND(VLOOKUP($B358,'3.ข้อมูลงบทดลองปัจจุบัน'!$A$5:$CL$846,36,0),2)</f>
        <v>0</v>
      </c>
      <c r="AL358" s="32">
        <f>ROUND(VLOOKUP($B358,'3.ข้อมูลงบทดลองปัจจุบัน'!$A$5:$CL$846,37,0),2)</f>
        <v>0</v>
      </c>
      <c r="AM358" s="32">
        <f>ROUND(VLOOKUP($B358,'3.ข้อมูลงบทดลองปัจจุบัน'!$A$5:$CL$846,38,0),2)</f>
        <v>0</v>
      </c>
      <c r="AN358" s="32">
        <f>ROUND(VLOOKUP($B358,'3.ข้อมูลงบทดลองปัจจุบัน'!$A$5:$CL$846,39,0),2)</f>
        <v>0</v>
      </c>
      <c r="AO358" s="32">
        <f>ROUND(VLOOKUP($B358,'3.ข้อมูลงบทดลองปัจจุบัน'!$A$5:$CL$846,40,0),2)</f>
        <v>0</v>
      </c>
      <c r="AP358" s="32">
        <f>ROUND(VLOOKUP($B358,'3.ข้อมูลงบทดลองปัจจุบัน'!$A$5:$CL$846,41,0),2)</f>
        <v>0</v>
      </c>
      <c r="AQ358" s="32">
        <f>ROUND(VLOOKUP($B358,'3.ข้อมูลงบทดลองปัจจุบัน'!$A$5:$CL$846,42,0),2)</f>
        <v>0</v>
      </c>
      <c r="AR358" s="32">
        <f>ROUND(VLOOKUP($B358,'3.ข้อมูลงบทดลองปัจจุบัน'!$A$5:$CL$846,43,0),2)</f>
        <v>60</v>
      </c>
      <c r="AS358" s="32">
        <f>ROUND(VLOOKUP($B358,'3.ข้อมูลงบทดลองปัจจุบัน'!$A$5:$CL$846,44,0),2)</f>
        <v>127400</v>
      </c>
      <c r="AT358" s="32">
        <f>ROUND(VLOOKUP($B358,'3.ข้อมูลงบทดลองปัจจุบัน'!$A$5:$CL$846,45,0),2)</f>
        <v>0</v>
      </c>
      <c r="AU358" s="32">
        <f>ROUND(VLOOKUP($B358,'3.ข้อมูลงบทดลองปัจจุบัน'!$A$5:$CL$846,46,0),2)</f>
        <v>0</v>
      </c>
      <c r="AV358" s="32">
        <f>ROUND(VLOOKUP($B358,'3.ข้อมูลงบทดลองปัจจุบัน'!$A$5:$CL$846,47,0),2)</f>
        <v>50190</v>
      </c>
      <c r="AW358" s="32">
        <f>ROUND(VLOOKUP($B358,'3.ข้อมูลงบทดลองปัจจุบัน'!$A$5:$CL$846,48,0),2)</f>
        <v>0</v>
      </c>
      <c r="AX358" s="32">
        <f>ROUND(VLOOKUP($B358,'3.ข้อมูลงบทดลองปัจจุบัน'!$A$5:$CL$846,49,0),2)</f>
        <v>0</v>
      </c>
      <c r="AY358" s="32">
        <f>ROUND(VLOOKUP($B358,'3.ข้อมูลงบทดลองปัจจุบัน'!$A$5:$CL$846,50,0),2)</f>
        <v>0</v>
      </c>
      <c r="AZ358" s="32">
        <f>ROUND(VLOOKUP($B358,'3.ข้อมูลงบทดลองปัจจุบัน'!$A$5:$CL$846,51,0),2)</f>
        <v>0</v>
      </c>
      <c r="BA358" s="32">
        <f>ROUND(VLOOKUP($B358,'3.ข้อมูลงบทดลองปัจจุบัน'!$A$5:$CL$846,52,0),2)</f>
        <v>0</v>
      </c>
      <c r="BB358" s="32">
        <f>ROUND(VLOOKUP($B358,'3.ข้อมูลงบทดลองปัจจุบัน'!$A$5:$CL$846,53,0),2)</f>
        <v>0</v>
      </c>
      <c r="BC358" s="32">
        <f>ROUND(VLOOKUP($B358,'3.ข้อมูลงบทดลองปัจจุบัน'!$A$5:$CL$846,54,0),2)</f>
        <v>126960</v>
      </c>
      <c r="BD358" s="32">
        <f>ROUND(VLOOKUP($B358,'3.ข้อมูลงบทดลองปัจจุบัน'!$A$5:$CL$846,55,0),2)</f>
        <v>36270</v>
      </c>
      <c r="BE358" s="32">
        <f>ROUND(VLOOKUP($B358,'3.ข้อมูลงบทดลองปัจจุบัน'!$A$5:$CL$846,56,0),2)</f>
        <v>0</v>
      </c>
      <c r="BF358" s="32">
        <f>ROUND(VLOOKUP($B358,'3.ข้อมูลงบทดลองปัจจุบัน'!$A$5:$CL$846,57,0),2)</f>
        <v>0</v>
      </c>
      <c r="BG358" s="32">
        <f>ROUND(VLOOKUP($B358,'3.ข้อมูลงบทดลองปัจจุบัน'!$A$5:$CL$846,58,0),2)</f>
        <v>2490</v>
      </c>
      <c r="BH358" s="32">
        <f>ROUND(VLOOKUP($B358,'3.ข้อมูลงบทดลองปัจจุบัน'!$A$5:$CL$846,59,0),2)</f>
        <v>0</v>
      </c>
      <c r="BI358" s="32">
        <f>ROUND(VLOOKUP($B358,'3.ข้อมูลงบทดลองปัจจุบัน'!$A$5:$CL$846,60,0),2)</f>
        <v>0</v>
      </c>
      <c r="BJ358" s="32">
        <f>ROUND(VLOOKUP($B358,'3.ข้อมูลงบทดลองปัจจุบัน'!$A$5:$CL$846,61,0),2)</f>
        <v>0</v>
      </c>
      <c r="BK358" s="32">
        <f>ROUND(VLOOKUP($B358,'3.ข้อมูลงบทดลองปัจจุบัน'!$A$5:$CL$846,62,0),2)</f>
        <v>0</v>
      </c>
      <c r="BL358" s="32">
        <f>ROUND(VLOOKUP($B358,'3.ข้อมูลงบทดลองปัจจุบัน'!$A$5:$CL$846,63,0),2)</f>
        <v>0</v>
      </c>
      <c r="BM358" s="32">
        <f>ROUND(VLOOKUP($B358,'3.ข้อมูลงบทดลองปัจจุบัน'!$A$5:$CL$846,64,0),2)</f>
        <v>0</v>
      </c>
      <c r="BN358" s="32">
        <f>ROUND(VLOOKUP($B358,'3.ข้อมูลงบทดลองปัจจุบัน'!$A$5:$CL$846,65,0),2)</f>
        <v>0</v>
      </c>
      <c r="BO358" s="32">
        <f>ROUND(VLOOKUP($B358,'3.ข้อมูลงบทดลองปัจจุบัน'!$A$5:$CL$846,66,0),2)</f>
        <v>0</v>
      </c>
      <c r="BP358" s="32">
        <f>ROUND(VLOOKUP($B358,'3.ข้อมูลงบทดลองปัจจุบัน'!$A$5:$CL$846,67,0),2)</f>
        <v>0</v>
      </c>
      <c r="BQ358" s="32">
        <f>ROUND(VLOOKUP($B358,'3.ข้อมูลงบทดลองปัจจุบัน'!$A$5:$CL$846,68,0),2)</f>
        <v>14650</v>
      </c>
      <c r="BR358" s="32">
        <f>ROUND(VLOOKUP($B358,'3.ข้อมูลงบทดลองปัจจุบัน'!$A$5:$CL$846,69,0),2)</f>
        <v>0</v>
      </c>
      <c r="BS358" s="32">
        <f>ROUND(VLOOKUP($B358,'3.ข้อมูลงบทดลองปัจจุบัน'!$A$5:$CL$846,70,0),2)</f>
        <v>0</v>
      </c>
      <c r="BT358" s="32">
        <f>ROUND(VLOOKUP($B358,'3.ข้อมูลงบทดลองปัจจุบัน'!$A$5:$CL$846,71,0),2)</f>
        <v>0</v>
      </c>
      <c r="BU358" s="32">
        <f>ROUND(VLOOKUP($B358,'3.ข้อมูลงบทดลองปัจจุบัน'!$A$5:$CL$846,72,0),2)</f>
        <v>0</v>
      </c>
      <c r="BV358" s="32">
        <f>ROUND(VLOOKUP($B358,'3.ข้อมูลงบทดลองปัจจุบัน'!$A$5:$CL$846,73,0),2)</f>
        <v>0</v>
      </c>
      <c r="BW358" s="32">
        <f>ROUND(VLOOKUP($B358,'3.ข้อมูลงบทดลองปัจจุบัน'!$A$5:$CL$846,74,0),2)</f>
        <v>0</v>
      </c>
      <c r="BX358" s="32">
        <f>ROUND(VLOOKUP($B358,'3.ข้อมูลงบทดลองปัจจุบัน'!$A$5:$CL$846,75,0),2)</f>
        <v>0</v>
      </c>
      <c r="BY358" s="32">
        <f>ROUND(VLOOKUP($B358,'3.ข้อมูลงบทดลองปัจจุบัน'!$A$5:$CL$846,76,0),2)</f>
        <v>0</v>
      </c>
      <c r="BZ358" s="32">
        <f>ROUND(VLOOKUP($B358,'3.ข้อมูลงบทดลองปัจจุบัน'!$A$5:$CL$846,77,0),2)</f>
        <v>0</v>
      </c>
      <c r="CA358" s="32">
        <f>ROUND(VLOOKUP($B358,'3.ข้อมูลงบทดลองปัจจุบัน'!$A$5:$CL$846,78,0),2)</f>
        <v>0</v>
      </c>
      <c r="CB358" s="32">
        <f>ROUND(VLOOKUP($B358,'3.ข้อมูลงบทดลองปัจจุบัน'!$A$5:$CL$846,79,0),2)</f>
        <v>0</v>
      </c>
      <c r="CC358" s="32">
        <f>ROUND(VLOOKUP($B358,'3.ข้อมูลงบทดลองปัจจุบัน'!$A$5:$CL$846,80,0),2)</f>
        <v>0</v>
      </c>
      <c r="CD358" s="32">
        <f>ROUND(VLOOKUP($B358,'3.ข้อมูลงบทดลองปัจจุบัน'!$A$5:$CL$846,81,0),2)</f>
        <v>0</v>
      </c>
      <c r="CE358" s="32">
        <f>ROUND(VLOOKUP($B358,'3.ข้อมูลงบทดลองปัจจุบัน'!$A$5:$CL$846,82,0),2)</f>
        <v>0</v>
      </c>
      <c r="CF358" s="32">
        <f>ROUND(VLOOKUP($B358,'3.ข้อมูลงบทดลองปัจจุบัน'!$A$5:$CL$846,83,0),2)</f>
        <v>0</v>
      </c>
      <c r="CG358" s="32">
        <f>ROUND(VLOOKUP($B358,'3.ข้อมูลงบทดลองปัจจุบัน'!$A$5:$CL$846,84,0),2)</f>
        <v>0</v>
      </c>
      <c r="CH358" s="32">
        <f>ROUND(VLOOKUP($B358,'3.ข้อมูลงบทดลองปัจจุบัน'!$A$5:$CL$846,85,0),2)</f>
        <v>0</v>
      </c>
      <c r="CI358" s="32">
        <f>ROUND(VLOOKUP($B358,'3.ข้อมูลงบทดลองปัจจุบัน'!$A$5:$CL$846,86,0),2)</f>
        <v>0</v>
      </c>
      <c r="CJ358" s="32">
        <f>ROUND(VLOOKUP($B358,'3.ข้อมูลงบทดลองปัจจุบัน'!$A$5:$CL$846,87,0),2)</f>
        <v>0</v>
      </c>
      <c r="CK358" s="32">
        <f>ROUND(VLOOKUP($B358,'3.ข้อมูลงบทดลองปัจจุบัน'!$A$5:$CL$846,88,0),2)</f>
        <v>0</v>
      </c>
      <c r="CL358" s="32">
        <f>ROUND(VLOOKUP($B358,'3.ข้อมูลงบทดลองปัจจุบัน'!$A$5:$CL$846,89,0),2)</f>
        <v>0</v>
      </c>
      <c r="CM358" s="32">
        <f>ROUND(VLOOKUP($B358,'3.ข้อมูลงบทดลองปัจจุบัน'!$A$5:$CL$846,90,0),2)</f>
        <v>0</v>
      </c>
    </row>
    <row r="359" spans="1:91" x14ac:dyDescent="0.7">
      <c r="A359" s="119" t="s">
        <v>2332</v>
      </c>
      <c r="B359" s="101" t="s">
        <v>624</v>
      </c>
      <c r="C359" s="120" t="s">
        <v>1521</v>
      </c>
      <c r="D359" s="32">
        <f>ROUND(VLOOKUP($B359,'3.ข้อมูลงบทดลองปัจจุบัน'!$A$5:$CL$846,3,0),2)</f>
        <v>0</v>
      </c>
      <c r="E359" s="32">
        <f>ROUND(VLOOKUP($B359,'3.ข้อมูลงบทดลองปัจจุบัน'!$A$5:$CL$846,4,0),2)</f>
        <v>0</v>
      </c>
      <c r="F359" s="32">
        <f>ROUND(VLOOKUP($B359,'3.ข้อมูลงบทดลองปัจจุบัน'!$A$5:$CL$846,5,0),2)</f>
        <v>0</v>
      </c>
      <c r="G359" s="32">
        <f>ROUND(VLOOKUP($B359,'3.ข้อมูลงบทดลองปัจจุบัน'!$A$5:$CL$846,6,0),2)</f>
        <v>0</v>
      </c>
      <c r="H359" s="32">
        <f>ROUND(VLOOKUP($B359,'3.ข้อมูลงบทดลองปัจจุบัน'!$A$5:$CL$846,7,0),2)</f>
        <v>0</v>
      </c>
      <c r="I359" s="32">
        <f>ROUND(VLOOKUP($B359,'3.ข้อมูลงบทดลองปัจจุบัน'!$A$5:$CL$846,8,0),2)</f>
        <v>0</v>
      </c>
      <c r="J359" s="32">
        <f>ROUND(VLOOKUP($B359,'3.ข้อมูลงบทดลองปัจจุบัน'!$A$5:$CL$846,9,0),2)</f>
        <v>0</v>
      </c>
      <c r="K359" s="32">
        <f>ROUND(VLOOKUP($B359,'3.ข้อมูลงบทดลองปัจจุบัน'!$A$5:$CL$846,10,0),2)</f>
        <v>0</v>
      </c>
      <c r="L359" s="32">
        <f>ROUND(VLOOKUP($B359,'3.ข้อมูลงบทดลองปัจจุบัน'!$A$5:$CL$846,11,0),2)</f>
        <v>0</v>
      </c>
      <c r="M359" s="32">
        <f>ROUND(VLOOKUP($B359,'3.ข้อมูลงบทดลองปัจจุบัน'!$A$5:$CL$846,12,0),2)</f>
        <v>0</v>
      </c>
      <c r="N359" s="32">
        <f>ROUND(VLOOKUP($B359,'3.ข้อมูลงบทดลองปัจจุบัน'!$A$5:$CL$846,13,0),2)</f>
        <v>0</v>
      </c>
      <c r="O359" s="32">
        <f>ROUND(VLOOKUP($B359,'3.ข้อมูลงบทดลองปัจจุบัน'!$A$5:$CL$846,14,0),2)</f>
        <v>0</v>
      </c>
      <c r="P359" s="32">
        <f>ROUND(VLOOKUP($B359,'3.ข้อมูลงบทดลองปัจจุบัน'!$A$5:$CL$846,15,0),2)</f>
        <v>0</v>
      </c>
      <c r="Q359" s="32">
        <f>ROUND(VLOOKUP($B359,'3.ข้อมูลงบทดลองปัจจุบัน'!$A$5:$CL$846,16,0),2)</f>
        <v>0</v>
      </c>
      <c r="R359" s="32">
        <f>ROUND(VLOOKUP($B359,'3.ข้อมูลงบทดลองปัจจุบัน'!$A$5:$CL$846,17,0),2)</f>
        <v>0</v>
      </c>
      <c r="S359" s="32">
        <f>ROUND(VLOOKUP($B359,'3.ข้อมูลงบทดลองปัจจุบัน'!$A$5:$CL$846,18,0),2)</f>
        <v>0</v>
      </c>
      <c r="T359" s="32">
        <f>ROUND(VLOOKUP($B359,'3.ข้อมูลงบทดลองปัจจุบัน'!$A$5:$CL$846,19,0),2)</f>
        <v>0</v>
      </c>
      <c r="U359" s="32">
        <f>ROUND(VLOOKUP($B359,'3.ข้อมูลงบทดลองปัจจุบัน'!$A$5:$CL$846,20,0),2)</f>
        <v>0</v>
      </c>
      <c r="V359" s="32">
        <f>ROUND(VLOOKUP($B359,'3.ข้อมูลงบทดลองปัจจุบัน'!$A$5:$CL$846,21,0),2)</f>
        <v>0</v>
      </c>
      <c r="W359" s="32">
        <f>ROUND(VLOOKUP($B359,'3.ข้อมูลงบทดลองปัจจุบัน'!$A$5:$CL$846,22,0),2)</f>
        <v>0</v>
      </c>
      <c r="X359" s="32">
        <f>ROUND(VLOOKUP($B359,'3.ข้อมูลงบทดลองปัจจุบัน'!$A$5:$CL$846,23,0),2)</f>
        <v>0</v>
      </c>
      <c r="Y359" s="32">
        <f>ROUND(VLOOKUP($B359,'3.ข้อมูลงบทดลองปัจจุบัน'!$A$5:$CL$846,24,0),2)</f>
        <v>0</v>
      </c>
      <c r="Z359" s="32">
        <f>ROUND(VLOOKUP($B359,'3.ข้อมูลงบทดลองปัจจุบัน'!$A$5:$CL$846,25,0),2)</f>
        <v>0</v>
      </c>
      <c r="AA359" s="32">
        <f>ROUND(VLOOKUP($B359,'3.ข้อมูลงบทดลองปัจจุบัน'!$A$5:$CL$846,26,0),2)</f>
        <v>0</v>
      </c>
      <c r="AB359" s="32">
        <f>ROUND(VLOOKUP($B359,'3.ข้อมูลงบทดลองปัจจุบัน'!$A$5:$CL$846,27,0),2)</f>
        <v>0</v>
      </c>
      <c r="AC359" s="32">
        <f>ROUND(VLOOKUP($B359,'3.ข้อมูลงบทดลองปัจจุบัน'!$A$5:$CL$846,28,0),2)</f>
        <v>0</v>
      </c>
      <c r="AD359" s="32">
        <f>ROUND(VLOOKUP($B359,'3.ข้อมูลงบทดลองปัจจุบัน'!$A$5:$CL$846,29,0),2)</f>
        <v>0</v>
      </c>
      <c r="AE359" s="32">
        <f>ROUND(VLOOKUP($B359,'3.ข้อมูลงบทดลองปัจจุบัน'!$A$5:$CL$846,30,0),2)</f>
        <v>0</v>
      </c>
      <c r="AF359" s="32">
        <f>ROUND(VLOOKUP($B359,'3.ข้อมูลงบทดลองปัจจุบัน'!$A$5:$CL$846,31,0),2)</f>
        <v>0</v>
      </c>
      <c r="AG359" s="32">
        <f>ROUND(VLOOKUP($B359,'3.ข้อมูลงบทดลองปัจจุบัน'!$A$5:$CL$846,32,0),2)</f>
        <v>0</v>
      </c>
      <c r="AH359" s="32">
        <f>ROUND(VLOOKUP($B359,'3.ข้อมูลงบทดลองปัจจุบัน'!$A$5:$CL$846,33,0),2)</f>
        <v>0</v>
      </c>
      <c r="AI359" s="32">
        <f>ROUND(VLOOKUP($B359,'3.ข้อมูลงบทดลองปัจจุบัน'!$A$5:$CL$846,34,0),2)</f>
        <v>0</v>
      </c>
      <c r="AJ359" s="32">
        <f>ROUND(VLOOKUP($B359,'3.ข้อมูลงบทดลองปัจจุบัน'!$A$5:$CL$846,35,0),2)</f>
        <v>0</v>
      </c>
      <c r="AK359" s="32">
        <f>ROUND(VLOOKUP($B359,'3.ข้อมูลงบทดลองปัจจุบัน'!$A$5:$CL$846,36,0),2)</f>
        <v>0</v>
      </c>
      <c r="AL359" s="32">
        <f>ROUND(VLOOKUP($B359,'3.ข้อมูลงบทดลองปัจจุบัน'!$A$5:$CL$846,37,0),2)</f>
        <v>0</v>
      </c>
      <c r="AM359" s="32">
        <f>ROUND(VLOOKUP($B359,'3.ข้อมูลงบทดลองปัจจุบัน'!$A$5:$CL$846,38,0),2)</f>
        <v>0</v>
      </c>
      <c r="AN359" s="32">
        <f>ROUND(VLOOKUP($B359,'3.ข้อมูลงบทดลองปัจจุบัน'!$A$5:$CL$846,39,0),2)</f>
        <v>0</v>
      </c>
      <c r="AO359" s="32">
        <f>ROUND(VLOOKUP($B359,'3.ข้อมูลงบทดลองปัจจุบัน'!$A$5:$CL$846,40,0),2)</f>
        <v>0</v>
      </c>
      <c r="AP359" s="32">
        <f>ROUND(VLOOKUP($B359,'3.ข้อมูลงบทดลองปัจจุบัน'!$A$5:$CL$846,41,0),2)</f>
        <v>0</v>
      </c>
      <c r="AQ359" s="32">
        <f>ROUND(VLOOKUP($B359,'3.ข้อมูลงบทดลองปัจจุบัน'!$A$5:$CL$846,42,0),2)</f>
        <v>0</v>
      </c>
      <c r="AR359" s="32">
        <f>ROUND(VLOOKUP($B359,'3.ข้อมูลงบทดลองปัจจุบัน'!$A$5:$CL$846,43,0),2)</f>
        <v>0</v>
      </c>
      <c r="AS359" s="32">
        <f>ROUND(VLOOKUP($B359,'3.ข้อมูลงบทดลองปัจจุบัน'!$A$5:$CL$846,44,0),2)</f>
        <v>2414.6999999999998</v>
      </c>
      <c r="AT359" s="32">
        <f>ROUND(VLOOKUP($B359,'3.ข้อมูลงบทดลองปัจจุบัน'!$A$5:$CL$846,45,0),2)</f>
        <v>0</v>
      </c>
      <c r="AU359" s="32">
        <f>ROUND(VLOOKUP($B359,'3.ข้อมูลงบทดลองปัจจุบัน'!$A$5:$CL$846,46,0),2)</f>
        <v>0</v>
      </c>
      <c r="AV359" s="32">
        <f>ROUND(VLOOKUP($B359,'3.ข้อมูลงบทดลองปัจจุบัน'!$A$5:$CL$846,47,0),2)</f>
        <v>0</v>
      </c>
      <c r="AW359" s="32">
        <f>ROUND(VLOOKUP($B359,'3.ข้อมูลงบทดลองปัจจุบัน'!$A$5:$CL$846,48,0),2)</f>
        <v>0</v>
      </c>
      <c r="AX359" s="32">
        <f>ROUND(VLOOKUP($B359,'3.ข้อมูลงบทดลองปัจจุบัน'!$A$5:$CL$846,49,0),2)</f>
        <v>0</v>
      </c>
      <c r="AY359" s="32">
        <f>ROUND(VLOOKUP($B359,'3.ข้อมูลงบทดลองปัจจุบัน'!$A$5:$CL$846,50,0),2)</f>
        <v>0</v>
      </c>
      <c r="AZ359" s="32">
        <f>ROUND(VLOOKUP($B359,'3.ข้อมูลงบทดลองปัจจุบัน'!$A$5:$CL$846,51,0),2)</f>
        <v>0</v>
      </c>
      <c r="BA359" s="32">
        <f>ROUND(VLOOKUP($B359,'3.ข้อมูลงบทดลองปัจจุบัน'!$A$5:$CL$846,52,0),2)</f>
        <v>0</v>
      </c>
      <c r="BB359" s="32">
        <f>ROUND(VLOOKUP($B359,'3.ข้อมูลงบทดลองปัจจุบัน'!$A$5:$CL$846,53,0),2)</f>
        <v>0</v>
      </c>
      <c r="BC359" s="32">
        <f>ROUND(VLOOKUP($B359,'3.ข้อมูลงบทดลองปัจจุบัน'!$A$5:$CL$846,54,0),2)</f>
        <v>0</v>
      </c>
      <c r="BD359" s="32">
        <f>ROUND(VLOOKUP($B359,'3.ข้อมูลงบทดลองปัจจุบัน'!$A$5:$CL$846,55,0),2)</f>
        <v>0</v>
      </c>
      <c r="BE359" s="32">
        <f>ROUND(VLOOKUP($B359,'3.ข้อมูลงบทดลองปัจจุบัน'!$A$5:$CL$846,56,0),2)</f>
        <v>0</v>
      </c>
      <c r="BF359" s="32">
        <f>ROUND(VLOOKUP($B359,'3.ข้อมูลงบทดลองปัจจุบัน'!$A$5:$CL$846,57,0),2)</f>
        <v>0</v>
      </c>
      <c r="BG359" s="32">
        <f>ROUND(VLOOKUP($B359,'3.ข้อมูลงบทดลองปัจจุบัน'!$A$5:$CL$846,58,0),2)</f>
        <v>0</v>
      </c>
      <c r="BH359" s="32">
        <f>ROUND(VLOOKUP($B359,'3.ข้อมูลงบทดลองปัจจุบัน'!$A$5:$CL$846,59,0),2)</f>
        <v>0</v>
      </c>
      <c r="BI359" s="32">
        <f>ROUND(VLOOKUP($B359,'3.ข้อมูลงบทดลองปัจจุบัน'!$A$5:$CL$846,60,0),2)</f>
        <v>0</v>
      </c>
      <c r="BJ359" s="32">
        <f>ROUND(VLOOKUP($B359,'3.ข้อมูลงบทดลองปัจจุบัน'!$A$5:$CL$846,61,0),2)</f>
        <v>0</v>
      </c>
      <c r="BK359" s="32">
        <f>ROUND(VLOOKUP($B359,'3.ข้อมูลงบทดลองปัจจุบัน'!$A$5:$CL$846,62,0),2)</f>
        <v>0</v>
      </c>
      <c r="BL359" s="32">
        <f>ROUND(VLOOKUP($B359,'3.ข้อมูลงบทดลองปัจจุบัน'!$A$5:$CL$846,63,0),2)</f>
        <v>0</v>
      </c>
      <c r="BM359" s="32">
        <f>ROUND(VLOOKUP($B359,'3.ข้อมูลงบทดลองปัจจุบัน'!$A$5:$CL$846,64,0),2)</f>
        <v>0</v>
      </c>
      <c r="BN359" s="32">
        <f>ROUND(VLOOKUP($B359,'3.ข้อมูลงบทดลองปัจจุบัน'!$A$5:$CL$846,65,0),2)</f>
        <v>0</v>
      </c>
      <c r="BO359" s="32">
        <f>ROUND(VLOOKUP($B359,'3.ข้อมูลงบทดลองปัจจุบัน'!$A$5:$CL$846,66,0),2)</f>
        <v>0</v>
      </c>
      <c r="BP359" s="32">
        <f>ROUND(VLOOKUP($B359,'3.ข้อมูลงบทดลองปัจจุบัน'!$A$5:$CL$846,67,0),2)</f>
        <v>0</v>
      </c>
      <c r="BQ359" s="32">
        <f>ROUND(VLOOKUP($B359,'3.ข้อมูลงบทดลองปัจจุบัน'!$A$5:$CL$846,68,0),2)</f>
        <v>0</v>
      </c>
      <c r="BR359" s="32">
        <f>ROUND(VLOOKUP($B359,'3.ข้อมูลงบทดลองปัจจุบัน'!$A$5:$CL$846,69,0),2)</f>
        <v>0</v>
      </c>
      <c r="BS359" s="32">
        <f>ROUND(VLOOKUP($B359,'3.ข้อมูลงบทดลองปัจจุบัน'!$A$5:$CL$846,70,0),2)</f>
        <v>0</v>
      </c>
      <c r="BT359" s="32">
        <f>ROUND(VLOOKUP($B359,'3.ข้อมูลงบทดลองปัจจุบัน'!$A$5:$CL$846,71,0),2)</f>
        <v>0</v>
      </c>
      <c r="BU359" s="32">
        <f>ROUND(VLOOKUP($B359,'3.ข้อมูลงบทดลองปัจจุบัน'!$A$5:$CL$846,72,0),2)</f>
        <v>0</v>
      </c>
      <c r="BV359" s="32">
        <f>ROUND(VLOOKUP($B359,'3.ข้อมูลงบทดลองปัจจุบัน'!$A$5:$CL$846,73,0),2)</f>
        <v>0</v>
      </c>
      <c r="BW359" s="32">
        <f>ROUND(VLOOKUP($B359,'3.ข้อมูลงบทดลองปัจจุบัน'!$A$5:$CL$846,74,0),2)</f>
        <v>0</v>
      </c>
      <c r="BX359" s="32">
        <f>ROUND(VLOOKUP($B359,'3.ข้อมูลงบทดลองปัจจุบัน'!$A$5:$CL$846,75,0),2)</f>
        <v>0</v>
      </c>
      <c r="BY359" s="32">
        <f>ROUND(VLOOKUP($B359,'3.ข้อมูลงบทดลองปัจจุบัน'!$A$5:$CL$846,76,0),2)</f>
        <v>0</v>
      </c>
      <c r="BZ359" s="32">
        <f>ROUND(VLOOKUP($B359,'3.ข้อมูลงบทดลองปัจจุบัน'!$A$5:$CL$846,77,0),2)</f>
        <v>0</v>
      </c>
      <c r="CA359" s="32">
        <f>ROUND(VLOOKUP($B359,'3.ข้อมูลงบทดลองปัจจุบัน'!$A$5:$CL$846,78,0),2)</f>
        <v>0</v>
      </c>
      <c r="CB359" s="32">
        <f>ROUND(VLOOKUP($B359,'3.ข้อมูลงบทดลองปัจจุบัน'!$A$5:$CL$846,79,0),2)</f>
        <v>0</v>
      </c>
      <c r="CC359" s="32">
        <f>ROUND(VLOOKUP($B359,'3.ข้อมูลงบทดลองปัจจุบัน'!$A$5:$CL$846,80,0),2)</f>
        <v>0</v>
      </c>
      <c r="CD359" s="32">
        <f>ROUND(VLOOKUP($B359,'3.ข้อมูลงบทดลองปัจจุบัน'!$A$5:$CL$846,81,0),2)</f>
        <v>0</v>
      </c>
      <c r="CE359" s="32">
        <f>ROUND(VLOOKUP($B359,'3.ข้อมูลงบทดลองปัจจุบัน'!$A$5:$CL$846,82,0),2)</f>
        <v>0</v>
      </c>
      <c r="CF359" s="32">
        <f>ROUND(VLOOKUP($B359,'3.ข้อมูลงบทดลองปัจจุบัน'!$A$5:$CL$846,83,0),2)</f>
        <v>0</v>
      </c>
      <c r="CG359" s="32">
        <f>ROUND(VLOOKUP($B359,'3.ข้อมูลงบทดลองปัจจุบัน'!$A$5:$CL$846,84,0),2)</f>
        <v>0</v>
      </c>
      <c r="CH359" s="32">
        <f>ROUND(VLOOKUP($B359,'3.ข้อมูลงบทดลองปัจจุบัน'!$A$5:$CL$846,85,0),2)</f>
        <v>0</v>
      </c>
      <c r="CI359" s="32">
        <f>ROUND(VLOOKUP($B359,'3.ข้อมูลงบทดลองปัจจุบัน'!$A$5:$CL$846,86,0),2)</f>
        <v>0</v>
      </c>
      <c r="CJ359" s="32">
        <f>ROUND(VLOOKUP($B359,'3.ข้อมูลงบทดลองปัจจุบัน'!$A$5:$CL$846,87,0),2)</f>
        <v>0</v>
      </c>
      <c r="CK359" s="32">
        <f>ROUND(VLOOKUP($B359,'3.ข้อมูลงบทดลองปัจจุบัน'!$A$5:$CL$846,88,0),2)</f>
        <v>0</v>
      </c>
      <c r="CL359" s="32">
        <f>ROUND(VLOOKUP($B359,'3.ข้อมูลงบทดลองปัจจุบัน'!$A$5:$CL$846,89,0),2)</f>
        <v>0</v>
      </c>
      <c r="CM359" s="32">
        <f>ROUND(VLOOKUP($B359,'3.ข้อมูลงบทดลองปัจจุบัน'!$A$5:$CL$846,90,0),2)</f>
        <v>0</v>
      </c>
    </row>
    <row r="360" spans="1:91" x14ac:dyDescent="0.7">
      <c r="A360" s="119" t="s">
        <v>2332</v>
      </c>
      <c r="B360" s="101" t="s">
        <v>626</v>
      </c>
      <c r="C360" s="120" t="s">
        <v>627</v>
      </c>
      <c r="D360" s="32">
        <f>ROUND(VLOOKUP($B360,'3.ข้อมูลงบทดลองปัจจุบัน'!$A$5:$CL$846,3,0),2)</f>
        <v>0</v>
      </c>
      <c r="E360" s="32">
        <f>ROUND(VLOOKUP($B360,'3.ข้อมูลงบทดลองปัจจุบัน'!$A$5:$CL$846,4,0),2)</f>
        <v>0</v>
      </c>
      <c r="F360" s="32">
        <f>ROUND(VLOOKUP($B360,'3.ข้อมูลงบทดลองปัจจุบัน'!$A$5:$CL$846,5,0),2)</f>
        <v>0</v>
      </c>
      <c r="G360" s="32">
        <f>ROUND(VLOOKUP($B360,'3.ข้อมูลงบทดลองปัจจุบัน'!$A$5:$CL$846,6,0),2)</f>
        <v>0</v>
      </c>
      <c r="H360" s="32">
        <f>ROUND(VLOOKUP($B360,'3.ข้อมูลงบทดลองปัจจุบัน'!$A$5:$CL$846,7,0),2)</f>
        <v>0</v>
      </c>
      <c r="I360" s="32">
        <f>ROUND(VLOOKUP($B360,'3.ข้อมูลงบทดลองปัจจุบัน'!$A$5:$CL$846,8,0),2)</f>
        <v>0</v>
      </c>
      <c r="J360" s="32">
        <f>ROUND(VLOOKUP($B360,'3.ข้อมูลงบทดลองปัจจุบัน'!$A$5:$CL$846,9,0),2)</f>
        <v>0</v>
      </c>
      <c r="K360" s="32">
        <f>ROUND(VLOOKUP($B360,'3.ข้อมูลงบทดลองปัจจุบัน'!$A$5:$CL$846,10,0),2)</f>
        <v>0</v>
      </c>
      <c r="L360" s="32">
        <f>ROUND(VLOOKUP($B360,'3.ข้อมูลงบทดลองปัจจุบัน'!$A$5:$CL$846,11,0),2)</f>
        <v>0</v>
      </c>
      <c r="M360" s="32">
        <f>ROUND(VLOOKUP($B360,'3.ข้อมูลงบทดลองปัจจุบัน'!$A$5:$CL$846,12,0),2)</f>
        <v>0</v>
      </c>
      <c r="N360" s="32">
        <f>ROUND(VLOOKUP($B360,'3.ข้อมูลงบทดลองปัจจุบัน'!$A$5:$CL$846,13,0),2)</f>
        <v>0</v>
      </c>
      <c r="O360" s="32">
        <f>ROUND(VLOOKUP($B360,'3.ข้อมูลงบทดลองปัจจุบัน'!$A$5:$CL$846,14,0),2)</f>
        <v>0</v>
      </c>
      <c r="P360" s="32">
        <f>ROUND(VLOOKUP($B360,'3.ข้อมูลงบทดลองปัจจุบัน'!$A$5:$CL$846,15,0),2)</f>
        <v>0</v>
      </c>
      <c r="Q360" s="32">
        <f>ROUND(VLOOKUP($B360,'3.ข้อมูลงบทดลองปัจจุบัน'!$A$5:$CL$846,16,0),2)</f>
        <v>0</v>
      </c>
      <c r="R360" s="32">
        <f>ROUND(VLOOKUP($B360,'3.ข้อมูลงบทดลองปัจจุบัน'!$A$5:$CL$846,17,0),2)</f>
        <v>0</v>
      </c>
      <c r="S360" s="32">
        <f>ROUND(VLOOKUP($B360,'3.ข้อมูลงบทดลองปัจจุบัน'!$A$5:$CL$846,18,0),2)</f>
        <v>0</v>
      </c>
      <c r="T360" s="32">
        <f>ROUND(VLOOKUP($B360,'3.ข้อมูลงบทดลองปัจจุบัน'!$A$5:$CL$846,19,0),2)</f>
        <v>0</v>
      </c>
      <c r="U360" s="32">
        <f>ROUND(VLOOKUP($B360,'3.ข้อมูลงบทดลองปัจจุบัน'!$A$5:$CL$846,20,0),2)</f>
        <v>0</v>
      </c>
      <c r="V360" s="32">
        <f>ROUND(VLOOKUP($B360,'3.ข้อมูลงบทดลองปัจจุบัน'!$A$5:$CL$846,21,0),2)</f>
        <v>0</v>
      </c>
      <c r="W360" s="32">
        <f>ROUND(VLOOKUP($B360,'3.ข้อมูลงบทดลองปัจจุบัน'!$A$5:$CL$846,22,0),2)</f>
        <v>0</v>
      </c>
      <c r="X360" s="32">
        <f>ROUND(VLOOKUP($B360,'3.ข้อมูลงบทดลองปัจจุบัน'!$A$5:$CL$846,23,0),2)</f>
        <v>0</v>
      </c>
      <c r="Y360" s="32">
        <f>ROUND(VLOOKUP($B360,'3.ข้อมูลงบทดลองปัจจุบัน'!$A$5:$CL$846,24,0),2)</f>
        <v>0</v>
      </c>
      <c r="Z360" s="32">
        <f>ROUND(VLOOKUP($B360,'3.ข้อมูลงบทดลองปัจจุบัน'!$A$5:$CL$846,25,0),2)</f>
        <v>0</v>
      </c>
      <c r="AA360" s="32">
        <f>ROUND(VLOOKUP($B360,'3.ข้อมูลงบทดลองปัจจุบัน'!$A$5:$CL$846,26,0),2)</f>
        <v>0</v>
      </c>
      <c r="AB360" s="32">
        <f>ROUND(VLOOKUP($B360,'3.ข้อมูลงบทดลองปัจจุบัน'!$A$5:$CL$846,27,0),2)</f>
        <v>0</v>
      </c>
      <c r="AC360" s="32">
        <f>ROUND(VLOOKUP($B360,'3.ข้อมูลงบทดลองปัจจุบัน'!$A$5:$CL$846,28,0),2)</f>
        <v>0</v>
      </c>
      <c r="AD360" s="32">
        <f>ROUND(VLOOKUP($B360,'3.ข้อมูลงบทดลองปัจจุบัน'!$A$5:$CL$846,29,0),2)</f>
        <v>0</v>
      </c>
      <c r="AE360" s="32">
        <f>ROUND(VLOOKUP($B360,'3.ข้อมูลงบทดลองปัจจุบัน'!$A$5:$CL$846,30,0),2)</f>
        <v>0</v>
      </c>
      <c r="AF360" s="32">
        <f>ROUND(VLOOKUP($B360,'3.ข้อมูลงบทดลองปัจจุบัน'!$A$5:$CL$846,31,0),2)</f>
        <v>0</v>
      </c>
      <c r="AG360" s="32">
        <f>ROUND(VLOOKUP($B360,'3.ข้อมูลงบทดลองปัจจุบัน'!$A$5:$CL$846,32,0),2)</f>
        <v>0</v>
      </c>
      <c r="AH360" s="32">
        <f>ROUND(VLOOKUP($B360,'3.ข้อมูลงบทดลองปัจจุบัน'!$A$5:$CL$846,33,0),2)</f>
        <v>0</v>
      </c>
      <c r="AI360" s="32">
        <f>ROUND(VLOOKUP($B360,'3.ข้อมูลงบทดลองปัจจุบัน'!$A$5:$CL$846,34,0),2)</f>
        <v>1348935.71</v>
      </c>
      <c r="AJ360" s="32">
        <f>ROUND(VLOOKUP($B360,'3.ข้อมูลงบทดลองปัจจุบัน'!$A$5:$CL$846,35,0),2)</f>
        <v>0</v>
      </c>
      <c r="AK360" s="32">
        <f>ROUND(VLOOKUP($B360,'3.ข้อมูลงบทดลองปัจจุบัน'!$A$5:$CL$846,36,0),2)</f>
        <v>0</v>
      </c>
      <c r="AL360" s="32">
        <f>ROUND(VLOOKUP($B360,'3.ข้อมูลงบทดลองปัจจุบัน'!$A$5:$CL$846,37,0),2)</f>
        <v>0</v>
      </c>
      <c r="AM360" s="32">
        <f>ROUND(VLOOKUP($B360,'3.ข้อมูลงบทดลองปัจจุบัน'!$A$5:$CL$846,38,0),2)</f>
        <v>0</v>
      </c>
      <c r="AN360" s="32">
        <f>ROUND(VLOOKUP($B360,'3.ข้อมูลงบทดลองปัจจุบัน'!$A$5:$CL$846,39,0),2)</f>
        <v>0</v>
      </c>
      <c r="AO360" s="32">
        <f>ROUND(VLOOKUP($B360,'3.ข้อมูลงบทดลองปัจจุบัน'!$A$5:$CL$846,40,0),2)</f>
        <v>0</v>
      </c>
      <c r="AP360" s="32">
        <f>ROUND(VLOOKUP($B360,'3.ข้อมูลงบทดลองปัจจุบัน'!$A$5:$CL$846,41,0),2)</f>
        <v>0</v>
      </c>
      <c r="AQ360" s="32">
        <f>ROUND(VLOOKUP($B360,'3.ข้อมูลงบทดลองปัจจุบัน'!$A$5:$CL$846,42,0),2)</f>
        <v>0</v>
      </c>
      <c r="AR360" s="32">
        <f>ROUND(VLOOKUP($B360,'3.ข้อมูลงบทดลองปัจจุบัน'!$A$5:$CL$846,43,0),2)</f>
        <v>0</v>
      </c>
      <c r="AS360" s="32">
        <f>ROUND(VLOOKUP($B360,'3.ข้อมูลงบทดลองปัจจุบัน'!$A$5:$CL$846,44,0),2)</f>
        <v>0</v>
      </c>
      <c r="AT360" s="32">
        <f>ROUND(VLOOKUP($B360,'3.ข้อมูลงบทดลองปัจจุบัน'!$A$5:$CL$846,45,0),2)</f>
        <v>0</v>
      </c>
      <c r="AU360" s="32">
        <f>ROUND(VLOOKUP($B360,'3.ข้อมูลงบทดลองปัจจุบัน'!$A$5:$CL$846,46,0),2)</f>
        <v>0</v>
      </c>
      <c r="AV360" s="32">
        <f>ROUND(VLOOKUP($B360,'3.ข้อมูลงบทดลองปัจจุบัน'!$A$5:$CL$846,47,0),2)</f>
        <v>0</v>
      </c>
      <c r="AW360" s="32">
        <f>ROUND(VLOOKUP($B360,'3.ข้อมูลงบทดลองปัจจุบัน'!$A$5:$CL$846,48,0),2)</f>
        <v>0</v>
      </c>
      <c r="AX360" s="32">
        <f>ROUND(VLOOKUP($B360,'3.ข้อมูลงบทดลองปัจจุบัน'!$A$5:$CL$846,49,0),2)</f>
        <v>0</v>
      </c>
      <c r="AY360" s="32">
        <f>ROUND(VLOOKUP($B360,'3.ข้อมูลงบทดลองปัจจุบัน'!$A$5:$CL$846,50,0),2)</f>
        <v>0</v>
      </c>
      <c r="AZ360" s="32">
        <f>ROUND(VLOOKUP($B360,'3.ข้อมูลงบทดลองปัจจุบัน'!$A$5:$CL$846,51,0),2)</f>
        <v>0</v>
      </c>
      <c r="BA360" s="32">
        <f>ROUND(VLOOKUP($B360,'3.ข้อมูลงบทดลองปัจจุบัน'!$A$5:$CL$846,52,0),2)</f>
        <v>0</v>
      </c>
      <c r="BB360" s="32">
        <f>ROUND(VLOOKUP($B360,'3.ข้อมูลงบทดลองปัจจุบัน'!$A$5:$CL$846,53,0),2)</f>
        <v>0</v>
      </c>
      <c r="BC360" s="32">
        <f>ROUND(VLOOKUP($B360,'3.ข้อมูลงบทดลองปัจจุบัน'!$A$5:$CL$846,54,0),2)</f>
        <v>0</v>
      </c>
      <c r="BD360" s="32">
        <f>ROUND(VLOOKUP($B360,'3.ข้อมูลงบทดลองปัจจุบัน'!$A$5:$CL$846,55,0),2)</f>
        <v>0</v>
      </c>
      <c r="BE360" s="32">
        <f>ROUND(VLOOKUP($B360,'3.ข้อมูลงบทดลองปัจจุบัน'!$A$5:$CL$846,56,0),2)</f>
        <v>0</v>
      </c>
      <c r="BF360" s="32">
        <f>ROUND(VLOOKUP($B360,'3.ข้อมูลงบทดลองปัจจุบัน'!$A$5:$CL$846,57,0),2)</f>
        <v>0</v>
      </c>
      <c r="BG360" s="32">
        <f>ROUND(VLOOKUP($B360,'3.ข้อมูลงบทดลองปัจจุบัน'!$A$5:$CL$846,58,0),2)</f>
        <v>0</v>
      </c>
      <c r="BH360" s="32">
        <f>ROUND(VLOOKUP($B360,'3.ข้อมูลงบทดลองปัจจุบัน'!$A$5:$CL$846,59,0),2)</f>
        <v>0</v>
      </c>
      <c r="BI360" s="32">
        <f>ROUND(VLOOKUP($B360,'3.ข้อมูลงบทดลองปัจจุบัน'!$A$5:$CL$846,60,0),2)</f>
        <v>0</v>
      </c>
      <c r="BJ360" s="32">
        <f>ROUND(VLOOKUP($B360,'3.ข้อมูลงบทดลองปัจจุบัน'!$A$5:$CL$846,61,0),2)</f>
        <v>0</v>
      </c>
      <c r="BK360" s="32">
        <f>ROUND(VLOOKUP($B360,'3.ข้อมูลงบทดลองปัจจุบัน'!$A$5:$CL$846,62,0),2)</f>
        <v>0</v>
      </c>
      <c r="BL360" s="32">
        <f>ROUND(VLOOKUP($B360,'3.ข้อมูลงบทดลองปัจจุบัน'!$A$5:$CL$846,63,0),2)</f>
        <v>0</v>
      </c>
      <c r="BM360" s="32">
        <f>ROUND(VLOOKUP($B360,'3.ข้อมูลงบทดลองปัจจุบัน'!$A$5:$CL$846,64,0),2)</f>
        <v>0</v>
      </c>
      <c r="BN360" s="32">
        <f>ROUND(VLOOKUP($B360,'3.ข้อมูลงบทดลองปัจจุบัน'!$A$5:$CL$846,65,0),2)</f>
        <v>0</v>
      </c>
      <c r="BO360" s="32">
        <f>ROUND(VLOOKUP($B360,'3.ข้อมูลงบทดลองปัจจุบัน'!$A$5:$CL$846,66,0),2)</f>
        <v>0</v>
      </c>
      <c r="BP360" s="32">
        <f>ROUND(VLOOKUP($B360,'3.ข้อมูลงบทดลองปัจจุบัน'!$A$5:$CL$846,67,0),2)</f>
        <v>0</v>
      </c>
      <c r="BQ360" s="32">
        <f>ROUND(VLOOKUP($B360,'3.ข้อมูลงบทดลองปัจจุบัน'!$A$5:$CL$846,68,0),2)</f>
        <v>0</v>
      </c>
      <c r="BR360" s="32">
        <f>ROUND(VLOOKUP($B360,'3.ข้อมูลงบทดลองปัจจุบัน'!$A$5:$CL$846,69,0),2)</f>
        <v>0</v>
      </c>
      <c r="BS360" s="32">
        <f>ROUND(VLOOKUP($B360,'3.ข้อมูลงบทดลองปัจจุบัน'!$A$5:$CL$846,70,0),2)</f>
        <v>0</v>
      </c>
      <c r="BT360" s="32">
        <f>ROUND(VLOOKUP($B360,'3.ข้อมูลงบทดลองปัจจุบัน'!$A$5:$CL$846,71,0),2)</f>
        <v>0</v>
      </c>
      <c r="BU360" s="32">
        <f>ROUND(VLOOKUP($B360,'3.ข้อมูลงบทดลองปัจจุบัน'!$A$5:$CL$846,72,0),2)</f>
        <v>0</v>
      </c>
      <c r="BV360" s="32">
        <f>ROUND(VLOOKUP($B360,'3.ข้อมูลงบทดลองปัจจุบัน'!$A$5:$CL$846,73,0),2)</f>
        <v>0</v>
      </c>
      <c r="BW360" s="32">
        <f>ROUND(VLOOKUP($B360,'3.ข้อมูลงบทดลองปัจจุบัน'!$A$5:$CL$846,74,0),2)</f>
        <v>0</v>
      </c>
      <c r="BX360" s="32">
        <f>ROUND(VLOOKUP($B360,'3.ข้อมูลงบทดลองปัจจุบัน'!$A$5:$CL$846,75,0),2)</f>
        <v>0</v>
      </c>
      <c r="BY360" s="32">
        <f>ROUND(VLOOKUP($B360,'3.ข้อมูลงบทดลองปัจจุบัน'!$A$5:$CL$846,76,0),2)</f>
        <v>0</v>
      </c>
      <c r="BZ360" s="32">
        <f>ROUND(VLOOKUP($B360,'3.ข้อมูลงบทดลองปัจจุบัน'!$A$5:$CL$846,77,0),2)</f>
        <v>0</v>
      </c>
      <c r="CA360" s="32">
        <f>ROUND(VLOOKUP($B360,'3.ข้อมูลงบทดลองปัจจุบัน'!$A$5:$CL$846,78,0),2)</f>
        <v>0</v>
      </c>
      <c r="CB360" s="32">
        <f>ROUND(VLOOKUP($B360,'3.ข้อมูลงบทดลองปัจจุบัน'!$A$5:$CL$846,79,0),2)</f>
        <v>0</v>
      </c>
      <c r="CC360" s="32">
        <f>ROUND(VLOOKUP($B360,'3.ข้อมูลงบทดลองปัจจุบัน'!$A$5:$CL$846,80,0),2)</f>
        <v>0</v>
      </c>
      <c r="CD360" s="32">
        <f>ROUND(VLOOKUP($B360,'3.ข้อมูลงบทดลองปัจจุบัน'!$A$5:$CL$846,81,0),2)</f>
        <v>0</v>
      </c>
      <c r="CE360" s="32">
        <f>ROUND(VLOOKUP($B360,'3.ข้อมูลงบทดลองปัจจุบัน'!$A$5:$CL$846,82,0),2)</f>
        <v>0</v>
      </c>
      <c r="CF360" s="32">
        <f>ROUND(VLOOKUP($B360,'3.ข้อมูลงบทดลองปัจจุบัน'!$A$5:$CL$846,83,0),2)</f>
        <v>0</v>
      </c>
      <c r="CG360" s="32">
        <f>ROUND(VLOOKUP($B360,'3.ข้อมูลงบทดลองปัจจุบัน'!$A$5:$CL$846,84,0),2)</f>
        <v>150000</v>
      </c>
      <c r="CH360" s="32">
        <f>ROUND(VLOOKUP($B360,'3.ข้อมูลงบทดลองปัจจุบัน'!$A$5:$CL$846,85,0),2)</f>
        <v>0</v>
      </c>
      <c r="CI360" s="32">
        <f>ROUND(VLOOKUP($B360,'3.ข้อมูลงบทดลองปัจจุบัน'!$A$5:$CL$846,86,0),2)</f>
        <v>0</v>
      </c>
      <c r="CJ360" s="32">
        <f>ROUND(VLOOKUP($B360,'3.ข้อมูลงบทดลองปัจจุบัน'!$A$5:$CL$846,87,0),2)</f>
        <v>0</v>
      </c>
      <c r="CK360" s="32">
        <f>ROUND(VLOOKUP($B360,'3.ข้อมูลงบทดลองปัจจุบัน'!$A$5:$CL$846,88,0),2)</f>
        <v>0</v>
      </c>
      <c r="CL360" s="32">
        <f>ROUND(VLOOKUP($B360,'3.ข้อมูลงบทดลองปัจจุบัน'!$A$5:$CL$846,89,0),2)</f>
        <v>0</v>
      </c>
      <c r="CM360" s="32">
        <f>ROUND(VLOOKUP($B360,'3.ข้อมูลงบทดลองปัจจุบัน'!$A$5:$CL$846,90,0),2)</f>
        <v>0</v>
      </c>
    </row>
    <row r="361" spans="1:91" x14ac:dyDescent="0.7">
      <c r="A361" s="119" t="s">
        <v>2332</v>
      </c>
      <c r="B361" s="101" t="s">
        <v>628</v>
      </c>
      <c r="C361" s="120" t="s">
        <v>1522</v>
      </c>
      <c r="D361" s="32">
        <f>ROUND(VLOOKUP($B361,'3.ข้อมูลงบทดลองปัจจุบัน'!$A$5:$CL$846,3,0),2)</f>
        <v>0</v>
      </c>
      <c r="E361" s="32">
        <f>ROUND(VLOOKUP($B361,'3.ข้อมูลงบทดลองปัจจุบัน'!$A$5:$CL$846,4,0),2)</f>
        <v>0</v>
      </c>
      <c r="F361" s="32">
        <f>ROUND(VLOOKUP($B361,'3.ข้อมูลงบทดลองปัจจุบัน'!$A$5:$CL$846,5,0),2)</f>
        <v>0</v>
      </c>
      <c r="G361" s="32">
        <f>ROUND(VLOOKUP($B361,'3.ข้อมูลงบทดลองปัจจุบัน'!$A$5:$CL$846,6,0),2)</f>
        <v>0</v>
      </c>
      <c r="H361" s="32">
        <f>ROUND(VLOOKUP($B361,'3.ข้อมูลงบทดลองปัจจุบัน'!$A$5:$CL$846,7,0),2)</f>
        <v>0</v>
      </c>
      <c r="I361" s="32">
        <f>ROUND(VLOOKUP($B361,'3.ข้อมูลงบทดลองปัจจุบัน'!$A$5:$CL$846,8,0),2)</f>
        <v>0</v>
      </c>
      <c r="J361" s="32">
        <f>ROUND(VLOOKUP($B361,'3.ข้อมูลงบทดลองปัจจุบัน'!$A$5:$CL$846,9,0),2)</f>
        <v>0</v>
      </c>
      <c r="K361" s="32">
        <f>ROUND(VLOOKUP($B361,'3.ข้อมูลงบทดลองปัจจุบัน'!$A$5:$CL$846,10,0),2)</f>
        <v>0</v>
      </c>
      <c r="L361" s="32">
        <f>ROUND(VLOOKUP($B361,'3.ข้อมูลงบทดลองปัจจุบัน'!$A$5:$CL$846,11,0),2)</f>
        <v>0</v>
      </c>
      <c r="M361" s="32">
        <f>ROUND(VLOOKUP($B361,'3.ข้อมูลงบทดลองปัจจุบัน'!$A$5:$CL$846,12,0),2)</f>
        <v>0</v>
      </c>
      <c r="N361" s="32">
        <f>ROUND(VLOOKUP($B361,'3.ข้อมูลงบทดลองปัจจุบัน'!$A$5:$CL$846,13,0),2)</f>
        <v>0</v>
      </c>
      <c r="O361" s="32">
        <f>ROUND(VLOOKUP($B361,'3.ข้อมูลงบทดลองปัจจุบัน'!$A$5:$CL$846,14,0),2)</f>
        <v>0</v>
      </c>
      <c r="P361" s="32">
        <f>ROUND(VLOOKUP($B361,'3.ข้อมูลงบทดลองปัจจุบัน'!$A$5:$CL$846,15,0),2)</f>
        <v>0</v>
      </c>
      <c r="Q361" s="32">
        <f>ROUND(VLOOKUP($B361,'3.ข้อมูลงบทดลองปัจจุบัน'!$A$5:$CL$846,16,0),2)</f>
        <v>2198000</v>
      </c>
      <c r="R361" s="32">
        <f>ROUND(VLOOKUP($B361,'3.ข้อมูลงบทดลองปัจจุบัน'!$A$5:$CL$846,17,0),2)</f>
        <v>0</v>
      </c>
      <c r="S361" s="32">
        <f>ROUND(VLOOKUP($B361,'3.ข้อมูลงบทดลองปัจจุบัน'!$A$5:$CL$846,18,0),2)</f>
        <v>1015000</v>
      </c>
      <c r="T361" s="32">
        <f>ROUND(VLOOKUP($B361,'3.ข้อมูลงบทดลองปัจจุบัน'!$A$5:$CL$846,19,0),2)</f>
        <v>0</v>
      </c>
      <c r="U361" s="32">
        <f>ROUND(VLOOKUP($B361,'3.ข้อมูลงบทดลองปัจจุบัน'!$A$5:$CL$846,20,0),2)</f>
        <v>0</v>
      </c>
      <c r="V361" s="32">
        <f>ROUND(VLOOKUP($B361,'3.ข้อมูลงบทดลองปัจจุบัน'!$A$5:$CL$846,21,0),2)</f>
        <v>0</v>
      </c>
      <c r="W361" s="32">
        <f>ROUND(VLOOKUP($B361,'3.ข้อมูลงบทดลองปัจจุบัน'!$A$5:$CL$846,22,0),2)</f>
        <v>0</v>
      </c>
      <c r="X361" s="32">
        <f>ROUND(VLOOKUP($B361,'3.ข้อมูลงบทดลองปัจจุบัน'!$A$5:$CL$846,23,0),2)</f>
        <v>0</v>
      </c>
      <c r="Y361" s="32">
        <f>ROUND(VLOOKUP($B361,'3.ข้อมูลงบทดลองปัจจุบัน'!$A$5:$CL$846,24,0),2)</f>
        <v>1866750</v>
      </c>
      <c r="Z361" s="32">
        <f>ROUND(VLOOKUP($B361,'3.ข้อมูลงบทดลองปัจจุบัน'!$A$5:$CL$846,25,0),2)</f>
        <v>89271370</v>
      </c>
      <c r="AA361" s="32">
        <f>ROUND(VLOOKUP($B361,'3.ข้อมูลงบทดลองปัจจุบัน'!$A$5:$CL$846,26,0),2)</f>
        <v>2986750</v>
      </c>
      <c r="AB361" s="32">
        <f>ROUND(VLOOKUP($B361,'3.ข้อมูลงบทดลองปัจจุบัน'!$A$5:$CL$846,27,0),2)</f>
        <v>1199000</v>
      </c>
      <c r="AC361" s="32">
        <f>ROUND(VLOOKUP($B361,'3.ข้อมูลงบทดลองปัจจุบัน'!$A$5:$CL$846,28,0),2)</f>
        <v>3285300</v>
      </c>
      <c r="AD361" s="32">
        <f>ROUND(VLOOKUP($B361,'3.ข้อมูลงบทดลองปัจจุบัน'!$A$5:$CL$846,29,0),2)</f>
        <v>0</v>
      </c>
      <c r="AE361" s="32">
        <f>ROUND(VLOOKUP($B361,'3.ข้อมูลงบทดลองปัจจุบัน'!$A$5:$CL$846,30,0),2)</f>
        <v>18389000</v>
      </c>
      <c r="AF361" s="32">
        <f>ROUND(VLOOKUP($B361,'3.ข้อมูลงบทดลองปัจจุบัน'!$A$5:$CL$846,31,0),2)</f>
        <v>2213750</v>
      </c>
      <c r="AG361" s="32">
        <f>ROUND(VLOOKUP($B361,'3.ข้อมูลงบทดลองปัจจุบัน'!$A$5:$CL$846,32,0),2)</f>
        <v>1648500</v>
      </c>
      <c r="AH361" s="32">
        <f>ROUND(VLOOKUP($B361,'3.ข้อมูลงบทดลองปัจจุบัน'!$A$5:$CL$846,33,0),2)</f>
        <v>2280070</v>
      </c>
      <c r="AI361" s="32">
        <f>ROUND(VLOOKUP($B361,'3.ข้อมูลงบทดลองปัจจุบัน'!$A$5:$CL$846,34,0),2)</f>
        <v>4957500</v>
      </c>
      <c r="AJ361" s="32">
        <f>ROUND(VLOOKUP($B361,'3.ข้อมูลงบทดลองปัจจุบัน'!$A$5:$CL$846,35,0),2)</f>
        <v>0</v>
      </c>
      <c r="AK361" s="32">
        <f>ROUND(VLOOKUP($B361,'3.ข้อมูลงบทดลองปัจจุบัน'!$A$5:$CL$846,36,0),2)</f>
        <v>1148750</v>
      </c>
      <c r="AL361" s="32">
        <f>ROUND(VLOOKUP($B361,'3.ข้อมูลงบทดลองปัจจุบัน'!$A$5:$CL$846,37,0),2)</f>
        <v>0</v>
      </c>
      <c r="AM361" s="32">
        <f>ROUND(VLOOKUP($B361,'3.ข้อมูลงบทดลองปัจจุบัน'!$A$5:$CL$846,38,0),2)</f>
        <v>2828000</v>
      </c>
      <c r="AN361" s="32">
        <f>ROUND(VLOOKUP($B361,'3.ข้อมูลงบทดลองปัจจุบัน'!$A$5:$CL$846,39,0),2)</f>
        <v>6739800</v>
      </c>
      <c r="AO361" s="32">
        <f>ROUND(VLOOKUP($B361,'3.ข้อมูลงบทดลองปัจจุบัน'!$A$5:$CL$846,40,0),2)</f>
        <v>0</v>
      </c>
      <c r="AP361" s="32">
        <f>ROUND(VLOOKUP($B361,'3.ข้อมูลงบทดลองปัจจุบัน'!$A$5:$CL$846,41,0),2)</f>
        <v>0</v>
      </c>
      <c r="AQ361" s="32">
        <f>ROUND(VLOOKUP($B361,'3.ข้อมูลงบทดลองปัจจุบัน'!$A$5:$CL$846,42,0),2)</f>
        <v>0</v>
      </c>
      <c r="AR361" s="32">
        <f>ROUND(VLOOKUP($B361,'3.ข้อมูลงบทดลองปัจจุบัน'!$A$5:$CL$846,43,0),2)</f>
        <v>0</v>
      </c>
      <c r="AS361" s="32">
        <f>ROUND(VLOOKUP($B361,'3.ข้อมูลงบทดลองปัจจุบัน'!$A$5:$CL$846,44,0),2)</f>
        <v>0</v>
      </c>
      <c r="AT361" s="32">
        <f>ROUND(VLOOKUP($B361,'3.ข้อมูลงบทดลองปัจจุบัน'!$A$5:$CL$846,45,0),2)</f>
        <v>0</v>
      </c>
      <c r="AU361" s="32">
        <f>ROUND(VLOOKUP($B361,'3.ข้อมูลงบทดลองปัจจุบัน'!$A$5:$CL$846,46,0),2)</f>
        <v>664800</v>
      </c>
      <c r="AV361" s="32">
        <f>ROUND(VLOOKUP($B361,'3.ข้อมูลงบทดลองปัจจุบัน'!$A$5:$CL$846,47,0),2)</f>
        <v>140000</v>
      </c>
      <c r="AW361" s="32">
        <f>ROUND(VLOOKUP($B361,'3.ข้อมูลงบทดลองปัจจุบัน'!$A$5:$CL$846,48,0),2)</f>
        <v>0</v>
      </c>
      <c r="AX361" s="32">
        <f>ROUND(VLOOKUP($B361,'3.ข้อมูลงบทดลองปัจจุบัน'!$A$5:$CL$846,49,0),2)</f>
        <v>257700</v>
      </c>
      <c r="AY361" s="32">
        <f>ROUND(VLOOKUP($B361,'3.ข้อมูลงบทดลองปัจจุบัน'!$A$5:$CL$846,50,0),2)</f>
        <v>1753900</v>
      </c>
      <c r="AZ361" s="32">
        <f>ROUND(VLOOKUP($B361,'3.ข้อมูลงบทดลองปัจจุบัน'!$A$5:$CL$846,51,0),2)</f>
        <v>0</v>
      </c>
      <c r="BA361" s="32">
        <f>ROUND(VLOOKUP($B361,'3.ข้อมูลงบทดลองปัจจุบัน'!$A$5:$CL$846,52,0),2)</f>
        <v>0</v>
      </c>
      <c r="BB361" s="32">
        <f>ROUND(VLOOKUP($B361,'3.ข้อมูลงบทดลองปัจจุบัน'!$A$5:$CL$846,53,0),2)</f>
        <v>0</v>
      </c>
      <c r="BC361" s="32">
        <f>ROUND(VLOOKUP($B361,'3.ข้อมูลงบทดลองปัจจุบัน'!$A$5:$CL$846,54,0),2)</f>
        <v>0</v>
      </c>
      <c r="BD361" s="32">
        <f>ROUND(VLOOKUP($B361,'3.ข้อมูลงบทดลองปัจจุบัน'!$A$5:$CL$846,55,0),2)</f>
        <v>0</v>
      </c>
      <c r="BE361" s="32">
        <f>ROUND(VLOOKUP($B361,'3.ข้อมูลงบทดลองปัจจุบัน'!$A$5:$CL$846,56,0),2)</f>
        <v>0</v>
      </c>
      <c r="BF361" s="32">
        <f>ROUND(VLOOKUP($B361,'3.ข้อมูลงบทดลองปัจจุบัน'!$A$5:$CL$846,57,0),2)</f>
        <v>0</v>
      </c>
      <c r="BG361" s="32">
        <f>ROUND(VLOOKUP($B361,'3.ข้อมูลงบทดลองปัจจุบัน'!$A$5:$CL$846,58,0),2)</f>
        <v>0</v>
      </c>
      <c r="BH361" s="32">
        <f>ROUND(VLOOKUP($B361,'3.ข้อมูลงบทดลองปัจจุบัน'!$A$5:$CL$846,59,0),2)</f>
        <v>0</v>
      </c>
      <c r="BI361" s="32">
        <f>ROUND(VLOOKUP($B361,'3.ข้อมูลงบทดลองปัจจุบัน'!$A$5:$CL$846,60,0),2)</f>
        <v>1398810</v>
      </c>
      <c r="BJ361" s="32">
        <f>ROUND(VLOOKUP($B361,'3.ข้อมูลงบทดลองปัจจุบัน'!$A$5:$CL$846,61,0),2)</f>
        <v>1199000</v>
      </c>
      <c r="BK361" s="32">
        <f>ROUND(VLOOKUP($B361,'3.ข้อมูลงบทดลองปัจจุบัน'!$A$5:$CL$846,62,0),2)</f>
        <v>0</v>
      </c>
      <c r="BL361" s="32">
        <f>ROUND(VLOOKUP($B361,'3.ข้อมูลงบทดลองปัจจุบัน'!$A$5:$CL$846,63,0),2)</f>
        <v>0</v>
      </c>
      <c r="BM361" s="32">
        <f>ROUND(VLOOKUP($B361,'3.ข้อมูลงบทดลองปัจจุบัน'!$A$5:$CL$846,64,0),2)</f>
        <v>0</v>
      </c>
      <c r="BN361" s="32">
        <f>ROUND(VLOOKUP($B361,'3.ข้อมูลงบทดลองปัจจุบัน'!$A$5:$CL$846,65,0),2)</f>
        <v>448900</v>
      </c>
      <c r="BO361" s="32">
        <f>ROUND(VLOOKUP($B361,'3.ข้อมูลงบทดลองปัจจุบัน'!$A$5:$CL$846,66,0),2)</f>
        <v>7996900</v>
      </c>
      <c r="BP361" s="32">
        <f>ROUND(VLOOKUP($B361,'3.ข้อมูลงบทดลองปัจจุบัน'!$A$5:$CL$846,67,0),2)</f>
        <v>8872556.0299999993</v>
      </c>
      <c r="BQ361" s="32">
        <f>ROUND(VLOOKUP($B361,'3.ข้อมูลงบทดลองปัจจุบัน'!$A$5:$CL$846,68,0),2)</f>
        <v>11564650</v>
      </c>
      <c r="BR361" s="32">
        <f>ROUND(VLOOKUP($B361,'3.ข้อมูลงบทดลองปัจจุบัน'!$A$5:$CL$846,69,0),2)</f>
        <v>0</v>
      </c>
      <c r="BS361" s="32">
        <f>ROUND(VLOOKUP($B361,'3.ข้อมูลงบทดลองปัจจุบัน'!$A$5:$CL$846,70,0),2)</f>
        <v>0</v>
      </c>
      <c r="BT361" s="32">
        <f>ROUND(VLOOKUP($B361,'3.ข้อมูลงบทดลองปัจจุบัน'!$A$5:$CL$846,71,0),2)</f>
        <v>0</v>
      </c>
      <c r="BU361" s="32">
        <f>ROUND(VLOOKUP($B361,'3.ข้อมูลงบทดลองปัจจุบัน'!$A$5:$CL$846,72,0),2)</f>
        <v>0</v>
      </c>
      <c r="BV361" s="32">
        <f>ROUND(VLOOKUP($B361,'3.ข้อมูลงบทดลองปัจจุบัน'!$A$5:$CL$846,73,0),2)</f>
        <v>0</v>
      </c>
      <c r="BW361" s="32">
        <f>ROUND(VLOOKUP($B361,'3.ข้อมูลงบทดลองปัจจุบัน'!$A$5:$CL$846,74,0),2)</f>
        <v>0</v>
      </c>
      <c r="BX361" s="32">
        <f>ROUND(VLOOKUP($B361,'3.ข้อมูลงบทดลองปัจจุบัน'!$A$5:$CL$846,75,0),2)</f>
        <v>0</v>
      </c>
      <c r="BY361" s="32">
        <f>ROUND(VLOOKUP($B361,'3.ข้อมูลงบทดลองปัจจุบัน'!$A$5:$CL$846,76,0),2)</f>
        <v>0</v>
      </c>
      <c r="BZ361" s="32">
        <f>ROUND(VLOOKUP($B361,'3.ข้อมูลงบทดลองปัจจุบัน'!$A$5:$CL$846,77,0),2)</f>
        <v>0</v>
      </c>
      <c r="CA361" s="32">
        <f>ROUND(VLOOKUP($B361,'3.ข้อมูลงบทดลองปัจจุบัน'!$A$5:$CL$846,78,0),2)</f>
        <v>0</v>
      </c>
      <c r="CB361" s="32">
        <f>ROUND(VLOOKUP($B361,'3.ข้อมูลงบทดลองปัจจุบัน'!$A$5:$CL$846,79,0),2)</f>
        <v>0</v>
      </c>
      <c r="CC361" s="32">
        <f>ROUND(VLOOKUP($B361,'3.ข้อมูลงบทดลองปัจจุบัน'!$A$5:$CL$846,80,0),2)</f>
        <v>0</v>
      </c>
      <c r="CD361" s="32">
        <f>ROUND(VLOOKUP($B361,'3.ข้อมูลงบทดลองปัจจุบัน'!$A$5:$CL$846,81,0),2)</f>
        <v>0</v>
      </c>
      <c r="CE361" s="32">
        <f>ROUND(VLOOKUP($B361,'3.ข้อมูลงบทดลองปัจจุบัน'!$A$5:$CL$846,82,0),2)</f>
        <v>0</v>
      </c>
      <c r="CF361" s="32">
        <f>ROUND(VLOOKUP($B361,'3.ข้อมูลงบทดลองปัจจุบัน'!$A$5:$CL$846,83,0),2)</f>
        <v>199500</v>
      </c>
      <c r="CG361" s="32">
        <f>ROUND(VLOOKUP($B361,'3.ข้อมูลงบทดลองปัจจุบัน'!$A$5:$CL$846,84,0),2)</f>
        <v>250000</v>
      </c>
      <c r="CH361" s="32">
        <f>ROUND(VLOOKUP($B361,'3.ข้อมูลงบทดลองปัจจุบัน'!$A$5:$CL$846,85,0),2)</f>
        <v>0</v>
      </c>
      <c r="CI361" s="32">
        <f>ROUND(VLOOKUP($B361,'3.ข้อมูลงบทดลองปัจจุบัน'!$A$5:$CL$846,86,0),2)</f>
        <v>0</v>
      </c>
      <c r="CJ361" s="32">
        <f>ROUND(VLOOKUP($B361,'3.ข้อมูลงบทดลองปัจจุบัน'!$A$5:$CL$846,87,0),2)</f>
        <v>0</v>
      </c>
      <c r="CK361" s="32">
        <f>ROUND(VLOOKUP($B361,'3.ข้อมูลงบทดลองปัจจุบัน'!$A$5:$CL$846,88,0),2)</f>
        <v>0</v>
      </c>
      <c r="CL361" s="32">
        <f>ROUND(VLOOKUP($B361,'3.ข้อมูลงบทดลองปัจจุบัน'!$A$5:$CL$846,89,0),2)</f>
        <v>0</v>
      </c>
      <c r="CM361" s="32">
        <f>ROUND(VLOOKUP($B361,'3.ข้อมูลงบทดลองปัจจุบัน'!$A$5:$CL$846,90,0),2)</f>
        <v>448900</v>
      </c>
    </row>
    <row r="362" spans="1:91" x14ac:dyDescent="0.7">
      <c r="A362" s="119" t="s">
        <v>2332</v>
      </c>
      <c r="B362" s="101" t="s">
        <v>630</v>
      </c>
      <c r="C362" s="120" t="s">
        <v>631</v>
      </c>
      <c r="D362" s="32">
        <f>ROUND(VLOOKUP($B362,'3.ข้อมูลงบทดลองปัจจุบัน'!$A$5:$CL$846,3,0),2)</f>
        <v>35040</v>
      </c>
      <c r="E362" s="32">
        <f>ROUND(VLOOKUP($B362,'3.ข้อมูลงบทดลองปัจจุบัน'!$A$5:$CL$846,4,0),2)</f>
        <v>0</v>
      </c>
      <c r="F362" s="32">
        <f>ROUND(VLOOKUP($B362,'3.ข้อมูลงบทดลองปัจจุบัน'!$A$5:$CL$846,5,0),2)</f>
        <v>0</v>
      </c>
      <c r="G362" s="32">
        <f>ROUND(VLOOKUP($B362,'3.ข้อมูลงบทดลองปัจจุบัน'!$A$5:$CL$846,6,0),2)</f>
        <v>0</v>
      </c>
      <c r="H362" s="32">
        <f>ROUND(VLOOKUP($B362,'3.ข้อมูลงบทดลองปัจจุบัน'!$A$5:$CL$846,7,0),2)</f>
        <v>5000</v>
      </c>
      <c r="I362" s="32">
        <f>ROUND(VLOOKUP($B362,'3.ข้อมูลงบทดลองปัจจุบัน'!$A$5:$CL$846,8,0),2)</f>
        <v>2982</v>
      </c>
      <c r="J362" s="32">
        <f>ROUND(VLOOKUP($B362,'3.ข้อมูลงบทดลองปัจจุบัน'!$A$5:$CL$846,9,0),2)</f>
        <v>5000</v>
      </c>
      <c r="K362" s="32">
        <f>ROUND(VLOOKUP($B362,'3.ข้อมูลงบทดลองปัจจุบัน'!$A$5:$CL$846,10,0),2)</f>
        <v>0</v>
      </c>
      <c r="L362" s="32">
        <f>ROUND(VLOOKUP($B362,'3.ข้อมูลงบทดลองปัจจุบัน'!$A$5:$CL$846,11,0),2)</f>
        <v>0</v>
      </c>
      <c r="M362" s="32">
        <f>ROUND(VLOOKUP($B362,'3.ข้อมูลงบทดลองปัจจุบัน'!$A$5:$CL$846,12,0),2)</f>
        <v>5000</v>
      </c>
      <c r="N362" s="32">
        <f>ROUND(VLOOKUP($B362,'3.ข้อมูลงบทดลองปัจจุบัน'!$A$5:$CL$846,13,0),2)</f>
        <v>0</v>
      </c>
      <c r="O362" s="32">
        <f>ROUND(VLOOKUP($B362,'3.ข้อมูลงบทดลองปัจจุบัน'!$A$5:$CL$846,14,0),2)</f>
        <v>0</v>
      </c>
      <c r="P362" s="32">
        <f>ROUND(VLOOKUP($B362,'3.ข้อมูลงบทดลองปัจจุบัน'!$A$5:$CL$846,15,0),2)</f>
        <v>127471.92</v>
      </c>
      <c r="Q362" s="32">
        <f>ROUND(VLOOKUP($B362,'3.ข้อมูลงบทดลองปัจจุบัน'!$A$5:$CL$846,16,0),2)</f>
        <v>0</v>
      </c>
      <c r="R362" s="32">
        <f>ROUND(VLOOKUP($B362,'3.ข้อมูลงบทดลองปัจจุบัน'!$A$5:$CL$846,17,0),2)</f>
        <v>0</v>
      </c>
      <c r="S362" s="32">
        <f>ROUND(VLOOKUP($B362,'3.ข้อมูลงบทดลองปัจจุบัน'!$A$5:$CL$846,18,0),2)</f>
        <v>0</v>
      </c>
      <c r="T362" s="32">
        <f>ROUND(VLOOKUP($B362,'3.ข้อมูลงบทดลองปัจจุบัน'!$A$5:$CL$846,19,0),2)</f>
        <v>0</v>
      </c>
      <c r="U362" s="32">
        <f>ROUND(VLOOKUP($B362,'3.ข้อมูลงบทดลองปัจจุบัน'!$A$5:$CL$846,20,0),2)</f>
        <v>0</v>
      </c>
      <c r="V362" s="32">
        <f>ROUND(VLOOKUP($B362,'3.ข้อมูลงบทดลองปัจจุบัน'!$A$5:$CL$846,21,0),2)</f>
        <v>0</v>
      </c>
      <c r="W362" s="32">
        <f>ROUND(VLOOKUP($B362,'3.ข้อมูลงบทดลองปัจจุบัน'!$A$5:$CL$846,22,0),2)</f>
        <v>0</v>
      </c>
      <c r="X362" s="32">
        <f>ROUND(VLOOKUP($B362,'3.ข้อมูลงบทดลองปัจจุบัน'!$A$5:$CL$846,23,0),2)</f>
        <v>0</v>
      </c>
      <c r="Y362" s="32">
        <f>ROUND(VLOOKUP($B362,'3.ข้อมูลงบทดลองปัจจุบัน'!$A$5:$CL$846,24,0),2)</f>
        <v>0</v>
      </c>
      <c r="Z362" s="32">
        <f>ROUND(VLOOKUP($B362,'3.ข้อมูลงบทดลองปัจจุบัน'!$A$5:$CL$846,25,0),2)</f>
        <v>0</v>
      </c>
      <c r="AA362" s="32">
        <f>ROUND(VLOOKUP($B362,'3.ข้อมูลงบทดลองปัจจุบัน'!$A$5:$CL$846,26,0),2)</f>
        <v>0</v>
      </c>
      <c r="AB362" s="32">
        <f>ROUND(VLOOKUP($B362,'3.ข้อมูลงบทดลองปัจจุบัน'!$A$5:$CL$846,27,0),2)</f>
        <v>0</v>
      </c>
      <c r="AC362" s="32">
        <f>ROUND(VLOOKUP($B362,'3.ข้อมูลงบทดลองปัจจุบัน'!$A$5:$CL$846,28,0),2)</f>
        <v>0</v>
      </c>
      <c r="AD362" s="32">
        <f>ROUND(VLOOKUP($B362,'3.ข้อมูลงบทดลองปัจจุบัน'!$A$5:$CL$846,29,0),2)</f>
        <v>0</v>
      </c>
      <c r="AE362" s="32">
        <f>ROUND(VLOOKUP($B362,'3.ข้อมูลงบทดลองปัจจุบัน'!$A$5:$CL$846,30,0),2)</f>
        <v>0</v>
      </c>
      <c r="AF362" s="32">
        <f>ROUND(VLOOKUP($B362,'3.ข้อมูลงบทดลองปัจจุบัน'!$A$5:$CL$846,31,0),2)</f>
        <v>0</v>
      </c>
      <c r="AG362" s="32">
        <f>ROUND(VLOOKUP($B362,'3.ข้อมูลงบทดลองปัจจุบัน'!$A$5:$CL$846,32,0),2)</f>
        <v>0</v>
      </c>
      <c r="AH362" s="32">
        <f>ROUND(VLOOKUP($B362,'3.ข้อมูลงบทดลองปัจจุบัน'!$A$5:$CL$846,33,0),2)</f>
        <v>0</v>
      </c>
      <c r="AI362" s="32">
        <f>ROUND(VLOOKUP($B362,'3.ข้อมูลงบทดลองปัจจุบัน'!$A$5:$CL$846,34,0),2)</f>
        <v>0</v>
      </c>
      <c r="AJ362" s="32">
        <f>ROUND(VLOOKUP($B362,'3.ข้อมูลงบทดลองปัจจุบัน'!$A$5:$CL$846,35,0),2)</f>
        <v>0</v>
      </c>
      <c r="AK362" s="32">
        <f>ROUND(VLOOKUP($B362,'3.ข้อมูลงบทดลองปัจจุบัน'!$A$5:$CL$846,36,0),2)</f>
        <v>0</v>
      </c>
      <c r="AL362" s="32">
        <f>ROUND(VLOOKUP($B362,'3.ข้อมูลงบทดลองปัจจุบัน'!$A$5:$CL$846,37,0),2)</f>
        <v>226550</v>
      </c>
      <c r="AM362" s="32">
        <f>ROUND(VLOOKUP($B362,'3.ข้อมูลงบทดลองปัจจุบัน'!$A$5:$CL$846,38,0),2)</f>
        <v>0</v>
      </c>
      <c r="AN362" s="32">
        <f>ROUND(VLOOKUP($B362,'3.ข้อมูลงบทดลองปัจจุบัน'!$A$5:$CL$846,39,0),2)</f>
        <v>0</v>
      </c>
      <c r="AO362" s="32">
        <f>ROUND(VLOOKUP($B362,'3.ข้อมูลงบทดลองปัจจุบัน'!$A$5:$CL$846,40,0),2)</f>
        <v>0</v>
      </c>
      <c r="AP362" s="32">
        <f>ROUND(VLOOKUP($B362,'3.ข้อมูลงบทดลองปัจจุบัน'!$A$5:$CL$846,41,0),2)</f>
        <v>140996</v>
      </c>
      <c r="AQ362" s="32">
        <f>ROUND(VLOOKUP($B362,'3.ข้อมูลงบทดลองปัจจุบัน'!$A$5:$CL$846,42,0),2)</f>
        <v>76650</v>
      </c>
      <c r="AR362" s="32">
        <f>ROUND(VLOOKUP($B362,'3.ข้อมูลงบทดลองปัจจุบัน'!$A$5:$CL$846,43,0),2)</f>
        <v>0</v>
      </c>
      <c r="AS362" s="32">
        <f>ROUND(VLOOKUP($B362,'3.ข้อมูลงบทดลองปัจจุบัน'!$A$5:$CL$846,44,0),2)</f>
        <v>0</v>
      </c>
      <c r="AT362" s="32">
        <f>ROUND(VLOOKUP($B362,'3.ข้อมูลงบทดลองปัจจุบัน'!$A$5:$CL$846,45,0),2)</f>
        <v>0</v>
      </c>
      <c r="AU362" s="32">
        <f>ROUND(VLOOKUP($B362,'3.ข้อมูลงบทดลองปัจจุบัน'!$A$5:$CL$846,46,0),2)</f>
        <v>0</v>
      </c>
      <c r="AV362" s="32">
        <f>ROUND(VLOOKUP($B362,'3.ข้อมูลงบทดลองปัจจุบัน'!$A$5:$CL$846,47,0),2)</f>
        <v>168330</v>
      </c>
      <c r="AW362" s="32">
        <f>ROUND(VLOOKUP($B362,'3.ข้อมูลงบทดลองปัจจุบัน'!$A$5:$CL$846,48,0),2)</f>
        <v>79950</v>
      </c>
      <c r="AX362" s="32">
        <f>ROUND(VLOOKUP($B362,'3.ข้อมูลงบทดลองปัจจุบัน'!$A$5:$CL$846,49,0),2)</f>
        <v>0</v>
      </c>
      <c r="AY362" s="32">
        <f>ROUND(VLOOKUP($B362,'3.ข้อมูลงบทดลองปัจจุบัน'!$A$5:$CL$846,50,0),2)</f>
        <v>49670</v>
      </c>
      <c r="AZ362" s="32">
        <f>ROUND(VLOOKUP($B362,'3.ข้อมูลงบทดลองปัจจุบัน'!$A$5:$CL$846,51,0),2)</f>
        <v>67150</v>
      </c>
      <c r="BA362" s="32">
        <f>ROUND(VLOOKUP($B362,'3.ข้อมูลงบทดลองปัจจุบัน'!$A$5:$CL$846,52,0),2)</f>
        <v>0</v>
      </c>
      <c r="BB362" s="32">
        <f>ROUND(VLOOKUP($B362,'3.ข้อมูลงบทดลองปัจจุบัน'!$A$5:$CL$846,53,0),2)</f>
        <v>232835.11</v>
      </c>
      <c r="BC362" s="32">
        <f>ROUND(VLOOKUP($B362,'3.ข้อมูลงบทดลองปัจจุบัน'!$A$5:$CL$846,54,0),2)</f>
        <v>0</v>
      </c>
      <c r="BD362" s="32">
        <f>ROUND(VLOOKUP($B362,'3.ข้อมูลงบทดลองปัจจุบัน'!$A$5:$CL$846,55,0),2)</f>
        <v>0</v>
      </c>
      <c r="BE362" s="32">
        <f>ROUND(VLOOKUP($B362,'3.ข้อมูลงบทดลองปัจจุบัน'!$A$5:$CL$846,56,0),2)</f>
        <v>0</v>
      </c>
      <c r="BF362" s="32">
        <f>ROUND(VLOOKUP($B362,'3.ข้อมูลงบทดลองปัจจุบัน'!$A$5:$CL$846,57,0),2)</f>
        <v>0</v>
      </c>
      <c r="BG362" s="32">
        <f>ROUND(VLOOKUP($B362,'3.ข้อมูลงบทดลองปัจจุบัน'!$A$5:$CL$846,58,0),2)</f>
        <v>0</v>
      </c>
      <c r="BH362" s="32">
        <f>ROUND(VLOOKUP($B362,'3.ข้อมูลงบทดลองปัจจุบัน'!$A$5:$CL$846,59,0),2)</f>
        <v>0</v>
      </c>
      <c r="BI362" s="32">
        <f>ROUND(VLOOKUP($B362,'3.ข้อมูลงบทดลองปัจจุบัน'!$A$5:$CL$846,60,0),2)</f>
        <v>0</v>
      </c>
      <c r="BJ362" s="32">
        <f>ROUND(VLOOKUP($B362,'3.ข้อมูลงบทดลองปัจจุบัน'!$A$5:$CL$846,61,0),2)</f>
        <v>0</v>
      </c>
      <c r="BK362" s="32">
        <f>ROUND(VLOOKUP($B362,'3.ข้อมูลงบทดลองปัจจุบัน'!$A$5:$CL$846,62,0),2)</f>
        <v>0</v>
      </c>
      <c r="BL362" s="32">
        <f>ROUND(VLOOKUP($B362,'3.ข้อมูลงบทดลองปัจจุบัน'!$A$5:$CL$846,63,0),2)</f>
        <v>0</v>
      </c>
      <c r="BM362" s="32">
        <f>ROUND(VLOOKUP($B362,'3.ข้อมูลงบทดลองปัจจุบัน'!$A$5:$CL$846,64,0),2)</f>
        <v>0</v>
      </c>
      <c r="BN362" s="32">
        <f>ROUND(VLOOKUP($B362,'3.ข้อมูลงบทดลองปัจจุบัน'!$A$5:$CL$846,65,0),2)</f>
        <v>0</v>
      </c>
      <c r="BO362" s="32">
        <f>ROUND(VLOOKUP($B362,'3.ข้อมูลงบทดลองปัจจุบัน'!$A$5:$CL$846,66,0),2)</f>
        <v>0</v>
      </c>
      <c r="BP362" s="32">
        <f>ROUND(VLOOKUP($B362,'3.ข้อมูลงบทดลองปัจจุบัน'!$A$5:$CL$846,67,0),2)</f>
        <v>0</v>
      </c>
      <c r="BQ362" s="32">
        <f>ROUND(VLOOKUP($B362,'3.ข้อมูลงบทดลองปัจจุบัน'!$A$5:$CL$846,68,0),2)</f>
        <v>0</v>
      </c>
      <c r="BR362" s="32">
        <f>ROUND(VLOOKUP($B362,'3.ข้อมูลงบทดลองปัจจุบัน'!$A$5:$CL$846,69,0),2)</f>
        <v>0</v>
      </c>
      <c r="BS362" s="32">
        <f>ROUND(VLOOKUP($B362,'3.ข้อมูลงบทดลองปัจจุบัน'!$A$5:$CL$846,70,0),2)</f>
        <v>8957240.7599999998</v>
      </c>
      <c r="BT362" s="32">
        <f>ROUND(VLOOKUP($B362,'3.ข้อมูลงบทดลองปัจจุบัน'!$A$5:$CL$846,71,0),2)</f>
        <v>0</v>
      </c>
      <c r="BU362" s="32">
        <f>ROUND(VLOOKUP($B362,'3.ข้อมูลงบทดลองปัจจุบัน'!$A$5:$CL$846,72,0),2)</f>
        <v>750000</v>
      </c>
      <c r="BV362" s="32">
        <f>ROUND(VLOOKUP($B362,'3.ข้อมูลงบทดลองปัจจุบัน'!$A$5:$CL$846,73,0),2)</f>
        <v>903640</v>
      </c>
      <c r="BW362" s="32">
        <f>ROUND(VLOOKUP($B362,'3.ข้อมูลงบทดลองปัจจุบัน'!$A$5:$CL$846,74,0),2)</f>
        <v>0</v>
      </c>
      <c r="BX362" s="32">
        <f>ROUND(VLOOKUP($B362,'3.ข้อมูลงบทดลองปัจจุบัน'!$A$5:$CL$846,75,0),2)</f>
        <v>0</v>
      </c>
      <c r="BY362" s="32">
        <f>ROUND(VLOOKUP($B362,'3.ข้อมูลงบทดลองปัจจุบัน'!$A$5:$CL$846,76,0),2)</f>
        <v>0</v>
      </c>
      <c r="BZ362" s="32">
        <f>ROUND(VLOOKUP($B362,'3.ข้อมูลงบทดลองปัจจุบัน'!$A$5:$CL$846,77,0),2)</f>
        <v>0</v>
      </c>
      <c r="CA362" s="32">
        <f>ROUND(VLOOKUP($B362,'3.ข้อมูลงบทดลองปัจจุบัน'!$A$5:$CL$846,78,0),2)</f>
        <v>1500000</v>
      </c>
      <c r="CB362" s="32">
        <f>ROUND(VLOOKUP($B362,'3.ข้อมูลงบทดลองปัจจุบัน'!$A$5:$CL$846,79,0),2)</f>
        <v>750000</v>
      </c>
      <c r="CC362" s="32">
        <f>ROUND(VLOOKUP($B362,'3.ข้อมูลงบทดลองปัจจุบัน'!$A$5:$CL$846,80,0),2)</f>
        <v>0</v>
      </c>
      <c r="CD362" s="32">
        <f>ROUND(VLOOKUP($B362,'3.ข้อมูลงบทดลองปัจจุบัน'!$A$5:$CL$846,81,0),2)</f>
        <v>0</v>
      </c>
      <c r="CE362" s="32">
        <f>ROUND(VLOOKUP($B362,'3.ข้อมูลงบทดลองปัจจุบัน'!$A$5:$CL$846,82,0),2)</f>
        <v>0</v>
      </c>
      <c r="CF362" s="32">
        <f>ROUND(VLOOKUP($B362,'3.ข้อมูลงบทดลองปัจจุบัน'!$A$5:$CL$846,83,0),2)</f>
        <v>0</v>
      </c>
      <c r="CG362" s="32">
        <f>ROUND(VLOOKUP($B362,'3.ข้อมูลงบทดลองปัจจุบัน'!$A$5:$CL$846,84,0),2)</f>
        <v>0</v>
      </c>
      <c r="CH362" s="32">
        <f>ROUND(VLOOKUP($B362,'3.ข้อมูลงบทดลองปัจจุบัน'!$A$5:$CL$846,85,0),2)</f>
        <v>0</v>
      </c>
      <c r="CI362" s="32">
        <f>ROUND(VLOOKUP($B362,'3.ข้อมูลงบทดลองปัจจุบัน'!$A$5:$CL$846,86,0),2)</f>
        <v>0</v>
      </c>
      <c r="CJ362" s="32">
        <f>ROUND(VLOOKUP($B362,'3.ข้อมูลงบทดลองปัจจุบัน'!$A$5:$CL$846,87,0),2)</f>
        <v>0</v>
      </c>
      <c r="CK362" s="32">
        <f>ROUND(VLOOKUP($B362,'3.ข้อมูลงบทดลองปัจจุบัน'!$A$5:$CL$846,88,0),2)</f>
        <v>333376.92</v>
      </c>
      <c r="CL362" s="32">
        <f>ROUND(VLOOKUP($B362,'3.ข้อมูลงบทดลองปัจจุบัน'!$A$5:$CL$846,89,0),2)</f>
        <v>0</v>
      </c>
      <c r="CM362" s="32">
        <f>ROUND(VLOOKUP($B362,'3.ข้อมูลงบทดลองปัจจุบัน'!$A$5:$CL$846,90,0),2)</f>
        <v>0</v>
      </c>
    </row>
    <row r="363" spans="1:91" x14ac:dyDescent="0.7">
      <c r="A363" s="119" t="s">
        <v>2332</v>
      </c>
      <c r="B363" s="101" t="s">
        <v>632</v>
      </c>
      <c r="C363" s="120" t="s">
        <v>1523</v>
      </c>
      <c r="D363" s="32">
        <f>ROUND(VLOOKUP($B363,'3.ข้อมูลงบทดลองปัจจุบัน'!$A$5:$CL$846,3,0),2)</f>
        <v>0</v>
      </c>
      <c r="E363" s="32">
        <f>ROUND(VLOOKUP($B363,'3.ข้อมูลงบทดลองปัจจุบัน'!$A$5:$CL$846,4,0),2)</f>
        <v>0</v>
      </c>
      <c r="F363" s="32">
        <f>ROUND(VLOOKUP($B363,'3.ข้อมูลงบทดลองปัจจุบัน'!$A$5:$CL$846,5,0),2)</f>
        <v>0</v>
      </c>
      <c r="G363" s="32">
        <f>ROUND(VLOOKUP($B363,'3.ข้อมูลงบทดลองปัจจุบัน'!$A$5:$CL$846,6,0),2)</f>
        <v>0</v>
      </c>
      <c r="H363" s="32">
        <f>ROUND(VLOOKUP($B363,'3.ข้อมูลงบทดลองปัจจุบัน'!$A$5:$CL$846,7,0),2)</f>
        <v>2441700</v>
      </c>
      <c r="I363" s="32">
        <f>ROUND(VLOOKUP($B363,'3.ข้อมูลงบทดลองปัจจุบัน'!$A$5:$CL$846,8,0),2)</f>
        <v>0</v>
      </c>
      <c r="J363" s="32">
        <f>ROUND(VLOOKUP($B363,'3.ข้อมูลงบทดลองปัจจุบัน'!$A$5:$CL$846,9,0),2)</f>
        <v>1496350</v>
      </c>
      <c r="K363" s="32">
        <f>ROUND(VLOOKUP($B363,'3.ข้อมูลงบทดลองปัจจุบัน'!$A$5:$CL$846,10,0),2)</f>
        <v>0</v>
      </c>
      <c r="L363" s="32">
        <f>ROUND(VLOOKUP($B363,'3.ข้อมูลงบทดลองปัจจุบัน'!$A$5:$CL$846,11,0),2)</f>
        <v>0</v>
      </c>
      <c r="M363" s="32">
        <f>ROUND(VLOOKUP($B363,'3.ข้อมูลงบทดลองปัจจุบัน'!$A$5:$CL$846,12,0),2)</f>
        <v>0</v>
      </c>
      <c r="N363" s="32">
        <f>ROUND(VLOOKUP($B363,'3.ข้อมูลงบทดลองปัจจุบัน'!$A$5:$CL$846,13,0),2)</f>
        <v>11144100</v>
      </c>
      <c r="O363" s="32">
        <f>ROUND(VLOOKUP($B363,'3.ข้อมูลงบทดลองปัจจุบัน'!$A$5:$CL$846,14,0),2)</f>
        <v>3987800</v>
      </c>
      <c r="P363" s="32">
        <f>ROUND(VLOOKUP($B363,'3.ข้อมูลงบทดลองปัจจุบัน'!$A$5:$CL$846,15,0),2)</f>
        <v>0</v>
      </c>
      <c r="Q363" s="32">
        <f>ROUND(VLOOKUP($B363,'3.ข้อมูลงบทดลองปัจจุบัน'!$A$5:$CL$846,16,0),2)</f>
        <v>0</v>
      </c>
      <c r="R363" s="32">
        <f>ROUND(VLOOKUP($B363,'3.ข้อมูลงบทดลองปัจจุบัน'!$A$5:$CL$846,17,0),2)</f>
        <v>0</v>
      </c>
      <c r="S363" s="32">
        <f>ROUND(VLOOKUP($B363,'3.ข้อมูลงบทดลองปัจจุบัน'!$A$5:$CL$846,18,0),2)</f>
        <v>0</v>
      </c>
      <c r="T363" s="32">
        <f>ROUND(VLOOKUP($B363,'3.ข้อมูลงบทดลองปัจจุบัน'!$A$5:$CL$846,19,0),2)</f>
        <v>5858200</v>
      </c>
      <c r="U363" s="32">
        <f>ROUND(VLOOKUP($B363,'3.ข้อมูลงบทดลองปัจจุบัน'!$A$5:$CL$846,20,0),2)</f>
        <v>0</v>
      </c>
      <c r="V363" s="32">
        <f>ROUND(VLOOKUP($B363,'3.ข้อมูลงบทดลองปัจจุบัน'!$A$5:$CL$846,21,0),2)</f>
        <v>0</v>
      </c>
      <c r="W363" s="32">
        <f>ROUND(VLOOKUP($B363,'3.ข้อมูลงบทดลองปัจจุบัน'!$A$5:$CL$846,22,0),2)</f>
        <v>0</v>
      </c>
      <c r="X363" s="32">
        <f>ROUND(VLOOKUP($B363,'3.ข้อมูลงบทดลองปัจจุบัน'!$A$5:$CL$846,23,0),2)</f>
        <v>0</v>
      </c>
      <c r="Y363" s="32">
        <f>ROUND(VLOOKUP($B363,'3.ข้อมูลงบทดลองปัจจุบัน'!$A$5:$CL$846,24,0),2)</f>
        <v>0</v>
      </c>
      <c r="Z363" s="32">
        <f>ROUND(VLOOKUP($B363,'3.ข้อมูลงบทดลองปัจจุบัน'!$A$5:$CL$846,25,0),2)</f>
        <v>0</v>
      </c>
      <c r="AA363" s="32">
        <f>ROUND(VLOOKUP($B363,'3.ข้อมูลงบทดลองปัจจุบัน'!$A$5:$CL$846,26,0),2)</f>
        <v>0</v>
      </c>
      <c r="AB363" s="32">
        <f>ROUND(VLOOKUP($B363,'3.ข้อมูลงบทดลองปัจจุบัน'!$A$5:$CL$846,27,0),2)</f>
        <v>0</v>
      </c>
      <c r="AC363" s="32">
        <f>ROUND(VLOOKUP($B363,'3.ข้อมูลงบทดลองปัจจุบัน'!$A$5:$CL$846,28,0),2)</f>
        <v>0</v>
      </c>
      <c r="AD363" s="32">
        <f>ROUND(VLOOKUP($B363,'3.ข้อมูลงบทดลองปัจจุบัน'!$A$5:$CL$846,29,0),2)</f>
        <v>0</v>
      </c>
      <c r="AE363" s="32">
        <f>ROUND(VLOOKUP($B363,'3.ข้อมูลงบทดลองปัจจุบัน'!$A$5:$CL$846,30,0),2)</f>
        <v>0</v>
      </c>
      <c r="AF363" s="32">
        <f>ROUND(VLOOKUP($B363,'3.ข้อมูลงบทดลองปัจจุบัน'!$A$5:$CL$846,31,0),2)</f>
        <v>0</v>
      </c>
      <c r="AG363" s="32">
        <f>ROUND(VLOOKUP($B363,'3.ข้อมูลงบทดลองปัจจุบัน'!$A$5:$CL$846,32,0),2)</f>
        <v>0</v>
      </c>
      <c r="AH363" s="32">
        <f>ROUND(VLOOKUP($B363,'3.ข้อมูลงบทดลองปัจจุบัน'!$A$5:$CL$846,33,0),2)</f>
        <v>0</v>
      </c>
      <c r="AI363" s="32">
        <f>ROUND(VLOOKUP($B363,'3.ข้อมูลงบทดลองปัจจุบัน'!$A$5:$CL$846,34,0),2)</f>
        <v>0</v>
      </c>
      <c r="AJ363" s="32">
        <f>ROUND(VLOOKUP($B363,'3.ข้อมูลงบทดลองปัจจุบัน'!$A$5:$CL$846,35,0),2)</f>
        <v>0</v>
      </c>
      <c r="AK363" s="32">
        <f>ROUND(VLOOKUP($B363,'3.ข้อมูลงบทดลองปัจจุบัน'!$A$5:$CL$846,36,0),2)</f>
        <v>0</v>
      </c>
      <c r="AL363" s="32">
        <f>ROUND(VLOOKUP($B363,'3.ข้อมูลงบทดลองปัจจุบัน'!$A$5:$CL$846,37,0),2)</f>
        <v>0</v>
      </c>
      <c r="AM363" s="32">
        <f>ROUND(VLOOKUP($B363,'3.ข้อมูลงบทดลองปัจจุบัน'!$A$5:$CL$846,38,0),2)</f>
        <v>0</v>
      </c>
      <c r="AN363" s="32">
        <f>ROUND(VLOOKUP($B363,'3.ข้อมูลงบทดลองปัจจุบัน'!$A$5:$CL$846,39,0),2)</f>
        <v>0</v>
      </c>
      <c r="AO363" s="32">
        <f>ROUND(VLOOKUP($B363,'3.ข้อมูลงบทดลองปัจจุบัน'!$A$5:$CL$846,40,0),2)</f>
        <v>0</v>
      </c>
      <c r="AP363" s="32">
        <f>ROUND(VLOOKUP($B363,'3.ข้อมูลงบทดลองปัจจุบัน'!$A$5:$CL$846,41,0),2)</f>
        <v>3433200</v>
      </c>
      <c r="AQ363" s="32">
        <f>ROUND(VLOOKUP($B363,'3.ข้อมูลงบทดลองปัจจุบัน'!$A$5:$CL$846,42,0),2)</f>
        <v>3955252</v>
      </c>
      <c r="AR363" s="32">
        <f>ROUND(VLOOKUP($B363,'3.ข้อมูลงบทดลองปัจจุบัน'!$A$5:$CL$846,43,0),2)</f>
        <v>0</v>
      </c>
      <c r="AS363" s="32">
        <f>ROUND(VLOOKUP($B363,'3.ข้อมูลงบทดลองปัจจุบัน'!$A$5:$CL$846,44,0),2)</f>
        <v>0</v>
      </c>
      <c r="AT363" s="32">
        <f>ROUND(VLOOKUP($B363,'3.ข้อมูลงบทดลองปัจจุบัน'!$A$5:$CL$846,45,0),2)</f>
        <v>1373200</v>
      </c>
      <c r="AU363" s="32">
        <f>ROUND(VLOOKUP($B363,'3.ข้อมูลงบทดลองปัจจุบัน'!$A$5:$CL$846,46,0),2)</f>
        <v>0</v>
      </c>
      <c r="AV363" s="32">
        <f>ROUND(VLOOKUP($B363,'3.ข้อมูลงบทดลองปัจจุบัน'!$A$5:$CL$846,47,0),2)</f>
        <v>21800000</v>
      </c>
      <c r="AW363" s="32">
        <f>ROUND(VLOOKUP($B363,'3.ข้อมูลงบทดลองปัจจุบัน'!$A$5:$CL$846,48,0),2)</f>
        <v>0</v>
      </c>
      <c r="AX363" s="32">
        <f>ROUND(VLOOKUP($B363,'3.ข้อมูลงบทดลองปัจจุบัน'!$A$5:$CL$846,49,0),2)</f>
        <v>0</v>
      </c>
      <c r="AY363" s="32">
        <f>ROUND(VLOOKUP($B363,'3.ข้อมูลงบทดลองปัจจุบัน'!$A$5:$CL$846,50,0),2)</f>
        <v>0</v>
      </c>
      <c r="AZ363" s="32">
        <f>ROUND(VLOOKUP($B363,'3.ข้อมูลงบทดลองปัจจุบัน'!$A$5:$CL$846,51,0),2)</f>
        <v>1219400</v>
      </c>
      <c r="BA363" s="32">
        <f>ROUND(VLOOKUP($B363,'3.ข้อมูลงบทดลองปัจจุบัน'!$A$5:$CL$846,52,0),2)</f>
        <v>1654900</v>
      </c>
      <c r="BB363" s="32">
        <f>ROUND(VLOOKUP($B363,'3.ข้อมูลงบทดลองปัจจุบัน'!$A$5:$CL$846,53,0),2)</f>
        <v>0</v>
      </c>
      <c r="BC363" s="32">
        <f>ROUND(VLOOKUP($B363,'3.ข้อมูลงบทดลองปัจจุบัน'!$A$5:$CL$846,54,0),2)</f>
        <v>0</v>
      </c>
      <c r="BD363" s="32">
        <f>ROUND(VLOOKUP($B363,'3.ข้อมูลงบทดลองปัจจุบัน'!$A$5:$CL$846,55,0),2)</f>
        <v>0</v>
      </c>
      <c r="BE363" s="32">
        <f>ROUND(VLOOKUP($B363,'3.ข้อมูลงบทดลองปัจจุบัน'!$A$5:$CL$846,56,0),2)</f>
        <v>3142668</v>
      </c>
      <c r="BF363" s="32">
        <f>ROUND(VLOOKUP($B363,'3.ข้อมูลงบทดลองปัจจุบัน'!$A$5:$CL$846,57,0),2)</f>
        <v>0</v>
      </c>
      <c r="BG363" s="32">
        <f>ROUND(VLOOKUP($B363,'3.ข้อมูลงบทดลองปัจจุบัน'!$A$5:$CL$846,58,0),2)</f>
        <v>2892400</v>
      </c>
      <c r="BH363" s="32">
        <f>ROUND(VLOOKUP($B363,'3.ข้อมูลงบทดลองปัจจุบัน'!$A$5:$CL$846,59,0),2)</f>
        <v>92586419.379999995</v>
      </c>
      <c r="BI363" s="32">
        <f>ROUND(VLOOKUP($B363,'3.ข้อมูลงบทดลองปัจจุบัน'!$A$5:$CL$846,60,0),2)</f>
        <v>0</v>
      </c>
      <c r="BJ363" s="32">
        <f>ROUND(VLOOKUP($B363,'3.ข้อมูลงบทดลองปัจจุบัน'!$A$5:$CL$846,61,0),2)</f>
        <v>0</v>
      </c>
      <c r="BK363" s="32">
        <f>ROUND(VLOOKUP($B363,'3.ข้อมูลงบทดลองปัจจุบัน'!$A$5:$CL$846,62,0),2)</f>
        <v>0</v>
      </c>
      <c r="BL363" s="32">
        <f>ROUND(VLOOKUP($B363,'3.ข้อมูลงบทดลองปัจจุบัน'!$A$5:$CL$846,63,0),2)</f>
        <v>1784666.67</v>
      </c>
      <c r="BM363" s="32">
        <f>ROUND(VLOOKUP($B363,'3.ข้อมูลงบทดลองปัจจุบัน'!$A$5:$CL$846,64,0),2)</f>
        <v>0</v>
      </c>
      <c r="BN363" s="32">
        <f>ROUND(VLOOKUP($B363,'3.ข้อมูลงบทดลองปัจจุบัน'!$A$5:$CL$846,65,0),2)</f>
        <v>0</v>
      </c>
      <c r="BO363" s="32">
        <f>ROUND(VLOOKUP($B363,'3.ข้อมูลงบทดลองปัจจุบัน'!$A$5:$CL$846,66,0),2)</f>
        <v>0</v>
      </c>
      <c r="BP363" s="32">
        <f>ROUND(VLOOKUP($B363,'3.ข้อมูลงบทดลองปัจจุบัน'!$A$5:$CL$846,67,0),2)</f>
        <v>0</v>
      </c>
      <c r="BQ363" s="32">
        <f>ROUND(VLOOKUP($B363,'3.ข้อมูลงบทดลองปัจจุบัน'!$A$5:$CL$846,68,0),2)</f>
        <v>0</v>
      </c>
      <c r="BR363" s="32">
        <f>ROUND(VLOOKUP($B363,'3.ข้อมูลงบทดลองปัจจุบัน'!$A$5:$CL$846,69,0),2)</f>
        <v>7286400</v>
      </c>
      <c r="BS363" s="32">
        <f>ROUND(VLOOKUP($B363,'3.ข้อมูลงบทดลองปัจจุบัน'!$A$5:$CL$846,70,0),2)</f>
        <v>0</v>
      </c>
      <c r="BT363" s="32">
        <f>ROUND(VLOOKUP($B363,'3.ข้อมูลงบทดลองปัจจุบัน'!$A$5:$CL$846,71,0),2)</f>
        <v>0</v>
      </c>
      <c r="BU363" s="32">
        <f>ROUND(VLOOKUP($B363,'3.ข้อมูลงบทดลองปัจจุบัน'!$A$5:$CL$846,72,0),2)</f>
        <v>0</v>
      </c>
      <c r="BV363" s="32">
        <f>ROUND(VLOOKUP($B363,'3.ข้อมูลงบทดลองปัจจุบัน'!$A$5:$CL$846,73,0),2)</f>
        <v>16000</v>
      </c>
      <c r="BW363" s="32">
        <f>ROUND(VLOOKUP($B363,'3.ข้อมูลงบทดลองปัจจุบัน'!$A$5:$CL$846,74,0),2)</f>
        <v>0</v>
      </c>
      <c r="BX363" s="32">
        <f>ROUND(VLOOKUP($B363,'3.ข้อมูลงบทดลองปัจจุบัน'!$A$5:$CL$846,75,0),2)</f>
        <v>0</v>
      </c>
      <c r="BY363" s="32">
        <f>ROUND(VLOOKUP($B363,'3.ข้อมูลงบทดลองปัจจุบัน'!$A$5:$CL$846,76,0),2)</f>
        <v>0</v>
      </c>
      <c r="BZ363" s="32">
        <f>ROUND(VLOOKUP($B363,'3.ข้อมูลงบทดลองปัจจุบัน'!$A$5:$CL$846,77,0),2)</f>
        <v>0</v>
      </c>
      <c r="CA363" s="32">
        <f>ROUND(VLOOKUP($B363,'3.ข้อมูลงบทดลองปัจจุบัน'!$A$5:$CL$846,78,0),2)</f>
        <v>0</v>
      </c>
      <c r="CB363" s="32">
        <f>ROUND(VLOOKUP($B363,'3.ข้อมูลงบทดลองปัจจุบัน'!$A$5:$CL$846,79,0),2)</f>
        <v>16000</v>
      </c>
      <c r="CC363" s="32">
        <f>ROUND(VLOOKUP($B363,'3.ข้อมูลงบทดลองปัจจุบัน'!$A$5:$CL$846,80,0),2)</f>
        <v>0</v>
      </c>
      <c r="CD363" s="32">
        <f>ROUND(VLOOKUP($B363,'3.ข้อมูลงบทดลองปัจจุบัน'!$A$5:$CL$846,81,0),2)</f>
        <v>4186800</v>
      </c>
      <c r="CE363" s="32">
        <f>ROUND(VLOOKUP($B363,'3.ข้อมูลงบทดลองปัจจุบัน'!$A$5:$CL$846,82,0),2)</f>
        <v>464900</v>
      </c>
      <c r="CF363" s="32">
        <f>ROUND(VLOOKUP($B363,'3.ข้อมูลงบทดลองปัจจุบัน'!$A$5:$CL$846,83,0),2)</f>
        <v>448900</v>
      </c>
      <c r="CG363" s="32">
        <f>ROUND(VLOOKUP($B363,'3.ข้อมูลงบทดลองปัจจุบัน'!$A$5:$CL$846,84,0),2)</f>
        <v>0</v>
      </c>
      <c r="CH363" s="32">
        <f>ROUND(VLOOKUP($B363,'3.ข้อมูลงบทดลองปัจจุบัน'!$A$5:$CL$846,85,0),2)</f>
        <v>0</v>
      </c>
      <c r="CI363" s="32">
        <f>ROUND(VLOOKUP($B363,'3.ข้อมูลงบทดลองปัจจุบัน'!$A$5:$CL$846,86,0),2)</f>
        <v>1199000</v>
      </c>
      <c r="CJ363" s="32">
        <f>ROUND(VLOOKUP($B363,'3.ข้อมูลงบทดลองปัจจุบัน'!$A$5:$CL$846,87,0),2)</f>
        <v>0</v>
      </c>
      <c r="CK363" s="32">
        <f>ROUND(VLOOKUP($B363,'3.ข้อมูลงบทดลองปัจจุบัน'!$A$5:$CL$846,88,0),2)</f>
        <v>19695952.34</v>
      </c>
      <c r="CL363" s="32">
        <f>ROUND(VLOOKUP($B363,'3.ข้อมูลงบทดลองปัจจุบัน'!$A$5:$CL$846,89,0),2)</f>
        <v>0</v>
      </c>
      <c r="CM363" s="32">
        <f>ROUND(VLOOKUP($B363,'3.ข้อมูลงบทดลองปัจจุบัน'!$A$5:$CL$846,90,0),2)</f>
        <v>0</v>
      </c>
    </row>
    <row r="364" spans="1:91" x14ac:dyDescent="0.7">
      <c r="A364" s="119" t="s">
        <v>2332</v>
      </c>
      <c r="B364" s="101" t="s">
        <v>634</v>
      </c>
      <c r="C364" s="120" t="s">
        <v>1240</v>
      </c>
      <c r="D364" s="32">
        <f>ROUND(VLOOKUP($B364,'3.ข้อมูลงบทดลองปัจจุบัน'!$A$5:$CL$846,3,0),2)</f>
        <v>5802532</v>
      </c>
      <c r="E364" s="32">
        <f>ROUND(VLOOKUP($B364,'3.ข้อมูลงบทดลองปัจจุบัน'!$A$5:$CL$846,4,0),2)</f>
        <v>121900</v>
      </c>
      <c r="F364" s="32">
        <f>ROUND(VLOOKUP($B364,'3.ข้อมูลงบทดลองปัจจุบัน'!$A$5:$CL$846,5,0),2)</f>
        <v>3268754</v>
      </c>
      <c r="G364" s="32">
        <f>ROUND(VLOOKUP($B364,'3.ข้อมูลงบทดลองปัจจุบัน'!$A$5:$CL$846,6,0),2)</f>
        <v>2991116</v>
      </c>
      <c r="H364" s="32">
        <f>ROUND(VLOOKUP($B364,'3.ข้อมูลงบทดลองปัจจุบัน'!$A$5:$CL$846,7,0),2)</f>
        <v>95664</v>
      </c>
      <c r="I364" s="32">
        <f>ROUND(VLOOKUP($B364,'3.ข้อมูลงบทดลองปัจจุบัน'!$A$5:$CL$846,8,0),2)</f>
        <v>2375177</v>
      </c>
      <c r="J364" s="32">
        <f>ROUND(VLOOKUP($B364,'3.ข้อมูลงบทดลองปัจจุบัน'!$A$5:$CL$846,9,0),2)</f>
        <v>6119018.2699999996</v>
      </c>
      <c r="K364" s="32">
        <f>ROUND(VLOOKUP($B364,'3.ข้อมูลงบทดลองปัจจุบัน'!$A$5:$CL$846,10,0),2)</f>
        <v>6403655</v>
      </c>
      <c r="L364" s="32">
        <f>ROUND(VLOOKUP($B364,'3.ข้อมูลงบทดลองปัจจุบัน'!$A$5:$CL$846,11,0),2)</f>
        <v>2504400</v>
      </c>
      <c r="M364" s="32">
        <f>ROUND(VLOOKUP($B364,'3.ข้อมูลงบทดลองปัจจุบัน'!$A$5:$CL$846,12,0),2)</f>
        <v>4701645</v>
      </c>
      <c r="N364" s="32">
        <f>ROUND(VLOOKUP($B364,'3.ข้อมูลงบทดลองปัจจุบัน'!$A$5:$CL$846,13,0),2)</f>
        <v>6512588</v>
      </c>
      <c r="O364" s="32">
        <f>ROUND(VLOOKUP($B364,'3.ข้อมูลงบทดลองปัจจุบัน'!$A$5:$CL$846,14,0),2)</f>
        <v>1186686</v>
      </c>
      <c r="P364" s="32">
        <f>ROUND(VLOOKUP($B364,'3.ข้อมูลงบทดลองปัจจุบัน'!$A$5:$CL$846,15,0),2)</f>
        <v>258645</v>
      </c>
      <c r="Q364" s="32">
        <f>ROUND(VLOOKUP($B364,'3.ข้อมูลงบทดลองปัจจุบัน'!$A$5:$CL$846,16,0),2)</f>
        <v>2250263.7999999998</v>
      </c>
      <c r="R364" s="32">
        <f>ROUND(VLOOKUP($B364,'3.ข้อมูลงบทดลองปัจจุบัน'!$A$5:$CL$846,17,0),2)</f>
        <v>4646083.3099999996</v>
      </c>
      <c r="S364" s="32">
        <f>ROUND(VLOOKUP($B364,'3.ข้อมูลงบทดลองปัจจุบัน'!$A$5:$CL$846,18,0),2)</f>
        <v>9905689</v>
      </c>
      <c r="T364" s="32">
        <f>ROUND(VLOOKUP($B364,'3.ข้อมูลงบทดลองปัจจุบัน'!$A$5:$CL$846,19,0),2)</f>
        <v>2214550</v>
      </c>
      <c r="U364" s="32">
        <f>ROUND(VLOOKUP($B364,'3.ข้อมูลงบทดลองปัจจุบัน'!$A$5:$CL$846,20,0),2)</f>
        <v>2347650</v>
      </c>
      <c r="V364" s="32">
        <f>ROUND(VLOOKUP($B364,'3.ข้อมูลงบทดลองปัจจุบัน'!$A$5:$CL$846,21,0),2)</f>
        <v>2344548</v>
      </c>
      <c r="W364" s="32">
        <f>ROUND(VLOOKUP($B364,'3.ข้อมูลงบทดลองปัจจุบัน'!$A$5:$CL$846,22,0),2)</f>
        <v>2270896.0699999998</v>
      </c>
      <c r="X364" s="32">
        <f>ROUND(VLOOKUP($B364,'3.ข้อมูลงบทดลองปัจจุบัน'!$A$5:$CL$846,23,0),2)</f>
        <v>126498.03</v>
      </c>
      <c r="Y364" s="32">
        <f>ROUND(VLOOKUP($B364,'3.ข้อมูลงบทดลองปัจจุบัน'!$A$5:$CL$846,24,0),2)</f>
        <v>1252460</v>
      </c>
      <c r="Z364" s="32">
        <f>ROUND(VLOOKUP($B364,'3.ข้อมูลงบทดลองปัจจุบัน'!$A$5:$CL$846,25,0),2)</f>
        <v>4632365.8099999996</v>
      </c>
      <c r="AA364" s="32">
        <f>ROUND(VLOOKUP($B364,'3.ข้อมูลงบทดลองปัจจุบัน'!$A$5:$CL$846,26,0),2)</f>
        <v>1598190</v>
      </c>
      <c r="AB364" s="32">
        <f>ROUND(VLOOKUP($B364,'3.ข้อมูลงบทดลองปัจจุบัน'!$A$5:$CL$846,27,0),2)</f>
        <v>1326100</v>
      </c>
      <c r="AC364" s="32">
        <f>ROUND(VLOOKUP($B364,'3.ข้อมูลงบทดลองปัจจุบัน'!$A$5:$CL$846,28,0),2)</f>
        <v>760450</v>
      </c>
      <c r="AD364" s="32">
        <f>ROUND(VLOOKUP($B364,'3.ข้อมูลงบทดลองปัจจุบัน'!$A$5:$CL$846,29,0),2)</f>
        <v>1825998</v>
      </c>
      <c r="AE364" s="32">
        <f>ROUND(VLOOKUP($B364,'3.ข้อมูลงบทดลองปัจจุบัน'!$A$5:$CL$846,30,0),2)</f>
        <v>5576437</v>
      </c>
      <c r="AF364" s="32">
        <f>ROUND(VLOOKUP($B364,'3.ข้อมูลงบทดลองปัจจุบัน'!$A$5:$CL$846,31,0),2)</f>
        <v>1563470</v>
      </c>
      <c r="AG364" s="32">
        <f>ROUND(VLOOKUP($B364,'3.ข้อมูลงบทดลองปัจจุบัน'!$A$5:$CL$846,32,0),2)</f>
        <v>1902985</v>
      </c>
      <c r="AH364" s="32">
        <f>ROUND(VLOOKUP($B364,'3.ข้อมูลงบทดลองปัจจุบัน'!$A$5:$CL$846,33,0),2)</f>
        <v>2851100</v>
      </c>
      <c r="AI364" s="32">
        <f>ROUND(VLOOKUP($B364,'3.ข้อมูลงบทดลองปัจจุบัน'!$A$5:$CL$846,34,0),2)</f>
        <v>4347098</v>
      </c>
      <c r="AJ364" s="32">
        <f>ROUND(VLOOKUP($B364,'3.ข้อมูลงบทดลองปัจจุบัน'!$A$5:$CL$846,35,0),2)</f>
        <v>2154700</v>
      </c>
      <c r="AK364" s="32">
        <f>ROUND(VLOOKUP($B364,'3.ข้อมูลงบทดลองปัจจุบัน'!$A$5:$CL$846,36,0),2)</f>
        <v>1859234.31</v>
      </c>
      <c r="AL364" s="32">
        <f>ROUND(VLOOKUP($B364,'3.ข้อมูลงบทดลองปัจจุบัน'!$A$5:$CL$846,37,0),2)</f>
        <v>187284</v>
      </c>
      <c r="AM364" s="32">
        <f>ROUND(VLOOKUP($B364,'3.ข้อมูลงบทดลองปัจจุบัน'!$A$5:$CL$846,38,0),2)</f>
        <v>3116733</v>
      </c>
      <c r="AN364" s="32">
        <f>ROUND(VLOOKUP($B364,'3.ข้อมูลงบทดลองปัจจุบัน'!$A$5:$CL$846,39,0),2)</f>
        <v>3120999</v>
      </c>
      <c r="AO364" s="32">
        <f>ROUND(VLOOKUP($B364,'3.ข้อมูลงบทดลองปัจจุบัน'!$A$5:$CL$846,40,0),2)</f>
        <v>4984719.5</v>
      </c>
      <c r="AP364" s="32">
        <f>ROUND(VLOOKUP($B364,'3.ข้อมูลงบทดลองปัจจุบัน'!$A$5:$CL$846,41,0),2)</f>
        <v>4232022</v>
      </c>
      <c r="AQ364" s="32">
        <f>ROUND(VLOOKUP($B364,'3.ข้อมูลงบทดลองปัจจุบัน'!$A$5:$CL$846,42,0),2)</f>
        <v>3564956</v>
      </c>
      <c r="AR364" s="32">
        <f>ROUND(VLOOKUP($B364,'3.ข้อมูลงบทดลองปัจจุบัน'!$A$5:$CL$846,43,0),2)</f>
        <v>1660602</v>
      </c>
      <c r="AS364" s="32">
        <f>ROUND(VLOOKUP($B364,'3.ข้อมูลงบทดลองปัจจุบัน'!$A$5:$CL$846,44,0),2)</f>
        <v>173550</v>
      </c>
      <c r="AT364" s="32">
        <f>ROUND(VLOOKUP($B364,'3.ข้อมูลงบทดลองปัจจุบัน'!$A$5:$CL$846,45,0),2)</f>
        <v>3785428</v>
      </c>
      <c r="AU364" s="32">
        <f>ROUND(VLOOKUP($B364,'3.ข้อมูลงบทดลองปัจจุบัน'!$A$5:$CL$846,46,0),2)</f>
        <v>2535850</v>
      </c>
      <c r="AV364" s="32">
        <f>ROUND(VLOOKUP($B364,'3.ข้อมูลงบทดลองปัจจุบัน'!$A$5:$CL$846,47,0),2)</f>
        <v>4310480.67</v>
      </c>
      <c r="AW364" s="32">
        <f>ROUND(VLOOKUP($B364,'3.ข้อมูลงบทดลองปัจจุบัน'!$A$5:$CL$846,48,0),2)</f>
        <v>2860396</v>
      </c>
      <c r="AX364" s="32">
        <f>ROUND(VLOOKUP($B364,'3.ข้อมูลงบทดลองปัจจุบัน'!$A$5:$CL$846,49,0),2)</f>
        <v>1752717</v>
      </c>
      <c r="AY364" s="32">
        <f>ROUND(VLOOKUP($B364,'3.ข้อมูลงบทดลองปัจจุบัน'!$A$5:$CL$846,50,0),2)</f>
        <v>2336870</v>
      </c>
      <c r="AZ364" s="32">
        <f>ROUND(VLOOKUP($B364,'3.ข้อมูลงบทดลองปัจจุบัน'!$A$5:$CL$846,51,0),2)</f>
        <v>3141245</v>
      </c>
      <c r="BA364" s="32">
        <f>ROUND(VLOOKUP($B364,'3.ข้อมูลงบทดลองปัจจุบัน'!$A$5:$CL$846,52,0),2)</f>
        <v>2551469</v>
      </c>
      <c r="BB364" s="32">
        <f>ROUND(VLOOKUP($B364,'3.ข้อมูลงบทดลองปัจจุบัน'!$A$5:$CL$846,53,0),2)</f>
        <v>9812765.75</v>
      </c>
      <c r="BC364" s="32">
        <f>ROUND(VLOOKUP($B364,'3.ข้อมูลงบทดลองปัจจุบัน'!$A$5:$CL$846,54,0),2)</f>
        <v>3085692</v>
      </c>
      <c r="BD364" s="32">
        <f>ROUND(VLOOKUP($B364,'3.ข้อมูลงบทดลองปัจจุบัน'!$A$5:$CL$846,55,0),2)</f>
        <v>16028875</v>
      </c>
      <c r="BE364" s="32">
        <f>ROUND(VLOOKUP($B364,'3.ข้อมูลงบทดลองปัจจุบัน'!$A$5:$CL$846,56,0),2)</f>
        <v>8024000</v>
      </c>
      <c r="BF364" s="32">
        <f>ROUND(VLOOKUP($B364,'3.ข้อมูลงบทดลองปัจจุบัน'!$A$5:$CL$846,57,0),2)</f>
        <v>1945278.57</v>
      </c>
      <c r="BG364" s="32">
        <f>ROUND(VLOOKUP($B364,'3.ข้อมูลงบทดลองปัจจุบัน'!$A$5:$CL$846,58,0),2)</f>
        <v>2250550</v>
      </c>
      <c r="BH364" s="32">
        <f>ROUND(VLOOKUP($B364,'3.ข้อมูลงบทดลองปัจจุบัน'!$A$5:$CL$846,59,0),2)</f>
        <v>9282331.4900000002</v>
      </c>
      <c r="BI364" s="32">
        <f>ROUND(VLOOKUP($B364,'3.ข้อมูลงบทดลองปัจจุบัน'!$A$5:$CL$846,60,0),2)</f>
        <v>6769719.6100000003</v>
      </c>
      <c r="BJ364" s="32">
        <f>ROUND(VLOOKUP($B364,'3.ข้อมูลงบทดลองปัจจุบัน'!$A$5:$CL$846,61,0),2)</f>
        <v>1415350</v>
      </c>
      <c r="BK364" s="32">
        <f>ROUND(VLOOKUP($B364,'3.ข้อมูลงบทดลองปัจจุบัน'!$A$5:$CL$846,62,0),2)</f>
        <v>9078175</v>
      </c>
      <c r="BL364" s="32">
        <f>ROUND(VLOOKUP($B364,'3.ข้อมูลงบทดลองปัจจุบัน'!$A$5:$CL$846,63,0),2)</f>
        <v>2967269.35</v>
      </c>
      <c r="BM364" s="32">
        <f>ROUND(VLOOKUP($B364,'3.ข้อมูลงบทดลองปัจจุบัน'!$A$5:$CL$846,64,0),2)</f>
        <v>133280</v>
      </c>
      <c r="BN364" s="32">
        <f>ROUND(VLOOKUP($B364,'3.ข้อมูลงบทดลองปัจจุบัน'!$A$5:$CL$846,65,0),2)</f>
        <v>2375700</v>
      </c>
      <c r="BO364" s="32">
        <f>ROUND(VLOOKUP($B364,'3.ข้อมูลงบทดลองปัจจุบัน'!$A$5:$CL$846,66,0),2)</f>
        <v>1753037.14</v>
      </c>
      <c r="BP364" s="32">
        <f>ROUND(VLOOKUP($B364,'3.ข้อมูลงบทดลองปัจจุบัน'!$A$5:$CL$846,67,0),2)</f>
        <v>2458446.23</v>
      </c>
      <c r="BQ364" s="32">
        <f>ROUND(VLOOKUP($B364,'3.ข้อมูลงบทดลองปัจจุบัน'!$A$5:$CL$846,68,0),2)</f>
        <v>1833200</v>
      </c>
      <c r="BR364" s="32">
        <f>ROUND(VLOOKUP($B364,'3.ข้อมูลงบทดลองปัจจุบัน'!$A$5:$CL$846,69,0),2)</f>
        <v>1634673.35</v>
      </c>
      <c r="BS364" s="32">
        <f>ROUND(VLOOKUP($B364,'3.ข้อมูลงบทดลองปัจจุบัน'!$A$5:$CL$846,70,0),2)</f>
        <v>1306614</v>
      </c>
      <c r="BT364" s="32">
        <f>ROUND(VLOOKUP($B364,'3.ข้อมูลงบทดลองปัจจุบัน'!$A$5:$CL$846,71,0),2)</f>
        <v>9222197.8000000007</v>
      </c>
      <c r="BU364" s="32">
        <f>ROUND(VLOOKUP($B364,'3.ข้อมูลงบทดลองปัจจุบัน'!$A$5:$CL$846,72,0),2)</f>
        <v>11686168.5</v>
      </c>
      <c r="BV364" s="32">
        <f>ROUND(VLOOKUP($B364,'3.ข้อมูลงบทดลองปัจจุบัน'!$A$5:$CL$846,73,0),2)</f>
        <v>2873843</v>
      </c>
      <c r="BW364" s="32">
        <f>ROUND(VLOOKUP($B364,'3.ข้อมูลงบทดลองปัจจุบัน'!$A$5:$CL$846,74,0),2)</f>
        <v>648099</v>
      </c>
      <c r="BX364" s="32">
        <f>ROUND(VLOOKUP($B364,'3.ข้อมูลงบทดลองปัจจุบัน'!$A$5:$CL$846,75,0),2)</f>
        <v>11084283.18</v>
      </c>
      <c r="BY364" s="32">
        <f>ROUND(VLOOKUP($B364,'3.ข้อมูลงบทดลองปัจจุบัน'!$A$5:$CL$846,76,0),2)</f>
        <v>7906854.0999999996</v>
      </c>
      <c r="BZ364" s="32">
        <f>ROUND(VLOOKUP($B364,'3.ข้อมูลงบทดลองปัจจุบัน'!$A$5:$CL$846,77,0),2)</f>
        <v>2911940</v>
      </c>
      <c r="CA364" s="32">
        <f>ROUND(VLOOKUP($B364,'3.ข้อมูลงบทดลองปัจจุบัน'!$A$5:$CL$846,78,0),2)</f>
        <v>2133775</v>
      </c>
      <c r="CB364" s="32">
        <f>ROUND(VLOOKUP($B364,'3.ข้อมูลงบทดลองปัจจุบัน'!$A$5:$CL$846,79,0),2)</f>
        <v>2791135</v>
      </c>
      <c r="CC364" s="32">
        <f>ROUND(VLOOKUP($B364,'3.ข้อมูลงบทดลองปัจจุบัน'!$A$5:$CL$846,80,0),2)</f>
        <v>3093369.1</v>
      </c>
      <c r="CD364" s="32">
        <f>ROUND(VLOOKUP($B364,'3.ข้อมูลงบทดลองปัจจุบัน'!$A$5:$CL$846,81,0),2)</f>
        <v>6616452.6100000003</v>
      </c>
      <c r="CE364" s="32">
        <f>ROUND(VLOOKUP($B364,'3.ข้อมูลงบทดลองปัจจุบัน'!$A$5:$CL$846,82,0),2)</f>
        <v>3620600</v>
      </c>
      <c r="CF364" s="32">
        <f>ROUND(VLOOKUP($B364,'3.ข้อมูลงบทดลองปัจจุบัน'!$A$5:$CL$846,83,0),2)</f>
        <v>7209822.3799999999</v>
      </c>
      <c r="CG364" s="32">
        <f>ROUND(VLOOKUP($B364,'3.ข้อมูลงบทดลองปัจจุบัน'!$A$5:$CL$846,84,0),2)</f>
        <v>2135000.29</v>
      </c>
      <c r="CH364" s="32">
        <f>ROUND(VLOOKUP($B364,'3.ข้อมูลงบทดลองปัจจุบัน'!$A$5:$CL$846,85,0),2)</f>
        <v>1736180</v>
      </c>
      <c r="CI364" s="32">
        <f>ROUND(VLOOKUP($B364,'3.ข้อมูลงบทดลองปัจจุบัน'!$A$5:$CL$846,86,0),2)</f>
        <v>2020113</v>
      </c>
      <c r="CJ364" s="32">
        <f>ROUND(VLOOKUP($B364,'3.ข้อมูลงบทดลองปัจจุบัน'!$A$5:$CL$846,87,0),2)</f>
        <v>1922139</v>
      </c>
      <c r="CK364" s="32">
        <f>ROUND(VLOOKUP($B364,'3.ข้อมูลงบทดลองปัจจุบัน'!$A$5:$CL$846,88,0),2)</f>
        <v>6674098.6100000003</v>
      </c>
      <c r="CL364" s="32">
        <f>ROUND(VLOOKUP($B364,'3.ข้อมูลงบทดลองปัจจุบัน'!$A$5:$CL$846,89,0),2)</f>
        <v>1620556</v>
      </c>
      <c r="CM364" s="32">
        <f>ROUND(VLOOKUP($B364,'3.ข้อมูลงบทดลองปัจจุบัน'!$A$5:$CL$846,90,0),2)</f>
        <v>1459532</v>
      </c>
    </row>
    <row r="365" spans="1:91" x14ac:dyDescent="0.7">
      <c r="A365" s="119" t="s">
        <v>2332</v>
      </c>
      <c r="B365" s="101" t="s">
        <v>635</v>
      </c>
      <c r="C365" s="120" t="s">
        <v>1524</v>
      </c>
      <c r="D365" s="32">
        <f>ROUND(VLOOKUP($B365,'3.ข้อมูลงบทดลองปัจจุบัน'!$A$5:$CL$846,3,0),2)</f>
        <v>231000</v>
      </c>
      <c r="E365" s="32">
        <f>ROUND(VLOOKUP($B365,'3.ข้อมูลงบทดลองปัจจุบัน'!$A$5:$CL$846,4,0),2)</f>
        <v>0</v>
      </c>
      <c r="F365" s="32">
        <f>ROUND(VLOOKUP($B365,'3.ข้อมูลงบทดลองปัจจุบัน'!$A$5:$CL$846,5,0),2)</f>
        <v>0</v>
      </c>
      <c r="G365" s="32">
        <f>ROUND(VLOOKUP($B365,'3.ข้อมูลงบทดลองปัจจุบัน'!$A$5:$CL$846,6,0),2)</f>
        <v>0</v>
      </c>
      <c r="H365" s="32">
        <f>ROUND(VLOOKUP($B365,'3.ข้อมูลงบทดลองปัจจุบัน'!$A$5:$CL$846,7,0),2)</f>
        <v>0</v>
      </c>
      <c r="I365" s="32">
        <f>ROUND(VLOOKUP($B365,'3.ข้อมูลงบทดลองปัจจุบัน'!$A$5:$CL$846,8,0),2)</f>
        <v>53367</v>
      </c>
      <c r="J365" s="32">
        <f>ROUND(VLOOKUP($B365,'3.ข้อมูลงบทดลองปัจจุบัน'!$A$5:$CL$846,9,0),2)</f>
        <v>0</v>
      </c>
      <c r="K365" s="32">
        <f>ROUND(VLOOKUP($B365,'3.ข้อมูลงบทดลองปัจจุบัน'!$A$5:$CL$846,10,0),2)</f>
        <v>0</v>
      </c>
      <c r="L365" s="32">
        <f>ROUND(VLOOKUP($B365,'3.ข้อมูลงบทดลองปัจจุบัน'!$A$5:$CL$846,11,0),2)</f>
        <v>0</v>
      </c>
      <c r="M365" s="32">
        <f>ROUND(VLOOKUP($B365,'3.ข้อมูลงบทดลองปัจจุบัน'!$A$5:$CL$846,12,0),2)</f>
        <v>0</v>
      </c>
      <c r="N365" s="32">
        <f>ROUND(VLOOKUP($B365,'3.ข้อมูลงบทดลองปัจจุบัน'!$A$5:$CL$846,13,0),2)</f>
        <v>0</v>
      </c>
      <c r="O365" s="32">
        <f>ROUND(VLOOKUP($B365,'3.ข้อมูลงบทดลองปัจจุบัน'!$A$5:$CL$846,14,0),2)</f>
        <v>0</v>
      </c>
      <c r="P365" s="32">
        <f>ROUND(VLOOKUP($B365,'3.ข้อมูลงบทดลองปัจจุบัน'!$A$5:$CL$846,15,0),2)</f>
        <v>0</v>
      </c>
      <c r="Q365" s="32">
        <f>ROUND(VLOOKUP($B365,'3.ข้อมูลงบทดลองปัจจุบัน'!$A$5:$CL$846,16,0),2)</f>
        <v>0</v>
      </c>
      <c r="R365" s="32">
        <f>ROUND(VLOOKUP($B365,'3.ข้อมูลงบทดลองปัจจุบัน'!$A$5:$CL$846,17,0),2)</f>
        <v>0</v>
      </c>
      <c r="S365" s="32">
        <f>ROUND(VLOOKUP($B365,'3.ข้อมูลงบทดลองปัจจุบัน'!$A$5:$CL$846,18,0),2)</f>
        <v>0</v>
      </c>
      <c r="T365" s="32">
        <f>ROUND(VLOOKUP($B365,'3.ข้อมูลงบทดลองปัจจุบัน'!$A$5:$CL$846,19,0),2)</f>
        <v>0</v>
      </c>
      <c r="U365" s="32">
        <f>ROUND(VLOOKUP($B365,'3.ข้อมูลงบทดลองปัจจุบัน'!$A$5:$CL$846,20,0),2)</f>
        <v>0</v>
      </c>
      <c r="V365" s="32">
        <f>ROUND(VLOOKUP($B365,'3.ข้อมูลงบทดลองปัจจุบัน'!$A$5:$CL$846,21,0),2)</f>
        <v>0</v>
      </c>
      <c r="W365" s="32">
        <f>ROUND(VLOOKUP($B365,'3.ข้อมูลงบทดลองปัจจุบัน'!$A$5:$CL$846,22,0),2)</f>
        <v>0</v>
      </c>
      <c r="X365" s="32">
        <f>ROUND(VLOOKUP($B365,'3.ข้อมูลงบทดลองปัจจุบัน'!$A$5:$CL$846,23,0),2)</f>
        <v>0</v>
      </c>
      <c r="Y365" s="32">
        <f>ROUND(VLOOKUP($B365,'3.ข้อมูลงบทดลองปัจจุบัน'!$A$5:$CL$846,24,0),2)</f>
        <v>0</v>
      </c>
      <c r="Z365" s="32">
        <f>ROUND(VLOOKUP($B365,'3.ข้อมูลงบทดลองปัจจุบัน'!$A$5:$CL$846,25,0),2)</f>
        <v>0</v>
      </c>
      <c r="AA365" s="32">
        <f>ROUND(VLOOKUP($B365,'3.ข้อมูลงบทดลองปัจจุบัน'!$A$5:$CL$846,26,0),2)</f>
        <v>0</v>
      </c>
      <c r="AB365" s="32">
        <f>ROUND(VLOOKUP($B365,'3.ข้อมูลงบทดลองปัจจุบัน'!$A$5:$CL$846,27,0),2)</f>
        <v>0</v>
      </c>
      <c r="AC365" s="32">
        <f>ROUND(VLOOKUP($B365,'3.ข้อมูลงบทดลองปัจจุบัน'!$A$5:$CL$846,28,0),2)</f>
        <v>0</v>
      </c>
      <c r="AD365" s="32">
        <f>ROUND(VLOOKUP($B365,'3.ข้อมูลงบทดลองปัจจุบัน'!$A$5:$CL$846,29,0),2)</f>
        <v>0</v>
      </c>
      <c r="AE365" s="32">
        <f>ROUND(VLOOKUP($B365,'3.ข้อมูลงบทดลองปัจจุบัน'!$A$5:$CL$846,30,0),2)</f>
        <v>0</v>
      </c>
      <c r="AF365" s="32">
        <f>ROUND(VLOOKUP($B365,'3.ข้อมูลงบทดลองปัจจุบัน'!$A$5:$CL$846,31,0),2)</f>
        <v>0</v>
      </c>
      <c r="AG365" s="32">
        <f>ROUND(VLOOKUP($B365,'3.ข้อมูลงบทดลองปัจจุบัน'!$A$5:$CL$846,32,0),2)</f>
        <v>0</v>
      </c>
      <c r="AH365" s="32">
        <f>ROUND(VLOOKUP($B365,'3.ข้อมูลงบทดลองปัจจุบัน'!$A$5:$CL$846,33,0),2)</f>
        <v>0</v>
      </c>
      <c r="AI365" s="32">
        <f>ROUND(VLOOKUP($B365,'3.ข้อมูลงบทดลองปัจจุบัน'!$A$5:$CL$846,34,0),2)</f>
        <v>0</v>
      </c>
      <c r="AJ365" s="32">
        <f>ROUND(VLOOKUP($B365,'3.ข้อมูลงบทดลองปัจจุบัน'!$A$5:$CL$846,35,0),2)</f>
        <v>0</v>
      </c>
      <c r="AK365" s="32">
        <f>ROUND(VLOOKUP($B365,'3.ข้อมูลงบทดลองปัจจุบัน'!$A$5:$CL$846,36,0),2)</f>
        <v>0</v>
      </c>
      <c r="AL365" s="32">
        <f>ROUND(VLOOKUP($B365,'3.ข้อมูลงบทดลองปัจจุบัน'!$A$5:$CL$846,37,0),2)</f>
        <v>0</v>
      </c>
      <c r="AM365" s="32">
        <f>ROUND(VLOOKUP($B365,'3.ข้อมูลงบทดลองปัจจุบัน'!$A$5:$CL$846,38,0),2)</f>
        <v>0</v>
      </c>
      <c r="AN365" s="32">
        <f>ROUND(VLOOKUP($B365,'3.ข้อมูลงบทดลองปัจจุบัน'!$A$5:$CL$846,39,0),2)</f>
        <v>0</v>
      </c>
      <c r="AO365" s="32">
        <f>ROUND(VLOOKUP($B365,'3.ข้อมูลงบทดลองปัจจุบัน'!$A$5:$CL$846,40,0),2)</f>
        <v>0</v>
      </c>
      <c r="AP365" s="32">
        <f>ROUND(VLOOKUP($B365,'3.ข้อมูลงบทดลองปัจจุบัน'!$A$5:$CL$846,41,0),2)</f>
        <v>0</v>
      </c>
      <c r="AQ365" s="32">
        <f>ROUND(VLOOKUP($B365,'3.ข้อมูลงบทดลองปัจจุบัน'!$A$5:$CL$846,42,0),2)</f>
        <v>0</v>
      </c>
      <c r="AR365" s="32">
        <f>ROUND(VLOOKUP($B365,'3.ข้อมูลงบทดลองปัจจุบัน'!$A$5:$CL$846,43,0),2)</f>
        <v>0</v>
      </c>
      <c r="AS365" s="32">
        <f>ROUND(VLOOKUP($B365,'3.ข้อมูลงบทดลองปัจจุบัน'!$A$5:$CL$846,44,0),2)</f>
        <v>0</v>
      </c>
      <c r="AT365" s="32">
        <f>ROUND(VLOOKUP($B365,'3.ข้อมูลงบทดลองปัจจุบัน'!$A$5:$CL$846,45,0),2)</f>
        <v>0</v>
      </c>
      <c r="AU365" s="32">
        <f>ROUND(VLOOKUP($B365,'3.ข้อมูลงบทดลองปัจจุบัน'!$A$5:$CL$846,46,0),2)</f>
        <v>0</v>
      </c>
      <c r="AV365" s="32">
        <f>ROUND(VLOOKUP($B365,'3.ข้อมูลงบทดลองปัจจุบัน'!$A$5:$CL$846,47,0),2)</f>
        <v>0</v>
      </c>
      <c r="AW365" s="32">
        <f>ROUND(VLOOKUP($B365,'3.ข้อมูลงบทดลองปัจจุบัน'!$A$5:$CL$846,48,0),2)</f>
        <v>0</v>
      </c>
      <c r="AX365" s="32">
        <f>ROUND(VLOOKUP($B365,'3.ข้อมูลงบทดลองปัจจุบัน'!$A$5:$CL$846,49,0),2)</f>
        <v>0</v>
      </c>
      <c r="AY365" s="32">
        <f>ROUND(VLOOKUP($B365,'3.ข้อมูลงบทดลองปัจจุบัน'!$A$5:$CL$846,50,0),2)</f>
        <v>0</v>
      </c>
      <c r="AZ365" s="32">
        <f>ROUND(VLOOKUP($B365,'3.ข้อมูลงบทดลองปัจจุบัน'!$A$5:$CL$846,51,0),2)</f>
        <v>0</v>
      </c>
      <c r="BA365" s="32">
        <f>ROUND(VLOOKUP($B365,'3.ข้อมูลงบทดลองปัจจุบัน'!$A$5:$CL$846,52,0),2)</f>
        <v>0</v>
      </c>
      <c r="BB365" s="32">
        <f>ROUND(VLOOKUP($B365,'3.ข้อมูลงบทดลองปัจจุบัน'!$A$5:$CL$846,53,0),2)</f>
        <v>0</v>
      </c>
      <c r="BC365" s="32">
        <f>ROUND(VLOOKUP($B365,'3.ข้อมูลงบทดลองปัจจุบัน'!$A$5:$CL$846,54,0),2)</f>
        <v>0</v>
      </c>
      <c r="BD365" s="32">
        <f>ROUND(VLOOKUP($B365,'3.ข้อมูลงบทดลองปัจจุบัน'!$A$5:$CL$846,55,0),2)</f>
        <v>0</v>
      </c>
      <c r="BE365" s="32">
        <f>ROUND(VLOOKUP($B365,'3.ข้อมูลงบทดลองปัจจุบัน'!$A$5:$CL$846,56,0),2)</f>
        <v>0</v>
      </c>
      <c r="BF365" s="32">
        <f>ROUND(VLOOKUP($B365,'3.ข้อมูลงบทดลองปัจจุบัน'!$A$5:$CL$846,57,0),2)</f>
        <v>0</v>
      </c>
      <c r="BG365" s="32">
        <f>ROUND(VLOOKUP($B365,'3.ข้อมูลงบทดลองปัจจุบัน'!$A$5:$CL$846,58,0),2)</f>
        <v>0</v>
      </c>
      <c r="BH365" s="32">
        <f>ROUND(VLOOKUP($B365,'3.ข้อมูลงบทดลองปัจจุบัน'!$A$5:$CL$846,59,0),2)</f>
        <v>0</v>
      </c>
      <c r="BI365" s="32">
        <f>ROUND(VLOOKUP($B365,'3.ข้อมูลงบทดลองปัจจุบัน'!$A$5:$CL$846,60,0),2)</f>
        <v>23706.65</v>
      </c>
      <c r="BJ365" s="32">
        <f>ROUND(VLOOKUP($B365,'3.ข้อมูลงบทดลองปัจจุบัน'!$A$5:$CL$846,61,0),2)</f>
        <v>0</v>
      </c>
      <c r="BK365" s="32">
        <f>ROUND(VLOOKUP($B365,'3.ข้อมูลงบทดลองปัจจุบัน'!$A$5:$CL$846,62,0),2)</f>
        <v>0</v>
      </c>
      <c r="BL365" s="32">
        <f>ROUND(VLOOKUP($B365,'3.ข้อมูลงบทดลองปัจจุบัน'!$A$5:$CL$846,63,0),2)</f>
        <v>0</v>
      </c>
      <c r="BM365" s="32">
        <f>ROUND(VLOOKUP($B365,'3.ข้อมูลงบทดลองปัจจุบัน'!$A$5:$CL$846,64,0),2)</f>
        <v>0</v>
      </c>
      <c r="BN365" s="32">
        <f>ROUND(VLOOKUP($B365,'3.ข้อมูลงบทดลองปัจจุบัน'!$A$5:$CL$846,65,0),2)</f>
        <v>0</v>
      </c>
      <c r="BO365" s="32">
        <f>ROUND(VLOOKUP($B365,'3.ข้อมูลงบทดลองปัจจุบัน'!$A$5:$CL$846,66,0),2)</f>
        <v>0</v>
      </c>
      <c r="BP365" s="32">
        <f>ROUND(VLOOKUP($B365,'3.ข้อมูลงบทดลองปัจจุบัน'!$A$5:$CL$846,67,0),2)</f>
        <v>0</v>
      </c>
      <c r="BQ365" s="32">
        <f>ROUND(VLOOKUP($B365,'3.ข้อมูลงบทดลองปัจจุบัน'!$A$5:$CL$846,68,0),2)</f>
        <v>0</v>
      </c>
      <c r="BR365" s="32">
        <f>ROUND(VLOOKUP($B365,'3.ข้อมูลงบทดลองปัจจุบัน'!$A$5:$CL$846,69,0),2)</f>
        <v>0</v>
      </c>
      <c r="BS365" s="32">
        <f>ROUND(VLOOKUP($B365,'3.ข้อมูลงบทดลองปัจจุบัน'!$A$5:$CL$846,70,0),2)</f>
        <v>0</v>
      </c>
      <c r="BT365" s="32">
        <f>ROUND(VLOOKUP($B365,'3.ข้อมูลงบทดลองปัจจุบัน'!$A$5:$CL$846,71,0),2)</f>
        <v>0</v>
      </c>
      <c r="BU365" s="32">
        <f>ROUND(VLOOKUP($B365,'3.ข้อมูลงบทดลองปัจจุบัน'!$A$5:$CL$846,72,0),2)</f>
        <v>0</v>
      </c>
      <c r="BV365" s="32">
        <f>ROUND(VLOOKUP($B365,'3.ข้อมูลงบทดลองปัจจุบัน'!$A$5:$CL$846,73,0),2)</f>
        <v>0</v>
      </c>
      <c r="BW365" s="32">
        <f>ROUND(VLOOKUP($B365,'3.ข้อมูลงบทดลองปัจจุบัน'!$A$5:$CL$846,74,0),2)</f>
        <v>0</v>
      </c>
      <c r="BX365" s="32">
        <f>ROUND(VLOOKUP($B365,'3.ข้อมูลงบทดลองปัจจุบัน'!$A$5:$CL$846,75,0),2)</f>
        <v>0</v>
      </c>
      <c r="BY365" s="32">
        <f>ROUND(VLOOKUP($B365,'3.ข้อมูลงบทดลองปัจจุบัน'!$A$5:$CL$846,76,0),2)</f>
        <v>0</v>
      </c>
      <c r="BZ365" s="32">
        <f>ROUND(VLOOKUP($B365,'3.ข้อมูลงบทดลองปัจจุบัน'!$A$5:$CL$846,77,0),2)</f>
        <v>0</v>
      </c>
      <c r="CA365" s="32">
        <f>ROUND(VLOOKUP($B365,'3.ข้อมูลงบทดลองปัจจุบัน'!$A$5:$CL$846,78,0),2)</f>
        <v>0</v>
      </c>
      <c r="CB365" s="32">
        <f>ROUND(VLOOKUP($B365,'3.ข้อมูลงบทดลองปัจจุบัน'!$A$5:$CL$846,79,0),2)</f>
        <v>0</v>
      </c>
      <c r="CC365" s="32">
        <f>ROUND(VLOOKUP($B365,'3.ข้อมูลงบทดลองปัจจุบัน'!$A$5:$CL$846,80,0),2)</f>
        <v>0</v>
      </c>
      <c r="CD365" s="32">
        <f>ROUND(VLOOKUP($B365,'3.ข้อมูลงบทดลองปัจจุบัน'!$A$5:$CL$846,81,0),2)</f>
        <v>0</v>
      </c>
      <c r="CE365" s="32">
        <f>ROUND(VLOOKUP($B365,'3.ข้อมูลงบทดลองปัจจุบัน'!$A$5:$CL$846,82,0),2)</f>
        <v>0</v>
      </c>
      <c r="CF365" s="32">
        <f>ROUND(VLOOKUP($B365,'3.ข้อมูลงบทดลองปัจจุบัน'!$A$5:$CL$846,83,0),2)</f>
        <v>0</v>
      </c>
      <c r="CG365" s="32">
        <f>ROUND(VLOOKUP($B365,'3.ข้อมูลงบทดลองปัจจุบัน'!$A$5:$CL$846,84,0),2)</f>
        <v>0</v>
      </c>
      <c r="CH365" s="32">
        <f>ROUND(VLOOKUP($B365,'3.ข้อมูลงบทดลองปัจจุบัน'!$A$5:$CL$846,85,0),2)</f>
        <v>0</v>
      </c>
      <c r="CI365" s="32">
        <f>ROUND(VLOOKUP($B365,'3.ข้อมูลงบทดลองปัจจุบัน'!$A$5:$CL$846,86,0),2)</f>
        <v>0</v>
      </c>
      <c r="CJ365" s="32">
        <f>ROUND(VLOOKUP($B365,'3.ข้อมูลงบทดลองปัจจุบัน'!$A$5:$CL$846,87,0),2)</f>
        <v>0</v>
      </c>
      <c r="CK365" s="32">
        <f>ROUND(VLOOKUP($B365,'3.ข้อมูลงบทดลองปัจจุบัน'!$A$5:$CL$846,88,0),2)</f>
        <v>0</v>
      </c>
      <c r="CL365" s="32">
        <f>ROUND(VLOOKUP($B365,'3.ข้อมูลงบทดลองปัจจุบัน'!$A$5:$CL$846,89,0),2)</f>
        <v>0</v>
      </c>
      <c r="CM365" s="32">
        <f>ROUND(VLOOKUP($B365,'3.ข้อมูลงบทดลองปัจจุบัน'!$A$5:$CL$846,90,0),2)</f>
        <v>0</v>
      </c>
    </row>
    <row r="366" spans="1:91" x14ac:dyDescent="0.7">
      <c r="A366" s="119" t="s">
        <v>2332</v>
      </c>
      <c r="B366" s="101" t="s">
        <v>637</v>
      </c>
      <c r="C366" s="120" t="s">
        <v>1525</v>
      </c>
      <c r="D366" s="32">
        <f>ROUND(VLOOKUP($B366,'3.ข้อมูลงบทดลองปัจจุบัน'!$A$5:$CL$846,3,0),2)</f>
        <v>1819403</v>
      </c>
      <c r="E366" s="32">
        <f>ROUND(VLOOKUP($B366,'3.ข้อมูลงบทดลองปัจจุบัน'!$A$5:$CL$846,4,0),2)</f>
        <v>0</v>
      </c>
      <c r="F366" s="32">
        <f>ROUND(VLOOKUP($B366,'3.ข้อมูลงบทดลองปัจจุบัน'!$A$5:$CL$846,5,0),2)</f>
        <v>0</v>
      </c>
      <c r="G366" s="32">
        <f>ROUND(VLOOKUP($B366,'3.ข้อมูลงบทดลองปัจจุบัน'!$A$5:$CL$846,6,0),2)</f>
        <v>0</v>
      </c>
      <c r="H366" s="32">
        <f>ROUND(VLOOKUP($B366,'3.ข้อมูลงบทดลองปัจจุบัน'!$A$5:$CL$846,7,0),2)</f>
        <v>0</v>
      </c>
      <c r="I366" s="32">
        <f>ROUND(VLOOKUP($B366,'3.ข้อมูลงบทดลองปัจจุบัน'!$A$5:$CL$846,8,0),2)</f>
        <v>0</v>
      </c>
      <c r="J366" s="32">
        <f>ROUND(VLOOKUP($B366,'3.ข้อมูลงบทดลองปัจจุบัน'!$A$5:$CL$846,9,0),2)</f>
        <v>0</v>
      </c>
      <c r="K366" s="32">
        <f>ROUND(VLOOKUP($B366,'3.ข้อมูลงบทดลองปัจจุบัน'!$A$5:$CL$846,10,0),2)</f>
        <v>0</v>
      </c>
      <c r="L366" s="32">
        <f>ROUND(VLOOKUP($B366,'3.ข้อมูลงบทดลองปัจจุบัน'!$A$5:$CL$846,11,0),2)</f>
        <v>0</v>
      </c>
      <c r="M366" s="32">
        <f>ROUND(VLOOKUP($B366,'3.ข้อมูลงบทดลองปัจจุบัน'!$A$5:$CL$846,12,0),2)</f>
        <v>0</v>
      </c>
      <c r="N366" s="32">
        <f>ROUND(VLOOKUP($B366,'3.ข้อมูลงบทดลองปัจจุบัน'!$A$5:$CL$846,13,0),2)</f>
        <v>0</v>
      </c>
      <c r="O366" s="32">
        <f>ROUND(VLOOKUP($B366,'3.ข้อมูลงบทดลองปัจจุบัน'!$A$5:$CL$846,14,0),2)</f>
        <v>0</v>
      </c>
      <c r="P366" s="32">
        <f>ROUND(VLOOKUP($B366,'3.ข้อมูลงบทดลองปัจจุบัน'!$A$5:$CL$846,15,0),2)</f>
        <v>0</v>
      </c>
      <c r="Q366" s="32">
        <f>ROUND(VLOOKUP($B366,'3.ข้อมูลงบทดลองปัจจุบัน'!$A$5:$CL$846,16,0),2)</f>
        <v>0</v>
      </c>
      <c r="R366" s="32">
        <f>ROUND(VLOOKUP($B366,'3.ข้อมูลงบทดลองปัจจุบัน'!$A$5:$CL$846,17,0),2)</f>
        <v>0</v>
      </c>
      <c r="S366" s="32">
        <f>ROUND(VLOOKUP($B366,'3.ข้อมูลงบทดลองปัจจุบัน'!$A$5:$CL$846,18,0),2)</f>
        <v>0</v>
      </c>
      <c r="T366" s="32">
        <f>ROUND(VLOOKUP($B366,'3.ข้อมูลงบทดลองปัจจุบัน'!$A$5:$CL$846,19,0),2)</f>
        <v>0</v>
      </c>
      <c r="U366" s="32">
        <f>ROUND(VLOOKUP($B366,'3.ข้อมูลงบทดลองปัจจุบัน'!$A$5:$CL$846,20,0),2)</f>
        <v>0</v>
      </c>
      <c r="V366" s="32">
        <f>ROUND(VLOOKUP($B366,'3.ข้อมูลงบทดลองปัจจุบัน'!$A$5:$CL$846,21,0),2)</f>
        <v>0</v>
      </c>
      <c r="W366" s="32">
        <f>ROUND(VLOOKUP($B366,'3.ข้อมูลงบทดลองปัจจุบัน'!$A$5:$CL$846,22,0),2)</f>
        <v>0</v>
      </c>
      <c r="X366" s="32">
        <f>ROUND(VLOOKUP($B366,'3.ข้อมูลงบทดลองปัจจุบัน'!$A$5:$CL$846,23,0),2)</f>
        <v>0</v>
      </c>
      <c r="Y366" s="32">
        <f>ROUND(VLOOKUP($B366,'3.ข้อมูลงบทดลองปัจจุบัน'!$A$5:$CL$846,24,0),2)</f>
        <v>65000</v>
      </c>
      <c r="Z366" s="32">
        <f>ROUND(VLOOKUP($B366,'3.ข้อมูลงบทดลองปัจจุบัน'!$A$5:$CL$846,25,0),2)</f>
        <v>0</v>
      </c>
      <c r="AA366" s="32">
        <f>ROUND(VLOOKUP($B366,'3.ข้อมูลงบทดลองปัจจุบัน'!$A$5:$CL$846,26,0),2)</f>
        <v>0</v>
      </c>
      <c r="AB366" s="32">
        <f>ROUND(VLOOKUP($B366,'3.ข้อมูลงบทดลองปัจจุบัน'!$A$5:$CL$846,27,0),2)</f>
        <v>0</v>
      </c>
      <c r="AC366" s="32">
        <f>ROUND(VLOOKUP($B366,'3.ข้อมูลงบทดลองปัจจุบัน'!$A$5:$CL$846,28,0),2)</f>
        <v>0</v>
      </c>
      <c r="AD366" s="32">
        <f>ROUND(VLOOKUP($B366,'3.ข้อมูลงบทดลองปัจจุบัน'!$A$5:$CL$846,29,0),2)</f>
        <v>0</v>
      </c>
      <c r="AE366" s="32">
        <f>ROUND(VLOOKUP($B366,'3.ข้อมูลงบทดลองปัจจุบัน'!$A$5:$CL$846,30,0),2)</f>
        <v>0</v>
      </c>
      <c r="AF366" s="32">
        <f>ROUND(VLOOKUP($B366,'3.ข้อมูลงบทดลองปัจจุบัน'!$A$5:$CL$846,31,0),2)</f>
        <v>0</v>
      </c>
      <c r="AG366" s="32">
        <f>ROUND(VLOOKUP($B366,'3.ข้อมูลงบทดลองปัจจุบัน'!$A$5:$CL$846,32,0),2)</f>
        <v>0</v>
      </c>
      <c r="AH366" s="32">
        <f>ROUND(VLOOKUP($B366,'3.ข้อมูลงบทดลองปัจจุบัน'!$A$5:$CL$846,33,0),2)</f>
        <v>0</v>
      </c>
      <c r="AI366" s="32">
        <f>ROUND(VLOOKUP($B366,'3.ข้อมูลงบทดลองปัจจุบัน'!$A$5:$CL$846,34,0),2)</f>
        <v>0</v>
      </c>
      <c r="AJ366" s="32">
        <f>ROUND(VLOOKUP($B366,'3.ข้อมูลงบทดลองปัจจุบัน'!$A$5:$CL$846,35,0),2)</f>
        <v>1840</v>
      </c>
      <c r="AK366" s="32">
        <f>ROUND(VLOOKUP($B366,'3.ข้อมูลงบทดลองปัจจุบัน'!$A$5:$CL$846,36,0),2)</f>
        <v>0</v>
      </c>
      <c r="AL366" s="32">
        <f>ROUND(VLOOKUP($B366,'3.ข้อมูลงบทดลองปัจจุบัน'!$A$5:$CL$846,37,0),2)</f>
        <v>0</v>
      </c>
      <c r="AM366" s="32">
        <f>ROUND(VLOOKUP($B366,'3.ข้อมูลงบทดลองปัจจุบัน'!$A$5:$CL$846,38,0),2)</f>
        <v>0</v>
      </c>
      <c r="AN366" s="32">
        <f>ROUND(VLOOKUP($B366,'3.ข้อมูลงบทดลองปัจจุบัน'!$A$5:$CL$846,39,0),2)</f>
        <v>0</v>
      </c>
      <c r="AO366" s="32">
        <f>ROUND(VLOOKUP($B366,'3.ข้อมูลงบทดลองปัจจุบัน'!$A$5:$CL$846,40,0),2)</f>
        <v>0</v>
      </c>
      <c r="AP366" s="32">
        <f>ROUND(VLOOKUP($B366,'3.ข้อมูลงบทดลองปัจจุบัน'!$A$5:$CL$846,41,0),2)</f>
        <v>0</v>
      </c>
      <c r="AQ366" s="32">
        <f>ROUND(VLOOKUP($B366,'3.ข้อมูลงบทดลองปัจจุบัน'!$A$5:$CL$846,42,0),2)</f>
        <v>0</v>
      </c>
      <c r="AR366" s="32">
        <f>ROUND(VLOOKUP($B366,'3.ข้อมูลงบทดลองปัจจุบัน'!$A$5:$CL$846,43,0),2)</f>
        <v>0</v>
      </c>
      <c r="AS366" s="32">
        <f>ROUND(VLOOKUP($B366,'3.ข้อมูลงบทดลองปัจจุบัน'!$A$5:$CL$846,44,0),2)</f>
        <v>0</v>
      </c>
      <c r="AT366" s="32">
        <f>ROUND(VLOOKUP($B366,'3.ข้อมูลงบทดลองปัจจุบัน'!$A$5:$CL$846,45,0),2)</f>
        <v>0</v>
      </c>
      <c r="AU366" s="32">
        <f>ROUND(VLOOKUP($B366,'3.ข้อมูลงบทดลองปัจจุบัน'!$A$5:$CL$846,46,0),2)</f>
        <v>0</v>
      </c>
      <c r="AV366" s="32">
        <f>ROUND(VLOOKUP($B366,'3.ข้อมูลงบทดลองปัจจุบัน'!$A$5:$CL$846,47,0),2)</f>
        <v>0</v>
      </c>
      <c r="AW366" s="32">
        <f>ROUND(VLOOKUP($B366,'3.ข้อมูลงบทดลองปัจจุบัน'!$A$5:$CL$846,48,0),2)</f>
        <v>0</v>
      </c>
      <c r="AX366" s="32">
        <f>ROUND(VLOOKUP($B366,'3.ข้อมูลงบทดลองปัจจุบัน'!$A$5:$CL$846,49,0),2)</f>
        <v>1500</v>
      </c>
      <c r="AY366" s="32">
        <f>ROUND(VLOOKUP($B366,'3.ข้อมูลงบทดลองปัจจุบัน'!$A$5:$CL$846,50,0),2)</f>
        <v>0</v>
      </c>
      <c r="AZ366" s="32">
        <f>ROUND(VLOOKUP($B366,'3.ข้อมูลงบทดลองปัจจุบัน'!$A$5:$CL$846,51,0),2)</f>
        <v>0</v>
      </c>
      <c r="BA366" s="32">
        <f>ROUND(VLOOKUP($B366,'3.ข้อมูลงบทดลองปัจจุบัน'!$A$5:$CL$846,52,0),2)</f>
        <v>0</v>
      </c>
      <c r="BB366" s="32">
        <f>ROUND(VLOOKUP($B366,'3.ข้อมูลงบทดลองปัจจุบัน'!$A$5:$CL$846,53,0),2)</f>
        <v>0</v>
      </c>
      <c r="BC366" s="32">
        <f>ROUND(VLOOKUP($B366,'3.ข้อมูลงบทดลองปัจจุบัน'!$A$5:$CL$846,54,0),2)</f>
        <v>0</v>
      </c>
      <c r="BD366" s="32">
        <f>ROUND(VLOOKUP($B366,'3.ข้อมูลงบทดลองปัจจุบัน'!$A$5:$CL$846,55,0),2)</f>
        <v>0</v>
      </c>
      <c r="BE366" s="32">
        <f>ROUND(VLOOKUP($B366,'3.ข้อมูลงบทดลองปัจจุบัน'!$A$5:$CL$846,56,0),2)</f>
        <v>0</v>
      </c>
      <c r="BF366" s="32">
        <f>ROUND(VLOOKUP($B366,'3.ข้อมูลงบทดลองปัจจุบัน'!$A$5:$CL$846,57,0),2)</f>
        <v>0</v>
      </c>
      <c r="BG366" s="32">
        <f>ROUND(VLOOKUP($B366,'3.ข้อมูลงบทดลองปัจจุบัน'!$A$5:$CL$846,58,0),2)</f>
        <v>0</v>
      </c>
      <c r="BH366" s="32">
        <f>ROUND(VLOOKUP($B366,'3.ข้อมูลงบทดลองปัจจุบัน'!$A$5:$CL$846,59,0),2)</f>
        <v>0</v>
      </c>
      <c r="BI366" s="32">
        <f>ROUND(VLOOKUP($B366,'3.ข้อมูลงบทดลองปัจจุบัน'!$A$5:$CL$846,60,0),2)</f>
        <v>0</v>
      </c>
      <c r="BJ366" s="32">
        <f>ROUND(VLOOKUP($B366,'3.ข้อมูลงบทดลองปัจจุบัน'!$A$5:$CL$846,61,0),2)</f>
        <v>0</v>
      </c>
      <c r="BK366" s="32">
        <f>ROUND(VLOOKUP($B366,'3.ข้อมูลงบทดลองปัจจุบัน'!$A$5:$CL$846,62,0),2)</f>
        <v>0</v>
      </c>
      <c r="BL366" s="32">
        <f>ROUND(VLOOKUP($B366,'3.ข้อมูลงบทดลองปัจจุบัน'!$A$5:$CL$846,63,0),2)</f>
        <v>0</v>
      </c>
      <c r="BM366" s="32">
        <f>ROUND(VLOOKUP($B366,'3.ข้อมูลงบทดลองปัจจุบัน'!$A$5:$CL$846,64,0),2)</f>
        <v>0</v>
      </c>
      <c r="BN366" s="32">
        <f>ROUND(VLOOKUP($B366,'3.ข้อมูลงบทดลองปัจจุบัน'!$A$5:$CL$846,65,0),2)</f>
        <v>0</v>
      </c>
      <c r="BO366" s="32">
        <f>ROUND(VLOOKUP($B366,'3.ข้อมูลงบทดลองปัจจุบัน'!$A$5:$CL$846,66,0),2)</f>
        <v>0</v>
      </c>
      <c r="BP366" s="32">
        <f>ROUND(VLOOKUP($B366,'3.ข้อมูลงบทดลองปัจจุบัน'!$A$5:$CL$846,67,0),2)</f>
        <v>0</v>
      </c>
      <c r="BQ366" s="32">
        <f>ROUND(VLOOKUP($B366,'3.ข้อมูลงบทดลองปัจจุบัน'!$A$5:$CL$846,68,0),2)</f>
        <v>0</v>
      </c>
      <c r="BR366" s="32">
        <f>ROUND(VLOOKUP($B366,'3.ข้อมูลงบทดลองปัจจุบัน'!$A$5:$CL$846,69,0),2)</f>
        <v>464500</v>
      </c>
      <c r="BS366" s="32">
        <f>ROUND(VLOOKUP($B366,'3.ข้อมูลงบทดลองปัจจุบัน'!$A$5:$CL$846,70,0),2)</f>
        <v>0</v>
      </c>
      <c r="BT366" s="32">
        <f>ROUND(VLOOKUP($B366,'3.ข้อมูลงบทดลองปัจจุบัน'!$A$5:$CL$846,71,0),2)</f>
        <v>0</v>
      </c>
      <c r="BU366" s="32">
        <f>ROUND(VLOOKUP($B366,'3.ข้อมูลงบทดลองปัจจุบัน'!$A$5:$CL$846,72,0),2)</f>
        <v>0</v>
      </c>
      <c r="BV366" s="32">
        <f>ROUND(VLOOKUP($B366,'3.ข้อมูลงบทดลองปัจจุบัน'!$A$5:$CL$846,73,0),2)</f>
        <v>0</v>
      </c>
      <c r="BW366" s="32">
        <f>ROUND(VLOOKUP($B366,'3.ข้อมูลงบทดลองปัจจุบัน'!$A$5:$CL$846,74,0),2)</f>
        <v>0</v>
      </c>
      <c r="BX366" s="32">
        <f>ROUND(VLOOKUP($B366,'3.ข้อมูลงบทดลองปัจจุบัน'!$A$5:$CL$846,75,0),2)</f>
        <v>0</v>
      </c>
      <c r="BY366" s="32">
        <f>ROUND(VLOOKUP($B366,'3.ข้อมูลงบทดลองปัจจุบัน'!$A$5:$CL$846,76,0),2)</f>
        <v>0</v>
      </c>
      <c r="BZ366" s="32">
        <f>ROUND(VLOOKUP($B366,'3.ข้อมูลงบทดลองปัจจุบัน'!$A$5:$CL$846,77,0),2)</f>
        <v>0</v>
      </c>
      <c r="CA366" s="32">
        <f>ROUND(VLOOKUP($B366,'3.ข้อมูลงบทดลองปัจจุบัน'!$A$5:$CL$846,78,0),2)</f>
        <v>0</v>
      </c>
      <c r="CB366" s="32">
        <f>ROUND(VLOOKUP($B366,'3.ข้อมูลงบทดลองปัจจุบัน'!$A$5:$CL$846,79,0),2)</f>
        <v>0</v>
      </c>
      <c r="CC366" s="32">
        <f>ROUND(VLOOKUP($B366,'3.ข้อมูลงบทดลองปัจจุบัน'!$A$5:$CL$846,80,0),2)</f>
        <v>0</v>
      </c>
      <c r="CD366" s="32">
        <f>ROUND(VLOOKUP($B366,'3.ข้อมูลงบทดลองปัจจุบัน'!$A$5:$CL$846,81,0),2)</f>
        <v>0</v>
      </c>
      <c r="CE366" s="32">
        <f>ROUND(VLOOKUP($B366,'3.ข้อมูลงบทดลองปัจจุบัน'!$A$5:$CL$846,82,0),2)</f>
        <v>0</v>
      </c>
      <c r="CF366" s="32">
        <f>ROUND(VLOOKUP($B366,'3.ข้อมูลงบทดลองปัจจุบัน'!$A$5:$CL$846,83,0),2)</f>
        <v>0</v>
      </c>
      <c r="CG366" s="32">
        <f>ROUND(VLOOKUP($B366,'3.ข้อมูลงบทดลองปัจจุบัน'!$A$5:$CL$846,84,0),2)</f>
        <v>0</v>
      </c>
      <c r="CH366" s="32">
        <f>ROUND(VLOOKUP($B366,'3.ข้อมูลงบทดลองปัจจุบัน'!$A$5:$CL$846,85,0),2)</f>
        <v>0</v>
      </c>
      <c r="CI366" s="32">
        <f>ROUND(VLOOKUP($B366,'3.ข้อมูลงบทดลองปัจจุบัน'!$A$5:$CL$846,86,0),2)</f>
        <v>0</v>
      </c>
      <c r="CJ366" s="32">
        <f>ROUND(VLOOKUP($B366,'3.ข้อมูลงบทดลองปัจจุบัน'!$A$5:$CL$846,87,0),2)</f>
        <v>0</v>
      </c>
      <c r="CK366" s="32">
        <f>ROUND(VLOOKUP($B366,'3.ข้อมูลงบทดลองปัจจุบัน'!$A$5:$CL$846,88,0),2)</f>
        <v>0</v>
      </c>
      <c r="CL366" s="32">
        <f>ROUND(VLOOKUP($B366,'3.ข้อมูลงบทดลองปัจจุบัน'!$A$5:$CL$846,89,0),2)</f>
        <v>0</v>
      </c>
      <c r="CM366" s="32">
        <f>ROUND(VLOOKUP($B366,'3.ข้อมูลงบทดลองปัจจุบัน'!$A$5:$CL$846,90,0),2)</f>
        <v>0</v>
      </c>
    </row>
    <row r="367" spans="1:91" x14ac:dyDescent="0.7">
      <c r="A367" s="119" t="s">
        <v>2332</v>
      </c>
      <c r="B367" s="101" t="s">
        <v>638</v>
      </c>
      <c r="C367" s="120" t="s">
        <v>1526</v>
      </c>
      <c r="D367" s="32">
        <f>ROUND(VLOOKUP($B367,'3.ข้อมูลงบทดลองปัจจุบัน'!$A$5:$CL$846,3,0),2)</f>
        <v>119680</v>
      </c>
      <c r="E367" s="32">
        <f>ROUND(VLOOKUP($B367,'3.ข้อมูลงบทดลองปัจจุบัน'!$A$5:$CL$846,4,0),2)</f>
        <v>82840</v>
      </c>
      <c r="F367" s="32">
        <f>ROUND(VLOOKUP($B367,'3.ข้อมูลงบทดลองปัจจุบัน'!$A$5:$CL$846,5,0),2)</f>
        <v>2508615</v>
      </c>
      <c r="G367" s="32">
        <f>ROUND(VLOOKUP($B367,'3.ข้อมูลงบทดลองปัจจุบัน'!$A$5:$CL$846,6,0),2)</f>
        <v>16390057</v>
      </c>
      <c r="H367" s="32">
        <f>ROUND(VLOOKUP($B367,'3.ข้อมูลงบทดลองปัจจุบัน'!$A$5:$CL$846,7,0),2)</f>
        <v>1352350</v>
      </c>
      <c r="I367" s="32">
        <f>ROUND(VLOOKUP($B367,'3.ข้อมูลงบทดลองปัจจุบัน'!$A$5:$CL$846,8,0),2)</f>
        <v>1500084</v>
      </c>
      <c r="J367" s="32">
        <f>ROUND(VLOOKUP($B367,'3.ข้อมูลงบทดลองปัจจุบัน'!$A$5:$CL$846,9,0),2)</f>
        <v>232261.25</v>
      </c>
      <c r="K367" s="32">
        <f>ROUND(VLOOKUP($B367,'3.ข้อมูลงบทดลองปัจจุบัน'!$A$5:$CL$846,10,0),2)</f>
        <v>2754415</v>
      </c>
      <c r="L367" s="32">
        <f>ROUND(VLOOKUP($B367,'3.ข้อมูลงบทดลองปัจจุบัน'!$A$5:$CL$846,11,0),2)</f>
        <v>3231000</v>
      </c>
      <c r="M367" s="32">
        <f>ROUND(VLOOKUP($B367,'3.ข้อมูลงบทดลองปัจจุบัน'!$A$5:$CL$846,12,0),2)</f>
        <v>60170</v>
      </c>
      <c r="N367" s="32">
        <f>ROUND(VLOOKUP($B367,'3.ข้อมูลงบทดลองปัจจุบัน'!$A$5:$CL$846,13,0),2)</f>
        <v>3173539</v>
      </c>
      <c r="O367" s="32">
        <f>ROUND(VLOOKUP($B367,'3.ข้อมูลงบทดลองปัจจุบัน'!$A$5:$CL$846,14,0),2)</f>
        <v>5145900</v>
      </c>
      <c r="P367" s="32">
        <f>ROUND(VLOOKUP($B367,'3.ข้อมูลงบทดลองปัจจุบัน'!$A$5:$CL$846,15,0),2)</f>
        <v>19727625</v>
      </c>
      <c r="Q367" s="32">
        <f>ROUND(VLOOKUP($B367,'3.ข้อมูลงบทดลองปัจจุบัน'!$A$5:$CL$846,16,0),2)</f>
        <v>6660851</v>
      </c>
      <c r="R367" s="32">
        <f>ROUND(VLOOKUP($B367,'3.ข้อมูลงบทดลองปัจจุบัน'!$A$5:$CL$846,17,0),2)</f>
        <v>6334560</v>
      </c>
      <c r="S367" s="32">
        <f>ROUND(VLOOKUP($B367,'3.ข้อมูลงบทดลองปัจจุบัน'!$A$5:$CL$846,18,0),2)</f>
        <v>4844664</v>
      </c>
      <c r="T367" s="32">
        <f>ROUND(VLOOKUP($B367,'3.ข้อมูลงบทดลองปัจจุบัน'!$A$5:$CL$846,19,0),2)</f>
        <v>5842229</v>
      </c>
      <c r="U367" s="32">
        <f>ROUND(VLOOKUP($B367,'3.ข้อมูลงบทดลองปัจจุบัน'!$A$5:$CL$846,20,0),2)</f>
        <v>4610093.75</v>
      </c>
      <c r="V367" s="32">
        <f>ROUND(VLOOKUP($B367,'3.ข้อมูลงบทดลองปัจจุบัน'!$A$5:$CL$846,21,0),2)</f>
        <v>6141632.75</v>
      </c>
      <c r="W367" s="32">
        <f>ROUND(VLOOKUP($B367,'3.ข้อมูลงบทดลองปัจจุบัน'!$A$5:$CL$846,22,0),2)</f>
        <v>2033301</v>
      </c>
      <c r="X367" s="32">
        <f>ROUND(VLOOKUP($B367,'3.ข้อมูลงบทดลองปัจจุบัน'!$A$5:$CL$846,23,0),2)</f>
        <v>0</v>
      </c>
      <c r="Y367" s="32">
        <f>ROUND(VLOOKUP($B367,'3.ข้อมูลงบทดลองปัจจุบัน'!$A$5:$CL$846,24,0),2)</f>
        <v>2831502.5</v>
      </c>
      <c r="Z367" s="32">
        <f>ROUND(VLOOKUP($B367,'3.ข้อมูลงบทดลองปัจจุบัน'!$A$5:$CL$846,25,0),2)</f>
        <v>328000</v>
      </c>
      <c r="AA367" s="32">
        <f>ROUND(VLOOKUP($B367,'3.ข้อมูลงบทดลองปัจจุบัน'!$A$5:$CL$846,26,0),2)</f>
        <v>0</v>
      </c>
      <c r="AB367" s="32">
        <f>ROUND(VLOOKUP($B367,'3.ข้อมูลงบทดลองปัจจุบัน'!$A$5:$CL$846,27,0),2)</f>
        <v>1011795</v>
      </c>
      <c r="AC367" s="32">
        <f>ROUND(VLOOKUP($B367,'3.ข้อมูลงบทดลองปัจจุบัน'!$A$5:$CL$846,28,0),2)</f>
        <v>168100</v>
      </c>
      <c r="AD367" s="32">
        <f>ROUND(VLOOKUP($B367,'3.ข้อมูลงบทดลองปัจจุบัน'!$A$5:$CL$846,29,0),2)</f>
        <v>182970</v>
      </c>
      <c r="AE367" s="32">
        <f>ROUND(VLOOKUP($B367,'3.ข้อมูลงบทดลองปัจจุบัน'!$A$5:$CL$846,30,0),2)</f>
        <v>4163787</v>
      </c>
      <c r="AF367" s="32">
        <f>ROUND(VLOOKUP($B367,'3.ข้อมูลงบทดลองปัจจุบัน'!$A$5:$CL$846,31,0),2)</f>
        <v>1034905</v>
      </c>
      <c r="AG367" s="32">
        <f>ROUND(VLOOKUP($B367,'3.ข้อมูลงบทดลองปัจจุบัน'!$A$5:$CL$846,32,0),2)</f>
        <v>1734708.5</v>
      </c>
      <c r="AH367" s="32">
        <f>ROUND(VLOOKUP($B367,'3.ข้อมูลงบทดลองปัจจุบัน'!$A$5:$CL$846,33,0),2)</f>
        <v>3670505</v>
      </c>
      <c r="AI367" s="32">
        <f>ROUND(VLOOKUP($B367,'3.ข้อมูลงบทดลองปัจจุบัน'!$A$5:$CL$846,34,0),2)</f>
        <v>372435</v>
      </c>
      <c r="AJ367" s="32">
        <f>ROUND(VLOOKUP($B367,'3.ข้อมูลงบทดลองปัจจุบัน'!$A$5:$CL$846,35,0),2)</f>
        <v>598952</v>
      </c>
      <c r="AK367" s="32">
        <f>ROUND(VLOOKUP($B367,'3.ข้อมูลงบทดลองปัจจุบัน'!$A$5:$CL$846,36,0),2)</f>
        <v>3410099</v>
      </c>
      <c r="AL367" s="32">
        <f>ROUND(VLOOKUP($B367,'3.ข้อมูลงบทดลองปัจจุบัน'!$A$5:$CL$846,37,0),2)</f>
        <v>34385313</v>
      </c>
      <c r="AM367" s="32">
        <f>ROUND(VLOOKUP($B367,'3.ข้อมูลงบทดลองปัจจุบัน'!$A$5:$CL$846,38,0),2)</f>
        <v>11265895</v>
      </c>
      <c r="AN367" s="32">
        <f>ROUND(VLOOKUP($B367,'3.ข้อมูลงบทดลองปัจจุบัน'!$A$5:$CL$846,39,0),2)</f>
        <v>2277700</v>
      </c>
      <c r="AO367" s="32">
        <f>ROUND(VLOOKUP($B367,'3.ข้อมูลงบทดลองปัจจุบัน'!$A$5:$CL$846,40,0),2)</f>
        <v>9928210</v>
      </c>
      <c r="AP367" s="32">
        <f>ROUND(VLOOKUP($B367,'3.ข้อมูลงบทดลองปัจจุบัน'!$A$5:$CL$846,41,0),2)</f>
        <v>417997.5</v>
      </c>
      <c r="AQ367" s="32">
        <f>ROUND(VLOOKUP($B367,'3.ข้อมูลงบทดลองปัจจุบัน'!$A$5:$CL$846,42,0),2)</f>
        <v>1935720</v>
      </c>
      <c r="AR367" s="32">
        <f>ROUND(VLOOKUP($B367,'3.ข้อมูลงบทดลองปัจจุบัน'!$A$5:$CL$846,43,0),2)</f>
        <v>2919265</v>
      </c>
      <c r="AS367" s="32">
        <f>ROUND(VLOOKUP($B367,'3.ข้อมูลงบทดลองปัจจุบัน'!$A$5:$CL$846,44,0),2)</f>
        <v>14646750.5</v>
      </c>
      <c r="AT367" s="32">
        <f>ROUND(VLOOKUP($B367,'3.ข้อมูลงบทดลองปัจจุบัน'!$A$5:$CL$846,45,0),2)</f>
        <v>5955785</v>
      </c>
      <c r="AU367" s="32">
        <f>ROUND(VLOOKUP($B367,'3.ข้อมูลงบทดลองปัจจุบัน'!$A$5:$CL$846,46,0),2)</f>
        <v>8097724</v>
      </c>
      <c r="AV367" s="32">
        <f>ROUND(VLOOKUP($B367,'3.ข้อมูลงบทดลองปัจจุบัน'!$A$5:$CL$846,47,0),2)</f>
        <v>10402158</v>
      </c>
      <c r="AW367" s="32">
        <f>ROUND(VLOOKUP($B367,'3.ข้อมูลงบทดลองปัจจุบัน'!$A$5:$CL$846,48,0),2)</f>
        <v>6737123</v>
      </c>
      <c r="AX367" s="32">
        <f>ROUND(VLOOKUP($B367,'3.ข้อมูลงบทดลองปัจจุบัน'!$A$5:$CL$846,49,0),2)</f>
        <v>641670</v>
      </c>
      <c r="AY367" s="32">
        <f>ROUND(VLOOKUP($B367,'3.ข้อมูลงบทดลองปัจจุบัน'!$A$5:$CL$846,50,0),2)</f>
        <v>5337780</v>
      </c>
      <c r="AZ367" s="32">
        <f>ROUND(VLOOKUP($B367,'3.ข้อมูลงบทดลองปัจจุบัน'!$A$5:$CL$846,51,0),2)</f>
        <v>8419066</v>
      </c>
      <c r="BA367" s="32">
        <f>ROUND(VLOOKUP($B367,'3.ข้อมูลงบทดลองปัจจุบัน'!$A$5:$CL$846,52,0),2)</f>
        <v>5193030</v>
      </c>
      <c r="BB367" s="32">
        <f>ROUND(VLOOKUP($B367,'3.ข้อมูลงบทดลองปัจจุบัน'!$A$5:$CL$846,53,0),2)</f>
        <v>3549088.75</v>
      </c>
      <c r="BC367" s="32">
        <f>ROUND(VLOOKUP($B367,'3.ข้อมูลงบทดลองปัจจุบัน'!$A$5:$CL$846,54,0),2)</f>
        <v>6559994</v>
      </c>
      <c r="BD367" s="32">
        <f>ROUND(VLOOKUP($B367,'3.ข้อมูลงบทดลองปัจจุบัน'!$A$5:$CL$846,55,0),2)</f>
        <v>0</v>
      </c>
      <c r="BE367" s="32">
        <f>ROUND(VLOOKUP($B367,'3.ข้อมูลงบทดลองปัจจุบัน'!$A$5:$CL$846,56,0),2)</f>
        <v>11537734</v>
      </c>
      <c r="BF367" s="32">
        <f>ROUND(VLOOKUP($B367,'3.ข้อมูลงบทดลองปัจจุบัน'!$A$5:$CL$846,57,0),2)</f>
        <v>2265543.5</v>
      </c>
      <c r="BG367" s="32">
        <f>ROUND(VLOOKUP($B367,'3.ข้อมูลงบทดลองปัจจุบัน'!$A$5:$CL$846,58,0),2)</f>
        <v>1281740</v>
      </c>
      <c r="BH367" s="32">
        <f>ROUND(VLOOKUP($B367,'3.ข้อมูลงบทดลองปัจจุบัน'!$A$5:$CL$846,59,0),2)</f>
        <v>24288601</v>
      </c>
      <c r="BI367" s="32">
        <f>ROUND(VLOOKUP($B367,'3.ข้อมูลงบทดลองปัจจุบัน'!$A$5:$CL$846,60,0),2)</f>
        <v>497193</v>
      </c>
      <c r="BJ367" s="32">
        <f>ROUND(VLOOKUP($B367,'3.ข้อมูลงบทดลองปัจจุบัน'!$A$5:$CL$846,61,0),2)</f>
        <v>951622</v>
      </c>
      <c r="BK367" s="32">
        <f>ROUND(VLOOKUP($B367,'3.ข้อมูลงบทดลองปัจจุบัน'!$A$5:$CL$846,62,0),2)</f>
        <v>45668</v>
      </c>
      <c r="BL367" s="32">
        <f>ROUND(VLOOKUP($B367,'3.ข้อมูลงบทดลองปัจจุบัน'!$A$5:$CL$846,63,0),2)</f>
        <v>2694205.5</v>
      </c>
      <c r="BM367" s="32">
        <f>ROUND(VLOOKUP($B367,'3.ข้อมูลงบทดลองปัจจุบัน'!$A$5:$CL$846,64,0),2)</f>
        <v>10020125</v>
      </c>
      <c r="BN367" s="32">
        <f>ROUND(VLOOKUP($B367,'3.ข้อมูลงบทดลองปัจจุบัน'!$A$5:$CL$846,65,0),2)</f>
        <v>5576901</v>
      </c>
      <c r="BO367" s="32">
        <f>ROUND(VLOOKUP($B367,'3.ข้อมูลงบทดลองปัจจุบัน'!$A$5:$CL$846,66,0),2)</f>
        <v>3054973</v>
      </c>
      <c r="BP367" s="32">
        <f>ROUND(VLOOKUP($B367,'3.ข้อมูลงบทดลองปัจจุบัน'!$A$5:$CL$846,67,0),2)</f>
        <v>8841976</v>
      </c>
      <c r="BQ367" s="32">
        <f>ROUND(VLOOKUP($B367,'3.ข้อมูลงบทดลองปัจจุบัน'!$A$5:$CL$846,68,0),2)</f>
        <v>2597069.5</v>
      </c>
      <c r="BR367" s="32">
        <f>ROUND(VLOOKUP($B367,'3.ข้อมูลงบทดลองปัจจุบัน'!$A$5:$CL$846,69,0),2)</f>
        <v>4058972.9</v>
      </c>
      <c r="BS367" s="32">
        <f>ROUND(VLOOKUP($B367,'3.ข้อมูลงบทดลองปัจจุบัน'!$A$5:$CL$846,70,0),2)</f>
        <v>133864924.5</v>
      </c>
      <c r="BT367" s="32">
        <f>ROUND(VLOOKUP($B367,'3.ข้อมูลงบทดลองปัจจุบัน'!$A$5:$CL$846,71,0),2)</f>
        <v>135599</v>
      </c>
      <c r="BU367" s="32">
        <f>ROUND(VLOOKUP($B367,'3.ข้อมูลงบทดลองปัจจุบัน'!$A$5:$CL$846,72,0),2)</f>
        <v>7803381.75</v>
      </c>
      <c r="BV367" s="32">
        <f>ROUND(VLOOKUP($B367,'3.ข้อมูลงบทดลองปัจจุบัน'!$A$5:$CL$846,73,0),2)</f>
        <v>15166164.5</v>
      </c>
      <c r="BW367" s="32">
        <f>ROUND(VLOOKUP($B367,'3.ข้อมูลงบทดลองปัจจุบัน'!$A$5:$CL$846,74,0),2)</f>
        <v>2442160</v>
      </c>
      <c r="BX367" s="32">
        <f>ROUND(VLOOKUP($B367,'3.ข้อมูลงบทดลองปัจจุบัน'!$A$5:$CL$846,75,0),2)</f>
        <v>136935.25</v>
      </c>
      <c r="BY367" s="32">
        <f>ROUND(VLOOKUP($B367,'3.ข้อมูลงบทดลองปัจจุบัน'!$A$5:$CL$846,76,0),2)</f>
        <v>18655400.25</v>
      </c>
      <c r="BZ367" s="32">
        <f>ROUND(VLOOKUP($B367,'3.ข้อมูลงบทดลองปัจจุบัน'!$A$5:$CL$846,77,0),2)</f>
        <v>3333472</v>
      </c>
      <c r="CA367" s="32">
        <f>ROUND(VLOOKUP($B367,'3.ข้อมูลงบทดลองปัจจุบัน'!$A$5:$CL$846,78,0),2)</f>
        <v>3905136</v>
      </c>
      <c r="CB367" s="32">
        <f>ROUND(VLOOKUP($B367,'3.ข้อมูลงบทดลองปัจจุบัน'!$A$5:$CL$846,79,0),2)</f>
        <v>6921314.5</v>
      </c>
      <c r="CC367" s="32">
        <f>ROUND(VLOOKUP($B367,'3.ข้อมูลงบทดลองปัจจุบัน'!$A$5:$CL$846,80,0),2)</f>
        <v>3751015.5</v>
      </c>
      <c r="CD367" s="32">
        <f>ROUND(VLOOKUP($B367,'3.ข้อมูลงบทดลองปัจจุบัน'!$A$5:$CL$846,81,0),2)</f>
        <v>12181470.17</v>
      </c>
      <c r="CE367" s="32">
        <f>ROUND(VLOOKUP($B367,'3.ข้อมูลงบทดลองปัจจุบัน'!$A$5:$CL$846,82,0),2)</f>
        <v>9991687.25</v>
      </c>
      <c r="CF367" s="32">
        <f>ROUND(VLOOKUP($B367,'3.ข้อมูลงบทดลองปัจจุบัน'!$A$5:$CL$846,83,0),2)</f>
        <v>5410106</v>
      </c>
      <c r="CG367" s="32">
        <f>ROUND(VLOOKUP($B367,'3.ข้อมูลงบทดลองปัจจุบัน'!$A$5:$CL$846,84,0),2)</f>
        <v>6178867.5</v>
      </c>
      <c r="CH367" s="32">
        <f>ROUND(VLOOKUP($B367,'3.ข้อมูลงบทดลองปัจจุบัน'!$A$5:$CL$846,85,0),2)</f>
        <v>128150</v>
      </c>
      <c r="CI367" s="32">
        <f>ROUND(VLOOKUP($B367,'3.ข้อมูลงบทดลองปัจจุบัน'!$A$5:$CL$846,86,0),2)</f>
        <v>4492822</v>
      </c>
      <c r="CJ367" s="32">
        <f>ROUND(VLOOKUP($B367,'3.ข้อมูลงบทดลองปัจจุบัน'!$A$5:$CL$846,87,0),2)</f>
        <v>2813989</v>
      </c>
      <c r="CK367" s="32">
        <f>ROUND(VLOOKUP($B367,'3.ข้อมูลงบทดลองปัจจุบัน'!$A$5:$CL$846,88,0),2)</f>
        <v>16243376.75</v>
      </c>
      <c r="CL367" s="32">
        <f>ROUND(VLOOKUP($B367,'3.ข้อมูลงบทดลองปัจจุบัน'!$A$5:$CL$846,89,0),2)</f>
        <v>3001171</v>
      </c>
      <c r="CM367" s="32">
        <f>ROUND(VLOOKUP($B367,'3.ข้อมูลงบทดลองปัจจุบัน'!$A$5:$CL$846,90,0),2)</f>
        <v>4601620</v>
      </c>
    </row>
    <row r="368" spans="1:91" x14ac:dyDescent="0.7">
      <c r="A368" s="119" t="s">
        <v>2332</v>
      </c>
      <c r="B368" s="101" t="s">
        <v>1964</v>
      </c>
      <c r="C368" s="120" t="s">
        <v>1965</v>
      </c>
      <c r="D368" s="32">
        <f>ROUND(VLOOKUP($B368,'3.ข้อมูลงบทดลองปัจจุบัน'!$A$5:$CL$846,3,0),2)</f>
        <v>0</v>
      </c>
      <c r="E368" s="32">
        <f>ROUND(VLOOKUP($B368,'3.ข้อมูลงบทดลองปัจจุบัน'!$A$5:$CL$846,4,0),2)</f>
        <v>9652500</v>
      </c>
      <c r="F368" s="32">
        <f>ROUND(VLOOKUP($B368,'3.ข้อมูลงบทดลองปัจจุบัน'!$A$5:$CL$846,5,0),2)</f>
        <v>0</v>
      </c>
      <c r="G368" s="32">
        <f>ROUND(VLOOKUP($B368,'3.ข้อมูลงบทดลองปัจจุบัน'!$A$5:$CL$846,6,0),2)</f>
        <v>0</v>
      </c>
      <c r="H368" s="32">
        <f>ROUND(VLOOKUP($B368,'3.ข้อมูลงบทดลองปัจจุบัน'!$A$5:$CL$846,7,0),2)</f>
        <v>2709500</v>
      </c>
      <c r="I368" s="32">
        <f>ROUND(VLOOKUP($B368,'3.ข้อมูลงบทดลองปัจจุบัน'!$A$5:$CL$846,8,0),2)</f>
        <v>0</v>
      </c>
      <c r="J368" s="32">
        <f>ROUND(VLOOKUP($B368,'3.ข้อมูลงบทดลองปัจจุบัน'!$A$5:$CL$846,9,0),2)</f>
        <v>148700</v>
      </c>
      <c r="K368" s="32">
        <f>ROUND(VLOOKUP($B368,'3.ข้อมูลงบทดลองปัจจุบัน'!$A$5:$CL$846,10,0),2)</f>
        <v>0</v>
      </c>
      <c r="L368" s="32">
        <f>ROUND(VLOOKUP($B368,'3.ข้อมูลงบทดลองปัจจุบัน'!$A$5:$CL$846,11,0),2)</f>
        <v>0</v>
      </c>
      <c r="M368" s="32">
        <f>ROUND(VLOOKUP($B368,'3.ข้อมูลงบทดลองปัจจุบัน'!$A$5:$CL$846,12,0),2)</f>
        <v>556627.5</v>
      </c>
      <c r="N368" s="32">
        <f>ROUND(VLOOKUP($B368,'3.ข้อมูลงบทดลองปัจจุบัน'!$A$5:$CL$846,13,0),2)</f>
        <v>0</v>
      </c>
      <c r="O368" s="32">
        <f>ROUND(VLOOKUP($B368,'3.ข้อมูลงบทดลองปัจจุบัน'!$A$5:$CL$846,14,0),2)</f>
        <v>0</v>
      </c>
      <c r="P368" s="32">
        <f>ROUND(VLOOKUP($B368,'3.ข้อมูลงบทดลองปัจจุบัน'!$A$5:$CL$846,15,0),2)</f>
        <v>0</v>
      </c>
      <c r="Q368" s="32">
        <f>ROUND(VLOOKUP($B368,'3.ข้อมูลงบทดลองปัจจุบัน'!$A$5:$CL$846,16,0),2)</f>
        <v>3018300</v>
      </c>
      <c r="R368" s="32">
        <f>ROUND(VLOOKUP($B368,'3.ข้อมูลงบทดลองปัจจุบัน'!$A$5:$CL$846,17,0),2)</f>
        <v>3637800</v>
      </c>
      <c r="S368" s="32">
        <f>ROUND(VLOOKUP($B368,'3.ข้อมูลงบทดลองปัจจุบัน'!$A$5:$CL$846,18,0),2)</f>
        <v>0</v>
      </c>
      <c r="T368" s="32">
        <f>ROUND(VLOOKUP($B368,'3.ข้อมูลงบทดลองปัจจุบัน'!$A$5:$CL$846,19,0),2)</f>
        <v>0</v>
      </c>
      <c r="U368" s="32">
        <f>ROUND(VLOOKUP($B368,'3.ข้อมูลงบทดลองปัจจุบัน'!$A$5:$CL$846,20,0),2)</f>
        <v>200000</v>
      </c>
      <c r="V368" s="32">
        <f>ROUND(VLOOKUP($B368,'3.ข้อมูลงบทดลองปัจจุบัน'!$A$5:$CL$846,21,0),2)</f>
        <v>0</v>
      </c>
      <c r="W368" s="32">
        <f>ROUND(VLOOKUP($B368,'3.ข้อมูลงบทดลองปัจจุบัน'!$A$5:$CL$846,22,0),2)</f>
        <v>0</v>
      </c>
      <c r="X368" s="32">
        <f>ROUND(VLOOKUP($B368,'3.ข้อมูลงบทดลองปัจจุบัน'!$A$5:$CL$846,23,0),2)</f>
        <v>0</v>
      </c>
      <c r="Y368" s="32">
        <f>ROUND(VLOOKUP($B368,'3.ข้อมูลงบทดลองปัจจุบัน'!$A$5:$CL$846,24,0),2)</f>
        <v>0</v>
      </c>
      <c r="Z368" s="32">
        <f>ROUND(VLOOKUP($B368,'3.ข้อมูลงบทดลองปัจจุบัน'!$A$5:$CL$846,25,0),2)</f>
        <v>0</v>
      </c>
      <c r="AA368" s="32">
        <f>ROUND(VLOOKUP($B368,'3.ข้อมูลงบทดลองปัจจุบัน'!$A$5:$CL$846,26,0),2)</f>
        <v>0</v>
      </c>
      <c r="AB368" s="32">
        <f>ROUND(VLOOKUP($B368,'3.ข้อมูลงบทดลองปัจจุบัน'!$A$5:$CL$846,27,0),2)</f>
        <v>0</v>
      </c>
      <c r="AC368" s="32">
        <f>ROUND(VLOOKUP($B368,'3.ข้อมูลงบทดลองปัจจุบัน'!$A$5:$CL$846,28,0),2)</f>
        <v>0</v>
      </c>
      <c r="AD368" s="32">
        <f>ROUND(VLOOKUP($B368,'3.ข้อมูลงบทดลองปัจจุบัน'!$A$5:$CL$846,29,0),2)</f>
        <v>0</v>
      </c>
      <c r="AE368" s="32">
        <f>ROUND(VLOOKUP($B368,'3.ข้อมูลงบทดลองปัจจุบัน'!$A$5:$CL$846,30,0),2)</f>
        <v>0</v>
      </c>
      <c r="AF368" s="32">
        <f>ROUND(VLOOKUP($B368,'3.ข้อมูลงบทดลองปัจจุบัน'!$A$5:$CL$846,31,0),2)</f>
        <v>0</v>
      </c>
      <c r="AG368" s="32">
        <f>ROUND(VLOOKUP($B368,'3.ข้อมูลงบทดลองปัจจุบัน'!$A$5:$CL$846,32,0),2)</f>
        <v>0</v>
      </c>
      <c r="AH368" s="32">
        <f>ROUND(VLOOKUP($B368,'3.ข้อมูลงบทดลองปัจจุบัน'!$A$5:$CL$846,33,0),2)</f>
        <v>0</v>
      </c>
      <c r="AI368" s="32">
        <f>ROUND(VLOOKUP($B368,'3.ข้อมูลงบทดลองปัจจุบัน'!$A$5:$CL$846,34,0),2)</f>
        <v>0</v>
      </c>
      <c r="AJ368" s="32">
        <f>ROUND(VLOOKUP($B368,'3.ข้อมูลงบทดลองปัจจุบัน'!$A$5:$CL$846,35,0),2)</f>
        <v>0</v>
      </c>
      <c r="AK368" s="32">
        <f>ROUND(VLOOKUP($B368,'3.ข้อมูลงบทดลองปัจจุบัน'!$A$5:$CL$846,36,0),2)</f>
        <v>1485500</v>
      </c>
      <c r="AL368" s="32">
        <f>ROUND(VLOOKUP($B368,'3.ข้อมูลงบทดลองปัจจุบัน'!$A$5:$CL$846,37,0),2)</f>
        <v>0</v>
      </c>
      <c r="AM368" s="32">
        <f>ROUND(VLOOKUP($B368,'3.ข้อมูลงบทดลองปัจจุบัน'!$A$5:$CL$846,38,0),2)</f>
        <v>0</v>
      </c>
      <c r="AN368" s="32">
        <f>ROUND(VLOOKUP($B368,'3.ข้อมูลงบทดลองปัจจุบัน'!$A$5:$CL$846,39,0),2)</f>
        <v>0</v>
      </c>
      <c r="AO368" s="32">
        <f>ROUND(VLOOKUP($B368,'3.ข้อมูลงบทดลองปัจจุบัน'!$A$5:$CL$846,40,0),2)</f>
        <v>582000</v>
      </c>
      <c r="AP368" s="32">
        <f>ROUND(VLOOKUP($B368,'3.ข้อมูลงบทดลองปัจจุบัน'!$A$5:$CL$846,41,0),2)</f>
        <v>15789245.689999999</v>
      </c>
      <c r="AQ368" s="32">
        <f>ROUND(VLOOKUP($B368,'3.ข้อมูลงบทดลองปัจจุบัน'!$A$5:$CL$846,42,0),2)</f>
        <v>0</v>
      </c>
      <c r="AR368" s="32">
        <f>ROUND(VLOOKUP($B368,'3.ข้อมูลงบทดลองปัจจุบัน'!$A$5:$CL$846,43,0),2)</f>
        <v>0</v>
      </c>
      <c r="AS368" s="32">
        <f>ROUND(VLOOKUP($B368,'3.ข้อมูลงบทดลองปัจจุบัน'!$A$5:$CL$846,44,0),2)</f>
        <v>0</v>
      </c>
      <c r="AT368" s="32">
        <f>ROUND(VLOOKUP($B368,'3.ข้อมูลงบทดลองปัจจุบัน'!$A$5:$CL$846,45,0),2)</f>
        <v>0</v>
      </c>
      <c r="AU368" s="32">
        <f>ROUND(VLOOKUP($B368,'3.ข้อมูลงบทดลองปัจจุบัน'!$A$5:$CL$846,46,0),2)</f>
        <v>0</v>
      </c>
      <c r="AV368" s="32">
        <f>ROUND(VLOOKUP($B368,'3.ข้อมูลงบทดลองปัจจุบัน'!$A$5:$CL$846,47,0),2)</f>
        <v>0</v>
      </c>
      <c r="AW368" s="32">
        <f>ROUND(VLOOKUP($B368,'3.ข้อมูลงบทดลองปัจจุบัน'!$A$5:$CL$846,48,0),2)</f>
        <v>0</v>
      </c>
      <c r="AX368" s="32">
        <f>ROUND(VLOOKUP($B368,'3.ข้อมูลงบทดลองปัจจุบัน'!$A$5:$CL$846,49,0),2)</f>
        <v>6262625</v>
      </c>
      <c r="AY368" s="32">
        <f>ROUND(VLOOKUP($B368,'3.ข้อมูลงบทดลองปัจจุบัน'!$A$5:$CL$846,50,0),2)</f>
        <v>0</v>
      </c>
      <c r="AZ368" s="32">
        <f>ROUND(VLOOKUP($B368,'3.ข้อมูลงบทดลองปัจจุบัน'!$A$5:$CL$846,51,0),2)</f>
        <v>0</v>
      </c>
      <c r="BA368" s="32">
        <f>ROUND(VLOOKUP($B368,'3.ข้อมูลงบทดลองปัจจุบัน'!$A$5:$CL$846,52,0),2)</f>
        <v>1585000</v>
      </c>
      <c r="BB368" s="32">
        <f>ROUND(VLOOKUP($B368,'3.ข้อมูลงบทดลองปัจจุบัน'!$A$5:$CL$846,53,0),2)</f>
        <v>0</v>
      </c>
      <c r="BC368" s="32">
        <f>ROUND(VLOOKUP($B368,'3.ข้อมูลงบทดลองปัจจุบัน'!$A$5:$CL$846,54,0),2)</f>
        <v>0</v>
      </c>
      <c r="BD368" s="32">
        <f>ROUND(VLOOKUP($B368,'3.ข้อมูลงบทดลองปัจจุบัน'!$A$5:$CL$846,55,0),2)</f>
        <v>0</v>
      </c>
      <c r="BE368" s="32">
        <f>ROUND(VLOOKUP($B368,'3.ข้อมูลงบทดลองปัจจุบัน'!$A$5:$CL$846,56,0),2)</f>
        <v>756000</v>
      </c>
      <c r="BF368" s="32">
        <f>ROUND(VLOOKUP($B368,'3.ข้อมูลงบทดลองปัจจุบัน'!$A$5:$CL$846,57,0),2)</f>
        <v>0</v>
      </c>
      <c r="BG368" s="32">
        <f>ROUND(VLOOKUP($B368,'3.ข้อมูลงบทดลองปัจจุบัน'!$A$5:$CL$846,58,0),2)</f>
        <v>0</v>
      </c>
      <c r="BH368" s="32">
        <f>ROUND(VLOOKUP($B368,'3.ข้อมูลงบทดลองปัจจุบัน'!$A$5:$CL$846,59,0),2)</f>
        <v>0</v>
      </c>
      <c r="BI368" s="32">
        <f>ROUND(VLOOKUP($B368,'3.ข้อมูลงบทดลองปัจจุบัน'!$A$5:$CL$846,60,0),2)</f>
        <v>0</v>
      </c>
      <c r="BJ368" s="32">
        <f>ROUND(VLOOKUP($B368,'3.ข้อมูลงบทดลองปัจจุบัน'!$A$5:$CL$846,61,0),2)</f>
        <v>0</v>
      </c>
      <c r="BK368" s="32">
        <f>ROUND(VLOOKUP($B368,'3.ข้อมูลงบทดลองปัจจุบัน'!$A$5:$CL$846,62,0),2)</f>
        <v>0</v>
      </c>
      <c r="BL368" s="32">
        <f>ROUND(VLOOKUP($B368,'3.ข้อมูลงบทดลองปัจจุบัน'!$A$5:$CL$846,63,0),2)</f>
        <v>0</v>
      </c>
      <c r="BM368" s="32">
        <f>ROUND(VLOOKUP($B368,'3.ข้อมูลงบทดลองปัจจุบัน'!$A$5:$CL$846,64,0),2)</f>
        <v>0</v>
      </c>
      <c r="BN368" s="32">
        <f>ROUND(VLOOKUP($B368,'3.ข้อมูลงบทดลองปัจจุบัน'!$A$5:$CL$846,65,0),2)</f>
        <v>3424500</v>
      </c>
      <c r="BO368" s="32">
        <f>ROUND(VLOOKUP($B368,'3.ข้อมูลงบทดลองปัจจุบัน'!$A$5:$CL$846,66,0),2)</f>
        <v>7372400</v>
      </c>
      <c r="BP368" s="32">
        <f>ROUND(VLOOKUP($B368,'3.ข้อมูลงบทดลองปัจจุบัน'!$A$5:$CL$846,67,0),2)</f>
        <v>0</v>
      </c>
      <c r="BQ368" s="32">
        <f>ROUND(VLOOKUP($B368,'3.ข้อมูลงบทดลองปัจจุบัน'!$A$5:$CL$846,68,0),2)</f>
        <v>200000</v>
      </c>
      <c r="BR368" s="32">
        <f>ROUND(VLOOKUP($B368,'3.ข้อมูลงบทดลองปัจจุบัน'!$A$5:$CL$846,69,0),2)</f>
        <v>0</v>
      </c>
      <c r="BS368" s="32">
        <f>ROUND(VLOOKUP($B368,'3.ข้อมูลงบทดลองปัจจุบัน'!$A$5:$CL$846,70,0),2)</f>
        <v>0</v>
      </c>
      <c r="BT368" s="32">
        <f>ROUND(VLOOKUP($B368,'3.ข้อมูลงบทดลองปัจจุบัน'!$A$5:$CL$846,71,0),2)</f>
        <v>1400750</v>
      </c>
      <c r="BU368" s="32">
        <f>ROUND(VLOOKUP($B368,'3.ข้อมูลงบทดลองปัจจุบัน'!$A$5:$CL$846,72,0),2)</f>
        <v>0</v>
      </c>
      <c r="BV368" s="32">
        <f>ROUND(VLOOKUP($B368,'3.ข้อมูลงบทดลองปัจจุบัน'!$A$5:$CL$846,73,0),2)</f>
        <v>0</v>
      </c>
      <c r="BW368" s="32">
        <f>ROUND(VLOOKUP($B368,'3.ข้อมูลงบทดลองปัจจุบัน'!$A$5:$CL$846,74,0),2)</f>
        <v>7640020</v>
      </c>
      <c r="BX368" s="32">
        <f>ROUND(VLOOKUP($B368,'3.ข้อมูลงบทดลองปัจจุบัน'!$A$5:$CL$846,75,0),2)</f>
        <v>4046300</v>
      </c>
      <c r="BY368" s="32">
        <f>ROUND(VLOOKUP($B368,'3.ข้อมูลงบทดลองปัจจุบัน'!$A$5:$CL$846,76,0),2)</f>
        <v>4117500</v>
      </c>
      <c r="BZ368" s="32">
        <f>ROUND(VLOOKUP($B368,'3.ข้อมูลงบทดลองปัจจุบัน'!$A$5:$CL$846,77,0),2)</f>
        <v>464700</v>
      </c>
      <c r="CA368" s="32">
        <f>ROUND(VLOOKUP($B368,'3.ข้อมูลงบทดลองปัจจุบัน'!$A$5:$CL$846,78,0),2)</f>
        <v>0</v>
      </c>
      <c r="CB368" s="32">
        <f>ROUND(VLOOKUP($B368,'3.ข้อมูลงบทดลองปัจจุบัน'!$A$5:$CL$846,79,0),2)</f>
        <v>0</v>
      </c>
      <c r="CC368" s="32">
        <f>ROUND(VLOOKUP($B368,'3.ข้อมูลงบทดลองปัจจุบัน'!$A$5:$CL$846,80,0),2)</f>
        <v>0</v>
      </c>
      <c r="CD368" s="32">
        <f>ROUND(VLOOKUP($B368,'3.ข้อมูลงบทดลองปัจจุบัน'!$A$5:$CL$846,81,0),2)</f>
        <v>3174950</v>
      </c>
      <c r="CE368" s="32">
        <f>ROUND(VLOOKUP($B368,'3.ข้อมูลงบทดลองปัจจุบัน'!$A$5:$CL$846,82,0),2)</f>
        <v>1686500</v>
      </c>
      <c r="CF368" s="32">
        <f>ROUND(VLOOKUP($B368,'3.ข้อมูลงบทดลองปัจจุบัน'!$A$5:$CL$846,83,0),2)</f>
        <v>0</v>
      </c>
      <c r="CG368" s="32">
        <f>ROUND(VLOOKUP($B368,'3.ข้อมูลงบทดลองปัจจุบัน'!$A$5:$CL$846,84,0),2)</f>
        <v>0</v>
      </c>
      <c r="CH368" s="32">
        <f>ROUND(VLOOKUP($B368,'3.ข้อมูลงบทดลองปัจจุบัน'!$A$5:$CL$846,85,0),2)</f>
        <v>4318207</v>
      </c>
      <c r="CI368" s="32">
        <f>ROUND(VLOOKUP($B368,'3.ข้อมูลงบทดลองปัจจุบัน'!$A$5:$CL$846,86,0),2)</f>
        <v>16000</v>
      </c>
      <c r="CJ368" s="32">
        <f>ROUND(VLOOKUP($B368,'3.ข้อมูลงบทดลองปัจจุบัน'!$A$5:$CL$846,87,0),2)</f>
        <v>0</v>
      </c>
      <c r="CK368" s="32">
        <f>ROUND(VLOOKUP($B368,'3.ข้อมูลงบทดลองปัจจุบัน'!$A$5:$CL$846,88,0),2)</f>
        <v>0</v>
      </c>
      <c r="CL368" s="32">
        <f>ROUND(VLOOKUP($B368,'3.ข้อมูลงบทดลองปัจจุบัน'!$A$5:$CL$846,89,0),2)</f>
        <v>1697550</v>
      </c>
      <c r="CM368" s="32">
        <f>ROUND(VLOOKUP($B368,'3.ข้อมูลงบทดลองปัจจุบัน'!$A$5:$CL$846,90,0),2)</f>
        <v>16000</v>
      </c>
    </row>
    <row r="369" spans="1:91" x14ac:dyDescent="0.7">
      <c r="A369" s="119" t="s">
        <v>2332</v>
      </c>
      <c r="B369" s="101" t="s">
        <v>640</v>
      </c>
      <c r="C369" s="120" t="s">
        <v>641</v>
      </c>
      <c r="D369" s="32">
        <f>ROUND(VLOOKUP($B369,'3.ข้อมูลงบทดลองปัจจุบัน'!$A$5:$CL$846,3,0),2)</f>
        <v>900661</v>
      </c>
      <c r="E369" s="32">
        <f>ROUND(VLOOKUP($B369,'3.ข้อมูลงบทดลองปัจจุบัน'!$A$5:$CL$846,4,0),2)</f>
        <v>156795</v>
      </c>
      <c r="F369" s="32">
        <f>ROUND(VLOOKUP($B369,'3.ข้อมูลงบทดลองปัจจุบัน'!$A$5:$CL$846,5,0),2)</f>
        <v>266100</v>
      </c>
      <c r="G369" s="32">
        <f>ROUND(VLOOKUP($B369,'3.ข้อมูลงบทดลองปัจจุบัน'!$A$5:$CL$846,6,0),2)</f>
        <v>192750</v>
      </c>
      <c r="H369" s="32">
        <f>ROUND(VLOOKUP($B369,'3.ข้อมูลงบทดลองปัจจุบัน'!$A$5:$CL$846,7,0),2)</f>
        <v>84810</v>
      </c>
      <c r="I369" s="32">
        <f>ROUND(VLOOKUP($B369,'3.ข้อมูลงบทดลองปัจจุบัน'!$A$5:$CL$846,8,0),2)</f>
        <v>182060</v>
      </c>
      <c r="J369" s="32">
        <f>ROUND(VLOOKUP($B369,'3.ข้อมูลงบทดลองปัจจุบัน'!$A$5:$CL$846,9,0),2)</f>
        <v>224310</v>
      </c>
      <c r="K369" s="32">
        <f>ROUND(VLOOKUP($B369,'3.ข้อมูลงบทดลองปัจจุบัน'!$A$5:$CL$846,10,0),2)</f>
        <v>267520</v>
      </c>
      <c r="L369" s="32">
        <f>ROUND(VLOOKUP($B369,'3.ข้อมูลงบทดลองปัจจุบัน'!$A$5:$CL$846,11,0),2)</f>
        <v>114150</v>
      </c>
      <c r="M369" s="32">
        <f>ROUND(VLOOKUP($B369,'3.ข้อมูลงบทดลองปัจจุบัน'!$A$5:$CL$846,12,0),2)</f>
        <v>134230</v>
      </c>
      <c r="N369" s="32">
        <f>ROUND(VLOOKUP($B369,'3.ข้อมูลงบทดลองปัจจุบัน'!$A$5:$CL$846,13,0),2)</f>
        <v>350310</v>
      </c>
      <c r="O369" s="32">
        <f>ROUND(VLOOKUP($B369,'3.ข้อมูลงบทดลองปัจจุบัน'!$A$5:$CL$846,14,0),2)</f>
        <v>0</v>
      </c>
      <c r="P369" s="32">
        <f>ROUND(VLOOKUP($B369,'3.ข้อมูลงบทดลองปัจจุบัน'!$A$5:$CL$846,15,0),2)</f>
        <v>725840</v>
      </c>
      <c r="Q369" s="32">
        <f>ROUND(VLOOKUP($B369,'3.ข้อมูลงบทดลองปัจจุบัน'!$A$5:$CL$846,16,0),2)</f>
        <v>337080</v>
      </c>
      <c r="R369" s="32">
        <f>ROUND(VLOOKUP($B369,'3.ข้อมูลงบทดลองปัจจุบัน'!$A$5:$CL$846,17,0),2)</f>
        <v>219900</v>
      </c>
      <c r="S369" s="32">
        <f>ROUND(VLOOKUP($B369,'3.ข้อมูลงบทดลองปัจจุบัน'!$A$5:$CL$846,18,0),2)</f>
        <v>381030</v>
      </c>
      <c r="T369" s="32">
        <f>ROUND(VLOOKUP($B369,'3.ข้อมูลงบทดลองปัจจุบัน'!$A$5:$CL$846,19,0),2)</f>
        <v>279610</v>
      </c>
      <c r="U369" s="32">
        <f>ROUND(VLOOKUP($B369,'3.ข้อมูลงบทดลองปัจจุบัน'!$A$5:$CL$846,20,0),2)</f>
        <v>224400</v>
      </c>
      <c r="V369" s="32">
        <f>ROUND(VLOOKUP($B369,'3.ข้อมูลงบทดลองปัจจุบัน'!$A$5:$CL$846,21,0),2)</f>
        <v>228700</v>
      </c>
      <c r="W369" s="32">
        <f>ROUND(VLOOKUP($B369,'3.ข้อมูลงบทดลองปัจจุบัน'!$A$5:$CL$846,22,0),2)</f>
        <v>103490</v>
      </c>
      <c r="X369" s="32">
        <f>ROUND(VLOOKUP($B369,'3.ข้อมูลงบทดลองปัจจุบัน'!$A$5:$CL$846,23,0),2)</f>
        <v>1382460</v>
      </c>
      <c r="Y369" s="32">
        <f>ROUND(VLOOKUP($B369,'3.ข้อมูลงบทดลองปัจจุบัน'!$A$5:$CL$846,24,0),2)</f>
        <v>164642</v>
      </c>
      <c r="Z369" s="32">
        <f>ROUND(VLOOKUP($B369,'3.ข้อมูลงบทดลองปัจจุบัน'!$A$5:$CL$846,25,0),2)</f>
        <v>410010</v>
      </c>
      <c r="AA369" s="32">
        <f>ROUND(VLOOKUP($B369,'3.ข้อมูลงบทดลองปัจจุบัน'!$A$5:$CL$846,26,0),2)</f>
        <v>216090</v>
      </c>
      <c r="AB369" s="32">
        <f>ROUND(VLOOKUP($B369,'3.ข้อมูลงบทดลองปัจจุบัน'!$A$5:$CL$846,27,0),2)</f>
        <v>62470</v>
      </c>
      <c r="AC369" s="32">
        <f>ROUND(VLOOKUP($B369,'3.ข้อมูลงบทดลองปัจจุบัน'!$A$5:$CL$846,28,0),2)</f>
        <v>225240</v>
      </c>
      <c r="AD369" s="32">
        <f>ROUND(VLOOKUP($B369,'3.ข้อมูลงบทดลองปัจจุบัน'!$A$5:$CL$846,29,0),2)</f>
        <v>232140</v>
      </c>
      <c r="AE369" s="32">
        <f>ROUND(VLOOKUP($B369,'3.ข้อมูลงบทดลองปัจจุบัน'!$A$5:$CL$846,30,0),2)</f>
        <v>429900</v>
      </c>
      <c r="AF369" s="32">
        <f>ROUND(VLOOKUP($B369,'3.ข้อมูลงบทดลองปัจจุบัน'!$A$5:$CL$846,31,0),2)</f>
        <v>133140</v>
      </c>
      <c r="AG369" s="32">
        <f>ROUND(VLOOKUP($B369,'3.ข้อมูลงบทดลองปัจจุบัน'!$A$5:$CL$846,32,0),2)</f>
        <v>120660</v>
      </c>
      <c r="AH369" s="32">
        <f>ROUND(VLOOKUP($B369,'3.ข้อมูลงบทดลองปัจจุบัน'!$A$5:$CL$846,33,0),2)</f>
        <v>151800</v>
      </c>
      <c r="AI369" s="32">
        <f>ROUND(VLOOKUP($B369,'3.ข้อมูลงบทดลองปัจจุบัน'!$A$5:$CL$846,34,0),2)</f>
        <v>319530</v>
      </c>
      <c r="AJ369" s="32">
        <f>ROUND(VLOOKUP($B369,'3.ข้อมูลงบทดลองปัจจุบัน'!$A$5:$CL$846,35,0),2)</f>
        <v>161450</v>
      </c>
      <c r="AK369" s="32">
        <f>ROUND(VLOOKUP($B369,'3.ข้อมูลงบทดลองปัจจุบัน'!$A$5:$CL$846,36,0),2)</f>
        <v>158640</v>
      </c>
      <c r="AL369" s="32">
        <f>ROUND(VLOOKUP($B369,'3.ข้อมูลงบทดลองปัจจุบัน'!$A$5:$CL$846,37,0),2)</f>
        <v>205410</v>
      </c>
      <c r="AM369" s="32">
        <f>ROUND(VLOOKUP($B369,'3.ข้อมูลงบทดลองปัจจุบัน'!$A$5:$CL$846,38,0),2)</f>
        <v>170760</v>
      </c>
      <c r="AN369" s="32">
        <f>ROUND(VLOOKUP($B369,'3.ข้อมูลงบทดลองปัจจุบัน'!$A$5:$CL$846,39,0),2)</f>
        <v>63840</v>
      </c>
      <c r="AO369" s="32">
        <f>ROUND(VLOOKUP($B369,'3.ข้อมูลงบทดลองปัจจุบัน'!$A$5:$CL$846,40,0),2)</f>
        <v>261145</v>
      </c>
      <c r="AP369" s="32">
        <f>ROUND(VLOOKUP($B369,'3.ข้อมูลงบทดลองปัจจุบัน'!$A$5:$CL$846,41,0),2)</f>
        <v>208500</v>
      </c>
      <c r="AQ369" s="32">
        <f>ROUND(VLOOKUP($B369,'3.ข้อมูลงบทดลองปัจจุบัน'!$A$5:$CL$846,42,0),2)</f>
        <v>189840</v>
      </c>
      <c r="AR369" s="32">
        <f>ROUND(VLOOKUP($B369,'3.ข้อมูลงบทดลองปัจจุบัน'!$A$5:$CL$846,43,0),2)</f>
        <v>70500</v>
      </c>
      <c r="AS369" s="32">
        <f>ROUND(VLOOKUP($B369,'3.ข้อมูลงบทดลองปัจจุบัน'!$A$5:$CL$846,44,0),2)</f>
        <v>944125.6</v>
      </c>
      <c r="AT369" s="32">
        <f>ROUND(VLOOKUP($B369,'3.ข้อมูลงบทดลองปัจจุบัน'!$A$5:$CL$846,45,0),2)</f>
        <v>206978</v>
      </c>
      <c r="AU369" s="32">
        <f>ROUND(VLOOKUP($B369,'3.ข้อมูลงบทดลองปัจจุบัน'!$A$5:$CL$846,46,0),2)</f>
        <v>180</v>
      </c>
      <c r="AV369" s="32">
        <f>ROUND(VLOOKUP($B369,'3.ข้อมูลงบทดลองปัจจุบัน'!$A$5:$CL$846,47,0),2)</f>
        <v>273630</v>
      </c>
      <c r="AW369" s="32">
        <f>ROUND(VLOOKUP($B369,'3.ข้อมูลงบทดลองปัจจุบัน'!$A$5:$CL$846,48,0),2)</f>
        <v>102340</v>
      </c>
      <c r="AX369" s="32">
        <f>ROUND(VLOOKUP($B369,'3.ข้อมูลงบทดลองปัจจุบัน'!$A$5:$CL$846,49,0),2)</f>
        <v>118650</v>
      </c>
      <c r="AY369" s="32">
        <f>ROUND(VLOOKUP($B369,'3.ข้อมูลงบทดลองปัจจุบัน'!$A$5:$CL$846,50,0),2)</f>
        <v>216500</v>
      </c>
      <c r="AZ369" s="32">
        <f>ROUND(VLOOKUP($B369,'3.ข้อมูลงบทดลองปัจจุบัน'!$A$5:$CL$846,51,0),2)</f>
        <v>137301</v>
      </c>
      <c r="BA369" s="32">
        <f>ROUND(VLOOKUP($B369,'3.ข้อมูลงบทดลองปัจจุบัน'!$A$5:$CL$846,52,0),2)</f>
        <v>104650</v>
      </c>
      <c r="BB369" s="32">
        <f>ROUND(VLOOKUP($B369,'3.ข้อมูลงบทดลองปัจจุบัน'!$A$5:$CL$846,53,0),2)</f>
        <v>0</v>
      </c>
      <c r="BC369" s="32">
        <f>ROUND(VLOOKUP($B369,'3.ข้อมูลงบทดลองปัจจุบัน'!$A$5:$CL$846,54,0),2)</f>
        <v>0</v>
      </c>
      <c r="BD369" s="32">
        <f>ROUND(VLOOKUP($B369,'3.ข้อมูลงบทดลองปัจจุบัน'!$A$5:$CL$846,55,0),2)</f>
        <v>1125540</v>
      </c>
      <c r="BE369" s="32">
        <f>ROUND(VLOOKUP($B369,'3.ข้อมูลงบทดลองปัจจุบัน'!$A$5:$CL$846,56,0),2)</f>
        <v>395335</v>
      </c>
      <c r="BF369" s="32">
        <f>ROUND(VLOOKUP($B369,'3.ข้อมูลงบทดลองปัจจุบัน'!$A$5:$CL$846,57,0),2)</f>
        <v>187770</v>
      </c>
      <c r="BG369" s="32">
        <f>ROUND(VLOOKUP($B369,'3.ข้อมูลงบทดลองปัจจุบัน'!$A$5:$CL$846,58,0),2)</f>
        <v>207870</v>
      </c>
      <c r="BH369" s="32">
        <f>ROUND(VLOOKUP($B369,'3.ข้อมูลงบทดลองปัจจุบัน'!$A$5:$CL$846,59,0),2)</f>
        <v>668200</v>
      </c>
      <c r="BI369" s="32">
        <f>ROUND(VLOOKUP($B369,'3.ข้อมูลงบทดลองปัจจุบัน'!$A$5:$CL$846,60,0),2)</f>
        <v>265015</v>
      </c>
      <c r="BJ369" s="32">
        <f>ROUND(VLOOKUP($B369,'3.ข้อมูลงบทดลองปัจจุบัน'!$A$5:$CL$846,61,0),2)</f>
        <v>112680</v>
      </c>
      <c r="BK369" s="32">
        <f>ROUND(VLOOKUP($B369,'3.ข้อมูลงบทดลองปัจจุบัน'!$A$5:$CL$846,62,0),2)</f>
        <v>217380</v>
      </c>
      <c r="BL369" s="32">
        <f>ROUND(VLOOKUP($B369,'3.ข้อมูลงบทดลองปัจจุบัน'!$A$5:$CL$846,63,0),2)</f>
        <v>230670</v>
      </c>
      <c r="BM369" s="32">
        <f>ROUND(VLOOKUP($B369,'3.ข้อมูลงบทดลองปัจจุบัน'!$A$5:$CL$846,64,0),2)</f>
        <v>412020</v>
      </c>
      <c r="BN369" s="32">
        <f>ROUND(VLOOKUP($B369,'3.ข้อมูลงบทดลองปัจจุบัน'!$A$5:$CL$846,65,0),2)</f>
        <v>359760</v>
      </c>
      <c r="BO369" s="32">
        <f>ROUND(VLOOKUP($B369,'3.ข้อมูลงบทดลองปัจจุบัน'!$A$5:$CL$846,66,0),2)</f>
        <v>247500</v>
      </c>
      <c r="BP369" s="32">
        <f>ROUND(VLOOKUP($B369,'3.ข้อมูลงบทดลองปัจจุบัน'!$A$5:$CL$846,67,0),2)</f>
        <v>476130</v>
      </c>
      <c r="BQ369" s="32">
        <f>ROUND(VLOOKUP($B369,'3.ข้อมูลงบทดลองปัจจุบัน'!$A$5:$CL$846,68,0),2)</f>
        <v>90</v>
      </c>
      <c r="BR369" s="32">
        <f>ROUND(VLOOKUP($B369,'3.ข้อมูลงบทดลองปัจจุบัน'!$A$5:$CL$846,69,0),2)</f>
        <v>191970</v>
      </c>
      <c r="BS369" s="32">
        <f>ROUND(VLOOKUP($B369,'3.ข้อมูลงบทดลองปัจจุบัน'!$A$5:$CL$846,70,0),2)</f>
        <v>1819248</v>
      </c>
      <c r="BT369" s="32">
        <f>ROUND(VLOOKUP($B369,'3.ข้อมูลงบทดลองปัจจุบัน'!$A$5:$CL$846,71,0),2)</f>
        <v>335538</v>
      </c>
      <c r="BU369" s="32">
        <f>ROUND(VLOOKUP($B369,'3.ข้อมูลงบทดลองปัจจุบัน'!$A$5:$CL$846,72,0),2)</f>
        <v>274503</v>
      </c>
      <c r="BV369" s="32">
        <f>ROUND(VLOOKUP($B369,'3.ข้อมูลงบทดลองปัจจุบัน'!$A$5:$CL$846,73,0),2)</f>
        <v>827189</v>
      </c>
      <c r="BW369" s="32">
        <f>ROUND(VLOOKUP($B369,'3.ข้อมูลงบทดลองปัจจุบัน'!$A$5:$CL$846,74,0),2)</f>
        <v>26470</v>
      </c>
      <c r="BX369" s="32">
        <f>ROUND(VLOOKUP($B369,'3.ข้อมูลงบทดลองปัจจุบัน'!$A$5:$CL$846,75,0),2)</f>
        <v>252380</v>
      </c>
      <c r="BY369" s="32">
        <f>ROUND(VLOOKUP($B369,'3.ข้อมูลงบทดลองปัจจุบัน'!$A$5:$CL$846,76,0),2)</f>
        <v>758499</v>
      </c>
      <c r="BZ369" s="32">
        <f>ROUND(VLOOKUP($B369,'3.ข้อมูลงบทดลองปัจจุบัน'!$A$5:$CL$846,77,0),2)</f>
        <v>154165</v>
      </c>
      <c r="CA369" s="32">
        <f>ROUND(VLOOKUP($B369,'3.ข้อมูลงบทดลองปัจจุบัน'!$A$5:$CL$846,78,0),2)</f>
        <v>220504</v>
      </c>
      <c r="CB369" s="32">
        <f>ROUND(VLOOKUP($B369,'3.ข้อมูลงบทดลองปัจจุบัน'!$A$5:$CL$846,79,0),2)</f>
        <v>153570</v>
      </c>
      <c r="CC369" s="32">
        <f>ROUND(VLOOKUP($B369,'3.ข้อมูลงบทดลองปัจจุบัน'!$A$5:$CL$846,80,0),2)</f>
        <v>111559</v>
      </c>
      <c r="CD369" s="32">
        <f>ROUND(VLOOKUP($B369,'3.ข้อมูลงบทดลองปัจจุบัน'!$A$5:$CL$846,81,0),2)</f>
        <v>523260</v>
      </c>
      <c r="CE369" s="32">
        <f>ROUND(VLOOKUP($B369,'3.ข้อมูลงบทดลองปัจจุบัน'!$A$5:$CL$846,82,0),2)</f>
        <v>236170</v>
      </c>
      <c r="CF369" s="32">
        <f>ROUND(VLOOKUP($B369,'3.ข้อมูลงบทดลองปัจจุบัน'!$A$5:$CL$846,83,0),2)</f>
        <v>661110</v>
      </c>
      <c r="CG369" s="32">
        <f>ROUND(VLOOKUP($B369,'3.ข้อมูลงบทดลองปัจจุบัน'!$A$5:$CL$846,84,0),2)</f>
        <v>167040</v>
      </c>
      <c r="CH369" s="32">
        <f>ROUND(VLOOKUP($B369,'3.ข้อมูลงบทดลองปัจจุบัน'!$A$5:$CL$846,85,0),2)</f>
        <v>144930</v>
      </c>
      <c r="CI369" s="32">
        <f>ROUND(VLOOKUP($B369,'3.ข้อมูลงบทดลองปัจจุบัน'!$A$5:$CL$846,86,0),2)</f>
        <v>74190</v>
      </c>
      <c r="CJ369" s="32">
        <f>ROUND(VLOOKUP($B369,'3.ข้อมูลงบทดลองปัจจุบัน'!$A$5:$CL$846,87,0),2)</f>
        <v>177930</v>
      </c>
      <c r="CK369" s="32">
        <f>ROUND(VLOOKUP($B369,'3.ข้อมูลงบทดลองปัจจุบัน'!$A$5:$CL$846,88,0),2)</f>
        <v>640810</v>
      </c>
      <c r="CL369" s="32">
        <f>ROUND(VLOOKUP($B369,'3.ข้อมูลงบทดลองปัจจุบัน'!$A$5:$CL$846,89,0),2)</f>
        <v>183093</v>
      </c>
      <c r="CM369" s="32">
        <f>ROUND(VLOOKUP($B369,'3.ข้อมูลงบทดลองปัจจุบัน'!$A$5:$CL$846,90,0),2)</f>
        <v>155557</v>
      </c>
    </row>
    <row r="370" spans="1:91" x14ac:dyDescent="0.7">
      <c r="A370" s="115" t="s">
        <v>2333</v>
      </c>
      <c r="B370" s="121"/>
      <c r="C370" s="122" t="s">
        <v>1380</v>
      </c>
      <c r="D370" s="133">
        <f t="shared" ref="D370:BO370" si="8">SUM(D250:D369)</f>
        <v>293065896.00999993</v>
      </c>
      <c r="E370" s="133">
        <f t="shared" si="8"/>
        <v>78457886.189999998</v>
      </c>
      <c r="F370" s="133">
        <f t="shared" si="8"/>
        <v>44452960.82</v>
      </c>
      <c r="G370" s="133">
        <f t="shared" si="8"/>
        <v>50308841.900000006</v>
      </c>
      <c r="H370" s="133">
        <f t="shared" si="8"/>
        <v>7579892.1400000034</v>
      </c>
      <c r="I370" s="133">
        <f t="shared" si="8"/>
        <v>39855026.100000001</v>
      </c>
      <c r="J370" s="133">
        <f t="shared" si="8"/>
        <v>61264265.989999995</v>
      </c>
      <c r="K370" s="133">
        <f t="shared" si="8"/>
        <v>83515276.309999987</v>
      </c>
      <c r="L370" s="133">
        <f t="shared" si="8"/>
        <v>58373064.499999993</v>
      </c>
      <c r="M370" s="133">
        <f t="shared" si="8"/>
        <v>19938519.600000009</v>
      </c>
      <c r="N370" s="133">
        <f t="shared" si="8"/>
        <v>31806524.509999998</v>
      </c>
      <c r="O370" s="133">
        <f t="shared" si="8"/>
        <v>15069792.049999997</v>
      </c>
      <c r="P370" s="133">
        <f t="shared" si="8"/>
        <v>63871983.189999998</v>
      </c>
      <c r="Q370" s="133">
        <f t="shared" si="8"/>
        <v>32724857.68</v>
      </c>
      <c r="R370" s="133">
        <f t="shared" si="8"/>
        <v>58381904.360000007</v>
      </c>
      <c r="S370" s="133">
        <f t="shared" si="8"/>
        <v>-9667240.0700000115</v>
      </c>
      <c r="T370" s="133">
        <f t="shared" si="8"/>
        <v>30374956.080000006</v>
      </c>
      <c r="U370" s="133">
        <f t="shared" si="8"/>
        <v>31403837.149999999</v>
      </c>
      <c r="V370" s="133">
        <f t="shared" si="8"/>
        <v>20063756.550000004</v>
      </c>
      <c r="W370" s="133">
        <f t="shared" si="8"/>
        <v>26998696.579999998</v>
      </c>
      <c r="X370" s="133">
        <f t="shared" si="8"/>
        <v>165147567.66</v>
      </c>
      <c r="Y370" s="133">
        <f t="shared" si="8"/>
        <v>3764331.7000000095</v>
      </c>
      <c r="Z370" s="133">
        <f t="shared" si="8"/>
        <v>128184854.09</v>
      </c>
      <c r="AA370" s="133">
        <f t="shared" si="8"/>
        <v>36818694.380000003</v>
      </c>
      <c r="AB370" s="133">
        <f t="shared" si="8"/>
        <v>18831541.990000002</v>
      </c>
      <c r="AC370" s="133">
        <f t="shared" si="8"/>
        <v>35562146.780000001</v>
      </c>
      <c r="AD370" s="133">
        <f t="shared" si="8"/>
        <v>18795206.659999996</v>
      </c>
      <c r="AE370" s="133">
        <f t="shared" si="8"/>
        <v>54114092.689999998</v>
      </c>
      <c r="AF370" s="133">
        <f t="shared" si="8"/>
        <v>26057870.439999998</v>
      </c>
      <c r="AG370" s="133">
        <f t="shared" si="8"/>
        <v>31099818.090000004</v>
      </c>
      <c r="AH370" s="133">
        <f t="shared" si="8"/>
        <v>35391457.789999999</v>
      </c>
      <c r="AI370" s="133">
        <f t="shared" si="8"/>
        <v>58196128.049999997</v>
      </c>
      <c r="AJ370" s="133">
        <f t="shared" si="8"/>
        <v>36887521.060000002</v>
      </c>
      <c r="AK370" s="133">
        <f t="shared" si="8"/>
        <v>28176656.57</v>
      </c>
      <c r="AL370" s="133">
        <f t="shared" si="8"/>
        <v>209196633.48000002</v>
      </c>
      <c r="AM370" s="133">
        <f t="shared" si="8"/>
        <v>54623357.170000002</v>
      </c>
      <c r="AN370" s="133">
        <f t="shared" si="8"/>
        <v>20459102.850000001</v>
      </c>
      <c r="AO370" s="133">
        <f t="shared" si="8"/>
        <v>66646179.079999998</v>
      </c>
      <c r="AP370" s="133">
        <f t="shared" si="8"/>
        <v>33931344.54999999</v>
      </c>
      <c r="AQ370" s="133">
        <f t="shared" si="8"/>
        <v>36516746.430000007</v>
      </c>
      <c r="AR370" s="133">
        <f t="shared" si="8"/>
        <v>30324256.549999997</v>
      </c>
      <c r="AS370" s="133">
        <f t="shared" si="8"/>
        <v>-30910379.300000027</v>
      </c>
      <c r="AT370" s="133">
        <f t="shared" si="8"/>
        <v>13064300.259999998</v>
      </c>
      <c r="AU370" s="133">
        <f t="shared" si="8"/>
        <v>49298178.230000004</v>
      </c>
      <c r="AV370" s="133">
        <f t="shared" si="8"/>
        <v>105791730.82000001</v>
      </c>
      <c r="AW370" s="133">
        <f t="shared" si="8"/>
        <v>31700669.68</v>
      </c>
      <c r="AX370" s="133">
        <f t="shared" si="8"/>
        <v>3279561.9099999927</v>
      </c>
      <c r="AY370" s="133">
        <f t="shared" si="8"/>
        <v>35537584.099999994</v>
      </c>
      <c r="AZ370" s="133">
        <f t="shared" si="8"/>
        <v>44758298.25</v>
      </c>
      <c r="BA370" s="133">
        <f t="shared" si="8"/>
        <v>19970930.93</v>
      </c>
      <c r="BB370" s="133">
        <f t="shared" si="8"/>
        <v>-70805895.239999935</v>
      </c>
      <c r="BC370" s="133">
        <f t="shared" si="8"/>
        <v>48999581.780000001</v>
      </c>
      <c r="BD370" s="133">
        <f t="shared" si="8"/>
        <v>95322767.86999999</v>
      </c>
      <c r="BE370" s="133">
        <f t="shared" si="8"/>
        <v>-48741354.409999996</v>
      </c>
      <c r="BF370" s="133">
        <f t="shared" si="8"/>
        <v>32827406.190000005</v>
      </c>
      <c r="BG370" s="133">
        <f t="shared" si="8"/>
        <v>34765626.310000002</v>
      </c>
      <c r="BH370" s="133">
        <f t="shared" si="8"/>
        <v>142960248.69</v>
      </c>
      <c r="BI370" s="133">
        <f t="shared" si="8"/>
        <v>35463331.509999998</v>
      </c>
      <c r="BJ370" s="133">
        <f t="shared" si="8"/>
        <v>22359017.920000002</v>
      </c>
      <c r="BK370" s="133">
        <f t="shared" si="8"/>
        <v>6263663.0100000016</v>
      </c>
      <c r="BL370" s="133">
        <f t="shared" si="8"/>
        <v>22178175.680000003</v>
      </c>
      <c r="BM370" s="133">
        <f t="shared" si="8"/>
        <v>103887465.28000005</v>
      </c>
      <c r="BN370" s="133">
        <f t="shared" si="8"/>
        <v>59641449.830000006</v>
      </c>
      <c r="BO370" s="133">
        <f t="shared" si="8"/>
        <v>25080887.06000001</v>
      </c>
      <c r="BP370" s="133">
        <f t="shared" ref="BP370:CM370" si="9">SUM(BP250:BP369)</f>
        <v>83677276.849999994</v>
      </c>
      <c r="BQ370" s="133">
        <f t="shared" si="9"/>
        <v>46568984.790000007</v>
      </c>
      <c r="BR370" s="133">
        <f t="shared" si="9"/>
        <v>22310778.929999992</v>
      </c>
      <c r="BS370" s="133">
        <f>SUM(BS250:BS369)</f>
        <v>146388430.22</v>
      </c>
      <c r="BT370" s="133">
        <f t="shared" si="9"/>
        <v>59887990.280000016</v>
      </c>
      <c r="BU370" s="133">
        <f t="shared" si="9"/>
        <v>20750717.030000005</v>
      </c>
      <c r="BV370" s="133">
        <f t="shared" si="9"/>
        <v>-21353528.509999983</v>
      </c>
      <c r="BW370" s="133">
        <f t="shared" si="9"/>
        <v>38640043.169999994</v>
      </c>
      <c r="BX370" s="133">
        <f t="shared" si="9"/>
        <v>39031590.549999997</v>
      </c>
      <c r="BY370" s="133">
        <f t="shared" si="9"/>
        <v>100152326.00999999</v>
      </c>
      <c r="BZ370" s="133">
        <f t="shared" si="9"/>
        <v>46421975.929999992</v>
      </c>
      <c r="CA370" s="133">
        <f t="shared" si="9"/>
        <v>29657037.699999999</v>
      </c>
      <c r="CB370" s="133">
        <f t="shared" si="9"/>
        <v>60023402.390000001</v>
      </c>
      <c r="CC370" s="133">
        <f t="shared" si="9"/>
        <v>42585332.369999997</v>
      </c>
      <c r="CD370" s="133">
        <f t="shared" si="9"/>
        <v>91365041.609999999</v>
      </c>
      <c r="CE370" s="133">
        <f t="shared" si="9"/>
        <v>44749370.5</v>
      </c>
      <c r="CF370" s="133">
        <f t="shared" si="9"/>
        <v>99795196.149999991</v>
      </c>
      <c r="CG370" s="133">
        <f t="shared" si="9"/>
        <v>40503170.640000001</v>
      </c>
      <c r="CH370" s="133">
        <f t="shared" si="9"/>
        <v>38965607.709999993</v>
      </c>
      <c r="CI370" s="133">
        <f t="shared" si="9"/>
        <v>26110930.069999997</v>
      </c>
      <c r="CJ370" s="133">
        <f t="shared" si="9"/>
        <v>26277799.540000003</v>
      </c>
      <c r="CK370" s="133">
        <f t="shared" si="9"/>
        <v>84910107.280000016</v>
      </c>
      <c r="CL370" s="133">
        <f t="shared" si="9"/>
        <v>23602673.839999996</v>
      </c>
      <c r="CM370" s="133">
        <f t="shared" si="9"/>
        <v>29961502.639999997</v>
      </c>
    </row>
    <row r="371" spans="1:91" x14ac:dyDescent="0.7">
      <c r="A371" s="118" t="s">
        <v>2332</v>
      </c>
      <c r="B371" s="101" t="s">
        <v>2019</v>
      </c>
      <c r="C371" s="100" t="s">
        <v>1160</v>
      </c>
      <c r="D371" s="32">
        <f>ROUND(VLOOKUP($B371,'3.ข้อมูลงบทดลองปัจจุบัน'!$A$5:$CL$846,3,0),2)</f>
        <v>219612</v>
      </c>
      <c r="E371" s="32">
        <f>ROUND(VLOOKUP($B371,'3.ข้อมูลงบทดลองปัจจุบัน'!$A$5:$CL$846,4,0),2)</f>
        <v>0</v>
      </c>
      <c r="F371" s="32">
        <f>ROUND(VLOOKUP($B371,'3.ข้อมูลงบทดลองปัจจุบัน'!$A$5:$CL$846,5,0),2)</f>
        <v>0</v>
      </c>
      <c r="G371" s="32">
        <f>ROUND(VLOOKUP($B371,'3.ข้อมูลงบทดลองปัจจุบัน'!$A$5:$CL$846,6,0),2)</f>
        <v>0</v>
      </c>
      <c r="H371" s="32">
        <f>ROUND(VLOOKUP($B371,'3.ข้อมูลงบทดลองปัจจุบัน'!$A$5:$CL$846,7,0),2)</f>
        <v>0</v>
      </c>
      <c r="I371" s="32">
        <f>ROUND(VLOOKUP($B371,'3.ข้อมูลงบทดลองปัจจุบัน'!$A$5:$CL$846,8,0),2)</f>
        <v>0</v>
      </c>
      <c r="J371" s="32">
        <f>ROUND(VLOOKUP($B371,'3.ข้อมูลงบทดลองปัจจุบัน'!$A$5:$CL$846,9,0),2)</f>
        <v>0</v>
      </c>
      <c r="K371" s="32">
        <f>ROUND(VLOOKUP($B371,'3.ข้อมูลงบทดลองปัจจุบัน'!$A$5:$CL$846,10,0),2)</f>
        <v>0</v>
      </c>
      <c r="L371" s="32">
        <f>ROUND(VLOOKUP($B371,'3.ข้อมูลงบทดลองปัจจุบัน'!$A$5:$CL$846,11,0),2)</f>
        <v>0</v>
      </c>
      <c r="M371" s="32">
        <f>ROUND(VLOOKUP($B371,'3.ข้อมูลงบทดลองปัจจุบัน'!$A$5:$CL$846,12,0),2)</f>
        <v>0</v>
      </c>
      <c r="N371" s="32">
        <f>ROUND(VLOOKUP($B371,'3.ข้อมูลงบทดลองปัจจุบัน'!$A$5:$CL$846,13,0),2)</f>
        <v>0</v>
      </c>
      <c r="O371" s="32">
        <f>ROUND(VLOOKUP($B371,'3.ข้อมูลงบทดลองปัจจุบัน'!$A$5:$CL$846,14,0),2)</f>
        <v>0</v>
      </c>
      <c r="P371" s="32">
        <f>ROUND(VLOOKUP($B371,'3.ข้อมูลงบทดลองปัจจุบัน'!$A$5:$CL$846,15,0),2)</f>
        <v>0</v>
      </c>
      <c r="Q371" s="32">
        <f>ROUND(VLOOKUP($B371,'3.ข้อมูลงบทดลองปัจจุบัน'!$A$5:$CL$846,16,0),2)</f>
        <v>0</v>
      </c>
      <c r="R371" s="32">
        <f>ROUND(VLOOKUP($B371,'3.ข้อมูลงบทดลองปัจจุบัน'!$A$5:$CL$846,17,0),2)</f>
        <v>0</v>
      </c>
      <c r="S371" s="32">
        <f>ROUND(VLOOKUP($B371,'3.ข้อมูลงบทดลองปัจจุบัน'!$A$5:$CL$846,18,0),2)</f>
        <v>0</v>
      </c>
      <c r="T371" s="32">
        <f>ROUND(VLOOKUP($B371,'3.ข้อมูลงบทดลองปัจจุบัน'!$A$5:$CL$846,19,0),2)</f>
        <v>0</v>
      </c>
      <c r="U371" s="32">
        <f>ROUND(VLOOKUP($B371,'3.ข้อมูลงบทดลองปัจจุบัน'!$A$5:$CL$846,20,0),2)</f>
        <v>0</v>
      </c>
      <c r="V371" s="32">
        <f>ROUND(VLOOKUP($B371,'3.ข้อมูลงบทดลองปัจจุบัน'!$A$5:$CL$846,21,0),2)</f>
        <v>0</v>
      </c>
      <c r="W371" s="32">
        <f>ROUND(VLOOKUP($B371,'3.ข้อมูลงบทดลองปัจจุบัน'!$A$5:$CL$846,22,0),2)</f>
        <v>0</v>
      </c>
      <c r="X371" s="32">
        <f>ROUND(VLOOKUP($B371,'3.ข้อมูลงบทดลองปัจจุบัน'!$A$5:$CL$846,23,0),2)</f>
        <v>328209</v>
      </c>
      <c r="Y371" s="32">
        <f>ROUND(VLOOKUP($B371,'3.ข้อมูลงบทดลองปัจจุบัน'!$A$5:$CL$846,24,0),2)</f>
        <v>0</v>
      </c>
      <c r="Z371" s="32">
        <f>ROUND(VLOOKUP($B371,'3.ข้อมูลงบทดลองปัจจุบัน'!$A$5:$CL$846,25,0),2)</f>
        <v>0</v>
      </c>
      <c r="AA371" s="32">
        <f>ROUND(VLOOKUP($B371,'3.ข้อมูลงบทดลองปัจจุบัน'!$A$5:$CL$846,26,0),2)</f>
        <v>0</v>
      </c>
      <c r="AB371" s="32">
        <f>ROUND(VLOOKUP($B371,'3.ข้อมูลงบทดลองปัจจุบัน'!$A$5:$CL$846,27,0),2)</f>
        <v>0</v>
      </c>
      <c r="AC371" s="32">
        <f>ROUND(VLOOKUP($B371,'3.ข้อมูลงบทดลองปัจจุบัน'!$A$5:$CL$846,28,0),2)</f>
        <v>0</v>
      </c>
      <c r="AD371" s="32">
        <f>ROUND(VLOOKUP($B371,'3.ข้อมูลงบทดลองปัจจุบัน'!$A$5:$CL$846,29,0),2)</f>
        <v>0</v>
      </c>
      <c r="AE371" s="32">
        <f>ROUND(VLOOKUP($B371,'3.ข้อมูลงบทดลองปัจจุบัน'!$A$5:$CL$846,30,0),2)</f>
        <v>0</v>
      </c>
      <c r="AF371" s="32">
        <f>ROUND(VLOOKUP($B371,'3.ข้อมูลงบทดลองปัจจุบัน'!$A$5:$CL$846,31,0),2)</f>
        <v>0</v>
      </c>
      <c r="AG371" s="32">
        <f>ROUND(VLOOKUP($B371,'3.ข้อมูลงบทดลองปัจจุบัน'!$A$5:$CL$846,32,0),2)</f>
        <v>0</v>
      </c>
      <c r="AH371" s="32">
        <f>ROUND(VLOOKUP($B371,'3.ข้อมูลงบทดลองปัจจุบัน'!$A$5:$CL$846,33,0),2)</f>
        <v>0</v>
      </c>
      <c r="AI371" s="32">
        <f>ROUND(VLOOKUP($B371,'3.ข้อมูลงบทดลองปัจจุบัน'!$A$5:$CL$846,34,0),2)</f>
        <v>0</v>
      </c>
      <c r="AJ371" s="32">
        <f>ROUND(VLOOKUP($B371,'3.ข้อมูลงบทดลองปัจจุบัน'!$A$5:$CL$846,35,0),2)</f>
        <v>0</v>
      </c>
      <c r="AK371" s="32">
        <f>ROUND(VLOOKUP($B371,'3.ข้อมูลงบทดลองปัจจุบัน'!$A$5:$CL$846,36,0),2)</f>
        <v>0</v>
      </c>
      <c r="AL371" s="32">
        <f>ROUND(VLOOKUP($B371,'3.ข้อมูลงบทดลองปัจจุบัน'!$A$5:$CL$846,37,0),2)</f>
        <v>0</v>
      </c>
      <c r="AM371" s="32">
        <f>ROUND(VLOOKUP($B371,'3.ข้อมูลงบทดลองปัจจุบัน'!$A$5:$CL$846,38,0),2)</f>
        <v>0</v>
      </c>
      <c r="AN371" s="32">
        <f>ROUND(VLOOKUP($B371,'3.ข้อมูลงบทดลองปัจจุบัน'!$A$5:$CL$846,39,0),2)</f>
        <v>0</v>
      </c>
      <c r="AO371" s="32">
        <f>ROUND(VLOOKUP($B371,'3.ข้อมูลงบทดลองปัจจุบัน'!$A$5:$CL$846,40,0),2)</f>
        <v>0</v>
      </c>
      <c r="AP371" s="32">
        <f>ROUND(VLOOKUP($B371,'3.ข้อมูลงบทดลองปัจจุบัน'!$A$5:$CL$846,41,0),2)</f>
        <v>0</v>
      </c>
      <c r="AQ371" s="32">
        <f>ROUND(VLOOKUP($B371,'3.ข้อมูลงบทดลองปัจจุบัน'!$A$5:$CL$846,42,0),2)</f>
        <v>0</v>
      </c>
      <c r="AR371" s="32">
        <f>ROUND(VLOOKUP($B371,'3.ข้อมูลงบทดลองปัจจุบัน'!$A$5:$CL$846,43,0),2)</f>
        <v>0</v>
      </c>
      <c r="AS371" s="32">
        <f>ROUND(VLOOKUP($B371,'3.ข้อมูลงบทดลองปัจจุบัน'!$A$5:$CL$846,44,0),2)</f>
        <v>0</v>
      </c>
      <c r="AT371" s="32">
        <f>ROUND(VLOOKUP($B371,'3.ข้อมูลงบทดลองปัจจุบัน'!$A$5:$CL$846,45,0),2)</f>
        <v>0</v>
      </c>
      <c r="AU371" s="32">
        <f>ROUND(VLOOKUP($B371,'3.ข้อมูลงบทดลองปัจจุบัน'!$A$5:$CL$846,46,0),2)</f>
        <v>0</v>
      </c>
      <c r="AV371" s="32">
        <f>ROUND(VLOOKUP($B371,'3.ข้อมูลงบทดลองปัจจุบัน'!$A$5:$CL$846,47,0),2)</f>
        <v>0</v>
      </c>
      <c r="AW371" s="32">
        <f>ROUND(VLOOKUP($B371,'3.ข้อมูลงบทดลองปัจจุบัน'!$A$5:$CL$846,48,0),2)</f>
        <v>0</v>
      </c>
      <c r="AX371" s="32">
        <f>ROUND(VLOOKUP($B371,'3.ข้อมูลงบทดลองปัจจุบัน'!$A$5:$CL$846,49,0),2)</f>
        <v>0</v>
      </c>
      <c r="AY371" s="32">
        <f>ROUND(VLOOKUP($B371,'3.ข้อมูลงบทดลองปัจจุบัน'!$A$5:$CL$846,50,0),2)</f>
        <v>0</v>
      </c>
      <c r="AZ371" s="32">
        <f>ROUND(VLOOKUP($B371,'3.ข้อมูลงบทดลองปัจจุบัน'!$A$5:$CL$846,51,0),2)</f>
        <v>0</v>
      </c>
      <c r="BA371" s="32">
        <f>ROUND(VLOOKUP($B371,'3.ข้อมูลงบทดลองปัจจุบัน'!$A$5:$CL$846,52,0),2)</f>
        <v>0</v>
      </c>
      <c r="BB371" s="32">
        <f>ROUND(VLOOKUP($B371,'3.ข้อมูลงบทดลองปัจจุบัน'!$A$5:$CL$846,53,0),2)</f>
        <v>0</v>
      </c>
      <c r="BC371" s="32">
        <f>ROUND(VLOOKUP($B371,'3.ข้อมูลงบทดลองปัจจุบัน'!$A$5:$CL$846,54,0),2)</f>
        <v>0</v>
      </c>
      <c r="BD371" s="32">
        <f>ROUND(VLOOKUP($B371,'3.ข้อมูลงบทดลองปัจจุบัน'!$A$5:$CL$846,55,0),2)</f>
        <v>0</v>
      </c>
      <c r="BE371" s="32">
        <f>ROUND(VLOOKUP($B371,'3.ข้อมูลงบทดลองปัจจุบัน'!$A$5:$CL$846,56,0),2)</f>
        <v>0</v>
      </c>
      <c r="BF371" s="32">
        <f>ROUND(VLOOKUP($B371,'3.ข้อมูลงบทดลองปัจจุบัน'!$A$5:$CL$846,57,0),2)</f>
        <v>0</v>
      </c>
      <c r="BG371" s="32">
        <f>ROUND(VLOOKUP($B371,'3.ข้อมูลงบทดลองปัจจุบัน'!$A$5:$CL$846,58,0),2)</f>
        <v>0</v>
      </c>
      <c r="BH371" s="32">
        <f>ROUND(VLOOKUP($B371,'3.ข้อมูลงบทดลองปัจจุบัน'!$A$5:$CL$846,59,0),2)</f>
        <v>0</v>
      </c>
      <c r="BI371" s="32">
        <f>ROUND(VLOOKUP($B371,'3.ข้อมูลงบทดลองปัจจุบัน'!$A$5:$CL$846,60,0),2)</f>
        <v>0</v>
      </c>
      <c r="BJ371" s="32">
        <f>ROUND(VLOOKUP($B371,'3.ข้อมูลงบทดลองปัจจุบัน'!$A$5:$CL$846,61,0),2)</f>
        <v>0</v>
      </c>
      <c r="BK371" s="32">
        <f>ROUND(VLOOKUP($B371,'3.ข้อมูลงบทดลองปัจจุบัน'!$A$5:$CL$846,62,0),2)</f>
        <v>0</v>
      </c>
      <c r="BL371" s="32">
        <f>ROUND(VLOOKUP($B371,'3.ข้อมูลงบทดลองปัจจุบัน'!$A$5:$CL$846,63,0),2)</f>
        <v>0</v>
      </c>
      <c r="BM371" s="32">
        <f>ROUND(VLOOKUP($B371,'3.ข้อมูลงบทดลองปัจจุบัน'!$A$5:$CL$846,64,0),2)</f>
        <v>0</v>
      </c>
      <c r="BN371" s="32">
        <f>ROUND(VLOOKUP($B371,'3.ข้อมูลงบทดลองปัจจุบัน'!$A$5:$CL$846,65,0),2)</f>
        <v>0</v>
      </c>
      <c r="BO371" s="32">
        <f>ROUND(VLOOKUP($B371,'3.ข้อมูลงบทดลองปัจจุบัน'!$A$5:$CL$846,66,0),2)</f>
        <v>0</v>
      </c>
      <c r="BP371" s="32">
        <f>ROUND(VLOOKUP($B371,'3.ข้อมูลงบทดลองปัจจุบัน'!$A$5:$CL$846,67,0),2)</f>
        <v>0</v>
      </c>
      <c r="BQ371" s="32">
        <f>ROUND(VLOOKUP($B371,'3.ข้อมูลงบทดลองปัจจุบัน'!$A$5:$CL$846,68,0),2)</f>
        <v>0</v>
      </c>
      <c r="BR371" s="32">
        <f>ROUND(VLOOKUP($B371,'3.ข้อมูลงบทดลองปัจจุบัน'!$A$5:$CL$846,69,0),2)</f>
        <v>0</v>
      </c>
      <c r="BS371" s="32">
        <f>ROUND(VLOOKUP($B371,'3.ข้อมูลงบทดลองปัจจุบัน'!$A$5:$CL$846,70,0),2)</f>
        <v>208963.08</v>
      </c>
      <c r="BT371" s="32">
        <f>ROUND(VLOOKUP($B371,'3.ข้อมูลงบทดลองปัจจุบัน'!$A$5:$CL$846,71,0),2)</f>
        <v>0</v>
      </c>
      <c r="BU371" s="32">
        <f>ROUND(VLOOKUP($B371,'3.ข้อมูลงบทดลองปัจจุบัน'!$A$5:$CL$846,72,0),2)</f>
        <v>0</v>
      </c>
      <c r="BV371" s="32">
        <f>ROUND(VLOOKUP($B371,'3.ข้อมูลงบทดลองปัจจุบัน'!$A$5:$CL$846,73,0),2)</f>
        <v>0</v>
      </c>
      <c r="BW371" s="32">
        <f>ROUND(VLOOKUP($B371,'3.ข้อมูลงบทดลองปัจจุบัน'!$A$5:$CL$846,74,0),2)</f>
        <v>0</v>
      </c>
      <c r="BX371" s="32">
        <f>ROUND(VLOOKUP($B371,'3.ข้อมูลงบทดลองปัจจุบัน'!$A$5:$CL$846,75,0),2)</f>
        <v>0</v>
      </c>
      <c r="BY371" s="32">
        <f>ROUND(VLOOKUP($B371,'3.ข้อมูลงบทดลองปัจจุบัน'!$A$5:$CL$846,76,0),2)</f>
        <v>0</v>
      </c>
      <c r="BZ371" s="32">
        <f>ROUND(VLOOKUP($B371,'3.ข้อมูลงบทดลองปัจจุบัน'!$A$5:$CL$846,77,0),2)</f>
        <v>0</v>
      </c>
      <c r="CA371" s="32">
        <f>ROUND(VLOOKUP($B371,'3.ข้อมูลงบทดลองปัจจุบัน'!$A$5:$CL$846,78,0),2)</f>
        <v>0</v>
      </c>
      <c r="CB371" s="32">
        <f>ROUND(VLOOKUP($B371,'3.ข้อมูลงบทดลองปัจจุบัน'!$A$5:$CL$846,79,0),2)</f>
        <v>0</v>
      </c>
      <c r="CC371" s="32">
        <f>ROUND(VLOOKUP($B371,'3.ข้อมูลงบทดลองปัจจุบัน'!$A$5:$CL$846,80,0),2)</f>
        <v>0</v>
      </c>
      <c r="CD371" s="32">
        <f>ROUND(VLOOKUP($B371,'3.ข้อมูลงบทดลองปัจจุบัน'!$A$5:$CL$846,81,0),2)</f>
        <v>0</v>
      </c>
      <c r="CE371" s="32">
        <f>ROUND(VLOOKUP($B371,'3.ข้อมูลงบทดลองปัจจุบัน'!$A$5:$CL$846,82,0),2)</f>
        <v>0</v>
      </c>
      <c r="CF371" s="32">
        <f>ROUND(VLOOKUP($B371,'3.ข้อมูลงบทดลองปัจจุบัน'!$A$5:$CL$846,83,0),2)</f>
        <v>0</v>
      </c>
      <c r="CG371" s="32">
        <f>ROUND(VLOOKUP($B371,'3.ข้อมูลงบทดลองปัจจุบัน'!$A$5:$CL$846,84,0),2)</f>
        <v>0</v>
      </c>
      <c r="CH371" s="32">
        <f>ROUND(VLOOKUP($B371,'3.ข้อมูลงบทดลองปัจจุบัน'!$A$5:$CL$846,85,0),2)</f>
        <v>0</v>
      </c>
      <c r="CI371" s="32">
        <f>ROUND(VLOOKUP($B371,'3.ข้อมูลงบทดลองปัจจุบัน'!$A$5:$CL$846,86,0),2)</f>
        <v>0</v>
      </c>
      <c r="CJ371" s="32">
        <f>ROUND(VLOOKUP($B371,'3.ข้อมูลงบทดลองปัจจุบัน'!$A$5:$CL$846,87,0),2)</f>
        <v>0</v>
      </c>
      <c r="CK371" s="32">
        <f>ROUND(VLOOKUP($B371,'3.ข้อมูลงบทดลองปัจจุบัน'!$A$5:$CL$846,88,0),2)</f>
        <v>0</v>
      </c>
      <c r="CL371" s="32">
        <f>ROUND(VLOOKUP($B371,'3.ข้อมูลงบทดลองปัจจุบัน'!$A$5:$CL$846,89,0),2)</f>
        <v>0</v>
      </c>
      <c r="CM371" s="32">
        <f>ROUND(VLOOKUP($B371,'3.ข้อมูลงบทดลองปัจจุบัน'!$A$5:$CL$846,90,0),2)</f>
        <v>0</v>
      </c>
    </row>
    <row r="372" spans="1:91" x14ac:dyDescent="0.7">
      <c r="A372" s="118" t="s">
        <v>2332</v>
      </c>
      <c r="B372" s="101" t="s">
        <v>2021</v>
      </c>
      <c r="C372" s="100" t="s">
        <v>677</v>
      </c>
      <c r="D372" s="32">
        <f>ROUND(VLOOKUP($B372,'3.ข้อมูลงบทดลองปัจจุบัน'!$A$5:$CL$846,3,0),2)</f>
        <v>0</v>
      </c>
      <c r="E372" s="32">
        <f>ROUND(VLOOKUP($B372,'3.ข้อมูลงบทดลองปัจจุบัน'!$A$5:$CL$846,4,0),2)</f>
        <v>0</v>
      </c>
      <c r="F372" s="32">
        <f>ROUND(VLOOKUP($B372,'3.ข้อมูลงบทดลองปัจจุบัน'!$A$5:$CL$846,5,0),2)</f>
        <v>0</v>
      </c>
      <c r="G372" s="32">
        <f>ROUND(VLOOKUP($B372,'3.ข้อมูลงบทดลองปัจจุบัน'!$A$5:$CL$846,6,0),2)</f>
        <v>0</v>
      </c>
      <c r="H372" s="32">
        <f>ROUND(VLOOKUP($B372,'3.ข้อมูลงบทดลองปัจจุบัน'!$A$5:$CL$846,7,0),2)</f>
        <v>0</v>
      </c>
      <c r="I372" s="32">
        <f>ROUND(VLOOKUP($B372,'3.ข้อมูลงบทดลองปัจจุบัน'!$A$5:$CL$846,8,0),2)</f>
        <v>0</v>
      </c>
      <c r="J372" s="32">
        <f>ROUND(VLOOKUP($B372,'3.ข้อมูลงบทดลองปัจจุบัน'!$A$5:$CL$846,9,0),2)</f>
        <v>0</v>
      </c>
      <c r="K372" s="32">
        <f>ROUND(VLOOKUP($B372,'3.ข้อมูลงบทดลองปัจจุบัน'!$A$5:$CL$846,10,0),2)</f>
        <v>0</v>
      </c>
      <c r="L372" s="32">
        <f>ROUND(VLOOKUP($B372,'3.ข้อมูลงบทดลองปัจจุบัน'!$A$5:$CL$846,11,0),2)</f>
        <v>0</v>
      </c>
      <c r="M372" s="32">
        <f>ROUND(VLOOKUP($B372,'3.ข้อมูลงบทดลองปัจจุบัน'!$A$5:$CL$846,12,0),2)</f>
        <v>57400</v>
      </c>
      <c r="N372" s="32">
        <f>ROUND(VLOOKUP($B372,'3.ข้อมูลงบทดลองปัจจุบัน'!$A$5:$CL$846,13,0),2)</f>
        <v>25000</v>
      </c>
      <c r="O372" s="32">
        <f>ROUND(VLOOKUP($B372,'3.ข้อมูลงบทดลองปัจจุบัน'!$A$5:$CL$846,14,0),2)</f>
        <v>0</v>
      </c>
      <c r="P372" s="32">
        <f>ROUND(VLOOKUP($B372,'3.ข้อมูลงบทดลองปัจจุบัน'!$A$5:$CL$846,15,0),2)</f>
        <v>0</v>
      </c>
      <c r="Q372" s="32">
        <f>ROUND(VLOOKUP($B372,'3.ข้อมูลงบทดลองปัจจุบัน'!$A$5:$CL$846,16,0),2)</f>
        <v>0</v>
      </c>
      <c r="R372" s="32">
        <f>ROUND(VLOOKUP($B372,'3.ข้อมูลงบทดลองปัจจุบัน'!$A$5:$CL$846,17,0),2)</f>
        <v>0</v>
      </c>
      <c r="S372" s="32">
        <f>ROUND(VLOOKUP($B372,'3.ข้อมูลงบทดลองปัจจุบัน'!$A$5:$CL$846,18,0),2)</f>
        <v>0</v>
      </c>
      <c r="T372" s="32">
        <f>ROUND(VLOOKUP($B372,'3.ข้อมูลงบทดลองปัจจุบัน'!$A$5:$CL$846,19,0),2)</f>
        <v>0</v>
      </c>
      <c r="U372" s="32">
        <f>ROUND(VLOOKUP($B372,'3.ข้อมูลงบทดลองปัจจุบัน'!$A$5:$CL$846,20,0),2)</f>
        <v>0</v>
      </c>
      <c r="V372" s="32">
        <f>ROUND(VLOOKUP($B372,'3.ข้อมูลงบทดลองปัจจุบัน'!$A$5:$CL$846,21,0),2)</f>
        <v>0</v>
      </c>
      <c r="W372" s="32">
        <f>ROUND(VLOOKUP($B372,'3.ข้อมูลงบทดลองปัจจุบัน'!$A$5:$CL$846,22,0),2)</f>
        <v>0</v>
      </c>
      <c r="X372" s="32">
        <f>ROUND(VLOOKUP($B372,'3.ข้อมูลงบทดลองปัจจุบัน'!$A$5:$CL$846,23,0),2)</f>
        <v>154950</v>
      </c>
      <c r="Y372" s="32">
        <f>ROUND(VLOOKUP($B372,'3.ข้อมูลงบทดลองปัจจุบัน'!$A$5:$CL$846,24,0),2)</f>
        <v>0</v>
      </c>
      <c r="Z372" s="32">
        <f>ROUND(VLOOKUP($B372,'3.ข้อมูลงบทดลองปัจจุบัน'!$A$5:$CL$846,25,0),2)</f>
        <v>0</v>
      </c>
      <c r="AA372" s="32">
        <f>ROUND(VLOOKUP($B372,'3.ข้อมูลงบทดลองปัจจุบัน'!$A$5:$CL$846,26,0),2)</f>
        <v>0</v>
      </c>
      <c r="AB372" s="32">
        <f>ROUND(VLOOKUP($B372,'3.ข้อมูลงบทดลองปัจจุบัน'!$A$5:$CL$846,27,0),2)</f>
        <v>0</v>
      </c>
      <c r="AC372" s="32">
        <f>ROUND(VLOOKUP($B372,'3.ข้อมูลงบทดลองปัจจุบัน'!$A$5:$CL$846,28,0),2)</f>
        <v>0</v>
      </c>
      <c r="AD372" s="32">
        <f>ROUND(VLOOKUP($B372,'3.ข้อมูลงบทดลองปัจจุบัน'!$A$5:$CL$846,29,0),2)</f>
        <v>0</v>
      </c>
      <c r="AE372" s="32">
        <f>ROUND(VLOOKUP($B372,'3.ข้อมูลงบทดลองปัจจุบัน'!$A$5:$CL$846,30,0),2)</f>
        <v>0</v>
      </c>
      <c r="AF372" s="32">
        <f>ROUND(VLOOKUP($B372,'3.ข้อมูลงบทดลองปัจจุบัน'!$A$5:$CL$846,31,0),2)</f>
        <v>0</v>
      </c>
      <c r="AG372" s="32">
        <f>ROUND(VLOOKUP($B372,'3.ข้อมูลงบทดลองปัจจุบัน'!$A$5:$CL$846,32,0),2)</f>
        <v>0</v>
      </c>
      <c r="AH372" s="32">
        <f>ROUND(VLOOKUP($B372,'3.ข้อมูลงบทดลองปัจจุบัน'!$A$5:$CL$846,33,0),2)</f>
        <v>0</v>
      </c>
      <c r="AI372" s="32">
        <f>ROUND(VLOOKUP($B372,'3.ข้อมูลงบทดลองปัจจุบัน'!$A$5:$CL$846,34,0),2)</f>
        <v>0</v>
      </c>
      <c r="AJ372" s="32">
        <f>ROUND(VLOOKUP($B372,'3.ข้อมูลงบทดลองปัจจุบัน'!$A$5:$CL$846,35,0),2)</f>
        <v>0</v>
      </c>
      <c r="AK372" s="32">
        <f>ROUND(VLOOKUP($B372,'3.ข้อมูลงบทดลองปัจจุบัน'!$A$5:$CL$846,36,0),2)</f>
        <v>0</v>
      </c>
      <c r="AL372" s="32">
        <f>ROUND(VLOOKUP($B372,'3.ข้อมูลงบทดลองปัจจุบัน'!$A$5:$CL$846,37,0),2)</f>
        <v>29850</v>
      </c>
      <c r="AM372" s="32">
        <f>ROUND(VLOOKUP($B372,'3.ข้อมูลงบทดลองปัจจุบัน'!$A$5:$CL$846,38,0),2)</f>
        <v>0</v>
      </c>
      <c r="AN372" s="32">
        <f>ROUND(VLOOKUP($B372,'3.ข้อมูลงบทดลองปัจจุบัน'!$A$5:$CL$846,39,0),2)</f>
        <v>0</v>
      </c>
      <c r="AO372" s="32">
        <f>ROUND(VLOOKUP($B372,'3.ข้อมูลงบทดลองปัจจุบัน'!$A$5:$CL$846,40,0),2)</f>
        <v>0</v>
      </c>
      <c r="AP372" s="32">
        <f>ROUND(VLOOKUP($B372,'3.ข้อมูลงบทดลองปัจจุบัน'!$A$5:$CL$846,41,0),2)</f>
        <v>0</v>
      </c>
      <c r="AQ372" s="32">
        <f>ROUND(VLOOKUP($B372,'3.ข้อมูลงบทดลองปัจจุบัน'!$A$5:$CL$846,42,0),2)</f>
        <v>0</v>
      </c>
      <c r="AR372" s="32">
        <f>ROUND(VLOOKUP($B372,'3.ข้อมูลงบทดลองปัจจุบัน'!$A$5:$CL$846,43,0),2)</f>
        <v>0</v>
      </c>
      <c r="AS372" s="32">
        <f>ROUND(VLOOKUP($B372,'3.ข้อมูลงบทดลองปัจจุบัน'!$A$5:$CL$846,44,0),2)</f>
        <v>0</v>
      </c>
      <c r="AT372" s="32">
        <f>ROUND(VLOOKUP($B372,'3.ข้อมูลงบทดลองปัจจุบัน'!$A$5:$CL$846,45,0),2)</f>
        <v>0</v>
      </c>
      <c r="AU372" s="32">
        <f>ROUND(VLOOKUP($B372,'3.ข้อมูลงบทดลองปัจจุบัน'!$A$5:$CL$846,46,0),2)</f>
        <v>7200</v>
      </c>
      <c r="AV372" s="32">
        <f>ROUND(VLOOKUP($B372,'3.ข้อมูลงบทดลองปัจจุบัน'!$A$5:$CL$846,47,0),2)</f>
        <v>0</v>
      </c>
      <c r="AW372" s="32">
        <f>ROUND(VLOOKUP($B372,'3.ข้อมูลงบทดลองปัจจุบัน'!$A$5:$CL$846,48,0),2)</f>
        <v>0</v>
      </c>
      <c r="AX372" s="32">
        <f>ROUND(VLOOKUP($B372,'3.ข้อมูลงบทดลองปัจจุบัน'!$A$5:$CL$846,49,0),2)</f>
        <v>0</v>
      </c>
      <c r="AY372" s="32">
        <f>ROUND(VLOOKUP($B372,'3.ข้อมูลงบทดลองปัจจุบัน'!$A$5:$CL$846,50,0),2)</f>
        <v>0</v>
      </c>
      <c r="AZ372" s="32">
        <f>ROUND(VLOOKUP($B372,'3.ข้อมูลงบทดลองปัจจุบัน'!$A$5:$CL$846,51,0),2)</f>
        <v>0</v>
      </c>
      <c r="BA372" s="32">
        <f>ROUND(VLOOKUP($B372,'3.ข้อมูลงบทดลองปัจจุบัน'!$A$5:$CL$846,52,0),2)</f>
        <v>0</v>
      </c>
      <c r="BB372" s="32">
        <f>ROUND(VLOOKUP($B372,'3.ข้อมูลงบทดลองปัจจุบัน'!$A$5:$CL$846,53,0),2)</f>
        <v>0</v>
      </c>
      <c r="BC372" s="32">
        <f>ROUND(VLOOKUP($B372,'3.ข้อมูลงบทดลองปัจจุบัน'!$A$5:$CL$846,54,0),2)</f>
        <v>0</v>
      </c>
      <c r="BD372" s="32">
        <f>ROUND(VLOOKUP($B372,'3.ข้อมูลงบทดลองปัจจุบัน'!$A$5:$CL$846,55,0),2)</f>
        <v>49800</v>
      </c>
      <c r="BE372" s="32">
        <f>ROUND(VLOOKUP($B372,'3.ข้อมูลงบทดลองปัจจุบัน'!$A$5:$CL$846,56,0),2)</f>
        <v>0</v>
      </c>
      <c r="BF372" s="32">
        <f>ROUND(VLOOKUP($B372,'3.ข้อมูลงบทดลองปัจจุบัน'!$A$5:$CL$846,57,0),2)</f>
        <v>0</v>
      </c>
      <c r="BG372" s="32">
        <f>ROUND(VLOOKUP($B372,'3.ข้อมูลงบทดลองปัจจุบัน'!$A$5:$CL$846,58,0),2)</f>
        <v>0</v>
      </c>
      <c r="BH372" s="32">
        <f>ROUND(VLOOKUP($B372,'3.ข้อมูลงบทดลองปัจจุบัน'!$A$5:$CL$846,59,0),2)</f>
        <v>0</v>
      </c>
      <c r="BI372" s="32">
        <f>ROUND(VLOOKUP($B372,'3.ข้อมูลงบทดลองปัจจุบัน'!$A$5:$CL$846,60,0),2)</f>
        <v>0</v>
      </c>
      <c r="BJ372" s="32">
        <f>ROUND(VLOOKUP($B372,'3.ข้อมูลงบทดลองปัจจุบัน'!$A$5:$CL$846,61,0),2)</f>
        <v>0</v>
      </c>
      <c r="BK372" s="32">
        <f>ROUND(VLOOKUP($B372,'3.ข้อมูลงบทดลองปัจจุบัน'!$A$5:$CL$846,62,0),2)</f>
        <v>0</v>
      </c>
      <c r="BL372" s="32">
        <f>ROUND(VLOOKUP($B372,'3.ข้อมูลงบทดลองปัจจุบัน'!$A$5:$CL$846,63,0),2)</f>
        <v>0</v>
      </c>
      <c r="BM372" s="32">
        <f>ROUND(VLOOKUP($B372,'3.ข้อมูลงบทดลองปัจจุบัน'!$A$5:$CL$846,64,0),2)</f>
        <v>25919</v>
      </c>
      <c r="BN372" s="32">
        <f>ROUND(VLOOKUP($B372,'3.ข้อมูลงบทดลองปัจจุบัน'!$A$5:$CL$846,65,0),2)</f>
        <v>0</v>
      </c>
      <c r="BO372" s="32">
        <f>ROUND(VLOOKUP($B372,'3.ข้อมูลงบทดลองปัจจุบัน'!$A$5:$CL$846,66,0),2)</f>
        <v>0</v>
      </c>
      <c r="BP372" s="32">
        <f>ROUND(VLOOKUP($B372,'3.ข้อมูลงบทดลองปัจจุบัน'!$A$5:$CL$846,67,0),2)</f>
        <v>0</v>
      </c>
      <c r="BQ372" s="32">
        <f>ROUND(VLOOKUP($B372,'3.ข้อมูลงบทดลองปัจจุบัน'!$A$5:$CL$846,68,0),2)</f>
        <v>0</v>
      </c>
      <c r="BR372" s="32">
        <f>ROUND(VLOOKUP($B372,'3.ข้อมูลงบทดลองปัจจุบัน'!$A$5:$CL$846,69,0),2)</f>
        <v>15000</v>
      </c>
      <c r="BS372" s="32">
        <f>ROUND(VLOOKUP($B372,'3.ข้อมูลงบทดลองปัจจุบัน'!$A$5:$CL$846,70,0),2)</f>
        <v>0</v>
      </c>
      <c r="BT372" s="32">
        <f>ROUND(VLOOKUP($B372,'3.ข้อมูลงบทดลองปัจจุบัน'!$A$5:$CL$846,71,0),2)</f>
        <v>135100</v>
      </c>
      <c r="BU372" s="32">
        <f>ROUND(VLOOKUP($B372,'3.ข้อมูลงบทดลองปัจจุบัน'!$A$5:$CL$846,72,0),2)</f>
        <v>67423</v>
      </c>
      <c r="BV372" s="32">
        <f>ROUND(VLOOKUP($B372,'3.ข้อมูลงบทดลองปัจจุบัน'!$A$5:$CL$846,73,0),2)</f>
        <v>0</v>
      </c>
      <c r="BW372" s="32">
        <f>ROUND(VLOOKUP($B372,'3.ข้อมูลงบทดลองปัจจุบัน'!$A$5:$CL$846,74,0),2)</f>
        <v>0</v>
      </c>
      <c r="BX372" s="32">
        <f>ROUND(VLOOKUP($B372,'3.ข้อมูลงบทดลองปัจจุบัน'!$A$5:$CL$846,75,0),2)</f>
        <v>0</v>
      </c>
      <c r="BY372" s="32">
        <f>ROUND(VLOOKUP($B372,'3.ข้อมูลงบทดลองปัจจุบัน'!$A$5:$CL$846,76,0),2)</f>
        <v>0</v>
      </c>
      <c r="BZ372" s="32">
        <f>ROUND(VLOOKUP($B372,'3.ข้อมูลงบทดลองปัจจุบัน'!$A$5:$CL$846,77,0),2)</f>
        <v>0</v>
      </c>
      <c r="CA372" s="32">
        <f>ROUND(VLOOKUP($B372,'3.ข้อมูลงบทดลองปัจจุบัน'!$A$5:$CL$846,78,0),2)</f>
        <v>47146.5</v>
      </c>
      <c r="CB372" s="32">
        <f>ROUND(VLOOKUP($B372,'3.ข้อมูลงบทดลองปัจจุบัน'!$A$5:$CL$846,79,0),2)</f>
        <v>0</v>
      </c>
      <c r="CC372" s="32">
        <f>ROUND(VLOOKUP($B372,'3.ข้อมูลงบทดลองปัจจุบัน'!$A$5:$CL$846,80,0),2)</f>
        <v>0</v>
      </c>
      <c r="CD372" s="32">
        <f>ROUND(VLOOKUP($B372,'3.ข้อมูลงบทดลองปัจจุบัน'!$A$5:$CL$846,81,0),2)</f>
        <v>0</v>
      </c>
      <c r="CE372" s="32">
        <f>ROUND(VLOOKUP($B372,'3.ข้อมูลงบทดลองปัจจุบัน'!$A$5:$CL$846,82,0),2)</f>
        <v>0</v>
      </c>
      <c r="CF372" s="32">
        <f>ROUND(VLOOKUP($B372,'3.ข้อมูลงบทดลองปัจจุบัน'!$A$5:$CL$846,83,0),2)</f>
        <v>0</v>
      </c>
      <c r="CG372" s="32">
        <f>ROUND(VLOOKUP($B372,'3.ข้อมูลงบทดลองปัจจุบัน'!$A$5:$CL$846,84,0),2)</f>
        <v>0</v>
      </c>
      <c r="CH372" s="32">
        <f>ROUND(VLOOKUP($B372,'3.ข้อมูลงบทดลองปัจจุบัน'!$A$5:$CL$846,85,0),2)</f>
        <v>0</v>
      </c>
      <c r="CI372" s="32">
        <f>ROUND(VLOOKUP($B372,'3.ข้อมูลงบทดลองปัจจุบัน'!$A$5:$CL$846,86,0),2)</f>
        <v>9500</v>
      </c>
      <c r="CJ372" s="32">
        <f>ROUND(VLOOKUP($B372,'3.ข้อมูลงบทดลองปัจจุบัน'!$A$5:$CL$846,87,0),2)</f>
        <v>0</v>
      </c>
      <c r="CK372" s="32">
        <f>ROUND(VLOOKUP($B372,'3.ข้อมูลงบทดลองปัจจุบัน'!$A$5:$CL$846,88,0),2)</f>
        <v>0</v>
      </c>
      <c r="CL372" s="32">
        <f>ROUND(VLOOKUP($B372,'3.ข้อมูลงบทดลองปัจจุบัน'!$A$5:$CL$846,89,0),2)</f>
        <v>0</v>
      </c>
      <c r="CM372" s="32">
        <f>ROUND(VLOOKUP($B372,'3.ข้อมูลงบทดลองปัจจุบัน'!$A$5:$CL$846,90,0),2)</f>
        <v>0</v>
      </c>
    </row>
    <row r="373" spans="1:91" x14ac:dyDescent="0.7">
      <c r="A373" s="118" t="s">
        <v>2332</v>
      </c>
      <c r="B373" s="101" t="s">
        <v>2022</v>
      </c>
      <c r="C373" s="100" t="s">
        <v>2290</v>
      </c>
      <c r="D373" s="32">
        <f>ROUND(VLOOKUP($B373,'3.ข้อมูลงบทดลองปัจจุบัน'!$A$5:$CL$846,3,0),2)</f>
        <v>50746</v>
      </c>
      <c r="E373" s="32">
        <f>ROUND(VLOOKUP($B373,'3.ข้อมูลงบทดลองปัจจุบัน'!$A$5:$CL$846,4,0),2)</f>
        <v>0</v>
      </c>
      <c r="F373" s="32">
        <f>ROUND(VLOOKUP($B373,'3.ข้อมูลงบทดลองปัจจุบัน'!$A$5:$CL$846,5,0),2)</f>
        <v>0</v>
      </c>
      <c r="G373" s="32">
        <f>ROUND(VLOOKUP($B373,'3.ข้อมูลงบทดลองปัจจุบัน'!$A$5:$CL$846,6,0),2)</f>
        <v>0</v>
      </c>
      <c r="H373" s="32">
        <f>ROUND(VLOOKUP($B373,'3.ข้อมูลงบทดลองปัจจุบัน'!$A$5:$CL$846,7,0),2)</f>
        <v>0</v>
      </c>
      <c r="I373" s="32">
        <f>ROUND(VLOOKUP($B373,'3.ข้อมูลงบทดลองปัจจุบัน'!$A$5:$CL$846,8,0),2)</f>
        <v>0</v>
      </c>
      <c r="J373" s="32">
        <f>ROUND(VLOOKUP($B373,'3.ข้อมูลงบทดลองปัจจุบัน'!$A$5:$CL$846,9,0),2)</f>
        <v>68431.25</v>
      </c>
      <c r="K373" s="32">
        <f>ROUND(VLOOKUP($B373,'3.ข้อมูลงบทดลองปัจจุบัน'!$A$5:$CL$846,10,0),2)</f>
        <v>0</v>
      </c>
      <c r="L373" s="32">
        <f>ROUND(VLOOKUP($B373,'3.ข้อมูลงบทดลองปัจจุบัน'!$A$5:$CL$846,11,0),2)</f>
        <v>0</v>
      </c>
      <c r="M373" s="32">
        <f>ROUND(VLOOKUP($B373,'3.ข้อมูลงบทดลองปัจจุบัน'!$A$5:$CL$846,12,0),2)</f>
        <v>0</v>
      </c>
      <c r="N373" s="32">
        <f>ROUND(VLOOKUP($B373,'3.ข้อมูลงบทดลองปัจจุบัน'!$A$5:$CL$846,13,0),2)</f>
        <v>0</v>
      </c>
      <c r="O373" s="32">
        <f>ROUND(VLOOKUP($B373,'3.ข้อมูลงบทดลองปัจจุบัน'!$A$5:$CL$846,14,0),2)</f>
        <v>3500</v>
      </c>
      <c r="P373" s="32">
        <f>ROUND(VLOOKUP($B373,'3.ข้อมูลงบทดลองปัจจุบัน'!$A$5:$CL$846,15,0),2)</f>
        <v>0</v>
      </c>
      <c r="Q373" s="32">
        <f>ROUND(VLOOKUP($B373,'3.ข้อมูลงบทดลองปัจจุบัน'!$A$5:$CL$846,16,0),2)</f>
        <v>0</v>
      </c>
      <c r="R373" s="32">
        <f>ROUND(VLOOKUP($B373,'3.ข้อมูลงบทดลองปัจจุบัน'!$A$5:$CL$846,17,0),2)</f>
        <v>0</v>
      </c>
      <c r="S373" s="32">
        <f>ROUND(VLOOKUP($B373,'3.ข้อมูลงบทดลองปัจจุบัน'!$A$5:$CL$846,18,0),2)</f>
        <v>0</v>
      </c>
      <c r="T373" s="32">
        <f>ROUND(VLOOKUP($B373,'3.ข้อมูลงบทดลองปัจจุบัน'!$A$5:$CL$846,19,0),2)</f>
        <v>0</v>
      </c>
      <c r="U373" s="32">
        <f>ROUND(VLOOKUP($B373,'3.ข้อมูลงบทดลองปัจจุบัน'!$A$5:$CL$846,20,0),2)</f>
        <v>0</v>
      </c>
      <c r="V373" s="32">
        <f>ROUND(VLOOKUP($B373,'3.ข้อมูลงบทดลองปัจจุบัน'!$A$5:$CL$846,21,0),2)</f>
        <v>0</v>
      </c>
      <c r="W373" s="32">
        <f>ROUND(VLOOKUP($B373,'3.ข้อมูลงบทดลองปัจจุบัน'!$A$5:$CL$846,22,0),2)</f>
        <v>0</v>
      </c>
      <c r="X373" s="32">
        <f>ROUND(VLOOKUP($B373,'3.ข้อมูลงบทดลองปัจจุบัน'!$A$5:$CL$846,23,0),2)</f>
        <v>11933</v>
      </c>
      <c r="Y373" s="32">
        <f>ROUND(VLOOKUP($B373,'3.ข้อมูลงบทดลองปัจจุบัน'!$A$5:$CL$846,24,0),2)</f>
        <v>0</v>
      </c>
      <c r="Z373" s="32">
        <f>ROUND(VLOOKUP($B373,'3.ข้อมูลงบทดลองปัจจุบัน'!$A$5:$CL$846,25,0),2)</f>
        <v>0</v>
      </c>
      <c r="AA373" s="32">
        <f>ROUND(VLOOKUP($B373,'3.ข้อมูลงบทดลองปัจจุบัน'!$A$5:$CL$846,26,0),2)</f>
        <v>0</v>
      </c>
      <c r="AB373" s="32">
        <f>ROUND(VLOOKUP($B373,'3.ข้อมูลงบทดลองปัจจุบัน'!$A$5:$CL$846,27,0),2)</f>
        <v>0</v>
      </c>
      <c r="AC373" s="32">
        <f>ROUND(VLOOKUP($B373,'3.ข้อมูลงบทดลองปัจจุบัน'!$A$5:$CL$846,28,0),2)</f>
        <v>0</v>
      </c>
      <c r="AD373" s="32">
        <f>ROUND(VLOOKUP($B373,'3.ข้อมูลงบทดลองปัจจุบัน'!$A$5:$CL$846,29,0),2)</f>
        <v>0</v>
      </c>
      <c r="AE373" s="32">
        <f>ROUND(VLOOKUP($B373,'3.ข้อมูลงบทดลองปัจจุบัน'!$A$5:$CL$846,30,0),2)</f>
        <v>0</v>
      </c>
      <c r="AF373" s="32">
        <f>ROUND(VLOOKUP($B373,'3.ข้อมูลงบทดลองปัจจุบัน'!$A$5:$CL$846,31,0),2)</f>
        <v>0</v>
      </c>
      <c r="AG373" s="32">
        <f>ROUND(VLOOKUP($B373,'3.ข้อมูลงบทดลองปัจจุบัน'!$A$5:$CL$846,32,0),2)</f>
        <v>0</v>
      </c>
      <c r="AH373" s="32">
        <f>ROUND(VLOOKUP($B373,'3.ข้อมูลงบทดลองปัจจุบัน'!$A$5:$CL$846,33,0),2)</f>
        <v>0</v>
      </c>
      <c r="AI373" s="32">
        <f>ROUND(VLOOKUP($B373,'3.ข้อมูลงบทดลองปัจจุบัน'!$A$5:$CL$846,34,0),2)</f>
        <v>0</v>
      </c>
      <c r="AJ373" s="32">
        <f>ROUND(VLOOKUP($B373,'3.ข้อมูลงบทดลองปัจจุบัน'!$A$5:$CL$846,35,0),2)</f>
        <v>0</v>
      </c>
      <c r="AK373" s="32">
        <f>ROUND(VLOOKUP($B373,'3.ข้อมูลงบทดลองปัจจุบัน'!$A$5:$CL$846,36,0),2)</f>
        <v>0</v>
      </c>
      <c r="AL373" s="32">
        <f>ROUND(VLOOKUP($B373,'3.ข้อมูลงบทดลองปัจจุบัน'!$A$5:$CL$846,37,0),2)</f>
        <v>65730</v>
      </c>
      <c r="AM373" s="32">
        <f>ROUND(VLOOKUP($B373,'3.ข้อมูลงบทดลองปัจจุบัน'!$A$5:$CL$846,38,0),2)</f>
        <v>0</v>
      </c>
      <c r="AN373" s="32">
        <f>ROUND(VLOOKUP($B373,'3.ข้อมูลงบทดลองปัจจุบัน'!$A$5:$CL$846,39,0),2)</f>
        <v>0</v>
      </c>
      <c r="AO373" s="32">
        <f>ROUND(VLOOKUP($B373,'3.ข้อมูลงบทดลองปัจจุบัน'!$A$5:$CL$846,40,0),2)</f>
        <v>0</v>
      </c>
      <c r="AP373" s="32">
        <f>ROUND(VLOOKUP($B373,'3.ข้อมูลงบทดลองปัจจุบัน'!$A$5:$CL$846,41,0),2)</f>
        <v>0</v>
      </c>
      <c r="AQ373" s="32">
        <f>ROUND(VLOOKUP($B373,'3.ข้อมูลงบทดลองปัจจุบัน'!$A$5:$CL$846,42,0),2)</f>
        <v>0</v>
      </c>
      <c r="AR373" s="32">
        <f>ROUND(VLOOKUP($B373,'3.ข้อมูลงบทดลองปัจจุบัน'!$A$5:$CL$846,43,0),2)</f>
        <v>0</v>
      </c>
      <c r="AS373" s="32">
        <f>ROUND(VLOOKUP($B373,'3.ข้อมูลงบทดลองปัจจุบัน'!$A$5:$CL$846,44,0),2)</f>
        <v>0</v>
      </c>
      <c r="AT373" s="32">
        <f>ROUND(VLOOKUP($B373,'3.ข้อมูลงบทดลองปัจจุบัน'!$A$5:$CL$846,45,0),2)</f>
        <v>0</v>
      </c>
      <c r="AU373" s="32">
        <f>ROUND(VLOOKUP($B373,'3.ข้อมูลงบทดลองปัจจุบัน'!$A$5:$CL$846,46,0),2)</f>
        <v>0</v>
      </c>
      <c r="AV373" s="32">
        <f>ROUND(VLOOKUP($B373,'3.ข้อมูลงบทดลองปัจจุบัน'!$A$5:$CL$846,47,0),2)</f>
        <v>0</v>
      </c>
      <c r="AW373" s="32">
        <f>ROUND(VLOOKUP($B373,'3.ข้อมูลงบทดลองปัจจุบัน'!$A$5:$CL$846,48,0),2)</f>
        <v>0</v>
      </c>
      <c r="AX373" s="32">
        <f>ROUND(VLOOKUP($B373,'3.ข้อมูลงบทดลองปัจจุบัน'!$A$5:$CL$846,49,0),2)</f>
        <v>0</v>
      </c>
      <c r="AY373" s="32">
        <f>ROUND(VLOOKUP($B373,'3.ข้อมูลงบทดลองปัจจุบัน'!$A$5:$CL$846,50,0),2)</f>
        <v>0</v>
      </c>
      <c r="AZ373" s="32">
        <f>ROUND(VLOOKUP($B373,'3.ข้อมูลงบทดลองปัจจุบัน'!$A$5:$CL$846,51,0),2)</f>
        <v>0</v>
      </c>
      <c r="BA373" s="32">
        <f>ROUND(VLOOKUP($B373,'3.ข้อมูลงบทดลองปัจจุบัน'!$A$5:$CL$846,52,0),2)</f>
        <v>0</v>
      </c>
      <c r="BB373" s="32">
        <f>ROUND(VLOOKUP($B373,'3.ข้อมูลงบทดลองปัจจุบัน'!$A$5:$CL$846,53,0),2)</f>
        <v>35526</v>
      </c>
      <c r="BC373" s="32">
        <f>ROUND(VLOOKUP($B373,'3.ข้อมูลงบทดลองปัจจุบัน'!$A$5:$CL$846,54,0),2)</f>
        <v>0</v>
      </c>
      <c r="BD373" s="32">
        <f>ROUND(VLOOKUP($B373,'3.ข้อมูลงบทดลองปัจจุบัน'!$A$5:$CL$846,55,0),2)</f>
        <v>293612</v>
      </c>
      <c r="BE373" s="32">
        <f>ROUND(VLOOKUP($B373,'3.ข้อมูลงบทดลองปัจจุบัน'!$A$5:$CL$846,56,0),2)</f>
        <v>0</v>
      </c>
      <c r="BF373" s="32">
        <f>ROUND(VLOOKUP($B373,'3.ข้อมูลงบทดลองปัจจุบัน'!$A$5:$CL$846,57,0),2)</f>
        <v>0</v>
      </c>
      <c r="BG373" s="32">
        <f>ROUND(VLOOKUP($B373,'3.ข้อมูลงบทดลองปัจจุบัน'!$A$5:$CL$846,58,0),2)</f>
        <v>0</v>
      </c>
      <c r="BH373" s="32">
        <f>ROUND(VLOOKUP($B373,'3.ข้อมูลงบทดลองปัจจุบัน'!$A$5:$CL$846,59,0),2)</f>
        <v>0</v>
      </c>
      <c r="BI373" s="32">
        <f>ROUND(VLOOKUP($B373,'3.ข้อมูลงบทดลองปัจจุบัน'!$A$5:$CL$846,60,0),2)</f>
        <v>0</v>
      </c>
      <c r="BJ373" s="32">
        <f>ROUND(VLOOKUP($B373,'3.ข้อมูลงบทดลองปัจจุบัน'!$A$5:$CL$846,61,0),2)</f>
        <v>0</v>
      </c>
      <c r="BK373" s="32">
        <f>ROUND(VLOOKUP($B373,'3.ข้อมูลงบทดลองปัจจุบัน'!$A$5:$CL$846,62,0),2)</f>
        <v>0</v>
      </c>
      <c r="BL373" s="32">
        <f>ROUND(VLOOKUP($B373,'3.ข้อมูลงบทดลองปัจจุบัน'!$A$5:$CL$846,63,0),2)</f>
        <v>0</v>
      </c>
      <c r="BM373" s="32">
        <f>ROUND(VLOOKUP($B373,'3.ข้อมูลงบทดลองปัจจุบัน'!$A$5:$CL$846,64,0),2)</f>
        <v>2130</v>
      </c>
      <c r="BN373" s="32">
        <f>ROUND(VLOOKUP($B373,'3.ข้อมูลงบทดลองปัจจุบัน'!$A$5:$CL$846,65,0),2)</f>
        <v>0</v>
      </c>
      <c r="BO373" s="32">
        <f>ROUND(VLOOKUP($B373,'3.ข้อมูลงบทดลองปัจจุบัน'!$A$5:$CL$846,66,0),2)</f>
        <v>0</v>
      </c>
      <c r="BP373" s="32">
        <f>ROUND(VLOOKUP($B373,'3.ข้อมูลงบทดลองปัจจุบัน'!$A$5:$CL$846,67,0),2)</f>
        <v>0</v>
      </c>
      <c r="BQ373" s="32">
        <f>ROUND(VLOOKUP($B373,'3.ข้อมูลงบทดลองปัจจุบัน'!$A$5:$CL$846,68,0),2)</f>
        <v>0</v>
      </c>
      <c r="BR373" s="32">
        <f>ROUND(VLOOKUP($B373,'3.ข้อมูลงบทดลองปัจจุบัน'!$A$5:$CL$846,69,0),2)</f>
        <v>0</v>
      </c>
      <c r="BS373" s="32">
        <f>ROUND(VLOOKUP($B373,'3.ข้อมูลงบทดลองปัจจุบัน'!$A$5:$CL$846,70,0),2)</f>
        <v>241895</v>
      </c>
      <c r="BT373" s="32">
        <f>ROUND(VLOOKUP($B373,'3.ข้อมูลงบทดลองปัจจุบัน'!$A$5:$CL$846,71,0),2)</f>
        <v>0</v>
      </c>
      <c r="BU373" s="32">
        <f>ROUND(VLOOKUP($B373,'3.ข้อมูลงบทดลองปัจจุบัน'!$A$5:$CL$846,72,0),2)</f>
        <v>0</v>
      </c>
      <c r="BV373" s="32">
        <f>ROUND(VLOOKUP($B373,'3.ข้อมูลงบทดลองปัจจุบัน'!$A$5:$CL$846,73,0),2)</f>
        <v>22201</v>
      </c>
      <c r="BW373" s="32">
        <f>ROUND(VLOOKUP($B373,'3.ข้อมูลงบทดลองปัจจุบัน'!$A$5:$CL$846,74,0),2)</f>
        <v>0</v>
      </c>
      <c r="BX373" s="32">
        <f>ROUND(VLOOKUP($B373,'3.ข้อมูลงบทดลองปัจจุบัน'!$A$5:$CL$846,75,0),2)</f>
        <v>0</v>
      </c>
      <c r="BY373" s="32">
        <f>ROUND(VLOOKUP($B373,'3.ข้อมูลงบทดลองปัจจุบัน'!$A$5:$CL$846,76,0),2)</f>
        <v>0</v>
      </c>
      <c r="BZ373" s="32">
        <f>ROUND(VLOOKUP($B373,'3.ข้อมูลงบทดลองปัจจุบัน'!$A$5:$CL$846,77,0),2)</f>
        <v>0</v>
      </c>
      <c r="CA373" s="32">
        <f>ROUND(VLOOKUP($B373,'3.ข้อมูลงบทดลองปัจจุบัน'!$A$5:$CL$846,78,0),2)</f>
        <v>0</v>
      </c>
      <c r="CB373" s="32">
        <f>ROUND(VLOOKUP($B373,'3.ข้อมูลงบทดลองปัจจุบัน'!$A$5:$CL$846,79,0),2)</f>
        <v>0</v>
      </c>
      <c r="CC373" s="32">
        <f>ROUND(VLOOKUP($B373,'3.ข้อมูลงบทดลองปัจจุบัน'!$A$5:$CL$846,80,0),2)</f>
        <v>0</v>
      </c>
      <c r="CD373" s="32">
        <f>ROUND(VLOOKUP($B373,'3.ข้อมูลงบทดลองปัจจุบัน'!$A$5:$CL$846,81,0),2)</f>
        <v>0</v>
      </c>
      <c r="CE373" s="32">
        <f>ROUND(VLOOKUP($B373,'3.ข้อมูลงบทดลองปัจจุบัน'!$A$5:$CL$846,82,0),2)</f>
        <v>0</v>
      </c>
      <c r="CF373" s="32">
        <f>ROUND(VLOOKUP($B373,'3.ข้อมูลงบทดลองปัจจุบัน'!$A$5:$CL$846,83,0),2)</f>
        <v>0</v>
      </c>
      <c r="CG373" s="32">
        <f>ROUND(VLOOKUP($B373,'3.ข้อมูลงบทดลองปัจจุบัน'!$A$5:$CL$846,84,0),2)</f>
        <v>0</v>
      </c>
      <c r="CH373" s="32">
        <f>ROUND(VLOOKUP($B373,'3.ข้อมูลงบทดลองปัจจุบัน'!$A$5:$CL$846,85,0),2)</f>
        <v>0</v>
      </c>
      <c r="CI373" s="32">
        <f>ROUND(VLOOKUP($B373,'3.ข้อมูลงบทดลองปัจจุบัน'!$A$5:$CL$846,86,0),2)</f>
        <v>0</v>
      </c>
      <c r="CJ373" s="32">
        <f>ROUND(VLOOKUP($B373,'3.ข้อมูลงบทดลองปัจจุบัน'!$A$5:$CL$846,87,0),2)</f>
        <v>0</v>
      </c>
      <c r="CK373" s="32">
        <f>ROUND(VLOOKUP($B373,'3.ข้อมูลงบทดลองปัจจุบัน'!$A$5:$CL$846,88,0),2)</f>
        <v>0</v>
      </c>
      <c r="CL373" s="32">
        <f>ROUND(VLOOKUP($B373,'3.ข้อมูลงบทดลองปัจจุบัน'!$A$5:$CL$846,89,0),2)</f>
        <v>0</v>
      </c>
      <c r="CM373" s="32">
        <f>ROUND(VLOOKUP($B373,'3.ข้อมูลงบทดลองปัจจุบัน'!$A$5:$CL$846,90,0),2)</f>
        <v>0</v>
      </c>
    </row>
    <row r="374" spans="1:91" x14ac:dyDescent="0.7">
      <c r="A374" s="118" t="s">
        <v>2332</v>
      </c>
      <c r="B374" s="101" t="s">
        <v>2023</v>
      </c>
      <c r="C374" s="100" t="s">
        <v>2024</v>
      </c>
      <c r="D374" s="32">
        <f>ROUND(VLOOKUP($B374,'3.ข้อมูลงบทดลองปัจจุบัน'!$A$5:$CL$846,3,0),2)</f>
        <v>0</v>
      </c>
      <c r="E374" s="32">
        <f>ROUND(VLOOKUP($B374,'3.ข้อมูลงบทดลองปัจจุบัน'!$A$5:$CL$846,4,0),2)</f>
        <v>0</v>
      </c>
      <c r="F374" s="32">
        <f>ROUND(VLOOKUP($B374,'3.ข้อมูลงบทดลองปัจจุบัน'!$A$5:$CL$846,5,0),2)</f>
        <v>0</v>
      </c>
      <c r="G374" s="32">
        <f>ROUND(VLOOKUP($B374,'3.ข้อมูลงบทดลองปัจจุบัน'!$A$5:$CL$846,6,0),2)</f>
        <v>0</v>
      </c>
      <c r="H374" s="32">
        <f>ROUND(VLOOKUP($B374,'3.ข้อมูลงบทดลองปัจจุบัน'!$A$5:$CL$846,7,0),2)</f>
        <v>0</v>
      </c>
      <c r="I374" s="32">
        <f>ROUND(VLOOKUP($B374,'3.ข้อมูลงบทดลองปัจจุบัน'!$A$5:$CL$846,8,0),2)</f>
        <v>0</v>
      </c>
      <c r="J374" s="32">
        <f>ROUND(VLOOKUP($B374,'3.ข้อมูลงบทดลองปัจจุบัน'!$A$5:$CL$846,9,0),2)</f>
        <v>0</v>
      </c>
      <c r="K374" s="32">
        <f>ROUND(VLOOKUP($B374,'3.ข้อมูลงบทดลองปัจจุบัน'!$A$5:$CL$846,10,0),2)</f>
        <v>0</v>
      </c>
      <c r="L374" s="32">
        <f>ROUND(VLOOKUP($B374,'3.ข้อมูลงบทดลองปัจจุบัน'!$A$5:$CL$846,11,0),2)</f>
        <v>0</v>
      </c>
      <c r="M374" s="32">
        <f>ROUND(VLOOKUP($B374,'3.ข้อมูลงบทดลองปัจจุบัน'!$A$5:$CL$846,12,0),2)</f>
        <v>0</v>
      </c>
      <c r="N374" s="32">
        <f>ROUND(VLOOKUP($B374,'3.ข้อมูลงบทดลองปัจจุบัน'!$A$5:$CL$846,13,0),2)</f>
        <v>0</v>
      </c>
      <c r="O374" s="32">
        <f>ROUND(VLOOKUP($B374,'3.ข้อมูลงบทดลองปัจจุบัน'!$A$5:$CL$846,14,0),2)</f>
        <v>0</v>
      </c>
      <c r="P374" s="32">
        <f>ROUND(VLOOKUP($B374,'3.ข้อมูลงบทดลองปัจจุบัน'!$A$5:$CL$846,15,0),2)</f>
        <v>0</v>
      </c>
      <c r="Q374" s="32">
        <f>ROUND(VLOOKUP($B374,'3.ข้อมูลงบทดลองปัจจุบัน'!$A$5:$CL$846,16,0),2)</f>
        <v>0</v>
      </c>
      <c r="R374" s="32">
        <f>ROUND(VLOOKUP($B374,'3.ข้อมูลงบทดลองปัจจุบัน'!$A$5:$CL$846,17,0),2)</f>
        <v>0</v>
      </c>
      <c r="S374" s="32">
        <f>ROUND(VLOOKUP($B374,'3.ข้อมูลงบทดลองปัจจุบัน'!$A$5:$CL$846,18,0),2)</f>
        <v>0</v>
      </c>
      <c r="T374" s="32">
        <f>ROUND(VLOOKUP($B374,'3.ข้อมูลงบทดลองปัจจุบัน'!$A$5:$CL$846,19,0),2)</f>
        <v>0</v>
      </c>
      <c r="U374" s="32">
        <f>ROUND(VLOOKUP($B374,'3.ข้อมูลงบทดลองปัจจุบัน'!$A$5:$CL$846,20,0),2)</f>
        <v>0</v>
      </c>
      <c r="V374" s="32">
        <f>ROUND(VLOOKUP($B374,'3.ข้อมูลงบทดลองปัจจุบัน'!$A$5:$CL$846,21,0),2)</f>
        <v>0</v>
      </c>
      <c r="W374" s="32">
        <f>ROUND(VLOOKUP($B374,'3.ข้อมูลงบทดลองปัจจุบัน'!$A$5:$CL$846,22,0),2)</f>
        <v>0</v>
      </c>
      <c r="X374" s="32">
        <f>ROUND(VLOOKUP($B374,'3.ข้อมูลงบทดลองปัจจุบัน'!$A$5:$CL$846,23,0),2)</f>
        <v>0</v>
      </c>
      <c r="Y374" s="32">
        <f>ROUND(VLOOKUP($B374,'3.ข้อมูลงบทดลองปัจจุบัน'!$A$5:$CL$846,24,0),2)</f>
        <v>0</v>
      </c>
      <c r="Z374" s="32">
        <f>ROUND(VLOOKUP($B374,'3.ข้อมูลงบทดลองปัจจุบัน'!$A$5:$CL$846,25,0),2)</f>
        <v>0</v>
      </c>
      <c r="AA374" s="32">
        <f>ROUND(VLOOKUP($B374,'3.ข้อมูลงบทดลองปัจจุบัน'!$A$5:$CL$846,26,0),2)</f>
        <v>0</v>
      </c>
      <c r="AB374" s="32">
        <f>ROUND(VLOOKUP($B374,'3.ข้อมูลงบทดลองปัจจุบัน'!$A$5:$CL$846,27,0),2)</f>
        <v>0</v>
      </c>
      <c r="AC374" s="32">
        <f>ROUND(VLOOKUP($B374,'3.ข้อมูลงบทดลองปัจจุบัน'!$A$5:$CL$846,28,0),2)</f>
        <v>0</v>
      </c>
      <c r="AD374" s="32">
        <f>ROUND(VLOOKUP($B374,'3.ข้อมูลงบทดลองปัจจุบัน'!$A$5:$CL$846,29,0),2)</f>
        <v>0</v>
      </c>
      <c r="AE374" s="32">
        <f>ROUND(VLOOKUP($B374,'3.ข้อมูลงบทดลองปัจจุบัน'!$A$5:$CL$846,30,0),2)</f>
        <v>0</v>
      </c>
      <c r="AF374" s="32">
        <f>ROUND(VLOOKUP($B374,'3.ข้อมูลงบทดลองปัจจุบัน'!$A$5:$CL$846,31,0),2)</f>
        <v>0</v>
      </c>
      <c r="AG374" s="32">
        <f>ROUND(VLOOKUP($B374,'3.ข้อมูลงบทดลองปัจจุบัน'!$A$5:$CL$846,32,0),2)</f>
        <v>0</v>
      </c>
      <c r="AH374" s="32">
        <f>ROUND(VLOOKUP($B374,'3.ข้อมูลงบทดลองปัจจุบัน'!$A$5:$CL$846,33,0),2)</f>
        <v>0</v>
      </c>
      <c r="AI374" s="32">
        <f>ROUND(VLOOKUP($B374,'3.ข้อมูลงบทดลองปัจจุบัน'!$A$5:$CL$846,34,0),2)</f>
        <v>0</v>
      </c>
      <c r="AJ374" s="32">
        <f>ROUND(VLOOKUP($B374,'3.ข้อมูลงบทดลองปัจจุบัน'!$A$5:$CL$846,35,0),2)</f>
        <v>0</v>
      </c>
      <c r="AK374" s="32">
        <f>ROUND(VLOOKUP($B374,'3.ข้อมูลงบทดลองปัจจุบัน'!$A$5:$CL$846,36,0),2)</f>
        <v>0</v>
      </c>
      <c r="AL374" s="32">
        <f>ROUND(VLOOKUP($B374,'3.ข้อมูลงบทดลองปัจจุบัน'!$A$5:$CL$846,37,0),2)</f>
        <v>0</v>
      </c>
      <c r="AM374" s="32">
        <f>ROUND(VLOOKUP($B374,'3.ข้อมูลงบทดลองปัจจุบัน'!$A$5:$CL$846,38,0),2)</f>
        <v>0</v>
      </c>
      <c r="AN374" s="32">
        <f>ROUND(VLOOKUP($B374,'3.ข้อมูลงบทดลองปัจจุบัน'!$A$5:$CL$846,39,0),2)</f>
        <v>0</v>
      </c>
      <c r="AO374" s="32">
        <f>ROUND(VLOOKUP($B374,'3.ข้อมูลงบทดลองปัจจุบัน'!$A$5:$CL$846,40,0),2)</f>
        <v>0</v>
      </c>
      <c r="AP374" s="32">
        <f>ROUND(VLOOKUP($B374,'3.ข้อมูลงบทดลองปัจจุบัน'!$A$5:$CL$846,41,0),2)</f>
        <v>0</v>
      </c>
      <c r="AQ374" s="32">
        <f>ROUND(VLOOKUP($B374,'3.ข้อมูลงบทดลองปัจจุบัน'!$A$5:$CL$846,42,0),2)</f>
        <v>0</v>
      </c>
      <c r="AR374" s="32">
        <f>ROUND(VLOOKUP($B374,'3.ข้อมูลงบทดลองปัจจุบัน'!$A$5:$CL$846,43,0),2)</f>
        <v>0</v>
      </c>
      <c r="AS374" s="32">
        <f>ROUND(VLOOKUP($B374,'3.ข้อมูลงบทดลองปัจจุบัน'!$A$5:$CL$846,44,0),2)</f>
        <v>0</v>
      </c>
      <c r="AT374" s="32">
        <f>ROUND(VLOOKUP($B374,'3.ข้อมูลงบทดลองปัจจุบัน'!$A$5:$CL$846,45,0),2)</f>
        <v>0</v>
      </c>
      <c r="AU374" s="32">
        <f>ROUND(VLOOKUP($B374,'3.ข้อมูลงบทดลองปัจจุบัน'!$A$5:$CL$846,46,0),2)</f>
        <v>0</v>
      </c>
      <c r="AV374" s="32">
        <f>ROUND(VLOOKUP($B374,'3.ข้อมูลงบทดลองปัจจุบัน'!$A$5:$CL$846,47,0),2)</f>
        <v>0</v>
      </c>
      <c r="AW374" s="32">
        <f>ROUND(VLOOKUP($B374,'3.ข้อมูลงบทดลองปัจจุบัน'!$A$5:$CL$846,48,0),2)</f>
        <v>0</v>
      </c>
      <c r="AX374" s="32">
        <f>ROUND(VLOOKUP($B374,'3.ข้อมูลงบทดลองปัจจุบัน'!$A$5:$CL$846,49,0),2)</f>
        <v>0</v>
      </c>
      <c r="AY374" s="32">
        <f>ROUND(VLOOKUP($B374,'3.ข้อมูลงบทดลองปัจจุบัน'!$A$5:$CL$846,50,0),2)</f>
        <v>0</v>
      </c>
      <c r="AZ374" s="32">
        <f>ROUND(VLOOKUP($B374,'3.ข้อมูลงบทดลองปัจจุบัน'!$A$5:$CL$846,51,0),2)</f>
        <v>0</v>
      </c>
      <c r="BA374" s="32">
        <f>ROUND(VLOOKUP($B374,'3.ข้อมูลงบทดลองปัจจุบัน'!$A$5:$CL$846,52,0),2)</f>
        <v>0</v>
      </c>
      <c r="BB374" s="32">
        <f>ROUND(VLOOKUP($B374,'3.ข้อมูลงบทดลองปัจจุบัน'!$A$5:$CL$846,53,0),2)</f>
        <v>0</v>
      </c>
      <c r="BC374" s="32">
        <f>ROUND(VLOOKUP($B374,'3.ข้อมูลงบทดลองปัจจุบัน'!$A$5:$CL$846,54,0),2)</f>
        <v>0</v>
      </c>
      <c r="BD374" s="32">
        <f>ROUND(VLOOKUP($B374,'3.ข้อมูลงบทดลองปัจจุบัน'!$A$5:$CL$846,55,0),2)</f>
        <v>0</v>
      </c>
      <c r="BE374" s="32">
        <f>ROUND(VLOOKUP($B374,'3.ข้อมูลงบทดลองปัจจุบัน'!$A$5:$CL$846,56,0),2)</f>
        <v>0</v>
      </c>
      <c r="BF374" s="32">
        <f>ROUND(VLOOKUP($B374,'3.ข้อมูลงบทดลองปัจจุบัน'!$A$5:$CL$846,57,0),2)</f>
        <v>0</v>
      </c>
      <c r="BG374" s="32">
        <f>ROUND(VLOOKUP($B374,'3.ข้อมูลงบทดลองปัจจุบัน'!$A$5:$CL$846,58,0),2)</f>
        <v>0</v>
      </c>
      <c r="BH374" s="32">
        <f>ROUND(VLOOKUP($B374,'3.ข้อมูลงบทดลองปัจจุบัน'!$A$5:$CL$846,59,0),2)</f>
        <v>0</v>
      </c>
      <c r="BI374" s="32">
        <f>ROUND(VLOOKUP($B374,'3.ข้อมูลงบทดลองปัจจุบัน'!$A$5:$CL$846,60,0),2)</f>
        <v>0</v>
      </c>
      <c r="BJ374" s="32">
        <f>ROUND(VLOOKUP($B374,'3.ข้อมูลงบทดลองปัจจุบัน'!$A$5:$CL$846,61,0),2)</f>
        <v>0</v>
      </c>
      <c r="BK374" s="32">
        <f>ROUND(VLOOKUP($B374,'3.ข้อมูลงบทดลองปัจจุบัน'!$A$5:$CL$846,62,0),2)</f>
        <v>0</v>
      </c>
      <c r="BL374" s="32">
        <f>ROUND(VLOOKUP($B374,'3.ข้อมูลงบทดลองปัจจุบัน'!$A$5:$CL$846,63,0),2)</f>
        <v>0</v>
      </c>
      <c r="BM374" s="32">
        <f>ROUND(VLOOKUP($B374,'3.ข้อมูลงบทดลองปัจจุบัน'!$A$5:$CL$846,64,0),2)</f>
        <v>0</v>
      </c>
      <c r="BN374" s="32">
        <f>ROUND(VLOOKUP($B374,'3.ข้อมูลงบทดลองปัจจุบัน'!$A$5:$CL$846,65,0),2)</f>
        <v>0</v>
      </c>
      <c r="BO374" s="32">
        <f>ROUND(VLOOKUP($B374,'3.ข้อมูลงบทดลองปัจจุบัน'!$A$5:$CL$846,66,0),2)</f>
        <v>0</v>
      </c>
      <c r="BP374" s="32">
        <f>ROUND(VLOOKUP($B374,'3.ข้อมูลงบทดลองปัจจุบัน'!$A$5:$CL$846,67,0),2)</f>
        <v>0</v>
      </c>
      <c r="BQ374" s="32">
        <f>ROUND(VLOOKUP($B374,'3.ข้อมูลงบทดลองปัจจุบัน'!$A$5:$CL$846,68,0),2)</f>
        <v>0</v>
      </c>
      <c r="BR374" s="32">
        <f>ROUND(VLOOKUP($B374,'3.ข้อมูลงบทดลองปัจจุบัน'!$A$5:$CL$846,69,0),2)</f>
        <v>0</v>
      </c>
      <c r="BS374" s="32">
        <f>ROUND(VLOOKUP($B374,'3.ข้อมูลงบทดลองปัจจุบัน'!$A$5:$CL$846,70,0),2)</f>
        <v>0</v>
      </c>
      <c r="BT374" s="32">
        <f>ROUND(VLOOKUP($B374,'3.ข้อมูลงบทดลองปัจจุบัน'!$A$5:$CL$846,71,0),2)</f>
        <v>0</v>
      </c>
      <c r="BU374" s="32">
        <f>ROUND(VLOOKUP($B374,'3.ข้อมูลงบทดลองปัจจุบัน'!$A$5:$CL$846,72,0),2)</f>
        <v>0</v>
      </c>
      <c r="BV374" s="32">
        <f>ROUND(VLOOKUP($B374,'3.ข้อมูลงบทดลองปัจจุบัน'!$A$5:$CL$846,73,0),2)</f>
        <v>0</v>
      </c>
      <c r="BW374" s="32">
        <f>ROUND(VLOOKUP($B374,'3.ข้อมูลงบทดลองปัจจุบัน'!$A$5:$CL$846,74,0),2)</f>
        <v>0</v>
      </c>
      <c r="BX374" s="32">
        <f>ROUND(VLOOKUP($B374,'3.ข้อมูลงบทดลองปัจจุบัน'!$A$5:$CL$846,75,0),2)</f>
        <v>0</v>
      </c>
      <c r="BY374" s="32">
        <f>ROUND(VLOOKUP($B374,'3.ข้อมูลงบทดลองปัจจุบัน'!$A$5:$CL$846,76,0),2)</f>
        <v>0</v>
      </c>
      <c r="BZ374" s="32">
        <f>ROUND(VLOOKUP($B374,'3.ข้อมูลงบทดลองปัจจุบัน'!$A$5:$CL$846,77,0),2)</f>
        <v>0</v>
      </c>
      <c r="CA374" s="32">
        <f>ROUND(VLOOKUP($B374,'3.ข้อมูลงบทดลองปัจจุบัน'!$A$5:$CL$846,78,0),2)</f>
        <v>0</v>
      </c>
      <c r="CB374" s="32">
        <f>ROUND(VLOOKUP($B374,'3.ข้อมูลงบทดลองปัจจุบัน'!$A$5:$CL$846,79,0),2)</f>
        <v>0</v>
      </c>
      <c r="CC374" s="32">
        <f>ROUND(VLOOKUP($B374,'3.ข้อมูลงบทดลองปัจจุบัน'!$A$5:$CL$846,80,0),2)</f>
        <v>0</v>
      </c>
      <c r="CD374" s="32">
        <f>ROUND(VLOOKUP($B374,'3.ข้อมูลงบทดลองปัจจุบัน'!$A$5:$CL$846,81,0),2)</f>
        <v>0</v>
      </c>
      <c r="CE374" s="32">
        <f>ROUND(VLOOKUP($B374,'3.ข้อมูลงบทดลองปัจจุบัน'!$A$5:$CL$846,82,0),2)</f>
        <v>0</v>
      </c>
      <c r="CF374" s="32">
        <f>ROUND(VLOOKUP($B374,'3.ข้อมูลงบทดลองปัจจุบัน'!$A$5:$CL$846,83,0),2)</f>
        <v>0</v>
      </c>
      <c r="CG374" s="32">
        <f>ROUND(VLOOKUP($B374,'3.ข้อมูลงบทดลองปัจจุบัน'!$A$5:$CL$846,84,0),2)</f>
        <v>0</v>
      </c>
      <c r="CH374" s="32">
        <f>ROUND(VLOOKUP($B374,'3.ข้อมูลงบทดลองปัจจุบัน'!$A$5:$CL$846,85,0),2)</f>
        <v>0</v>
      </c>
      <c r="CI374" s="32">
        <f>ROUND(VLOOKUP($B374,'3.ข้อมูลงบทดลองปัจจุบัน'!$A$5:$CL$846,86,0),2)</f>
        <v>0</v>
      </c>
      <c r="CJ374" s="32">
        <f>ROUND(VLOOKUP($B374,'3.ข้อมูลงบทดลองปัจจุบัน'!$A$5:$CL$846,87,0),2)</f>
        <v>0</v>
      </c>
      <c r="CK374" s="32">
        <f>ROUND(VLOOKUP($B374,'3.ข้อมูลงบทดลองปัจจุบัน'!$A$5:$CL$846,88,0),2)</f>
        <v>0</v>
      </c>
      <c r="CL374" s="32">
        <f>ROUND(VLOOKUP($B374,'3.ข้อมูลงบทดลองปัจจุบัน'!$A$5:$CL$846,89,0),2)</f>
        <v>0</v>
      </c>
      <c r="CM374" s="32">
        <f>ROUND(VLOOKUP($B374,'3.ข้อมูลงบทดลองปัจจุบัน'!$A$5:$CL$846,90,0),2)</f>
        <v>0</v>
      </c>
    </row>
    <row r="375" spans="1:91" x14ac:dyDescent="0.7">
      <c r="A375" s="118" t="s">
        <v>2332</v>
      </c>
      <c r="B375" s="101" t="s">
        <v>2025</v>
      </c>
      <c r="C375" s="100" t="s">
        <v>1527</v>
      </c>
      <c r="D375" s="32">
        <f>ROUND(VLOOKUP($B375,'3.ข้อมูลงบทดลองปัจจุบัน'!$A$5:$CL$846,3,0),2)</f>
        <v>0</v>
      </c>
      <c r="E375" s="32">
        <f>ROUND(VLOOKUP($B375,'3.ข้อมูลงบทดลองปัจจุบัน'!$A$5:$CL$846,4,0),2)</f>
        <v>0</v>
      </c>
      <c r="F375" s="32">
        <f>ROUND(VLOOKUP($B375,'3.ข้อมูลงบทดลองปัจจุบัน'!$A$5:$CL$846,5,0),2)</f>
        <v>0</v>
      </c>
      <c r="G375" s="32">
        <f>ROUND(VLOOKUP($B375,'3.ข้อมูลงบทดลองปัจจุบัน'!$A$5:$CL$846,6,0),2)</f>
        <v>0</v>
      </c>
      <c r="H375" s="32">
        <f>ROUND(VLOOKUP($B375,'3.ข้อมูลงบทดลองปัจจุบัน'!$A$5:$CL$846,7,0),2)</f>
        <v>0</v>
      </c>
      <c r="I375" s="32">
        <f>ROUND(VLOOKUP($B375,'3.ข้อมูลงบทดลองปัจจุบัน'!$A$5:$CL$846,8,0),2)</f>
        <v>0</v>
      </c>
      <c r="J375" s="32">
        <f>ROUND(VLOOKUP($B375,'3.ข้อมูลงบทดลองปัจจุบัน'!$A$5:$CL$846,9,0),2)</f>
        <v>0</v>
      </c>
      <c r="K375" s="32">
        <f>ROUND(VLOOKUP($B375,'3.ข้อมูลงบทดลองปัจจุบัน'!$A$5:$CL$846,10,0),2)</f>
        <v>0</v>
      </c>
      <c r="L375" s="32">
        <f>ROUND(VLOOKUP($B375,'3.ข้อมูลงบทดลองปัจจุบัน'!$A$5:$CL$846,11,0),2)</f>
        <v>0</v>
      </c>
      <c r="M375" s="32">
        <f>ROUND(VLOOKUP($B375,'3.ข้อมูลงบทดลองปัจจุบัน'!$A$5:$CL$846,12,0),2)</f>
        <v>0</v>
      </c>
      <c r="N375" s="32">
        <f>ROUND(VLOOKUP($B375,'3.ข้อมูลงบทดลองปัจจุบัน'!$A$5:$CL$846,13,0),2)</f>
        <v>0</v>
      </c>
      <c r="O375" s="32">
        <f>ROUND(VLOOKUP($B375,'3.ข้อมูลงบทดลองปัจจุบัน'!$A$5:$CL$846,14,0),2)</f>
        <v>0</v>
      </c>
      <c r="P375" s="32">
        <f>ROUND(VLOOKUP($B375,'3.ข้อมูลงบทดลองปัจจุบัน'!$A$5:$CL$846,15,0),2)</f>
        <v>0</v>
      </c>
      <c r="Q375" s="32">
        <f>ROUND(VLOOKUP($B375,'3.ข้อมูลงบทดลองปัจจุบัน'!$A$5:$CL$846,16,0),2)</f>
        <v>0</v>
      </c>
      <c r="R375" s="32">
        <f>ROUND(VLOOKUP($B375,'3.ข้อมูลงบทดลองปัจจุบัน'!$A$5:$CL$846,17,0),2)</f>
        <v>0</v>
      </c>
      <c r="S375" s="32">
        <f>ROUND(VLOOKUP($B375,'3.ข้อมูลงบทดลองปัจจุบัน'!$A$5:$CL$846,18,0),2)</f>
        <v>0</v>
      </c>
      <c r="T375" s="32">
        <f>ROUND(VLOOKUP($B375,'3.ข้อมูลงบทดลองปัจจุบัน'!$A$5:$CL$846,19,0),2)</f>
        <v>0</v>
      </c>
      <c r="U375" s="32">
        <f>ROUND(VLOOKUP($B375,'3.ข้อมูลงบทดลองปัจจุบัน'!$A$5:$CL$846,20,0),2)</f>
        <v>0</v>
      </c>
      <c r="V375" s="32">
        <f>ROUND(VLOOKUP($B375,'3.ข้อมูลงบทดลองปัจจุบัน'!$A$5:$CL$846,21,0),2)</f>
        <v>0</v>
      </c>
      <c r="W375" s="32">
        <f>ROUND(VLOOKUP($B375,'3.ข้อมูลงบทดลองปัจจุบัน'!$A$5:$CL$846,22,0),2)</f>
        <v>0</v>
      </c>
      <c r="X375" s="32">
        <f>ROUND(VLOOKUP($B375,'3.ข้อมูลงบทดลองปัจจุบัน'!$A$5:$CL$846,23,0),2)</f>
        <v>0</v>
      </c>
      <c r="Y375" s="32">
        <f>ROUND(VLOOKUP($B375,'3.ข้อมูลงบทดลองปัจจุบัน'!$A$5:$CL$846,24,0),2)</f>
        <v>0</v>
      </c>
      <c r="Z375" s="32">
        <f>ROUND(VLOOKUP($B375,'3.ข้อมูลงบทดลองปัจจุบัน'!$A$5:$CL$846,25,0),2)</f>
        <v>0</v>
      </c>
      <c r="AA375" s="32">
        <f>ROUND(VLOOKUP($B375,'3.ข้อมูลงบทดลองปัจจุบัน'!$A$5:$CL$846,26,0),2)</f>
        <v>0</v>
      </c>
      <c r="AB375" s="32">
        <f>ROUND(VLOOKUP($B375,'3.ข้อมูลงบทดลองปัจจุบัน'!$A$5:$CL$846,27,0),2)</f>
        <v>0</v>
      </c>
      <c r="AC375" s="32">
        <f>ROUND(VLOOKUP($B375,'3.ข้อมูลงบทดลองปัจจุบัน'!$A$5:$CL$846,28,0),2)</f>
        <v>0</v>
      </c>
      <c r="AD375" s="32">
        <f>ROUND(VLOOKUP($B375,'3.ข้อมูลงบทดลองปัจจุบัน'!$A$5:$CL$846,29,0),2)</f>
        <v>0</v>
      </c>
      <c r="AE375" s="32">
        <f>ROUND(VLOOKUP($B375,'3.ข้อมูลงบทดลองปัจจุบัน'!$A$5:$CL$846,30,0),2)</f>
        <v>0</v>
      </c>
      <c r="AF375" s="32">
        <f>ROUND(VLOOKUP($B375,'3.ข้อมูลงบทดลองปัจจุบัน'!$A$5:$CL$846,31,0),2)</f>
        <v>0</v>
      </c>
      <c r="AG375" s="32">
        <f>ROUND(VLOOKUP($B375,'3.ข้อมูลงบทดลองปัจจุบัน'!$A$5:$CL$846,32,0),2)</f>
        <v>0</v>
      </c>
      <c r="AH375" s="32">
        <f>ROUND(VLOOKUP($B375,'3.ข้อมูลงบทดลองปัจจุบัน'!$A$5:$CL$846,33,0),2)</f>
        <v>0</v>
      </c>
      <c r="AI375" s="32">
        <f>ROUND(VLOOKUP($B375,'3.ข้อมูลงบทดลองปัจจุบัน'!$A$5:$CL$846,34,0),2)</f>
        <v>0</v>
      </c>
      <c r="AJ375" s="32">
        <f>ROUND(VLOOKUP($B375,'3.ข้อมูลงบทดลองปัจจุบัน'!$A$5:$CL$846,35,0),2)</f>
        <v>0</v>
      </c>
      <c r="AK375" s="32">
        <f>ROUND(VLOOKUP($B375,'3.ข้อมูลงบทดลองปัจจุบัน'!$A$5:$CL$846,36,0),2)</f>
        <v>0</v>
      </c>
      <c r="AL375" s="32">
        <f>ROUND(VLOOKUP($B375,'3.ข้อมูลงบทดลองปัจจุบัน'!$A$5:$CL$846,37,0),2)</f>
        <v>0</v>
      </c>
      <c r="AM375" s="32">
        <f>ROUND(VLOOKUP($B375,'3.ข้อมูลงบทดลองปัจจุบัน'!$A$5:$CL$846,38,0),2)</f>
        <v>0</v>
      </c>
      <c r="AN375" s="32">
        <f>ROUND(VLOOKUP($B375,'3.ข้อมูลงบทดลองปัจจุบัน'!$A$5:$CL$846,39,0),2)</f>
        <v>0</v>
      </c>
      <c r="AO375" s="32">
        <f>ROUND(VLOOKUP($B375,'3.ข้อมูลงบทดลองปัจจุบัน'!$A$5:$CL$846,40,0),2)</f>
        <v>0</v>
      </c>
      <c r="AP375" s="32">
        <f>ROUND(VLOOKUP($B375,'3.ข้อมูลงบทดลองปัจจุบัน'!$A$5:$CL$846,41,0),2)</f>
        <v>0</v>
      </c>
      <c r="AQ375" s="32">
        <f>ROUND(VLOOKUP($B375,'3.ข้อมูลงบทดลองปัจจุบัน'!$A$5:$CL$846,42,0),2)</f>
        <v>0</v>
      </c>
      <c r="AR375" s="32">
        <f>ROUND(VLOOKUP($B375,'3.ข้อมูลงบทดลองปัจจุบัน'!$A$5:$CL$846,43,0),2)</f>
        <v>0</v>
      </c>
      <c r="AS375" s="32">
        <f>ROUND(VLOOKUP($B375,'3.ข้อมูลงบทดลองปัจจุบัน'!$A$5:$CL$846,44,0),2)</f>
        <v>0</v>
      </c>
      <c r="AT375" s="32">
        <f>ROUND(VLOOKUP($B375,'3.ข้อมูลงบทดลองปัจจุบัน'!$A$5:$CL$846,45,0),2)</f>
        <v>0</v>
      </c>
      <c r="AU375" s="32">
        <f>ROUND(VLOOKUP($B375,'3.ข้อมูลงบทดลองปัจจุบัน'!$A$5:$CL$846,46,0),2)</f>
        <v>0</v>
      </c>
      <c r="AV375" s="32">
        <f>ROUND(VLOOKUP($B375,'3.ข้อมูลงบทดลองปัจจุบัน'!$A$5:$CL$846,47,0),2)</f>
        <v>0</v>
      </c>
      <c r="AW375" s="32">
        <f>ROUND(VLOOKUP($B375,'3.ข้อมูลงบทดลองปัจจุบัน'!$A$5:$CL$846,48,0),2)</f>
        <v>0</v>
      </c>
      <c r="AX375" s="32">
        <f>ROUND(VLOOKUP($B375,'3.ข้อมูลงบทดลองปัจจุบัน'!$A$5:$CL$846,49,0),2)</f>
        <v>0</v>
      </c>
      <c r="AY375" s="32">
        <f>ROUND(VLOOKUP($B375,'3.ข้อมูลงบทดลองปัจจุบัน'!$A$5:$CL$846,50,0),2)</f>
        <v>0</v>
      </c>
      <c r="AZ375" s="32">
        <f>ROUND(VLOOKUP($B375,'3.ข้อมูลงบทดลองปัจจุบัน'!$A$5:$CL$846,51,0),2)</f>
        <v>0</v>
      </c>
      <c r="BA375" s="32">
        <f>ROUND(VLOOKUP($B375,'3.ข้อมูลงบทดลองปัจจุบัน'!$A$5:$CL$846,52,0),2)</f>
        <v>0</v>
      </c>
      <c r="BB375" s="32">
        <f>ROUND(VLOOKUP($B375,'3.ข้อมูลงบทดลองปัจจุบัน'!$A$5:$CL$846,53,0),2)</f>
        <v>0</v>
      </c>
      <c r="BC375" s="32">
        <f>ROUND(VLOOKUP($B375,'3.ข้อมูลงบทดลองปัจจุบัน'!$A$5:$CL$846,54,0),2)</f>
        <v>0</v>
      </c>
      <c r="BD375" s="32">
        <f>ROUND(VLOOKUP($B375,'3.ข้อมูลงบทดลองปัจจุบัน'!$A$5:$CL$846,55,0),2)</f>
        <v>0</v>
      </c>
      <c r="BE375" s="32">
        <f>ROUND(VLOOKUP($B375,'3.ข้อมูลงบทดลองปัจจุบัน'!$A$5:$CL$846,56,0),2)</f>
        <v>0</v>
      </c>
      <c r="BF375" s="32">
        <f>ROUND(VLOOKUP($B375,'3.ข้อมูลงบทดลองปัจจุบัน'!$A$5:$CL$846,57,0),2)</f>
        <v>0</v>
      </c>
      <c r="BG375" s="32">
        <f>ROUND(VLOOKUP($B375,'3.ข้อมูลงบทดลองปัจจุบัน'!$A$5:$CL$846,58,0),2)</f>
        <v>0</v>
      </c>
      <c r="BH375" s="32">
        <f>ROUND(VLOOKUP($B375,'3.ข้อมูลงบทดลองปัจจุบัน'!$A$5:$CL$846,59,0),2)</f>
        <v>0</v>
      </c>
      <c r="BI375" s="32">
        <f>ROUND(VLOOKUP($B375,'3.ข้อมูลงบทดลองปัจจุบัน'!$A$5:$CL$846,60,0),2)</f>
        <v>0</v>
      </c>
      <c r="BJ375" s="32">
        <f>ROUND(VLOOKUP($B375,'3.ข้อมูลงบทดลองปัจจุบัน'!$A$5:$CL$846,61,0),2)</f>
        <v>0</v>
      </c>
      <c r="BK375" s="32">
        <f>ROUND(VLOOKUP($B375,'3.ข้อมูลงบทดลองปัจจุบัน'!$A$5:$CL$846,62,0),2)</f>
        <v>0</v>
      </c>
      <c r="BL375" s="32">
        <f>ROUND(VLOOKUP($B375,'3.ข้อมูลงบทดลองปัจจุบัน'!$A$5:$CL$846,63,0),2)</f>
        <v>0</v>
      </c>
      <c r="BM375" s="32">
        <f>ROUND(VLOOKUP($B375,'3.ข้อมูลงบทดลองปัจจุบัน'!$A$5:$CL$846,64,0),2)</f>
        <v>0</v>
      </c>
      <c r="BN375" s="32">
        <f>ROUND(VLOOKUP($B375,'3.ข้อมูลงบทดลองปัจจุบัน'!$A$5:$CL$846,65,0),2)</f>
        <v>0</v>
      </c>
      <c r="BO375" s="32">
        <f>ROUND(VLOOKUP($B375,'3.ข้อมูลงบทดลองปัจจุบัน'!$A$5:$CL$846,66,0),2)</f>
        <v>0</v>
      </c>
      <c r="BP375" s="32">
        <f>ROUND(VLOOKUP($B375,'3.ข้อมูลงบทดลองปัจจุบัน'!$A$5:$CL$846,67,0),2)</f>
        <v>0</v>
      </c>
      <c r="BQ375" s="32">
        <f>ROUND(VLOOKUP($B375,'3.ข้อมูลงบทดลองปัจจุบัน'!$A$5:$CL$846,68,0),2)</f>
        <v>0</v>
      </c>
      <c r="BR375" s="32">
        <f>ROUND(VLOOKUP($B375,'3.ข้อมูลงบทดลองปัจจุบัน'!$A$5:$CL$846,69,0),2)</f>
        <v>0</v>
      </c>
      <c r="BS375" s="32">
        <f>ROUND(VLOOKUP($B375,'3.ข้อมูลงบทดลองปัจจุบัน'!$A$5:$CL$846,70,0),2)</f>
        <v>0</v>
      </c>
      <c r="BT375" s="32">
        <f>ROUND(VLOOKUP($B375,'3.ข้อมูลงบทดลองปัจจุบัน'!$A$5:$CL$846,71,0),2)</f>
        <v>0</v>
      </c>
      <c r="BU375" s="32">
        <f>ROUND(VLOOKUP($B375,'3.ข้อมูลงบทดลองปัจจุบัน'!$A$5:$CL$846,72,0),2)</f>
        <v>0</v>
      </c>
      <c r="BV375" s="32">
        <f>ROUND(VLOOKUP($B375,'3.ข้อมูลงบทดลองปัจจุบัน'!$A$5:$CL$846,73,0),2)</f>
        <v>0</v>
      </c>
      <c r="BW375" s="32">
        <f>ROUND(VLOOKUP($B375,'3.ข้อมูลงบทดลองปัจจุบัน'!$A$5:$CL$846,74,0),2)</f>
        <v>0</v>
      </c>
      <c r="BX375" s="32">
        <f>ROUND(VLOOKUP($B375,'3.ข้อมูลงบทดลองปัจจุบัน'!$A$5:$CL$846,75,0),2)</f>
        <v>0</v>
      </c>
      <c r="BY375" s="32">
        <f>ROUND(VLOOKUP($B375,'3.ข้อมูลงบทดลองปัจจุบัน'!$A$5:$CL$846,76,0),2)</f>
        <v>0</v>
      </c>
      <c r="BZ375" s="32">
        <f>ROUND(VLOOKUP($B375,'3.ข้อมูลงบทดลองปัจจุบัน'!$A$5:$CL$846,77,0),2)</f>
        <v>0</v>
      </c>
      <c r="CA375" s="32">
        <f>ROUND(VLOOKUP($B375,'3.ข้อมูลงบทดลองปัจจุบัน'!$A$5:$CL$846,78,0),2)</f>
        <v>0</v>
      </c>
      <c r="CB375" s="32">
        <f>ROUND(VLOOKUP($B375,'3.ข้อมูลงบทดลองปัจจุบัน'!$A$5:$CL$846,79,0),2)</f>
        <v>0</v>
      </c>
      <c r="CC375" s="32">
        <f>ROUND(VLOOKUP($B375,'3.ข้อมูลงบทดลองปัจจุบัน'!$A$5:$CL$846,80,0),2)</f>
        <v>0</v>
      </c>
      <c r="CD375" s="32">
        <f>ROUND(VLOOKUP($B375,'3.ข้อมูลงบทดลองปัจจุบัน'!$A$5:$CL$846,81,0),2)</f>
        <v>0</v>
      </c>
      <c r="CE375" s="32">
        <f>ROUND(VLOOKUP($B375,'3.ข้อมูลงบทดลองปัจจุบัน'!$A$5:$CL$846,82,0),2)</f>
        <v>0</v>
      </c>
      <c r="CF375" s="32">
        <f>ROUND(VLOOKUP($B375,'3.ข้อมูลงบทดลองปัจจุบัน'!$A$5:$CL$846,83,0),2)</f>
        <v>0</v>
      </c>
      <c r="CG375" s="32">
        <f>ROUND(VLOOKUP($B375,'3.ข้อมูลงบทดลองปัจจุบัน'!$A$5:$CL$846,84,0),2)</f>
        <v>0</v>
      </c>
      <c r="CH375" s="32">
        <f>ROUND(VLOOKUP($B375,'3.ข้อมูลงบทดลองปัจจุบัน'!$A$5:$CL$846,85,0),2)</f>
        <v>0</v>
      </c>
      <c r="CI375" s="32">
        <f>ROUND(VLOOKUP($B375,'3.ข้อมูลงบทดลองปัจจุบัน'!$A$5:$CL$846,86,0),2)</f>
        <v>0</v>
      </c>
      <c r="CJ375" s="32">
        <f>ROUND(VLOOKUP($B375,'3.ข้อมูลงบทดลองปัจจุบัน'!$A$5:$CL$846,87,0),2)</f>
        <v>0</v>
      </c>
      <c r="CK375" s="32">
        <f>ROUND(VLOOKUP($B375,'3.ข้อมูลงบทดลองปัจจุบัน'!$A$5:$CL$846,88,0),2)</f>
        <v>0</v>
      </c>
      <c r="CL375" s="32">
        <f>ROUND(VLOOKUP($B375,'3.ข้อมูลงบทดลองปัจจุบัน'!$A$5:$CL$846,89,0),2)</f>
        <v>0</v>
      </c>
      <c r="CM375" s="32">
        <f>ROUND(VLOOKUP($B375,'3.ข้อมูลงบทดลองปัจจุบัน'!$A$5:$CL$846,90,0),2)</f>
        <v>0</v>
      </c>
    </row>
    <row r="376" spans="1:91" x14ac:dyDescent="0.7">
      <c r="A376" s="118" t="s">
        <v>2332</v>
      </c>
      <c r="B376" s="101" t="s">
        <v>2026</v>
      </c>
      <c r="C376" s="100" t="s">
        <v>2291</v>
      </c>
      <c r="D376" s="32">
        <f>ROUND(VLOOKUP($B376,'3.ข้อมูลงบทดลองปัจจุบัน'!$A$5:$CL$846,3,0),2)</f>
        <v>0</v>
      </c>
      <c r="E376" s="32">
        <f>ROUND(VLOOKUP($B376,'3.ข้อมูลงบทดลองปัจจุบัน'!$A$5:$CL$846,4,0),2)</f>
        <v>0</v>
      </c>
      <c r="F376" s="32">
        <f>ROUND(VLOOKUP($B376,'3.ข้อมูลงบทดลองปัจจุบัน'!$A$5:$CL$846,5,0),2)</f>
        <v>0</v>
      </c>
      <c r="G376" s="32">
        <f>ROUND(VLOOKUP($B376,'3.ข้อมูลงบทดลองปัจจุบัน'!$A$5:$CL$846,6,0),2)</f>
        <v>0</v>
      </c>
      <c r="H376" s="32">
        <f>ROUND(VLOOKUP($B376,'3.ข้อมูลงบทดลองปัจจุบัน'!$A$5:$CL$846,7,0),2)</f>
        <v>0</v>
      </c>
      <c r="I376" s="32">
        <f>ROUND(VLOOKUP($B376,'3.ข้อมูลงบทดลองปัจจุบัน'!$A$5:$CL$846,8,0),2)</f>
        <v>0</v>
      </c>
      <c r="J376" s="32">
        <f>ROUND(VLOOKUP($B376,'3.ข้อมูลงบทดลองปัจจุบัน'!$A$5:$CL$846,9,0),2)</f>
        <v>0</v>
      </c>
      <c r="K376" s="32">
        <f>ROUND(VLOOKUP($B376,'3.ข้อมูลงบทดลองปัจจุบัน'!$A$5:$CL$846,10,0),2)</f>
        <v>0</v>
      </c>
      <c r="L376" s="32">
        <f>ROUND(VLOOKUP($B376,'3.ข้อมูลงบทดลองปัจจุบัน'!$A$5:$CL$846,11,0),2)</f>
        <v>0</v>
      </c>
      <c r="M376" s="32">
        <f>ROUND(VLOOKUP($B376,'3.ข้อมูลงบทดลองปัจจุบัน'!$A$5:$CL$846,12,0),2)</f>
        <v>0</v>
      </c>
      <c r="N376" s="32">
        <f>ROUND(VLOOKUP($B376,'3.ข้อมูลงบทดลองปัจจุบัน'!$A$5:$CL$846,13,0),2)</f>
        <v>0</v>
      </c>
      <c r="O376" s="32">
        <f>ROUND(VLOOKUP($B376,'3.ข้อมูลงบทดลองปัจจุบัน'!$A$5:$CL$846,14,0),2)</f>
        <v>0</v>
      </c>
      <c r="P376" s="32">
        <f>ROUND(VLOOKUP($B376,'3.ข้อมูลงบทดลองปัจจุบัน'!$A$5:$CL$846,15,0),2)</f>
        <v>0</v>
      </c>
      <c r="Q376" s="32">
        <f>ROUND(VLOOKUP($B376,'3.ข้อมูลงบทดลองปัจจุบัน'!$A$5:$CL$846,16,0),2)</f>
        <v>0</v>
      </c>
      <c r="R376" s="32">
        <f>ROUND(VLOOKUP($B376,'3.ข้อมูลงบทดลองปัจจุบัน'!$A$5:$CL$846,17,0),2)</f>
        <v>0</v>
      </c>
      <c r="S376" s="32">
        <f>ROUND(VLOOKUP($B376,'3.ข้อมูลงบทดลองปัจจุบัน'!$A$5:$CL$846,18,0),2)</f>
        <v>0</v>
      </c>
      <c r="T376" s="32">
        <f>ROUND(VLOOKUP($B376,'3.ข้อมูลงบทดลองปัจจุบัน'!$A$5:$CL$846,19,0),2)</f>
        <v>0</v>
      </c>
      <c r="U376" s="32">
        <f>ROUND(VLOOKUP($B376,'3.ข้อมูลงบทดลองปัจจุบัน'!$A$5:$CL$846,20,0),2)</f>
        <v>0</v>
      </c>
      <c r="V376" s="32">
        <f>ROUND(VLOOKUP($B376,'3.ข้อมูลงบทดลองปัจจุบัน'!$A$5:$CL$846,21,0),2)</f>
        <v>0</v>
      </c>
      <c r="W376" s="32">
        <f>ROUND(VLOOKUP($B376,'3.ข้อมูลงบทดลองปัจจุบัน'!$A$5:$CL$846,22,0),2)</f>
        <v>0</v>
      </c>
      <c r="X376" s="32">
        <f>ROUND(VLOOKUP($B376,'3.ข้อมูลงบทดลองปัจจุบัน'!$A$5:$CL$846,23,0),2)</f>
        <v>0</v>
      </c>
      <c r="Y376" s="32">
        <f>ROUND(VLOOKUP($B376,'3.ข้อมูลงบทดลองปัจจุบัน'!$A$5:$CL$846,24,0),2)</f>
        <v>0</v>
      </c>
      <c r="Z376" s="32">
        <f>ROUND(VLOOKUP($B376,'3.ข้อมูลงบทดลองปัจจุบัน'!$A$5:$CL$846,25,0),2)</f>
        <v>0</v>
      </c>
      <c r="AA376" s="32">
        <f>ROUND(VLOOKUP($B376,'3.ข้อมูลงบทดลองปัจจุบัน'!$A$5:$CL$846,26,0),2)</f>
        <v>0</v>
      </c>
      <c r="AB376" s="32">
        <f>ROUND(VLOOKUP($B376,'3.ข้อมูลงบทดลองปัจจุบัน'!$A$5:$CL$846,27,0),2)</f>
        <v>0</v>
      </c>
      <c r="AC376" s="32">
        <f>ROUND(VLOOKUP($B376,'3.ข้อมูลงบทดลองปัจจุบัน'!$A$5:$CL$846,28,0),2)</f>
        <v>0</v>
      </c>
      <c r="AD376" s="32">
        <f>ROUND(VLOOKUP($B376,'3.ข้อมูลงบทดลองปัจจุบัน'!$A$5:$CL$846,29,0),2)</f>
        <v>0</v>
      </c>
      <c r="AE376" s="32">
        <f>ROUND(VLOOKUP($B376,'3.ข้อมูลงบทดลองปัจจุบัน'!$A$5:$CL$846,30,0),2)</f>
        <v>0</v>
      </c>
      <c r="AF376" s="32">
        <f>ROUND(VLOOKUP($B376,'3.ข้อมูลงบทดลองปัจจุบัน'!$A$5:$CL$846,31,0),2)</f>
        <v>0</v>
      </c>
      <c r="AG376" s="32">
        <f>ROUND(VLOOKUP($B376,'3.ข้อมูลงบทดลองปัจจุบัน'!$A$5:$CL$846,32,0),2)</f>
        <v>0</v>
      </c>
      <c r="AH376" s="32">
        <f>ROUND(VLOOKUP($B376,'3.ข้อมูลงบทดลองปัจจุบัน'!$A$5:$CL$846,33,0),2)</f>
        <v>0</v>
      </c>
      <c r="AI376" s="32">
        <f>ROUND(VLOOKUP($B376,'3.ข้อมูลงบทดลองปัจจุบัน'!$A$5:$CL$846,34,0),2)</f>
        <v>0</v>
      </c>
      <c r="AJ376" s="32">
        <f>ROUND(VLOOKUP($B376,'3.ข้อมูลงบทดลองปัจจุบัน'!$A$5:$CL$846,35,0),2)</f>
        <v>0</v>
      </c>
      <c r="AK376" s="32">
        <f>ROUND(VLOOKUP($B376,'3.ข้อมูลงบทดลองปัจจุบัน'!$A$5:$CL$846,36,0),2)</f>
        <v>0</v>
      </c>
      <c r="AL376" s="32">
        <f>ROUND(VLOOKUP($B376,'3.ข้อมูลงบทดลองปัจจุบัน'!$A$5:$CL$846,37,0),2)</f>
        <v>0</v>
      </c>
      <c r="AM376" s="32">
        <f>ROUND(VLOOKUP($B376,'3.ข้อมูลงบทดลองปัจจุบัน'!$A$5:$CL$846,38,0),2)</f>
        <v>0</v>
      </c>
      <c r="AN376" s="32">
        <f>ROUND(VLOOKUP($B376,'3.ข้อมูลงบทดลองปัจจุบัน'!$A$5:$CL$846,39,0),2)</f>
        <v>0</v>
      </c>
      <c r="AO376" s="32">
        <f>ROUND(VLOOKUP($B376,'3.ข้อมูลงบทดลองปัจจุบัน'!$A$5:$CL$846,40,0),2)</f>
        <v>0</v>
      </c>
      <c r="AP376" s="32">
        <f>ROUND(VLOOKUP($B376,'3.ข้อมูลงบทดลองปัจจุบัน'!$A$5:$CL$846,41,0),2)</f>
        <v>0</v>
      </c>
      <c r="AQ376" s="32">
        <f>ROUND(VLOOKUP($B376,'3.ข้อมูลงบทดลองปัจจุบัน'!$A$5:$CL$846,42,0),2)</f>
        <v>0</v>
      </c>
      <c r="AR376" s="32">
        <f>ROUND(VLOOKUP($B376,'3.ข้อมูลงบทดลองปัจจุบัน'!$A$5:$CL$846,43,0),2)</f>
        <v>0</v>
      </c>
      <c r="AS376" s="32">
        <f>ROUND(VLOOKUP($B376,'3.ข้อมูลงบทดลองปัจจุบัน'!$A$5:$CL$846,44,0),2)</f>
        <v>0</v>
      </c>
      <c r="AT376" s="32">
        <f>ROUND(VLOOKUP($B376,'3.ข้อมูลงบทดลองปัจจุบัน'!$A$5:$CL$846,45,0),2)</f>
        <v>0</v>
      </c>
      <c r="AU376" s="32">
        <f>ROUND(VLOOKUP($B376,'3.ข้อมูลงบทดลองปัจจุบัน'!$A$5:$CL$846,46,0),2)</f>
        <v>0</v>
      </c>
      <c r="AV376" s="32">
        <f>ROUND(VLOOKUP($B376,'3.ข้อมูลงบทดลองปัจจุบัน'!$A$5:$CL$846,47,0),2)</f>
        <v>0</v>
      </c>
      <c r="AW376" s="32">
        <f>ROUND(VLOOKUP($B376,'3.ข้อมูลงบทดลองปัจจุบัน'!$A$5:$CL$846,48,0),2)</f>
        <v>0</v>
      </c>
      <c r="AX376" s="32">
        <f>ROUND(VLOOKUP($B376,'3.ข้อมูลงบทดลองปัจจุบัน'!$A$5:$CL$846,49,0),2)</f>
        <v>0</v>
      </c>
      <c r="AY376" s="32">
        <f>ROUND(VLOOKUP($B376,'3.ข้อมูลงบทดลองปัจจุบัน'!$A$5:$CL$846,50,0),2)</f>
        <v>0</v>
      </c>
      <c r="AZ376" s="32">
        <f>ROUND(VLOOKUP($B376,'3.ข้อมูลงบทดลองปัจจุบัน'!$A$5:$CL$846,51,0),2)</f>
        <v>0</v>
      </c>
      <c r="BA376" s="32">
        <f>ROUND(VLOOKUP($B376,'3.ข้อมูลงบทดลองปัจจุบัน'!$A$5:$CL$846,52,0),2)</f>
        <v>0</v>
      </c>
      <c r="BB376" s="32">
        <f>ROUND(VLOOKUP($B376,'3.ข้อมูลงบทดลองปัจจุบัน'!$A$5:$CL$846,53,0),2)</f>
        <v>0</v>
      </c>
      <c r="BC376" s="32">
        <f>ROUND(VLOOKUP($B376,'3.ข้อมูลงบทดลองปัจจุบัน'!$A$5:$CL$846,54,0),2)</f>
        <v>0</v>
      </c>
      <c r="BD376" s="32">
        <f>ROUND(VLOOKUP($B376,'3.ข้อมูลงบทดลองปัจจุบัน'!$A$5:$CL$846,55,0),2)</f>
        <v>0</v>
      </c>
      <c r="BE376" s="32">
        <f>ROUND(VLOOKUP($B376,'3.ข้อมูลงบทดลองปัจจุบัน'!$A$5:$CL$846,56,0),2)</f>
        <v>0</v>
      </c>
      <c r="BF376" s="32">
        <f>ROUND(VLOOKUP($B376,'3.ข้อมูลงบทดลองปัจจุบัน'!$A$5:$CL$846,57,0),2)</f>
        <v>0</v>
      </c>
      <c r="BG376" s="32">
        <f>ROUND(VLOOKUP($B376,'3.ข้อมูลงบทดลองปัจจุบัน'!$A$5:$CL$846,58,0),2)</f>
        <v>0</v>
      </c>
      <c r="BH376" s="32">
        <f>ROUND(VLOOKUP($B376,'3.ข้อมูลงบทดลองปัจจุบัน'!$A$5:$CL$846,59,0),2)</f>
        <v>0</v>
      </c>
      <c r="BI376" s="32">
        <f>ROUND(VLOOKUP($B376,'3.ข้อมูลงบทดลองปัจจุบัน'!$A$5:$CL$846,60,0),2)</f>
        <v>0</v>
      </c>
      <c r="BJ376" s="32">
        <f>ROUND(VLOOKUP($B376,'3.ข้อมูลงบทดลองปัจจุบัน'!$A$5:$CL$846,61,0),2)</f>
        <v>0</v>
      </c>
      <c r="BK376" s="32">
        <f>ROUND(VLOOKUP($B376,'3.ข้อมูลงบทดลองปัจจุบัน'!$A$5:$CL$846,62,0),2)</f>
        <v>0</v>
      </c>
      <c r="BL376" s="32">
        <f>ROUND(VLOOKUP($B376,'3.ข้อมูลงบทดลองปัจจุบัน'!$A$5:$CL$846,63,0),2)</f>
        <v>0</v>
      </c>
      <c r="BM376" s="32">
        <f>ROUND(VLOOKUP($B376,'3.ข้อมูลงบทดลองปัจจุบัน'!$A$5:$CL$846,64,0),2)</f>
        <v>0</v>
      </c>
      <c r="BN376" s="32">
        <f>ROUND(VLOOKUP($B376,'3.ข้อมูลงบทดลองปัจจุบัน'!$A$5:$CL$846,65,0),2)</f>
        <v>0</v>
      </c>
      <c r="BO376" s="32">
        <f>ROUND(VLOOKUP($B376,'3.ข้อมูลงบทดลองปัจจุบัน'!$A$5:$CL$846,66,0),2)</f>
        <v>0</v>
      </c>
      <c r="BP376" s="32">
        <f>ROUND(VLOOKUP($B376,'3.ข้อมูลงบทดลองปัจจุบัน'!$A$5:$CL$846,67,0),2)</f>
        <v>0</v>
      </c>
      <c r="BQ376" s="32">
        <f>ROUND(VLOOKUP($B376,'3.ข้อมูลงบทดลองปัจจุบัน'!$A$5:$CL$846,68,0),2)</f>
        <v>0</v>
      </c>
      <c r="BR376" s="32">
        <f>ROUND(VLOOKUP($B376,'3.ข้อมูลงบทดลองปัจจุบัน'!$A$5:$CL$846,69,0),2)</f>
        <v>0</v>
      </c>
      <c r="BS376" s="32">
        <f>ROUND(VLOOKUP($B376,'3.ข้อมูลงบทดลองปัจจุบัน'!$A$5:$CL$846,70,0),2)</f>
        <v>10000</v>
      </c>
      <c r="BT376" s="32">
        <f>ROUND(VLOOKUP($B376,'3.ข้อมูลงบทดลองปัจจุบัน'!$A$5:$CL$846,71,0),2)</f>
        <v>0</v>
      </c>
      <c r="BU376" s="32">
        <f>ROUND(VLOOKUP($B376,'3.ข้อมูลงบทดลองปัจจุบัน'!$A$5:$CL$846,72,0),2)</f>
        <v>0</v>
      </c>
      <c r="BV376" s="32">
        <f>ROUND(VLOOKUP($B376,'3.ข้อมูลงบทดลองปัจจุบัน'!$A$5:$CL$846,73,0),2)</f>
        <v>0</v>
      </c>
      <c r="BW376" s="32">
        <f>ROUND(VLOOKUP($B376,'3.ข้อมูลงบทดลองปัจจุบัน'!$A$5:$CL$846,74,0),2)</f>
        <v>0</v>
      </c>
      <c r="BX376" s="32">
        <f>ROUND(VLOOKUP($B376,'3.ข้อมูลงบทดลองปัจจุบัน'!$A$5:$CL$846,75,0),2)</f>
        <v>0</v>
      </c>
      <c r="BY376" s="32">
        <f>ROUND(VLOOKUP($B376,'3.ข้อมูลงบทดลองปัจจุบัน'!$A$5:$CL$846,76,0),2)</f>
        <v>0</v>
      </c>
      <c r="BZ376" s="32">
        <f>ROUND(VLOOKUP($B376,'3.ข้อมูลงบทดลองปัจจุบัน'!$A$5:$CL$846,77,0),2)</f>
        <v>0</v>
      </c>
      <c r="CA376" s="32">
        <f>ROUND(VLOOKUP($B376,'3.ข้อมูลงบทดลองปัจจุบัน'!$A$5:$CL$846,78,0),2)</f>
        <v>0</v>
      </c>
      <c r="CB376" s="32">
        <f>ROUND(VLOOKUP($B376,'3.ข้อมูลงบทดลองปัจจุบัน'!$A$5:$CL$846,79,0),2)</f>
        <v>0</v>
      </c>
      <c r="CC376" s="32">
        <f>ROUND(VLOOKUP($B376,'3.ข้อมูลงบทดลองปัจจุบัน'!$A$5:$CL$846,80,0),2)</f>
        <v>0</v>
      </c>
      <c r="CD376" s="32">
        <f>ROUND(VLOOKUP($B376,'3.ข้อมูลงบทดลองปัจจุบัน'!$A$5:$CL$846,81,0),2)</f>
        <v>0</v>
      </c>
      <c r="CE376" s="32">
        <f>ROUND(VLOOKUP($B376,'3.ข้อมูลงบทดลองปัจจุบัน'!$A$5:$CL$846,82,0),2)</f>
        <v>0</v>
      </c>
      <c r="CF376" s="32">
        <f>ROUND(VLOOKUP($B376,'3.ข้อมูลงบทดลองปัจจุบัน'!$A$5:$CL$846,83,0),2)</f>
        <v>0</v>
      </c>
      <c r="CG376" s="32">
        <f>ROUND(VLOOKUP($B376,'3.ข้อมูลงบทดลองปัจจุบัน'!$A$5:$CL$846,84,0),2)</f>
        <v>0</v>
      </c>
      <c r="CH376" s="32">
        <f>ROUND(VLOOKUP($B376,'3.ข้อมูลงบทดลองปัจจุบัน'!$A$5:$CL$846,85,0),2)</f>
        <v>0</v>
      </c>
      <c r="CI376" s="32">
        <f>ROUND(VLOOKUP($B376,'3.ข้อมูลงบทดลองปัจจุบัน'!$A$5:$CL$846,86,0),2)</f>
        <v>0</v>
      </c>
      <c r="CJ376" s="32">
        <f>ROUND(VLOOKUP($B376,'3.ข้อมูลงบทดลองปัจจุบัน'!$A$5:$CL$846,87,0),2)</f>
        <v>0</v>
      </c>
      <c r="CK376" s="32">
        <f>ROUND(VLOOKUP($B376,'3.ข้อมูลงบทดลองปัจจุบัน'!$A$5:$CL$846,88,0),2)</f>
        <v>0</v>
      </c>
      <c r="CL376" s="32">
        <f>ROUND(VLOOKUP($B376,'3.ข้อมูลงบทดลองปัจจุบัน'!$A$5:$CL$846,89,0),2)</f>
        <v>0</v>
      </c>
      <c r="CM376" s="32">
        <f>ROUND(VLOOKUP($B376,'3.ข้อมูลงบทดลองปัจจุบัน'!$A$5:$CL$846,90,0),2)</f>
        <v>0</v>
      </c>
    </row>
    <row r="377" spans="1:91" x14ac:dyDescent="0.7">
      <c r="A377" s="118" t="s">
        <v>2332</v>
      </c>
      <c r="B377" s="101" t="s">
        <v>2094</v>
      </c>
      <c r="C377" s="100" t="s">
        <v>739</v>
      </c>
      <c r="D377" s="32">
        <f>ROUND(VLOOKUP($B377,'3.ข้อมูลงบทดลองปัจจุบัน'!$A$5:$CL$846,3,0),2)</f>
        <v>0</v>
      </c>
      <c r="E377" s="32">
        <f>ROUND(VLOOKUP($B377,'3.ข้อมูลงบทดลองปัจจุบัน'!$A$5:$CL$846,4,0),2)</f>
        <v>0</v>
      </c>
      <c r="F377" s="32">
        <f>ROUND(VLOOKUP($B377,'3.ข้อมูลงบทดลองปัจจุบัน'!$A$5:$CL$846,5,0),2)</f>
        <v>0</v>
      </c>
      <c r="G377" s="32">
        <f>ROUND(VLOOKUP($B377,'3.ข้อมูลงบทดลองปัจจุบัน'!$A$5:$CL$846,6,0),2)</f>
        <v>0</v>
      </c>
      <c r="H377" s="32">
        <f>ROUND(VLOOKUP($B377,'3.ข้อมูลงบทดลองปัจจุบัน'!$A$5:$CL$846,7,0),2)</f>
        <v>0</v>
      </c>
      <c r="I377" s="32">
        <f>ROUND(VLOOKUP($B377,'3.ข้อมูลงบทดลองปัจจุบัน'!$A$5:$CL$846,8,0),2)</f>
        <v>0</v>
      </c>
      <c r="J377" s="32">
        <f>ROUND(VLOOKUP($B377,'3.ข้อมูลงบทดลองปัจจุบัน'!$A$5:$CL$846,9,0),2)</f>
        <v>0</v>
      </c>
      <c r="K377" s="32">
        <f>ROUND(VLOOKUP($B377,'3.ข้อมูลงบทดลองปัจจุบัน'!$A$5:$CL$846,10,0),2)</f>
        <v>0</v>
      </c>
      <c r="L377" s="32">
        <f>ROUND(VLOOKUP($B377,'3.ข้อมูลงบทดลองปัจจุบัน'!$A$5:$CL$846,11,0),2)</f>
        <v>0</v>
      </c>
      <c r="M377" s="32">
        <f>ROUND(VLOOKUP($B377,'3.ข้อมูลงบทดลองปัจจุบัน'!$A$5:$CL$846,12,0),2)</f>
        <v>0</v>
      </c>
      <c r="N377" s="32">
        <f>ROUND(VLOOKUP($B377,'3.ข้อมูลงบทดลองปัจจุบัน'!$A$5:$CL$846,13,0),2)</f>
        <v>0</v>
      </c>
      <c r="O377" s="32">
        <f>ROUND(VLOOKUP($B377,'3.ข้อมูลงบทดลองปัจจุบัน'!$A$5:$CL$846,14,0),2)</f>
        <v>0</v>
      </c>
      <c r="P377" s="32">
        <f>ROUND(VLOOKUP($B377,'3.ข้อมูลงบทดลองปัจจุบัน'!$A$5:$CL$846,15,0),2)</f>
        <v>288448.44</v>
      </c>
      <c r="Q377" s="32">
        <f>ROUND(VLOOKUP($B377,'3.ข้อมูลงบทดลองปัจจุบัน'!$A$5:$CL$846,16,0),2)</f>
        <v>0</v>
      </c>
      <c r="R377" s="32">
        <f>ROUND(VLOOKUP($B377,'3.ข้อมูลงบทดลองปัจจุบัน'!$A$5:$CL$846,17,0),2)</f>
        <v>0</v>
      </c>
      <c r="S377" s="32">
        <f>ROUND(VLOOKUP($B377,'3.ข้อมูลงบทดลองปัจจุบัน'!$A$5:$CL$846,18,0),2)</f>
        <v>0</v>
      </c>
      <c r="T377" s="32">
        <f>ROUND(VLOOKUP($B377,'3.ข้อมูลงบทดลองปัจจุบัน'!$A$5:$CL$846,19,0),2)</f>
        <v>0</v>
      </c>
      <c r="U377" s="32">
        <f>ROUND(VLOOKUP($B377,'3.ข้อมูลงบทดลองปัจจุบัน'!$A$5:$CL$846,20,0),2)</f>
        <v>0</v>
      </c>
      <c r="V377" s="32">
        <f>ROUND(VLOOKUP($B377,'3.ข้อมูลงบทดลองปัจจุบัน'!$A$5:$CL$846,21,0),2)</f>
        <v>0</v>
      </c>
      <c r="W377" s="32">
        <f>ROUND(VLOOKUP($B377,'3.ข้อมูลงบทดลองปัจจุบัน'!$A$5:$CL$846,22,0),2)</f>
        <v>0</v>
      </c>
      <c r="X377" s="32">
        <f>ROUND(VLOOKUP($B377,'3.ข้อมูลงบทดลองปัจจุบัน'!$A$5:$CL$846,23,0),2)</f>
        <v>2113804.7599999998</v>
      </c>
      <c r="Y377" s="32">
        <f>ROUND(VLOOKUP($B377,'3.ข้อมูลงบทดลองปัจจุบัน'!$A$5:$CL$846,24,0),2)</f>
        <v>0</v>
      </c>
      <c r="Z377" s="32">
        <f>ROUND(VLOOKUP($B377,'3.ข้อมูลงบทดลองปัจจุบัน'!$A$5:$CL$846,25,0),2)</f>
        <v>0</v>
      </c>
      <c r="AA377" s="32">
        <f>ROUND(VLOOKUP($B377,'3.ข้อมูลงบทดลองปัจจุบัน'!$A$5:$CL$846,26,0),2)</f>
        <v>0</v>
      </c>
      <c r="AB377" s="32">
        <f>ROUND(VLOOKUP($B377,'3.ข้อมูลงบทดลองปัจจุบัน'!$A$5:$CL$846,27,0),2)</f>
        <v>0</v>
      </c>
      <c r="AC377" s="32">
        <f>ROUND(VLOOKUP($B377,'3.ข้อมูลงบทดลองปัจจุบัน'!$A$5:$CL$846,28,0),2)</f>
        <v>0</v>
      </c>
      <c r="AD377" s="32">
        <f>ROUND(VLOOKUP($B377,'3.ข้อมูลงบทดลองปัจจุบัน'!$A$5:$CL$846,29,0),2)</f>
        <v>0</v>
      </c>
      <c r="AE377" s="32">
        <f>ROUND(VLOOKUP($B377,'3.ข้อมูลงบทดลองปัจจุบัน'!$A$5:$CL$846,30,0),2)</f>
        <v>0</v>
      </c>
      <c r="AF377" s="32">
        <f>ROUND(VLOOKUP($B377,'3.ข้อมูลงบทดลองปัจจุบัน'!$A$5:$CL$846,31,0),2)</f>
        <v>0</v>
      </c>
      <c r="AG377" s="32">
        <f>ROUND(VLOOKUP($B377,'3.ข้อมูลงบทดลองปัจจุบัน'!$A$5:$CL$846,32,0),2)</f>
        <v>0</v>
      </c>
      <c r="AH377" s="32">
        <f>ROUND(VLOOKUP($B377,'3.ข้อมูลงบทดลองปัจจุบัน'!$A$5:$CL$846,33,0),2)</f>
        <v>0</v>
      </c>
      <c r="AI377" s="32">
        <f>ROUND(VLOOKUP($B377,'3.ข้อมูลงบทดลองปัจจุบัน'!$A$5:$CL$846,34,0),2)</f>
        <v>0</v>
      </c>
      <c r="AJ377" s="32">
        <f>ROUND(VLOOKUP($B377,'3.ข้อมูลงบทดลองปัจจุบัน'!$A$5:$CL$846,35,0),2)</f>
        <v>0</v>
      </c>
      <c r="AK377" s="32">
        <f>ROUND(VLOOKUP($B377,'3.ข้อมูลงบทดลองปัจจุบัน'!$A$5:$CL$846,36,0),2)</f>
        <v>0</v>
      </c>
      <c r="AL377" s="32">
        <f>ROUND(VLOOKUP($B377,'3.ข้อมูลงบทดลองปัจจุบัน'!$A$5:$CL$846,37,0),2)</f>
        <v>58516.58</v>
      </c>
      <c r="AM377" s="32">
        <f>ROUND(VLOOKUP($B377,'3.ข้อมูลงบทดลองปัจจุบัน'!$A$5:$CL$846,38,0),2)</f>
        <v>0</v>
      </c>
      <c r="AN377" s="32">
        <f>ROUND(VLOOKUP($B377,'3.ข้อมูลงบทดลองปัจจุบัน'!$A$5:$CL$846,39,0),2)</f>
        <v>0</v>
      </c>
      <c r="AO377" s="32">
        <f>ROUND(VLOOKUP($B377,'3.ข้อมูลงบทดลองปัจจุบัน'!$A$5:$CL$846,40,0),2)</f>
        <v>0</v>
      </c>
      <c r="AP377" s="32">
        <f>ROUND(VLOOKUP($B377,'3.ข้อมูลงบทดลองปัจจุบัน'!$A$5:$CL$846,41,0),2)</f>
        <v>0</v>
      </c>
      <c r="AQ377" s="32">
        <f>ROUND(VLOOKUP($B377,'3.ข้อมูลงบทดลองปัจจุบัน'!$A$5:$CL$846,42,0),2)</f>
        <v>0</v>
      </c>
      <c r="AR377" s="32">
        <f>ROUND(VLOOKUP($B377,'3.ข้อมูลงบทดลองปัจจุบัน'!$A$5:$CL$846,43,0),2)</f>
        <v>0</v>
      </c>
      <c r="AS377" s="32">
        <f>ROUND(VLOOKUP($B377,'3.ข้อมูลงบทดลองปัจจุบัน'!$A$5:$CL$846,44,0),2)</f>
        <v>0</v>
      </c>
      <c r="AT377" s="32">
        <f>ROUND(VLOOKUP($B377,'3.ข้อมูลงบทดลองปัจจุบัน'!$A$5:$CL$846,45,0),2)</f>
        <v>0</v>
      </c>
      <c r="AU377" s="32">
        <f>ROUND(VLOOKUP($B377,'3.ข้อมูลงบทดลองปัจจุบัน'!$A$5:$CL$846,46,0),2)</f>
        <v>0</v>
      </c>
      <c r="AV377" s="32">
        <f>ROUND(VLOOKUP($B377,'3.ข้อมูลงบทดลองปัจจุบัน'!$A$5:$CL$846,47,0),2)</f>
        <v>0</v>
      </c>
      <c r="AW377" s="32">
        <f>ROUND(VLOOKUP($B377,'3.ข้อมูลงบทดลองปัจจุบัน'!$A$5:$CL$846,48,0),2)</f>
        <v>0</v>
      </c>
      <c r="AX377" s="32">
        <f>ROUND(VLOOKUP($B377,'3.ข้อมูลงบทดลองปัจจุบัน'!$A$5:$CL$846,49,0),2)</f>
        <v>0</v>
      </c>
      <c r="AY377" s="32">
        <f>ROUND(VLOOKUP($B377,'3.ข้อมูลงบทดลองปัจจุบัน'!$A$5:$CL$846,50,0),2)</f>
        <v>0</v>
      </c>
      <c r="AZ377" s="32">
        <f>ROUND(VLOOKUP($B377,'3.ข้อมูลงบทดลองปัจจุบัน'!$A$5:$CL$846,51,0),2)</f>
        <v>0</v>
      </c>
      <c r="BA377" s="32">
        <f>ROUND(VLOOKUP($B377,'3.ข้อมูลงบทดลองปัจจุบัน'!$A$5:$CL$846,52,0),2)</f>
        <v>0</v>
      </c>
      <c r="BB377" s="32">
        <f>ROUND(VLOOKUP($B377,'3.ข้อมูลงบทดลองปัจจุบัน'!$A$5:$CL$846,53,0),2)</f>
        <v>0</v>
      </c>
      <c r="BC377" s="32">
        <f>ROUND(VLOOKUP($B377,'3.ข้อมูลงบทดลองปัจจุบัน'!$A$5:$CL$846,54,0),2)</f>
        <v>0</v>
      </c>
      <c r="BD377" s="32">
        <f>ROUND(VLOOKUP($B377,'3.ข้อมูลงบทดลองปัจจุบัน'!$A$5:$CL$846,55,0),2)</f>
        <v>0</v>
      </c>
      <c r="BE377" s="32">
        <f>ROUND(VLOOKUP($B377,'3.ข้อมูลงบทดลองปัจจุบัน'!$A$5:$CL$846,56,0),2)</f>
        <v>0</v>
      </c>
      <c r="BF377" s="32">
        <f>ROUND(VLOOKUP($B377,'3.ข้อมูลงบทดลองปัจจุบัน'!$A$5:$CL$846,57,0),2)</f>
        <v>0</v>
      </c>
      <c r="BG377" s="32">
        <f>ROUND(VLOOKUP($B377,'3.ข้อมูลงบทดลองปัจจุบัน'!$A$5:$CL$846,58,0),2)</f>
        <v>0</v>
      </c>
      <c r="BH377" s="32">
        <f>ROUND(VLOOKUP($B377,'3.ข้อมูลงบทดลองปัจจุบัน'!$A$5:$CL$846,59,0),2)</f>
        <v>0</v>
      </c>
      <c r="BI377" s="32">
        <f>ROUND(VLOOKUP($B377,'3.ข้อมูลงบทดลองปัจจุบัน'!$A$5:$CL$846,60,0),2)</f>
        <v>0</v>
      </c>
      <c r="BJ377" s="32">
        <f>ROUND(VLOOKUP($B377,'3.ข้อมูลงบทดลองปัจจุบัน'!$A$5:$CL$846,61,0),2)</f>
        <v>0</v>
      </c>
      <c r="BK377" s="32">
        <f>ROUND(VLOOKUP($B377,'3.ข้อมูลงบทดลองปัจจุบัน'!$A$5:$CL$846,62,0),2)</f>
        <v>0</v>
      </c>
      <c r="BL377" s="32">
        <f>ROUND(VLOOKUP($B377,'3.ข้อมูลงบทดลองปัจจุบัน'!$A$5:$CL$846,63,0),2)</f>
        <v>0</v>
      </c>
      <c r="BM377" s="32">
        <f>ROUND(VLOOKUP($B377,'3.ข้อมูลงบทดลองปัจจุบัน'!$A$5:$CL$846,64,0),2)</f>
        <v>0</v>
      </c>
      <c r="BN377" s="32">
        <f>ROUND(VLOOKUP($B377,'3.ข้อมูลงบทดลองปัจจุบัน'!$A$5:$CL$846,65,0),2)</f>
        <v>0</v>
      </c>
      <c r="BO377" s="32">
        <f>ROUND(VLOOKUP($B377,'3.ข้อมูลงบทดลองปัจจุบัน'!$A$5:$CL$846,66,0),2)</f>
        <v>0</v>
      </c>
      <c r="BP377" s="32">
        <f>ROUND(VLOOKUP($B377,'3.ข้อมูลงบทดลองปัจจุบัน'!$A$5:$CL$846,67,0),2)</f>
        <v>0</v>
      </c>
      <c r="BQ377" s="32">
        <f>ROUND(VLOOKUP($B377,'3.ข้อมูลงบทดลองปัจจุบัน'!$A$5:$CL$846,68,0),2)</f>
        <v>0</v>
      </c>
      <c r="BR377" s="32">
        <f>ROUND(VLOOKUP($B377,'3.ข้อมูลงบทดลองปัจจุบัน'!$A$5:$CL$846,69,0),2)</f>
        <v>0</v>
      </c>
      <c r="BS377" s="32">
        <f>ROUND(VLOOKUP($B377,'3.ข้อมูลงบทดลองปัจจุบัน'!$A$5:$CL$846,70,0),2)</f>
        <v>0</v>
      </c>
      <c r="BT377" s="32">
        <f>ROUND(VLOOKUP($B377,'3.ข้อมูลงบทดลองปัจจุบัน'!$A$5:$CL$846,71,0),2)</f>
        <v>0</v>
      </c>
      <c r="BU377" s="32">
        <f>ROUND(VLOOKUP($B377,'3.ข้อมูลงบทดลองปัจจุบัน'!$A$5:$CL$846,72,0),2)</f>
        <v>0</v>
      </c>
      <c r="BV377" s="32">
        <f>ROUND(VLOOKUP($B377,'3.ข้อมูลงบทดลองปัจจุบัน'!$A$5:$CL$846,73,0),2)</f>
        <v>0</v>
      </c>
      <c r="BW377" s="32">
        <f>ROUND(VLOOKUP($B377,'3.ข้อมูลงบทดลองปัจจุบัน'!$A$5:$CL$846,74,0),2)</f>
        <v>0</v>
      </c>
      <c r="BX377" s="32">
        <f>ROUND(VLOOKUP($B377,'3.ข้อมูลงบทดลองปัจจุบัน'!$A$5:$CL$846,75,0),2)</f>
        <v>0</v>
      </c>
      <c r="BY377" s="32">
        <f>ROUND(VLOOKUP($B377,'3.ข้อมูลงบทดลองปัจจุบัน'!$A$5:$CL$846,76,0),2)</f>
        <v>0</v>
      </c>
      <c r="BZ377" s="32">
        <f>ROUND(VLOOKUP($B377,'3.ข้อมูลงบทดลองปัจจุบัน'!$A$5:$CL$846,77,0),2)</f>
        <v>0</v>
      </c>
      <c r="CA377" s="32">
        <f>ROUND(VLOOKUP($B377,'3.ข้อมูลงบทดลองปัจจุบัน'!$A$5:$CL$846,78,0),2)</f>
        <v>0</v>
      </c>
      <c r="CB377" s="32">
        <f>ROUND(VLOOKUP($B377,'3.ข้อมูลงบทดลองปัจจุบัน'!$A$5:$CL$846,79,0),2)</f>
        <v>0</v>
      </c>
      <c r="CC377" s="32">
        <f>ROUND(VLOOKUP($B377,'3.ข้อมูลงบทดลองปัจจุบัน'!$A$5:$CL$846,80,0),2)</f>
        <v>0</v>
      </c>
      <c r="CD377" s="32">
        <f>ROUND(VLOOKUP($B377,'3.ข้อมูลงบทดลองปัจจุบัน'!$A$5:$CL$846,81,0),2)</f>
        <v>0</v>
      </c>
      <c r="CE377" s="32">
        <f>ROUND(VLOOKUP($B377,'3.ข้อมูลงบทดลองปัจจุบัน'!$A$5:$CL$846,82,0),2)</f>
        <v>0</v>
      </c>
      <c r="CF377" s="32">
        <f>ROUND(VLOOKUP($B377,'3.ข้อมูลงบทดลองปัจจุบัน'!$A$5:$CL$846,83,0),2)</f>
        <v>0</v>
      </c>
      <c r="CG377" s="32">
        <f>ROUND(VLOOKUP($B377,'3.ข้อมูลงบทดลองปัจจุบัน'!$A$5:$CL$846,84,0),2)</f>
        <v>0</v>
      </c>
      <c r="CH377" s="32">
        <f>ROUND(VLOOKUP($B377,'3.ข้อมูลงบทดลองปัจจุบัน'!$A$5:$CL$846,85,0),2)</f>
        <v>0</v>
      </c>
      <c r="CI377" s="32">
        <f>ROUND(VLOOKUP($B377,'3.ข้อมูลงบทดลองปัจจุบัน'!$A$5:$CL$846,86,0),2)</f>
        <v>0</v>
      </c>
      <c r="CJ377" s="32">
        <f>ROUND(VLOOKUP($B377,'3.ข้อมูลงบทดลองปัจจุบัน'!$A$5:$CL$846,87,0),2)</f>
        <v>0</v>
      </c>
      <c r="CK377" s="32">
        <f>ROUND(VLOOKUP($B377,'3.ข้อมูลงบทดลองปัจจุบัน'!$A$5:$CL$846,88,0),2)</f>
        <v>0</v>
      </c>
      <c r="CL377" s="32">
        <f>ROUND(VLOOKUP($B377,'3.ข้อมูลงบทดลองปัจจุบัน'!$A$5:$CL$846,89,0),2)</f>
        <v>0</v>
      </c>
      <c r="CM377" s="32">
        <f>ROUND(VLOOKUP($B377,'3.ข้อมูลงบทดลองปัจจุบัน'!$A$5:$CL$846,90,0),2)</f>
        <v>0</v>
      </c>
    </row>
    <row r="378" spans="1:91" x14ac:dyDescent="0.7">
      <c r="A378" s="118" t="s">
        <v>2332</v>
      </c>
      <c r="B378" s="101" t="s">
        <v>2101</v>
      </c>
      <c r="C378" s="100" t="s">
        <v>1259</v>
      </c>
      <c r="D378" s="32">
        <f>ROUND(VLOOKUP($B378,'3.ข้อมูลงบทดลองปัจจุบัน'!$A$5:$CL$846,3,0),2)</f>
        <v>72210</v>
      </c>
      <c r="E378" s="32">
        <f>ROUND(VLOOKUP($B378,'3.ข้อมูลงบทดลองปัจจุบัน'!$A$5:$CL$846,4,0),2)</f>
        <v>2565012.33</v>
      </c>
      <c r="F378" s="32">
        <f>ROUND(VLOOKUP($B378,'3.ข้อมูลงบทดลองปัจจุบัน'!$A$5:$CL$846,5,0),2)</f>
        <v>2586261.69</v>
      </c>
      <c r="G378" s="32">
        <f>ROUND(VLOOKUP($B378,'3.ข้อมูลงบทดลองปัจจุบัน'!$A$5:$CL$846,6,0),2)</f>
        <v>2624722.5</v>
      </c>
      <c r="H378" s="32">
        <f>ROUND(VLOOKUP($B378,'3.ข้อมูลงบทดลองปัจจุบัน'!$A$5:$CL$846,7,0),2)</f>
        <v>1057337.8</v>
      </c>
      <c r="I378" s="32">
        <f>ROUND(VLOOKUP($B378,'3.ข้อมูลงบทดลองปัจจุบัน'!$A$5:$CL$846,8,0),2)</f>
        <v>5028019.2</v>
      </c>
      <c r="J378" s="32">
        <f>ROUND(VLOOKUP($B378,'3.ข้อมูลงบทดลองปัจจุบัน'!$A$5:$CL$846,9,0),2)</f>
        <v>5055002.9800000004</v>
      </c>
      <c r="K378" s="32">
        <f>ROUND(VLOOKUP($B378,'3.ข้อมูลงบทดลองปัจจุบัน'!$A$5:$CL$846,10,0),2)</f>
        <v>4721029.5</v>
      </c>
      <c r="L378" s="32">
        <f>ROUND(VLOOKUP($B378,'3.ข้อมูลงบทดลองปัจจุบัน'!$A$5:$CL$846,11,0),2)</f>
        <v>2840190.57</v>
      </c>
      <c r="M378" s="32">
        <f>ROUND(VLOOKUP($B378,'3.ข้อมูลงบทดลองปัจจุบัน'!$A$5:$CL$846,12,0),2)</f>
        <v>2678345.44</v>
      </c>
      <c r="N378" s="32">
        <f>ROUND(VLOOKUP($B378,'3.ข้อมูลงบทดลองปัจจุบัน'!$A$5:$CL$846,13,0),2)</f>
        <v>5204534.12</v>
      </c>
      <c r="O378" s="32">
        <f>ROUND(VLOOKUP($B378,'3.ข้อมูลงบทดลองปัจจุบัน'!$A$5:$CL$846,14,0),2)</f>
        <v>861119</v>
      </c>
      <c r="P378" s="32">
        <f>ROUND(VLOOKUP($B378,'3.ข้อมูลงบทดลองปัจจุบัน'!$A$5:$CL$846,15,0),2)</f>
        <v>4015012.6</v>
      </c>
      <c r="Q378" s="32">
        <f>ROUND(VLOOKUP($B378,'3.ข้อมูลงบทดลองปัจจุบัน'!$A$5:$CL$846,16,0),2)</f>
        <v>6526757.79</v>
      </c>
      <c r="R378" s="32">
        <f>ROUND(VLOOKUP($B378,'3.ข้อมูลงบทดลองปัจจุบัน'!$A$5:$CL$846,17,0),2)</f>
        <v>9208136.9800000004</v>
      </c>
      <c r="S378" s="32">
        <f>ROUND(VLOOKUP($B378,'3.ข้อมูลงบทดลองปัจจุบัน'!$A$5:$CL$846,18,0),2)</f>
        <v>2107534.44</v>
      </c>
      <c r="T378" s="32">
        <f>ROUND(VLOOKUP($B378,'3.ข้อมูลงบทดลองปัจจุบัน'!$A$5:$CL$846,19,0),2)</f>
        <v>3954795.97</v>
      </c>
      <c r="U378" s="32">
        <f>ROUND(VLOOKUP($B378,'3.ข้อมูลงบทดลองปัจจุบัน'!$A$5:$CL$846,20,0),2)</f>
        <v>1999898.85</v>
      </c>
      <c r="V378" s="32">
        <f>ROUND(VLOOKUP($B378,'3.ข้อมูลงบทดลองปัจจุบัน'!$A$5:$CL$846,21,0),2)</f>
        <v>2145465.77</v>
      </c>
      <c r="W378" s="32">
        <f>ROUND(VLOOKUP($B378,'3.ข้อมูลงบทดลองปัจจุบัน'!$A$5:$CL$846,22,0),2)</f>
        <v>1569771.8</v>
      </c>
      <c r="X378" s="32">
        <f>ROUND(VLOOKUP($B378,'3.ข้อมูลงบทดลองปัจจุบัน'!$A$5:$CL$846,23,0),2)</f>
        <v>622956</v>
      </c>
      <c r="Y378" s="32">
        <f>ROUND(VLOOKUP($B378,'3.ข้อมูลงบทดลองปัจจุบัน'!$A$5:$CL$846,24,0),2)</f>
        <v>8195911</v>
      </c>
      <c r="Z378" s="32">
        <f>ROUND(VLOOKUP($B378,'3.ข้อมูลงบทดลองปัจจุบัน'!$A$5:$CL$846,25,0),2)</f>
        <v>7265202.75</v>
      </c>
      <c r="AA378" s="32">
        <f>ROUND(VLOOKUP($B378,'3.ข้อมูลงบทดลองปัจจุบัน'!$A$5:$CL$846,26,0),2)</f>
        <v>9833226.75</v>
      </c>
      <c r="AB378" s="32">
        <f>ROUND(VLOOKUP($B378,'3.ข้อมูลงบทดลองปัจจุบัน'!$A$5:$CL$846,27,0),2)</f>
        <v>1278650</v>
      </c>
      <c r="AC378" s="32">
        <f>ROUND(VLOOKUP($B378,'3.ข้อมูลงบทดลองปัจจุบัน'!$A$5:$CL$846,28,0),2)</f>
        <v>6389428</v>
      </c>
      <c r="AD378" s="32">
        <f>ROUND(VLOOKUP($B378,'3.ข้อมูลงบทดลองปัจจุบัน'!$A$5:$CL$846,29,0),2)</f>
        <v>1561300</v>
      </c>
      <c r="AE378" s="32">
        <f>ROUND(VLOOKUP($B378,'3.ข้อมูลงบทดลองปัจจุบัน'!$A$5:$CL$846,30,0),2)</f>
        <v>7817344</v>
      </c>
      <c r="AF378" s="32">
        <f>ROUND(VLOOKUP($B378,'3.ข้อมูลงบทดลองปัจจุบัน'!$A$5:$CL$846,31,0),2)</f>
        <v>153200</v>
      </c>
      <c r="AG378" s="32">
        <f>ROUND(VLOOKUP($B378,'3.ข้อมูลงบทดลองปัจจุบัน'!$A$5:$CL$846,32,0),2)</f>
        <v>5874382.8600000003</v>
      </c>
      <c r="AH378" s="32">
        <f>ROUND(VLOOKUP($B378,'3.ข้อมูลงบทดลองปัจจุบัน'!$A$5:$CL$846,33,0),2)</f>
        <v>2812402</v>
      </c>
      <c r="AI378" s="32">
        <f>ROUND(VLOOKUP($B378,'3.ข้อมูลงบทดลองปัจจุบัน'!$A$5:$CL$846,34,0),2)</f>
        <v>7427484.5</v>
      </c>
      <c r="AJ378" s="32">
        <f>ROUND(VLOOKUP($B378,'3.ข้อมูลงบทดลองปัจจุบัน'!$A$5:$CL$846,35,0),2)</f>
        <v>1720139</v>
      </c>
      <c r="AK378" s="32">
        <f>ROUND(VLOOKUP($B378,'3.ข้อมูลงบทดลองปัจจุบัน'!$A$5:$CL$846,36,0),2)</f>
        <v>1741111.75</v>
      </c>
      <c r="AL378" s="32">
        <f>ROUND(VLOOKUP($B378,'3.ข้อมูลงบทดลองปัจจุบัน'!$A$5:$CL$846,37,0),2)</f>
        <v>2330705.29</v>
      </c>
      <c r="AM378" s="32">
        <f>ROUND(VLOOKUP($B378,'3.ข้อมูลงบทดลองปัจจุบัน'!$A$5:$CL$846,38,0),2)</f>
        <v>2189998.5</v>
      </c>
      <c r="AN378" s="32">
        <f>ROUND(VLOOKUP($B378,'3.ข้อมูลงบทดลองปัจจุบัน'!$A$5:$CL$846,39,0),2)</f>
        <v>1484689.25</v>
      </c>
      <c r="AO378" s="32">
        <f>ROUND(VLOOKUP($B378,'3.ข้อมูลงบทดลองปัจจุบัน'!$A$5:$CL$846,40,0),2)</f>
        <v>3768522.5</v>
      </c>
      <c r="AP378" s="32">
        <f>ROUND(VLOOKUP($B378,'3.ข้อมูลงบทดลองปัจจุบัน'!$A$5:$CL$846,41,0),2)</f>
        <v>1596435.75</v>
      </c>
      <c r="AQ378" s="32">
        <f>ROUND(VLOOKUP($B378,'3.ข้อมูลงบทดลองปัจจุบัน'!$A$5:$CL$846,42,0),2)</f>
        <v>1652444.25</v>
      </c>
      <c r="AR378" s="32">
        <f>ROUND(VLOOKUP($B378,'3.ข้อมูลงบทดลองปัจจุบัน'!$A$5:$CL$846,43,0),2)</f>
        <v>645425</v>
      </c>
      <c r="AS378" s="32">
        <f>ROUND(VLOOKUP($B378,'3.ข้อมูลงบทดลองปัจจุบัน'!$A$5:$CL$846,44,0),2)</f>
        <v>3126542.25</v>
      </c>
      <c r="AT378" s="32">
        <f>ROUND(VLOOKUP($B378,'3.ข้อมูลงบทดลองปัจจุบัน'!$A$5:$CL$846,45,0),2)</f>
        <v>3105974.97</v>
      </c>
      <c r="AU378" s="32">
        <f>ROUND(VLOOKUP($B378,'3.ข้อมูลงบทดลองปัจจุบัน'!$A$5:$CL$846,46,0),2)</f>
        <v>1699846.9</v>
      </c>
      <c r="AV378" s="32">
        <f>ROUND(VLOOKUP($B378,'3.ข้อมูลงบทดลองปัจจุบัน'!$A$5:$CL$846,47,0),2)</f>
        <v>10413806</v>
      </c>
      <c r="AW378" s="32">
        <f>ROUND(VLOOKUP($B378,'3.ข้อมูลงบทดลองปัจจุบัน'!$A$5:$CL$846,48,0),2)</f>
        <v>2293336.0499999998</v>
      </c>
      <c r="AX378" s="32">
        <f>ROUND(VLOOKUP($B378,'3.ข้อมูลงบทดลองปัจจุบัน'!$A$5:$CL$846,49,0),2)</f>
        <v>1346349.75</v>
      </c>
      <c r="AY378" s="32">
        <f>ROUND(VLOOKUP($B378,'3.ข้อมูลงบทดลองปัจจุบัน'!$A$5:$CL$846,50,0),2)</f>
        <v>1750024</v>
      </c>
      <c r="AZ378" s="32">
        <f>ROUND(VLOOKUP($B378,'3.ข้อมูลงบทดลองปัจจุบัน'!$A$5:$CL$846,51,0),2)</f>
        <v>2319581.6</v>
      </c>
      <c r="BA378" s="32">
        <f>ROUND(VLOOKUP($B378,'3.ข้อมูลงบทดลองปัจจุบัน'!$A$5:$CL$846,52,0),2)</f>
        <v>1598693</v>
      </c>
      <c r="BB378" s="32">
        <f>ROUND(VLOOKUP($B378,'3.ข้อมูลงบทดลองปัจจุบัน'!$A$5:$CL$846,53,0),2)</f>
        <v>8485812.5</v>
      </c>
      <c r="BC378" s="32">
        <f>ROUND(VLOOKUP($B378,'3.ข้อมูลงบทดลองปัจจุบัน'!$A$5:$CL$846,54,0),2)</f>
        <v>1011779.5</v>
      </c>
      <c r="BD378" s="32">
        <f>ROUND(VLOOKUP($B378,'3.ข้อมูลงบทดลองปัจจุบัน'!$A$5:$CL$846,55,0),2)</f>
        <v>1153548.75</v>
      </c>
      <c r="BE378" s="32">
        <f>ROUND(VLOOKUP($B378,'3.ข้อมูลงบทดลองปัจจุบัน'!$A$5:$CL$846,56,0),2)</f>
        <v>7694580.75</v>
      </c>
      <c r="BF378" s="32">
        <f>ROUND(VLOOKUP($B378,'3.ข้อมูลงบทดลองปัจจุบัน'!$A$5:$CL$846,57,0),2)</f>
        <v>8388592.8499999996</v>
      </c>
      <c r="BG378" s="32">
        <f>ROUND(VLOOKUP($B378,'3.ข้อมูลงบทดลองปัจจุบัน'!$A$5:$CL$846,58,0),2)</f>
        <v>3085341.05</v>
      </c>
      <c r="BH378" s="32">
        <f>ROUND(VLOOKUP($B378,'3.ข้อมูลงบทดลองปัจจุบัน'!$A$5:$CL$846,59,0),2)</f>
        <v>1574502.25</v>
      </c>
      <c r="BI378" s="32">
        <f>ROUND(VLOOKUP($B378,'3.ข้อมูลงบทดลองปัจจุบัน'!$A$5:$CL$846,60,0),2)</f>
        <v>2293556.75</v>
      </c>
      <c r="BJ378" s="32">
        <f>ROUND(VLOOKUP($B378,'3.ข้อมูลงบทดลองปัจจุบัน'!$A$5:$CL$846,61,0),2)</f>
        <v>1754121.5</v>
      </c>
      <c r="BK378" s="32">
        <f>ROUND(VLOOKUP($B378,'3.ข้อมูลงบทดลองปัจจุบัน'!$A$5:$CL$846,62,0),2)</f>
        <v>5709891.8499999996</v>
      </c>
      <c r="BL378" s="32">
        <f>ROUND(VLOOKUP($B378,'3.ข้อมูลงบทดลองปัจจุบัน'!$A$5:$CL$846,63,0),2)</f>
        <v>1481588.8</v>
      </c>
      <c r="BM378" s="32">
        <f>ROUND(VLOOKUP($B378,'3.ข้อมูลงบทดลองปัจจุบัน'!$A$5:$CL$846,64,0),2)</f>
        <v>907781</v>
      </c>
      <c r="BN378" s="32">
        <f>ROUND(VLOOKUP($B378,'3.ข้อมูลงบทดลองปัจจุบัน'!$A$5:$CL$846,65,0),2)</f>
        <v>2984328.64</v>
      </c>
      <c r="BO378" s="32">
        <f>ROUND(VLOOKUP($B378,'3.ข้อมูลงบทดลองปัจจุบัน'!$A$5:$CL$846,66,0),2)</f>
        <v>2517861.7000000002</v>
      </c>
      <c r="BP378" s="32">
        <f>ROUND(VLOOKUP($B378,'3.ข้อมูลงบทดลองปัจจุบัน'!$A$5:$CL$846,67,0),2)</f>
        <v>2540479.2000000002</v>
      </c>
      <c r="BQ378" s="32">
        <f>ROUND(VLOOKUP($B378,'3.ข้อมูลงบทดลองปัจจุบัน'!$A$5:$CL$846,68,0),2)</f>
        <v>2411789.5499999998</v>
      </c>
      <c r="BR378" s="32">
        <f>ROUND(VLOOKUP($B378,'3.ข้อมูลงบทดลองปัจจุบัน'!$A$5:$CL$846,69,0),2)</f>
        <v>1510563.76</v>
      </c>
      <c r="BS378" s="32">
        <f>ROUND(VLOOKUP($B378,'3.ข้อมูลงบทดลองปัจจุบัน'!$A$5:$CL$846,70,0),2)</f>
        <v>0</v>
      </c>
      <c r="BT378" s="32">
        <f>ROUND(VLOOKUP($B378,'3.ข้อมูลงบทดลองปัจจุบัน'!$A$5:$CL$846,71,0),2)</f>
        <v>10341045.23</v>
      </c>
      <c r="BU378" s="32">
        <f>ROUND(VLOOKUP($B378,'3.ข้อมูลงบทดลองปัจจุบัน'!$A$5:$CL$846,72,0),2)</f>
        <v>12308660.25</v>
      </c>
      <c r="BV378" s="32">
        <f>ROUND(VLOOKUP($B378,'3.ข้อมูลงบทดลองปัจจุบัน'!$A$5:$CL$846,73,0),2)</f>
        <v>6219928.0999999996</v>
      </c>
      <c r="BW378" s="32">
        <f>ROUND(VLOOKUP($B378,'3.ข้อมูลงบทดลองปัจจุบัน'!$A$5:$CL$846,74,0),2)</f>
        <v>1413003</v>
      </c>
      <c r="BX378" s="32">
        <f>ROUND(VLOOKUP($B378,'3.ข้อมูลงบทดลองปัจจุบัน'!$A$5:$CL$846,75,0),2)</f>
        <v>4906201.16</v>
      </c>
      <c r="BY378" s="32">
        <f>ROUND(VLOOKUP($B378,'3.ข้อมูลงบทดลองปัจจุบัน'!$A$5:$CL$846,76,0),2)</f>
        <v>10581016.48</v>
      </c>
      <c r="BZ378" s="32">
        <f>ROUND(VLOOKUP($B378,'3.ข้อมูลงบทดลองปัจจุบัน'!$A$5:$CL$846,77,0),2)</f>
        <v>5469607</v>
      </c>
      <c r="CA378" s="32">
        <f>ROUND(VLOOKUP($B378,'3.ข้อมูลงบทดลองปัจจุบัน'!$A$5:$CL$846,78,0),2)</f>
        <v>2737779.14</v>
      </c>
      <c r="CB378" s="32">
        <f>ROUND(VLOOKUP($B378,'3.ข้อมูลงบทดลองปัจจุบัน'!$A$5:$CL$846,79,0),2)</f>
        <v>7107330.4000000004</v>
      </c>
      <c r="CC378" s="32">
        <f>ROUND(VLOOKUP($B378,'3.ข้อมูลงบทดลองปัจจุบัน'!$A$5:$CL$846,80,0),2)</f>
        <v>6179749.3700000001</v>
      </c>
      <c r="CD378" s="32">
        <f>ROUND(VLOOKUP($B378,'3.ข้อมูลงบทดลองปัจจุบัน'!$A$5:$CL$846,81,0),2)</f>
        <v>14478976.52</v>
      </c>
      <c r="CE378" s="32">
        <f>ROUND(VLOOKUP($B378,'3.ข้อมูลงบทดลองปัจจุบัน'!$A$5:$CL$846,82,0),2)</f>
        <v>6122081.4900000002</v>
      </c>
      <c r="CF378" s="32">
        <f>ROUND(VLOOKUP($B378,'3.ข้อมูลงบทดลองปัจจุบัน'!$A$5:$CL$846,83,0),2)</f>
        <v>12965484.25</v>
      </c>
      <c r="CG378" s="32">
        <f>ROUND(VLOOKUP($B378,'3.ข้อมูลงบทดลองปัจจุบัน'!$A$5:$CL$846,84,0),2)</f>
        <v>5479202.5300000003</v>
      </c>
      <c r="CH378" s="32">
        <f>ROUND(VLOOKUP($B378,'3.ข้อมูลงบทดลองปัจจุบัน'!$A$5:$CL$846,85,0),2)</f>
        <v>4829642.9400000004</v>
      </c>
      <c r="CI378" s="32">
        <f>ROUND(VLOOKUP($B378,'3.ข้อมูลงบทดลองปัจจุบัน'!$A$5:$CL$846,86,0),2)</f>
        <v>797378.5</v>
      </c>
      <c r="CJ378" s="32">
        <f>ROUND(VLOOKUP($B378,'3.ข้อมูลงบทดลองปัจจุบัน'!$A$5:$CL$846,87,0),2)</f>
        <v>4187871</v>
      </c>
      <c r="CK378" s="32">
        <f>ROUND(VLOOKUP($B378,'3.ข้อมูลงบทดลองปัจจุบัน'!$A$5:$CL$846,88,0),2)</f>
        <v>10562122.300000001</v>
      </c>
      <c r="CL378" s="32">
        <f>ROUND(VLOOKUP($B378,'3.ข้อมูลงบทดลองปัจจุบัน'!$A$5:$CL$846,89,0),2)</f>
        <v>4803418.83</v>
      </c>
      <c r="CM378" s="32">
        <f>ROUND(VLOOKUP($B378,'3.ข้อมูลงบทดลองปัจจุบัน'!$A$5:$CL$846,90,0),2)</f>
        <v>5242051.5</v>
      </c>
    </row>
    <row r="379" spans="1:91" x14ac:dyDescent="0.7">
      <c r="A379" s="118" t="s">
        <v>2332</v>
      </c>
      <c r="B379" s="101" t="s">
        <v>2102</v>
      </c>
      <c r="C379" s="100" t="s">
        <v>1528</v>
      </c>
      <c r="D379" s="32">
        <f>ROUND(VLOOKUP($B379,'3.ข้อมูลงบทดลองปัจจุบัน'!$A$5:$CL$846,3,0),2)</f>
        <v>0</v>
      </c>
      <c r="E379" s="32">
        <f>ROUND(VLOOKUP($B379,'3.ข้อมูลงบทดลองปัจจุบัน'!$A$5:$CL$846,4,0),2)</f>
        <v>0</v>
      </c>
      <c r="F379" s="32">
        <f>ROUND(VLOOKUP($B379,'3.ข้อมูลงบทดลองปัจจุบัน'!$A$5:$CL$846,5,0),2)</f>
        <v>1084908.5</v>
      </c>
      <c r="G379" s="32">
        <f>ROUND(VLOOKUP($B379,'3.ข้อมูลงบทดลองปัจจุบัน'!$A$5:$CL$846,6,0),2)</f>
        <v>347789.5</v>
      </c>
      <c r="H379" s="32">
        <f>ROUND(VLOOKUP($B379,'3.ข้อมูลงบทดลองปัจจุบัน'!$A$5:$CL$846,7,0),2)</f>
        <v>104549</v>
      </c>
      <c r="I379" s="32">
        <f>ROUND(VLOOKUP($B379,'3.ข้อมูลงบทดลองปัจจุบัน'!$A$5:$CL$846,8,0),2)</f>
        <v>260</v>
      </c>
      <c r="J379" s="32">
        <f>ROUND(VLOOKUP($B379,'3.ข้อมูลงบทดลองปัจจุบัน'!$A$5:$CL$846,9,0),2)</f>
        <v>626802.5</v>
      </c>
      <c r="K379" s="32">
        <f>ROUND(VLOOKUP($B379,'3.ข้อมูลงบทดลองปัจจุบัน'!$A$5:$CL$846,10,0),2)</f>
        <v>249432</v>
      </c>
      <c r="L379" s="32">
        <f>ROUND(VLOOKUP($B379,'3.ข้อมูลงบทดลองปัจจุบัน'!$A$5:$CL$846,11,0),2)</f>
        <v>734263.75</v>
      </c>
      <c r="M379" s="32">
        <f>ROUND(VLOOKUP($B379,'3.ข้อมูลงบทดลองปัจจุบัน'!$A$5:$CL$846,12,0),2)</f>
        <v>224447</v>
      </c>
      <c r="N379" s="32">
        <f>ROUND(VLOOKUP($B379,'3.ข้อมูลงบทดลองปัจจุบัน'!$A$5:$CL$846,13,0),2)</f>
        <v>850127</v>
      </c>
      <c r="O379" s="32">
        <f>ROUND(VLOOKUP($B379,'3.ข้อมูลงบทดลองปัจจุบัน'!$A$5:$CL$846,14,0),2)</f>
        <v>35985</v>
      </c>
      <c r="P379" s="32">
        <f>ROUND(VLOOKUP($B379,'3.ข้อมูลงบทดลองปัจจุบัน'!$A$5:$CL$846,15,0),2)</f>
        <v>911644.55</v>
      </c>
      <c r="Q379" s="32">
        <f>ROUND(VLOOKUP($B379,'3.ข้อมูลงบทดลองปัจจุบัน'!$A$5:$CL$846,16,0),2)</f>
        <v>0</v>
      </c>
      <c r="R379" s="32">
        <f>ROUND(VLOOKUP($B379,'3.ข้อมูลงบทดลองปัจจุบัน'!$A$5:$CL$846,17,0),2)</f>
        <v>608380.5</v>
      </c>
      <c r="S379" s="32">
        <f>ROUND(VLOOKUP($B379,'3.ข้อมูลงบทดลองปัจจุบัน'!$A$5:$CL$846,18,0),2)</f>
        <v>23600</v>
      </c>
      <c r="T379" s="32">
        <f>ROUND(VLOOKUP($B379,'3.ข้อมูลงบทดลองปัจจุบัน'!$A$5:$CL$846,19,0),2)</f>
        <v>294541.75</v>
      </c>
      <c r="U379" s="32">
        <f>ROUND(VLOOKUP($B379,'3.ข้อมูลงบทดลองปัจจุบัน'!$A$5:$CL$846,20,0),2)</f>
        <v>205147.5</v>
      </c>
      <c r="V379" s="32">
        <f>ROUND(VLOOKUP($B379,'3.ข้อมูลงบทดลองปัจจุบัน'!$A$5:$CL$846,21,0),2)</f>
        <v>497489.6</v>
      </c>
      <c r="W379" s="32">
        <f>ROUND(VLOOKUP($B379,'3.ข้อมูลงบทดลองปัจจุบัน'!$A$5:$CL$846,22,0),2)</f>
        <v>0</v>
      </c>
      <c r="X379" s="32">
        <f>ROUND(VLOOKUP($B379,'3.ข้อมูลงบทดลองปัจจุบัน'!$A$5:$CL$846,23,0),2)</f>
        <v>3823291.25</v>
      </c>
      <c r="Y379" s="32">
        <f>ROUND(VLOOKUP($B379,'3.ข้อมูลงบทดลองปัจจุบัน'!$A$5:$CL$846,24,0),2)</f>
        <v>290704</v>
      </c>
      <c r="Z379" s="32">
        <f>ROUND(VLOOKUP($B379,'3.ข้อมูลงบทดลองปัจจุบัน'!$A$5:$CL$846,25,0),2)</f>
        <v>967332.25</v>
      </c>
      <c r="AA379" s="32">
        <f>ROUND(VLOOKUP($B379,'3.ข้อมูลงบทดลองปัจจุบัน'!$A$5:$CL$846,26,0),2)</f>
        <v>269994</v>
      </c>
      <c r="AB379" s="32">
        <f>ROUND(VLOOKUP($B379,'3.ข้อมูลงบทดลองปัจจุบัน'!$A$5:$CL$846,27,0),2)</f>
        <v>0</v>
      </c>
      <c r="AC379" s="32">
        <f>ROUND(VLOOKUP($B379,'3.ข้อมูลงบทดลองปัจจุบัน'!$A$5:$CL$846,28,0),2)</f>
        <v>148717.75</v>
      </c>
      <c r="AD379" s="32">
        <f>ROUND(VLOOKUP($B379,'3.ข้อมูลงบทดลองปัจจุบัน'!$A$5:$CL$846,29,0),2)</f>
        <v>0</v>
      </c>
      <c r="AE379" s="32">
        <f>ROUND(VLOOKUP($B379,'3.ข้อมูลงบทดลองปัจจุบัน'!$A$5:$CL$846,30,0),2)</f>
        <v>3522750.05</v>
      </c>
      <c r="AF379" s="32">
        <f>ROUND(VLOOKUP($B379,'3.ข้อมูลงบทดลองปัจจุบัน'!$A$5:$CL$846,31,0),2)</f>
        <v>1727237.5</v>
      </c>
      <c r="AG379" s="32">
        <f>ROUND(VLOOKUP($B379,'3.ข้อมูลงบทดลองปัจจุบัน'!$A$5:$CL$846,32,0),2)</f>
        <v>44341</v>
      </c>
      <c r="AH379" s="32">
        <f>ROUND(VLOOKUP($B379,'3.ข้อมูลงบทดลองปัจจุบัน'!$A$5:$CL$846,33,0),2)</f>
        <v>819295.25</v>
      </c>
      <c r="AI379" s="32">
        <f>ROUND(VLOOKUP($B379,'3.ข้อมูลงบทดลองปัจจุบัน'!$A$5:$CL$846,34,0),2)</f>
        <v>749882</v>
      </c>
      <c r="AJ379" s="32">
        <f>ROUND(VLOOKUP($B379,'3.ข้อมูลงบทดลองปัจจุบัน'!$A$5:$CL$846,35,0),2)</f>
        <v>277429.5</v>
      </c>
      <c r="AK379" s="32">
        <f>ROUND(VLOOKUP($B379,'3.ข้อมูลงบทดลองปัจจุบัน'!$A$5:$CL$846,36,0),2)</f>
        <v>385979.75</v>
      </c>
      <c r="AL379" s="32">
        <f>ROUND(VLOOKUP($B379,'3.ข้อมูลงบทดลองปัจจุบัน'!$A$5:$CL$846,37,0),2)</f>
        <v>1581371.25</v>
      </c>
      <c r="AM379" s="32">
        <f>ROUND(VLOOKUP($B379,'3.ข้อมูลงบทดลองปัจจุบัน'!$A$5:$CL$846,38,0),2)</f>
        <v>1854</v>
      </c>
      <c r="AN379" s="32">
        <f>ROUND(VLOOKUP($B379,'3.ข้อมูลงบทดลองปัจจุบัน'!$A$5:$CL$846,39,0),2)</f>
        <v>0</v>
      </c>
      <c r="AO379" s="32">
        <f>ROUND(VLOOKUP($B379,'3.ข้อมูลงบทดลองปัจจุบัน'!$A$5:$CL$846,40,0),2)</f>
        <v>76064.5</v>
      </c>
      <c r="AP379" s="32">
        <f>ROUND(VLOOKUP($B379,'3.ข้อมูลงบทดลองปัจจุบัน'!$A$5:$CL$846,41,0),2)</f>
        <v>324101.75</v>
      </c>
      <c r="AQ379" s="32">
        <f>ROUND(VLOOKUP($B379,'3.ข้อมูลงบทดลองปัจจุบัน'!$A$5:$CL$846,42,0),2)</f>
        <v>804995.5</v>
      </c>
      <c r="AR379" s="32">
        <f>ROUND(VLOOKUP($B379,'3.ข้อมูลงบทดลองปัจจุบัน'!$A$5:$CL$846,43,0),2)</f>
        <v>42199.5</v>
      </c>
      <c r="AS379" s="32">
        <f>ROUND(VLOOKUP($B379,'3.ข้อมูลงบทดลองปัจจุบัน'!$A$5:$CL$846,44,0),2)</f>
        <v>650822.25</v>
      </c>
      <c r="AT379" s="32">
        <f>ROUND(VLOOKUP($B379,'3.ข้อมูลงบทดลองปัจจุบัน'!$A$5:$CL$846,45,0),2)</f>
        <v>13298</v>
      </c>
      <c r="AU379" s="32">
        <f>ROUND(VLOOKUP($B379,'3.ข้อมูลงบทดลองปัจจุบัน'!$A$5:$CL$846,46,0),2)</f>
        <v>0</v>
      </c>
      <c r="AV379" s="32">
        <f>ROUND(VLOOKUP($B379,'3.ข้อมูลงบทดลองปัจจุบัน'!$A$5:$CL$846,47,0),2)</f>
        <v>405255</v>
      </c>
      <c r="AW379" s="32">
        <f>ROUND(VLOOKUP($B379,'3.ข้อมูลงบทดลองปัจจุบัน'!$A$5:$CL$846,48,0),2)</f>
        <v>208175.5</v>
      </c>
      <c r="AX379" s="32">
        <f>ROUND(VLOOKUP($B379,'3.ข้อมูลงบทดลองปัจจุบัน'!$A$5:$CL$846,49,0),2)</f>
        <v>124152</v>
      </c>
      <c r="AY379" s="32">
        <f>ROUND(VLOOKUP($B379,'3.ข้อมูลงบทดลองปัจจุบัน'!$A$5:$CL$846,50,0),2)</f>
        <v>1323</v>
      </c>
      <c r="AZ379" s="32">
        <f>ROUND(VLOOKUP($B379,'3.ข้อมูลงบทดลองปัจจุบัน'!$A$5:$CL$846,51,0),2)</f>
        <v>285661.5</v>
      </c>
      <c r="BA379" s="32">
        <f>ROUND(VLOOKUP($B379,'3.ข้อมูลงบทดลองปัจจุบัน'!$A$5:$CL$846,52,0),2)</f>
        <v>172655.5</v>
      </c>
      <c r="BB379" s="32">
        <f>ROUND(VLOOKUP($B379,'3.ข้อมูลงบทดลองปัจจุบัน'!$A$5:$CL$846,53,0),2)</f>
        <v>1439785.55</v>
      </c>
      <c r="BC379" s="32">
        <f>ROUND(VLOOKUP($B379,'3.ข้อมูลงบทดลองปัจจุบัน'!$A$5:$CL$846,54,0),2)</f>
        <v>39691.5</v>
      </c>
      <c r="BD379" s="32">
        <f>ROUND(VLOOKUP($B379,'3.ข้อมูลงบทดลองปัจจุบัน'!$A$5:$CL$846,55,0),2)</f>
        <v>1930936.5</v>
      </c>
      <c r="BE379" s="32">
        <f>ROUND(VLOOKUP($B379,'3.ข้อมูลงบทดลองปัจจุบัน'!$A$5:$CL$846,56,0),2)</f>
        <v>1221912.5</v>
      </c>
      <c r="BF379" s="32">
        <f>ROUND(VLOOKUP($B379,'3.ข้อมูลงบทดลองปัจจุบัน'!$A$5:$CL$846,57,0),2)</f>
        <v>262030.3</v>
      </c>
      <c r="BG379" s="32">
        <f>ROUND(VLOOKUP($B379,'3.ข้อมูลงบทดลองปัจจุบัน'!$A$5:$CL$846,58,0),2)</f>
        <v>241721.5</v>
      </c>
      <c r="BH379" s="32">
        <f>ROUND(VLOOKUP($B379,'3.ข้อมูลงบทดลองปัจจุบัน'!$A$5:$CL$846,59,0),2)</f>
        <v>989048.25</v>
      </c>
      <c r="BI379" s="32">
        <f>ROUND(VLOOKUP($B379,'3.ข้อมูลงบทดลองปัจจุบัน'!$A$5:$CL$846,60,0),2)</f>
        <v>112708.5</v>
      </c>
      <c r="BJ379" s="32">
        <f>ROUND(VLOOKUP($B379,'3.ข้อมูลงบทดลองปัจจุบัน'!$A$5:$CL$846,61,0),2)</f>
        <v>160492.25</v>
      </c>
      <c r="BK379" s="32">
        <f>ROUND(VLOOKUP($B379,'3.ข้อมูลงบทดลองปัจจุบัน'!$A$5:$CL$846,62,0),2)</f>
        <v>730753.25</v>
      </c>
      <c r="BL379" s="32">
        <f>ROUND(VLOOKUP($B379,'3.ข้อมูลงบทดลองปัจจุบัน'!$A$5:$CL$846,63,0),2)</f>
        <v>294804.5</v>
      </c>
      <c r="BM379" s="32">
        <f>ROUND(VLOOKUP($B379,'3.ข้อมูลงบทดลองปัจจุบัน'!$A$5:$CL$846,64,0),2)</f>
        <v>2041742.25</v>
      </c>
      <c r="BN379" s="32">
        <f>ROUND(VLOOKUP($B379,'3.ข้อมูลงบทดลองปัจจุบัน'!$A$5:$CL$846,65,0),2)</f>
        <v>1252082.5</v>
      </c>
      <c r="BO379" s="32">
        <f>ROUND(VLOOKUP($B379,'3.ข้อมูลงบทดลองปัจจุบัน'!$A$5:$CL$846,66,0),2)</f>
        <v>1504682.25</v>
      </c>
      <c r="BP379" s="32">
        <f>ROUND(VLOOKUP($B379,'3.ข้อมูลงบทดลองปัจจุบัน'!$A$5:$CL$846,67,0),2)</f>
        <v>1327711</v>
      </c>
      <c r="BQ379" s="32">
        <f>ROUND(VLOOKUP($B379,'3.ข้อมูลงบทดลองปัจจุบัน'!$A$5:$CL$846,68,0),2)</f>
        <v>1005812.5</v>
      </c>
      <c r="BR379" s="32">
        <f>ROUND(VLOOKUP($B379,'3.ข้อมูลงบทดลองปัจจุบัน'!$A$5:$CL$846,69,0),2)</f>
        <v>40704.25</v>
      </c>
      <c r="BS379" s="32">
        <f>ROUND(VLOOKUP($B379,'3.ข้อมูลงบทดลองปัจจุบัน'!$A$5:$CL$846,70,0),2)</f>
        <v>2376943.2000000002</v>
      </c>
      <c r="BT379" s="32">
        <f>ROUND(VLOOKUP($B379,'3.ข้อมูลงบทดลองปัจจุบัน'!$A$5:$CL$846,71,0),2)</f>
        <v>52915</v>
      </c>
      <c r="BU379" s="32">
        <f>ROUND(VLOOKUP($B379,'3.ข้อมูลงบทดลองปัจจุบัน'!$A$5:$CL$846,72,0),2)</f>
        <v>63395.5</v>
      </c>
      <c r="BV379" s="32">
        <f>ROUND(VLOOKUP($B379,'3.ข้อมูลงบทดลองปัจจุบัน'!$A$5:$CL$846,73,0),2)</f>
        <v>907994.5</v>
      </c>
      <c r="BW379" s="32">
        <f>ROUND(VLOOKUP($B379,'3.ข้อมูลงบทดลองปัจจุบัน'!$A$5:$CL$846,74,0),2)</f>
        <v>7886</v>
      </c>
      <c r="BX379" s="32">
        <f>ROUND(VLOOKUP($B379,'3.ข้อมูลงบทดลองปัจจุบัน'!$A$5:$CL$846,75,0),2)</f>
        <v>46302</v>
      </c>
      <c r="BY379" s="32">
        <f>ROUND(VLOOKUP($B379,'3.ข้อมูลงบทดลองปัจจุบัน'!$A$5:$CL$846,76,0),2)</f>
        <v>74172.5</v>
      </c>
      <c r="BZ379" s="32">
        <f>ROUND(VLOOKUP($B379,'3.ข้อมูลงบทดลองปัจจุบัน'!$A$5:$CL$846,77,0),2)</f>
        <v>26785</v>
      </c>
      <c r="CA379" s="32">
        <f>ROUND(VLOOKUP($B379,'3.ข้อมูลงบทดลองปัจจุบัน'!$A$5:$CL$846,78,0),2)</f>
        <v>340982.25</v>
      </c>
      <c r="CB379" s="32">
        <f>ROUND(VLOOKUP($B379,'3.ข้อมูลงบทดลองปัจจุบัน'!$A$5:$CL$846,79,0),2)</f>
        <v>487508.5</v>
      </c>
      <c r="CC379" s="32">
        <f>ROUND(VLOOKUP($B379,'3.ข้อมูลงบทดลองปัจจุบัน'!$A$5:$CL$846,80,0),2)</f>
        <v>53338.5</v>
      </c>
      <c r="CD379" s="32">
        <f>ROUND(VLOOKUP($B379,'3.ข้อมูลงบทดลองปัจจุบัน'!$A$5:$CL$846,81,0),2)</f>
        <v>642451</v>
      </c>
      <c r="CE379" s="32">
        <f>ROUND(VLOOKUP($B379,'3.ข้อมูลงบทดลองปัจจุบัน'!$A$5:$CL$846,82,0),2)</f>
        <v>176127.25</v>
      </c>
      <c r="CF379" s="32">
        <f>ROUND(VLOOKUP($B379,'3.ข้อมูลงบทดลองปัจจุบัน'!$A$5:$CL$846,83,0),2)</f>
        <v>439171.5</v>
      </c>
      <c r="CG379" s="32">
        <f>ROUND(VLOOKUP($B379,'3.ข้อมูลงบทดลองปัจจุบัน'!$A$5:$CL$846,84,0),2)</f>
        <v>271726.75</v>
      </c>
      <c r="CH379" s="32">
        <f>ROUND(VLOOKUP($B379,'3.ข้อมูลงบทดลองปัจจุบัน'!$A$5:$CL$846,85,0),2)</f>
        <v>208441</v>
      </c>
      <c r="CI379" s="32">
        <f>ROUND(VLOOKUP($B379,'3.ข้อมูลงบทดลองปัจจุบัน'!$A$5:$CL$846,86,0),2)</f>
        <v>16128</v>
      </c>
      <c r="CJ379" s="32">
        <f>ROUND(VLOOKUP($B379,'3.ข้อมูลงบทดลองปัจจุบัน'!$A$5:$CL$846,87,0),2)</f>
        <v>46214</v>
      </c>
      <c r="CK379" s="32">
        <f>ROUND(VLOOKUP($B379,'3.ข้อมูลงบทดลองปัจจุบัน'!$A$5:$CL$846,88,0),2)</f>
        <v>424395.75</v>
      </c>
      <c r="CL379" s="32">
        <f>ROUND(VLOOKUP($B379,'3.ข้อมูลงบทดลองปัจจุบัน'!$A$5:$CL$846,89,0),2)</f>
        <v>186569.75</v>
      </c>
      <c r="CM379" s="32">
        <f>ROUND(VLOOKUP($B379,'3.ข้อมูลงบทดลองปัจจุบัน'!$A$5:$CL$846,90,0),2)</f>
        <v>46014.75</v>
      </c>
    </row>
    <row r="380" spans="1:91" x14ac:dyDescent="0.7">
      <c r="A380" s="118" t="s">
        <v>2332</v>
      </c>
      <c r="B380" s="101" t="s">
        <v>2103</v>
      </c>
      <c r="C380" s="100" t="s">
        <v>1370</v>
      </c>
      <c r="D380" s="32">
        <f>ROUND(VLOOKUP($B380,'3.ข้อมูลงบทดลองปัจจุบัน'!$A$5:$CL$846,3,0),2)</f>
        <v>0</v>
      </c>
      <c r="E380" s="32">
        <f>ROUND(VLOOKUP($B380,'3.ข้อมูลงบทดลองปัจจุบัน'!$A$5:$CL$846,4,0),2)</f>
        <v>0</v>
      </c>
      <c r="F380" s="32">
        <f>ROUND(VLOOKUP($B380,'3.ข้อมูลงบทดลองปัจจุบัน'!$A$5:$CL$846,5,0),2)</f>
        <v>0</v>
      </c>
      <c r="G380" s="32">
        <f>ROUND(VLOOKUP($B380,'3.ข้อมูลงบทดลองปัจจุบัน'!$A$5:$CL$846,6,0),2)</f>
        <v>29996.25</v>
      </c>
      <c r="H380" s="32">
        <f>ROUND(VLOOKUP($B380,'3.ข้อมูลงบทดลองปัจจุบัน'!$A$5:$CL$846,7,0),2)</f>
        <v>0</v>
      </c>
      <c r="I380" s="32">
        <f>ROUND(VLOOKUP($B380,'3.ข้อมูลงบทดลองปัจจุบัน'!$A$5:$CL$846,8,0),2)</f>
        <v>2024</v>
      </c>
      <c r="J380" s="32">
        <f>ROUND(VLOOKUP($B380,'3.ข้อมูลงบทดลองปัจจุบัน'!$A$5:$CL$846,9,0),2)</f>
        <v>0</v>
      </c>
      <c r="K380" s="32">
        <f>ROUND(VLOOKUP($B380,'3.ข้อมูลงบทดลองปัจจุบัน'!$A$5:$CL$846,10,0),2)</f>
        <v>0</v>
      </c>
      <c r="L380" s="32">
        <f>ROUND(VLOOKUP($B380,'3.ข้อมูลงบทดลองปัจจุบัน'!$A$5:$CL$846,11,0),2)</f>
        <v>0</v>
      </c>
      <c r="M380" s="32">
        <f>ROUND(VLOOKUP($B380,'3.ข้อมูลงบทดลองปัจจุบัน'!$A$5:$CL$846,12,0),2)</f>
        <v>17447.2</v>
      </c>
      <c r="N380" s="32">
        <f>ROUND(VLOOKUP($B380,'3.ข้อมูลงบทดลองปัจจุบัน'!$A$5:$CL$846,13,0),2)</f>
        <v>0</v>
      </c>
      <c r="O380" s="32">
        <f>ROUND(VLOOKUP($B380,'3.ข้อมูลงบทดลองปัจจุบัน'!$A$5:$CL$846,14,0),2)</f>
        <v>0</v>
      </c>
      <c r="P380" s="32">
        <f>ROUND(VLOOKUP($B380,'3.ข้อมูลงบทดลองปัจจุบัน'!$A$5:$CL$846,15,0),2)</f>
        <v>0</v>
      </c>
      <c r="Q380" s="32">
        <f>ROUND(VLOOKUP($B380,'3.ข้อมูลงบทดลองปัจจุบัน'!$A$5:$CL$846,16,0),2)</f>
        <v>95855.94</v>
      </c>
      <c r="R380" s="32">
        <f>ROUND(VLOOKUP($B380,'3.ข้อมูลงบทดลองปัจจุบัน'!$A$5:$CL$846,17,0),2)</f>
        <v>51693.03</v>
      </c>
      <c r="S380" s="32">
        <f>ROUND(VLOOKUP($B380,'3.ข้อมูลงบทดลองปัจจุบัน'!$A$5:$CL$846,18,0),2)</f>
        <v>0</v>
      </c>
      <c r="T380" s="32">
        <f>ROUND(VLOOKUP($B380,'3.ข้อมูลงบทดลองปัจจุบัน'!$A$5:$CL$846,19,0),2)</f>
        <v>39638.07</v>
      </c>
      <c r="U380" s="32">
        <f>ROUND(VLOOKUP($B380,'3.ข้อมูลงบทดลองปัจจุบัน'!$A$5:$CL$846,20,0),2)</f>
        <v>0</v>
      </c>
      <c r="V380" s="32">
        <f>ROUND(VLOOKUP($B380,'3.ข้อมูลงบทดลองปัจจุบัน'!$A$5:$CL$846,21,0),2)</f>
        <v>130005.05</v>
      </c>
      <c r="W380" s="32">
        <f>ROUND(VLOOKUP($B380,'3.ข้อมูลงบทดลองปัจจุบัน'!$A$5:$CL$846,22,0),2)</f>
        <v>0</v>
      </c>
      <c r="X380" s="32">
        <f>ROUND(VLOOKUP($B380,'3.ข้อมูลงบทดลองปัจจุบัน'!$A$5:$CL$846,23,0),2)</f>
        <v>0</v>
      </c>
      <c r="Y380" s="32">
        <f>ROUND(VLOOKUP($B380,'3.ข้อมูลงบทดลองปัจจุบัน'!$A$5:$CL$846,24,0),2)</f>
        <v>0</v>
      </c>
      <c r="Z380" s="32">
        <f>ROUND(VLOOKUP($B380,'3.ข้อมูลงบทดลองปัจจุบัน'!$A$5:$CL$846,25,0),2)</f>
        <v>103006.72</v>
      </c>
      <c r="AA380" s="32">
        <f>ROUND(VLOOKUP($B380,'3.ข้อมูลงบทดลองปัจจุบัน'!$A$5:$CL$846,26,0),2)</f>
        <v>0</v>
      </c>
      <c r="AB380" s="32">
        <f>ROUND(VLOOKUP($B380,'3.ข้อมูลงบทดลองปัจจุบัน'!$A$5:$CL$846,27,0),2)</f>
        <v>0</v>
      </c>
      <c r="AC380" s="32">
        <f>ROUND(VLOOKUP($B380,'3.ข้อมูลงบทดลองปัจจุบัน'!$A$5:$CL$846,28,0),2)</f>
        <v>0</v>
      </c>
      <c r="AD380" s="32">
        <f>ROUND(VLOOKUP($B380,'3.ข้อมูลงบทดลองปัจจุบัน'!$A$5:$CL$846,29,0),2)</f>
        <v>0</v>
      </c>
      <c r="AE380" s="32">
        <f>ROUND(VLOOKUP($B380,'3.ข้อมูลงบทดลองปัจจุบัน'!$A$5:$CL$846,30,0),2)</f>
        <v>0</v>
      </c>
      <c r="AF380" s="32">
        <f>ROUND(VLOOKUP($B380,'3.ข้อมูลงบทดลองปัจจุบัน'!$A$5:$CL$846,31,0),2)</f>
        <v>0</v>
      </c>
      <c r="AG380" s="32">
        <f>ROUND(VLOOKUP($B380,'3.ข้อมูลงบทดลองปัจจุบัน'!$A$5:$CL$846,32,0),2)</f>
        <v>0</v>
      </c>
      <c r="AH380" s="32">
        <f>ROUND(VLOOKUP($B380,'3.ข้อมูลงบทดลองปัจจุบัน'!$A$5:$CL$846,33,0),2)</f>
        <v>0</v>
      </c>
      <c r="AI380" s="32">
        <f>ROUND(VLOOKUP($B380,'3.ข้อมูลงบทดลองปัจจุบัน'!$A$5:$CL$846,34,0),2)</f>
        <v>0</v>
      </c>
      <c r="AJ380" s="32">
        <f>ROUND(VLOOKUP($B380,'3.ข้อมูลงบทดลองปัจจุบัน'!$A$5:$CL$846,35,0),2)</f>
        <v>0</v>
      </c>
      <c r="AK380" s="32">
        <f>ROUND(VLOOKUP($B380,'3.ข้อมูลงบทดลองปัจจุบัน'!$A$5:$CL$846,36,0),2)</f>
        <v>0</v>
      </c>
      <c r="AL380" s="32">
        <f>ROUND(VLOOKUP($B380,'3.ข้อมูลงบทดลองปัจจุบัน'!$A$5:$CL$846,37,0),2)</f>
        <v>0</v>
      </c>
      <c r="AM380" s="32">
        <f>ROUND(VLOOKUP($B380,'3.ข้อมูลงบทดลองปัจจุบัน'!$A$5:$CL$846,38,0),2)</f>
        <v>48265</v>
      </c>
      <c r="AN380" s="32">
        <f>ROUND(VLOOKUP($B380,'3.ข้อมูลงบทดลองปัจจุบัน'!$A$5:$CL$846,39,0),2)</f>
        <v>750</v>
      </c>
      <c r="AO380" s="32">
        <f>ROUND(VLOOKUP($B380,'3.ข้อมูลงบทดลองปัจจุบัน'!$A$5:$CL$846,40,0),2)</f>
        <v>13650</v>
      </c>
      <c r="AP380" s="32">
        <f>ROUND(VLOOKUP($B380,'3.ข้อมูลงบทดลองปัจจุบัน'!$A$5:$CL$846,41,0),2)</f>
        <v>0</v>
      </c>
      <c r="AQ380" s="32">
        <f>ROUND(VLOOKUP($B380,'3.ข้อมูลงบทดลองปัจจุบัน'!$A$5:$CL$846,42,0),2)</f>
        <v>0</v>
      </c>
      <c r="AR380" s="32">
        <f>ROUND(VLOOKUP($B380,'3.ข้อมูลงบทดลองปัจจุบัน'!$A$5:$CL$846,43,0),2)</f>
        <v>12670.8</v>
      </c>
      <c r="AS380" s="32">
        <f>ROUND(VLOOKUP($B380,'3.ข้อมูลงบทดลองปัจจุบัน'!$A$5:$CL$846,44,0),2)</f>
        <v>0</v>
      </c>
      <c r="AT380" s="32">
        <f>ROUND(VLOOKUP($B380,'3.ข้อมูลงบทดลองปัจจุบัน'!$A$5:$CL$846,45,0),2)</f>
        <v>0</v>
      </c>
      <c r="AU380" s="32">
        <f>ROUND(VLOOKUP($B380,'3.ข้อมูลงบทดลองปัจจุบัน'!$A$5:$CL$846,46,0),2)</f>
        <v>0</v>
      </c>
      <c r="AV380" s="32">
        <f>ROUND(VLOOKUP($B380,'3.ข้อมูลงบทดลองปัจจุบัน'!$A$5:$CL$846,47,0),2)</f>
        <v>0</v>
      </c>
      <c r="AW380" s="32">
        <f>ROUND(VLOOKUP($B380,'3.ข้อมูลงบทดลองปัจจุบัน'!$A$5:$CL$846,48,0),2)</f>
        <v>0</v>
      </c>
      <c r="AX380" s="32">
        <f>ROUND(VLOOKUP($B380,'3.ข้อมูลงบทดลองปัจจุบัน'!$A$5:$CL$846,49,0),2)</f>
        <v>0</v>
      </c>
      <c r="AY380" s="32">
        <f>ROUND(VLOOKUP($B380,'3.ข้อมูลงบทดลองปัจจุบัน'!$A$5:$CL$846,50,0),2)</f>
        <v>8357.4</v>
      </c>
      <c r="AZ380" s="32">
        <f>ROUND(VLOOKUP($B380,'3.ข้อมูลงบทดลองปัจจุบัน'!$A$5:$CL$846,51,0),2)</f>
        <v>0</v>
      </c>
      <c r="BA380" s="32">
        <f>ROUND(VLOOKUP($B380,'3.ข้อมูลงบทดลองปัจจุบัน'!$A$5:$CL$846,52,0),2)</f>
        <v>42580.2</v>
      </c>
      <c r="BB380" s="32">
        <f>ROUND(VLOOKUP($B380,'3.ข้อมูลงบทดลองปัจจุบัน'!$A$5:$CL$846,53,0),2)</f>
        <v>0</v>
      </c>
      <c r="BC380" s="32">
        <f>ROUND(VLOOKUP($B380,'3.ข้อมูลงบทดลองปัจจุบัน'!$A$5:$CL$846,54,0),2)</f>
        <v>0</v>
      </c>
      <c r="BD380" s="32">
        <f>ROUND(VLOOKUP($B380,'3.ข้อมูลงบทดลองปัจจุบัน'!$A$5:$CL$846,55,0),2)</f>
        <v>0</v>
      </c>
      <c r="BE380" s="32">
        <f>ROUND(VLOOKUP($B380,'3.ข้อมูลงบทดลองปัจจุบัน'!$A$5:$CL$846,56,0),2)</f>
        <v>2485.41</v>
      </c>
      <c r="BF380" s="32">
        <f>ROUND(VLOOKUP($B380,'3.ข้อมูลงบทดลองปัจจุบัน'!$A$5:$CL$846,57,0),2)</f>
        <v>23342.34</v>
      </c>
      <c r="BG380" s="32">
        <f>ROUND(VLOOKUP($B380,'3.ข้อมูลงบทดลองปัจจุบัน'!$A$5:$CL$846,58,0),2)</f>
        <v>16876.55</v>
      </c>
      <c r="BH380" s="32">
        <f>ROUND(VLOOKUP($B380,'3.ข้อมูลงบทดลองปัจจุบัน'!$A$5:$CL$846,59,0),2)</f>
        <v>0</v>
      </c>
      <c r="BI380" s="32">
        <f>ROUND(VLOOKUP($B380,'3.ข้อมูลงบทดลองปัจจุบัน'!$A$5:$CL$846,60,0),2)</f>
        <v>0</v>
      </c>
      <c r="BJ380" s="32">
        <f>ROUND(VLOOKUP($B380,'3.ข้อมูลงบทดลองปัจจุบัน'!$A$5:$CL$846,61,0),2)</f>
        <v>0</v>
      </c>
      <c r="BK380" s="32">
        <f>ROUND(VLOOKUP($B380,'3.ข้อมูลงบทดลองปัจจุบัน'!$A$5:$CL$846,62,0),2)</f>
        <v>0</v>
      </c>
      <c r="BL380" s="32">
        <f>ROUND(VLOOKUP($B380,'3.ข้อมูลงบทดลองปัจจุบัน'!$A$5:$CL$846,63,0),2)</f>
        <v>0</v>
      </c>
      <c r="BM380" s="32">
        <f>ROUND(VLOOKUP($B380,'3.ข้อมูลงบทดลองปัจจุบัน'!$A$5:$CL$846,64,0),2)</f>
        <v>0</v>
      </c>
      <c r="BN380" s="32">
        <f>ROUND(VLOOKUP($B380,'3.ข้อมูลงบทดลองปัจจุบัน'!$A$5:$CL$846,65,0),2)</f>
        <v>0</v>
      </c>
      <c r="BO380" s="32">
        <f>ROUND(VLOOKUP($B380,'3.ข้อมูลงบทดลองปัจจุบัน'!$A$5:$CL$846,66,0),2)</f>
        <v>0</v>
      </c>
      <c r="BP380" s="32">
        <f>ROUND(VLOOKUP($B380,'3.ข้อมูลงบทดลองปัจจุบัน'!$A$5:$CL$846,67,0),2)</f>
        <v>0</v>
      </c>
      <c r="BQ380" s="32">
        <f>ROUND(VLOOKUP($B380,'3.ข้อมูลงบทดลองปัจจุบัน'!$A$5:$CL$846,68,0),2)</f>
        <v>0</v>
      </c>
      <c r="BR380" s="32">
        <f>ROUND(VLOOKUP($B380,'3.ข้อมูลงบทดลองปัจจุบัน'!$A$5:$CL$846,69,0),2)</f>
        <v>0</v>
      </c>
      <c r="BS380" s="32">
        <f>ROUND(VLOOKUP($B380,'3.ข้อมูลงบทดลองปัจจุบัน'!$A$5:$CL$846,70,0),2)</f>
        <v>0</v>
      </c>
      <c r="BT380" s="32">
        <f>ROUND(VLOOKUP($B380,'3.ข้อมูลงบทดลองปัจจุบัน'!$A$5:$CL$846,71,0),2)</f>
        <v>3506</v>
      </c>
      <c r="BU380" s="32">
        <f>ROUND(VLOOKUP($B380,'3.ข้อมูลงบทดลองปัจจุบัน'!$A$5:$CL$846,72,0),2)</f>
        <v>0</v>
      </c>
      <c r="BV380" s="32">
        <f>ROUND(VLOOKUP($B380,'3.ข้อมูลงบทดลองปัจจุบัน'!$A$5:$CL$846,73,0),2)</f>
        <v>0</v>
      </c>
      <c r="BW380" s="32">
        <f>ROUND(VLOOKUP($B380,'3.ข้อมูลงบทดลองปัจจุบัน'!$A$5:$CL$846,74,0),2)</f>
        <v>0</v>
      </c>
      <c r="BX380" s="32">
        <f>ROUND(VLOOKUP($B380,'3.ข้อมูลงบทดลองปัจจุบัน'!$A$5:$CL$846,75,0),2)</f>
        <v>0</v>
      </c>
      <c r="BY380" s="32">
        <f>ROUND(VLOOKUP($B380,'3.ข้อมูลงบทดลองปัจจุบัน'!$A$5:$CL$846,76,0),2)</f>
        <v>9100.7999999999993</v>
      </c>
      <c r="BZ380" s="32">
        <f>ROUND(VLOOKUP($B380,'3.ข้อมูลงบทดลองปัจจุบัน'!$A$5:$CL$846,77,0),2)</f>
        <v>0</v>
      </c>
      <c r="CA380" s="32">
        <f>ROUND(VLOOKUP($B380,'3.ข้อมูลงบทดลองปัจจุบัน'!$A$5:$CL$846,78,0),2)</f>
        <v>0</v>
      </c>
      <c r="CB380" s="32">
        <f>ROUND(VLOOKUP($B380,'3.ข้อมูลงบทดลองปัจจุบัน'!$A$5:$CL$846,79,0),2)</f>
        <v>0</v>
      </c>
      <c r="CC380" s="32">
        <f>ROUND(VLOOKUP($B380,'3.ข้อมูลงบทดลองปัจจุบัน'!$A$5:$CL$846,80,0),2)</f>
        <v>0</v>
      </c>
      <c r="CD380" s="32">
        <f>ROUND(VLOOKUP($B380,'3.ข้อมูลงบทดลองปัจจุบัน'!$A$5:$CL$846,81,0),2)</f>
        <v>9140.08</v>
      </c>
      <c r="CE380" s="32">
        <f>ROUND(VLOOKUP($B380,'3.ข้อมูลงบทดลองปัจจุบัน'!$A$5:$CL$846,82,0),2)</f>
        <v>29782.89</v>
      </c>
      <c r="CF380" s="32">
        <f>ROUND(VLOOKUP($B380,'3.ข้อมูลงบทดลองปัจจุบัน'!$A$5:$CL$846,83,0),2)</f>
        <v>0</v>
      </c>
      <c r="CG380" s="32">
        <f>ROUND(VLOOKUP($B380,'3.ข้อมูลงบทดลองปัจจุบัน'!$A$5:$CL$846,84,0),2)</f>
        <v>0</v>
      </c>
      <c r="CH380" s="32">
        <f>ROUND(VLOOKUP($B380,'3.ข้อมูลงบทดลองปัจจุบัน'!$A$5:$CL$846,85,0),2)</f>
        <v>1572</v>
      </c>
      <c r="CI380" s="32">
        <f>ROUND(VLOOKUP($B380,'3.ข้อมูลงบทดลองปัจจุบัน'!$A$5:$CL$846,86,0),2)</f>
        <v>0</v>
      </c>
      <c r="CJ380" s="32">
        <f>ROUND(VLOOKUP($B380,'3.ข้อมูลงบทดลองปัจจุบัน'!$A$5:$CL$846,87,0),2)</f>
        <v>0</v>
      </c>
      <c r="CK380" s="32">
        <f>ROUND(VLOOKUP($B380,'3.ข้อมูลงบทดลองปัจจุบัน'!$A$5:$CL$846,88,0),2)</f>
        <v>0</v>
      </c>
      <c r="CL380" s="32">
        <f>ROUND(VLOOKUP($B380,'3.ข้อมูลงบทดลองปัจจุบัน'!$A$5:$CL$846,89,0),2)</f>
        <v>0</v>
      </c>
      <c r="CM380" s="32">
        <f>ROUND(VLOOKUP($B380,'3.ข้อมูลงบทดลองปัจจุบัน'!$A$5:$CL$846,90,0),2)</f>
        <v>0</v>
      </c>
    </row>
    <row r="381" spans="1:91" x14ac:dyDescent="0.7">
      <c r="A381" s="118" t="s">
        <v>2332</v>
      </c>
      <c r="B381" s="101" t="s">
        <v>2104</v>
      </c>
      <c r="C381" s="100" t="s">
        <v>1529</v>
      </c>
      <c r="D381" s="32">
        <f>ROUND(VLOOKUP($B381,'3.ข้อมูลงบทดลองปัจจุบัน'!$A$5:$CL$846,3,0),2)</f>
        <v>0</v>
      </c>
      <c r="E381" s="32">
        <f>ROUND(VLOOKUP($B381,'3.ข้อมูลงบทดลองปัจจุบัน'!$A$5:$CL$846,4,0),2)</f>
        <v>0</v>
      </c>
      <c r="F381" s="32">
        <f>ROUND(VLOOKUP($B381,'3.ข้อมูลงบทดลองปัจจุบัน'!$A$5:$CL$846,5,0),2)</f>
        <v>0</v>
      </c>
      <c r="G381" s="32">
        <f>ROUND(VLOOKUP($B381,'3.ข้อมูลงบทดลองปัจจุบัน'!$A$5:$CL$846,6,0),2)</f>
        <v>0</v>
      </c>
      <c r="H381" s="32">
        <f>ROUND(VLOOKUP($B381,'3.ข้อมูลงบทดลองปัจจุบัน'!$A$5:$CL$846,7,0),2)</f>
        <v>0</v>
      </c>
      <c r="I381" s="32">
        <f>ROUND(VLOOKUP($B381,'3.ข้อมูลงบทดลองปัจจุบัน'!$A$5:$CL$846,8,0),2)</f>
        <v>0</v>
      </c>
      <c r="J381" s="32">
        <f>ROUND(VLOOKUP($B381,'3.ข้อมูลงบทดลองปัจจุบัน'!$A$5:$CL$846,9,0),2)</f>
        <v>0</v>
      </c>
      <c r="K381" s="32">
        <f>ROUND(VLOOKUP($B381,'3.ข้อมูลงบทดลองปัจจุบัน'!$A$5:$CL$846,10,0),2)</f>
        <v>0</v>
      </c>
      <c r="L381" s="32">
        <f>ROUND(VLOOKUP($B381,'3.ข้อมูลงบทดลองปัจจุบัน'!$A$5:$CL$846,11,0),2)</f>
        <v>0</v>
      </c>
      <c r="M381" s="32">
        <f>ROUND(VLOOKUP($B381,'3.ข้อมูลงบทดลองปัจจุบัน'!$A$5:$CL$846,12,0),2)</f>
        <v>0</v>
      </c>
      <c r="N381" s="32">
        <f>ROUND(VLOOKUP($B381,'3.ข้อมูลงบทดลองปัจจุบัน'!$A$5:$CL$846,13,0),2)</f>
        <v>0</v>
      </c>
      <c r="O381" s="32">
        <f>ROUND(VLOOKUP($B381,'3.ข้อมูลงบทดลองปัจจุบัน'!$A$5:$CL$846,14,0),2)</f>
        <v>0</v>
      </c>
      <c r="P381" s="32">
        <f>ROUND(VLOOKUP($B381,'3.ข้อมูลงบทดลองปัจจุบัน'!$A$5:$CL$846,15,0),2)</f>
        <v>0</v>
      </c>
      <c r="Q381" s="32">
        <f>ROUND(VLOOKUP($B381,'3.ข้อมูลงบทดลองปัจจุบัน'!$A$5:$CL$846,16,0),2)</f>
        <v>0</v>
      </c>
      <c r="R381" s="32">
        <f>ROUND(VLOOKUP($B381,'3.ข้อมูลงบทดลองปัจจุบัน'!$A$5:$CL$846,17,0),2)</f>
        <v>0</v>
      </c>
      <c r="S381" s="32">
        <f>ROUND(VLOOKUP($B381,'3.ข้อมูลงบทดลองปัจจุบัน'!$A$5:$CL$846,18,0),2)</f>
        <v>0</v>
      </c>
      <c r="T381" s="32">
        <f>ROUND(VLOOKUP($B381,'3.ข้อมูลงบทดลองปัจจุบัน'!$A$5:$CL$846,19,0),2)</f>
        <v>0</v>
      </c>
      <c r="U381" s="32">
        <f>ROUND(VLOOKUP($B381,'3.ข้อมูลงบทดลองปัจจุบัน'!$A$5:$CL$846,20,0),2)</f>
        <v>0</v>
      </c>
      <c r="V381" s="32">
        <f>ROUND(VLOOKUP($B381,'3.ข้อมูลงบทดลองปัจจุบัน'!$A$5:$CL$846,21,0),2)</f>
        <v>0</v>
      </c>
      <c r="W381" s="32">
        <f>ROUND(VLOOKUP($B381,'3.ข้อมูลงบทดลองปัจจุบัน'!$A$5:$CL$846,22,0),2)</f>
        <v>0</v>
      </c>
      <c r="X381" s="32">
        <f>ROUND(VLOOKUP($B381,'3.ข้อมูลงบทดลองปัจจุบัน'!$A$5:$CL$846,23,0),2)</f>
        <v>0</v>
      </c>
      <c r="Y381" s="32">
        <f>ROUND(VLOOKUP($B381,'3.ข้อมูลงบทดลองปัจจุบัน'!$A$5:$CL$846,24,0),2)</f>
        <v>0</v>
      </c>
      <c r="Z381" s="32">
        <f>ROUND(VLOOKUP($B381,'3.ข้อมูลงบทดลองปัจจุบัน'!$A$5:$CL$846,25,0),2)</f>
        <v>0</v>
      </c>
      <c r="AA381" s="32">
        <f>ROUND(VLOOKUP($B381,'3.ข้อมูลงบทดลองปัจจุบัน'!$A$5:$CL$846,26,0),2)</f>
        <v>0</v>
      </c>
      <c r="AB381" s="32">
        <f>ROUND(VLOOKUP($B381,'3.ข้อมูลงบทดลองปัจจุบัน'!$A$5:$CL$846,27,0),2)</f>
        <v>0</v>
      </c>
      <c r="AC381" s="32">
        <f>ROUND(VLOOKUP($B381,'3.ข้อมูลงบทดลองปัจจุบัน'!$A$5:$CL$846,28,0),2)</f>
        <v>0</v>
      </c>
      <c r="AD381" s="32">
        <f>ROUND(VLOOKUP($B381,'3.ข้อมูลงบทดลองปัจจุบัน'!$A$5:$CL$846,29,0),2)</f>
        <v>0</v>
      </c>
      <c r="AE381" s="32">
        <f>ROUND(VLOOKUP($B381,'3.ข้อมูลงบทดลองปัจจุบัน'!$A$5:$CL$846,30,0),2)</f>
        <v>0</v>
      </c>
      <c r="AF381" s="32">
        <f>ROUND(VLOOKUP($B381,'3.ข้อมูลงบทดลองปัจจุบัน'!$A$5:$CL$846,31,0),2)</f>
        <v>0</v>
      </c>
      <c r="AG381" s="32">
        <f>ROUND(VLOOKUP($B381,'3.ข้อมูลงบทดลองปัจจุบัน'!$A$5:$CL$846,32,0),2)</f>
        <v>0</v>
      </c>
      <c r="AH381" s="32">
        <f>ROUND(VLOOKUP($B381,'3.ข้อมูลงบทดลองปัจจุบัน'!$A$5:$CL$846,33,0),2)</f>
        <v>600</v>
      </c>
      <c r="AI381" s="32">
        <f>ROUND(VLOOKUP($B381,'3.ข้อมูลงบทดลองปัจจุบัน'!$A$5:$CL$846,34,0),2)</f>
        <v>0</v>
      </c>
      <c r="AJ381" s="32">
        <f>ROUND(VLOOKUP($B381,'3.ข้อมูลงบทดลองปัจจุบัน'!$A$5:$CL$846,35,0),2)</f>
        <v>0</v>
      </c>
      <c r="AK381" s="32">
        <f>ROUND(VLOOKUP($B381,'3.ข้อมูลงบทดลองปัจจุบัน'!$A$5:$CL$846,36,0),2)</f>
        <v>0</v>
      </c>
      <c r="AL381" s="32">
        <f>ROUND(VLOOKUP($B381,'3.ข้อมูลงบทดลองปัจจุบัน'!$A$5:$CL$846,37,0),2)</f>
        <v>0</v>
      </c>
      <c r="AM381" s="32">
        <f>ROUND(VLOOKUP($B381,'3.ข้อมูลงบทดลองปัจจุบัน'!$A$5:$CL$846,38,0),2)</f>
        <v>0</v>
      </c>
      <c r="AN381" s="32">
        <f>ROUND(VLOOKUP($B381,'3.ข้อมูลงบทดลองปัจจุบัน'!$A$5:$CL$846,39,0),2)</f>
        <v>0</v>
      </c>
      <c r="AO381" s="32">
        <f>ROUND(VLOOKUP($B381,'3.ข้อมูลงบทดลองปัจจุบัน'!$A$5:$CL$846,40,0),2)</f>
        <v>0</v>
      </c>
      <c r="AP381" s="32">
        <f>ROUND(VLOOKUP($B381,'3.ข้อมูลงบทดลองปัจจุบัน'!$A$5:$CL$846,41,0),2)</f>
        <v>0</v>
      </c>
      <c r="AQ381" s="32">
        <f>ROUND(VLOOKUP($B381,'3.ข้อมูลงบทดลองปัจจุบัน'!$A$5:$CL$846,42,0),2)</f>
        <v>0</v>
      </c>
      <c r="AR381" s="32">
        <f>ROUND(VLOOKUP($B381,'3.ข้อมูลงบทดลองปัจจุบัน'!$A$5:$CL$846,43,0),2)</f>
        <v>0</v>
      </c>
      <c r="AS381" s="32">
        <f>ROUND(VLOOKUP($B381,'3.ข้อมูลงบทดลองปัจจุบัน'!$A$5:$CL$846,44,0),2)</f>
        <v>0</v>
      </c>
      <c r="AT381" s="32">
        <f>ROUND(VLOOKUP($B381,'3.ข้อมูลงบทดลองปัจจุบัน'!$A$5:$CL$846,45,0),2)</f>
        <v>0</v>
      </c>
      <c r="AU381" s="32">
        <f>ROUND(VLOOKUP($B381,'3.ข้อมูลงบทดลองปัจจุบัน'!$A$5:$CL$846,46,0),2)</f>
        <v>0</v>
      </c>
      <c r="AV381" s="32">
        <f>ROUND(VLOOKUP($B381,'3.ข้อมูลงบทดลองปัจจุบัน'!$A$5:$CL$846,47,0),2)</f>
        <v>0</v>
      </c>
      <c r="AW381" s="32">
        <f>ROUND(VLOOKUP($B381,'3.ข้อมูลงบทดลองปัจจุบัน'!$A$5:$CL$846,48,0),2)</f>
        <v>0</v>
      </c>
      <c r="AX381" s="32">
        <f>ROUND(VLOOKUP($B381,'3.ข้อมูลงบทดลองปัจจุบัน'!$A$5:$CL$846,49,0),2)</f>
        <v>0</v>
      </c>
      <c r="AY381" s="32">
        <f>ROUND(VLOOKUP($B381,'3.ข้อมูลงบทดลองปัจจุบัน'!$A$5:$CL$846,50,0),2)</f>
        <v>0</v>
      </c>
      <c r="AZ381" s="32">
        <f>ROUND(VLOOKUP($B381,'3.ข้อมูลงบทดลองปัจจุบัน'!$A$5:$CL$846,51,0),2)</f>
        <v>0</v>
      </c>
      <c r="BA381" s="32">
        <f>ROUND(VLOOKUP($B381,'3.ข้อมูลงบทดลองปัจจุบัน'!$A$5:$CL$846,52,0),2)</f>
        <v>0</v>
      </c>
      <c r="BB381" s="32">
        <f>ROUND(VLOOKUP($B381,'3.ข้อมูลงบทดลองปัจจุบัน'!$A$5:$CL$846,53,0),2)</f>
        <v>0</v>
      </c>
      <c r="BC381" s="32">
        <f>ROUND(VLOOKUP($B381,'3.ข้อมูลงบทดลองปัจจุบัน'!$A$5:$CL$846,54,0),2)</f>
        <v>0</v>
      </c>
      <c r="BD381" s="32">
        <f>ROUND(VLOOKUP($B381,'3.ข้อมูลงบทดลองปัจจุบัน'!$A$5:$CL$846,55,0),2)</f>
        <v>0</v>
      </c>
      <c r="BE381" s="32">
        <f>ROUND(VLOOKUP($B381,'3.ข้อมูลงบทดลองปัจจุบัน'!$A$5:$CL$846,56,0),2)</f>
        <v>0</v>
      </c>
      <c r="BF381" s="32">
        <f>ROUND(VLOOKUP($B381,'3.ข้อมูลงบทดลองปัจจุบัน'!$A$5:$CL$846,57,0),2)</f>
        <v>0</v>
      </c>
      <c r="BG381" s="32">
        <f>ROUND(VLOOKUP($B381,'3.ข้อมูลงบทดลองปัจจุบัน'!$A$5:$CL$846,58,0),2)</f>
        <v>0</v>
      </c>
      <c r="BH381" s="32">
        <f>ROUND(VLOOKUP($B381,'3.ข้อมูลงบทดลองปัจจุบัน'!$A$5:$CL$846,59,0),2)</f>
        <v>0</v>
      </c>
      <c r="BI381" s="32">
        <f>ROUND(VLOOKUP($B381,'3.ข้อมูลงบทดลองปัจจุบัน'!$A$5:$CL$846,60,0),2)</f>
        <v>0</v>
      </c>
      <c r="BJ381" s="32">
        <f>ROUND(VLOOKUP($B381,'3.ข้อมูลงบทดลองปัจจุบัน'!$A$5:$CL$846,61,0),2)</f>
        <v>0</v>
      </c>
      <c r="BK381" s="32">
        <f>ROUND(VLOOKUP($B381,'3.ข้อมูลงบทดลองปัจจุบัน'!$A$5:$CL$846,62,0),2)</f>
        <v>0</v>
      </c>
      <c r="BL381" s="32">
        <f>ROUND(VLOOKUP($B381,'3.ข้อมูลงบทดลองปัจจุบัน'!$A$5:$CL$846,63,0),2)</f>
        <v>0</v>
      </c>
      <c r="BM381" s="32">
        <f>ROUND(VLOOKUP($B381,'3.ข้อมูลงบทดลองปัจจุบัน'!$A$5:$CL$846,64,0),2)</f>
        <v>0</v>
      </c>
      <c r="BN381" s="32">
        <f>ROUND(VLOOKUP($B381,'3.ข้อมูลงบทดลองปัจจุบัน'!$A$5:$CL$846,65,0),2)</f>
        <v>0</v>
      </c>
      <c r="BO381" s="32">
        <f>ROUND(VLOOKUP($B381,'3.ข้อมูลงบทดลองปัจจุบัน'!$A$5:$CL$846,66,0),2)</f>
        <v>0</v>
      </c>
      <c r="BP381" s="32">
        <f>ROUND(VLOOKUP($B381,'3.ข้อมูลงบทดลองปัจจุบัน'!$A$5:$CL$846,67,0),2)</f>
        <v>0</v>
      </c>
      <c r="BQ381" s="32">
        <f>ROUND(VLOOKUP($B381,'3.ข้อมูลงบทดลองปัจจุบัน'!$A$5:$CL$846,68,0),2)</f>
        <v>0</v>
      </c>
      <c r="BR381" s="32">
        <f>ROUND(VLOOKUP($B381,'3.ข้อมูลงบทดลองปัจจุบัน'!$A$5:$CL$846,69,0),2)</f>
        <v>0</v>
      </c>
      <c r="BS381" s="32">
        <f>ROUND(VLOOKUP($B381,'3.ข้อมูลงบทดลองปัจจุบัน'!$A$5:$CL$846,70,0),2)</f>
        <v>0</v>
      </c>
      <c r="BT381" s="32">
        <f>ROUND(VLOOKUP($B381,'3.ข้อมูลงบทดลองปัจจุบัน'!$A$5:$CL$846,71,0),2)</f>
        <v>0</v>
      </c>
      <c r="BU381" s="32">
        <f>ROUND(VLOOKUP($B381,'3.ข้อมูลงบทดลองปัจจุบัน'!$A$5:$CL$846,72,0),2)</f>
        <v>0</v>
      </c>
      <c r="BV381" s="32">
        <f>ROUND(VLOOKUP($B381,'3.ข้อมูลงบทดลองปัจจุบัน'!$A$5:$CL$846,73,0),2)</f>
        <v>0</v>
      </c>
      <c r="BW381" s="32">
        <f>ROUND(VLOOKUP($B381,'3.ข้อมูลงบทดลองปัจจุบัน'!$A$5:$CL$846,74,0),2)</f>
        <v>0</v>
      </c>
      <c r="BX381" s="32">
        <f>ROUND(VLOOKUP($B381,'3.ข้อมูลงบทดลองปัจจุบัน'!$A$5:$CL$846,75,0),2)</f>
        <v>0</v>
      </c>
      <c r="BY381" s="32">
        <f>ROUND(VLOOKUP($B381,'3.ข้อมูลงบทดลองปัจจุบัน'!$A$5:$CL$846,76,0),2)</f>
        <v>0</v>
      </c>
      <c r="BZ381" s="32">
        <f>ROUND(VLOOKUP($B381,'3.ข้อมูลงบทดลองปัจจุบัน'!$A$5:$CL$846,77,0),2)</f>
        <v>0</v>
      </c>
      <c r="CA381" s="32">
        <f>ROUND(VLOOKUP($B381,'3.ข้อมูลงบทดลองปัจจุบัน'!$A$5:$CL$846,78,0),2)</f>
        <v>0</v>
      </c>
      <c r="CB381" s="32">
        <f>ROUND(VLOOKUP($B381,'3.ข้อมูลงบทดลองปัจจุบัน'!$A$5:$CL$846,79,0),2)</f>
        <v>0</v>
      </c>
      <c r="CC381" s="32">
        <f>ROUND(VLOOKUP($B381,'3.ข้อมูลงบทดลองปัจจุบัน'!$A$5:$CL$846,80,0),2)</f>
        <v>0</v>
      </c>
      <c r="CD381" s="32">
        <f>ROUND(VLOOKUP($B381,'3.ข้อมูลงบทดลองปัจจุบัน'!$A$5:$CL$846,81,0),2)</f>
        <v>0</v>
      </c>
      <c r="CE381" s="32">
        <f>ROUND(VLOOKUP($B381,'3.ข้อมูลงบทดลองปัจจุบัน'!$A$5:$CL$846,82,0),2)</f>
        <v>0</v>
      </c>
      <c r="CF381" s="32">
        <f>ROUND(VLOOKUP($B381,'3.ข้อมูลงบทดลองปัจจุบัน'!$A$5:$CL$846,83,0),2)</f>
        <v>0</v>
      </c>
      <c r="CG381" s="32">
        <f>ROUND(VLOOKUP($B381,'3.ข้อมูลงบทดลองปัจจุบัน'!$A$5:$CL$846,84,0),2)</f>
        <v>0</v>
      </c>
      <c r="CH381" s="32">
        <f>ROUND(VLOOKUP($B381,'3.ข้อมูลงบทดลองปัจจุบัน'!$A$5:$CL$846,85,0),2)</f>
        <v>0</v>
      </c>
      <c r="CI381" s="32">
        <f>ROUND(VLOOKUP($B381,'3.ข้อมูลงบทดลองปัจจุบัน'!$A$5:$CL$846,86,0),2)</f>
        <v>0</v>
      </c>
      <c r="CJ381" s="32">
        <f>ROUND(VLOOKUP($B381,'3.ข้อมูลงบทดลองปัจจุบัน'!$A$5:$CL$846,87,0),2)</f>
        <v>0</v>
      </c>
      <c r="CK381" s="32">
        <f>ROUND(VLOOKUP($B381,'3.ข้อมูลงบทดลองปัจจุบัน'!$A$5:$CL$846,88,0),2)</f>
        <v>0</v>
      </c>
      <c r="CL381" s="32">
        <f>ROUND(VLOOKUP($B381,'3.ข้อมูลงบทดลองปัจจุบัน'!$A$5:$CL$846,89,0),2)</f>
        <v>0</v>
      </c>
      <c r="CM381" s="32">
        <f>ROUND(VLOOKUP($B381,'3.ข้อมูลงบทดลองปัจจุบัน'!$A$5:$CL$846,90,0),2)</f>
        <v>0</v>
      </c>
    </row>
    <row r="382" spans="1:91" x14ac:dyDescent="0.7">
      <c r="A382" s="118" t="s">
        <v>2332</v>
      </c>
      <c r="B382" s="101" t="s">
        <v>2105</v>
      </c>
      <c r="C382" s="100" t="s">
        <v>1530</v>
      </c>
      <c r="D382" s="32">
        <f>ROUND(VLOOKUP($B382,'3.ข้อมูลงบทดลองปัจจุบัน'!$A$5:$CL$846,3,0),2)</f>
        <v>0</v>
      </c>
      <c r="E382" s="32">
        <f>ROUND(VLOOKUP($B382,'3.ข้อมูลงบทดลองปัจจุบัน'!$A$5:$CL$846,4,0),2)</f>
        <v>0</v>
      </c>
      <c r="F382" s="32">
        <f>ROUND(VLOOKUP($B382,'3.ข้อมูลงบทดลองปัจจุบัน'!$A$5:$CL$846,5,0),2)</f>
        <v>0</v>
      </c>
      <c r="G382" s="32">
        <f>ROUND(VLOOKUP($B382,'3.ข้อมูลงบทดลองปัจจุบัน'!$A$5:$CL$846,6,0),2)</f>
        <v>0</v>
      </c>
      <c r="H382" s="32">
        <f>ROUND(VLOOKUP($B382,'3.ข้อมูลงบทดลองปัจจุบัน'!$A$5:$CL$846,7,0),2)</f>
        <v>0</v>
      </c>
      <c r="I382" s="32">
        <f>ROUND(VLOOKUP($B382,'3.ข้อมูลงบทดลองปัจจุบัน'!$A$5:$CL$846,8,0),2)</f>
        <v>0</v>
      </c>
      <c r="J382" s="32">
        <f>ROUND(VLOOKUP($B382,'3.ข้อมูลงบทดลองปัจจุบัน'!$A$5:$CL$846,9,0),2)</f>
        <v>0</v>
      </c>
      <c r="K382" s="32">
        <f>ROUND(VLOOKUP($B382,'3.ข้อมูลงบทดลองปัจจุบัน'!$A$5:$CL$846,10,0),2)</f>
        <v>0</v>
      </c>
      <c r="L382" s="32">
        <f>ROUND(VLOOKUP($B382,'3.ข้อมูลงบทดลองปัจจุบัน'!$A$5:$CL$846,11,0),2)</f>
        <v>0</v>
      </c>
      <c r="M382" s="32">
        <f>ROUND(VLOOKUP($B382,'3.ข้อมูลงบทดลองปัจจุบัน'!$A$5:$CL$846,12,0),2)</f>
        <v>0</v>
      </c>
      <c r="N382" s="32">
        <f>ROUND(VLOOKUP($B382,'3.ข้อมูลงบทดลองปัจจุบัน'!$A$5:$CL$846,13,0),2)</f>
        <v>0</v>
      </c>
      <c r="O382" s="32">
        <f>ROUND(VLOOKUP($B382,'3.ข้อมูลงบทดลองปัจจุบัน'!$A$5:$CL$846,14,0),2)</f>
        <v>0</v>
      </c>
      <c r="P382" s="32">
        <f>ROUND(VLOOKUP($B382,'3.ข้อมูลงบทดลองปัจจุบัน'!$A$5:$CL$846,15,0),2)</f>
        <v>0</v>
      </c>
      <c r="Q382" s="32">
        <f>ROUND(VLOOKUP($B382,'3.ข้อมูลงบทดลองปัจจุบัน'!$A$5:$CL$846,16,0),2)</f>
        <v>0</v>
      </c>
      <c r="R382" s="32">
        <f>ROUND(VLOOKUP($B382,'3.ข้อมูลงบทดลองปัจจุบัน'!$A$5:$CL$846,17,0),2)</f>
        <v>0</v>
      </c>
      <c r="S382" s="32">
        <f>ROUND(VLOOKUP($B382,'3.ข้อมูลงบทดลองปัจจุบัน'!$A$5:$CL$846,18,0),2)</f>
        <v>0</v>
      </c>
      <c r="T382" s="32">
        <f>ROUND(VLOOKUP($B382,'3.ข้อมูลงบทดลองปัจจุบัน'!$A$5:$CL$846,19,0),2)</f>
        <v>0</v>
      </c>
      <c r="U382" s="32">
        <f>ROUND(VLOOKUP($B382,'3.ข้อมูลงบทดลองปัจจุบัน'!$A$5:$CL$846,20,0),2)</f>
        <v>0</v>
      </c>
      <c r="V382" s="32">
        <f>ROUND(VLOOKUP($B382,'3.ข้อมูลงบทดลองปัจจุบัน'!$A$5:$CL$846,21,0),2)</f>
        <v>0</v>
      </c>
      <c r="W382" s="32">
        <f>ROUND(VLOOKUP($B382,'3.ข้อมูลงบทดลองปัจจุบัน'!$A$5:$CL$846,22,0),2)</f>
        <v>0</v>
      </c>
      <c r="X382" s="32">
        <f>ROUND(VLOOKUP($B382,'3.ข้อมูลงบทดลองปัจจุบัน'!$A$5:$CL$846,23,0),2)</f>
        <v>0</v>
      </c>
      <c r="Y382" s="32">
        <f>ROUND(VLOOKUP($B382,'3.ข้อมูลงบทดลองปัจจุบัน'!$A$5:$CL$846,24,0),2)</f>
        <v>0</v>
      </c>
      <c r="Z382" s="32">
        <f>ROUND(VLOOKUP($B382,'3.ข้อมูลงบทดลองปัจจุบัน'!$A$5:$CL$846,25,0),2)</f>
        <v>0</v>
      </c>
      <c r="AA382" s="32">
        <f>ROUND(VLOOKUP($B382,'3.ข้อมูลงบทดลองปัจจุบัน'!$A$5:$CL$846,26,0),2)</f>
        <v>0</v>
      </c>
      <c r="AB382" s="32">
        <f>ROUND(VLOOKUP($B382,'3.ข้อมูลงบทดลองปัจจุบัน'!$A$5:$CL$846,27,0),2)</f>
        <v>0</v>
      </c>
      <c r="AC382" s="32">
        <f>ROUND(VLOOKUP($B382,'3.ข้อมูลงบทดลองปัจจุบัน'!$A$5:$CL$846,28,0),2)</f>
        <v>0</v>
      </c>
      <c r="AD382" s="32">
        <f>ROUND(VLOOKUP($B382,'3.ข้อมูลงบทดลองปัจจุบัน'!$A$5:$CL$846,29,0),2)</f>
        <v>0</v>
      </c>
      <c r="AE382" s="32">
        <f>ROUND(VLOOKUP($B382,'3.ข้อมูลงบทดลองปัจจุบัน'!$A$5:$CL$846,30,0),2)</f>
        <v>0</v>
      </c>
      <c r="AF382" s="32">
        <f>ROUND(VLOOKUP($B382,'3.ข้อมูลงบทดลองปัจจุบัน'!$A$5:$CL$846,31,0),2)</f>
        <v>0</v>
      </c>
      <c r="AG382" s="32">
        <f>ROUND(VLOOKUP($B382,'3.ข้อมูลงบทดลองปัจจุบัน'!$A$5:$CL$846,32,0),2)</f>
        <v>0</v>
      </c>
      <c r="AH382" s="32">
        <f>ROUND(VLOOKUP($B382,'3.ข้อมูลงบทดลองปัจจุบัน'!$A$5:$CL$846,33,0),2)</f>
        <v>0</v>
      </c>
      <c r="AI382" s="32">
        <f>ROUND(VLOOKUP($B382,'3.ข้อมูลงบทดลองปัจจุบัน'!$A$5:$CL$846,34,0),2)</f>
        <v>0</v>
      </c>
      <c r="AJ382" s="32">
        <f>ROUND(VLOOKUP($B382,'3.ข้อมูลงบทดลองปัจจุบัน'!$A$5:$CL$846,35,0),2)</f>
        <v>0</v>
      </c>
      <c r="AK382" s="32">
        <f>ROUND(VLOOKUP($B382,'3.ข้อมูลงบทดลองปัจจุบัน'!$A$5:$CL$846,36,0),2)</f>
        <v>0</v>
      </c>
      <c r="AL382" s="32">
        <f>ROUND(VLOOKUP($B382,'3.ข้อมูลงบทดลองปัจจุบัน'!$A$5:$CL$846,37,0),2)</f>
        <v>0</v>
      </c>
      <c r="AM382" s="32">
        <f>ROUND(VLOOKUP($B382,'3.ข้อมูลงบทดลองปัจจุบัน'!$A$5:$CL$846,38,0),2)</f>
        <v>0</v>
      </c>
      <c r="AN382" s="32">
        <f>ROUND(VLOOKUP($B382,'3.ข้อมูลงบทดลองปัจจุบัน'!$A$5:$CL$846,39,0),2)</f>
        <v>0</v>
      </c>
      <c r="AO382" s="32">
        <f>ROUND(VLOOKUP($B382,'3.ข้อมูลงบทดลองปัจจุบัน'!$A$5:$CL$846,40,0),2)</f>
        <v>0</v>
      </c>
      <c r="AP382" s="32">
        <f>ROUND(VLOOKUP($B382,'3.ข้อมูลงบทดลองปัจจุบัน'!$A$5:$CL$846,41,0),2)</f>
        <v>0</v>
      </c>
      <c r="AQ382" s="32">
        <f>ROUND(VLOOKUP($B382,'3.ข้อมูลงบทดลองปัจจุบัน'!$A$5:$CL$846,42,0),2)</f>
        <v>0</v>
      </c>
      <c r="AR382" s="32">
        <f>ROUND(VLOOKUP($B382,'3.ข้อมูลงบทดลองปัจจุบัน'!$A$5:$CL$846,43,0),2)</f>
        <v>0</v>
      </c>
      <c r="AS382" s="32">
        <f>ROUND(VLOOKUP($B382,'3.ข้อมูลงบทดลองปัจจุบัน'!$A$5:$CL$846,44,0),2)</f>
        <v>0</v>
      </c>
      <c r="AT382" s="32">
        <f>ROUND(VLOOKUP($B382,'3.ข้อมูลงบทดลองปัจจุบัน'!$A$5:$CL$846,45,0),2)</f>
        <v>0</v>
      </c>
      <c r="AU382" s="32">
        <f>ROUND(VLOOKUP($B382,'3.ข้อมูลงบทดลองปัจจุบัน'!$A$5:$CL$846,46,0),2)</f>
        <v>0</v>
      </c>
      <c r="AV382" s="32">
        <f>ROUND(VLOOKUP($B382,'3.ข้อมูลงบทดลองปัจจุบัน'!$A$5:$CL$846,47,0),2)</f>
        <v>0</v>
      </c>
      <c r="AW382" s="32">
        <f>ROUND(VLOOKUP($B382,'3.ข้อมูลงบทดลองปัจจุบัน'!$A$5:$CL$846,48,0),2)</f>
        <v>0</v>
      </c>
      <c r="AX382" s="32">
        <f>ROUND(VLOOKUP($B382,'3.ข้อมูลงบทดลองปัจจุบัน'!$A$5:$CL$846,49,0),2)</f>
        <v>0</v>
      </c>
      <c r="AY382" s="32">
        <f>ROUND(VLOOKUP($B382,'3.ข้อมูลงบทดลองปัจจุบัน'!$A$5:$CL$846,50,0),2)</f>
        <v>0</v>
      </c>
      <c r="AZ382" s="32">
        <f>ROUND(VLOOKUP($B382,'3.ข้อมูลงบทดลองปัจจุบัน'!$A$5:$CL$846,51,0),2)</f>
        <v>0</v>
      </c>
      <c r="BA382" s="32">
        <f>ROUND(VLOOKUP($B382,'3.ข้อมูลงบทดลองปัจจุบัน'!$A$5:$CL$846,52,0),2)</f>
        <v>0</v>
      </c>
      <c r="BB382" s="32">
        <f>ROUND(VLOOKUP($B382,'3.ข้อมูลงบทดลองปัจจุบัน'!$A$5:$CL$846,53,0),2)</f>
        <v>0</v>
      </c>
      <c r="BC382" s="32">
        <f>ROUND(VLOOKUP($B382,'3.ข้อมูลงบทดลองปัจจุบัน'!$A$5:$CL$846,54,0),2)</f>
        <v>0</v>
      </c>
      <c r="BD382" s="32">
        <f>ROUND(VLOOKUP($B382,'3.ข้อมูลงบทดลองปัจจุบัน'!$A$5:$CL$846,55,0),2)</f>
        <v>0</v>
      </c>
      <c r="BE382" s="32">
        <f>ROUND(VLOOKUP($B382,'3.ข้อมูลงบทดลองปัจจุบัน'!$A$5:$CL$846,56,0),2)</f>
        <v>0</v>
      </c>
      <c r="BF382" s="32">
        <f>ROUND(VLOOKUP($B382,'3.ข้อมูลงบทดลองปัจจุบัน'!$A$5:$CL$846,57,0),2)</f>
        <v>0</v>
      </c>
      <c r="BG382" s="32">
        <f>ROUND(VLOOKUP($B382,'3.ข้อมูลงบทดลองปัจจุบัน'!$A$5:$CL$846,58,0),2)</f>
        <v>0</v>
      </c>
      <c r="BH382" s="32">
        <f>ROUND(VLOOKUP($B382,'3.ข้อมูลงบทดลองปัจจุบัน'!$A$5:$CL$846,59,0),2)</f>
        <v>0</v>
      </c>
      <c r="BI382" s="32">
        <f>ROUND(VLOOKUP($B382,'3.ข้อมูลงบทดลองปัจจุบัน'!$A$5:$CL$846,60,0),2)</f>
        <v>0</v>
      </c>
      <c r="BJ382" s="32">
        <f>ROUND(VLOOKUP($B382,'3.ข้อมูลงบทดลองปัจจุบัน'!$A$5:$CL$846,61,0),2)</f>
        <v>0</v>
      </c>
      <c r="BK382" s="32">
        <f>ROUND(VLOOKUP($B382,'3.ข้อมูลงบทดลองปัจจุบัน'!$A$5:$CL$846,62,0),2)</f>
        <v>0</v>
      </c>
      <c r="BL382" s="32">
        <f>ROUND(VLOOKUP($B382,'3.ข้อมูลงบทดลองปัจจุบัน'!$A$5:$CL$846,63,0),2)</f>
        <v>0</v>
      </c>
      <c r="BM382" s="32">
        <f>ROUND(VLOOKUP($B382,'3.ข้อมูลงบทดลองปัจจุบัน'!$A$5:$CL$846,64,0),2)</f>
        <v>0</v>
      </c>
      <c r="BN382" s="32">
        <f>ROUND(VLOOKUP($B382,'3.ข้อมูลงบทดลองปัจจุบัน'!$A$5:$CL$846,65,0),2)</f>
        <v>0</v>
      </c>
      <c r="BO382" s="32">
        <f>ROUND(VLOOKUP($B382,'3.ข้อมูลงบทดลองปัจจุบัน'!$A$5:$CL$846,66,0),2)</f>
        <v>0</v>
      </c>
      <c r="BP382" s="32">
        <f>ROUND(VLOOKUP($B382,'3.ข้อมูลงบทดลองปัจจุบัน'!$A$5:$CL$846,67,0),2)</f>
        <v>0</v>
      </c>
      <c r="BQ382" s="32">
        <f>ROUND(VLOOKUP($B382,'3.ข้อมูลงบทดลองปัจจุบัน'!$A$5:$CL$846,68,0),2)</f>
        <v>0</v>
      </c>
      <c r="BR382" s="32">
        <f>ROUND(VLOOKUP($B382,'3.ข้อมูลงบทดลองปัจจุบัน'!$A$5:$CL$846,69,0),2)</f>
        <v>0</v>
      </c>
      <c r="BS382" s="32">
        <f>ROUND(VLOOKUP($B382,'3.ข้อมูลงบทดลองปัจจุบัน'!$A$5:$CL$846,70,0),2)</f>
        <v>0</v>
      </c>
      <c r="BT382" s="32">
        <f>ROUND(VLOOKUP($B382,'3.ข้อมูลงบทดลองปัจจุบัน'!$A$5:$CL$846,71,0),2)</f>
        <v>0</v>
      </c>
      <c r="BU382" s="32">
        <f>ROUND(VLOOKUP($B382,'3.ข้อมูลงบทดลองปัจจุบัน'!$A$5:$CL$846,72,0),2)</f>
        <v>0</v>
      </c>
      <c r="BV382" s="32">
        <f>ROUND(VLOOKUP($B382,'3.ข้อมูลงบทดลองปัจจุบัน'!$A$5:$CL$846,73,0),2)</f>
        <v>0</v>
      </c>
      <c r="BW382" s="32">
        <f>ROUND(VLOOKUP($B382,'3.ข้อมูลงบทดลองปัจจุบัน'!$A$5:$CL$846,74,0),2)</f>
        <v>0</v>
      </c>
      <c r="BX382" s="32">
        <f>ROUND(VLOOKUP($B382,'3.ข้อมูลงบทดลองปัจจุบัน'!$A$5:$CL$846,75,0),2)</f>
        <v>0</v>
      </c>
      <c r="BY382" s="32">
        <f>ROUND(VLOOKUP($B382,'3.ข้อมูลงบทดลองปัจจุบัน'!$A$5:$CL$846,76,0),2)</f>
        <v>0</v>
      </c>
      <c r="BZ382" s="32">
        <f>ROUND(VLOOKUP($B382,'3.ข้อมูลงบทดลองปัจจุบัน'!$A$5:$CL$846,77,0),2)</f>
        <v>0</v>
      </c>
      <c r="CA382" s="32">
        <f>ROUND(VLOOKUP($B382,'3.ข้อมูลงบทดลองปัจจุบัน'!$A$5:$CL$846,78,0),2)</f>
        <v>0</v>
      </c>
      <c r="CB382" s="32">
        <f>ROUND(VLOOKUP($B382,'3.ข้อมูลงบทดลองปัจจุบัน'!$A$5:$CL$846,79,0),2)</f>
        <v>0</v>
      </c>
      <c r="CC382" s="32">
        <f>ROUND(VLOOKUP($B382,'3.ข้อมูลงบทดลองปัจจุบัน'!$A$5:$CL$846,80,0),2)</f>
        <v>0</v>
      </c>
      <c r="CD382" s="32">
        <f>ROUND(VLOOKUP($B382,'3.ข้อมูลงบทดลองปัจจุบัน'!$A$5:$CL$846,81,0),2)</f>
        <v>0</v>
      </c>
      <c r="CE382" s="32">
        <f>ROUND(VLOOKUP($B382,'3.ข้อมูลงบทดลองปัจจุบัน'!$A$5:$CL$846,82,0),2)</f>
        <v>0</v>
      </c>
      <c r="CF382" s="32">
        <f>ROUND(VLOOKUP($B382,'3.ข้อมูลงบทดลองปัจจุบัน'!$A$5:$CL$846,83,0),2)</f>
        <v>0</v>
      </c>
      <c r="CG382" s="32">
        <f>ROUND(VLOOKUP($B382,'3.ข้อมูลงบทดลองปัจจุบัน'!$A$5:$CL$846,84,0),2)</f>
        <v>0</v>
      </c>
      <c r="CH382" s="32">
        <f>ROUND(VLOOKUP($B382,'3.ข้อมูลงบทดลองปัจจุบัน'!$A$5:$CL$846,85,0),2)</f>
        <v>0</v>
      </c>
      <c r="CI382" s="32">
        <f>ROUND(VLOOKUP($B382,'3.ข้อมูลงบทดลองปัจจุบัน'!$A$5:$CL$846,86,0),2)</f>
        <v>0</v>
      </c>
      <c r="CJ382" s="32">
        <f>ROUND(VLOOKUP($B382,'3.ข้อมูลงบทดลองปัจจุบัน'!$A$5:$CL$846,87,0),2)</f>
        <v>0</v>
      </c>
      <c r="CK382" s="32">
        <f>ROUND(VLOOKUP($B382,'3.ข้อมูลงบทดลองปัจจุบัน'!$A$5:$CL$846,88,0),2)</f>
        <v>0</v>
      </c>
      <c r="CL382" s="32">
        <f>ROUND(VLOOKUP($B382,'3.ข้อมูลงบทดลองปัจจุบัน'!$A$5:$CL$846,89,0),2)</f>
        <v>0</v>
      </c>
      <c r="CM382" s="32">
        <f>ROUND(VLOOKUP($B382,'3.ข้อมูลงบทดลองปัจจุบัน'!$A$5:$CL$846,90,0),2)</f>
        <v>0</v>
      </c>
    </row>
    <row r="383" spans="1:91" x14ac:dyDescent="0.7">
      <c r="A383" s="118" t="s">
        <v>2332</v>
      </c>
      <c r="B383" s="101" t="s">
        <v>2106</v>
      </c>
      <c r="C383" s="100" t="s">
        <v>743</v>
      </c>
      <c r="D383" s="32">
        <f>ROUND(VLOOKUP($B383,'3.ข้อมูลงบทดลองปัจจุบัน'!$A$5:$CL$846,3,0),2)</f>
        <v>0</v>
      </c>
      <c r="E383" s="32">
        <f>ROUND(VLOOKUP($B383,'3.ข้อมูลงบทดลองปัจจุบัน'!$A$5:$CL$846,4,0),2)</f>
        <v>0</v>
      </c>
      <c r="F383" s="32">
        <f>ROUND(VLOOKUP($B383,'3.ข้อมูลงบทดลองปัจจุบัน'!$A$5:$CL$846,5,0),2)</f>
        <v>11148.6</v>
      </c>
      <c r="G383" s="32">
        <f>ROUND(VLOOKUP($B383,'3.ข้อมูลงบทดลองปัจจุบัน'!$A$5:$CL$846,6,0),2)</f>
        <v>14028</v>
      </c>
      <c r="H383" s="32">
        <f>ROUND(VLOOKUP($B383,'3.ข้อมูลงบทดลองปัจจุบัน'!$A$5:$CL$846,7,0),2)</f>
        <v>0</v>
      </c>
      <c r="I383" s="32">
        <f>ROUND(VLOOKUP($B383,'3.ข้อมูลงบทดลองปัจจุบัน'!$A$5:$CL$846,8,0),2)</f>
        <v>0</v>
      </c>
      <c r="J383" s="32">
        <f>ROUND(VLOOKUP($B383,'3.ข้อมูลงบทดลองปัจจุบัน'!$A$5:$CL$846,9,0),2)</f>
        <v>0</v>
      </c>
      <c r="K383" s="32">
        <f>ROUND(VLOOKUP($B383,'3.ข้อมูลงบทดลองปัจจุบัน'!$A$5:$CL$846,10,0),2)</f>
        <v>10842</v>
      </c>
      <c r="L383" s="32">
        <f>ROUND(VLOOKUP($B383,'3.ข้อมูลงบทดลองปัจจุบัน'!$A$5:$CL$846,11,0),2)</f>
        <v>2555.75</v>
      </c>
      <c r="M383" s="32">
        <f>ROUND(VLOOKUP($B383,'3.ข้อมูลงบทดลองปัจจุบัน'!$A$5:$CL$846,12,0),2)</f>
        <v>0</v>
      </c>
      <c r="N383" s="32">
        <f>ROUND(VLOOKUP($B383,'3.ข้อมูลงบทดลองปัจจุบัน'!$A$5:$CL$846,13,0),2)</f>
        <v>2590</v>
      </c>
      <c r="O383" s="32">
        <f>ROUND(VLOOKUP($B383,'3.ข้อมูลงบทดลองปัจจุบัน'!$A$5:$CL$846,14,0),2)</f>
        <v>0</v>
      </c>
      <c r="P383" s="32">
        <f>ROUND(VLOOKUP($B383,'3.ข้อมูลงบทดลองปัจจุบัน'!$A$5:$CL$846,15,0),2)</f>
        <v>0</v>
      </c>
      <c r="Q383" s="32">
        <f>ROUND(VLOOKUP($B383,'3.ข้อมูลงบทดลองปัจจุบัน'!$A$5:$CL$846,16,0),2)</f>
        <v>0</v>
      </c>
      <c r="R383" s="32">
        <f>ROUND(VLOOKUP($B383,'3.ข้อมูลงบทดลองปัจจุบัน'!$A$5:$CL$846,17,0),2)</f>
        <v>0</v>
      </c>
      <c r="S383" s="32">
        <f>ROUND(VLOOKUP($B383,'3.ข้อมูลงบทดลองปัจจุบัน'!$A$5:$CL$846,18,0),2)</f>
        <v>0</v>
      </c>
      <c r="T383" s="32">
        <f>ROUND(VLOOKUP($B383,'3.ข้อมูลงบทดลองปัจจุบัน'!$A$5:$CL$846,19,0),2)</f>
        <v>4076</v>
      </c>
      <c r="U383" s="32">
        <f>ROUND(VLOOKUP($B383,'3.ข้อมูลงบทดลองปัจจุบัน'!$A$5:$CL$846,20,0),2)</f>
        <v>0</v>
      </c>
      <c r="V383" s="32">
        <f>ROUND(VLOOKUP($B383,'3.ข้อมูลงบทดลองปัจจุบัน'!$A$5:$CL$846,21,0),2)</f>
        <v>0</v>
      </c>
      <c r="W383" s="32">
        <f>ROUND(VLOOKUP($B383,'3.ข้อมูลงบทดลองปัจจุบัน'!$A$5:$CL$846,22,0),2)</f>
        <v>2428</v>
      </c>
      <c r="X383" s="32">
        <f>ROUND(VLOOKUP($B383,'3.ข้อมูลงบทดลองปัจจุบัน'!$A$5:$CL$846,23,0),2)</f>
        <v>0</v>
      </c>
      <c r="Y383" s="32">
        <f>ROUND(VLOOKUP($B383,'3.ข้อมูลงบทดลองปัจจุบัน'!$A$5:$CL$846,24,0),2)</f>
        <v>0</v>
      </c>
      <c r="Z383" s="32">
        <f>ROUND(VLOOKUP($B383,'3.ข้อมูลงบทดลองปัจจุบัน'!$A$5:$CL$846,25,0),2)</f>
        <v>0</v>
      </c>
      <c r="AA383" s="32">
        <f>ROUND(VLOOKUP($B383,'3.ข้อมูลงบทดลองปัจจุบัน'!$A$5:$CL$846,26,0),2)</f>
        <v>0</v>
      </c>
      <c r="AB383" s="32">
        <f>ROUND(VLOOKUP($B383,'3.ข้อมูลงบทดลองปัจจุบัน'!$A$5:$CL$846,27,0),2)</f>
        <v>0</v>
      </c>
      <c r="AC383" s="32">
        <f>ROUND(VLOOKUP($B383,'3.ข้อมูลงบทดลองปัจจุบัน'!$A$5:$CL$846,28,0),2)</f>
        <v>0</v>
      </c>
      <c r="AD383" s="32">
        <f>ROUND(VLOOKUP($B383,'3.ข้อมูลงบทดลองปัจจุบัน'!$A$5:$CL$846,29,0),2)</f>
        <v>0</v>
      </c>
      <c r="AE383" s="32">
        <f>ROUND(VLOOKUP($B383,'3.ข้อมูลงบทดลองปัจจุบัน'!$A$5:$CL$846,30,0),2)</f>
        <v>0</v>
      </c>
      <c r="AF383" s="32">
        <f>ROUND(VLOOKUP($B383,'3.ข้อมูลงบทดลองปัจจุบัน'!$A$5:$CL$846,31,0),2)</f>
        <v>0</v>
      </c>
      <c r="AG383" s="32">
        <f>ROUND(VLOOKUP($B383,'3.ข้อมูลงบทดลองปัจจุบัน'!$A$5:$CL$846,32,0),2)</f>
        <v>0</v>
      </c>
      <c r="AH383" s="32">
        <f>ROUND(VLOOKUP($B383,'3.ข้อมูลงบทดลองปัจจุบัน'!$A$5:$CL$846,33,0),2)</f>
        <v>0</v>
      </c>
      <c r="AI383" s="32">
        <f>ROUND(VLOOKUP($B383,'3.ข้อมูลงบทดลองปัจจุบัน'!$A$5:$CL$846,34,0),2)</f>
        <v>0</v>
      </c>
      <c r="AJ383" s="32">
        <f>ROUND(VLOOKUP($B383,'3.ข้อมูลงบทดลองปัจจุบัน'!$A$5:$CL$846,35,0),2)</f>
        <v>0</v>
      </c>
      <c r="AK383" s="32">
        <f>ROUND(VLOOKUP($B383,'3.ข้อมูลงบทดลองปัจจุบัน'!$A$5:$CL$846,36,0),2)</f>
        <v>0</v>
      </c>
      <c r="AL383" s="32">
        <f>ROUND(VLOOKUP($B383,'3.ข้อมูลงบทดลองปัจจุบัน'!$A$5:$CL$846,37,0),2)</f>
        <v>0</v>
      </c>
      <c r="AM383" s="32">
        <f>ROUND(VLOOKUP($B383,'3.ข้อมูลงบทดลองปัจจุบัน'!$A$5:$CL$846,38,0),2)</f>
        <v>0</v>
      </c>
      <c r="AN383" s="32">
        <f>ROUND(VLOOKUP($B383,'3.ข้อมูลงบทดลองปัจจุบัน'!$A$5:$CL$846,39,0),2)</f>
        <v>0</v>
      </c>
      <c r="AO383" s="32">
        <f>ROUND(VLOOKUP($B383,'3.ข้อมูลงบทดลองปัจจุบัน'!$A$5:$CL$846,40,0),2)</f>
        <v>0</v>
      </c>
      <c r="AP383" s="32">
        <f>ROUND(VLOOKUP($B383,'3.ข้อมูลงบทดลองปัจจุบัน'!$A$5:$CL$846,41,0),2)</f>
        <v>0</v>
      </c>
      <c r="AQ383" s="32">
        <f>ROUND(VLOOKUP($B383,'3.ข้อมูลงบทดลองปัจจุบัน'!$A$5:$CL$846,42,0),2)</f>
        <v>0</v>
      </c>
      <c r="AR383" s="32">
        <f>ROUND(VLOOKUP($B383,'3.ข้อมูลงบทดลองปัจจุบัน'!$A$5:$CL$846,43,0),2)</f>
        <v>0</v>
      </c>
      <c r="AS383" s="32">
        <f>ROUND(VLOOKUP($B383,'3.ข้อมูลงบทดลองปัจจุบัน'!$A$5:$CL$846,44,0),2)</f>
        <v>0</v>
      </c>
      <c r="AT383" s="32">
        <f>ROUND(VLOOKUP($B383,'3.ข้อมูลงบทดลองปัจจุบัน'!$A$5:$CL$846,45,0),2)</f>
        <v>0</v>
      </c>
      <c r="AU383" s="32">
        <f>ROUND(VLOOKUP($B383,'3.ข้อมูลงบทดลองปัจจุบัน'!$A$5:$CL$846,46,0),2)</f>
        <v>0</v>
      </c>
      <c r="AV383" s="32">
        <f>ROUND(VLOOKUP($B383,'3.ข้อมูลงบทดลองปัจจุบัน'!$A$5:$CL$846,47,0),2)</f>
        <v>0</v>
      </c>
      <c r="AW383" s="32">
        <f>ROUND(VLOOKUP($B383,'3.ข้อมูลงบทดลองปัจจุบัน'!$A$5:$CL$846,48,0),2)</f>
        <v>0</v>
      </c>
      <c r="AX383" s="32">
        <f>ROUND(VLOOKUP($B383,'3.ข้อมูลงบทดลองปัจจุบัน'!$A$5:$CL$846,49,0),2)</f>
        <v>0</v>
      </c>
      <c r="AY383" s="32">
        <f>ROUND(VLOOKUP($B383,'3.ข้อมูลงบทดลองปัจจุบัน'!$A$5:$CL$846,50,0),2)</f>
        <v>0</v>
      </c>
      <c r="AZ383" s="32">
        <f>ROUND(VLOOKUP($B383,'3.ข้อมูลงบทดลองปัจจุบัน'!$A$5:$CL$846,51,0),2)</f>
        <v>0</v>
      </c>
      <c r="BA383" s="32">
        <f>ROUND(VLOOKUP($B383,'3.ข้อมูลงบทดลองปัจจุบัน'!$A$5:$CL$846,52,0),2)</f>
        <v>0</v>
      </c>
      <c r="BB383" s="32">
        <f>ROUND(VLOOKUP($B383,'3.ข้อมูลงบทดลองปัจจุบัน'!$A$5:$CL$846,53,0),2)</f>
        <v>35511</v>
      </c>
      <c r="BC383" s="32">
        <f>ROUND(VLOOKUP($B383,'3.ข้อมูลงบทดลองปัจจุบัน'!$A$5:$CL$846,54,0),2)</f>
        <v>0</v>
      </c>
      <c r="BD383" s="32">
        <f>ROUND(VLOOKUP($B383,'3.ข้อมูลงบทดลองปัจจุบัน'!$A$5:$CL$846,55,0),2)</f>
        <v>0</v>
      </c>
      <c r="BE383" s="32">
        <f>ROUND(VLOOKUP($B383,'3.ข้อมูลงบทดลองปัจจุบัน'!$A$5:$CL$846,56,0),2)</f>
        <v>27471</v>
      </c>
      <c r="BF383" s="32">
        <f>ROUND(VLOOKUP($B383,'3.ข้อมูลงบทดลองปัจจุบัน'!$A$5:$CL$846,57,0),2)</f>
        <v>12530.5</v>
      </c>
      <c r="BG383" s="32">
        <f>ROUND(VLOOKUP($B383,'3.ข้อมูลงบทดลองปัจจุบัน'!$A$5:$CL$846,58,0),2)</f>
        <v>165</v>
      </c>
      <c r="BH383" s="32">
        <f>ROUND(VLOOKUP($B383,'3.ข้อมูลงบทดลองปัจจุบัน'!$A$5:$CL$846,59,0),2)</f>
        <v>4060</v>
      </c>
      <c r="BI383" s="32">
        <f>ROUND(VLOOKUP($B383,'3.ข้อมูลงบทดลองปัจจุบัน'!$A$5:$CL$846,60,0),2)</f>
        <v>2782</v>
      </c>
      <c r="BJ383" s="32">
        <f>ROUND(VLOOKUP($B383,'3.ข้อมูลงบทดลองปัจจุบัน'!$A$5:$CL$846,61,0),2)</f>
        <v>0</v>
      </c>
      <c r="BK383" s="32">
        <f>ROUND(VLOOKUP($B383,'3.ข้อมูลงบทดลองปัจจุบัน'!$A$5:$CL$846,62,0),2)</f>
        <v>0</v>
      </c>
      <c r="BL383" s="32">
        <f>ROUND(VLOOKUP($B383,'3.ข้อมูลงบทดลองปัจจุบัน'!$A$5:$CL$846,63,0),2)</f>
        <v>0</v>
      </c>
      <c r="BM383" s="32">
        <f>ROUND(VLOOKUP($B383,'3.ข้อมูลงบทดลองปัจจุบัน'!$A$5:$CL$846,64,0),2)</f>
        <v>0</v>
      </c>
      <c r="BN383" s="32">
        <f>ROUND(VLOOKUP($B383,'3.ข้อมูลงบทดลองปัจจุบัน'!$A$5:$CL$846,65,0),2)</f>
        <v>0</v>
      </c>
      <c r="BO383" s="32">
        <f>ROUND(VLOOKUP($B383,'3.ข้อมูลงบทดลองปัจจุบัน'!$A$5:$CL$846,66,0),2)</f>
        <v>0</v>
      </c>
      <c r="BP383" s="32">
        <f>ROUND(VLOOKUP($B383,'3.ข้อมูลงบทดลองปัจจุบัน'!$A$5:$CL$846,67,0),2)</f>
        <v>0</v>
      </c>
      <c r="BQ383" s="32">
        <f>ROUND(VLOOKUP($B383,'3.ข้อมูลงบทดลองปัจจุบัน'!$A$5:$CL$846,68,0),2)</f>
        <v>0</v>
      </c>
      <c r="BR383" s="32">
        <f>ROUND(VLOOKUP($B383,'3.ข้อมูลงบทดลองปัจจุบัน'!$A$5:$CL$846,69,0),2)</f>
        <v>0</v>
      </c>
      <c r="BS383" s="32">
        <f>ROUND(VLOOKUP($B383,'3.ข้อมูลงบทดลองปัจจุบัน'!$A$5:$CL$846,70,0),2)</f>
        <v>0</v>
      </c>
      <c r="BT383" s="32">
        <f>ROUND(VLOOKUP($B383,'3.ข้อมูลงบทดลองปัจจุบัน'!$A$5:$CL$846,71,0),2)</f>
        <v>0</v>
      </c>
      <c r="BU383" s="32">
        <f>ROUND(VLOOKUP($B383,'3.ข้อมูลงบทดลองปัจจุบัน'!$A$5:$CL$846,72,0),2)</f>
        <v>0</v>
      </c>
      <c r="BV383" s="32">
        <f>ROUND(VLOOKUP($B383,'3.ข้อมูลงบทดลองปัจจุบัน'!$A$5:$CL$846,73,0),2)</f>
        <v>0</v>
      </c>
      <c r="BW383" s="32">
        <f>ROUND(VLOOKUP($B383,'3.ข้อมูลงบทดลองปัจจุบัน'!$A$5:$CL$846,74,0),2)</f>
        <v>0</v>
      </c>
      <c r="BX383" s="32">
        <f>ROUND(VLOOKUP($B383,'3.ข้อมูลงบทดลองปัจจุบัน'!$A$5:$CL$846,75,0),2)</f>
        <v>0</v>
      </c>
      <c r="BY383" s="32">
        <f>ROUND(VLOOKUP($B383,'3.ข้อมูลงบทดลองปัจจุบัน'!$A$5:$CL$846,76,0),2)</f>
        <v>0</v>
      </c>
      <c r="BZ383" s="32">
        <f>ROUND(VLOOKUP($B383,'3.ข้อมูลงบทดลองปัจจุบัน'!$A$5:$CL$846,77,0),2)</f>
        <v>0</v>
      </c>
      <c r="CA383" s="32">
        <f>ROUND(VLOOKUP($B383,'3.ข้อมูลงบทดลองปัจจุบัน'!$A$5:$CL$846,78,0),2)</f>
        <v>0</v>
      </c>
      <c r="CB383" s="32">
        <f>ROUND(VLOOKUP($B383,'3.ข้อมูลงบทดลองปัจจุบัน'!$A$5:$CL$846,79,0),2)</f>
        <v>0</v>
      </c>
      <c r="CC383" s="32">
        <f>ROUND(VLOOKUP($B383,'3.ข้อมูลงบทดลองปัจจุบัน'!$A$5:$CL$846,80,0),2)</f>
        <v>0</v>
      </c>
      <c r="CD383" s="32">
        <f>ROUND(VLOOKUP($B383,'3.ข้อมูลงบทดลองปัจจุบัน'!$A$5:$CL$846,81,0),2)</f>
        <v>0</v>
      </c>
      <c r="CE383" s="32">
        <f>ROUND(VLOOKUP($B383,'3.ข้อมูลงบทดลองปัจจุบัน'!$A$5:$CL$846,82,0),2)</f>
        <v>0</v>
      </c>
      <c r="CF383" s="32">
        <f>ROUND(VLOOKUP($B383,'3.ข้อมูลงบทดลองปัจจุบัน'!$A$5:$CL$846,83,0),2)</f>
        <v>0</v>
      </c>
      <c r="CG383" s="32">
        <f>ROUND(VLOOKUP($B383,'3.ข้อมูลงบทดลองปัจจุบัน'!$A$5:$CL$846,84,0),2)</f>
        <v>0</v>
      </c>
      <c r="CH383" s="32">
        <f>ROUND(VLOOKUP($B383,'3.ข้อมูลงบทดลองปัจจุบัน'!$A$5:$CL$846,85,0),2)</f>
        <v>0</v>
      </c>
      <c r="CI383" s="32">
        <f>ROUND(VLOOKUP($B383,'3.ข้อมูลงบทดลองปัจจุบัน'!$A$5:$CL$846,86,0),2)</f>
        <v>0</v>
      </c>
      <c r="CJ383" s="32">
        <f>ROUND(VLOOKUP($B383,'3.ข้อมูลงบทดลองปัจจุบัน'!$A$5:$CL$846,87,0),2)</f>
        <v>0</v>
      </c>
      <c r="CK383" s="32">
        <f>ROUND(VLOOKUP($B383,'3.ข้อมูลงบทดลองปัจจุบัน'!$A$5:$CL$846,88,0),2)</f>
        <v>0</v>
      </c>
      <c r="CL383" s="32">
        <f>ROUND(VLOOKUP($B383,'3.ข้อมูลงบทดลองปัจจุบัน'!$A$5:$CL$846,89,0),2)</f>
        <v>0</v>
      </c>
      <c r="CM383" s="32">
        <f>ROUND(VLOOKUP($B383,'3.ข้อมูลงบทดลองปัจจุบัน'!$A$5:$CL$846,90,0),2)</f>
        <v>0</v>
      </c>
    </row>
    <row r="384" spans="1:91" x14ac:dyDescent="0.7">
      <c r="A384" s="118" t="s">
        <v>2332</v>
      </c>
      <c r="B384" s="101" t="s">
        <v>2131</v>
      </c>
      <c r="C384" s="100" t="s">
        <v>2132</v>
      </c>
      <c r="D384" s="32">
        <f>ROUND(VLOOKUP($B384,'3.ข้อมูลงบทดลองปัจจุบัน'!$A$5:$CL$846,3,0),2)</f>
        <v>0</v>
      </c>
      <c r="E384" s="32">
        <f>ROUND(VLOOKUP($B384,'3.ข้อมูลงบทดลองปัจจุบัน'!$A$5:$CL$846,4,0),2)</f>
        <v>0</v>
      </c>
      <c r="F384" s="32">
        <f>ROUND(VLOOKUP($B384,'3.ข้อมูลงบทดลองปัจจุบัน'!$A$5:$CL$846,5,0),2)</f>
        <v>0</v>
      </c>
      <c r="G384" s="32">
        <f>ROUND(VLOOKUP($B384,'3.ข้อมูลงบทดลองปัจจุบัน'!$A$5:$CL$846,6,0),2)</f>
        <v>0</v>
      </c>
      <c r="H384" s="32">
        <f>ROUND(VLOOKUP($B384,'3.ข้อมูลงบทดลองปัจจุบัน'!$A$5:$CL$846,7,0),2)</f>
        <v>0</v>
      </c>
      <c r="I384" s="32">
        <f>ROUND(VLOOKUP($B384,'3.ข้อมูลงบทดลองปัจจุบัน'!$A$5:$CL$846,8,0),2)</f>
        <v>0</v>
      </c>
      <c r="J384" s="32">
        <f>ROUND(VLOOKUP($B384,'3.ข้อมูลงบทดลองปัจจุบัน'!$A$5:$CL$846,9,0),2)</f>
        <v>0</v>
      </c>
      <c r="K384" s="32">
        <f>ROUND(VLOOKUP($B384,'3.ข้อมูลงบทดลองปัจจุบัน'!$A$5:$CL$846,10,0),2)</f>
        <v>0</v>
      </c>
      <c r="L384" s="32">
        <f>ROUND(VLOOKUP($B384,'3.ข้อมูลงบทดลองปัจจุบัน'!$A$5:$CL$846,11,0),2)</f>
        <v>0</v>
      </c>
      <c r="M384" s="32">
        <f>ROUND(VLOOKUP($B384,'3.ข้อมูลงบทดลองปัจจุบัน'!$A$5:$CL$846,12,0),2)</f>
        <v>0</v>
      </c>
      <c r="N384" s="32">
        <f>ROUND(VLOOKUP($B384,'3.ข้อมูลงบทดลองปัจจุบัน'!$A$5:$CL$846,13,0),2)</f>
        <v>0</v>
      </c>
      <c r="O384" s="32">
        <f>ROUND(VLOOKUP($B384,'3.ข้อมูลงบทดลองปัจจุบัน'!$A$5:$CL$846,14,0),2)</f>
        <v>0</v>
      </c>
      <c r="P384" s="32">
        <f>ROUND(VLOOKUP($B384,'3.ข้อมูลงบทดลองปัจจุบัน'!$A$5:$CL$846,15,0),2)</f>
        <v>0</v>
      </c>
      <c r="Q384" s="32">
        <f>ROUND(VLOOKUP($B384,'3.ข้อมูลงบทดลองปัจจุบัน'!$A$5:$CL$846,16,0),2)</f>
        <v>0</v>
      </c>
      <c r="R384" s="32">
        <f>ROUND(VLOOKUP($B384,'3.ข้อมูลงบทดลองปัจจุบัน'!$A$5:$CL$846,17,0),2)</f>
        <v>0</v>
      </c>
      <c r="S384" s="32">
        <f>ROUND(VLOOKUP($B384,'3.ข้อมูลงบทดลองปัจจุบัน'!$A$5:$CL$846,18,0),2)</f>
        <v>0</v>
      </c>
      <c r="T384" s="32">
        <f>ROUND(VLOOKUP($B384,'3.ข้อมูลงบทดลองปัจจุบัน'!$A$5:$CL$846,19,0),2)</f>
        <v>0</v>
      </c>
      <c r="U384" s="32">
        <f>ROUND(VLOOKUP($B384,'3.ข้อมูลงบทดลองปัจจุบัน'!$A$5:$CL$846,20,0),2)</f>
        <v>0</v>
      </c>
      <c r="V384" s="32">
        <f>ROUND(VLOOKUP($B384,'3.ข้อมูลงบทดลองปัจจุบัน'!$A$5:$CL$846,21,0),2)</f>
        <v>0</v>
      </c>
      <c r="W384" s="32">
        <f>ROUND(VLOOKUP($B384,'3.ข้อมูลงบทดลองปัจจุบัน'!$A$5:$CL$846,22,0),2)</f>
        <v>0</v>
      </c>
      <c r="X384" s="32">
        <f>ROUND(VLOOKUP($B384,'3.ข้อมูลงบทดลองปัจจุบัน'!$A$5:$CL$846,23,0),2)</f>
        <v>0</v>
      </c>
      <c r="Y384" s="32">
        <f>ROUND(VLOOKUP($B384,'3.ข้อมูลงบทดลองปัจจุบัน'!$A$5:$CL$846,24,0),2)</f>
        <v>0</v>
      </c>
      <c r="Z384" s="32">
        <f>ROUND(VLOOKUP($B384,'3.ข้อมูลงบทดลองปัจจุบัน'!$A$5:$CL$846,25,0),2)</f>
        <v>0</v>
      </c>
      <c r="AA384" s="32">
        <f>ROUND(VLOOKUP($B384,'3.ข้อมูลงบทดลองปัจจุบัน'!$A$5:$CL$846,26,0),2)</f>
        <v>0</v>
      </c>
      <c r="AB384" s="32">
        <f>ROUND(VLOOKUP($B384,'3.ข้อมูลงบทดลองปัจจุบัน'!$A$5:$CL$846,27,0),2)</f>
        <v>0</v>
      </c>
      <c r="AC384" s="32">
        <f>ROUND(VLOOKUP($B384,'3.ข้อมูลงบทดลองปัจจุบัน'!$A$5:$CL$846,28,0),2)</f>
        <v>0</v>
      </c>
      <c r="AD384" s="32">
        <f>ROUND(VLOOKUP($B384,'3.ข้อมูลงบทดลองปัจจุบัน'!$A$5:$CL$846,29,0),2)</f>
        <v>0</v>
      </c>
      <c r="AE384" s="32">
        <f>ROUND(VLOOKUP($B384,'3.ข้อมูลงบทดลองปัจจุบัน'!$A$5:$CL$846,30,0),2)</f>
        <v>0</v>
      </c>
      <c r="AF384" s="32">
        <f>ROUND(VLOOKUP($B384,'3.ข้อมูลงบทดลองปัจจุบัน'!$A$5:$CL$846,31,0),2)</f>
        <v>0</v>
      </c>
      <c r="AG384" s="32">
        <f>ROUND(VLOOKUP($B384,'3.ข้อมูลงบทดลองปัจจุบัน'!$A$5:$CL$846,32,0),2)</f>
        <v>0</v>
      </c>
      <c r="AH384" s="32">
        <f>ROUND(VLOOKUP($B384,'3.ข้อมูลงบทดลองปัจจุบัน'!$A$5:$CL$846,33,0),2)</f>
        <v>0</v>
      </c>
      <c r="AI384" s="32">
        <f>ROUND(VLOOKUP($B384,'3.ข้อมูลงบทดลองปัจจุบัน'!$A$5:$CL$846,34,0),2)</f>
        <v>0</v>
      </c>
      <c r="AJ384" s="32">
        <f>ROUND(VLOOKUP($B384,'3.ข้อมูลงบทดลองปัจจุบัน'!$A$5:$CL$846,35,0),2)</f>
        <v>0</v>
      </c>
      <c r="AK384" s="32">
        <f>ROUND(VLOOKUP($B384,'3.ข้อมูลงบทดลองปัจจุบัน'!$A$5:$CL$846,36,0),2)</f>
        <v>0</v>
      </c>
      <c r="AL384" s="32">
        <f>ROUND(VLOOKUP($B384,'3.ข้อมูลงบทดลองปัจจุบัน'!$A$5:$CL$846,37,0),2)</f>
        <v>0</v>
      </c>
      <c r="AM384" s="32">
        <f>ROUND(VLOOKUP($B384,'3.ข้อมูลงบทดลองปัจจุบัน'!$A$5:$CL$846,38,0),2)</f>
        <v>0</v>
      </c>
      <c r="AN384" s="32">
        <f>ROUND(VLOOKUP($B384,'3.ข้อมูลงบทดลองปัจจุบัน'!$A$5:$CL$846,39,0),2)</f>
        <v>0</v>
      </c>
      <c r="AO384" s="32">
        <f>ROUND(VLOOKUP($B384,'3.ข้อมูลงบทดลองปัจจุบัน'!$A$5:$CL$846,40,0),2)</f>
        <v>0</v>
      </c>
      <c r="AP384" s="32">
        <f>ROUND(VLOOKUP($B384,'3.ข้อมูลงบทดลองปัจจุบัน'!$A$5:$CL$846,41,0),2)</f>
        <v>0</v>
      </c>
      <c r="AQ384" s="32">
        <f>ROUND(VLOOKUP($B384,'3.ข้อมูลงบทดลองปัจจุบัน'!$A$5:$CL$846,42,0),2)</f>
        <v>0</v>
      </c>
      <c r="AR384" s="32">
        <f>ROUND(VLOOKUP($B384,'3.ข้อมูลงบทดลองปัจจุบัน'!$A$5:$CL$846,43,0),2)</f>
        <v>0</v>
      </c>
      <c r="AS384" s="32">
        <f>ROUND(VLOOKUP($B384,'3.ข้อมูลงบทดลองปัจจุบัน'!$A$5:$CL$846,44,0),2)</f>
        <v>0</v>
      </c>
      <c r="AT384" s="32">
        <f>ROUND(VLOOKUP($B384,'3.ข้อมูลงบทดลองปัจจุบัน'!$A$5:$CL$846,45,0),2)</f>
        <v>0</v>
      </c>
      <c r="AU384" s="32">
        <f>ROUND(VLOOKUP($B384,'3.ข้อมูลงบทดลองปัจจุบัน'!$A$5:$CL$846,46,0),2)</f>
        <v>0</v>
      </c>
      <c r="AV384" s="32">
        <f>ROUND(VLOOKUP($B384,'3.ข้อมูลงบทดลองปัจจุบัน'!$A$5:$CL$846,47,0),2)</f>
        <v>0</v>
      </c>
      <c r="AW384" s="32">
        <f>ROUND(VLOOKUP($B384,'3.ข้อมูลงบทดลองปัจจุบัน'!$A$5:$CL$846,48,0),2)</f>
        <v>0</v>
      </c>
      <c r="AX384" s="32">
        <f>ROUND(VLOOKUP($B384,'3.ข้อมูลงบทดลองปัจจุบัน'!$A$5:$CL$846,49,0),2)</f>
        <v>0</v>
      </c>
      <c r="AY384" s="32">
        <f>ROUND(VLOOKUP($B384,'3.ข้อมูลงบทดลองปัจจุบัน'!$A$5:$CL$846,50,0),2)</f>
        <v>0</v>
      </c>
      <c r="AZ384" s="32">
        <f>ROUND(VLOOKUP($B384,'3.ข้อมูลงบทดลองปัจจุบัน'!$A$5:$CL$846,51,0),2)</f>
        <v>0</v>
      </c>
      <c r="BA384" s="32">
        <f>ROUND(VLOOKUP($B384,'3.ข้อมูลงบทดลองปัจจุบัน'!$A$5:$CL$846,52,0),2)</f>
        <v>0</v>
      </c>
      <c r="BB384" s="32">
        <f>ROUND(VLOOKUP($B384,'3.ข้อมูลงบทดลองปัจจุบัน'!$A$5:$CL$846,53,0),2)</f>
        <v>0</v>
      </c>
      <c r="BC384" s="32">
        <f>ROUND(VLOOKUP($B384,'3.ข้อมูลงบทดลองปัจจุบัน'!$A$5:$CL$846,54,0),2)</f>
        <v>0</v>
      </c>
      <c r="BD384" s="32">
        <f>ROUND(VLOOKUP($B384,'3.ข้อมูลงบทดลองปัจจุบัน'!$A$5:$CL$846,55,0),2)</f>
        <v>0</v>
      </c>
      <c r="BE384" s="32">
        <f>ROUND(VLOOKUP($B384,'3.ข้อมูลงบทดลองปัจจุบัน'!$A$5:$CL$846,56,0),2)</f>
        <v>0</v>
      </c>
      <c r="BF384" s="32">
        <f>ROUND(VLOOKUP($B384,'3.ข้อมูลงบทดลองปัจจุบัน'!$A$5:$CL$846,57,0),2)</f>
        <v>0</v>
      </c>
      <c r="BG384" s="32">
        <f>ROUND(VLOOKUP($B384,'3.ข้อมูลงบทดลองปัจจุบัน'!$A$5:$CL$846,58,0),2)</f>
        <v>0</v>
      </c>
      <c r="BH384" s="32">
        <f>ROUND(VLOOKUP($B384,'3.ข้อมูลงบทดลองปัจจุบัน'!$A$5:$CL$846,59,0),2)</f>
        <v>0</v>
      </c>
      <c r="BI384" s="32">
        <f>ROUND(VLOOKUP($B384,'3.ข้อมูลงบทดลองปัจจุบัน'!$A$5:$CL$846,60,0),2)</f>
        <v>0</v>
      </c>
      <c r="BJ384" s="32">
        <f>ROUND(VLOOKUP($B384,'3.ข้อมูลงบทดลองปัจจุบัน'!$A$5:$CL$846,61,0),2)</f>
        <v>0</v>
      </c>
      <c r="BK384" s="32">
        <f>ROUND(VLOOKUP($B384,'3.ข้อมูลงบทดลองปัจจุบัน'!$A$5:$CL$846,62,0),2)</f>
        <v>0</v>
      </c>
      <c r="BL384" s="32">
        <f>ROUND(VLOOKUP($B384,'3.ข้อมูลงบทดลองปัจจุบัน'!$A$5:$CL$846,63,0),2)</f>
        <v>0</v>
      </c>
      <c r="BM384" s="32">
        <f>ROUND(VLOOKUP($B384,'3.ข้อมูลงบทดลองปัจจุบัน'!$A$5:$CL$846,64,0),2)</f>
        <v>0</v>
      </c>
      <c r="BN384" s="32">
        <f>ROUND(VLOOKUP($B384,'3.ข้อมูลงบทดลองปัจจุบัน'!$A$5:$CL$846,65,0),2)</f>
        <v>0</v>
      </c>
      <c r="BO384" s="32">
        <f>ROUND(VLOOKUP($B384,'3.ข้อมูลงบทดลองปัจจุบัน'!$A$5:$CL$846,66,0),2)</f>
        <v>0</v>
      </c>
      <c r="BP384" s="32">
        <f>ROUND(VLOOKUP($B384,'3.ข้อมูลงบทดลองปัจจุบัน'!$A$5:$CL$846,67,0),2)</f>
        <v>0</v>
      </c>
      <c r="BQ384" s="32">
        <f>ROUND(VLOOKUP($B384,'3.ข้อมูลงบทดลองปัจจุบัน'!$A$5:$CL$846,68,0),2)</f>
        <v>0</v>
      </c>
      <c r="BR384" s="32">
        <f>ROUND(VLOOKUP($B384,'3.ข้อมูลงบทดลองปัจจุบัน'!$A$5:$CL$846,69,0),2)</f>
        <v>0</v>
      </c>
      <c r="BS384" s="32">
        <f>ROUND(VLOOKUP($B384,'3.ข้อมูลงบทดลองปัจจุบัน'!$A$5:$CL$846,70,0),2)</f>
        <v>0</v>
      </c>
      <c r="BT384" s="32">
        <f>ROUND(VLOOKUP($B384,'3.ข้อมูลงบทดลองปัจจุบัน'!$A$5:$CL$846,71,0),2)</f>
        <v>0</v>
      </c>
      <c r="BU384" s="32">
        <f>ROUND(VLOOKUP($B384,'3.ข้อมูลงบทดลองปัจจุบัน'!$A$5:$CL$846,72,0),2)</f>
        <v>0</v>
      </c>
      <c r="BV384" s="32">
        <f>ROUND(VLOOKUP($B384,'3.ข้อมูลงบทดลองปัจจุบัน'!$A$5:$CL$846,73,0),2)</f>
        <v>0</v>
      </c>
      <c r="BW384" s="32">
        <f>ROUND(VLOOKUP($B384,'3.ข้อมูลงบทดลองปัจจุบัน'!$A$5:$CL$846,74,0),2)</f>
        <v>0</v>
      </c>
      <c r="BX384" s="32">
        <f>ROUND(VLOOKUP($B384,'3.ข้อมูลงบทดลองปัจจุบัน'!$A$5:$CL$846,75,0),2)</f>
        <v>0</v>
      </c>
      <c r="BY384" s="32">
        <f>ROUND(VLOOKUP($B384,'3.ข้อมูลงบทดลองปัจจุบัน'!$A$5:$CL$846,76,0),2)</f>
        <v>0</v>
      </c>
      <c r="BZ384" s="32">
        <f>ROUND(VLOOKUP($B384,'3.ข้อมูลงบทดลองปัจจุบัน'!$A$5:$CL$846,77,0),2)</f>
        <v>0</v>
      </c>
      <c r="CA384" s="32">
        <f>ROUND(VLOOKUP($B384,'3.ข้อมูลงบทดลองปัจจุบัน'!$A$5:$CL$846,78,0),2)</f>
        <v>0</v>
      </c>
      <c r="CB384" s="32">
        <f>ROUND(VLOOKUP($B384,'3.ข้อมูลงบทดลองปัจจุบัน'!$A$5:$CL$846,79,0),2)</f>
        <v>0</v>
      </c>
      <c r="CC384" s="32">
        <f>ROUND(VLOOKUP($B384,'3.ข้อมูลงบทดลองปัจจุบัน'!$A$5:$CL$846,80,0),2)</f>
        <v>0</v>
      </c>
      <c r="CD384" s="32">
        <f>ROUND(VLOOKUP($B384,'3.ข้อมูลงบทดลองปัจจุบัน'!$A$5:$CL$846,81,0),2)</f>
        <v>0</v>
      </c>
      <c r="CE384" s="32">
        <f>ROUND(VLOOKUP($B384,'3.ข้อมูลงบทดลองปัจจุบัน'!$A$5:$CL$846,82,0),2)</f>
        <v>0</v>
      </c>
      <c r="CF384" s="32">
        <f>ROUND(VLOOKUP($B384,'3.ข้อมูลงบทดลองปัจจุบัน'!$A$5:$CL$846,83,0),2)</f>
        <v>0</v>
      </c>
      <c r="CG384" s="32">
        <f>ROUND(VLOOKUP($B384,'3.ข้อมูลงบทดลองปัจจุบัน'!$A$5:$CL$846,84,0),2)</f>
        <v>0</v>
      </c>
      <c r="CH384" s="32">
        <f>ROUND(VLOOKUP($B384,'3.ข้อมูลงบทดลองปัจจุบัน'!$A$5:$CL$846,85,0),2)</f>
        <v>0</v>
      </c>
      <c r="CI384" s="32">
        <f>ROUND(VLOOKUP($B384,'3.ข้อมูลงบทดลองปัจจุบัน'!$A$5:$CL$846,86,0),2)</f>
        <v>0</v>
      </c>
      <c r="CJ384" s="32">
        <f>ROUND(VLOOKUP($B384,'3.ข้อมูลงบทดลองปัจจุบัน'!$A$5:$CL$846,87,0),2)</f>
        <v>0</v>
      </c>
      <c r="CK384" s="32">
        <f>ROUND(VLOOKUP($B384,'3.ข้อมูลงบทดลองปัจจุบัน'!$A$5:$CL$846,88,0),2)</f>
        <v>0</v>
      </c>
      <c r="CL384" s="32">
        <f>ROUND(VLOOKUP($B384,'3.ข้อมูลงบทดลองปัจจุบัน'!$A$5:$CL$846,89,0),2)</f>
        <v>0</v>
      </c>
      <c r="CM384" s="32">
        <f>ROUND(VLOOKUP($B384,'3.ข้อมูลงบทดลองปัจจุบัน'!$A$5:$CL$846,90,0),2)</f>
        <v>0</v>
      </c>
    </row>
    <row r="385" spans="1:91" x14ac:dyDescent="0.7">
      <c r="A385" s="118" t="s">
        <v>2332</v>
      </c>
      <c r="B385" s="101" t="s">
        <v>2133</v>
      </c>
      <c r="C385" s="100" t="s">
        <v>1371</v>
      </c>
      <c r="D385" s="32">
        <f>ROUND(VLOOKUP($B385,'3.ข้อมูลงบทดลองปัจจุบัน'!$A$5:$CL$846,3,0),2)</f>
        <v>36670</v>
      </c>
      <c r="E385" s="32">
        <f>ROUND(VLOOKUP($B385,'3.ข้อมูลงบทดลองปัจจุบัน'!$A$5:$CL$846,4,0),2)</f>
        <v>3397800</v>
      </c>
      <c r="F385" s="32">
        <f>ROUND(VLOOKUP($B385,'3.ข้อมูลงบทดลองปัจจุบัน'!$A$5:$CL$846,5,0),2)</f>
        <v>2400375</v>
      </c>
      <c r="G385" s="32">
        <f>ROUND(VLOOKUP($B385,'3.ข้อมูลงบทดลองปัจจุบัน'!$A$5:$CL$846,6,0),2)</f>
        <v>14297347</v>
      </c>
      <c r="H385" s="32">
        <f>ROUND(VLOOKUP($B385,'3.ข้อมูลงบทดลองปัจจุบัน'!$A$5:$CL$846,7,0),2)</f>
        <v>594000</v>
      </c>
      <c r="I385" s="32">
        <f>ROUND(VLOOKUP($B385,'3.ข้อมูลงบทดลองปัจจุบัน'!$A$5:$CL$846,8,0),2)</f>
        <v>1430444</v>
      </c>
      <c r="J385" s="32">
        <f>ROUND(VLOOKUP($B385,'3.ข้อมูลงบทดลองปัจจุบัน'!$A$5:$CL$846,9,0),2)</f>
        <v>0</v>
      </c>
      <c r="K385" s="32">
        <f>ROUND(VLOOKUP($B385,'3.ข้อมูลงบทดลองปัจจุบัน'!$A$5:$CL$846,10,0),2)</f>
        <v>1507000</v>
      </c>
      <c r="L385" s="32">
        <f>ROUND(VLOOKUP($B385,'3.ข้อมูลงบทดลองปัจจุบัน'!$A$5:$CL$846,11,0),2)</f>
        <v>3082750</v>
      </c>
      <c r="M385" s="32">
        <f>ROUND(VLOOKUP($B385,'3.ข้อมูลงบทดลองปัจจุบัน'!$A$5:$CL$846,12,0),2)</f>
        <v>5702812.5</v>
      </c>
      <c r="N385" s="32">
        <f>ROUND(VLOOKUP($B385,'3.ข้อมูลงบทดลองปัจจุบัน'!$A$5:$CL$846,13,0),2)</f>
        <v>2760101</v>
      </c>
      <c r="O385" s="32">
        <f>ROUND(VLOOKUP($B385,'3.ข้อมูลงบทดลองปัจจุบัน'!$A$5:$CL$846,14,0),2)</f>
        <v>1766000</v>
      </c>
      <c r="P385" s="32">
        <f>ROUND(VLOOKUP($B385,'3.ข้อมูลงบทดลองปัจจุบัน'!$A$5:$CL$846,15,0),2)</f>
        <v>26873512.649999999</v>
      </c>
      <c r="Q385" s="32">
        <f>ROUND(VLOOKUP($B385,'3.ข้อมูลงบทดลองปัจจุบัน'!$A$5:$CL$846,16,0),2)</f>
        <v>6475540</v>
      </c>
      <c r="R385" s="32">
        <f>ROUND(VLOOKUP($B385,'3.ข้อมูลงบทดลองปัจจุบัน'!$A$5:$CL$846,17,0),2)</f>
        <v>7867640</v>
      </c>
      <c r="S385" s="32">
        <f>ROUND(VLOOKUP($B385,'3.ข้อมูลงบทดลองปัจจุบัน'!$A$5:$CL$846,18,0),2)</f>
        <v>7457750</v>
      </c>
      <c r="T385" s="32">
        <f>ROUND(VLOOKUP($B385,'3.ข้อมูลงบทดลองปัจจุบัน'!$A$5:$CL$846,19,0),2)</f>
        <v>5771535</v>
      </c>
      <c r="U385" s="32">
        <f>ROUND(VLOOKUP($B385,'3.ข้อมูลงบทดลองปัจจุบัน'!$A$5:$CL$846,20,0),2)</f>
        <v>4720543.75</v>
      </c>
      <c r="V385" s="32">
        <f>ROUND(VLOOKUP($B385,'3.ข้อมูลงบทดลองปัจจุบัน'!$A$5:$CL$846,21,0),2)</f>
        <v>5864500</v>
      </c>
      <c r="W385" s="32">
        <f>ROUND(VLOOKUP($B385,'3.ข้อมูลงบทดลองปัจจุบัน'!$A$5:$CL$846,22,0),2)</f>
        <v>2678375</v>
      </c>
      <c r="X385" s="32">
        <f>ROUND(VLOOKUP($B385,'3.ข้อมูลงบทดลองปัจจุบัน'!$A$5:$CL$846,23,0),2)</f>
        <v>967397.7</v>
      </c>
      <c r="Y385" s="32">
        <f>ROUND(VLOOKUP($B385,'3.ข้อมูลงบทดลองปัจจุบัน'!$A$5:$CL$846,24,0),2)</f>
        <v>2715062.5</v>
      </c>
      <c r="Z385" s="32">
        <f>ROUND(VLOOKUP($B385,'3.ข้อมูลงบทดลองปัจจุบัน'!$A$5:$CL$846,25,0),2)</f>
        <v>178250</v>
      </c>
      <c r="AA385" s="32">
        <f>ROUND(VLOOKUP($B385,'3.ข้อมูลงบทดลองปัจจุบัน'!$A$5:$CL$846,26,0),2)</f>
        <v>0</v>
      </c>
      <c r="AB385" s="32">
        <f>ROUND(VLOOKUP($B385,'3.ข้อมูลงบทดลองปัจจุบัน'!$A$5:$CL$846,27,0),2)</f>
        <v>973875</v>
      </c>
      <c r="AC385" s="32">
        <f>ROUND(VLOOKUP($B385,'3.ข้อมูลงบทดลองปัจจุบัน'!$A$5:$CL$846,28,0),2)</f>
        <v>104250</v>
      </c>
      <c r="AD385" s="32">
        <f>ROUND(VLOOKUP($B385,'3.ข้อมูลงบทดลองปัจจุบัน'!$A$5:$CL$846,29,0),2)</f>
        <v>0</v>
      </c>
      <c r="AE385" s="32">
        <f>ROUND(VLOOKUP($B385,'3.ข้อมูลงบทดลองปัจจุบัน'!$A$5:$CL$846,30,0),2)</f>
        <v>1308250</v>
      </c>
      <c r="AF385" s="32">
        <f>ROUND(VLOOKUP($B385,'3.ข้อมูลงบทดลองปัจจุบัน'!$A$5:$CL$846,31,0),2)</f>
        <v>975625</v>
      </c>
      <c r="AG385" s="32">
        <f>ROUND(VLOOKUP($B385,'3.ข้อมูลงบทดลองปัจจุบัน'!$A$5:$CL$846,32,0),2)</f>
        <v>1675937.5</v>
      </c>
      <c r="AH385" s="32">
        <f>ROUND(VLOOKUP($B385,'3.ข้อมูลงบทดลองปัจจุบัน'!$A$5:$CL$846,33,0),2)</f>
        <v>1272635</v>
      </c>
      <c r="AI385" s="32">
        <f>ROUND(VLOOKUP($B385,'3.ข้อมูลงบทดลองปัจจุบัน'!$A$5:$CL$846,34,0),2)</f>
        <v>102875</v>
      </c>
      <c r="AJ385" s="32">
        <f>ROUND(VLOOKUP($B385,'3.ข้อมูลงบทดลองปัจจุบัน'!$A$5:$CL$846,35,0),2)</f>
        <v>0</v>
      </c>
      <c r="AK385" s="32">
        <f>ROUND(VLOOKUP($B385,'3.ข้อมูลงบทดลองปัจจุบัน'!$A$5:$CL$846,36,0),2)</f>
        <v>3369625</v>
      </c>
      <c r="AL385" s="32">
        <f>ROUND(VLOOKUP($B385,'3.ข้อมูลงบทดลองปัจจุบัน'!$A$5:$CL$846,37,0),2)</f>
        <v>42371363.68</v>
      </c>
      <c r="AM385" s="32">
        <f>ROUND(VLOOKUP($B385,'3.ข้อมูลงบทดลองปัจจุบัน'!$A$5:$CL$846,38,0),2)</f>
        <v>10743362</v>
      </c>
      <c r="AN385" s="32">
        <f>ROUND(VLOOKUP($B385,'3.ข้อมูลงบทดลองปัจจุบัน'!$A$5:$CL$846,39,0),2)</f>
        <v>2244102</v>
      </c>
      <c r="AO385" s="32">
        <f>ROUND(VLOOKUP($B385,'3.ข้อมูลงบทดลองปัจจุบัน'!$A$5:$CL$846,40,0),2)</f>
        <v>12094375</v>
      </c>
      <c r="AP385" s="32">
        <f>ROUND(VLOOKUP($B385,'3.ข้อมูลงบทดลองปัจจุบัน'!$A$5:$CL$846,41,0),2)</f>
        <v>10539475</v>
      </c>
      <c r="AQ385" s="32">
        <f>ROUND(VLOOKUP($B385,'3.ข้อมูลงบทดลองปัจจุบัน'!$A$5:$CL$846,42,0),2)</f>
        <v>1668050</v>
      </c>
      <c r="AR385" s="32">
        <f>ROUND(VLOOKUP($B385,'3.ข้อมูลงบทดลองปัจจุบัน'!$A$5:$CL$846,43,0),2)</f>
        <v>2549995</v>
      </c>
      <c r="AS385" s="32">
        <f>ROUND(VLOOKUP($B385,'3.ข้อมูลงบทดลองปัจจุบัน'!$A$5:$CL$846,44,0),2)</f>
        <v>14332385.619999999</v>
      </c>
      <c r="AT385" s="32">
        <f>ROUND(VLOOKUP($B385,'3.ข้อมูลงบทดลองปัจจุบัน'!$A$5:$CL$846,45,0),2)</f>
        <v>6567805</v>
      </c>
      <c r="AU385" s="32">
        <f>ROUND(VLOOKUP($B385,'3.ข้อมูลงบทดลองปัจจุบัน'!$A$5:$CL$846,46,0),2)</f>
        <v>7692465</v>
      </c>
      <c r="AV385" s="32">
        <f>ROUND(VLOOKUP($B385,'3.ข้อมูลงบทดลองปัจจุบัน'!$A$5:$CL$846,47,0),2)</f>
        <v>10175813</v>
      </c>
      <c r="AW385" s="32">
        <f>ROUND(VLOOKUP($B385,'3.ข้อมูลงบทดลองปัจจุบัน'!$A$5:$CL$846,48,0),2)</f>
        <v>4603625</v>
      </c>
      <c r="AX385" s="32">
        <f>ROUND(VLOOKUP($B385,'3.ข้อมูลงบทดลองปัจจุบัน'!$A$5:$CL$846,49,0),2)</f>
        <v>1299275</v>
      </c>
      <c r="AY385" s="32">
        <f>ROUND(VLOOKUP($B385,'3.ข้อมูลงบทดลองปัจจุบัน'!$A$5:$CL$846,50,0),2)</f>
        <v>5426599</v>
      </c>
      <c r="AZ385" s="32">
        <f>ROUND(VLOOKUP($B385,'3.ข้อมูลงบทดลองปัจจุบัน'!$A$5:$CL$846,51,0),2)</f>
        <v>8203150</v>
      </c>
      <c r="BA385" s="32">
        <f>ROUND(VLOOKUP($B385,'3.ข้อมูลงบทดลองปัจจุบัน'!$A$5:$CL$846,52,0),2)</f>
        <v>5130780</v>
      </c>
      <c r="BB385" s="32">
        <f>ROUND(VLOOKUP($B385,'3.ข้อมูลงบทดลองปัจจุบัน'!$A$5:$CL$846,53,0),2)</f>
        <v>7317202.4800000004</v>
      </c>
      <c r="BC385" s="32">
        <f>ROUND(VLOOKUP($B385,'3.ข้อมูลงบทดลองปัจจุบัน'!$A$5:$CL$846,54,0),2)</f>
        <v>6527546</v>
      </c>
      <c r="BD385" s="32">
        <f>ROUND(VLOOKUP($B385,'3.ข้อมูลงบทดลองปัจจุบัน'!$A$5:$CL$846,55,0),2)</f>
        <v>6013750</v>
      </c>
      <c r="BE385" s="32">
        <f>ROUND(VLOOKUP($B385,'3.ข้อมูลงบทดลองปัจจุบัน'!$A$5:$CL$846,56,0),2)</f>
        <v>11426574</v>
      </c>
      <c r="BF385" s="32">
        <f>ROUND(VLOOKUP($B385,'3.ข้อมูลงบทดลองปัจจุบัน'!$A$5:$CL$846,57,0),2)</f>
        <v>2049878.5</v>
      </c>
      <c r="BG385" s="32">
        <f>ROUND(VLOOKUP($B385,'3.ข้อมูลงบทดลองปัจจุบัน'!$A$5:$CL$846,58,0),2)</f>
        <v>1186520</v>
      </c>
      <c r="BH385" s="32">
        <f>ROUND(VLOOKUP($B385,'3.ข้อมูลงบทดลองปัจจุบัน'!$A$5:$CL$846,59,0),2)</f>
        <v>23424275</v>
      </c>
      <c r="BI385" s="32">
        <f>ROUND(VLOOKUP($B385,'3.ข้อมูลงบทดลองปัจจุบัน'!$A$5:$CL$846,60,0),2)</f>
        <v>5211500</v>
      </c>
      <c r="BJ385" s="32">
        <f>ROUND(VLOOKUP($B385,'3.ข้อมูลงบทดลองปัจจุบัน'!$A$5:$CL$846,61,0),2)</f>
        <v>933785</v>
      </c>
      <c r="BK385" s="32">
        <f>ROUND(VLOOKUP($B385,'3.ข้อมูลงบทดลองปัจจุบัน'!$A$5:$CL$846,62,0),2)</f>
        <v>1134000</v>
      </c>
      <c r="BL385" s="32">
        <f>ROUND(VLOOKUP($B385,'3.ข้อมูลงบทดลองปัจจุบัน'!$A$5:$CL$846,63,0),2)</f>
        <v>2855687.5</v>
      </c>
      <c r="BM385" s="32">
        <f>ROUND(VLOOKUP($B385,'3.ข้อมูลงบทดลองปัจจุบัน'!$A$5:$CL$846,64,0),2)</f>
        <v>16887532.239999998</v>
      </c>
      <c r="BN385" s="32">
        <f>ROUND(VLOOKUP($B385,'3.ข้อมูลงบทดลองปัจจุบัน'!$A$5:$CL$846,65,0),2)</f>
        <v>4971416</v>
      </c>
      <c r="BO385" s="32">
        <f>ROUND(VLOOKUP($B385,'3.ข้อมูลงบทดลองปัจจุบัน'!$A$5:$CL$846,66,0),2)</f>
        <v>2952093</v>
      </c>
      <c r="BP385" s="32">
        <f>ROUND(VLOOKUP($B385,'3.ข้อมูลงบทดลองปัจจุบัน'!$A$5:$CL$846,67,0),2)</f>
        <v>8832286</v>
      </c>
      <c r="BQ385" s="32">
        <f>ROUND(VLOOKUP($B385,'3.ข้อมูลงบทดลองปัจจุบัน'!$A$5:$CL$846,68,0),2)</f>
        <v>2557009.5</v>
      </c>
      <c r="BR385" s="32">
        <f>ROUND(VLOOKUP($B385,'3.ข้อมูลงบทดลองปัจจุบัน'!$A$5:$CL$846,69,0),2)</f>
        <v>4505252.9000000004</v>
      </c>
      <c r="BS385" s="32">
        <f>ROUND(VLOOKUP($B385,'3.ข้อมูลงบทดลองปัจจุบัน'!$A$5:$CL$846,70,0),2)</f>
        <v>155741476</v>
      </c>
      <c r="BT385" s="32">
        <f>ROUND(VLOOKUP($B385,'3.ข้อมูลงบทดลองปัจจุบัน'!$A$5:$CL$846,71,0),2)</f>
        <v>5476575</v>
      </c>
      <c r="BU385" s="32">
        <f>ROUND(VLOOKUP($B385,'3.ข้อมูลงบทดลองปัจจุบัน'!$A$5:$CL$846,72,0),2)</f>
        <v>15708800</v>
      </c>
      <c r="BV385" s="32">
        <f>ROUND(VLOOKUP($B385,'3.ข้อมูลงบทดลองปัจจุบัน'!$A$5:$CL$846,73,0),2)</f>
        <v>17575882.960000001</v>
      </c>
      <c r="BW385" s="32">
        <f>ROUND(VLOOKUP($B385,'3.ข้อมูลงบทดลองปัจจุบัน'!$A$5:$CL$846,74,0),2)</f>
        <v>7333010</v>
      </c>
      <c r="BX385" s="32">
        <f>ROUND(VLOOKUP($B385,'3.ข้อมูลงบทดลองปัจจุบัน'!$A$5:$CL$846,75,0),2)</f>
        <v>7560700</v>
      </c>
      <c r="BY385" s="32">
        <f>ROUND(VLOOKUP($B385,'3.ข้อมูลงบทดลองปัจจุบัน'!$A$5:$CL$846,76,0),2)</f>
        <v>7300388</v>
      </c>
      <c r="BZ385" s="32">
        <f>ROUND(VLOOKUP($B385,'3.ข้อมูลงบทดลองปัจจุบัน'!$A$5:$CL$846,77,0),2)</f>
        <v>4488538</v>
      </c>
      <c r="CA385" s="32">
        <f>ROUND(VLOOKUP($B385,'3.ข้อมูลงบทดลองปัจจุบัน'!$A$5:$CL$846,78,0),2)</f>
        <v>3769275</v>
      </c>
      <c r="CB385" s="32">
        <f>ROUND(VLOOKUP($B385,'3.ข้อมูลงบทดลองปัจจุบัน'!$A$5:$CL$846,79,0),2)</f>
        <v>6736262.5</v>
      </c>
      <c r="CC385" s="32">
        <f>ROUND(VLOOKUP($B385,'3.ข้อมูลงบทดลองปัจจุบัน'!$A$5:$CL$846,80,0),2)</f>
        <v>3541510</v>
      </c>
      <c r="CD385" s="32">
        <f>ROUND(VLOOKUP($B385,'3.ข้อมูลงบทดลองปัจจุบัน'!$A$5:$CL$846,81,0),2)</f>
        <v>11941382.42</v>
      </c>
      <c r="CE385" s="32">
        <f>ROUND(VLOOKUP($B385,'3.ข้อมูลงบทดลองปัจจุบัน'!$A$5:$CL$846,82,0),2)</f>
        <v>9773246</v>
      </c>
      <c r="CF385" s="32">
        <f>ROUND(VLOOKUP($B385,'3.ข้อมูลงบทดลองปัจจุบัน'!$A$5:$CL$846,83,0),2)</f>
        <v>5100036</v>
      </c>
      <c r="CG385" s="32">
        <f>ROUND(VLOOKUP($B385,'3.ข้อมูลงบทดลองปัจจุบัน'!$A$5:$CL$846,84,0),2)</f>
        <v>5953709</v>
      </c>
      <c r="CH385" s="32">
        <f>ROUND(VLOOKUP($B385,'3.ข้อมูลงบทดลองปัจจุบัน'!$A$5:$CL$846,85,0),2)</f>
        <v>3187707</v>
      </c>
      <c r="CI385" s="32">
        <f>ROUND(VLOOKUP($B385,'3.ข้อมูลงบทดลองปัจจุบัน'!$A$5:$CL$846,86,0),2)</f>
        <v>3666250</v>
      </c>
      <c r="CJ385" s="32">
        <f>ROUND(VLOOKUP($B385,'3.ข้อมูลงบทดลองปัจจุบัน'!$A$5:$CL$846,87,0),2)</f>
        <v>2694620</v>
      </c>
      <c r="CK385" s="32">
        <f>ROUND(VLOOKUP($B385,'3.ข้อมูลงบทดลองปัจจุบัน'!$A$5:$CL$846,88,0),2)</f>
        <v>15836304</v>
      </c>
      <c r="CL385" s="32">
        <f>ROUND(VLOOKUP($B385,'3.ข้อมูลงบทดลองปัจจุบัน'!$A$5:$CL$846,89,0),2)</f>
        <v>3451780</v>
      </c>
      <c r="CM385" s="32">
        <f>ROUND(VLOOKUP($B385,'3.ข้อมูลงบทดลองปัจจุบัน'!$A$5:$CL$846,90,0),2)</f>
        <v>4513320</v>
      </c>
    </row>
    <row r="386" spans="1:91" x14ac:dyDescent="0.7">
      <c r="A386" s="118" t="s">
        <v>2332</v>
      </c>
      <c r="B386" s="101" t="s">
        <v>2134</v>
      </c>
      <c r="C386" s="100" t="s">
        <v>831</v>
      </c>
      <c r="D386" s="32">
        <f>ROUND(VLOOKUP($B386,'3.ข้อมูลงบทดลองปัจจุบัน'!$A$5:$CL$846,3,0),2)</f>
        <v>100000</v>
      </c>
      <c r="E386" s="32">
        <f>ROUND(VLOOKUP($B386,'3.ข้อมูลงบทดลองปัจจุบัน'!$A$5:$CL$846,4,0),2)</f>
        <v>0</v>
      </c>
      <c r="F386" s="32">
        <f>ROUND(VLOOKUP($B386,'3.ข้อมูลงบทดลองปัจจุบัน'!$A$5:$CL$846,5,0),2)</f>
        <v>0</v>
      </c>
      <c r="G386" s="32">
        <f>ROUND(VLOOKUP($B386,'3.ข้อมูลงบทดลองปัจจุบัน'!$A$5:$CL$846,6,0),2)</f>
        <v>0</v>
      </c>
      <c r="H386" s="32">
        <f>ROUND(VLOOKUP($B386,'3.ข้อมูลงบทดลองปัจจุบัน'!$A$5:$CL$846,7,0),2)</f>
        <v>0</v>
      </c>
      <c r="I386" s="32">
        <f>ROUND(VLOOKUP($B386,'3.ข้อมูลงบทดลองปัจจุบัน'!$A$5:$CL$846,8,0),2)</f>
        <v>0</v>
      </c>
      <c r="J386" s="32">
        <f>ROUND(VLOOKUP($B386,'3.ข้อมูลงบทดลองปัจจุบัน'!$A$5:$CL$846,9,0),2)</f>
        <v>0</v>
      </c>
      <c r="K386" s="32">
        <f>ROUND(VLOOKUP($B386,'3.ข้อมูลงบทดลองปัจจุบัน'!$A$5:$CL$846,10,0),2)</f>
        <v>0</v>
      </c>
      <c r="L386" s="32">
        <f>ROUND(VLOOKUP($B386,'3.ข้อมูลงบทดลองปัจจุบัน'!$A$5:$CL$846,11,0),2)</f>
        <v>0</v>
      </c>
      <c r="M386" s="32">
        <f>ROUND(VLOOKUP($B386,'3.ข้อมูลงบทดลองปัจจุบัน'!$A$5:$CL$846,12,0),2)</f>
        <v>0</v>
      </c>
      <c r="N386" s="32">
        <f>ROUND(VLOOKUP($B386,'3.ข้อมูลงบทดลองปัจจุบัน'!$A$5:$CL$846,13,0),2)</f>
        <v>0</v>
      </c>
      <c r="O386" s="32">
        <f>ROUND(VLOOKUP($B386,'3.ข้อมูลงบทดลองปัจจุบัน'!$A$5:$CL$846,14,0),2)</f>
        <v>0</v>
      </c>
      <c r="P386" s="32">
        <f>ROUND(VLOOKUP($B386,'3.ข้อมูลงบทดลองปัจจุบัน'!$A$5:$CL$846,15,0),2)</f>
        <v>0</v>
      </c>
      <c r="Q386" s="32">
        <f>ROUND(VLOOKUP($B386,'3.ข้อมูลงบทดลองปัจจุบัน'!$A$5:$CL$846,16,0),2)</f>
        <v>0</v>
      </c>
      <c r="R386" s="32">
        <f>ROUND(VLOOKUP($B386,'3.ข้อมูลงบทดลองปัจจุบัน'!$A$5:$CL$846,17,0),2)</f>
        <v>0</v>
      </c>
      <c r="S386" s="32">
        <f>ROUND(VLOOKUP($B386,'3.ข้อมูลงบทดลองปัจจุบัน'!$A$5:$CL$846,18,0),2)</f>
        <v>0</v>
      </c>
      <c r="T386" s="32">
        <f>ROUND(VLOOKUP($B386,'3.ข้อมูลงบทดลองปัจจุบัน'!$A$5:$CL$846,19,0),2)</f>
        <v>0</v>
      </c>
      <c r="U386" s="32">
        <f>ROUND(VLOOKUP($B386,'3.ข้อมูลงบทดลองปัจจุบัน'!$A$5:$CL$846,20,0),2)</f>
        <v>0</v>
      </c>
      <c r="V386" s="32">
        <f>ROUND(VLOOKUP($B386,'3.ข้อมูลงบทดลองปัจจุบัน'!$A$5:$CL$846,21,0),2)</f>
        <v>0</v>
      </c>
      <c r="W386" s="32">
        <f>ROUND(VLOOKUP($B386,'3.ข้อมูลงบทดลองปัจจุบัน'!$A$5:$CL$846,22,0),2)</f>
        <v>0</v>
      </c>
      <c r="X386" s="32">
        <f>ROUND(VLOOKUP($B386,'3.ข้อมูลงบทดลองปัจจุบัน'!$A$5:$CL$846,23,0),2)</f>
        <v>0</v>
      </c>
      <c r="Y386" s="32">
        <f>ROUND(VLOOKUP($B386,'3.ข้อมูลงบทดลองปัจจุบัน'!$A$5:$CL$846,24,0),2)</f>
        <v>0</v>
      </c>
      <c r="Z386" s="32">
        <f>ROUND(VLOOKUP($B386,'3.ข้อมูลงบทดลองปัจจุบัน'!$A$5:$CL$846,25,0),2)</f>
        <v>0</v>
      </c>
      <c r="AA386" s="32">
        <f>ROUND(VLOOKUP($B386,'3.ข้อมูลงบทดลองปัจจุบัน'!$A$5:$CL$846,26,0),2)</f>
        <v>0</v>
      </c>
      <c r="AB386" s="32">
        <f>ROUND(VLOOKUP($B386,'3.ข้อมูลงบทดลองปัจจุบัน'!$A$5:$CL$846,27,0),2)</f>
        <v>0</v>
      </c>
      <c r="AC386" s="32">
        <f>ROUND(VLOOKUP($B386,'3.ข้อมูลงบทดลองปัจจุบัน'!$A$5:$CL$846,28,0),2)</f>
        <v>0</v>
      </c>
      <c r="AD386" s="32">
        <f>ROUND(VLOOKUP($B386,'3.ข้อมูลงบทดลองปัจจุบัน'!$A$5:$CL$846,29,0),2)</f>
        <v>0</v>
      </c>
      <c r="AE386" s="32">
        <f>ROUND(VLOOKUP($B386,'3.ข้อมูลงบทดลองปัจจุบัน'!$A$5:$CL$846,30,0),2)</f>
        <v>0</v>
      </c>
      <c r="AF386" s="32">
        <f>ROUND(VLOOKUP($B386,'3.ข้อมูลงบทดลองปัจจุบัน'!$A$5:$CL$846,31,0),2)</f>
        <v>0</v>
      </c>
      <c r="AG386" s="32">
        <f>ROUND(VLOOKUP($B386,'3.ข้อมูลงบทดลองปัจจุบัน'!$A$5:$CL$846,32,0),2)</f>
        <v>0</v>
      </c>
      <c r="AH386" s="32">
        <f>ROUND(VLOOKUP($B386,'3.ข้อมูลงบทดลองปัจจุบัน'!$A$5:$CL$846,33,0),2)</f>
        <v>0</v>
      </c>
      <c r="AI386" s="32">
        <f>ROUND(VLOOKUP($B386,'3.ข้อมูลงบทดลองปัจจุบัน'!$A$5:$CL$846,34,0),2)</f>
        <v>0</v>
      </c>
      <c r="AJ386" s="32">
        <f>ROUND(VLOOKUP($B386,'3.ข้อมูลงบทดลองปัจจุบัน'!$A$5:$CL$846,35,0),2)</f>
        <v>0</v>
      </c>
      <c r="AK386" s="32">
        <f>ROUND(VLOOKUP($B386,'3.ข้อมูลงบทดลองปัจจุบัน'!$A$5:$CL$846,36,0),2)</f>
        <v>0</v>
      </c>
      <c r="AL386" s="32">
        <f>ROUND(VLOOKUP($B386,'3.ข้อมูลงบทดลองปัจจุบัน'!$A$5:$CL$846,37,0),2)</f>
        <v>0</v>
      </c>
      <c r="AM386" s="32">
        <f>ROUND(VLOOKUP($B386,'3.ข้อมูลงบทดลองปัจจุบัน'!$A$5:$CL$846,38,0),2)</f>
        <v>260833</v>
      </c>
      <c r="AN386" s="32">
        <f>ROUND(VLOOKUP($B386,'3.ข้อมูลงบทดลองปัจจุบัน'!$A$5:$CL$846,39,0),2)</f>
        <v>0</v>
      </c>
      <c r="AO386" s="32">
        <f>ROUND(VLOOKUP($B386,'3.ข้อมูลงบทดลองปัจจุบัน'!$A$5:$CL$846,40,0),2)</f>
        <v>0</v>
      </c>
      <c r="AP386" s="32">
        <f>ROUND(VLOOKUP($B386,'3.ข้อมูลงบทดลองปัจจุบัน'!$A$5:$CL$846,41,0),2)</f>
        <v>0</v>
      </c>
      <c r="AQ386" s="32">
        <f>ROUND(VLOOKUP($B386,'3.ข้อมูลงบทดลองปัจจุบัน'!$A$5:$CL$846,42,0),2)</f>
        <v>0</v>
      </c>
      <c r="AR386" s="32">
        <f>ROUND(VLOOKUP($B386,'3.ข้อมูลงบทดลองปัจจุบัน'!$A$5:$CL$846,43,0),2)</f>
        <v>0</v>
      </c>
      <c r="AS386" s="32">
        <f>ROUND(VLOOKUP($B386,'3.ข้อมูลงบทดลองปัจจุบัน'!$A$5:$CL$846,44,0),2)</f>
        <v>665061.87</v>
      </c>
      <c r="AT386" s="32">
        <f>ROUND(VLOOKUP($B386,'3.ข้อมูลงบทดลองปัจจุบัน'!$A$5:$CL$846,45,0),2)</f>
        <v>10411.65</v>
      </c>
      <c r="AU386" s="32">
        <f>ROUND(VLOOKUP($B386,'3.ข้อมูลงบทดลองปัจจุบัน'!$A$5:$CL$846,46,0),2)</f>
        <v>0</v>
      </c>
      <c r="AV386" s="32">
        <f>ROUND(VLOOKUP($B386,'3.ข้อมูลงบทดลองปัจจุบัน'!$A$5:$CL$846,47,0),2)</f>
        <v>0</v>
      </c>
      <c r="AW386" s="32">
        <f>ROUND(VLOOKUP($B386,'3.ข้อมูลงบทดลองปัจจุบัน'!$A$5:$CL$846,48,0),2)</f>
        <v>0</v>
      </c>
      <c r="AX386" s="32">
        <f>ROUND(VLOOKUP($B386,'3.ข้อมูลงบทดลองปัจจุบัน'!$A$5:$CL$846,49,0),2)</f>
        <v>155040</v>
      </c>
      <c r="AY386" s="32">
        <f>ROUND(VLOOKUP($B386,'3.ข้อมูลงบทดลองปัจจุบัน'!$A$5:$CL$846,50,0),2)</f>
        <v>398500</v>
      </c>
      <c r="AZ386" s="32">
        <f>ROUND(VLOOKUP($B386,'3.ข้อมูลงบทดลองปัจจุบัน'!$A$5:$CL$846,51,0),2)</f>
        <v>0</v>
      </c>
      <c r="BA386" s="32">
        <f>ROUND(VLOOKUP($B386,'3.ข้อมูลงบทดลองปัจจุบัน'!$A$5:$CL$846,52,0),2)</f>
        <v>0</v>
      </c>
      <c r="BB386" s="32">
        <f>ROUND(VLOOKUP($B386,'3.ข้อมูลงบทดลองปัจจุบัน'!$A$5:$CL$846,53,0),2)</f>
        <v>0</v>
      </c>
      <c r="BC386" s="32">
        <f>ROUND(VLOOKUP($B386,'3.ข้อมูลงบทดลองปัจจุบัน'!$A$5:$CL$846,54,0),2)</f>
        <v>1305897</v>
      </c>
      <c r="BD386" s="32">
        <f>ROUND(VLOOKUP($B386,'3.ข้อมูลงบทดลองปัจจุบัน'!$A$5:$CL$846,55,0),2)</f>
        <v>0</v>
      </c>
      <c r="BE386" s="32">
        <f>ROUND(VLOOKUP($B386,'3.ข้อมูลงบทดลองปัจจุบัน'!$A$5:$CL$846,56,0),2)</f>
        <v>0</v>
      </c>
      <c r="BF386" s="32">
        <f>ROUND(VLOOKUP($B386,'3.ข้อมูลงบทดลองปัจจุบัน'!$A$5:$CL$846,57,0),2)</f>
        <v>0</v>
      </c>
      <c r="BG386" s="32">
        <f>ROUND(VLOOKUP($B386,'3.ข้อมูลงบทดลองปัจจุบัน'!$A$5:$CL$846,58,0),2)</f>
        <v>0</v>
      </c>
      <c r="BH386" s="32">
        <f>ROUND(VLOOKUP($B386,'3.ข้อมูลงบทดลองปัจจุบัน'!$A$5:$CL$846,59,0),2)</f>
        <v>2442220</v>
      </c>
      <c r="BI386" s="32">
        <f>ROUND(VLOOKUP($B386,'3.ข้อมูลงบทดลองปัจจุบัน'!$A$5:$CL$846,60,0),2)</f>
        <v>0</v>
      </c>
      <c r="BJ386" s="32">
        <f>ROUND(VLOOKUP($B386,'3.ข้อมูลงบทดลองปัจจุบัน'!$A$5:$CL$846,61,0),2)</f>
        <v>708900</v>
      </c>
      <c r="BK386" s="32">
        <f>ROUND(VLOOKUP($B386,'3.ข้อมูลงบทดลองปัจจุบัน'!$A$5:$CL$846,62,0),2)</f>
        <v>0</v>
      </c>
      <c r="BL386" s="32">
        <f>ROUND(VLOOKUP($B386,'3.ข้อมูลงบทดลองปัจจุบัน'!$A$5:$CL$846,63,0),2)</f>
        <v>0</v>
      </c>
      <c r="BM386" s="32">
        <f>ROUND(VLOOKUP($B386,'3.ข้อมูลงบทดลองปัจจุบัน'!$A$5:$CL$846,64,0),2)</f>
        <v>0</v>
      </c>
      <c r="BN386" s="32">
        <f>ROUND(VLOOKUP($B386,'3.ข้อมูลงบทดลองปัจจุบัน'!$A$5:$CL$846,65,0),2)</f>
        <v>0</v>
      </c>
      <c r="BO386" s="32">
        <f>ROUND(VLOOKUP($B386,'3.ข้อมูลงบทดลองปัจจุบัน'!$A$5:$CL$846,66,0),2)</f>
        <v>0</v>
      </c>
      <c r="BP386" s="32">
        <f>ROUND(VLOOKUP($B386,'3.ข้อมูลงบทดลองปัจจุบัน'!$A$5:$CL$846,67,0),2)</f>
        <v>0</v>
      </c>
      <c r="BQ386" s="32">
        <f>ROUND(VLOOKUP($B386,'3.ข้อมูลงบทดลองปัจจุบัน'!$A$5:$CL$846,68,0),2)</f>
        <v>0</v>
      </c>
      <c r="BR386" s="32">
        <f>ROUND(VLOOKUP($B386,'3.ข้อมูลงบทดลองปัจจุบัน'!$A$5:$CL$846,69,0),2)</f>
        <v>0</v>
      </c>
      <c r="BS386" s="32">
        <f>ROUND(VLOOKUP($B386,'3.ข้อมูลงบทดลองปัจจุบัน'!$A$5:$CL$846,70,0),2)</f>
        <v>0</v>
      </c>
      <c r="BT386" s="32">
        <f>ROUND(VLOOKUP($B386,'3.ข้อมูลงบทดลองปัจจุบัน'!$A$5:$CL$846,71,0),2)</f>
        <v>0</v>
      </c>
      <c r="BU386" s="32">
        <f>ROUND(VLOOKUP($B386,'3.ข้อมูลงบทดลองปัจจุบัน'!$A$5:$CL$846,72,0),2)</f>
        <v>0</v>
      </c>
      <c r="BV386" s="32">
        <f>ROUND(VLOOKUP($B386,'3.ข้อมูลงบทดลองปัจจุบัน'!$A$5:$CL$846,73,0),2)</f>
        <v>0</v>
      </c>
      <c r="BW386" s="32">
        <f>ROUND(VLOOKUP($B386,'3.ข้อมูลงบทดลองปัจจุบัน'!$A$5:$CL$846,74,0),2)</f>
        <v>0</v>
      </c>
      <c r="BX386" s="32">
        <f>ROUND(VLOOKUP($B386,'3.ข้อมูลงบทดลองปัจจุบัน'!$A$5:$CL$846,75,0),2)</f>
        <v>0</v>
      </c>
      <c r="BY386" s="32">
        <f>ROUND(VLOOKUP($B386,'3.ข้อมูลงบทดลองปัจจุบัน'!$A$5:$CL$846,76,0),2)</f>
        <v>0</v>
      </c>
      <c r="BZ386" s="32">
        <f>ROUND(VLOOKUP($B386,'3.ข้อมูลงบทดลองปัจจุบัน'!$A$5:$CL$846,77,0),2)</f>
        <v>0</v>
      </c>
      <c r="CA386" s="32">
        <f>ROUND(VLOOKUP($B386,'3.ข้อมูลงบทดลองปัจจุบัน'!$A$5:$CL$846,78,0),2)</f>
        <v>0</v>
      </c>
      <c r="CB386" s="32">
        <f>ROUND(VLOOKUP($B386,'3.ข้อมูลงบทดลองปัจจุบัน'!$A$5:$CL$846,79,0),2)</f>
        <v>0</v>
      </c>
      <c r="CC386" s="32">
        <f>ROUND(VLOOKUP($B386,'3.ข้อมูลงบทดลองปัจจุบัน'!$A$5:$CL$846,80,0),2)</f>
        <v>0</v>
      </c>
      <c r="CD386" s="32">
        <f>ROUND(VLOOKUP($B386,'3.ข้อมูลงบทดลองปัจจุบัน'!$A$5:$CL$846,81,0),2)</f>
        <v>0</v>
      </c>
      <c r="CE386" s="32">
        <f>ROUND(VLOOKUP($B386,'3.ข้อมูลงบทดลองปัจจุบัน'!$A$5:$CL$846,82,0),2)</f>
        <v>0</v>
      </c>
      <c r="CF386" s="32">
        <f>ROUND(VLOOKUP($B386,'3.ข้อมูลงบทดลองปัจจุบัน'!$A$5:$CL$846,83,0),2)</f>
        <v>0</v>
      </c>
      <c r="CG386" s="32">
        <f>ROUND(VLOOKUP($B386,'3.ข้อมูลงบทดลองปัจจุบัน'!$A$5:$CL$846,84,0),2)</f>
        <v>0</v>
      </c>
      <c r="CH386" s="32">
        <f>ROUND(VLOOKUP($B386,'3.ข้อมูลงบทดลองปัจจุบัน'!$A$5:$CL$846,85,0),2)</f>
        <v>0</v>
      </c>
      <c r="CI386" s="32">
        <f>ROUND(VLOOKUP($B386,'3.ข้อมูลงบทดลองปัจจุบัน'!$A$5:$CL$846,86,0),2)</f>
        <v>0</v>
      </c>
      <c r="CJ386" s="32">
        <f>ROUND(VLOOKUP($B386,'3.ข้อมูลงบทดลองปัจจุบัน'!$A$5:$CL$846,87,0),2)</f>
        <v>0</v>
      </c>
      <c r="CK386" s="32">
        <f>ROUND(VLOOKUP($B386,'3.ข้อมูลงบทดลองปัจจุบัน'!$A$5:$CL$846,88,0),2)</f>
        <v>178500</v>
      </c>
      <c r="CL386" s="32">
        <f>ROUND(VLOOKUP($B386,'3.ข้อมูลงบทดลองปัจจุบัน'!$A$5:$CL$846,89,0),2)</f>
        <v>0</v>
      </c>
      <c r="CM386" s="32">
        <f>ROUND(VLOOKUP($B386,'3.ข้อมูลงบทดลองปัจจุบัน'!$A$5:$CL$846,90,0),2)</f>
        <v>0</v>
      </c>
    </row>
    <row r="387" spans="1:91" x14ac:dyDescent="0.7">
      <c r="A387" s="118" t="s">
        <v>2332</v>
      </c>
      <c r="B387" s="101" t="s">
        <v>2135</v>
      </c>
      <c r="C387" s="100" t="s">
        <v>832</v>
      </c>
      <c r="D387" s="32">
        <f>ROUND(VLOOKUP($B387,'3.ข้อมูลงบทดลองปัจจุบัน'!$A$5:$CL$846,3,0),2)</f>
        <v>0</v>
      </c>
      <c r="E387" s="32">
        <f>ROUND(VLOOKUP($B387,'3.ข้อมูลงบทดลองปัจจุบัน'!$A$5:$CL$846,4,0),2)</f>
        <v>0</v>
      </c>
      <c r="F387" s="32">
        <f>ROUND(VLOOKUP($B387,'3.ข้อมูลงบทดลองปัจจุบัน'!$A$5:$CL$846,5,0),2)</f>
        <v>0</v>
      </c>
      <c r="G387" s="32">
        <f>ROUND(VLOOKUP($B387,'3.ข้อมูลงบทดลองปัจจุบัน'!$A$5:$CL$846,6,0),2)</f>
        <v>0</v>
      </c>
      <c r="H387" s="32">
        <f>ROUND(VLOOKUP($B387,'3.ข้อมูลงบทดลองปัจจุบัน'!$A$5:$CL$846,7,0),2)</f>
        <v>0</v>
      </c>
      <c r="I387" s="32">
        <f>ROUND(VLOOKUP($B387,'3.ข้อมูลงบทดลองปัจจุบัน'!$A$5:$CL$846,8,0),2)</f>
        <v>0</v>
      </c>
      <c r="J387" s="32">
        <f>ROUND(VLOOKUP($B387,'3.ข้อมูลงบทดลองปัจจุบัน'!$A$5:$CL$846,9,0),2)</f>
        <v>0</v>
      </c>
      <c r="K387" s="32">
        <f>ROUND(VLOOKUP($B387,'3.ข้อมูลงบทดลองปัจจุบัน'!$A$5:$CL$846,10,0),2)</f>
        <v>0</v>
      </c>
      <c r="L387" s="32">
        <f>ROUND(VLOOKUP($B387,'3.ข้อมูลงบทดลองปัจจุบัน'!$A$5:$CL$846,11,0),2)</f>
        <v>0</v>
      </c>
      <c r="M387" s="32">
        <f>ROUND(VLOOKUP($B387,'3.ข้อมูลงบทดลองปัจจุบัน'!$A$5:$CL$846,12,0),2)</f>
        <v>0</v>
      </c>
      <c r="N387" s="32">
        <f>ROUND(VLOOKUP($B387,'3.ข้อมูลงบทดลองปัจจุบัน'!$A$5:$CL$846,13,0),2)</f>
        <v>0</v>
      </c>
      <c r="O387" s="32">
        <f>ROUND(VLOOKUP($B387,'3.ข้อมูลงบทดลองปัจจุบัน'!$A$5:$CL$846,14,0),2)</f>
        <v>0</v>
      </c>
      <c r="P387" s="32">
        <f>ROUND(VLOOKUP($B387,'3.ข้อมูลงบทดลองปัจจุบัน'!$A$5:$CL$846,15,0),2)</f>
        <v>0</v>
      </c>
      <c r="Q387" s="32">
        <f>ROUND(VLOOKUP($B387,'3.ข้อมูลงบทดลองปัจจุบัน'!$A$5:$CL$846,16,0),2)</f>
        <v>0</v>
      </c>
      <c r="R387" s="32">
        <f>ROUND(VLOOKUP($B387,'3.ข้อมูลงบทดลองปัจจุบัน'!$A$5:$CL$846,17,0),2)</f>
        <v>0</v>
      </c>
      <c r="S387" s="32">
        <f>ROUND(VLOOKUP($B387,'3.ข้อมูลงบทดลองปัจจุบัน'!$A$5:$CL$846,18,0),2)</f>
        <v>0</v>
      </c>
      <c r="T387" s="32">
        <f>ROUND(VLOOKUP($B387,'3.ข้อมูลงบทดลองปัจจุบัน'!$A$5:$CL$846,19,0),2)</f>
        <v>0</v>
      </c>
      <c r="U387" s="32">
        <f>ROUND(VLOOKUP($B387,'3.ข้อมูลงบทดลองปัจจุบัน'!$A$5:$CL$846,20,0),2)</f>
        <v>0</v>
      </c>
      <c r="V387" s="32">
        <f>ROUND(VLOOKUP($B387,'3.ข้อมูลงบทดลองปัจจุบัน'!$A$5:$CL$846,21,0),2)</f>
        <v>0</v>
      </c>
      <c r="W387" s="32">
        <f>ROUND(VLOOKUP($B387,'3.ข้อมูลงบทดลองปัจจุบัน'!$A$5:$CL$846,22,0),2)</f>
        <v>0</v>
      </c>
      <c r="X387" s="32">
        <f>ROUND(VLOOKUP($B387,'3.ข้อมูลงบทดลองปัจจุบัน'!$A$5:$CL$846,23,0),2)</f>
        <v>0</v>
      </c>
      <c r="Y387" s="32">
        <f>ROUND(VLOOKUP($B387,'3.ข้อมูลงบทดลองปัจจุบัน'!$A$5:$CL$846,24,0),2)</f>
        <v>0</v>
      </c>
      <c r="Z387" s="32">
        <f>ROUND(VLOOKUP($B387,'3.ข้อมูลงบทดลองปัจจุบัน'!$A$5:$CL$846,25,0),2)</f>
        <v>0</v>
      </c>
      <c r="AA387" s="32">
        <f>ROUND(VLOOKUP($B387,'3.ข้อมูลงบทดลองปัจจุบัน'!$A$5:$CL$846,26,0),2)</f>
        <v>0</v>
      </c>
      <c r="AB387" s="32">
        <f>ROUND(VLOOKUP($B387,'3.ข้อมูลงบทดลองปัจจุบัน'!$A$5:$CL$846,27,0),2)</f>
        <v>0</v>
      </c>
      <c r="AC387" s="32">
        <f>ROUND(VLOOKUP($B387,'3.ข้อมูลงบทดลองปัจจุบัน'!$A$5:$CL$846,28,0),2)</f>
        <v>0</v>
      </c>
      <c r="AD387" s="32">
        <f>ROUND(VLOOKUP($B387,'3.ข้อมูลงบทดลองปัจจุบัน'!$A$5:$CL$846,29,0),2)</f>
        <v>0</v>
      </c>
      <c r="AE387" s="32">
        <f>ROUND(VLOOKUP($B387,'3.ข้อมูลงบทดลองปัจจุบัน'!$A$5:$CL$846,30,0),2)</f>
        <v>0</v>
      </c>
      <c r="AF387" s="32">
        <f>ROUND(VLOOKUP($B387,'3.ข้อมูลงบทดลองปัจจุบัน'!$A$5:$CL$846,31,0),2)</f>
        <v>0</v>
      </c>
      <c r="AG387" s="32">
        <f>ROUND(VLOOKUP($B387,'3.ข้อมูลงบทดลองปัจจุบัน'!$A$5:$CL$846,32,0),2)</f>
        <v>0</v>
      </c>
      <c r="AH387" s="32">
        <f>ROUND(VLOOKUP($B387,'3.ข้อมูลงบทดลองปัจจุบัน'!$A$5:$CL$846,33,0),2)</f>
        <v>0</v>
      </c>
      <c r="AI387" s="32">
        <f>ROUND(VLOOKUP($B387,'3.ข้อมูลงบทดลองปัจจุบัน'!$A$5:$CL$846,34,0),2)</f>
        <v>0</v>
      </c>
      <c r="AJ387" s="32">
        <f>ROUND(VLOOKUP($B387,'3.ข้อมูลงบทดลองปัจจุบัน'!$A$5:$CL$846,35,0),2)</f>
        <v>0</v>
      </c>
      <c r="AK387" s="32">
        <f>ROUND(VLOOKUP($B387,'3.ข้อมูลงบทดลองปัจจุบัน'!$A$5:$CL$846,36,0),2)</f>
        <v>0</v>
      </c>
      <c r="AL387" s="32">
        <f>ROUND(VLOOKUP($B387,'3.ข้อมูลงบทดลองปัจจุบัน'!$A$5:$CL$846,37,0),2)</f>
        <v>0</v>
      </c>
      <c r="AM387" s="32">
        <f>ROUND(VLOOKUP($B387,'3.ข้อมูลงบทดลองปัจจุบัน'!$A$5:$CL$846,38,0),2)</f>
        <v>0</v>
      </c>
      <c r="AN387" s="32">
        <f>ROUND(VLOOKUP($B387,'3.ข้อมูลงบทดลองปัจจุบัน'!$A$5:$CL$846,39,0),2)</f>
        <v>0</v>
      </c>
      <c r="AO387" s="32">
        <f>ROUND(VLOOKUP($B387,'3.ข้อมูลงบทดลองปัจจุบัน'!$A$5:$CL$846,40,0),2)</f>
        <v>0</v>
      </c>
      <c r="AP387" s="32">
        <f>ROUND(VLOOKUP($B387,'3.ข้อมูลงบทดลองปัจจุบัน'!$A$5:$CL$846,41,0),2)</f>
        <v>0</v>
      </c>
      <c r="AQ387" s="32">
        <f>ROUND(VLOOKUP($B387,'3.ข้อมูลงบทดลองปัจจุบัน'!$A$5:$CL$846,42,0),2)</f>
        <v>0</v>
      </c>
      <c r="AR387" s="32">
        <f>ROUND(VLOOKUP($B387,'3.ข้อมูลงบทดลองปัจจุบัน'!$A$5:$CL$846,43,0),2)</f>
        <v>0</v>
      </c>
      <c r="AS387" s="32">
        <f>ROUND(VLOOKUP($B387,'3.ข้อมูลงบทดลองปัจจุบัน'!$A$5:$CL$846,44,0),2)</f>
        <v>0</v>
      </c>
      <c r="AT387" s="32">
        <f>ROUND(VLOOKUP($B387,'3.ข้อมูลงบทดลองปัจจุบัน'!$A$5:$CL$846,45,0),2)</f>
        <v>0</v>
      </c>
      <c r="AU387" s="32">
        <f>ROUND(VLOOKUP($B387,'3.ข้อมูลงบทดลองปัจจุบัน'!$A$5:$CL$846,46,0),2)</f>
        <v>0</v>
      </c>
      <c r="AV387" s="32">
        <f>ROUND(VLOOKUP($B387,'3.ข้อมูลงบทดลองปัจจุบัน'!$A$5:$CL$846,47,0),2)</f>
        <v>0</v>
      </c>
      <c r="AW387" s="32">
        <f>ROUND(VLOOKUP($B387,'3.ข้อมูลงบทดลองปัจจุบัน'!$A$5:$CL$846,48,0),2)</f>
        <v>0</v>
      </c>
      <c r="AX387" s="32">
        <f>ROUND(VLOOKUP($B387,'3.ข้อมูลงบทดลองปัจจุบัน'!$A$5:$CL$846,49,0),2)</f>
        <v>0</v>
      </c>
      <c r="AY387" s="32">
        <f>ROUND(VLOOKUP($B387,'3.ข้อมูลงบทดลองปัจจุบัน'!$A$5:$CL$846,50,0),2)</f>
        <v>0</v>
      </c>
      <c r="AZ387" s="32">
        <f>ROUND(VLOOKUP($B387,'3.ข้อมูลงบทดลองปัจจุบัน'!$A$5:$CL$846,51,0),2)</f>
        <v>0</v>
      </c>
      <c r="BA387" s="32">
        <f>ROUND(VLOOKUP($B387,'3.ข้อมูลงบทดลองปัจจุบัน'!$A$5:$CL$846,52,0),2)</f>
        <v>0</v>
      </c>
      <c r="BB387" s="32">
        <f>ROUND(VLOOKUP($B387,'3.ข้อมูลงบทดลองปัจจุบัน'!$A$5:$CL$846,53,0),2)</f>
        <v>0</v>
      </c>
      <c r="BC387" s="32">
        <f>ROUND(VLOOKUP($B387,'3.ข้อมูลงบทดลองปัจจุบัน'!$A$5:$CL$846,54,0),2)</f>
        <v>0</v>
      </c>
      <c r="BD387" s="32">
        <f>ROUND(VLOOKUP($B387,'3.ข้อมูลงบทดลองปัจจุบัน'!$A$5:$CL$846,55,0),2)</f>
        <v>0</v>
      </c>
      <c r="BE387" s="32">
        <f>ROUND(VLOOKUP($B387,'3.ข้อมูลงบทดลองปัจจุบัน'!$A$5:$CL$846,56,0),2)</f>
        <v>0</v>
      </c>
      <c r="BF387" s="32">
        <f>ROUND(VLOOKUP($B387,'3.ข้อมูลงบทดลองปัจจุบัน'!$A$5:$CL$846,57,0),2)</f>
        <v>0</v>
      </c>
      <c r="BG387" s="32">
        <f>ROUND(VLOOKUP($B387,'3.ข้อมูลงบทดลองปัจจุบัน'!$A$5:$CL$846,58,0),2)</f>
        <v>0</v>
      </c>
      <c r="BH387" s="32">
        <f>ROUND(VLOOKUP($B387,'3.ข้อมูลงบทดลองปัจจุบัน'!$A$5:$CL$846,59,0),2)</f>
        <v>0</v>
      </c>
      <c r="BI387" s="32">
        <f>ROUND(VLOOKUP($B387,'3.ข้อมูลงบทดลองปัจจุบัน'!$A$5:$CL$846,60,0),2)</f>
        <v>0</v>
      </c>
      <c r="BJ387" s="32">
        <f>ROUND(VLOOKUP($B387,'3.ข้อมูลงบทดลองปัจจุบัน'!$A$5:$CL$846,61,0),2)</f>
        <v>0</v>
      </c>
      <c r="BK387" s="32">
        <f>ROUND(VLOOKUP($B387,'3.ข้อมูลงบทดลองปัจจุบัน'!$A$5:$CL$846,62,0),2)</f>
        <v>0</v>
      </c>
      <c r="BL387" s="32">
        <f>ROUND(VLOOKUP($B387,'3.ข้อมูลงบทดลองปัจจุบัน'!$A$5:$CL$846,63,0),2)</f>
        <v>0</v>
      </c>
      <c r="BM387" s="32">
        <f>ROUND(VLOOKUP($B387,'3.ข้อมูลงบทดลองปัจจุบัน'!$A$5:$CL$846,64,0),2)</f>
        <v>0</v>
      </c>
      <c r="BN387" s="32">
        <f>ROUND(VLOOKUP($B387,'3.ข้อมูลงบทดลองปัจจุบัน'!$A$5:$CL$846,65,0),2)</f>
        <v>0</v>
      </c>
      <c r="BO387" s="32">
        <f>ROUND(VLOOKUP($B387,'3.ข้อมูลงบทดลองปัจจุบัน'!$A$5:$CL$846,66,0),2)</f>
        <v>0</v>
      </c>
      <c r="BP387" s="32">
        <f>ROUND(VLOOKUP($B387,'3.ข้อมูลงบทดลองปัจจุบัน'!$A$5:$CL$846,67,0),2)</f>
        <v>0</v>
      </c>
      <c r="BQ387" s="32">
        <f>ROUND(VLOOKUP($B387,'3.ข้อมูลงบทดลองปัจจุบัน'!$A$5:$CL$846,68,0),2)</f>
        <v>0</v>
      </c>
      <c r="BR387" s="32">
        <f>ROUND(VLOOKUP($B387,'3.ข้อมูลงบทดลองปัจจุบัน'!$A$5:$CL$846,69,0),2)</f>
        <v>0</v>
      </c>
      <c r="BS387" s="32">
        <f>ROUND(VLOOKUP($B387,'3.ข้อมูลงบทดลองปัจจุบัน'!$A$5:$CL$846,70,0),2)</f>
        <v>0</v>
      </c>
      <c r="BT387" s="32">
        <f>ROUND(VLOOKUP($B387,'3.ข้อมูลงบทดลองปัจจุบัน'!$A$5:$CL$846,71,0),2)</f>
        <v>0</v>
      </c>
      <c r="BU387" s="32">
        <f>ROUND(VLOOKUP($B387,'3.ข้อมูลงบทดลองปัจจุบัน'!$A$5:$CL$846,72,0),2)</f>
        <v>0</v>
      </c>
      <c r="BV387" s="32">
        <f>ROUND(VLOOKUP($B387,'3.ข้อมูลงบทดลองปัจจุบัน'!$A$5:$CL$846,73,0),2)</f>
        <v>0</v>
      </c>
      <c r="BW387" s="32">
        <f>ROUND(VLOOKUP($B387,'3.ข้อมูลงบทดลองปัจจุบัน'!$A$5:$CL$846,74,0),2)</f>
        <v>0</v>
      </c>
      <c r="BX387" s="32">
        <f>ROUND(VLOOKUP($B387,'3.ข้อมูลงบทดลองปัจจุบัน'!$A$5:$CL$846,75,0),2)</f>
        <v>0</v>
      </c>
      <c r="BY387" s="32">
        <f>ROUND(VLOOKUP($B387,'3.ข้อมูลงบทดลองปัจจุบัน'!$A$5:$CL$846,76,0),2)</f>
        <v>0</v>
      </c>
      <c r="BZ387" s="32">
        <f>ROUND(VLOOKUP($B387,'3.ข้อมูลงบทดลองปัจจุบัน'!$A$5:$CL$846,77,0),2)</f>
        <v>0</v>
      </c>
      <c r="CA387" s="32">
        <f>ROUND(VLOOKUP($B387,'3.ข้อมูลงบทดลองปัจจุบัน'!$A$5:$CL$846,78,0),2)</f>
        <v>0</v>
      </c>
      <c r="CB387" s="32">
        <f>ROUND(VLOOKUP($B387,'3.ข้อมูลงบทดลองปัจจุบัน'!$A$5:$CL$846,79,0),2)</f>
        <v>0</v>
      </c>
      <c r="CC387" s="32">
        <f>ROUND(VLOOKUP($B387,'3.ข้อมูลงบทดลองปัจจุบัน'!$A$5:$CL$846,80,0),2)</f>
        <v>0</v>
      </c>
      <c r="CD387" s="32">
        <f>ROUND(VLOOKUP($B387,'3.ข้อมูลงบทดลองปัจจุบัน'!$A$5:$CL$846,81,0),2)</f>
        <v>0</v>
      </c>
      <c r="CE387" s="32">
        <f>ROUND(VLOOKUP($B387,'3.ข้อมูลงบทดลองปัจจุบัน'!$A$5:$CL$846,82,0),2)</f>
        <v>0</v>
      </c>
      <c r="CF387" s="32">
        <f>ROUND(VLOOKUP($B387,'3.ข้อมูลงบทดลองปัจจุบัน'!$A$5:$CL$846,83,0),2)</f>
        <v>0</v>
      </c>
      <c r="CG387" s="32">
        <f>ROUND(VLOOKUP($B387,'3.ข้อมูลงบทดลองปัจจุบัน'!$A$5:$CL$846,84,0),2)</f>
        <v>0</v>
      </c>
      <c r="CH387" s="32">
        <f>ROUND(VLOOKUP($B387,'3.ข้อมูลงบทดลองปัจจุบัน'!$A$5:$CL$846,85,0),2)</f>
        <v>0</v>
      </c>
      <c r="CI387" s="32">
        <f>ROUND(VLOOKUP($B387,'3.ข้อมูลงบทดลองปัจจุบัน'!$A$5:$CL$846,86,0),2)</f>
        <v>0</v>
      </c>
      <c r="CJ387" s="32">
        <f>ROUND(VLOOKUP($B387,'3.ข้อมูลงบทดลองปัจจุบัน'!$A$5:$CL$846,87,0),2)</f>
        <v>0</v>
      </c>
      <c r="CK387" s="32">
        <f>ROUND(VLOOKUP($B387,'3.ข้อมูลงบทดลองปัจจุบัน'!$A$5:$CL$846,88,0),2)</f>
        <v>0</v>
      </c>
      <c r="CL387" s="32">
        <f>ROUND(VLOOKUP($B387,'3.ข้อมูลงบทดลองปัจจุบัน'!$A$5:$CL$846,89,0),2)</f>
        <v>0</v>
      </c>
      <c r="CM387" s="32">
        <f>ROUND(VLOOKUP($B387,'3.ข้อมูลงบทดลองปัจจุบัน'!$A$5:$CL$846,90,0),2)</f>
        <v>0</v>
      </c>
    </row>
    <row r="388" spans="1:91" x14ac:dyDescent="0.7">
      <c r="A388" s="118" t="s">
        <v>2332</v>
      </c>
      <c r="B388" s="101" t="s">
        <v>1178</v>
      </c>
      <c r="C388" s="100" t="s">
        <v>1179</v>
      </c>
      <c r="D388" s="32">
        <f>ROUND(VLOOKUP($B388,'3.ข้อมูลงบทดลองปัจจุบัน'!$A$5:$CL$846,3,0),2)</f>
        <v>0</v>
      </c>
      <c r="E388" s="32">
        <f>ROUND(VLOOKUP($B388,'3.ข้อมูลงบทดลองปัจจุบัน'!$A$5:$CL$846,4,0),2)</f>
        <v>0</v>
      </c>
      <c r="F388" s="32">
        <f>ROUND(VLOOKUP($B388,'3.ข้อมูลงบทดลองปัจจุบัน'!$A$5:$CL$846,5,0),2)</f>
        <v>0</v>
      </c>
      <c r="G388" s="32">
        <f>ROUND(VLOOKUP($B388,'3.ข้อมูลงบทดลองปัจจุบัน'!$A$5:$CL$846,6,0),2)</f>
        <v>0</v>
      </c>
      <c r="H388" s="32">
        <f>ROUND(VLOOKUP($B388,'3.ข้อมูลงบทดลองปัจจุบัน'!$A$5:$CL$846,7,0),2)</f>
        <v>0</v>
      </c>
      <c r="I388" s="32">
        <f>ROUND(VLOOKUP($B388,'3.ข้อมูลงบทดลองปัจจุบัน'!$A$5:$CL$846,8,0),2)</f>
        <v>0</v>
      </c>
      <c r="J388" s="32">
        <f>ROUND(VLOOKUP($B388,'3.ข้อมูลงบทดลองปัจจุบัน'!$A$5:$CL$846,9,0),2)</f>
        <v>0</v>
      </c>
      <c r="K388" s="32">
        <f>ROUND(VLOOKUP($B388,'3.ข้อมูลงบทดลองปัจจุบัน'!$A$5:$CL$846,10,0),2)</f>
        <v>0</v>
      </c>
      <c r="L388" s="32">
        <f>ROUND(VLOOKUP($B388,'3.ข้อมูลงบทดลองปัจจุบัน'!$A$5:$CL$846,11,0),2)</f>
        <v>0</v>
      </c>
      <c r="M388" s="32">
        <f>ROUND(VLOOKUP($B388,'3.ข้อมูลงบทดลองปัจจุบัน'!$A$5:$CL$846,12,0),2)</f>
        <v>0</v>
      </c>
      <c r="N388" s="32">
        <f>ROUND(VLOOKUP($B388,'3.ข้อมูลงบทดลองปัจจุบัน'!$A$5:$CL$846,13,0),2)</f>
        <v>0</v>
      </c>
      <c r="O388" s="32">
        <f>ROUND(VLOOKUP($B388,'3.ข้อมูลงบทดลองปัจจุบัน'!$A$5:$CL$846,14,0),2)</f>
        <v>0</v>
      </c>
      <c r="P388" s="32">
        <f>ROUND(VLOOKUP($B388,'3.ข้อมูลงบทดลองปัจจุบัน'!$A$5:$CL$846,15,0),2)</f>
        <v>0</v>
      </c>
      <c r="Q388" s="32">
        <f>ROUND(VLOOKUP($B388,'3.ข้อมูลงบทดลองปัจจุบัน'!$A$5:$CL$846,16,0),2)</f>
        <v>0</v>
      </c>
      <c r="R388" s="32">
        <f>ROUND(VLOOKUP($B388,'3.ข้อมูลงบทดลองปัจจุบัน'!$A$5:$CL$846,17,0),2)</f>
        <v>0</v>
      </c>
      <c r="S388" s="32">
        <f>ROUND(VLOOKUP($B388,'3.ข้อมูลงบทดลองปัจจุบัน'!$A$5:$CL$846,18,0),2)</f>
        <v>0</v>
      </c>
      <c r="T388" s="32">
        <f>ROUND(VLOOKUP($B388,'3.ข้อมูลงบทดลองปัจจุบัน'!$A$5:$CL$846,19,0),2)</f>
        <v>0</v>
      </c>
      <c r="U388" s="32">
        <f>ROUND(VLOOKUP($B388,'3.ข้อมูลงบทดลองปัจจุบัน'!$A$5:$CL$846,20,0),2)</f>
        <v>0</v>
      </c>
      <c r="V388" s="32">
        <f>ROUND(VLOOKUP($B388,'3.ข้อมูลงบทดลองปัจจุบัน'!$A$5:$CL$846,21,0),2)</f>
        <v>0</v>
      </c>
      <c r="W388" s="32">
        <f>ROUND(VLOOKUP($B388,'3.ข้อมูลงบทดลองปัจจุบัน'!$A$5:$CL$846,22,0),2)</f>
        <v>0</v>
      </c>
      <c r="X388" s="32">
        <f>ROUND(VLOOKUP($B388,'3.ข้อมูลงบทดลองปัจจุบัน'!$A$5:$CL$846,23,0),2)</f>
        <v>0</v>
      </c>
      <c r="Y388" s="32">
        <f>ROUND(VLOOKUP($B388,'3.ข้อมูลงบทดลองปัจจุบัน'!$A$5:$CL$846,24,0),2)</f>
        <v>0</v>
      </c>
      <c r="Z388" s="32">
        <f>ROUND(VLOOKUP($B388,'3.ข้อมูลงบทดลองปัจจุบัน'!$A$5:$CL$846,25,0),2)</f>
        <v>0</v>
      </c>
      <c r="AA388" s="32">
        <f>ROUND(VLOOKUP($B388,'3.ข้อมูลงบทดลองปัจจุบัน'!$A$5:$CL$846,26,0),2)</f>
        <v>0</v>
      </c>
      <c r="AB388" s="32">
        <f>ROUND(VLOOKUP($B388,'3.ข้อมูลงบทดลองปัจจุบัน'!$A$5:$CL$846,27,0),2)</f>
        <v>0</v>
      </c>
      <c r="AC388" s="32">
        <f>ROUND(VLOOKUP($B388,'3.ข้อมูลงบทดลองปัจจุบัน'!$A$5:$CL$846,28,0),2)</f>
        <v>0</v>
      </c>
      <c r="AD388" s="32">
        <f>ROUND(VLOOKUP($B388,'3.ข้อมูลงบทดลองปัจจุบัน'!$A$5:$CL$846,29,0),2)</f>
        <v>0</v>
      </c>
      <c r="AE388" s="32">
        <f>ROUND(VLOOKUP($B388,'3.ข้อมูลงบทดลองปัจจุบัน'!$A$5:$CL$846,30,0),2)</f>
        <v>0</v>
      </c>
      <c r="AF388" s="32">
        <f>ROUND(VLOOKUP($B388,'3.ข้อมูลงบทดลองปัจจุบัน'!$A$5:$CL$846,31,0),2)</f>
        <v>0</v>
      </c>
      <c r="AG388" s="32">
        <f>ROUND(VLOOKUP($B388,'3.ข้อมูลงบทดลองปัจจุบัน'!$A$5:$CL$846,32,0),2)</f>
        <v>0</v>
      </c>
      <c r="AH388" s="32">
        <f>ROUND(VLOOKUP($B388,'3.ข้อมูลงบทดลองปัจจุบัน'!$A$5:$CL$846,33,0),2)</f>
        <v>0</v>
      </c>
      <c r="AI388" s="32">
        <f>ROUND(VLOOKUP($B388,'3.ข้อมูลงบทดลองปัจจุบัน'!$A$5:$CL$846,34,0),2)</f>
        <v>0</v>
      </c>
      <c r="AJ388" s="32">
        <f>ROUND(VLOOKUP($B388,'3.ข้อมูลงบทดลองปัจจุบัน'!$A$5:$CL$846,35,0),2)</f>
        <v>0</v>
      </c>
      <c r="AK388" s="32">
        <f>ROUND(VLOOKUP($B388,'3.ข้อมูลงบทดลองปัจจุบัน'!$A$5:$CL$846,36,0),2)</f>
        <v>0</v>
      </c>
      <c r="AL388" s="32">
        <f>ROUND(VLOOKUP($B388,'3.ข้อมูลงบทดลองปัจจุบัน'!$A$5:$CL$846,37,0),2)</f>
        <v>0</v>
      </c>
      <c r="AM388" s="32">
        <f>ROUND(VLOOKUP($B388,'3.ข้อมูลงบทดลองปัจจุบัน'!$A$5:$CL$846,38,0),2)</f>
        <v>0</v>
      </c>
      <c r="AN388" s="32">
        <f>ROUND(VLOOKUP($B388,'3.ข้อมูลงบทดลองปัจจุบัน'!$A$5:$CL$846,39,0),2)</f>
        <v>0</v>
      </c>
      <c r="AO388" s="32">
        <f>ROUND(VLOOKUP($B388,'3.ข้อมูลงบทดลองปัจจุบัน'!$A$5:$CL$846,40,0),2)</f>
        <v>0</v>
      </c>
      <c r="AP388" s="32">
        <f>ROUND(VLOOKUP($B388,'3.ข้อมูลงบทดลองปัจจุบัน'!$A$5:$CL$846,41,0),2)</f>
        <v>0</v>
      </c>
      <c r="AQ388" s="32">
        <f>ROUND(VLOOKUP($B388,'3.ข้อมูลงบทดลองปัจจุบัน'!$A$5:$CL$846,42,0),2)</f>
        <v>0</v>
      </c>
      <c r="AR388" s="32">
        <f>ROUND(VLOOKUP($B388,'3.ข้อมูลงบทดลองปัจจุบัน'!$A$5:$CL$846,43,0),2)</f>
        <v>0</v>
      </c>
      <c r="AS388" s="32">
        <f>ROUND(VLOOKUP($B388,'3.ข้อมูลงบทดลองปัจจุบัน'!$A$5:$CL$846,44,0),2)</f>
        <v>0</v>
      </c>
      <c r="AT388" s="32">
        <f>ROUND(VLOOKUP($B388,'3.ข้อมูลงบทดลองปัจจุบัน'!$A$5:$CL$846,45,0),2)</f>
        <v>0</v>
      </c>
      <c r="AU388" s="32">
        <f>ROUND(VLOOKUP($B388,'3.ข้อมูลงบทดลองปัจจุบัน'!$A$5:$CL$846,46,0),2)</f>
        <v>0</v>
      </c>
      <c r="AV388" s="32">
        <f>ROUND(VLOOKUP($B388,'3.ข้อมูลงบทดลองปัจจุบัน'!$A$5:$CL$846,47,0),2)</f>
        <v>0</v>
      </c>
      <c r="AW388" s="32">
        <f>ROUND(VLOOKUP($B388,'3.ข้อมูลงบทดลองปัจจุบัน'!$A$5:$CL$846,48,0),2)</f>
        <v>0</v>
      </c>
      <c r="AX388" s="32">
        <f>ROUND(VLOOKUP($B388,'3.ข้อมูลงบทดลองปัจจุบัน'!$A$5:$CL$846,49,0),2)</f>
        <v>0</v>
      </c>
      <c r="AY388" s="32">
        <f>ROUND(VLOOKUP($B388,'3.ข้อมูลงบทดลองปัจจุบัน'!$A$5:$CL$846,50,0),2)</f>
        <v>0</v>
      </c>
      <c r="AZ388" s="32">
        <f>ROUND(VLOOKUP($B388,'3.ข้อมูลงบทดลองปัจจุบัน'!$A$5:$CL$846,51,0),2)</f>
        <v>0</v>
      </c>
      <c r="BA388" s="32">
        <f>ROUND(VLOOKUP($B388,'3.ข้อมูลงบทดลองปัจจุบัน'!$A$5:$CL$846,52,0),2)</f>
        <v>0</v>
      </c>
      <c r="BB388" s="32">
        <f>ROUND(VLOOKUP($B388,'3.ข้อมูลงบทดลองปัจจุบัน'!$A$5:$CL$846,53,0),2)</f>
        <v>0</v>
      </c>
      <c r="BC388" s="32">
        <f>ROUND(VLOOKUP($B388,'3.ข้อมูลงบทดลองปัจจุบัน'!$A$5:$CL$846,54,0),2)</f>
        <v>0</v>
      </c>
      <c r="BD388" s="32">
        <f>ROUND(VLOOKUP($B388,'3.ข้อมูลงบทดลองปัจจุบัน'!$A$5:$CL$846,55,0),2)</f>
        <v>0</v>
      </c>
      <c r="BE388" s="32">
        <f>ROUND(VLOOKUP($B388,'3.ข้อมูลงบทดลองปัจจุบัน'!$A$5:$CL$846,56,0),2)</f>
        <v>0</v>
      </c>
      <c r="BF388" s="32">
        <f>ROUND(VLOOKUP($B388,'3.ข้อมูลงบทดลองปัจจุบัน'!$A$5:$CL$846,57,0),2)</f>
        <v>0</v>
      </c>
      <c r="BG388" s="32">
        <f>ROUND(VLOOKUP($B388,'3.ข้อมูลงบทดลองปัจจุบัน'!$A$5:$CL$846,58,0),2)</f>
        <v>0</v>
      </c>
      <c r="BH388" s="32">
        <f>ROUND(VLOOKUP($B388,'3.ข้อมูลงบทดลองปัจจุบัน'!$A$5:$CL$846,59,0),2)</f>
        <v>0</v>
      </c>
      <c r="BI388" s="32">
        <f>ROUND(VLOOKUP($B388,'3.ข้อมูลงบทดลองปัจจุบัน'!$A$5:$CL$846,60,0),2)</f>
        <v>0</v>
      </c>
      <c r="BJ388" s="32">
        <f>ROUND(VLOOKUP($B388,'3.ข้อมูลงบทดลองปัจจุบัน'!$A$5:$CL$846,61,0),2)</f>
        <v>0</v>
      </c>
      <c r="BK388" s="32">
        <f>ROUND(VLOOKUP($B388,'3.ข้อมูลงบทดลองปัจจุบัน'!$A$5:$CL$846,62,0),2)</f>
        <v>0</v>
      </c>
      <c r="BL388" s="32">
        <f>ROUND(VLOOKUP($B388,'3.ข้อมูลงบทดลองปัจจุบัน'!$A$5:$CL$846,63,0),2)</f>
        <v>0</v>
      </c>
      <c r="BM388" s="32">
        <f>ROUND(VLOOKUP($B388,'3.ข้อมูลงบทดลองปัจจุบัน'!$A$5:$CL$846,64,0),2)</f>
        <v>110000</v>
      </c>
      <c r="BN388" s="32">
        <f>ROUND(VLOOKUP($B388,'3.ข้อมูลงบทดลองปัจจุบัน'!$A$5:$CL$846,65,0),2)</f>
        <v>0</v>
      </c>
      <c r="BO388" s="32">
        <f>ROUND(VLOOKUP($B388,'3.ข้อมูลงบทดลองปัจจุบัน'!$A$5:$CL$846,66,0),2)</f>
        <v>0</v>
      </c>
      <c r="BP388" s="32">
        <f>ROUND(VLOOKUP($B388,'3.ข้อมูลงบทดลองปัจจุบัน'!$A$5:$CL$846,67,0),2)</f>
        <v>0</v>
      </c>
      <c r="BQ388" s="32">
        <f>ROUND(VLOOKUP($B388,'3.ข้อมูลงบทดลองปัจจุบัน'!$A$5:$CL$846,68,0),2)</f>
        <v>0</v>
      </c>
      <c r="BR388" s="32">
        <f>ROUND(VLOOKUP($B388,'3.ข้อมูลงบทดลองปัจจุบัน'!$A$5:$CL$846,69,0),2)</f>
        <v>0</v>
      </c>
      <c r="BS388" s="32">
        <f>ROUND(VLOOKUP($B388,'3.ข้อมูลงบทดลองปัจจุบัน'!$A$5:$CL$846,70,0),2)</f>
        <v>0</v>
      </c>
      <c r="BT388" s="32">
        <f>ROUND(VLOOKUP($B388,'3.ข้อมูลงบทดลองปัจจุบัน'!$A$5:$CL$846,71,0),2)</f>
        <v>0</v>
      </c>
      <c r="BU388" s="32">
        <f>ROUND(VLOOKUP($B388,'3.ข้อมูลงบทดลองปัจจุบัน'!$A$5:$CL$846,72,0),2)</f>
        <v>0</v>
      </c>
      <c r="BV388" s="32">
        <f>ROUND(VLOOKUP($B388,'3.ข้อมูลงบทดลองปัจจุบัน'!$A$5:$CL$846,73,0),2)</f>
        <v>0</v>
      </c>
      <c r="BW388" s="32">
        <f>ROUND(VLOOKUP($B388,'3.ข้อมูลงบทดลองปัจจุบัน'!$A$5:$CL$846,74,0),2)</f>
        <v>0</v>
      </c>
      <c r="BX388" s="32">
        <f>ROUND(VLOOKUP($B388,'3.ข้อมูลงบทดลองปัจจุบัน'!$A$5:$CL$846,75,0),2)</f>
        <v>0</v>
      </c>
      <c r="BY388" s="32">
        <f>ROUND(VLOOKUP($B388,'3.ข้อมูลงบทดลองปัจจุบัน'!$A$5:$CL$846,76,0),2)</f>
        <v>0</v>
      </c>
      <c r="BZ388" s="32">
        <f>ROUND(VLOOKUP($B388,'3.ข้อมูลงบทดลองปัจจุบัน'!$A$5:$CL$846,77,0),2)</f>
        <v>0</v>
      </c>
      <c r="CA388" s="32">
        <f>ROUND(VLOOKUP($B388,'3.ข้อมูลงบทดลองปัจจุบัน'!$A$5:$CL$846,78,0),2)</f>
        <v>0</v>
      </c>
      <c r="CB388" s="32">
        <f>ROUND(VLOOKUP($B388,'3.ข้อมูลงบทดลองปัจจุบัน'!$A$5:$CL$846,79,0),2)</f>
        <v>0</v>
      </c>
      <c r="CC388" s="32">
        <f>ROUND(VLOOKUP($B388,'3.ข้อมูลงบทดลองปัจจุบัน'!$A$5:$CL$846,80,0),2)</f>
        <v>0</v>
      </c>
      <c r="CD388" s="32">
        <f>ROUND(VLOOKUP($B388,'3.ข้อมูลงบทดลองปัจจุบัน'!$A$5:$CL$846,81,0),2)</f>
        <v>0</v>
      </c>
      <c r="CE388" s="32">
        <f>ROUND(VLOOKUP($B388,'3.ข้อมูลงบทดลองปัจจุบัน'!$A$5:$CL$846,82,0),2)</f>
        <v>0</v>
      </c>
      <c r="CF388" s="32">
        <f>ROUND(VLOOKUP($B388,'3.ข้อมูลงบทดลองปัจจุบัน'!$A$5:$CL$846,83,0),2)</f>
        <v>0</v>
      </c>
      <c r="CG388" s="32">
        <f>ROUND(VLOOKUP($B388,'3.ข้อมูลงบทดลองปัจจุบัน'!$A$5:$CL$846,84,0),2)</f>
        <v>0</v>
      </c>
      <c r="CH388" s="32">
        <f>ROUND(VLOOKUP($B388,'3.ข้อมูลงบทดลองปัจจุบัน'!$A$5:$CL$846,85,0),2)</f>
        <v>0</v>
      </c>
      <c r="CI388" s="32">
        <f>ROUND(VLOOKUP($B388,'3.ข้อมูลงบทดลองปัจจุบัน'!$A$5:$CL$846,86,0),2)</f>
        <v>0</v>
      </c>
      <c r="CJ388" s="32">
        <f>ROUND(VLOOKUP($B388,'3.ข้อมูลงบทดลองปัจจุบัน'!$A$5:$CL$846,87,0),2)</f>
        <v>0</v>
      </c>
      <c r="CK388" s="32">
        <f>ROUND(VLOOKUP($B388,'3.ข้อมูลงบทดลองปัจจุบัน'!$A$5:$CL$846,88,0),2)</f>
        <v>0</v>
      </c>
      <c r="CL388" s="32">
        <f>ROUND(VLOOKUP($B388,'3.ข้อมูลงบทดลองปัจจุบัน'!$A$5:$CL$846,89,0),2)</f>
        <v>0</v>
      </c>
      <c r="CM388" s="32">
        <f>ROUND(VLOOKUP($B388,'3.ข้อมูลงบทดลองปัจจุบัน'!$A$5:$CL$846,90,0),2)</f>
        <v>0</v>
      </c>
    </row>
    <row r="389" spans="1:91" x14ac:dyDescent="0.7">
      <c r="A389" s="118" t="s">
        <v>2332</v>
      </c>
      <c r="B389" s="101" t="s">
        <v>2136</v>
      </c>
      <c r="C389" s="100" t="s">
        <v>833</v>
      </c>
      <c r="D389" s="32">
        <f>ROUND(VLOOKUP($B389,'3.ข้อมูลงบทดลองปัจจุบัน'!$A$5:$CL$846,3,0),2)</f>
        <v>0</v>
      </c>
      <c r="E389" s="32">
        <f>ROUND(VLOOKUP($B389,'3.ข้อมูลงบทดลองปัจจุบัน'!$A$5:$CL$846,4,0),2)</f>
        <v>0</v>
      </c>
      <c r="F389" s="32">
        <f>ROUND(VLOOKUP($B389,'3.ข้อมูลงบทดลองปัจจุบัน'!$A$5:$CL$846,5,0),2)</f>
        <v>0</v>
      </c>
      <c r="G389" s="32">
        <f>ROUND(VLOOKUP($B389,'3.ข้อมูลงบทดลองปัจจุบัน'!$A$5:$CL$846,6,0),2)</f>
        <v>0</v>
      </c>
      <c r="H389" s="32">
        <f>ROUND(VLOOKUP($B389,'3.ข้อมูลงบทดลองปัจจุบัน'!$A$5:$CL$846,7,0),2)</f>
        <v>0</v>
      </c>
      <c r="I389" s="32">
        <f>ROUND(VLOOKUP($B389,'3.ข้อมูลงบทดลองปัจจุบัน'!$A$5:$CL$846,8,0),2)</f>
        <v>0</v>
      </c>
      <c r="J389" s="32">
        <f>ROUND(VLOOKUP($B389,'3.ข้อมูลงบทดลองปัจจุบัน'!$A$5:$CL$846,9,0),2)</f>
        <v>0</v>
      </c>
      <c r="K389" s="32">
        <f>ROUND(VLOOKUP($B389,'3.ข้อมูลงบทดลองปัจจุบัน'!$A$5:$CL$846,10,0),2)</f>
        <v>0</v>
      </c>
      <c r="L389" s="32">
        <f>ROUND(VLOOKUP($B389,'3.ข้อมูลงบทดลองปัจจุบัน'!$A$5:$CL$846,11,0),2)</f>
        <v>0</v>
      </c>
      <c r="M389" s="32">
        <f>ROUND(VLOOKUP($B389,'3.ข้อมูลงบทดลองปัจจุบัน'!$A$5:$CL$846,12,0),2)</f>
        <v>0</v>
      </c>
      <c r="N389" s="32">
        <f>ROUND(VLOOKUP($B389,'3.ข้อมูลงบทดลองปัจจุบัน'!$A$5:$CL$846,13,0),2)</f>
        <v>0</v>
      </c>
      <c r="O389" s="32">
        <f>ROUND(VLOOKUP($B389,'3.ข้อมูลงบทดลองปัจจุบัน'!$A$5:$CL$846,14,0),2)</f>
        <v>0</v>
      </c>
      <c r="P389" s="32">
        <f>ROUND(VLOOKUP($B389,'3.ข้อมูลงบทดลองปัจจุบัน'!$A$5:$CL$846,15,0),2)</f>
        <v>0</v>
      </c>
      <c r="Q389" s="32">
        <f>ROUND(VLOOKUP($B389,'3.ข้อมูลงบทดลองปัจจุบัน'!$A$5:$CL$846,16,0),2)</f>
        <v>0</v>
      </c>
      <c r="R389" s="32">
        <f>ROUND(VLOOKUP($B389,'3.ข้อมูลงบทดลองปัจจุบัน'!$A$5:$CL$846,17,0),2)</f>
        <v>0</v>
      </c>
      <c r="S389" s="32">
        <f>ROUND(VLOOKUP($B389,'3.ข้อมูลงบทดลองปัจจุบัน'!$A$5:$CL$846,18,0),2)</f>
        <v>0</v>
      </c>
      <c r="T389" s="32">
        <f>ROUND(VLOOKUP($B389,'3.ข้อมูลงบทดลองปัจจุบัน'!$A$5:$CL$846,19,0),2)</f>
        <v>0</v>
      </c>
      <c r="U389" s="32">
        <f>ROUND(VLOOKUP($B389,'3.ข้อมูลงบทดลองปัจจุบัน'!$A$5:$CL$846,20,0),2)</f>
        <v>0</v>
      </c>
      <c r="V389" s="32">
        <f>ROUND(VLOOKUP($B389,'3.ข้อมูลงบทดลองปัจจุบัน'!$A$5:$CL$846,21,0),2)</f>
        <v>0</v>
      </c>
      <c r="W389" s="32">
        <f>ROUND(VLOOKUP($B389,'3.ข้อมูลงบทดลองปัจจุบัน'!$A$5:$CL$846,22,0),2)</f>
        <v>0</v>
      </c>
      <c r="X389" s="32">
        <f>ROUND(VLOOKUP($B389,'3.ข้อมูลงบทดลองปัจจุบัน'!$A$5:$CL$846,23,0),2)</f>
        <v>0</v>
      </c>
      <c r="Y389" s="32">
        <f>ROUND(VLOOKUP($B389,'3.ข้อมูลงบทดลองปัจจุบัน'!$A$5:$CL$846,24,0),2)</f>
        <v>0</v>
      </c>
      <c r="Z389" s="32">
        <f>ROUND(VLOOKUP($B389,'3.ข้อมูลงบทดลองปัจจุบัน'!$A$5:$CL$846,25,0),2)</f>
        <v>0</v>
      </c>
      <c r="AA389" s="32">
        <f>ROUND(VLOOKUP($B389,'3.ข้อมูลงบทดลองปัจจุบัน'!$A$5:$CL$846,26,0),2)</f>
        <v>0</v>
      </c>
      <c r="AB389" s="32">
        <f>ROUND(VLOOKUP($B389,'3.ข้อมูลงบทดลองปัจจุบัน'!$A$5:$CL$846,27,0),2)</f>
        <v>0</v>
      </c>
      <c r="AC389" s="32">
        <f>ROUND(VLOOKUP($B389,'3.ข้อมูลงบทดลองปัจจุบัน'!$A$5:$CL$846,28,0),2)</f>
        <v>0</v>
      </c>
      <c r="AD389" s="32">
        <f>ROUND(VLOOKUP($B389,'3.ข้อมูลงบทดลองปัจจุบัน'!$A$5:$CL$846,29,0),2)</f>
        <v>0</v>
      </c>
      <c r="AE389" s="32">
        <f>ROUND(VLOOKUP($B389,'3.ข้อมูลงบทดลองปัจจุบัน'!$A$5:$CL$846,30,0),2)</f>
        <v>0</v>
      </c>
      <c r="AF389" s="32">
        <f>ROUND(VLOOKUP($B389,'3.ข้อมูลงบทดลองปัจจุบัน'!$A$5:$CL$846,31,0),2)</f>
        <v>0</v>
      </c>
      <c r="AG389" s="32">
        <f>ROUND(VLOOKUP($B389,'3.ข้อมูลงบทดลองปัจจุบัน'!$A$5:$CL$846,32,0),2)</f>
        <v>0</v>
      </c>
      <c r="AH389" s="32">
        <f>ROUND(VLOOKUP($B389,'3.ข้อมูลงบทดลองปัจจุบัน'!$A$5:$CL$846,33,0),2)</f>
        <v>0</v>
      </c>
      <c r="AI389" s="32">
        <f>ROUND(VLOOKUP($B389,'3.ข้อมูลงบทดลองปัจจุบัน'!$A$5:$CL$846,34,0),2)</f>
        <v>0</v>
      </c>
      <c r="AJ389" s="32">
        <f>ROUND(VLOOKUP($B389,'3.ข้อมูลงบทดลองปัจจุบัน'!$A$5:$CL$846,35,0),2)</f>
        <v>0</v>
      </c>
      <c r="AK389" s="32">
        <f>ROUND(VLOOKUP($B389,'3.ข้อมูลงบทดลองปัจจุบัน'!$A$5:$CL$846,36,0),2)</f>
        <v>0</v>
      </c>
      <c r="AL389" s="32">
        <f>ROUND(VLOOKUP($B389,'3.ข้อมูลงบทดลองปัจจุบัน'!$A$5:$CL$846,37,0),2)</f>
        <v>0</v>
      </c>
      <c r="AM389" s="32">
        <f>ROUND(VLOOKUP($B389,'3.ข้อมูลงบทดลองปัจจุบัน'!$A$5:$CL$846,38,0),2)</f>
        <v>0</v>
      </c>
      <c r="AN389" s="32">
        <f>ROUND(VLOOKUP($B389,'3.ข้อมูลงบทดลองปัจจุบัน'!$A$5:$CL$846,39,0),2)</f>
        <v>0</v>
      </c>
      <c r="AO389" s="32">
        <f>ROUND(VLOOKUP($B389,'3.ข้อมูลงบทดลองปัจจุบัน'!$A$5:$CL$846,40,0),2)</f>
        <v>0</v>
      </c>
      <c r="AP389" s="32">
        <f>ROUND(VLOOKUP($B389,'3.ข้อมูลงบทดลองปัจจุบัน'!$A$5:$CL$846,41,0),2)</f>
        <v>0</v>
      </c>
      <c r="AQ389" s="32">
        <f>ROUND(VLOOKUP($B389,'3.ข้อมูลงบทดลองปัจจุบัน'!$A$5:$CL$846,42,0),2)</f>
        <v>0</v>
      </c>
      <c r="AR389" s="32">
        <f>ROUND(VLOOKUP($B389,'3.ข้อมูลงบทดลองปัจจุบัน'!$A$5:$CL$846,43,0),2)</f>
        <v>0</v>
      </c>
      <c r="AS389" s="32">
        <f>ROUND(VLOOKUP($B389,'3.ข้อมูลงบทดลองปัจจุบัน'!$A$5:$CL$846,44,0),2)</f>
        <v>0</v>
      </c>
      <c r="AT389" s="32">
        <f>ROUND(VLOOKUP($B389,'3.ข้อมูลงบทดลองปัจจุบัน'!$A$5:$CL$846,45,0),2)</f>
        <v>0</v>
      </c>
      <c r="AU389" s="32">
        <f>ROUND(VLOOKUP($B389,'3.ข้อมูลงบทดลองปัจจุบัน'!$A$5:$CL$846,46,0),2)</f>
        <v>0</v>
      </c>
      <c r="AV389" s="32">
        <f>ROUND(VLOOKUP($B389,'3.ข้อมูลงบทดลองปัจจุบัน'!$A$5:$CL$846,47,0),2)</f>
        <v>0</v>
      </c>
      <c r="AW389" s="32">
        <f>ROUND(VLOOKUP($B389,'3.ข้อมูลงบทดลองปัจจุบัน'!$A$5:$CL$846,48,0),2)</f>
        <v>0</v>
      </c>
      <c r="AX389" s="32">
        <f>ROUND(VLOOKUP($B389,'3.ข้อมูลงบทดลองปัจจุบัน'!$A$5:$CL$846,49,0),2)</f>
        <v>0</v>
      </c>
      <c r="AY389" s="32">
        <f>ROUND(VLOOKUP($B389,'3.ข้อมูลงบทดลองปัจจุบัน'!$A$5:$CL$846,50,0),2)</f>
        <v>0</v>
      </c>
      <c r="AZ389" s="32">
        <f>ROUND(VLOOKUP($B389,'3.ข้อมูลงบทดลองปัจจุบัน'!$A$5:$CL$846,51,0),2)</f>
        <v>0</v>
      </c>
      <c r="BA389" s="32">
        <f>ROUND(VLOOKUP($B389,'3.ข้อมูลงบทดลองปัจจุบัน'!$A$5:$CL$846,52,0),2)</f>
        <v>0</v>
      </c>
      <c r="BB389" s="32">
        <f>ROUND(VLOOKUP($B389,'3.ข้อมูลงบทดลองปัจจุบัน'!$A$5:$CL$846,53,0),2)</f>
        <v>0</v>
      </c>
      <c r="BC389" s="32">
        <f>ROUND(VLOOKUP($B389,'3.ข้อมูลงบทดลองปัจจุบัน'!$A$5:$CL$846,54,0),2)</f>
        <v>0</v>
      </c>
      <c r="BD389" s="32">
        <f>ROUND(VLOOKUP($B389,'3.ข้อมูลงบทดลองปัจจุบัน'!$A$5:$CL$846,55,0),2)</f>
        <v>0</v>
      </c>
      <c r="BE389" s="32">
        <f>ROUND(VLOOKUP($B389,'3.ข้อมูลงบทดลองปัจจุบัน'!$A$5:$CL$846,56,0),2)</f>
        <v>0</v>
      </c>
      <c r="BF389" s="32">
        <f>ROUND(VLOOKUP($B389,'3.ข้อมูลงบทดลองปัจจุบัน'!$A$5:$CL$846,57,0),2)</f>
        <v>0</v>
      </c>
      <c r="BG389" s="32">
        <f>ROUND(VLOOKUP($B389,'3.ข้อมูลงบทดลองปัจจุบัน'!$A$5:$CL$846,58,0),2)</f>
        <v>0</v>
      </c>
      <c r="BH389" s="32">
        <f>ROUND(VLOOKUP($B389,'3.ข้อมูลงบทดลองปัจจุบัน'!$A$5:$CL$846,59,0),2)</f>
        <v>0</v>
      </c>
      <c r="BI389" s="32">
        <f>ROUND(VLOOKUP($B389,'3.ข้อมูลงบทดลองปัจจุบัน'!$A$5:$CL$846,60,0),2)</f>
        <v>0</v>
      </c>
      <c r="BJ389" s="32">
        <f>ROUND(VLOOKUP($B389,'3.ข้อมูลงบทดลองปัจจุบัน'!$A$5:$CL$846,61,0),2)</f>
        <v>0</v>
      </c>
      <c r="BK389" s="32">
        <f>ROUND(VLOOKUP($B389,'3.ข้อมูลงบทดลองปัจจุบัน'!$A$5:$CL$846,62,0),2)</f>
        <v>0</v>
      </c>
      <c r="BL389" s="32">
        <f>ROUND(VLOOKUP($B389,'3.ข้อมูลงบทดลองปัจจุบัน'!$A$5:$CL$846,63,0),2)</f>
        <v>0</v>
      </c>
      <c r="BM389" s="32">
        <f>ROUND(VLOOKUP($B389,'3.ข้อมูลงบทดลองปัจจุบัน'!$A$5:$CL$846,64,0),2)</f>
        <v>0</v>
      </c>
      <c r="BN389" s="32">
        <f>ROUND(VLOOKUP($B389,'3.ข้อมูลงบทดลองปัจจุบัน'!$A$5:$CL$846,65,0),2)</f>
        <v>0</v>
      </c>
      <c r="BO389" s="32">
        <f>ROUND(VLOOKUP($B389,'3.ข้อมูลงบทดลองปัจจุบัน'!$A$5:$CL$846,66,0),2)</f>
        <v>0</v>
      </c>
      <c r="BP389" s="32">
        <f>ROUND(VLOOKUP($B389,'3.ข้อมูลงบทดลองปัจจุบัน'!$A$5:$CL$846,67,0),2)</f>
        <v>0</v>
      </c>
      <c r="BQ389" s="32">
        <f>ROUND(VLOOKUP($B389,'3.ข้อมูลงบทดลองปัจจุบัน'!$A$5:$CL$846,68,0),2)</f>
        <v>0</v>
      </c>
      <c r="BR389" s="32">
        <f>ROUND(VLOOKUP($B389,'3.ข้อมูลงบทดลองปัจจุบัน'!$A$5:$CL$846,69,0),2)</f>
        <v>0</v>
      </c>
      <c r="BS389" s="32">
        <f>ROUND(VLOOKUP($B389,'3.ข้อมูลงบทดลองปัจจุบัน'!$A$5:$CL$846,70,0),2)</f>
        <v>0</v>
      </c>
      <c r="BT389" s="32">
        <f>ROUND(VLOOKUP($B389,'3.ข้อมูลงบทดลองปัจจุบัน'!$A$5:$CL$846,71,0),2)</f>
        <v>0</v>
      </c>
      <c r="BU389" s="32">
        <f>ROUND(VLOOKUP($B389,'3.ข้อมูลงบทดลองปัจจุบัน'!$A$5:$CL$846,72,0),2)</f>
        <v>0</v>
      </c>
      <c r="BV389" s="32">
        <f>ROUND(VLOOKUP($B389,'3.ข้อมูลงบทดลองปัจจุบัน'!$A$5:$CL$846,73,0),2)</f>
        <v>0</v>
      </c>
      <c r="BW389" s="32">
        <f>ROUND(VLOOKUP($B389,'3.ข้อมูลงบทดลองปัจจุบัน'!$A$5:$CL$846,74,0),2)</f>
        <v>0</v>
      </c>
      <c r="BX389" s="32">
        <f>ROUND(VLOOKUP($B389,'3.ข้อมูลงบทดลองปัจจุบัน'!$A$5:$CL$846,75,0),2)</f>
        <v>0</v>
      </c>
      <c r="BY389" s="32">
        <f>ROUND(VLOOKUP($B389,'3.ข้อมูลงบทดลองปัจจุบัน'!$A$5:$CL$846,76,0),2)</f>
        <v>0</v>
      </c>
      <c r="BZ389" s="32">
        <f>ROUND(VLOOKUP($B389,'3.ข้อมูลงบทดลองปัจจุบัน'!$A$5:$CL$846,77,0),2)</f>
        <v>0</v>
      </c>
      <c r="CA389" s="32">
        <f>ROUND(VLOOKUP($B389,'3.ข้อมูลงบทดลองปัจจุบัน'!$A$5:$CL$846,78,0),2)</f>
        <v>0</v>
      </c>
      <c r="CB389" s="32">
        <f>ROUND(VLOOKUP($B389,'3.ข้อมูลงบทดลองปัจจุบัน'!$A$5:$CL$846,79,0),2)</f>
        <v>0</v>
      </c>
      <c r="CC389" s="32">
        <f>ROUND(VLOOKUP($B389,'3.ข้อมูลงบทดลองปัจจุบัน'!$A$5:$CL$846,80,0),2)</f>
        <v>0</v>
      </c>
      <c r="CD389" s="32">
        <f>ROUND(VLOOKUP($B389,'3.ข้อมูลงบทดลองปัจจุบัน'!$A$5:$CL$846,81,0),2)</f>
        <v>0</v>
      </c>
      <c r="CE389" s="32">
        <f>ROUND(VLOOKUP($B389,'3.ข้อมูลงบทดลองปัจจุบัน'!$A$5:$CL$846,82,0),2)</f>
        <v>0</v>
      </c>
      <c r="CF389" s="32">
        <f>ROUND(VLOOKUP($B389,'3.ข้อมูลงบทดลองปัจจุบัน'!$A$5:$CL$846,83,0),2)</f>
        <v>0</v>
      </c>
      <c r="CG389" s="32">
        <f>ROUND(VLOOKUP($B389,'3.ข้อมูลงบทดลองปัจจุบัน'!$A$5:$CL$846,84,0),2)</f>
        <v>0</v>
      </c>
      <c r="CH389" s="32">
        <f>ROUND(VLOOKUP($B389,'3.ข้อมูลงบทดลองปัจจุบัน'!$A$5:$CL$846,85,0),2)</f>
        <v>0</v>
      </c>
      <c r="CI389" s="32">
        <f>ROUND(VLOOKUP($B389,'3.ข้อมูลงบทดลองปัจจุบัน'!$A$5:$CL$846,86,0),2)</f>
        <v>0</v>
      </c>
      <c r="CJ389" s="32">
        <f>ROUND(VLOOKUP($B389,'3.ข้อมูลงบทดลองปัจจุบัน'!$A$5:$CL$846,87,0),2)</f>
        <v>0</v>
      </c>
      <c r="CK389" s="32">
        <f>ROUND(VLOOKUP($B389,'3.ข้อมูลงบทดลองปัจจุบัน'!$A$5:$CL$846,88,0),2)</f>
        <v>0</v>
      </c>
      <c r="CL389" s="32">
        <f>ROUND(VLOOKUP($B389,'3.ข้อมูลงบทดลองปัจจุบัน'!$A$5:$CL$846,89,0),2)</f>
        <v>0</v>
      </c>
      <c r="CM389" s="32">
        <f>ROUND(VLOOKUP($B389,'3.ข้อมูลงบทดลองปัจจุบัน'!$A$5:$CL$846,90,0),2)</f>
        <v>0</v>
      </c>
    </row>
    <row r="390" spans="1:91" x14ac:dyDescent="0.7">
      <c r="A390" s="118" t="s">
        <v>2332</v>
      </c>
      <c r="B390" s="101" t="s">
        <v>2137</v>
      </c>
      <c r="C390" s="100" t="s">
        <v>834</v>
      </c>
      <c r="D390" s="32">
        <f>ROUND(VLOOKUP($B390,'3.ข้อมูลงบทดลองปัจจุบัน'!$A$5:$CL$846,3,0),2)</f>
        <v>0</v>
      </c>
      <c r="E390" s="32">
        <f>ROUND(VLOOKUP($B390,'3.ข้อมูลงบทดลองปัจจุบัน'!$A$5:$CL$846,4,0),2)</f>
        <v>0</v>
      </c>
      <c r="F390" s="32">
        <f>ROUND(VLOOKUP($B390,'3.ข้อมูลงบทดลองปัจจุบัน'!$A$5:$CL$846,5,0),2)</f>
        <v>0</v>
      </c>
      <c r="G390" s="32">
        <f>ROUND(VLOOKUP($B390,'3.ข้อมูลงบทดลองปัจจุบัน'!$A$5:$CL$846,6,0),2)</f>
        <v>0</v>
      </c>
      <c r="H390" s="32">
        <f>ROUND(VLOOKUP($B390,'3.ข้อมูลงบทดลองปัจจุบัน'!$A$5:$CL$846,7,0),2)</f>
        <v>0</v>
      </c>
      <c r="I390" s="32">
        <f>ROUND(VLOOKUP($B390,'3.ข้อมูลงบทดลองปัจจุบัน'!$A$5:$CL$846,8,0),2)</f>
        <v>0</v>
      </c>
      <c r="J390" s="32">
        <f>ROUND(VLOOKUP($B390,'3.ข้อมูลงบทดลองปัจจุบัน'!$A$5:$CL$846,9,0),2)</f>
        <v>0</v>
      </c>
      <c r="K390" s="32">
        <f>ROUND(VLOOKUP($B390,'3.ข้อมูลงบทดลองปัจจุบัน'!$A$5:$CL$846,10,0),2)</f>
        <v>0</v>
      </c>
      <c r="L390" s="32">
        <f>ROUND(VLOOKUP($B390,'3.ข้อมูลงบทดลองปัจจุบัน'!$A$5:$CL$846,11,0),2)</f>
        <v>0</v>
      </c>
      <c r="M390" s="32">
        <f>ROUND(VLOOKUP($B390,'3.ข้อมูลงบทดลองปัจจุบัน'!$A$5:$CL$846,12,0),2)</f>
        <v>0</v>
      </c>
      <c r="N390" s="32">
        <f>ROUND(VLOOKUP($B390,'3.ข้อมูลงบทดลองปัจจุบัน'!$A$5:$CL$846,13,0),2)</f>
        <v>0</v>
      </c>
      <c r="O390" s="32">
        <f>ROUND(VLOOKUP($B390,'3.ข้อมูลงบทดลองปัจจุบัน'!$A$5:$CL$846,14,0),2)</f>
        <v>0</v>
      </c>
      <c r="P390" s="32">
        <f>ROUND(VLOOKUP($B390,'3.ข้อมูลงบทดลองปัจจุบัน'!$A$5:$CL$846,15,0),2)</f>
        <v>0</v>
      </c>
      <c r="Q390" s="32">
        <f>ROUND(VLOOKUP($B390,'3.ข้อมูลงบทดลองปัจจุบัน'!$A$5:$CL$846,16,0),2)</f>
        <v>0</v>
      </c>
      <c r="R390" s="32">
        <f>ROUND(VLOOKUP($B390,'3.ข้อมูลงบทดลองปัจจุบัน'!$A$5:$CL$846,17,0),2)</f>
        <v>0</v>
      </c>
      <c r="S390" s="32">
        <f>ROUND(VLOOKUP($B390,'3.ข้อมูลงบทดลองปัจจุบัน'!$A$5:$CL$846,18,0),2)</f>
        <v>0</v>
      </c>
      <c r="T390" s="32">
        <f>ROUND(VLOOKUP($B390,'3.ข้อมูลงบทดลองปัจจุบัน'!$A$5:$CL$846,19,0),2)</f>
        <v>0</v>
      </c>
      <c r="U390" s="32">
        <f>ROUND(VLOOKUP($B390,'3.ข้อมูลงบทดลองปัจจุบัน'!$A$5:$CL$846,20,0),2)</f>
        <v>0</v>
      </c>
      <c r="V390" s="32">
        <f>ROUND(VLOOKUP($B390,'3.ข้อมูลงบทดลองปัจจุบัน'!$A$5:$CL$846,21,0),2)</f>
        <v>0</v>
      </c>
      <c r="W390" s="32">
        <f>ROUND(VLOOKUP($B390,'3.ข้อมูลงบทดลองปัจจุบัน'!$A$5:$CL$846,22,0),2)</f>
        <v>0</v>
      </c>
      <c r="X390" s="32">
        <f>ROUND(VLOOKUP($B390,'3.ข้อมูลงบทดลองปัจจุบัน'!$A$5:$CL$846,23,0),2)</f>
        <v>0</v>
      </c>
      <c r="Y390" s="32">
        <f>ROUND(VLOOKUP($B390,'3.ข้อมูลงบทดลองปัจจุบัน'!$A$5:$CL$846,24,0),2)</f>
        <v>0</v>
      </c>
      <c r="Z390" s="32">
        <f>ROUND(VLOOKUP($B390,'3.ข้อมูลงบทดลองปัจจุบัน'!$A$5:$CL$846,25,0),2)</f>
        <v>0</v>
      </c>
      <c r="AA390" s="32">
        <f>ROUND(VLOOKUP($B390,'3.ข้อมูลงบทดลองปัจจุบัน'!$A$5:$CL$846,26,0),2)</f>
        <v>0</v>
      </c>
      <c r="AB390" s="32">
        <f>ROUND(VLOOKUP($B390,'3.ข้อมูลงบทดลองปัจจุบัน'!$A$5:$CL$846,27,0),2)</f>
        <v>0</v>
      </c>
      <c r="AC390" s="32">
        <f>ROUND(VLOOKUP($B390,'3.ข้อมูลงบทดลองปัจจุบัน'!$A$5:$CL$846,28,0),2)</f>
        <v>0</v>
      </c>
      <c r="AD390" s="32">
        <f>ROUND(VLOOKUP($B390,'3.ข้อมูลงบทดลองปัจจุบัน'!$A$5:$CL$846,29,0),2)</f>
        <v>0</v>
      </c>
      <c r="AE390" s="32">
        <f>ROUND(VLOOKUP($B390,'3.ข้อมูลงบทดลองปัจจุบัน'!$A$5:$CL$846,30,0),2)</f>
        <v>0</v>
      </c>
      <c r="AF390" s="32">
        <f>ROUND(VLOOKUP($B390,'3.ข้อมูลงบทดลองปัจจุบัน'!$A$5:$CL$846,31,0),2)</f>
        <v>0</v>
      </c>
      <c r="AG390" s="32">
        <f>ROUND(VLOOKUP($B390,'3.ข้อมูลงบทดลองปัจจุบัน'!$A$5:$CL$846,32,0),2)</f>
        <v>0</v>
      </c>
      <c r="AH390" s="32">
        <f>ROUND(VLOOKUP($B390,'3.ข้อมูลงบทดลองปัจจุบัน'!$A$5:$CL$846,33,0),2)</f>
        <v>0</v>
      </c>
      <c r="AI390" s="32">
        <f>ROUND(VLOOKUP($B390,'3.ข้อมูลงบทดลองปัจจุบัน'!$A$5:$CL$846,34,0),2)</f>
        <v>0</v>
      </c>
      <c r="AJ390" s="32">
        <f>ROUND(VLOOKUP($B390,'3.ข้อมูลงบทดลองปัจจุบัน'!$A$5:$CL$846,35,0),2)</f>
        <v>0</v>
      </c>
      <c r="AK390" s="32">
        <f>ROUND(VLOOKUP($B390,'3.ข้อมูลงบทดลองปัจจุบัน'!$A$5:$CL$846,36,0),2)</f>
        <v>0</v>
      </c>
      <c r="AL390" s="32">
        <f>ROUND(VLOOKUP($B390,'3.ข้อมูลงบทดลองปัจจุบัน'!$A$5:$CL$846,37,0),2)</f>
        <v>0</v>
      </c>
      <c r="AM390" s="32">
        <f>ROUND(VLOOKUP($B390,'3.ข้อมูลงบทดลองปัจจุบัน'!$A$5:$CL$846,38,0),2)</f>
        <v>0</v>
      </c>
      <c r="AN390" s="32">
        <f>ROUND(VLOOKUP($B390,'3.ข้อมูลงบทดลองปัจจุบัน'!$A$5:$CL$846,39,0),2)</f>
        <v>0</v>
      </c>
      <c r="AO390" s="32">
        <f>ROUND(VLOOKUP($B390,'3.ข้อมูลงบทดลองปัจจุบัน'!$A$5:$CL$846,40,0),2)</f>
        <v>0</v>
      </c>
      <c r="AP390" s="32">
        <f>ROUND(VLOOKUP($B390,'3.ข้อมูลงบทดลองปัจจุบัน'!$A$5:$CL$846,41,0),2)</f>
        <v>0</v>
      </c>
      <c r="AQ390" s="32">
        <f>ROUND(VLOOKUP($B390,'3.ข้อมูลงบทดลองปัจจุบัน'!$A$5:$CL$846,42,0),2)</f>
        <v>0</v>
      </c>
      <c r="AR390" s="32">
        <f>ROUND(VLOOKUP($B390,'3.ข้อมูลงบทดลองปัจจุบัน'!$A$5:$CL$846,43,0),2)</f>
        <v>0</v>
      </c>
      <c r="AS390" s="32">
        <f>ROUND(VLOOKUP($B390,'3.ข้อมูลงบทดลองปัจจุบัน'!$A$5:$CL$846,44,0),2)</f>
        <v>0</v>
      </c>
      <c r="AT390" s="32">
        <f>ROUND(VLOOKUP($B390,'3.ข้อมูลงบทดลองปัจจุบัน'!$A$5:$CL$846,45,0),2)</f>
        <v>0</v>
      </c>
      <c r="AU390" s="32">
        <f>ROUND(VLOOKUP($B390,'3.ข้อมูลงบทดลองปัจจุบัน'!$A$5:$CL$846,46,0),2)</f>
        <v>0</v>
      </c>
      <c r="AV390" s="32">
        <f>ROUND(VLOOKUP($B390,'3.ข้อมูลงบทดลองปัจจุบัน'!$A$5:$CL$846,47,0),2)</f>
        <v>0</v>
      </c>
      <c r="AW390" s="32">
        <f>ROUND(VLOOKUP($B390,'3.ข้อมูลงบทดลองปัจจุบัน'!$A$5:$CL$846,48,0),2)</f>
        <v>0</v>
      </c>
      <c r="AX390" s="32">
        <f>ROUND(VLOOKUP($B390,'3.ข้อมูลงบทดลองปัจจุบัน'!$A$5:$CL$846,49,0),2)</f>
        <v>0</v>
      </c>
      <c r="AY390" s="32">
        <f>ROUND(VLOOKUP($B390,'3.ข้อมูลงบทดลองปัจจุบัน'!$A$5:$CL$846,50,0),2)</f>
        <v>0</v>
      </c>
      <c r="AZ390" s="32">
        <f>ROUND(VLOOKUP($B390,'3.ข้อมูลงบทดลองปัจจุบัน'!$A$5:$CL$846,51,0),2)</f>
        <v>0</v>
      </c>
      <c r="BA390" s="32">
        <f>ROUND(VLOOKUP($B390,'3.ข้อมูลงบทดลองปัจจุบัน'!$A$5:$CL$846,52,0),2)</f>
        <v>0</v>
      </c>
      <c r="BB390" s="32">
        <f>ROUND(VLOOKUP($B390,'3.ข้อมูลงบทดลองปัจจุบัน'!$A$5:$CL$846,53,0),2)</f>
        <v>0</v>
      </c>
      <c r="BC390" s="32">
        <f>ROUND(VLOOKUP($B390,'3.ข้อมูลงบทดลองปัจจุบัน'!$A$5:$CL$846,54,0),2)</f>
        <v>0</v>
      </c>
      <c r="BD390" s="32">
        <f>ROUND(VLOOKUP($B390,'3.ข้อมูลงบทดลองปัจจุบัน'!$A$5:$CL$846,55,0),2)</f>
        <v>0</v>
      </c>
      <c r="BE390" s="32">
        <f>ROUND(VLOOKUP($B390,'3.ข้อมูลงบทดลองปัจจุบัน'!$A$5:$CL$846,56,0),2)</f>
        <v>0</v>
      </c>
      <c r="BF390" s="32">
        <f>ROUND(VLOOKUP($B390,'3.ข้อมูลงบทดลองปัจจุบัน'!$A$5:$CL$846,57,0),2)</f>
        <v>0</v>
      </c>
      <c r="BG390" s="32">
        <f>ROUND(VLOOKUP($B390,'3.ข้อมูลงบทดลองปัจจุบัน'!$A$5:$CL$846,58,0),2)</f>
        <v>0</v>
      </c>
      <c r="BH390" s="32">
        <f>ROUND(VLOOKUP($B390,'3.ข้อมูลงบทดลองปัจจุบัน'!$A$5:$CL$846,59,0),2)</f>
        <v>0</v>
      </c>
      <c r="BI390" s="32">
        <f>ROUND(VLOOKUP($B390,'3.ข้อมูลงบทดลองปัจจุบัน'!$A$5:$CL$846,60,0),2)</f>
        <v>0</v>
      </c>
      <c r="BJ390" s="32">
        <f>ROUND(VLOOKUP($B390,'3.ข้อมูลงบทดลองปัจจุบัน'!$A$5:$CL$846,61,0),2)</f>
        <v>0</v>
      </c>
      <c r="BK390" s="32">
        <f>ROUND(VLOOKUP($B390,'3.ข้อมูลงบทดลองปัจจุบัน'!$A$5:$CL$846,62,0),2)</f>
        <v>0</v>
      </c>
      <c r="BL390" s="32">
        <f>ROUND(VLOOKUP($B390,'3.ข้อมูลงบทดลองปัจจุบัน'!$A$5:$CL$846,63,0),2)</f>
        <v>0</v>
      </c>
      <c r="BM390" s="32">
        <f>ROUND(VLOOKUP($B390,'3.ข้อมูลงบทดลองปัจจุบัน'!$A$5:$CL$846,64,0),2)</f>
        <v>0</v>
      </c>
      <c r="BN390" s="32">
        <f>ROUND(VLOOKUP($B390,'3.ข้อมูลงบทดลองปัจจุบัน'!$A$5:$CL$846,65,0),2)</f>
        <v>0</v>
      </c>
      <c r="BO390" s="32">
        <f>ROUND(VLOOKUP($B390,'3.ข้อมูลงบทดลองปัจจุบัน'!$A$5:$CL$846,66,0),2)</f>
        <v>0</v>
      </c>
      <c r="BP390" s="32">
        <f>ROUND(VLOOKUP($B390,'3.ข้อมูลงบทดลองปัจจุบัน'!$A$5:$CL$846,67,0),2)</f>
        <v>0</v>
      </c>
      <c r="BQ390" s="32">
        <f>ROUND(VLOOKUP($B390,'3.ข้อมูลงบทดลองปัจจุบัน'!$A$5:$CL$846,68,0),2)</f>
        <v>0</v>
      </c>
      <c r="BR390" s="32">
        <f>ROUND(VLOOKUP($B390,'3.ข้อมูลงบทดลองปัจจุบัน'!$A$5:$CL$846,69,0),2)</f>
        <v>0</v>
      </c>
      <c r="BS390" s="32">
        <f>ROUND(VLOOKUP($B390,'3.ข้อมูลงบทดลองปัจจุบัน'!$A$5:$CL$846,70,0),2)</f>
        <v>0</v>
      </c>
      <c r="BT390" s="32">
        <f>ROUND(VLOOKUP($B390,'3.ข้อมูลงบทดลองปัจจุบัน'!$A$5:$CL$846,71,0),2)</f>
        <v>0</v>
      </c>
      <c r="BU390" s="32">
        <f>ROUND(VLOOKUP($B390,'3.ข้อมูลงบทดลองปัจจุบัน'!$A$5:$CL$846,72,0),2)</f>
        <v>0</v>
      </c>
      <c r="BV390" s="32">
        <f>ROUND(VLOOKUP($B390,'3.ข้อมูลงบทดลองปัจจุบัน'!$A$5:$CL$846,73,0),2)</f>
        <v>0</v>
      </c>
      <c r="BW390" s="32">
        <f>ROUND(VLOOKUP($B390,'3.ข้อมูลงบทดลองปัจจุบัน'!$A$5:$CL$846,74,0),2)</f>
        <v>0</v>
      </c>
      <c r="BX390" s="32">
        <f>ROUND(VLOOKUP($B390,'3.ข้อมูลงบทดลองปัจจุบัน'!$A$5:$CL$846,75,0),2)</f>
        <v>0</v>
      </c>
      <c r="BY390" s="32">
        <f>ROUND(VLOOKUP($B390,'3.ข้อมูลงบทดลองปัจจุบัน'!$A$5:$CL$846,76,0),2)</f>
        <v>0</v>
      </c>
      <c r="BZ390" s="32">
        <f>ROUND(VLOOKUP($B390,'3.ข้อมูลงบทดลองปัจจุบัน'!$A$5:$CL$846,77,0),2)</f>
        <v>0</v>
      </c>
      <c r="CA390" s="32">
        <f>ROUND(VLOOKUP($B390,'3.ข้อมูลงบทดลองปัจจุบัน'!$A$5:$CL$846,78,0),2)</f>
        <v>0</v>
      </c>
      <c r="CB390" s="32">
        <f>ROUND(VLOOKUP($B390,'3.ข้อมูลงบทดลองปัจจุบัน'!$A$5:$CL$846,79,0),2)</f>
        <v>0</v>
      </c>
      <c r="CC390" s="32">
        <f>ROUND(VLOOKUP($B390,'3.ข้อมูลงบทดลองปัจจุบัน'!$A$5:$CL$846,80,0),2)</f>
        <v>0</v>
      </c>
      <c r="CD390" s="32">
        <f>ROUND(VLOOKUP($B390,'3.ข้อมูลงบทดลองปัจจุบัน'!$A$5:$CL$846,81,0),2)</f>
        <v>0</v>
      </c>
      <c r="CE390" s="32">
        <f>ROUND(VLOOKUP($B390,'3.ข้อมูลงบทดลองปัจจุบัน'!$A$5:$CL$846,82,0),2)</f>
        <v>0</v>
      </c>
      <c r="CF390" s="32">
        <f>ROUND(VLOOKUP($B390,'3.ข้อมูลงบทดลองปัจจุบัน'!$A$5:$CL$846,83,0),2)</f>
        <v>0</v>
      </c>
      <c r="CG390" s="32">
        <f>ROUND(VLOOKUP($B390,'3.ข้อมูลงบทดลองปัจจุบัน'!$A$5:$CL$846,84,0),2)</f>
        <v>0</v>
      </c>
      <c r="CH390" s="32">
        <f>ROUND(VLOOKUP($B390,'3.ข้อมูลงบทดลองปัจจุบัน'!$A$5:$CL$846,85,0),2)</f>
        <v>0</v>
      </c>
      <c r="CI390" s="32">
        <f>ROUND(VLOOKUP($B390,'3.ข้อมูลงบทดลองปัจจุบัน'!$A$5:$CL$846,86,0),2)</f>
        <v>0</v>
      </c>
      <c r="CJ390" s="32">
        <f>ROUND(VLOOKUP($B390,'3.ข้อมูลงบทดลองปัจจุบัน'!$A$5:$CL$846,87,0),2)</f>
        <v>0</v>
      </c>
      <c r="CK390" s="32">
        <f>ROUND(VLOOKUP($B390,'3.ข้อมูลงบทดลองปัจจุบัน'!$A$5:$CL$846,88,0),2)</f>
        <v>0</v>
      </c>
      <c r="CL390" s="32">
        <f>ROUND(VLOOKUP($B390,'3.ข้อมูลงบทดลองปัจจุบัน'!$A$5:$CL$846,89,0),2)</f>
        <v>0</v>
      </c>
      <c r="CM390" s="32">
        <f>ROUND(VLOOKUP($B390,'3.ข้อมูลงบทดลองปัจจุบัน'!$A$5:$CL$846,90,0),2)</f>
        <v>0</v>
      </c>
    </row>
    <row r="391" spans="1:91" x14ac:dyDescent="0.7">
      <c r="A391" s="118" t="s">
        <v>2332</v>
      </c>
      <c r="B391" s="101" t="s">
        <v>2139</v>
      </c>
      <c r="C391" s="100" t="s">
        <v>836</v>
      </c>
      <c r="D391" s="32">
        <f>ROUND(VLOOKUP($B391,'3.ข้อมูลงบทดลองปัจจุบัน'!$A$5:$CL$846,3,0),2)</f>
        <v>0</v>
      </c>
      <c r="E391" s="32">
        <f>ROUND(VLOOKUP($B391,'3.ข้อมูลงบทดลองปัจจุบัน'!$A$5:$CL$846,4,0),2)</f>
        <v>0</v>
      </c>
      <c r="F391" s="32">
        <f>ROUND(VLOOKUP($B391,'3.ข้อมูลงบทดลองปัจจุบัน'!$A$5:$CL$846,5,0),2)</f>
        <v>0</v>
      </c>
      <c r="G391" s="32">
        <f>ROUND(VLOOKUP($B391,'3.ข้อมูลงบทดลองปัจจุบัน'!$A$5:$CL$846,6,0),2)</f>
        <v>0</v>
      </c>
      <c r="H391" s="32">
        <f>ROUND(VLOOKUP($B391,'3.ข้อมูลงบทดลองปัจจุบัน'!$A$5:$CL$846,7,0),2)</f>
        <v>0</v>
      </c>
      <c r="I391" s="32">
        <f>ROUND(VLOOKUP($B391,'3.ข้อมูลงบทดลองปัจจุบัน'!$A$5:$CL$846,8,0),2)</f>
        <v>0</v>
      </c>
      <c r="J391" s="32">
        <f>ROUND(VLOOKUP($B391,'3.ข้อมูลงบทดลองปัจจุบัน'!$A$5:$CL$846,9,0),2)</f>
        <v>0</v>
      </c>
      <c r="K391" s="32">
        <f>ROUND(VLOOKUP($B391,'3.ข้อมูลงบทดลองปัจจุบัน'!$A$5:$CL$846,10,0),2)</f>
        <v>0</v>
      </c>
      <c r="L391" s="32">
        <f>ROUND(VLOOKUP($B391,'3.ข้อมูลงบทดลองปัจจุบัน'!$A$5:$CL$846,11,0),2)</f>
        <v>0</v>
      </c>
      <c r="M391" s="32">
        <f>ROUND(VLOOKUP($B391,'3.ข้อมูลงบทดลองปัจจุบัน'!$A$5:$CL$846,12,0),2)</f>
        <v>0</v>
      </c>
      <c r="N391" s="32">
        <f>ROUND(VLOOKUP($B391,'3.ข้อมูลงบทดลองปัจจุบัน'!$A$5:$CL$846,13,0),2)</f>
        <v>0</v>
      </c>
      <c r="O391" s="32">
        <f>ROUND(VLOOKUP($B391,'3.ข้อมูลงบทดลองปัจจุบัน'!$A$5:$CL$846,14,0),2)</f>
        <v>0</v>
      </c>
      <c r="P391" s="32">
        <f>ROUND(VLOOKUP($B391,'3.ข้อมูลงบทดลองปัจจุบัน'!$A$5:$CL$846,15,0),2)</f>
        <v>0</v>
      </c>
      <c r="Q391" s="32">
        <f>ROUND(VLOOKUP($B391,'3.ข้อมูลงบทดลองปัจจุบัน'!$A$5:$CL$846,16,0),2)</f>
        <v>0</v>
      </c>
      <c r="R391" s="32">
        <f>ROUND(VLOOKUP($B391,'3.ข้อมูลงบทดลองปัจจุบัน'!$A$5:$CL$846,17,0),2)</f>
        <v>0</v>
      </c>
      <c r="S391" s="32">
        <f>ROUND(VLOOKUP($B391,'3.ข้อมูลงบทดลองปัจจุบัน'!$A$5:$CL$846,18,0),2)</f>
        <v>0</v>
      </c>
      <c r="T391" s="32">
        <f>ROUND(VLOOKUP($B391,'3.ข้อมูลงบทดลองปัจจุบัน'!$A$5:$CL$846,19,0),2)</f>
        <v>0</v>
      </c>
      <c r="U391" s="32">
        <f>ROUND(VLOOKUP($B391,'3.ข้อมูลงบทดลองปัจจุบัน'!$A$5:$CL$846,20,0),2)</f>
        <v>0</v>
      </c>
      <c r="V391" s="32">
        <f>ROUND(VLOOKUP($B391,'3.ข้อมูลงบทดลองปัจจุบัน'!$A$5:$CL$846,21,0),2)</f>
        <v>0</v>
      </c>
      <c r="W391" s="32">
        <f>ROUND(VLOOKUP($B391,'3.ข้อมูลงบทดลองปัจจุบัน'!$A$5:$CL$846,22,0),2)</f>
        <v>0</v>
      </c>
      <c r="X391" s="32">
        <f>ROUND(VLOOKUP($B391,'3.ข้อมูลงบทดลองปัจจุบัน'!$A$5:$CL$846,23,0),2)</f>
        <v>0</v>
      </c>
      <c r="Y391" s="32">
        <f>ROUND(VLOOKUP($B391,'3.ข้อมูลงบทดลองปัจจุบัน'!$A$5:$CL$846,24,0),2)</f>
        <v>0</v>
      </c>
      <c r="Z391" s="32">
        <f>ROUND(VLOOKUP($B391,'3.ข้อมูลงบทดลองปัจจุบัน'!$A$5:$CL$846,25,0),2)</f>
        <v>0</v>
      </c>
      <c r="AA391" s="32">
        <f>ROUND(VLOOKUP($B391,'3.ข้อมูลงบทดลองปัจจุบัน'!$A$5:$CL$846,26,0),2)</f>
        <v>0</v>
      </c>
      <c r="AB391" s="32">
        <f>ROUND(VLOOKUP($B391,'3.ข้อมูลงบทดลองปัจจุบัน'!$A$5:$CL$846,27,0),2)</f>
        <v>0</v>
      </c>
      <c r="AC391" s="32">
        <f>ROUND(VLOOKUP($B391,'3.ข้อมูลงบทดลองปัจจุบัน'!$A$5:$CL$846,28,0),2)</f>
        <v>0</v>
      </c>
      <c r="AD391" s="32">
        <f>ROUND(VLOOKUP($B391,'3.ข้อมูลงบทดลองปัจจุบัน'!$A$5:$CL$846,29,0),2)</f>
        <v>0</v>
      </c>
      <c r="AE391" s="32">
        <f>ROUND(VLOOKUP($B391,'3.ข้อมูลงบทดลองปัจจุบัน'!$A$5:$CL$846,30,0),2)</f>
        <v>0</v>
      </c>
      <c r="AF391" s="32">
        <f>ROUND(VLOOKUP($B391,'3.ข้อมูลงบทดลองปัจจุบัน'!$A$5:$CL$846,31,0),2)</f>
        <v>0</v>
      </c>
      <c r="AG391" s="32">
        <f>ROUND(VLOOKUP($B391,'3.ข้อมูลงบทดลองปัจจุบัน'!$A$5:$CL$846,32,0),2)</f>
        <v>0</v>
      </c>
      <c r="AH391" s="32">
        <f>ROUND(VLOOKUP($B391,'3.ข้อมูลงบทดลองปัจจุบัน'!$A$5:$CL$846,33,0),2)</f>
        <v>0</v>
      </c>
      <c r="AI391" s="32">
        <f>ROUND(VLOOKUP($B391,'3.ข้อมูลงบทดลองปัจจุบัน'!$A$5:$CL$846,34,0),2)</f>
        <v>0</v>
      </c>
      <c r="AJ391" s="32">
        <f>ROUND(VLOOKUP($B391,'3.ข้อมูลงบทดลองปัจจุบัน'!$A$5:$CL$846,35,0),2)</f>
        <v>0</v>
      </c>
      <c r="AK391" s="32">
        <f>ROUND(VLOOKUP($B391,'3.ข้อมูลงบทดลองปัจจุบัน'!$A$5:$CL$846,36,0),2)</f>
        <v>0</v>
      </c>
      <c r="AL391" s="32">
        <f>ROUND(VLOOKUP($B391,'3.ข้อมูลงบทดลองปัจจุบัน'!$A$5:$CL$846,37,0),2)</f>
        <v>0</v>
      </c>
      <c r="AM391" s="32">
        <f>ROUND(VLOOKUP($B391,'3.ข้อมูลงบทดลองปัจจุบัน'!$A$5:$CL$846,38,0),2)</f>
        <v>0</v>
      </c>
      <c r="AN391" s="32">
        <f>ROUND(VLOOKUP($B391,'3.ข้อมูลงบทดลองปัจจุบัน'!$A$5:$CL$846,39,0),2)</f>
        <v>0</v>
      </c>
      <c r="AO391" s="32">
        <f>ROUND(VLOOKUP($B391,'3.ข้อมูลงบทดลองปัจจุบัน'!$A$5:$CL$846,40,0),2)</f>
        <v>0</v>
      </c>
      <c r="AP391" s="32">
        <f>ROUND(VLOOKUP($B391,'3.ข้อมูลงบทดลองปัจจุบัน'!$A$5:$CL$846,41,0),2)</f>
        <v>0</v>
      </c>
      <c r="AQ391" s="32">
        <f>ROUND(VLOOKUP($B391,'3.ข้อมูลงบทดลองปัจจุบัน'!$A$5:$CL$846,42,0),2)</f>
        <v>0</v>
      </c>
      <c r="AR391" s="32">
        <f>ROUND(VLOOKUP($B391,'3.ข้อมูลงบทดลองปัจจุบัน'!$A$5:$CL$846,43,0),2)</f>
        <v>0</v>
      </c>
      <c r="AS391" s="32">
        <f>ROUND(VLOOKUP($B391,'3.ข้อมูลงบทดลองปัจจุบัน'!$A$5:$CL$846,44,0),2)</f>
        <v>3</v>
      </c>
      <c r="AT391" s="32">
        <f>ROUND(VLOOKUP($B391,'3.ข้อมูลงบทดลองปัจจุบัน'!$A$5:$CL$846,45,0),2)</f>
        <v>0</v>
      </c>
      <c r="AU391" s="32">
        <f>ROUND(VLOOKUP($B391,'3.ข้อมูลงบทดลองปัจจุบัน'!$A$5:$CL$846,46,0),2)</f>
        <v>0</v>
      </c>
      <c r="AV391" s="32">
        <f>ROUND(VLOOKUP($B391,'3.ข้อมูลงบทดลองปัจจุบัน'!$A$5:$CL$846,47,0),2)</f>
        <v>0</v>
      </c>
      <c r="AW391" s="32">
        <f>ROUND(VLOOKUP($B391,'3.ข้อมูลงบทดลองปัจจุบัน'!$A$5:$CL$846,48,0),2)</f>
        <v>0</v>
      </c>
      <c r="AX391" s="32">
        <f>ROUND(VLOOKUP($B391,'3.ข้อมูลงบทดลองปัจจุบัน'!$A$5:$CL$846,49,0),2)</f>
        <v>0</v>
      </c>
      <c r="AY391" s="32">
        <f>ROUND(VLOOKUP($B391,'3.ข้อมูลงบทดลองปัจจุบัน'!$A$5:$CL$846,50,0),2)</f>
        <v>0</v>
      </c>
      <c r="AZ391" s="32">
        <f>ROUND(VLOOKUP($B391,'3.ข้อมูลงบทดลองปัจจุบัน'!$A$5:$CL$846,51,0),2)</f>
        <v>0</v>
      </c>
      <c r="BA391" s="32">
        <f>ROUND(VLOOKUP($B391,'3.ข้อมูลงบทดลองปัจจุบัน'!$A$5:$CL$846,52,0),2)</f>
        <v>0</v>
      </c>
      <c r="BB391" s="32">
        <f>ROUND(VLOOKUP($B391,'3.ข้อมูลงบทดลองปัจจุบัน'!$A$5:$CL$846,53,0),2)</f>
        <v>0</v>
      </c>
      <c r="BC391" s="32">
        <f>ROUND(VLOOKUP($B391,'3.ข้อมูลงบทดลองปัจจุบัน'!$A$5:$CL$846,54,0),2)</f>
        <v>0</v>
      </c>
      <c r="BD391" s="32">
        <f>ROUND(VLOOKUP($B391,'3.ข้อมูลงบทดลองปัจจุบัน'!$A$5:$CL$846,55,0),2)</f>
        <v>0</v>
      </c>
      <c r="BE391" s="32">
        <f>ROUND(VLOOKUP($B391,'3.ข้อมูลงบทดลองปัจจุบัน'!$A$5:$CL$846,56,0),2)</f>
        <v>0</v>
      </c>
      <c r="BF391" s="32">
        <f>ROUND(VLOOKUP($B391,'3.ข้อมูลงบทดลองปัจจุบัน'!$A$5:$CL$846,57,0),2)</f>
        <v>0</v>
      </c>
      <c r="BG391" s="32">
        <f>ROUND(VLOOKUP($B391,'3.ข้อมูลงบทดลองปัจจุบัน'!$A$5:$CL$846,58,0),2)</f>
        <v>0</v>
      </c>
      <c r="BH391" s="32">
        <f>ROUND(VLOOKUP($B391,'3.ข้อมูลงบทดลองปัจจุบัน'!$A$5:$CL$846,59,0),2)</f>
        <v>0</v>
      </c>
      <c r="BI391" s="32">
        <f>ROUND(VLOOKUP($B391,'3.ข้อมูลงบทดลองปัจจุบัน'!$A$5:$CL$846,60,0),2)</f>
        <v>0</v>
      </c>
      <c r="BJ391" s="32">
        <f>ROUND(VLOOKUP($B391,'3.ข้อมูลงบทดลองปัจจุบัน'!$A$5:$CL$846,61,0),2)</f>
        <v>0</v>
      </c>
      <c r="BK391" s="32">
        <f>ROUND(VLOOKUP($B391,'3.ข้อมูลงบทดลองปัจจุบัน'!$A$5:$CL$846,62,0),2)</f>
        <v>0</v>
      </c>
      <c r="BL391" s="32">
        <f>ROUND(VLOOKUP($B391,'3.ข้อมูลงบทดลองปัจจุบัน'!$A$5:$CL$846,63,0),2)</f>
        <v>0</v>
      </c>
      <c r="BM391" s="32">
        <f>ROUND(VLOOKUP($B391,'3.ข้อมูลงบทดลองปัจจุบัน'!$A$5:$CL$846,64,0),2)</f>
        <v>0</v>
      </c>
      <c r="BN391" s="32">
        <f>ROUND(VLOOKUP($B391,'3.ข้อมูลงบทดลองปัจจุบัน'!$A$5:$CL$846,65,0),2)</f>
        <v>0</v>
      </c>
      <c r="BO391" s="32">
        <f>ROUND(VLOOKUP($B391,'3.ข้อมูลงบทดลองปัจจุบัน'!$A$5:$CL$846,66,0),2)</f>
        <v>0</v>
      </c>
      <c r="BP391" s="32">
        <f>ROUND(VLOOKUP($B391,'3.ข้อมูลงบทดลองปัจจุบัน'!$A$5:$CL$846,67,0),2)</f>
        <v>0</v>
      </c>
      <c r="BQ391" s="32">
        <f>ROUND(VLOOKUP($B391,'3.ข้อมูลงบทดลองปัจจุบัน'!$A$5:$CL$846,68,0),2)</f>
        <v>0</v>
      </c>
      <c r="BR391" s="32">
        <f>ROUND(VLOOKUP($B391,'3.ข้อมูลงบทดลองปัจจุบัน'!$A$5:$CL$846,69,0),2)</f>
        <v>0</v>
      </c>
      <c r="BS391" s="32">
        <f>ROUND(VLOOKUP($B391,'3.ข้อมูลงบทดลองปัจจุบัน'!$A$5:$CL$846,70,0),2)</f>
        <v>0</v>
      </c>
      <c r="BT391" s="32">
        <f>ROUND(VLOOKUP($B391,'3.ข้อมูลงบทดลองปัจจุบัน'!$A$5:$CL$846,71,0),2)</f>
        <v>0</v>
      </c>
      <c r="BU391" s="32">
        <f>ROUND(VLOOKUP($B391,'3.ข้อมูลงบทดลองปัจจุบัน'!$A$5:$CL$846,72,0),2)</f>
        <v>0</v>
      </c>
      <c r="BV391" s="32">
        <f>ROUND(VLOOKUP($B391,'3.ข้อมูลงบทดลองปัจจุบัน'!$A$5:$CL$846,73,0),2)</f>
        <v>0</v>
      </c>
      <c r="BW391" s="32">
        <f>ROUND(VLOOKUP($B391,'3.ข้อมูลงบทดลองปัจจุบัน'!$A$5:$CL$846,74,0),2)</f>
        <v>0</v>
      </c>
      <c r="BX391" s="32">
        <f>ROUND(VLOOKUP($B391,'3.ข้อมูลงบทดลองปัจจุบัน'!$A$5:$CL$846,75,0),2)</f>
        <v>0</v>
      </c>
      <c r="BY391" s="32">
        <f>ROUND(VLOOKUP($B391,'3.ข้อมูลงบทดลองปัจจุบัน'!$A$5:$CL$846,76,0),2)</f>
        <v>0</v>
      </c>
      <c r="BZ391" s="32">
        <f>ROUND(VLOOKUP($B391,'3.ข้อมูลงบทดลองปัจจุบัน'!$A$5:$CL$846,77,0),2)</f>
        <v>0</v>
      </c>
      <c r="CA391" s="32">
        <f>ROUND(VLOOKUP($B391,'3.ข้อมูลงบทดลองปัจจุบัน'!$A$5:$CL$846,78,0),2)</f>
        <v>0</v>
      </c>
      <c r="CB391" s="32">
        <f>ROUND(VLOOKUP($B391,'3.ข้อมูลงบทดลองปัจจุบัน'!$A$5:$CL$846,79,0),2)</f>
        <v>0</v>
      </c>
      <c r="CC391" s="32">
        <f>ROUND(VLOOKUP($B391,'3.ข้อมูลงบทดลองปัจจุบัน'!$A$5:$CL$846,80,0),2)</f>
        <v>0</v>
      </c>
      <c r="CD391" s="32">
        <f>ROUND(VLOOKUP($B391,'3.ข้อมูลงบทดลองปัจจุบัน'!$A$5:$CL$846,81,0),2)</f>
        <v>0</v>
      </c>
      <c r="CE391" s="32">
        <f>ROUND(VLOOKUP($B391,'3.ข้อมูลงบทดลองปัจจุบัน'!$A$5:$CL$846,82,0),2)</f>
        <v>0</v>
      </c>
      <c r="CF391" s="32">
        <f>ROUND(VLOOKUP($B391,'3.ข้อมูลงบทดลองปัจจุบัน'!$A$5:$CL$846,83,0),2)</f>
        <v>0</v>
      </c>
      <c r="CG391" s="32">
        <f>ROUND(VLOOKUP($B391,'3.ข้อมูลงบทดลองปัจจุบัน'!$A$5:$CL$846,84,0),2)</f>
        <v>0</v>
      </c>
      <c r="CH391" s="32">
        <f>ROUND(VLOOKUP($B391,'3.ข้อมูลงบทดลองปัจจุบัน'!$A$5:$CL$846,85,0),2)</f>
        <v>0</v>
      </c>
      <c r="CI391" s="32">
        <f>ROUND(VLOOKUP($B391,'3.ข้อมูลงบทดลองปัจจุบัน'!$A$5:$CL$846,86,0),2)</f>
        <v>0</v>
      </c>
      <c r="CJ391" s="32">
        <f>ROUND(VLOOKUP($B391,'3.ข้อมูลงบทดลองปัจจุบัน'!$A$5:$CL$846,87,0),2)</f>
        <v>0</v>
      </c>
      <c r="CK391" s="32">
        <f>ROUND(VLOOKUP($B391,'3.ข้อมูลงบทดลองปัจจุบัน'!$A$5:$CL$846,88,0),2)</f>
        <v>0</v>
      </c>
      <c r="CL391" s="32">
        <f>ROUND(VLOOKUP($B391,'3.ข้อมูลงบทดลองปัจจุบัน'!$A$5:$CL$846,89,0),2)</f>
        <v>78816</v>
      </c>
      <c r="CM391" s="32">
        <f>ROUND(VLOOKUP($B391,'3.ข้อมูลงบทดลองปัจจุบัน'!$A$5:$CL$846,90,0),2)</f>
        <v>0</v>
      </c>
    </row>
    <row r="392" spans="1:91" x14ac:dyDescent="0.7">
      <c r="A392" s="118" t="s">
        <v>2332</v>
      </c>
      <c r="B392" s="101" t="s">
        <v>2140</v>
      </c>
      <c r="C392" s="100" t="s">
        <v>837</v>
      </c>
      <c r="D392" s="32">
        <f>ROUND(VLOOKUP($B392,'3.ข้อมูลงบทดลองปัจจุบัน'!$A$5:$CL$846,3,0),2)</f>
        <v>0</v>
      </c>
      <c r="E392" s="32">
        <f>ROUND(VLOOKUP($B392,'3.ข้อมูลงบทดลองปัจจุบัน'!$A$5:$CL$846,4,0),2)</f>
        <v>0</v>
      </c>
      <c r="F392" s="32">
        <f>ROUND(VLOOKUP($B392,'3.ข้อมูลงบทดลองปัจจุบัน'!$A$5:$CL$846,5,0),2)</f>
        <v>0</v>
      </c>
      <c r="G392" s="32">
        <f>ROUND(VLOOKUP($B392,'3.ข้อมูลงบทดลองปัจจุบัน'!$A$5:$CL$846,6,0),2)</f>
        <v>0</v>
      </c>
      <c r="H392" s="32">
        <f>ROUND(VLOOKUP($B392,'3.ข้อมูลงบทดลองปัจจุบัน'!$A$5:$CL$846,7,0),2)</f>
        <v>0</v>
      </c>
      <c r="I392" s="32">
        <f>ROUND(VLOOKUP($B392,'3.ข้อมูลงบทดลองปัจจุบัน'!$A$5:$CL$846,8,0),2)</f>
        <v>0</v>
      </c>
      <c r="J392" s="32">
        <f>ROUND(VLOOKUP($B392,'3.ข้อมูลงบทดลองปัจจุบัน'!$A$5:$CL$846,9,0),2)</f>
        <v>0</v>
      </c>
      <c r="K392" s="32">
        <f>ROUND(VLOOKUP($B392,'3.ข้อมูลงบทดลองปัจจุบัน'!$A$5:$CL$846,10,0),2)</f>
        <v>0</v>
      </c>
      <c r="L392" s="32">
        <f>ROUND(VLOOKUP($B392,'3.ข้อมูลงบทดลองปัจจุบัน'!$A$5:$CL$846,11,0),2)</f>
        <v>0</v>
      </c>
      <c r="M392" s="32">
        <f>ROUND(VLOOKUP($B392,'3.ข้อมูลงบทดลองปัจจุบัน'!$A$5:$CL$846,12,0),2)</f>
        <v>0</v>
      </c>
      <c r="N392" s="32">
        <f>ROUND(VLOOKUP($B392,'3.ข้อมูลงบทดลองปัจจุบัน'!$A$5:$CL$846,13,0),2)</f>
        <v>0</v>
      </c>
      <c r="O392" s="32">
        <f>ROUND(VLOOKUP($B392,'3.ข้อมูลงบทดลองปัจจุบัน'!$A$5:$CL$846,14,0),2)</f>
        <v>0</v>
      </c>
      <c r="P392" s="32">
        <f>ROUND(VLOOKUP($B392,'3.ข้อมูลงบทดลองปัจจุบัน'!$A$5:$CL$846,15,0),2)</f>
        <v>0</v>
      </c>
      <c r="Q392" s="32">
        <f>ROUND(VLOOKUP($B392,'3.ข้อมูลงบทดลองปัจจุบัน'!$A$5:$CL$846,16,0),2)</f>
        <v>0</v>
      </c>
      <c r="R392" s="32">
        <f>ROUND(VLOOKUP($B392,'3.ข้อมูลงบทดลองปัจจุบัน'!$A$5:$CL$846,17,0),2)</f>
        <v>0</v>
      </c>
      <c r="S392" s="32">
        <f>ROUND(VLOOKUP($B392,'3.ข้อมูลงบทดลองปัจจุบัน'!$A$5:$CL$846,18,0),2)</f>
        <v>0</v>
      </c>
      <c r="T392" s="32">
        <f>ROUND(VLOOKUP($B392,'3.ข้อมูลงบทดลองปัจจุบัน'!$A$5:$CL$846,19,0),2)</f>
        <v>0</v>
      </c>
      <c r="U392" s="32">
        <f>ROUND(VLOOKUP($B392,'3.ข้อมูลงบทดลองปัจจุบัน'!$A$5:$CL$846,20,0),2)</f>
        <v>0</v>
      </c>
      <c r="V392" s="32">
        <f>ROUND(VLOOKUP($B392,'3.ข้อมูลงบทดลองปัจจุบัน'!$A$5:$CL$846,21,0),2)</f>
        <v>0</v>
      </c>
      <c r="W392" s="32">
        <f>ROUND(VLOOKUP($B392,'3.ข้อมูลงบทดลองปัจจุบัน'!$A$5:$CL$846,22,0),2)</f>
        <v>0</v>
      </c>
      <c r="X392" s="32">
        <f>ROUND(VLOOKUP($B392,'3.ข้อมูลงบทดลองปัจจุบัน'!$A$5:$CL$846,23,0),2)</f>
        <v>0</v>
      </c>
      <c r="Y392" s="32">
        <f>ROUND(VLOOKUP($B392,'3.ข้อมูลงบทดลองปัจจุบัน'!$A$5:$CL$846,24,0),2)</f>
        <v>0</v>
      </c>
      <c r="Z392" s="32">
        <f>ROUND(VLOOKUP($B392,'3.ข้อมูลงบทดลองปัจจุบัน'!$A$5:$CL$846,25,0),2)</f>
        <v>0</v>
      </c>
      <c r="AA392" s="32">
        <f>ROUND(VLOOKUP($B392,'3.ข้อมูลงบทดลองปัจจุบัน'!$A$5:$CL$846,26,0),2)</f>
        <v>0</v>
      </c>
      <c r="AB392" s="32">
        <f>ROUND(VLOOKUP($B392,'3.ข้อมูลงบทดลองปัจจุบัน'!$A$5:$CL$846,27,0),2)</f>
        <v>0</v>
      </c>
      <c r="AC392" s="32">
        <f>ROUND(VLOOKUP($B392,'3.ข้อมูลงบทดลองปัจจุบัน'!$A$5:$CL$846,28,0),2)</f>
        <v>0</v>
      </c>
      <c r="AD392" s="32">
        <f>ROUND(VLOOKUP($B392,'3.ข้อมูลงบทดลองปัจจุบัน'!$A$5:$CL$846,29,0),2)</f>
        <v>0</v>
      </c>
      <c r="AE392" s="32">
        <f>ROUND(VLOOKUP($B392,'3.ข้อมูลงบทดลองปัจจุบัน'!$A$5:$CL$846,30,0),2)</f>
        <v>0</v>
      </c>
      <c r="AF392" s="32">
        <f>ROUND(VLOOKUP($B392,'3.ข้อมูลงบทดลองปัจจุบัน'!$A$5:$CL$846,31,0),2)</f>
        <v>0</v>
      </c>
      <c r="AG392" s="32">
        <f>ROUND(VLOOKUP($B392,'3.ข้อมูลงบทดลองปัจจุบัน'!$A$5:$CL$846,32,0),2)</f>
        <v>0</v>
      </c>
      <c r="AH392" s="32">
        <f>ROUND(VLOOKUP($B392,'3.ข้อมูลงบทดลองปัจจุบัน'!$A$5:$CL$846,33,0),2)</f>
        <v>0</v>
      </c>
      <c r="AI392" s="32">
        <f>ROUND(VLOOKUP($B392,'3.ข้อมูลงบทดลองปัจจุบัน'!$A$5:$CL$846,34,0),2)</f>
        <v>0</v>
      </c>
      <c r="AJ392" s="32">
        <f>ROUND(VLOOKUP($B392,'3.ข้อมูลงบทดลองปัจจุบัน'!$A$5:$CL$846,35,0),2)</f>
        <v>0</v>
      </c>
      <c r="AK392" s="32">
        <f>ROUND(VLOOKUP($B392,'3.ข้อมูลงบทดลองปัจจุบัน'!$A$5:$CL$846,36,0),2)</f>
        <v>0</v>
      </c>
      <c r="AL392" s="32">
        <f>ROUND(VLOOKUP($B392,'3.ข้อมูลงบทดลองปัจจุบัน'!$A$5:$CL$846,37,0),2)</f>
        <v>0</v>
      </c>
      <c r="AM392" s="32">
        <f>ROUND(VLOOKUP($B392,'3.ข้อมูลงบทดลองปัจจุบัน'!$A$5:$CL$846,38,0),2)</f>
        <v>0</v>
      </c>
      <c r="AN392" s="32">
        <f>ROUND(VLOOKUP($B392,'3.ข้อมูลงบทดลองปัจจุบัน'!$A$5:$CL$846,39,0),2)</f>
        <v>0</v>
      </c>
      <c r="AO392" s="32">
        <f>ROUND(VLOOKUP($B392,'3.ข้อมูลงบทดลองปัจจุบัน'!$A$5:$CL$846,40,0),2)</f>
        <v>0</v>
      </c>
      <c r="AP392" s="32">
        <f>ROUND(VLOOKUP($B392,'3.ข้อมูลงบทดลองปัจจุบัน'!$A$5:$CL$846,41,0),2)</f>
        <v>0</v>
      </c>
      <c r="AQ392" s="32">
        <f>ROUND(VLOOKUP($B392,'3.ข้อมูลงบทดลองปัจจุบัน'!$A$5:$CL$846,42,0),2)</f>
        <v>0</v>
      </c>
      <c r="AR392" s="32">
        <f>ROUND(VLOOKUP($B392,'3.ข้อมูลงบทดลองปัจจุบัน'!$A$5:$CL$846,43,0),2)</f>
        <v>0</v>
      </c>
      <c r="AS392" s="32">
        <f>ROUND(VLOOKUP($B392,'3.ข้อมูลงบทดลองปัจจุบัน'!$A$5:$CL$846,44,0),2)</f>
        <v>0</v>
      </c>
      <c r="AT392" s="32">
        <f>ROUND(VLOOKUP($B392,'3.ข้อมูลงบทดลองปัจจุบัน'!$A$5:$CL$846,45,0),2)</f>
        <v>0</v>
      </c>
      <c r="AU392" s="32">
        <f>ROUND(VLOOKUP($B392,'3.ข้อมูลงบทดลองปัจจุบัน'!$A$5:$CL$846,46,0),2)</f>
        <v>0</v>
      </c>
      <c r="AV392" s="32">
        <f>ROUND(VLOOKUP($B392,'3.ข้อมูลงบทดลองปัจจุบัน'!$A$5:$CL$846,47,0),2)</f>
        <v>0</v>
      </c>
      <c r="AW392" s="32">
        <f>ROUND(VLOOKUP($B392,'3.ข้อมูลงบทดลองปัจจุบัน'!$A$5:$CL$846,48,0),2)</f>
        <v>0</v>
      </c>
      <c r="AX392" s="32">
        <f>ROUND(VLOOKUP($B392,'3.ข้อมูลงบทดลองปัจจุบัน'!$A$5:$CL$846,49,0),2)</f>
        <v>0</v>
      </c>
      <c r="AY392" s="32">
        <f>ROUND(VLOOKUP($B392,'3.ข้อมูลงบทดลองปัจจุบัน'!$A$5:$CL$846,50,0),2)</f>
        <v>0</v>
      </c>
      <c r="AZ392" s="32">
        <f>ROUND(VLOOKUP($B392,'3.ข้อมูลงบทดลองปัจจุบัน'!$A$5:$CL$846,51,0),2)</f>
        <v>0</v>
      </c>
      <c r="BA392" s="32">
        <f>ROUND(VLOOKUP($B392,'3.ข้อมูลงบทดลองปัจจุบัน'!$A$5:$CL$846,52,0),2)</f>
        <v>0</v>
      </c>
      <c r="BB392" s="32">
        <f>ROUND(VLOOKUP($B392,'3.ข้อมูลงบทดลองปัจจุบัน'!$A$5:$CL$846,53,0),2)</f>
        <v>0</v>
      </c>
      <c r="BC392" s="32">
        <f>ROUND(VLOOKUP($B392,'3.ข้อมูลงบทดลองปัจจุบัน'!$A$5:$CL$846,54,0),2)</f>
        <v>0</v>
      </c>
      <c r="BD392" s="32">
        <f>ROUND(VLOOKUP($B392,'3.ข้อมูลงบทดลองปัจจุบัน'!$A$5:$CL$846,55,0),2)</f>
        <v>0</v>
      </c>
      <c r="BE392" s="32">
        <f>ROUND(VLOOKUP($B392,'3.ข้อมูลงบทดลองปัจจุบัน'!$A$5:$CL$846,56,0),2)</f>
        <v>0</v>
      </c>
      <c r="BF392" s="32">
        <f>ROUND(VLOOKUP($B392,'3.ข้อมูลงบทดลองปัจจุบัน'!$A$5:$CL$846,57,0),2)</f>
        <v>0</v>
      </c>
      <c r="BG392" s="32">
        <f>ROUND(VLOOKUP($B392,'3.ข้อมูลงบทดลองปัจจุบัน'!$A$5:$CL$846,58,0),2)</f>
        <v>0</v>
      </c>
      <c r="BH392" s="32">
        <f>ROUND(VLOOKUP($B392,'3.ข้อมูลงบทดลองปัจจุบัน'!$A$5:$CL$846,59,0),2)</f>
        <v>0</v>
      </c>
      <c r="BI392" s="32">
        <f>ROUND(VLOOKUP($B392,'3.ข้อมูลงบทดลองปัจจุบัน'!$A$5:$CL$846,60,0),2)</f>
        <v>0</v>
      </c>
      <c r="BJ392" s="32">
        <f>ROUND(VLOOKUP($B392,'3.ข้อมูลงบทดลองปัจจุบัน'!$A$5:$CL$846,61,0),2)</f>
        <v>0</v>
      </c>
      <c r="BK392" s="32">
        <f>ROUND(VLOOKUP($B392,'3.ข้อมูลงบทดลองปัจจุบัน'!$A$5:$CL$846,62,0),2)</f>
        <v>0</v>
      </c>
      <c r="BL392" s="32">
        <f>ROUND(VLOOKUP($B392,'3.ข้อมูลงบทดลองปัจจุบัน'!$A$5:$CL$846,63,0),2)</f>
        <v>0</v>
      </c>
      <c r="BM392" s="32">
        <f>ROUND(VLOOKUP($B392,'3.ข้อมูลงบทดลองปัจจุบัน'!$A$5:$CL$846,64,0),2)</f>
        <v>0</v>
      </c>
      <c r="BN392" s="32">
        <f>ROUND(VLOOKUP($B392,'3.ข้อมูลงบทดลองปัจจุบัน'!$A$5:$CL$846,65,0),2)</f>
        <v>0</v>
      </c>
      <c r="BO392" s="32">
        <f>ROUND(VLOOKUP($B392,'3.ข้อมูลงบทดลองปัจจุบัน'!$A$5:$CL$846,66,0),2)</f>
        <v>0</v>
      </c>
      <c r="BP392" s="32">
        <f>ROUND(VLOOKUP($B392,'3.ข้อมูลงบทดลองปัจจุบัน'!$A$5:$CL$846,67,0),2)</f>
        <v>0</v>
      </c>
      <c r="BQ392" s="32">
        <f>ROUND(VLOOKUP($B392,'3.ข้อมูลงบทดลองปัจจุบัน'!$A$5:$CL$846,68,0),2)</f>
        <v>0</v>
      </c>
      <c r="BR392" s="32">
        <f>ROUND(VLOOKUP($B392,'3.ข้อมูลงบทดลองปัจจุบัน'!$A$5:$CL$846,69,0),2)</f>
        <v>0</v>
      </c>
      <c r="BS392" s="32">
        <f>ROUND(VLOOKUP($B392,'3.ข้อมูลงบทดลองปัจจุบัน'!$A$5:$CL$846,70,0),2)</f>
        <v>0</v>
      </c>
      <c r="BT392" s="32">
        <f>ROUND(VLOOKUP($B392,'3.ข้อมูลงบทดลองปัจจุบัน'!$A$5:$CL$846,71,0),2)</f>
        <v>0</v>
      </c>
      <c r="BU392" s="32">
        <f>ROUND(VLOOKUP($B392,'3.ข้อมูลงบทดลองปัจจุบัน'!$A$5:$CL$846,72,0),2)</f>
        <v>0</v>
      </c>
      <c r="BV392" s="32">
        <f>ROUND(VLOOKUP($B392,'3.ข้อมูลงบทดลองปัจจุบัน'!$A$5:$CL$846,73,0),2)</f>
        <v>0</v>
      </c>
      <c r="BW392" s="32">
        <f>ROUND(VLOOKUP($B392,'3.ข้อมูลงบทดลองปัจจุบัน'!$A$5:$CL$846,74,0),2)</f>
        <v>0</v>
      </c>
      <c r="BX392" s="32">
        <f>ROUND(VLOOKUP($B392,'3.ข้อมูลงบทดลองปัจจุบัน'!$A$5:$CL$846,75,0),2)</f>
        <v>0</v>
      </c>
      <c r="BY392" s="32">
        <f>ROUND(VLOOKUP($B392,'3.ข้อมูลงบทดลองปัจจุบัน'!$A$5:$CL$846,76,0),2)</f>
        <v>0</v>
      </c>
      <c r="BZ392" s="32">
        <f>ROUND(VLOOKUP($B392,'3.ข้อมูลงบทดลองปัจจุบัน'!$A$5:$CL$846,77,0),2)</f>
        <v>0</v>
      </c>
      <c r="CA392" s="32">
        <f>ROUND(VLOOKUP($B392,'3.ข้อมูลงบทดลองปัจจุบัน'!$A$5:$CL$846,78,0),2)</f>
        <v>0</v>
      </c>
      <c r="CB392" s="32">
        <f>ROUND(VLOOKUP($B392,'3.ข้อมูลงบทดลองปัจจุบัน'!$A$5:$CL$846,79,0),2)</f>
        <v>0</v>
      </c>
      <c r="CC392" s="32">
        <f>ROUND(VLOOKUP($B392,'3.ข้อมูลงบทดลองปัจจุบัน'!$A$5:$CL$846,80,0),2)</f>
        <v>0</v>
      </c>
      <c r="CD392" s="32">
        <f>ROUND(VLOOKUP($B392,'3.ข้อมูลงบทดลองปัจจุบัน'!$A$5:$CL$846,81,0),2)</f>
        <v>0</v>
      </c>
      <c r="CE392" s="32">
        <f>ROUND(VLOOKUP($B392,'3.ข้อมูลงบทดลองปัจจุบัน'!$A$5:$CL$846,82,0),2)</f>
        <v>0</v>
      </c>
      <c r="CF392" s="32">
        <f>ROUND(VLOOKUP($B392,'3.ข้อมูลงบทดลองปัจจุบัน'!$A$5:$CL$846,83,0),2)</f>
        <v>0</v>
      </c>
      <c r="CG392" s="32">
        <f>ROUND(VLOOKUP($B392,'3.ข้อมูลงบทดลองปัจจุบัน'!$A$5:$CL$846,84,0),2)</f>
        <v>0</v>
      </c>
      <c r="CH392" s="32">
        <f>ROUND(VLOOKUP($B392,'3.ข้อมูลงบทดลองปัจจุบัน'!$A$5:$CL$846,85,0),2)</f>
        <v>0</v>
      </c>
      <c r="CI392" s="32">
        <f>ROUND(VLOOKUP($B392,'3.ข้อมูลงบทดลองปัจจุบัน'!$A$5:$CL$846,86,0),2)</f>
        <v>0</v>
      </c>
      <c r="CJ392" s="32">
        <f>ROUND(VLOOKUP($B392,'3.ข้อมูลงบทดลองปัจจุบัน'!$A$5:$CL$846,87,0),2)</f>
        <v>0</v>
      </c>
      <c r="CK392" s="32">
        <f>ROUND(VLOOKUP($B392,'3.ข้อมูลงบทดลองปัจจุบัน'!$A$5:$CL$846,88,0),2)</f>
        <v>0</v>
      </c>
      <c r="CL392" s="32">
        <f>ROUND(VLOOKUP($B392,'3.ข้อมูลงบทดลองปัจจุบัน'!$A$5:$CL$846,89,0),2)</f>
        <v>58081</v>
      </c>
      <c r="CM392" s="32">
        <f>ROUND(VLOOKUP($B392,'3.ข้อมูลงบทดลองปัจจุบัน'!$A$5:$CL$846,90,0),2)</f>
        <v>0</v>
      </c>
    </row>
    <row r="393" spans="1:91" x14ac:dyDescent="0.7">
      <c r="A393" s="118" t="s">
        <v>2332</v>
      </c>
      <c r="B393" s="101" t="s">
        <v>2141</v>
      </c>
      <c r="C393" s="100" t="s">
        <v>1260</v>
      </c>
      <c r="D393" s="32">
        <f>ROUND(VLOOKUP($B393,'3.ข้อมูลงบทดลองปัจจุบัน'!$A$5:$CL$846,3,0),2)</f>
        <v>0</v>
      </c>
      <c r="E393" s="32">
        <f>ROUND(VLOOKUP($B393,'3.ข้อมูลงบทดลองปัจจุบัน'!$A$5:$CL$846,4,0),2)</f>
        <v>0</v>
      </c>
      <c r="F393" s="32">
        <f>ROUND(VLOOKUP($B393,'3.ข้อมูลงบทดลองปัจจุบัน'!$A$5:$CL$846,5,0),2)</f>
        <v>0</v>
      </c>
      <c r="G393" s="32">
        <f>ROUND(VLOOKUP($B393,'3.ข้อมูลงบทดลองปัจจุบัน'!$A$5:$CL$846,6,0),2)</f>
        <v>0</v>
      </c>
      <c r="H393" s="32">
        <f>ROUND(VLOOKUP($B393,'3.ข้อมูลงบทดลองปัจจุบัน'!$A$5:$CL$846,7,0),2)</f>
        <v>0</v>
      </c>
      <c r="I393" s="32">
        <f>ROUND(VLOOKUP($B393,'3.ข้อมูลงบทดลองปัจจุบัน'!$A$5:$CL$846,8,0),2)</f>
        <v>0</v>
      </c>
      <c r="J393" s="32">
        <f>ROUND(VLOOKUP($B393,'3.ข้อมูลงบทดลองปัจจุบัน'!$A$5:$CL$846,9,0),2)</f>
        <v>0</v>
      </c>
      <c r="K393" s="32">
        <f>ROUND(VLOOKUP($B393,'3.ข้อมูลงบทดลองปัจจุบัน'!$A$5:$CL$846,10,0),2)</f>
        <v>0</v>
      </c>
      <c r="L393" s="32">
        <f>ROUND(VLOOKUP($B393,'3.ข้อมูลงบทดลองปัจจุบัน'!$A$5:$CL$846,11,0),2)</f>
        <v>0</v>
      </c>
      <c r="M393" s="32">
        <f>ROUND(VLOOKUP($B393,'3.ข้อมูลงบทดลองปัจจุบัน'!$A$5:$CL$846,12,0),2)</f>
        <v>0</v>
      </c>
      <c r="N393" s="32">
        <f>ROUND(VLOOKUP($B393,'3.ข้อมูลงบทดลองปัจจุบัน'!$A$5:$CL$846,13,0),2)</f>
        <v>0</v>
      </c>
      <c r="O393" s="32">
        <f>ROUND(VLOOKUP($B393,'3.ข้อมูลงบทดลองปัจจุบัน'!$A$5:$CL$846,14,0),2)</f>
        <v>0</v>
      </c>
      <c r="P393" s="32">
        <f>ROUND(VLOOKUP($B393,'3.ข้อมูลงบทดลองปัจจุบัน'!$A$5:$CL$846,15,0),2)</f>
        <v>0</v>
      </c>
      <c r="Q393" s="32">
        <f>ROUND(VLOOKUP($B393,'3.ข้อมูลงบทดลองปัจจุบัน'!$A$5:$CL$846,16,0),2)</f>
        <v>0</v>
      </c>
      <c r="R393" s="32">
        <f>ROUND(VLOOKUP($B393,'3.ข้อมูลงบทดลองปัจจุบัน'!$A$5:$CL$846,17,0),2)</f>
        <v>0</v>
      </c>
      <c r="S393" s="32">
        <f>ROUND(VLOOKUP($B393,'3.ข้อมูลงบทดลองปัจจุบัน'!$A$5:$CL$846,18,0),2)</f>
        <v>0</v>
      </c>
      <c r="T393" s="32">
        <f>ROUND(VLOOKUP($B393,'3.ข้อมูลงบทดลองปัจจุบัน'!$A$5:$CL$846,19,0),2)</f>
        <v>0</v>
      </c>
      <c r="U393" s="32">
        <f>ROUND(VLOOKUP($B393,'3.ข้อมูลงบทดลองปัจจุบัน'!$A$5:$CL$846,20,0),2)</f>
        <v>0</v>
      </c>
      <c r="V393" s="32">
        <f>ROUND(VLOOKUP($B393,'3.ข้อมูลงบทดลองปัจจุบัน'!$A$5:$CL$846,21,0),2)</f>
        <v>0</v>
      </c>
      <c r="W393" s="32">
        <f>ROUND(VLOOKUP($B393,'3.ข้อมูลงบทดลองปัจจุบัน'!$A$5:$CL$846,22,0),2)</f>
        <v>0</v>
      </c>
      <c r="X393" s="32">
        <f>ROUND(VLOOKUP($B393,'3.ข้อมูลงบทดลองปัจจุบัน'!$A$5:$CL$846,23,0),2)</f>
        <v>0</v>
      </c>
      <c r="Y393" s="32">
        <f>ROUND(VLOOKUP($B393,'3.ข้อมูลงบทดลองปัจจุบัน'!$A$5:$CL$846,24,0),2)</f>
        <v>0</v>
      </c>
      <c r="Z393" s="32">
        <f>ROUND(VLOOKUP($B393,'3.ข้อมูลงบทดลองปัจจุบัน'!$A$5:$CL$846,25,0),2)</f>
        <v>0</v>
      </c>
      <c r="AA393" s="32">
        <f>ROUND(VLOOKUP($B393,'3.ข้อมูลงบทดลองปัจจุบัน'!$A$5:$CL$846,26,0),2)</f>
        <v>0</v>
      </c>
      <c r="AB393" s="32">
        <f>ROUND(VLOOKUP($B393,'3.ข้อมูลงบทดลองปัจจุบัน'!$A$5:$CL$846,27,0),2)</f>
        <v>0</v>
      </c>
      <c r="AC393" s="32">
        <f>ROUND(VLOOKUP($B393,'3.ข้อมูลงบทดลองปัจจุบัน'!$A$5:$CL$846,28,0),2)</f>
        <v>0</v>
      </c>
      <c r="AD393" s="32">
        <f>ROUND(VLOOKUP($B393,'3.ข้อมูลงบทดลองปัจจุบัน'!$A$5:$CL$846,29,0),2)</f>
        <v>0</v>
      </c>
      <c r="AE393" s="32">
        <f>ROUND(VLOOKUP($B393,'3.ข้อมูลงบทดลองปัจจุบัน'!$A$5:$CL$846,30,0),2)</f>
        <v>0</v>
      </c>
      <c r="AF393" s="32">
        <f>ROUND(VLOOKUP($B393,'3.ข้อมูลงบทดลองปัจจุบัน'!$A$5:$CL$846,31,0),2)</f>
        <v>0</v>
      </c>
      <c r="AG393" s="32">
        <f>ROUND(VLOOKUP($B393,'3.ข้อมูลงบทดลองปัจจุบัน'!$A$5:$CL$846,32,0),2)</f>
        <v>0</v>
      </c>
      <c r="AH393" s="32">
        <f>ROUND(VLOOKUP($B393,'3.ข้อมูลงบทดลองปัจจุบัน'!$A$5:$CL$846,33,0),2)</f>
        <v>0</v>
      </c>
      <c r="AI393" s="32">
        <f>ROUND(VLOOKUP($B393,'3.ข้อมูลงบทดลองปัจจุบัน'!$A$5:$CL$846,34,0),2)</f>
        <v>0</v>
      </c>
      <c r="AJ393" s="32">
        <f>ROUND(VLOOKUP($B393,'3.ข้อมูลงบทดลองปัจจุบัน'!$A$5:$CL$846,35,0),2)</f>
        <v>0</v>
      </c>
      <c r="AK393" s="32">
        <f>ROUND(VLOOKUP($B393,'3.ข้อมูลงบทดลองปัจจุบัน'!$A$5:$CL$846,36,0),2)</f>
        <v>0</v>
      </c>
      <c r="AL393" s="32">
        <f>ROUND(VLOOKUP($B393,'3.ข้อมูลงบทดลองปัจจุบัน'!$A$5:$CL$846,37,0),2)</f>
        <v>0</v>
      </c>
      <c r="AM393" s="32">
        <f>ROUND(VLOOKUP($B393,'3.ข้อมูลงบทดลองปัจจุบัน'!$A$5:$CL$846,38,0),2)</f>
        <v>0</v>
      </c>
      <c r="AN393" s="32">
        <f>ROUND(VLOOKUP($B393,'3.ข้อมูลงบทดลองปัจจุบัน'!$A$5:$CL$846,39,0),2)</f>
        <v>0</v>
      </c>
      <c r="AO393" s="32">
        <f>ROUND(VLOOKUP($B393,'3.ข้อมูลงบทดลองปัจจุบัน'!$A$5:$CL$846,40,0),2)</f>
        <v>0</v>
      </c>
      <c r="AP393" s="32">
        <f>ROUND(VLOOKUP($B393,'3.ข้อมูลงบทดลองปัจจุบัน'!$A$5:$CL$846,41,0),2)</f>
        <v>0</v>
      </c>
      <c r="AQ393" s="32">
        <f>ROUND(VLOOKUP($B393,'3.ข้อมูลงบทดลองปัจจุบัน'!$A$5:$CL$846,42,0),2)</f>
        <v>0</v>
      </c>
      <c r="AR393" s="32">
        <f>ROUND(VLOOKUP($B393,'3.ข้อมูลงบทดลองปัจจุบัน'!$A$5:$CL$846,43,0),2)</f>
        <v>0</v>
      </c>
      <c r="AS393" s="32">
        <f>ROUND(VLOOKUP($B393,'3.ข้อมูลงบทดลองปัจจุบัน'!$A$5:$CL$846,44,0),2)</f>
        <v>0</v>
      </c>
      <c r="AT393" s="32">
        <f>ROUND(VLOOKUP($B393,'3.ข้อมูลงบทดลองปัจจุบัน'!$A$5:$CL$846,45,0),2)</f>
        <v>0</v>
      </c>
      <c r="AU393" s="32">
        <f>ROUND(VLOOKUP($B393,'3.ข้อมูลงบทดลองปัจจุบัน'!$A$5:$CL$846,46,0),2)</f>
        <v>0</v>
      </c>
      <c r="AV393" s="32">
        <f>ROUND(VLOOKUP($B393,'3.ข้อมูลงบทดลองปัจจุบัน'!$A$5:$CL$846,47,0),2)</f>
        <v>0</v>
      </c>
      <c r="AW393" s="32">
        <f>ROUND(VLOOKUP($B393,'3.ข้อมูลงบทดลองปัจจุบัน'!$A$5:$CL$846,48,0),2)</f>
        <v>0</v>
      </c>
      <c r="AX393" s="32">
        <f>ROUND(VLOOKUP($B393,'3.ข้อมูลงบทดลองปัจจุบัน'!$A$5:$CL$846,49,0),2)</f>
        <v>0</v>
      </c>
      <c r="AY393" s="32">
        <f>ROUND(VLOOKUP($B393,'3.ข้อมูลงบทดลองปัจจุบัน'!$A$5:$CL$846,50,0),2)</f>
        <v>0</v>
      </c>
      <c r="AZ393" s="32">
        <f>ROUND(VLOOKUP($B393,'3.ข้อมูลงบทดลองปัจจุบัน'!$A$5:$CL$846,51,0),2)</f>
        <v>0</v>
      </c>
      <c r="BA393" s="32">
        <f>ROUND(VLOOKUP($B393,'3.ข้อมูลงบทดลองปัจจุบัน'!$A$5:$CL$846,52,0),2)</f>
        <v>0</v>
      </c>
      <c r="BB393" s="32">
        <f>ROUND(VLOOKUP($B393,'3.ข้อมูลงบทดลองปัจจุบัน'!$A$5:$CL$846,53,0),2)</f>
        <v>0</v>
      </c>
      <c r="BC393" s="32">
        <f>ROUND(VLOOKUP($B393,'3.ข้อมูลงบทดลองปัจจุบัน'!$A$5:$CL$846,54,0),2)</f>
        <v>0</v>
      </c>
      <c r="BD393" s="32">
        <f>ROUND(VLOOKUP($B393,'3.ข้อมูลงบทดลองปัจจุบัน'!$A$5:$CL$846,55,0),2)</f>
        <v>0</v>
      </c>
      <c r="BE393" s="32">
        <f>ROUND(VLOOKUP($B393,'3.ข้อมูลงบทดลองปัจจุบัน'!$A$5:$CL$846,56,0),2)</f>
        <v>0</v>
      </c>
      <c r="BF393" s="32">
        <f>ROUND(VLOOKUP($B393,'3.ข้อมูลงบทดลองปัจจุบัน'!$A$5:$CL$846,57,0),2)</f>
        <v>0</v>
      </c>
      <c r="BG393" s="32">
        <f>ROUND(VLOOKUP($B393,'3.ข้อมูลงบทดลองปัจจุบัน'!$A$5:$CL$846,58,0),2)</f>
        <v>0</v>
      </c>
      <c r="BH393" s="32">
        <f>ROUND(VLOOKUP($B393,'3.ข้อมูลงบทดลองปัจจุบัน'!$A$5:$CL$846,59,0),2)</f>
        <v>0</v>
      </c>
      <c r="BI393" s="32">
        <f>ROUND(VLOOKUP($B393,'3.ข้อมูลงบทดลองปัจจุบัน'!$A$5:$CL$846,60,0),2)</f>
        <v>0</v>
      </c>
      <c r="BJ393" s="32">
        <f>ROUND(VLOOKUP($B393,'3.ข้อมูลงบทดลองปัจจุบัน'!$A$5:$CL$846,61,0),2)</f>
        <v>0</v>
      </c>
      <c r="BK393" s="32">
        <f>ROUND(VLOOKUP($B393,'3.ข้อมูลงบทดลองปัจจุบัน'!$A$5:$CL$846,62,0),2)</f>
        <v>0</v>
      </c>
      <c r="BL393" s="32">
        <f>ROUND(VLOOKUP($B393,'3.ข้อมูลงบทดลองปัจจุบัน'!$A$5:$CL$846,63,0),2)</f>
        <v>0</v>
      </c>
      <c r="BM393" s="32">
        <f>ROUND(VLOOKUP($B393,'3.ข้อมูลงบทดลองปัจจุบัน'!$A$5:$CL$846,64,0),2)</f>
        <v>0</v>
      </c>
      <c r="BN393" s="32">
        <f>ROUND(VLOOKUP($B393,'3.ข้อมูลงบทดลองปัจจุบัน'!$A$5:$CL$846,65,0),2)</f>
        <v>0</v>
      </c>
      <c r="BO393" s="32">
        <f>ROUND(VLOOKUP($B393,'3.ข้อมูลงบทดลองปัจจุบัน'!$A$5:$CL$846,66,0),2)</f>
        <v>0</v>
      </c>
      <c r="BP393" s="32">
        <f>ROUND(VLOOKUP($B393,'3.ข้อมูลงบทดลองปัจจุบัน'!$A$5:$CL$846,67,0),2)</f>
        <v>0</v>
      </c>
      <c r="BQ393" s="32">
        <f>ROUND(VLOOKUP($B393,'3.ข้อมูลงบทดลองปัจจุบัน'!$A$5:$CL$846,68,0),2)</f>
        <v>0</v>
      </c>
      <c r="BR393" s="32">
        <f>ROUND(VLOOKUP($B393,'3.ข้อมูลงบทดลองปัจจุบัน'!$A$5:$CL$846,69,0),2)</f>
        <v>0</v>
      </c>
      <c r="BS393" s="32">
        <f>ROUND(VLOOKUP($B393,'3.ข้อมูลงบทดลองปัจจุบัน'!$A$5:$CL$846,70,0),2)</f>
        <v>0</v>
      </c>
      <c r="BT393" s="32">
        <f>ROUND(VLOOKUP($B393,'3.ข้อมูลงบทดลองปัจจุบัน'!$A$5:$CL$846,71,0),2)</f>
        <v>0</v>
      </c>
      <c r="BU393" s="32">
        <f>ROUND(VLOOKUP($B393,'3.ข้อมูลงบทดลองปัจจุบัน'!$A$5:$CL$846,72,0),2)</f>
        <v>0</v>
      </c>
      <c r="BV393" s="32">
        <f>ROUND(VLOOKUP($B393,'3.ข้อมูลงบทดลองปัจจุบัน'!$A$5:$CL$846,73,0),2)</f>
        <v>0</v>
      </c>
      <c r="BW393" s="32">
        <f>ROUND(VLOOKUP($B393,'3.ข้อมูลงบทดลองปัจจุบัน'!$A$5:$CL$846,74,0),2)</f>
        <v>0</v>
      </c>
      <c r="BX393" s="32">
        <f>ROUND(VLOOKUP($B393,'3.ข้อมูลงบทดลองปัจจุบัน'!$A$5:$CL$846,75,0),2)</f>
        <v>0</v>
      </c>
      <c r="BY393" s="32">
        <f>ROUND(VLOOKUP($B393,'3.ข้อมูลงบทดลองปัจจุบัน'!$A$5:$CL$846,76,0),2)</f>
        <v>0</v>
      </c>
      <c r="BZ393" s="32">
        <f>ROUND(VLOOKUP($B393,'3.ข้อมูลงบทดลองปัจจุบัน'!$A$5:$CL$846,77,0),2)</f>
        <v>0</v>
      </c>
      <c r="CA393" s="32">
        <f>ROUND(VLOOKUP($B393,'3.ข้อมูลงบทดลองปัจจุบัน'!$A$5:$CL$846,78,0),2)</f>
        <v>0</v>
      </c>
      <c r="CB393" s="32">
        <f>ROUND(VLOOKUP($B393,'3.ข้อมูลงบทดลองปัจจุบัน'!$A$5:$CL$846,79,0),2)</f>
        <v>0</v>
      </c>
      <c r="CC393" s="32">
        <f>ROUND(VLOOKUP($B393,'3.ข้อมูลงบทดลองปัจจุบัน'!$A$5:$CL$846,80,0),2)</f>
        <v>0</v>
      </c>
      <c r="CD393" s="32">
        <f>ROUND(VLOOKUP($B393,'3.ข้อมูลงบทดลองปัจจุบัน'!$A$5:$CL$846,81,0),2)</f>
        <v>0</v>
      </c>
      <c r="CE393" s="32">
        <f>ROUND(VLOOKUP($B393,'3.ข้อมูลงบทดลองปัจจุบัน'!$A$5:$CL$846,82,0),2)</f>
        <v>0</v>
      </c>
      <c r="CF393" s="32">
        <f>ROUND(VLOOKUP($B393,'3.ข้อมูลงบทดลองปัจจุบัน'!$A$5:$CL$846,83,0),2)</f>
        <v>0</v>
      </c>
      <c r="CG393" s="32">
        <f>ROUND(VLOOKUP($B393,'3.ข้อมูลงบทดลองปัจจุบัน'!$A$5:$CL$846,84,0),2)</f>
        <v>0</v>
      </c>
      <c r="CH393" s="32">
        <f>ROUND(VLOOKUP($B393,'3.ข้อมูลงบทดลองปัจจุบัน'!$A$5:$CL$846,85,0),2)</f>
        <v>0</v>
      </c>
      <c r="CI393" s="32">
        <f>ROUND(VLOOKUP($B393,'3.ข้อมูลงบทดลองปัจจุบัน'!$A$5:$CL$846,86,0),2)</f>
        <v>0</v>
      </c>
      <c r="CJ393" s="32">
        <f>ROUND(VLOOKUP($B393,'3.ข้อมูลงบทดลองปัจจุบัน'!$A$5:$CL$846,87,0),2)</f>
        <v>0</v>
      </c>
      <c r="CK393" s="32">
        <f>ROUND(VLOOKUP($B393,'3.ข้อมูลงบทดลองปัจจุบัน'!$A$5:$CL$846,88,0),2)</f>
        <v>0</v>
      </c>
      <c r="CL393" s="32">
        <f>ROUND(VLOOKUP($B393,'3.ข้อมูลงบทดลองปัจจุบัน'!$A$5:$CL$846,89,0),2)</f>
        <v>0</v>
      </c>
      <c r="CM393" s="32">
        <f>ROUND(VLOOKUP($B393,'3.ข้อมูลงบทดลองปัจจุบัน'!$A$5:$CL$846,90,0),2)</f>
        <v>0</v>
      </c>
    </row>
    <row r="394" spans="1:91" x14ac:dyDescent="0.7">
      <c r="A394" s="118" t="s">
        <v>2332</v>
      </c>
      <c r="B394" s="101" t="s">
        <v>2142</v>
      </c>
      <c r="C394" s="100" t="s">
        <v>838</v>
      </c>
      <c r="D394" s="32">
        <f>ROUND(VLOOKUP($B394,'3.ข้อมูลงบทดลองปัจจุบัน'!$A$5:$CL$846,3,0),2)</f>
        <v>0</v>
      </c>
      <c r="E394" s="32">
        <f>ROUND(VLOOKUP($B394,'3.ข้อมูลงบทดลองปัจจุบัน'!$A$5:$CL$846,4,0),2)</f>
        <v>0</v>
      </c>
      <c r="F394" s="32">
        <f>ROUND(VLOOKUP($B394,'3.ข้อมูลงบทดลองปัจจุบัน'!$A$5:$CL$846,5,0),2)</f>
        <v>0</v>
      </c>
      <c r="G394" s="32">
        <f>ROUND(VLOOKUP($B394,'3.ข้อมูลงบทดลองปัจจุบัน'!$A$5:$CL$846,6,0),2)</f>
        <v>0</v>
      </c>
      <c r="H394" s="32">
        <f>ROUND(VLOOKUP($B394,'3.ข้อมูลงบทดลองปัจจุบัน'!$A$5:$CL$846,7,0),2)</f>
        <v>0</v>
      </c>
      <c r="I394" s="32">
        <f>ROUND(VLOOKUP($B394,'3.ข้อมูลงบทดลองปัจจุบัน'!$A$5:$CL$846,8,0),2)</f>
        <v>0</v>
      </c>
      <c r="J394" s="32">
        <f>ROUND(VLOOKUP($B394,'3.ข้อมูลงบทดลองปัจจุบัน'!$A$5:$CL$846,9,0),2)</f>
        <v>0</v>
      </c>
      <c r="K394" s="32">
        <f>ROUND(VLOOKUP($B394,'3.ข้อมูลงบทดลองปัจจุบัน'!$A$5:$CL$846,10,0),2)</f>
        <v>0</v>
      </c>
      <c r="L394" s="32">
        <f>ROUND(VLOOKUP($B394,'3.ข้อมูลงบทดลองปัจจุบัน'!$A$5:$CL$846,11,0),2)</f>
        <v>0</v>
      </c>
      <c r="M394" s="32">
        <f>ROUND(VLOOKUP($B394,'3.ข้อมูลงบทดลองปัจจุบัน'!$A$5:$CL$846,12,0),2)</f>
        <v>0</v>
      </c>
      <c r="N394" s="32">
        <f>ROUND(VLOOKUP($B394,'3.ข้อมูลงบทดลองปัจจุบัน'!$A$5:$CL$846,13,0),2)</f>
        <v>0</v>
      </c>
      <c r="O394" s="32">
        <f>ROUND(VLOOKUP($B394,'3.ข้อมูลงบทดลองปัจจุบัน'!$A$5:$CL$846,14,0),2)</f>
        <v>0</v>
      </c>
      <c r="P394" s="32">
        <f>ROUND(VLOOKUP($B394,'3.ข้อมูลงบทดลองปัจจุบัน'!$A$5:$CL$846,15,0),2)</f>
        <v>0</v>
      </c>
      <c r="Q394" s="32">
        <f>ROUND(VLOOKUP($B394,'3.ข้อมูลงบทดลองปัจจุบัน'!$A$5:$CL$846,16,0),2)</f>
        <v>0</v>
      </c>
      <c r="R394" s="32">
        <f>ROUND(VLOOKUP($B394,'3.ข้อมูลงบทดลองปัจจุบัน'!$A$5:$CL$846,17,0),2)</f>
        <v>0</v>
      </c>
      <c r="S394" s="32">
        <f>ROUND(VLOOKUP($B394,'3.ข้อมูลงบทดลองปัจจุบัน'!$A$5:$CL$846,18,0),2)</f>
        <v>0</v>
      </c>
      <c r="T394" s="32">
        <f>ROUND(VLOOKUP($B394,'3.ข้อมูลงบทดลองปัจจุบัน'!$A$5:$CL$846,19,0),2)</f>
        <v>0</v>
      </c>
      <c r="U394" s="32">
        <f>ROUND(VLOOKUP($B394,'3.ข้อมูลงบทดลองปัจจุบัน'!$A$5:$CL$846,20,0),2)</f>
        <v>0</v>
      </c>
      <c r="V394" s="32">
        <f>ROUND(VLOOKUP($B394,'3.ข้อมูลงบทดลองปัจจุบัน'!$A$5:$CL$846,21,0),2)</f>
        <v>0</v>
      </c>
      <c r="W394" s="32">
        <f>ROUND(VLOOKUP($B394,'3.ข้อมูลงบทดลองปัจจุบัน'!$A$5:$CL$846,22,0),2)</f>
        <v>0</v>
      </c>
      <c r="X394" s="32">
        <f>ROUND(VLOOKUP($B394,'3.ข้อมูลงบทดลองปัจจุบัน'!$A$5:$CL$846,23,0),2)</f>
        <v>0</v>
      </c>
      <c r="Y394" s="32">
        <f>ROUND(VLOOKUP($B394,'3.ข้อมูลงบทดลองปัจจุบัน'!$A$5:$CL$846,24,0),2)</f>
        <v>0</v>
      </c>
      <c r="Z394" s="32">
        <f>ROUND(VLOOKUP($B394,'3.ข้อมูลงบทดลองปัจจุบัน'!$A$5:$CL$846,25,0),2)</f>
        <v>0</v>
      </c>
      <c r="AA394" s="32">
        <f>ROUND(VLOOKUP($B394,'3.ข้อมูลงบทดลองปัจจุบัน'!$A$5:$CL$846,26,0),2)</f>
        <v>0</v>
      </c>
      <c r="AB394" s="32">
        <f>ROUND(VLOOKUP($B394,'3.ข้อมูลงบทดลองปัจจุบัน'!$A$5:$CL$846,27,0),2)</f>
        <v>0</v>
      </c>
      <c r="AC394" s="32">
        <f>ROUND(VLOOKUP($B394,'3.ข้อมูลงบทดลองปัจจุบัน'!$A$5:$CL$846,28,0),2)</f>
        <v>0</v>
      </c>
      <c r="AD394" s="32">
        <f>ROUND(VLOOKUP($B394,'3.ข้อมูลงบทดลองปัจจุบัน'!$A$5:$CL$846,29,0),2)</f>
        <v>0</v>
      </c>
      <c r="AE394" s="32">
        <f>ROUND(VLOOKUP($B394,'3.ข้อมูลงบทดลองปัจจุบัน'!$A$5:$CL$846,30,0),2)</f>
        <v>0</v>
      </c>
      <c r="AF394" s="32">
        <f>ROUND(VLOOKUP($B394,'3.ข้อมูลงบทดลองปัจจุบัน'!$A$5:$CL$846,31,0),2)</f>
        <v>0</v>
      </c>
      <c r="AG394" s="32">
        <f>ROUND(VLOOKUP($B394,'3.ข้อมูลงบทดลองปัจจุบัน'!$A$5:$CL$846,32,0),2)</f>
        <v>0</v>
      </c>
      <c r="AH394" s="32">
        <f>ROUND(VLOOKUP($B394,'3.ข้อมูลงบทดลองปัจจุบัน'!$A$5:$CL$846,33,0),2)</f>
        <v>0</v>
      </c>
      <c r="AI394" s="32">
        <f>ROUND(VLOOKUP($B394,'3.ข้อมูลงบทดลองปัจจุบัน'!$A$5:$CL$846,34,0),2)</f>
        <v>0</v>
      </c>
      <c r="AJ394" s="32">
        <f>ROUND(VLOOKUP($B394,'3.ข้อมูลงบทดลองปัจจุบัน'!$A$5:$CL$846,35,0),2)</f>
        <v>0</v>
      </c>
      <c r="AK394" s="32">
        <f>ROUND(VLOOKUP($B394,'3.ข้อมูลงบทดลองปัจจุบัน'!$A$5:$CL$846,36,0),2)</f>
        <v>0</v>
      </c>
      <c r="AL394" s="32">
        <f>ROUND(VLOOKUP($B394,'3.ข้อมูลงบทดลองปัจจุบัน'!$A$5:$CL$846,37,0),2)</f>
        <v>0</v>
      </c>
      <c r="AM394" s="32">
        <f>ROUND(VLOOKUP($B394,'3.ข้อมูลงบทดลองปัจจุบัน'!$A$5:$CL$846,38,0),2)</f>
        <v>0</v>
      </c>
      <c r="AN394" s="32">
        <f>ROUND(VLOOKUP($B394,'3.ข้อมูลงบทดลองปัจจุบัน'!$A$5:$CL$846,39,0),2)</f>
        <v>0</v>
      </c>
      <c r="AO394" s="32">
        <f>ROUND(VLOOKUP($B394,'3.ข้อมูลงบทดลองปัจจุบัน'!$A$5:$CL$846,40,0),2)</f>
        <v>0</v>
      </c>
      <c r="AP394" s="32">
        <f>ROUND(VLOOKUP($B394,'3.ข้อมูลงบทดลองปัจจุบัน'!$A$5:$CL$846,41,0),2)</f>
        <v>0</v>
      </c>
      <c r="AQ394" s="32">
        <f>ROUND(VLOOKUP($B394,'3.ข้อมูลงบทดลองปัจจุบัน'!$A$5:$CL$846,42,0),2)</f>
        <v>0</v>
      </c>
      <c r="AR394" s="32">
        <f>ROUND(VLOOKUP($B394,'3.ข้อมูลงบทดลองปัจจุบัน'!$A$5:$CL$846,43,0),2)</f>
        <v>0</v>
      </c>
      <c r="AS394" s="32">
        <f>ROUND(VLOOKUP($B394,'3.ข้อมูลงบทดลองปัจจุบัน'!$A$5:$CL$846,44,0),2)</f>
        <v>0</v>
      </c>
      <c r="AT394" s="32">
        <f>ROUND(VLOOKUP($B394,'3.ข้อมูลงบทดลองปัจจุบัน'!$A$5:$CL$846,45,0),2)</f>
        <v>0</v>
      </c>
      <c r="AU394" s="32">
        <f>ROUND(VLOOKUP($B394,'3.ข้อมูลงบทดลองปัจจุบัน'!$A$5:$CL$846,46,0),2)</f>
        <v>0</v>
      </c>
      <c r="AV394" s="32">
        <f>ROUND(VLOOKUP($B394,'3.ข้อมูลงบทดลองปัจจุบัน'!$A$5:$CL$846,47,0),2)</f>
        <v>0</v>
      </c>
      <c r="AW394" s="32">
        <f>ROUND(VLOOKUP($B394,'3.ข้อมูลงบทดลองปัจจุบัน'!$A$5:$CL$846,48,0),2)</f>
        <v>0</v>
      </c>
      <c r="AX394" s="32">
        <f>ROUND(VLOOKUP($B394,'3.ข้อมูลงบทดลองปัจจุบัน'!$A$5:$CL$846,49,0),2)</f>
        <v>0</v>
      </c>
      <c r="AY394" s="32">
        <f>ROUND(VLOOKUP($B394,'3.ข้อมูลงบทดลองปัจจุบัน'!$A$5:$CL$846,50,0),2)</f>
        <v>0</v>
      </c>
      <c r="AZ394" s="32">
        <f>ROUND(VLOOKUP($B394,'3.ข้อมูลงบทดลองปัจจุบัน'!$A$5:$CL$846,51,0),2)</f>
        <v>0</v>
      </c>
      <c r="BA394" s="32">
        <f>ROUND(VLOOKUP($B394,'3.ข้อมูลงบทดลองปัจจุบัน'!$A$5:$CL$846,52,0),2)</f>
        <v>0</v>
      </c>
      <c r="BB394" s="32">
        <f>ROUND(VLOOKUP($B394,'3.ข้อมูลงบทดลองปัจจุบัน'!$A$5:$CL$846,53,0),2)</f>
        <v>0</v>
      </c>
      <c r="BC394" s="32">
        <f>ROUND(VLOOKUP($B394,'3.ข้อมูลงบทดลองปัจจุบัน'!$A$5:$CL$846,54,0),2)</f>
        <v>0</v>
      </c>
      <c r="BD394" s="32">
        <f>ROUND(VLOOKUP($B394,'3.ข้อมูลงบทดลองปัจจุบัน'!$A$5:$CL$846,55,0),2)</f>
        <v>0</v>
      </c>
      <c r="BE394" s="32">
        <f>ROUND(VLOOKUP($B394,'3.ข้อมูลงบทดลองปัจจุบัน'!$A$5:$CL$846,56,0),2)</f>
        <v>0</v>
      </c>
      <c r="BF394" s="32">
        <f>ROUND(VLOOKUP($B394,'3.ข้อมูลงบทดลองปัจจุบัน'!$A$5:$CL$846,57,0),2)</f>
        <v>0</v>
      </c>
      <c r="BG394" s="32">
        <f>ROUND(VLOOKUP($B394,'3.ข้อมูลงบทดลองปัจจุบัน'!$A$5:$CL$846,58,0),2)</f>
        <v>0</v>
      </c>
      <c r="BH394" s="32">
        <f>ROUND(VLOOKUP($B394,'3.ข้อมูลงบทดลองปัจจุบัน'!$A$5:$CL$846,59,0),2)</f>
        <v>0</v>
      </c>
      <c r="BI394" s="32">
        <f>ROUND(VLOOKUP($B394,'3.ข้อมูลงบทดลองปัจจุบัน'!$A$5:$CL$846,60,0),2)</f>
        <v>0</v>
      </c>
      <c r="BJ394" s="32">
        <f>ROUND(VLOOKUP($B394,'3.ข้อมูลงบทดลองปัจจุบัน'!$A$5:$CL$846,61,0),2)</f>
        <v>0</v>
      </c>
      <c r="BK394" s="32">
        <f>ROUND(VLOOKUP($B394,'3.ข้อมูลงบทดลองปัจจุบัน'!$A$5:$CL$846,62,0),2)</f>
        <v>0</v>
      </c>
      <c r="BL394" s="32">
        <f>ROUND(VLOOKUP($B394,'3.ข้อมูลงบทดลองปัจจุบัน'!$A$5:$CL$846,63,0),2)</f>
        <v>0</v>
      </c>
      <c r="BM394" s="32">
        <f>ROUND(VLOOKUP($B394,'3.ข้อมูลงบทดลองปัจจุบัน'!$A$5:$CL$846,64,0),2)</f>
        <v>0</v>
      </c>
      <c r="BN394" s="32">
        <f>ROUND(VLOOKUP($B394,'3.ข้อมูลงบทดลองปัจจุบัน'!$A$5:$CL$846,65,0),2)</f>
        <v>0</v>
      </c>
      <c r="BO394" s="32">
        <f>ROUND(VLOOKUP($B394,'3.ข้อมูลงบทดลองปัจจุบัน'!$A$5:$CL$846,66,0),2)</f>
        <v>0</v>
      </c>
      <c r="BP394" s="32">
        <f>ROUND(VLOOKUP($B394,'3.ข้อมูลงบทดลองปัจจุบัน'!$A$5:$CL$846,67,0),2)</f>
        <v>0</v>
      </c>
      <c r="BQ394" s="32">
        <f>ROUND(VLOOKUP($B394,'3.ข้อมูลงบทดลองปัจจุบัน'!$A$5:$CL$846,68,0),2)</f>
        <v>0</v>
      </c>
      <c r="BR394" s="32">
        <f>ROUND(VLOOKUP($B394,'3.ข้อมูลงบทดลองปัจจุบัน'!$A$5:$CL$846,69,0),2)</f>
        <v>0</v>
      </c>
      <c r="BS394" s="32">
        <f>ROUND(VLOOKUP($B394,'3.ข้อมูลงบทดลองปัจจุบัน'!$A$5:$CL$846,70,0),2)</f>
        <v>0</v>
      </c>
      <c r="BT394" s="32">
        <f>ROUND(VLOOKUP($B394,'3.ข้อมูลงบทดลองปัจจุบัน'!$A$5:$CL$846,71,0),2)</f>
        <v>0</v>
      </c>
      <c r="BU394" s="32">
        <f>ROUND(VLOOKUP($B394,'3.ข้อมูลงบทดลองปัจจุบัน'!$A$5:$CL$846,72,0),2)</f>
        <v>0</v>
      </c>
      <c r="BV394" s="32">
        <f>ROUND(VLOOKUP($B394,'3.ข้อมูลงบทดลองปัจจุบัน'!$A$5:$CL$846,73,0),2)</f>
        <v>0</v>
      </c>
      <c r="BW394" s="32">
        <f>ROUND(VLOOKUP($B394,'3.ข้อมูลงบทดลองปัจจุบัน'!$A$5:$CL$846,74,0),2)</f>
        <v>0</v>
      </c>
      <c r="BX394" s="32">
        <f>ROUND(VLOOKUP($B394,'3.ข้อมูลงบทดลองปัจจุบัน'!$A$5:$CL$846,75,0),2)</f>
        <v>0</v>
      </c>
      <c r="BY394" s="32">
        <f>ROUND(VLOOKUP($B394,'3.ข้อมูลงบทดลองปัจจุบัน'!$A$5:$CL$846,76,0),2)</f>
        <v>0</v>
      </c>
      <c r="BZ394" s="32">
        <f>ROUND(VLOOKUP($B394,'3.ข้อมูลงบทดลองปัจจุบัน'!$A$5:$CL$846,77,0),2)</f>
        <v>0</v>
      </c>
      <c r="CA394" s="32">
        <f>ROUND(VLOOKUP($B394,'3.ข้อมูลงบทดลองปัจจุบัน'!$A$5:$CL$846,78,0),2)</f>
        <v>0</v>
      </c>
      <c r="CB394" s="32">
        <f>ROUND(VLOOKUP($B394,'3.ข้อมูลงบทดลองปัจจุบัน'!$A$5:$CL$846,79,0),2)</f>
        <v>0</v>
      </c>
      <c r="CC394" s="32">
        <f>ROUND(VLOOKUP($B394,'3.ข้อมูลงบทดลองปัจจุบัน'!$A$5:$CL$846,80,0),2)</f>
        <v>0</v>
      </c>
      <c r="CD394" s="32">
        <f>ROUND(VLOOKUP($B394,'3.ข้อมูลงบทดลองปัจจุบัน'!$A$5:$CL$846,81,0),2)</f>
        <v>0</v>
      </c>
      <c r="CE394" s="32">
        <f>ROUND(VLOOKUP($B394,'3.ข้อมูลงบทดลองปัจจุบัน'!$A$5:$CL$846,82,0),2)</f>
        <v>0</v>
      </c>
      <c r="CF394" s="32">
        <f>ROUND(VLOOKUP($B394,'3.ข้อมูลงบทดลองปัจจุบัน'!$A$5:$CL$846,83,0),2)</f>
        <v>0</v>
      </c>
      <c r="CG394" s="32">
        <f>ROUND(VLOOKUP($B394,'3.ข้อมูลงบทดลองปัจจุบัน'!$A$5:$CL$846,84,0),2)</f>
        <v>0</v>
      </c>
      <c r="CH394" s="32">
        <f>ROUND(VLOOKUP($B394,'3.ข้อมูลงบทดลองปัจจุบัน'!$A$5:$CL$846,85,0),2)</f>
        <v>0</v>
      </c>
      <c r="CI394" s="32">
        <f>ROUND(VLOOKUP($B394,'3.ข้อมูลงบทดลองปัจจุบัน'!$A$5:$CL$846,86,0),2)</f>
        <v>0</v>
      </c>
      <c r="CJ394" s="32">
        <f>ROUND(VLOOKUP($B394,'3.ข้อมูลงบทดลองปัจจุบัน'!$A$5:$CL$846,87,0),2)</f>
        <v>0</v>
      </c>
      <c r="CK394" s="32">
        <f>ROUND(VLOOKUP($B394,'3.ข้อมูลงบทดลองปัจจุบัน'!$A$5:$CL$846,88,0),2)</f>
        <v>0</v>
      </c>
      <c r="CL394" s="32">
        <f>ROUND(VLOOKUP($B394,'3.ข้อมูลงบทดลองปัจจุบัน'!$A$5:$CL$846,89,0),2)</f>
        <v>0</v>
      </c>
      <c r="CM394" s="32">
        <f>ROUND(VLOOKUP($B394,'3.ข้อมูลงบทดลองปัจจุบัน'!$A$5:$CL$846,90,0),2)</f>
        <v>0</v>
      </c>
    </row>
    <row r="395" spans="1:91" x14ac:dyDescent="0.7">
      <c r="A395" s="118" t="s">
        <v>2332</v>
      </c>
      <c r="B395" s="101" t="s">
        <v>2143</v>
      </c>
      <c r="C395" s="100" t="s">
        <v>839</v>
      </c>
      <c r="D395" s="32">
        <f>ROUND(VLOOKUP($B395,'3.ข้อมูลงบทดลองปัจจุบัน'!$A$5:$CL$846,3,0),2)</f>
        <v>150770.81</v>
      </c>
      <c r="E395" s="32">
        <f>ROUND(VLOOKUP($B395,'3.ข้อมูลงบทดลองปัจจุบัน'!$A$5:$CL$846,4,0),2)</f>
        <v>0</v>
      </c>
      <c r="F395" s="32">
        <f>ROUND(VLOOKUP($B395,'3.ข้อมูลงบทดลองปัจจุบัน'!$A$5:$CL$846,5,0),2)</f>
        <v>0</v>
      </c>
      <c r="G395" s="32">
        <f>ROUND(VLOOKUP($B395,'3.ข้อมูลงบทดลองปัจจุบัน'!$A$5:$CL$846,6,0),2)</f>
        <v>0</v>
      </c>
      <c r="H395" s="32">
        <f>ROUND(VLOOKUP($B395,'3.ข้อมูลงบทดลองปัจจุบัน'!$A$5:$CL$846,7,0),2)</f>
        <v>0</v>
      </c>
      <c r="I395" s="32">
        <f>ROUND(VLOOKUP($B395,'3.ข้อมูลงบทดลองปัจจุบัน'!$A$5:$CL$846,8,0),2)</f>
        <v>0</v>
      </c>
      <c r="J395" s="32">
        <f>ROUND(VLOOKUP($B395,'3.ข้อมูลงบทดลองปัจจุบัน'!$A$5:$CL$846,9,0),2)</f>
        <v>0</v>
      </c>
      <c r="K395" s="32">
        <f>ROUND(VLOOKUP($B395,'3.ข้อมูลงบทดลองปัจจุบัน'!$A$5:$CL$846,10,0),2)</f>
        <v>0</v>
      </c>
      <c r="L395" s="32">
        <f>ROUND(VLOOKUP($B395,'3.ข้อมูลงบทดลองปัจจุบัน'!$A$5:$CL$846,11,0),2)</f>
        <v>0</v>
      </c>
      <c r="M395" s="32">
        <f>ROUND(VLOOKUP($B395,'3.ข้อมูลงบทดลองปัจจุบัน'!$A$5:$CL$846,12,0),2)</f>
        <v>0</v>
      </c>
      <c r="N395" s="32">
        <f>ROUND(VLOOKUP($B395,'3.ข้อมูลงบทดลองปัจจุบัน'!$A$5:$CL$846,13,0),2)</f>
        <v>0</v>
      </c>
      <c r="O395" s="32">
        <f>ROUND(VLOOKUP($B395,'3.ข้อมูลงบทดลองปัจจุบัน'!$A$5:$CL$846,14,0),2)</f>
        <v>0</v>
      </c>
      <c r="P395" s="32">
        <f>ROUND(VLOOKUP($B395,'3.ข้อมูลงบทดลองปัจจุบัน'!$A$5:$CL$846,15,0),2)</f>
        <v>79269</v>
      </c>
      <c r="Q395" s="32">
        <f>ROUND(VLOOKUP($B395,'3.ข้อมูลงบทดลองปัจจุบัน'!$A$5:$CL$846,16,0),2)</f>
        <v>0</v>
      </c>
      <c r="R395" s="32">
        <f>ROUND(VLOOKUP($B395,'3.ข้อมูลงบทดลองปัจจุบัน'!$A$5:$CL$846,17,0),2)</f>
        <v>0</v>
      </c>
      <c r="S395" s="32">
        <f>ROUND(VLOOKUP($B395,'3.ข้อมูลงบทดลองปัจจุบัน'!$A$5:$CL$846,18,0),2)</f>
        <v>3215.04</v>
      </c>
      <c r="T395" s="32">
        <f>ROUND(VLOOKUP($B395,'3.ข้อมูลงบทดลองปัจจุบัน'!$A$5:$CL$846,19,0),2)</f>
        <v>0</v>
      </c>
      <c r="U395" s="32">
        <f>ROUND(VLOOKUP($B395,'3.ข้อมูลงบทดลองปัจจุบัน'!$A$5:$CL$846,20,0),2)</f>
        <v>0</v>
      </c>
      <c r="V395" s="32">
        <f>ROUND(VLOOKUP($B395,'3.ข้อมูลงบทดลองปัจจุบัน'!$A$5:$CL$846,21,0),2)</f>
        <v>0</v>
      </c>
      <c r="W395" s="32">
        <f>ROUND(VLOOKUP($B395,'3.ข้อมูลงบทดลองปัจจุบัน'!$A$5:$CL$846,22,0),2)</f>
        <v>0</v>
      </c>
      <c r="X395" s="32">
        <f>ROUND(VLOOKUP($B395,'3.ข้อมูลงบทดลองปัจจุบัน'!$A$5:$CL$846,23,0),2)</f>
        <v>148524.89000000001</v>
      </c>
      <c r="Y395" s="32">
        <f>ROUND(VLOOKUP($B395,'3.ข้อมูลงบทดลองปัจจุบัน'!$A$5:$CL$846,24,0),2)</f>
        <v>0</v>
      </c>
      <c r="Z395" s="32">
        <f>ROUND(VLOOKUP($B395,'3.ข้อมูลงบทดลองปัจจุบัน'!$A$5:$CL$846,25,0),2)</f>
        <v>0</v>
      </c>
      <c r="AA395" s="32">
        <f>ROUND(VLOOKUP($B395,'3.ข้อมูลงบทดลองปัจจุบัน'!$A$5:$CL$846,26,0),2)</f>
        <v>0</v>
      </c>
      <c r="AB395" s="32">
        <f>ROUND(VLOOKUP($B395,'3.ข้อมูลงบทดลองปัจจุบัน'!$A$5:$CL$846,27,0),2)</f>
        <v>0</v>
      </c>
      <c r="AC395" s="32">
        <f>ROUND(VLOOKUP($B395,'3.ข้อมูลงบทดลองปัจจุบัน'!$A$5:$CL$846,28,0),2)</f>
        <v>0</v>
      </c>
      <c r="AD395" s="32">
        <f>ROUND(VLOOKUP($B395,'3.ข้อมูลงบทดลองปัจจุบัน'!$A$5:$CL$846,29,0),2)</f>
        <v>0</v>
      </c>
      <c r="AE395" s="32">
        <f>ROUND(VLOOKUP($B395,'3.ข้อมูลงบทดลองปัจจุบัน'!$A$5:$CL$846,30,0),2)</f>
        <v>0</v>
      </c>
      <c r="AF395" s="32">
        <f>ROUND(VLOOKUP($B395,'3.ข้อมูลงบทดลองปัจจุบัน'!$A$5:$CL$846,31,0),2)</f>
        <v>0</v>
      </c>
      <c r="AG395" s="32">
        <f>ROUND(VLOOKUP($B395,'3.ข้อมูลงบทดลองปัจจุบัน'!$A$5:$CL$846,32,0),2)</f>
        <v>0</v>
      </c>
      <c r="AH395" s="32">
        <f>ROUND(VLOOKUP($B395,'3.ข้อมูลงบทดลองปัจจุบัน'!$A$5:$CL$846,33,0),2)</f>
        <v>0</v>
      </c>
      <c r="AI395" s="32">
        <f>ROUND(VLOOKUP($B395,'3.ข้อมูลงบทดลองปัจจุบัน'!$A$5:$CL$846,34,0),2)</f>
        <v>3784.6</v>
      </c>
      <c r="AJ395" s="32">
        <f>ROUND(VLOOKUP($B395,'3.ข้อมูลงบทดลองปัจจุบัน'!$A$5:$CL$846,35,0),2)</f>
        <v>0</v>
      </c>
      <c r="AK395" s="32">
        <f>ROUND(VLOOKUP($B395,'3.ข้อมูลงบทดลองปัจจุบัน'!$A$5:$CL$846,36,0),2)</f>
        <v>0</v>
      </c>
      <c r="AL395" s="32">
        <f>ROUND(VLOOKUP($B395,'3.ข้อมูลงบทดลองปัจจุบัน'!$A$5:$CL$846,37,0),2)</f>
        <v>91094.48</v>
      </c>
      <c r="AM395" s="32">
        <f>ROUND(VLOOKUP($B395,'3.ข้อมูลงบทดลองปัจจุบัน'!$A$5:$CL$846,38,0),2)</f>
        <v>0</v>
      </c>
      <c r="AN395" s="32">
        <f>ROUND(VLOOKUP($B395,'3.ข้อมูลงบทดลองปัจจุบัน'!$A$5:$CL$846,39,0),2)</f>
        <v>0</v>
      </c>
      <c r="AO395" s="32">
        <f>ROUND(VLOOKUP($B395,'3.ข้อมูลงบทดลองปัจจุบัน'!$A$5:$CL$846,40,0),2)</f>
        <v>0</v>
      </c>
      <c r="AP395" s="32">
        <f>ROUND(VLOOKUP($B395,'3.ข้อมูลงบทดลองปัจจุบัน'!$A$5:$CL$846,41,0),2)</f>
        <v>0</v>
      </c>
      <c r="AQ395" s="32">
        <f>ROUND(VLOOKUP($B395,'3.ข้อมูลงบทดลองปัจจุบัน'!$A$5:$CL$846,42,0),2)</f>
        <v>0</v>
      </c>
      <c r="AR395" s="32">
        <f>ROUND(VLOOKUP($B395,'3.ข้อมูลงบทดลองปัจจุบัน'!$A$5:$CL$846,43,0),2)</f>
        <v>0</v>
      </c>
      <c r="AS395" s="32">
        <f>ROUND(VLOOKUP($B395,'3.ข้อมูลงบทดลองปัจจุบัน'!$A$5:$CL$846,44,0),2)</f>
        <v>0</v>
      </c>
      <c r="AT395" s="32">
        <f>ROUND(VLOOKUP($B395,'3.ข้อมูลงบทดลองปัจจุบัน'!$A$5:$CL$846,45,0),2)</f>
        <v>0</v>
      </c>
      <c r="AU395" s="32">
        <f>ROUND(VLOOKUP($B395,'3.ข้อมูลงบทดลองปัจจุบัน'!$A$5:$CL$846,46,0),2)</f>
        <v>0</v>
      </c>
      <c r="AV395" s="32">
        <f>ROUND(VLOOKUP($B395,'3.ข้อมูลงบทดลองปัจจุบัน'!$A$5:$CL$846,47,0),2)</f>
        <v>0</v>
      </c>
      <c r="AW395" s="32">
        <f>ROUND(VLOOKUP($B395,'3.ข้อมูลงบทดลองปัจจุบัน'!$A$5:$CL$846,48,0),2)</f>
        <v>0</v>
      </c>
      <c r="AX395" s="32">
        <f>ROUND(VLOOKUP($B395,'3.ข้อมูลงบทดลองปัจจุบัน'!$A$5:$CL$846,49,0),2)</f>
        <v>0</v>
      </c>
      <c r="AY395" s="32">
        <f>ROUND(VLOOKUP($B395,'3.ข้อมูลงบทดลองปัจจุบัน'!$A$5:$CL$846,50,0),2)</f>
        <v>0</v>
      </c>
      <c r="AZ395" s="32">
        <f>ROUND(VLOOKUP($B395,'3.ข้อมูลงบทดลองปัจจุบัน'!$A$5:$CL$846,51,0),2)</f>
        <v>0</v>
      </c>
      <c r="BA395" s="32">
        <f>ROUND(VLOOKUP($B395,'3.ข้อมูลงบทดลองปัจจุบัน'!$A$5:$CL$846,52,0),2)</f>
        <v>0</v>
      </c>
      <c r="BB395" s="32">
        <f>ROUND(VLOOKUP($B395,'3.ข้อมูลงบทดลองปัจจุบัน'!$A$5:$CL$846,53,0),2)</f>
        <v>37180.400000000001</v>
      </c>
      <c r="BC395" s="32">
        <f>ROUND(VLOOKUP($B395,'3.ข้อมูลงบทดลองปัจจุบัน'!$A$5:$CL$846,54,0),2)</f>
        <v>0</v>
      </c>
      <c r="BD395" s="32">
        <f>ROUND(VLOOKUP($B395,'3.ข้อมูลงบทดลองปัจจุบัน'!$A$5:$CL$846,55,0),2)</f>
        <v>49459.8</v>
      </c>
      <c r="BE395" s="32">
        <f>ROUND(VLOOKUP($B395,'3.ข้อมูลงบทดลองปัจจุบัน'!$A$5:$CL$846,56,0),2)</f>
        <v>5782.8</v>
      </c>
      <c r="BF395" s="32">
        <f>ROUND(VLOOKUP($B395,'3.ข้อมูลงบทดลองปัจจุบัน'!$A$5:$CL$846,57,0),2)</f>
        <v>0</v>
      </c>
      <c r="BG395" s="32">
        <f>ROUND(VLOOKUP($B395,'3.ข้อมูลงบทดลองปัจจุบัน'!$A$5:$CL$846,58,0),2)</f>
        <v>0</v>
      </c>
      <c r="BH395" s="32">
        <f>ROUND(VLOOKUP($B395,'3.ข้อมูลงบทดลองปัจจุบัน'!$A$5:$CL$846,59,0),2)</f>
        <v>86029.52</v>
      </c>
      <c r="BI395" s="32">
        <f>ROUND(VLOOKUP($B395,'3.ข้อมูลงบทดลองปัจจุบัน'!$A$5:$CL$846,60,0),2)</f>
        <v>0</v>
      </c>
      <c r="BJ395" s="32">
        <f>ROUND(VLOOKUP($B395,'3.ข้อมูลงบทดลองปัจจุบัน'!$A$5:$CL$846,61,0),2)</f>
        <v>0</v>
      </c>
      <c r="BK395" s="32">
        <f>ROUND(VLOOKUP($B395,'3.ข้อมูลงบทดลองปัจจุบัน'!$A$5:$CL$846,62,0),2)</f>
        <v>0</v>
      </c>
      <c r="BL395" s="32">
        <f>ROUND(VLOOKUP($B395,'3.ข้อมูลงบทดลองปัจจุบัน'!$A$5:$CL$846,63,0),2)</f>
        <v>513.20000000000005</v>
      </c>
      <c r="BM395" s="32">
        <f>ROUND(VLOOKUP($B395,'3.ข้อมูลงบทดลองปัจจุบัน'!$A$5:$CL$846,64,0),2)</f>
        <v>29189</v>
      </c>
      <c r="BN395" s="32">
        <f>ROUND(VLOOKUP($B395,'3.ข้อมูลงบทดลองปัจจุบัน'!$A$5:$CL$846,65,0),2)</f>
        <v>0</v>
      </c>
      <c r="BO395" s="32">
        <f>ROUND(VLOOKUP($B395,'3.ข้อมูลงบทดลองปัจจุบัน'!$A$5:$CL$846,66,0),2)</f>
        <v>0</v>
      </c>
      <c r="BP395" s="32">
        <f>ROUND(VLOOKUP($B395,'3.ข้อมูลงบทดลองปัจจุบัน'!$A$5:$CL$846,67,0),2)</f>
        <v>0</v>
      </c>
      <c r="BQ395" s="32">
        <f>ROUND(VLOOKUP($B395,'3.ข้อมูลงบทดลองปัจจุบัน'!$A$5:$CL$846,68,0),2)</f>
        <v>0</v>
      </c>
      <c r="BR395" s="32">
        <f>ROUND(VLOOKUP($B395,'3.ข้อมูลงบทดลองปัจจุบัน'!$A$5:$CL$846,69,0),2)</f>
        <v>0</v>
      </c>
      <c r="BS395" s="32">
        <f>ROUND(VLOOKUP($B395,'3.ข้อมูลงบทดลองปัจจุบัน'!$A$5:$CL$846,70,0),2)</f>
        <v>676750.59</v>
      </c>
      <c r="BT395" s="32">
        <f>ROUND(VLOOKUP($B395,'3.ข้อมูลงบทดลองปัจจุบัน'!$A$5:$CL$846,71,0),2)</f>
        <v>0</v>
      </c>
      <c r="BU395" s="32">
        <f>ROUND(VLOOKUP($B395,'3.ข้อมูลงบทดลองปัจจุบัน'!$A$5:$CL$846,72,0),2)</f>
        <v>0</v>
      </c>
      <c r="BV395" s="32">
        <f>ROUND(VLOOKUP($B395,'3.ข้อมูลงบทดลองปัจจุบัน'!$A$5:$CL$846,73,0),2)</f>
        <v>62928.81</v>
      </c>
      <c r="BW395" s="32">
        <f>ROUND(VLOOKUP($B395,'3.ข้อมูลงบทดลองปัจจุบัน'!$A$5:$CL$846,74,0),2)</f>
        <v>0</v>
      </c>
      <c r="BX395" s="32">
        <f>ROUND(VLOOKUP($B395,'3.ข้อมูลงบทดลองปัจจุบัน'!$A$5:$CL$846,75,0),2)</f>
        <v>0</v>
      </c>
      <c r="BY395" s="32">
        <f>ROUND(VLOOKUP($B395,'3.ข้อมูลงบทดลองปัจจุบัน'!$A$5:$CL$846,76,0),2)</f>
        <v>52649.440000000002</v>
      </c>
      <c r="BZ395" s="32">
        <f>ROUND(VLOOKUP($B395,'3.ข้อมูลงบทดลองปัจจุบัน'!$A$5:$CL$846,77,0),2)</f>
        <v>0</v>
      </c>
      <c r="CA395" s="32">
        <f>ROUND(VLOOKUP($B395,'3.ข้อมูลงบทดลองปัจจุบัน'!$A$5:$CL$846,78,0),2)</f>
        <v>0</v>
      </c>
      <c r="CB395" s="32">
        <f>ROUND(VLOOKUP($B395,'3.ข้อมูลงบทดลองปัจจุบัน'!$A$5:$CL$846,79,0),2)</f>
        <v>0</v>
      </c>
      <c r="CC395" s="32">
        <f>ROUND(VLOOKUP($B395,'3.ข้อมูลงบทดลองปัจจุบัน'!$A$5:$CL$846,80,0),2)</f>
        <v>0</v>
      </c>
      <c r="CD395" s="32">
        <f>ROUND(VLOOKUP($B395,'3.ข้อมูลงบทดลองปัจจุบัน'!$A$5:$CL$846,81,0),2)</f>
        <v>0</v>
      </c>
      <c r="CE395" s="32">
        <f>ROUND(VLOOKUP($B395,'3.ข้อมูลงบทดลองปัจจุบัน'!$A$5:$CL$846,82,0),2)</f>
        <v>0</v>
      </c>
      <c r="CF395" s="32">
        <f>ROUND(VLOOKUP($B395,'3.ข้อมูลงบทดลองปัจจุบัน'!$A$5:$CL$846,83,0),2)</f>
        <v>0</v>
      </c>
      <c r="CG395" s="32">
        <f>ROUND(VLOOKUP($B395,'3.ข้อมูลงบทดลองปัจจุบัน'!$A$5:$CL$846,84,0),2)</f>
        <v>0</v>
      </c>
      <c r="CH395" s="32">
        <f>ROUND(VLOOKUP($B395,'3.ข้อมูลงบทดลองปัจจุบัน'!$A$5:$CL$846,85,0),2)</f>
        <v>0</v>
      </c>
      <c r="CI395" s="32">
        <f>ROUND(VLOOKUP($B395,'3.ข้อมูลงบทดลองปัจจุบัน'!$A$5:$CL$846,86,0),2)</f>
        <v>0</v>
      </c>
      <c r="CJ395" s="32">
        <f>ROUND(VLOOKUP($B395,'3.ข้อมูลงบทดลองปัจจุบัน'!$A$5:$CL$846,87,0),2)</f>
        <v>0</v>
      </c>
      <c r="CK395" s="32">
        <f>ROUND(VLOOKUP($B395,'3.ข้อมูลงบทดลองปัจจุบัน'!$A$5:$CL$846,88,0),2)</f>
        <v>0</v>
      </c>
      <c r="CL395" s="32">
        <f>ROUND(VLOOKUP($B395,'3.ข้อมูลงบทดลองปัจจุบัน'!$A$5:$CL$846,89,0),2)</f>
        <v>0</v>
      </c>
      <c r="CM395" s="32">
        <f>ROUND(VLOOKUP($B395,'3.ข้อมูลงบทดลองปัจจุบัน'!$A$5:$CL$846,90,0),2)</f>
        <v>0</v>
      </c>
    </row>
    <row r="396" spans="1:91" x14ac:dyDescent="0.7">
      <c r="A396" s="118" t="s">
        <v>2332</v>
      </c>
      <c r="B396" s="101" t="s">
        <v>2144</v>
      </c>
      <c r="C396" s="100" t="s">
        <v>840</v>
      </c>
      <c r="D396" s="32">
        <f>ROUND(VLOOKUP($B396,'3.ข้อมูลงบทดลองปัจจุบัน'!$A$5:$CL$846,3,0),2)</f>
        <v>7548.83</v>
      </c>
      <c r="E396" s="32">
        <f>ROUND(VLOOKUP($B396,'3.ข้อมูลงบทดลองปัจจุบัน'!$A$5:$CL$846,4,0),2)</f>
        <v>0</v>
      </c>
      <c r="F396" s="32">
        <f>ROUND(VLOOKUP($B396,'3.ข้อมูลงบทดลองปัจจุบัน'!$A$5:$CL$846,5,0),2)</f>
        <v>0</v>
      </c>
      <c r="G396" s="32">
        <f>ROUND(VLOOKUP($B396,'3.ข้อมูลงบทดลองปัจจุบัน'!$A$5:$CL$846,6,0),2)</f>
        <v>0</v>
      </c>
      <c r="H396" s="32">
        <f>ROUND(VLOOKUP($B396,'3.ข้อมูลงบทดลองปัจจุบัน'!$A$5:$CL$846,7,0),2)</f>
        <v>0</v>
      </c>
      <c r="I396" s="32">
        <f>ROUND(VLOOKUP($B396,'3.ข้อมูลงบทดลองปัจจุบัน'!$A$5:$CL$846,8,0),2)</f>
        <v>0</v>
      </c>
      <c r="J396" s="32">
        <f>ROUND(VLOOKUP($B396,'3.ข้อมูลงบทดลองปัจจุบัน'!$A$5:$CL$846,9,0),2)</f>
        <v>0</v>
      </c>
      <c r="K396" s="32">
        <f>ROUND(VLOOKUP($B396,'3.ข้อมูลงบทดลองปัจจุบัน'!$A$5:$CL$846,10,0),2)</f>
        <v>0</v>
      </c>
      <c r="L396" s="32">
        <f>ROUND(VLOOKUP($B396,'3.ข้อมูลงบทดลองปัจจุบัน'!$A$5:$CL$846,11,0),2)</f>
        <v>0</v>
      </c>
      <c r="M396" s="32">
        <f>ROUND(VLOOKUP($B396,'3.ข้อมูลงบทดลองปัจจุบัน'!$A$5:$CL$846,12,0),2)</f>
        <v>0</v>
      </c>
      <c r="N396" s="32">
        <f>ROUND(VLOOKUP($B396,'3.ข้อมูลงบทดลองปัจจุบัน'!$A$5:$CL$846,13,0),2)</f>
        <v>0</v>
      </c>
      <c r="O396" s="32">
        <f>ROUND(VLOOKUP($B396,'3.ข้อมูลงบทดลองปัจจุบัน'!$A$5:$CL$846,14,0),2)</f>
        <v>0</v>
      </c>
      <c r="P396" s="32">
        <f>ROUND(VLOOKUP($B396,'3.ข้อมูลงบทดลองปัจจุบัน'!$A$5:$CL$846,15,0),2)</f>
        <v>15455.6</v>
      </c>
      <c r="Q396" s="32">
        <f>ROUND(VLOOKUP($B396,'3.ข้อมูลงบทดลองปัจจุบัน'!$A$5:$CL$846,16,0),2)</f>
        <v>0</v>
      </c>
      <c r="R396" s="32">
        <f>ROUND(VLOOKUP($B396,'3.ข้อมูลงบทดลองปัจจุบัน'!$A$5:$CL$846,17,0),2)</f>
        <v>0</v>
      </c>
      <c r="S396" s="32">
        <f>ROUND(VLOOKUP($B396,'3.ข้อมูลงบทดลองปัจจุบัน'!$A$5:$CL$846,18,0),2)</f>
        <v>0</v>
      </c>
      <c r="T396" s="32">
        <f>ROUND(VLOOKUP($B396,'3.ข้อมูลงบทดลองปัจจุบัน'!$A$5:$CL$846,19,0),2)</f>
        <v>0</v>
      </c>
      <c r="U396" s="32">
        <f>ROUND(VLOOKUP($B396,'3.ข้อมูลงบทดลองปัจจุบัน'!$A$5:$CL$846,20,0),2)</f>
        <v>0</v>
      </c>
      <c r="V396" s="32">
        <f>ROUND(VLOOKUP($B396,'3.ข้อมูลงบทดลองปัจจุบัน'!$A$5:$CL$846,21,0),2)</f>
        <v>0</v>
      </c>
      <c r="W396" s="32">
        <f>ROUND(VLOOKUP($B396,'3.ข้อมูลงบทดลองปัจจุบัน'!$A$5:$CL$846,22,0),2)</f>
        <v>0</v>
      </c>
      <c r="X396" s="32">
        <f>ROUND(VLOOKUP($B396,'3.ข้อมูลงบทดลองปัจจุบัน'!$A$5:$CL$846,23,0),2)</f>
        <v>0</v>
      </c>
      <c r="Y396" s="32">
        <f>ROUND(VLOOKUP($B396,'3.ข้อมูลงบทดลองปัจจุบัน'!$A$5:$CL$846,24,0),2)</f>
        <v>0</v>
      </c>
      <c r="Z396" s="32">
        <f>ROUND(VLOOKUP($B396,'3.ข้อมูลงบทดลองปัจจุบัน'!$A$5:$CL$846,25,0),2)</f>
        <v>0</v>
      </c>
      <c r="AA396" s="32">
        <f>ROUND(VLOOKUP($B396,'3.ข้อมูลงบทดลองปัจจุบัน'!$A$5:$CL$846,26,0),2)</f>
        <v>0</v>
      </c>
      <c r="AB396" s="32">
        <f>ROUND(VLOOKUP($B396,'3.ข้อมูลงบทดลองปัจจุบัน'!$A$5:$CL$846,27,0),2)</f>
        <v>0</v>
      </c>
      <c r="AC396" s="32">
        <f>ROUND(VLOOKUP($B396,'3.ข้อมูลงบทดลองปัจจุบัน'!$A$5:$CL$846,28,0),2)</f>
        <v>0</v>
      </c>
      <c r="AD396" s="32">
        <f>ROUND(VLOOKUP($B396,'3.ข้อมูลงบทดลองปัจจุบัน'!$A$5:$CL$846,29,0),2)</f>
        <v>0</v>
      </c>
      <c r="AE396" s="32">
        <f>ROUND(VLOOKUP($B396,'3.ข้อมูลงบทดลองปัจจุบัน'!$A$5:$CL$846,30,0),2)</f>
        <v>0</v>
      </c>
      <c r="AF396" s="32">
        <f>ROUND(VLOOKUP($B396,'3.ข้อมูลงบทดลองปัจจุบัน'!$A$5:$CL$846,31,0),2)</f>
        <v>0</v>
      </c>
      <c r="AG396" s="32">
        <f>ROUND(VLOOKUP($B396,'3.ข้อมูลงบทดลองปัจจุบัน'!$A$5:$CL$846,32,0),2)</f>
        <v>0</v>
      </c>
      <c r="AH396" s="32">
        <f>ROUND(VLOOKUP($B396,'3.ข้อมูลงบทดลองปัจจุบัน'!$A$5:$CL$846,33,0),2)</f>
        <v>0</v>
      </c>
      <c r="AI396" s="32">
        <f>ROUND(VLOOKUP($B396,'3.ข้อมูลงบทดลองปัจจุบัน'!$A$5:$CL$846,34,0),2)</f>
        <v>0</v>
      </c>
      <c r="AJ396" s="32">
        <f>ROUND(VLOOKUP($B396,'3.ข้อมูลงบทดลองปัจจุบัน'!$A$5:$CL$846,35,0),2)</f>
        <v>0</v>
      </c>
      <c r="AK396" s="32">
        <f>ROUND(VLOOKUP($B396,'3.ข้อมูลงบทดลองปัจจุบัน'!$A$5:$CL$846,36,0),2)</f>
        <v>0</v>
      </c>
      <c r="AL396" s="32">
        <f>ROUND(VLOOKUP($B396,'3.ข้อมูลงบทดลองปัจจุบัน'!$A$5:$CL$846,37,0),2)</f>
        <v>0</v>
      </c>
      <c r="AM396" s="32">
        <f>ROUND(VLOOKUP($B396,'3.ข้อมูลงบทดลองปัจจุบัน'!$A$5:$CL$846,38,0),2)</f>
        <v>0</v>
      </c>
      <c r="AN396" s="32">
        <f>ROUND(VLOOKUP($B396,'3.ข้อมูลงบทดลองปัจจุบัน'!$A$5:$CL$846,39,0),2)</f>
        <v>0</v>
      </c>
      <c r="AO396" s="32">
        <f>ROUND(VLOOKUP($B396,'3.ข้อมูลงบทดลองปัจจุบัน'!$A$5:$CL$846,40,0),2)</f>
        <v>0</v>
      </c>
      <c r="AP396" s="32">
        <f>ROUND(VLOOKUP($B396,'3.ข้อมูลงบทดลองปัจจุบัน'!$A$5:$CL$846,41,0),2)</f>
        <v>0</v>
      </c>
      <c r="AQ396" s="32">
        <f>ROUND(VLOOKUP($B396,'3.ข้อมูลงบทดลองปัจจุบัน'!$A$5:$CL$846,42,0),2)</f>
        <v>0</v>
      </c>
      <c r="AR396" s="32">
        <f>ROUND(VLOOKUP($B396,'3.ข้อมูลงบทดลองปัจจุบัน'!$A$5:$CL$846,43,0),2)</f>
        <v>0</v>
      </c>
      <c r="AS396" s="32">
        <f>ROUND(VLOOKUP($B396,'3.ข้อมูลงบทดลองปัจจุบัน'!$A$5:$CL$846,44,0),2)</f>
        <v>0</v>
      </c>
      <c r="AT396" s="32">
        <f>ROUND(VLOOKUP($B396,'3.ข้อมูลงบทดลองปัจจุบัน'!$A$5:$CL$846,45,0),2)</f>
        <v>0</v>
      </c>
      <c r="AU396" s="32">
        <f>ROUND(VLOOKUP($B396,'3.ข้อมูลงบทดลองปัจจุบัน'!$A$5:$CL$846,46,0),2)</f>
        <v>0</v>
      </c>
      <c r="AV396" s="32">
        <f>ROUND(VLOOKUP($B396,'3.ข้อมูลงบทดลองปัจจุบัน'!$A$5:$CL$846,47,0),2)</f>
        <v>0</v>
      </c>
      <c r="AW396" s="32">
        <f>ROUND(VLOOKUP($B396,'3.ข้อมูลงบทดลองปัจจุบัน'!$A$5:$CL$846,48,0),2)</f>
        <v>0</v>
      </c>
      <c r="AX396" s="32">
        <f>ROUND(VLOOKUP($B396,'3.ข้อมูลงบทดลองปัจจุบัน'!$A$5:$CL$846,49,0),2)</f>
        <v>0</v>
      </c>
      <c r="AY396" s="32">
        <f>ROUND(VLOOKUP($B396,'3.ข้อมูลงบทดลองปัจจุบัน'!$A$5:$CL$846,50,0),2)</f>
        <v>0</v>
      </c>
      <c r="AZ396" s="32">
        <f>ROUND(VLOOKUP($B396,'3.ข้อมูลงบทดลองปัจจุบัน'!$A$5:$CL$846,51,0),2)</f>
        <v>0</v>
      </c>
      <c r="BA396" s="32">
        <f>ROUND(VLOOKUP($B396,'3.ข้อมูลงบทดลองปัจจุบัน'!$A$5:$CL$846,52,0),2)</f>
        <v>0</v>
      </c>
      <c r="BB396" s="32">
        <f>ROUND(VLOOKUP($B396,'3.ข้อมูลงบทดลองปัจจุบัน'!$A$5:$CL$846,53,0),2)</f>
        <v>0</v>
      </c>
      <c r="BC396" s="32">
        <f>ROUND(VLOOKUP($B396,'3.ข้อมูลงบทดลองปัจจุบัน'!$A$5:$CL$846,54,0),2)</f>
        <v>0</v>
      </c>
      <c r="BD396" s="32">
        <f>ROUND(VLOOKUP($B396,'3.ข้อมูลงบทดลองปัจจุบัน'!$A$5:$CL$846,55,0),2)</f>
        <v>0</v>
      </c>
      <c r="BE396" s="32">
        <f>ROUND(VLOOKUP($B396,'3.ข้อมูลงบทดลองปัจจุบัน'!$A$5:$CL$846,56,0),2)</f>
        <v>3901.68</v>
      </c>
      <c r="BF396" s="32">
        <f>ROUND(VLOOKUP($B396,'3.ข้อมูลงบทดลองปัจจุบัน'!$A$5:$CL$846,57,0),2)</f>
        <v>0</v>
      </c>
      <c r="BG396" s="32">
        <f>ROUND(VLOOKUP($B396,'3.ข้อมูลงบทดลองปัจจุบัน'!$A$5:$CL$846,58,0),2)</f>
        <v>0</v>
      </c>
      <c r="BH396" s="32">
        <f>ROUND(VLOOKUP($B396,'3.ข้อมูลงบทดลองปัจจุบัน'!$A$5:$CL$846,59,0),2)</f>
        <v>0</v>
      </c>
      <c r="BI396" s="32">
        <f>ROUND(VLOOKUP($B396,'3.ข้อมูลงบทดลองปัจจุบัน'!$A$5:$CL$846,60,0),2)</f>
        <v>0</v>
      </c>
      <c r="BJ396" s="32">
        <f>ROUND(VLOOKUP($B396,'3.ข้อมูลงบทดลองปัจจุบัน'!$A$5:$CL$846,61,0),2)</f>
        <v>0</v>
      </c>
      <c r="BK396" s="32">
        <f>ROUND(VLOOKUP($B396,'3.ข้อมูลงบทดลองปัจจุบัน'!$A$5:$CL$846,62,0),2)</f>
        <v>0</v>
      </c>
      <c r="BL396" s="32">
        <f>ROUND(VLOOKUP($B396,'3.ข้อมูลงบทดลองปัจจุบัน'!$A$5:$CL$846,63,0),2)</f>
        <v>0</v>
      </c>
      <c r="BM396" s="32">
        <f>ROUND(VLOOKUP($B396,'3.ข้อมูลงบทดลองปัจจุบัน'!$A$5:$CL$846,64,0),2)</f>
        <v>26693.32</v>
      </c>
      <c r="BN396" s="32">
        <f>ROUND(VLOOKUP($B396,'3.ข้อมูลงบทดลองปัจจุบัน'!$A$5:$CL$846,65,0),2)</f>
        <v>0</v>
      </c>
      <c r="BO396" s="32">
        <f>ROUND(VLOOKUP($B396,'3.ข้อมูลงบทดลองปัจจุบัน'!$A$5:$CL$846,66,0),2)</f>
        <v>0</v>
      </c>
      <c r="BP396" s="32">
        <f>ROUND(VLOOKUP($B396,'3.ข้อมูลงบทดลองปัจจุบัน'!$A$5:$CL$846,67,0),2)</f>
        <v>0</v>
      </c>
      <c r="BQ396" s="32">
        <f>ROUND(VLOOKUP($B396,'3.ข้อมูลงบทดลองปัจจุบัน'!$A$5:$CL$846,68,0),2)</f>
        <v>0</v>
      </c>
      <c r="BR396" s="32">
        <f>ROUND(VLOOKUP($B396,'3.ข้อมูลงบทดลองปัจจุบัน'!$A$5:$CL$846,69,0),2)</f>
        <v>0</v>
      </c>
      <c r="BS396" s="32">
        <f>ROUND(VLOOKUP($B396,'3.ข้อมูลงบทดลองปัจจุบัน'!$A$5:$CL$846,70,0),2)</f>
        <v>110864</v>
      </c>
      <c r="BT396" s="32">
        <f>ROUND(VLOOKUP($B396,'3.ข้อมูลงบทดลองปัจจุบัน'!$A$5:$CL$846,71,0),2)</f>
        <v>0</v>
      </c>
      <c r="BU396" s="32">
        <f>ROUND(VLOOKUP($B396,'3.ข้อมูลงบทดลองปัจจุบัน'!$A$5:$CL$846,72,0),2)</f>
        <v>0</v>
      </c>
      <c r="BV396" s="32">
        <f>ROUND(VLOOKUP($B396,'3.ข้อมูลงบทดลองปัจจุบัน'!$A$5:$CL$846,73,0),2)</f>
        <v>12655.17</v>
      </c>
      <c r="BW396" s="32">
        <f>ROUND(VLOOKUP($B396,'3.ข้อมูลงบทดลองปัจจุบัน'!$A$5:$CL$846,74,0),2)</f>
        <v>0</v>
      </c>
      <c r="BX396" s="32">
        <f>ROUND(VLOOKUP($B396,'3.ข้อมูลงบทดลองปัจจุบัน'!$A$5:$CL$846,75,0),2)</f>
        <v>0</v>
      </c>
      <c r="BY396" s="32">
        <f>ROUND(VLOOKUP($B396,'3.ข้อมูลงบทดลองปัจจุบัน'!$A$5:$CL$846,76,0),2)</f>
        <v>0</v>
      </c>
      <c r="BZ396" s="32">
        <f>ROUND(VLOOKUP($B396,'3.ข้อมูลงบทดลองปัจจุบัน'!$A$5:$CL$846,77,0),2)</f>
        <v>0</v>
      </c>
      <c r="CA396" s="32">
        <f>ROUND(VLOOKUP($B396,'3.ข้อมูลงบทดลองปัจจุบัน'!$A$5:$CL$846,78,0),2)</f>
        <v>0</v>
      </c>
      <c r="CB396" s="32">
        <f>ROUND(VLOOKUP($B396,'3.ข้อมูลงบทดลองปัจจุบัน'!$A$5:$CL$846,79,0),2)</f>
        <v>0</v>
      </c>
      <c r="CC396" s="32">
        <f>ROUND(VLOOKUP($B396,'3.ข้อมูลงบทดลองปัจจุบัน'!$A$5:$CL$846,80,0),2)</f>
        <v>0</v>
      </c>
      <c r="CD396" s="32">
        <f>ROUND(VLOOKUP($B396,'3.ข้อมูลงบทดลองปัจจุบัน'!$A$5:$CL$846,81,0),2)</f>
        <v>0</v>
      </c>
      <c r="CE396" s="32">
        <f>ROUND(VLOOKUP($B396,'3.ข้อมูลงบทดลองปัจจุบัน'!$A$5:$CL$846,82,0),2)</f>
        <v>0</v>
      </c>
      <c r="CF396" s="32">
        <f>ROUND(VLOOKUP($B396,'3.ข้อมูลงบทดลองปัจจุบัน'!$A$5:$CL$846,83,0),2)</f>
        <v>0</v>
      </c>
      <c r="CG396" s="32">
        <f>ROUND(VLOOKUP($B396,'3.ข้อมูลงบทดลองปัจจุบัน'!$A$5:$CL$846,84,0),2)</f>
        <v>0</v>
      </c>
      <c r="CH396" s="32">
        <f>ROUND(VLOOKUP($B396,'3.ข้อมูลงบทดลองปัจจุบัน'!$A$5:$CL$846,85,0),2)</f>
        <v>0</v>
      </c>
      <c r="CI396" s="32">
        <f>ROUND(VLOOKUP($B396,'3.ข้อมูลงบทดลองปัจจุบัน'!$A$5:$CL$846,86,0),2)</f>
        <v>0</v>
      </c>
      <c r="CJ396" s="32">
        <f>ROUND(VLOOKUP($B396,'3.ข้อมูลงบทดลองปัจจุบัน'!$A$5:$CL$846,87,0),2)</f>
        <v>0</v>
      </c>
      <c r="CK396" s="32">
        <f>ROUND(VLOOKUP($B396,'3.ข้อมูลงบทดลองปัจจุบัน'!$A$5:$CL$846,88,0),2)</f>
        <v>0</v>
      </c>
      <c r="CL396" s="32">
        <f>ROUND(VLOOKUP($B396,'3.ข้อมูลงบทดลองปัจจุบัน'!$A$5:$CL$846,89,0),2)</f>
        <v>0</v>
      </c>
      <c r="CM396" s="32">
        <f>ROUND(VLOOKUP($B396,'3.ข้อมูลงบทดลองปัจจุบัน'!$A$5:$CL$846,90,0),2)</f>
        <v>0</v>
      </c>
    </row>
    <row r="397" spans="1:91" x14ac:dyDescent="0.7">
      <c r="A397" s="118" t="s">
        <v>2332</v>
      </c>
      <c r="B397" s="101" t="s">
        <v>2145</v>
      </c>
      <c r="C397" s="100" t="s">
        <v>1372</v>
      </c>
      <c r="D397" s="32">
        <f>ROUND(VLOOKUP($B397,'3.ข้อมูลงบทดลองปัจจุบัน'!$A$5:$CL$846,3,0),2)</f>
        <v>0</v>
      </c>
      <c r="E397" s="32">
        <f>ROUND(VLOOKUP($B397,'3.ข้อมูลงบทดลองปัจจุบัน'!$A$5:$CL$846,4,0),2)</f>
        <v>0</v>
      </c>
      <c r="F397" s="32">
        <f>ROUND(VLOOKUP($B397,'3.ข้อมูลงบทดลองปัจจุบัน'!$A$5:$CL$846,5,0),2)</f>
        <v>0</v>
      </c>
      <c r="G397" s="32">
        <f>ROUND(VLOOKUP($B397,'3.ข้อมูลงบทดลองปัจจุบัน'!$A$5:$CL$846,6,0),2)</f>
        <v>0</v>
      </c>
      <c r="H397" s="32">
        <f>ROUND(VLOOKUP($B397,'3.ข้อมูลงบทดลองปัจจุบัน'!$A$5:$CL$846,7,0),2)</f>
        <v>0</v>
      </c>
      <c r="I397" s="32">
        <f>ROUND(VLOOKUP($B397,'3.ข้อมูลงบทดลองปัจจุบัน'!$A$5:$CL$846,8,0),2)</f>
        <v>0</v>
      </c>
      <c r="J397" s="32">
        <f>ROUND(VLOOKUP($B397,'3.ข้อมูลงบทดลองปัจจุบัน'!$A$5:$CL$846,9,0),2)</f>
        <v>0</v>
      </c>
      <c r="K397" s="32">
        <f>ROUND(VLOOKUP($B397,'3.ข้อมูลงบทดลองปัจจุบัน'!$A$5:$CL$846,10,0),2)</f>
        <v>0</v>
      </c>
      <c r="L397" s="32">
        <f>ROUND(VLOOKUP($B397,'3.ข้อมูลงบทดลองปัจจุบัน'!$A$5:$CL$846,11,0),2)</f>
        <v>0</v>
      </c>
      <c r="M397" s="32">
        <f>ROUND(VLOOKUP($B397,'3.ข้อมูลงบทดลองปัจจุบัน'!$A$5:$CL$846,12,0),2)</f>
        <v>0</v>
      </c>
      <c r="N397" s="32">
        <f>ROUND(VLOOKUP($B397,'3.ข้อมูลงบทดลองปัจจุบัน'!$A$5:$CL$846,13,0),2)</f>
        <v>0</v>
      </c>
      <c r="O397" s="32">
        <f>ROUND(VLOOKUP($B397,'3.ข้อมูลงบทดลองปัจจุบัน'!$A$5:$CL$846,14,0),2)</f>
        <v>0</v>
      </c>
      <c r="P397" s="32">
        <f>ROUND(VLOOKUP($B397,'3.ข้อมูลงบทดลองปัจจุบัน'!$A$5:$CL$846,15,0),2)</f>
        <v>0</v>
      </c>
      <c r="Q397" s="32">
        <f>ROUND(VLOOKUP($B397,'3.ข้อมูลงบทดลองปัจจุบัน'!$A$5:$CL$846,16,0),2)</f>
        <v>0</v>
      </c>
      <c r="R397" s="32">
        <f>ROUND(VLOOKUP($B397,'3.ข้อมูลงบทดลองปัจจุบัน'!$A$5:$CL$846,17,0),2)</f>
        <v>0</v>
      </c>
      <c r="S397" s="32">
        <f>ROUND(VLOOKUP($B397,'3.ข้อมูลงบทดลองปัจจุบัน'!$A$5:$CL$846,18,0),2)</f>
        <v>0</v>
      </c>
      <c r="T397" s="32">
        <f>ROUND(VLOOKUP($B397,'3.ข้อมูลงบทดลองปัจจุบัน'!$A$5:$CL$846,19,0),2)</f>
        <v>0</v>
      </c>
      <c r="U397" s="32">
        <f>ROUND(VLOOKUP($B397,'3.ข้อมูลงบทดลองปัจจุบัน'!$A$5:$CL$846,20,0),2)</f>
        <v>0</v>
      </c>
      <c r="V397" s="32">
        <f>ROUND(VLOOKUP($B397,'3.ข้อมูลงบทดลองปัจจุบัน'!$A$5:$CL$846,21,0),2)</f>
        <v>0</v>
      </c>
      <c r="W397" s="32">
        <f>ROUND(VLOOKUP($B397,'3.ข้อมูลงบทดลองปัจจุบัน'!$A$5:$CL$846,22,0),2)</f>
        <v>0</v>
      </c>
      <c r="X397" s="32">
        <f>ROUND(VLOOKUP($B397,'3.ข้อมูลงบทดลองปัจจุบัน'!$A$5:$CL$846,23,0),2)</f>
        <v>0</v>
      </c>
      <c r="Y397" s="32">
        <f>ROUND(VLOOKUP($B397,'3.ข้อมูลงบทดลองปัจจุบัน'!$A$5:$CL$846,24,0),2)</f>
        <v>0</v>
      </c>
      <c r="Z397" s="32">
        <f>ROUND(VLOOKUP($B397,'3.ข้อมูลงบทดลองปัจจุบัน'!$A$5:$CL$846,25,0),2)</f>
        <v>0</v>
      </c>
      <c r="AA397" s="32">
        <f>ROUND(VLOOKUP($B397,'3.ข้อมูลงบทดลองปัจจุบัน'!$A$5:$CL$846,26,0),2)</f>
        <v>0</v>
      </c>
      <c r="AB397" s="32">
        <f>ROUND(VLOOKUP($B397,'3.ข้อมูลงบทดลองปัจจุบัน'!$A$5:$CL$846,27,0),2)</f>
        <v>0</v>
      </c>
      <c r="AC397" s="32">
        <f>ROUND(VLOOKUP($B397,'3.ข้อมูลงบทดลองปัจจุบัน'!$A$5:$CL$846,28,0),2)</f>
        <v>0</v>
      </c>
      <c r="AD397" s="32">
        <f>ROUND(VLOOKUP($B397,'3.ข้อมูลงบทดลองปัจจุบัน'!$A$5:$CL$846,29,0),2)</f>
        <v>0</v>
      </c>
      <c r="AE397" s="32">
        <f>ROUND(VLOOKUP($B397,'3.ข้อมูลงบทดลองปัจจุบัน'!$A$5:$CL$846,30,0),2)</f>
        <v>0</v>
      </c>
      <c r="AF397" s="32">
        <f>ROUND(VLOOKUP($B397,'3.ข้อมูลงบทดลองปัจจุบัน'!$A$5:$CL$846,31,0),2)</f>
        <v>0</v>
      </c>
      <c r="AG397" s="32">
        <f>ROUND(VLOOKUP($B397,'3.ข้อมูลงบทดลองปัจจุบัน'!$A$5:$CL$846,32,0),2)</f>
        <v>0</v>
      </c>
      <c r="AH397" s="32">
        <f>ROUND(VLOOKUP($B397,'3.ข้อมูลงบทดลองปัจจุบัน'!$A$5:$CL$846,33,0),2)</f>
        <v>0</v>
      </c>
      <c r="AI397" s="32">
        <f>ROUND(VLOOKUP($B397,'3.ข้อมูลงบทดลองปัจจุบัน'!$A$5:$CL$846,34,0),2)</f>
        <v>0</v>
      </c>
      <c r="AJ397" s="32">
        <f>ROUND(VLOOKUP($B397,'3.ข้อมูลงบทดลองปัจจุบัน'!$A$5:$CL$846,35,0),2)</f>
        <v>0</v>
      </c>
      <c r="AK397" s="32">
        <f>ROUND(VLOOKUP($B397,'3.ข้อมูลงบทดลองปัจจุบัน'!$A$5:$CL$846,36,0),2)</f>
        <v>0</v>
      </c>
      <c r="AL397" s="32">
        <f>ROUND(VLOOKUP($B397,'3.ข้อมูลงบทดลองปัจจุบัน'!$A$5:$CL$846,37,0),2)</f>
        <v>0</v>
      </c>
      <c r="AM397" s="32">
        <f>ROUND(VLOOKUP($B397,'3.ข้อมูลงบทดลองปัจจุบัน'!$A$5:$CL$846,38,0),2)</f>
        <v>0</v>
      </c>
      <c r="AN397" s="32">
        <f>ROUND(VLOOKUP($B397,'3.ข้อมูลงบทดลองปัจจุบัน'!$A$5:$CL$846,39,0),2)</f>
        <v>0</v>
      </c>
      <c r="AO397" s="32">
        <f>ROUND(VLOOKUP($B397,'3.ข้อมูลงบทดลองปัจจุบัน'!$A$5:$CL$846,40,0),2)</f>
        <v>461454.4</v>
      </c>
      <c r="AP397" s="32">
        <f>ROUND(VLOOKUP($B397,'3.ข้อมูลงบทดลองปัจจุบัน'!$A$5:$CL$846,41,0),2)</f>
        <v>0</v>
      </c>
      <c r="AQ397" s="32">
        <f>ROUND(VLOOKUP($B397,'3.ข้อมูลงบทดลองปัจจุบัน'!$A$5:$CL$846,42,0),2)</f>
        <v>0</v>
      </c>
      <c r="AR397" s="32">
        <f>ROUND(VLOOKUP($B397,'3.ข้อมูลงบทดลองปัจจุบัน'!$A$5:$CL$846,43,0),2)</f>
        <v>0</v>
      </c>
      <c r="AS397" s="32">
        <f>ROUND(VLOOKUP($B397,'3.ข้อมูลงบทดลองปัจจุบัน'!$A$5:$CL$846,44,0),2)</f>
        <v>0</v>
      </c>
      <c r="AT397" s="32">
        <f>ROUND(VLOOKUP($B397,'3.ข้อมูลงบทดลองปัจจุบัน'!$A$5:$CL$846,45,0),2)</f>
        <v>0</v>
      </c>
      <c r="AU397" s="32">
        <f>ROUND(VLOOKUP($B397,'3.ข้อมูลงบทดลองปัจจุบัน'!$A$5:$CL$846,46,0),2)</f>
        <v>0</v>
      </c>
      <c r="AV397" s="32">
        <f>ROUND(VLOOKUP($B397,'3.ข้อมูลงบทดลองปัจจุบัน'!$A$5:$CL$846,47,0),2)</f>
        <v>0</v>
      </c>
      <c r="AW397" s="32">
        <f>ROUND(VLOOKUP($B397,'3.ข้อมูลงบทดลองปัจจุบัน'!$A$5:$CL$846,48,0),2)</f>
        <v>0</v>
      </c>
      <c r="AX397" s="32">
        <f>ROUND(VLOOKUP($B397,'3.ข้อมูลงบทดลองปัจจุบัน'!$A$5:$CL$846,49,0),2)</f>
        <v>0</v>
      </c>
      <c r="AY397" s="32">
        <f>ROUND(VLOOKUP($B397,'3.ข้อมูลงบทดลองปัจจุบัน'!$A$5:$CL$846,50,0),2)</f>
        <v>0</v>
      </c>
      <c r="AZ397" s="32">
        <f>ROUND(VLOOKUP($B397,'3.ข้อมูลงบทดลองปัจจุบัน'!$A$5:$CL$846,51,0),2)</f>
        <v>0</v>
      </c>
      <c r="BA397" s="32">
        <f>ROUND(VLOOKUP($B397,'3.ข้อมูลงบทดลองปัจจุบัน'!$A$5:$CL$846,52,0),2)</f>
        <v>0</v>
      </c>
      <c r="BB397" s="32">
        <f>ROUND(VLOOKUP($B397,'3.ข้อมูลงบทดลองปัจจุบัน'!$A$5:$CL$846,53,0),2)</f>
        <v>0</v>
      </c>
      <c r="BC397" s="32">
        <f>ROUND(VLOOKUP($B397,'3.ข้อมูลงบทดลองปัจจุบัน'!$A$5:$CL$846,54,0),2)</f>
        <v>0</v>
      </c>
      <c r="BD397" s="32">
        <f>ROUND(VLOOKUP($B397,'3.ข้อมูลงบทดลองปัจจุบัน'!$A$5:$CL$846,55,0),2)</f>
        <v>0</v>
      </c>
      <c r="BE397" s="32">
        <f>ROUND(VLOOKUP($B397,'3.ข้อมูลงบทดลองปัจจุบัน'!$A$5:$CL$846,56,0),2)</f>
        <v>0</v>
      </c>
      <c r="BF397" s="32">
        <f>ROUND(VLOOKUP($B397,'3.ข้อมูลงบทดลองปัจจุบัน'!$A$5:$CL$846,57,0),2)</f>
        <v>0</v>
      </c>
      <c r="BG397" s="32">
        <f>ROUND(VLOOKUP($B397,'3.ข้อมูลงบทดลองปัจจุบัน'!$A$5:$CL$846,58,0),2)</f>
        <v>0</v>
      </c>
      <c r="BH397" s="32">
        <f>ROUND(VLOOKUP($B397,'3.ข้อมูลงบทดลองปัจจุบัน'!$A$5:$CL$846,59,0),2)</f>
        <v>0</v>
      </c>
      <c r="BI397" s="32">
        <f>ROUND(VLOOKUP($B397,'3.ข้อมูลงบทดลองปัจจุบัน'!$A$5:$CL$846,60,0),2)</f>
        <v>0</v>
      </c>
      <c r="BJ397" s="32">
        <f>ROUND(VLOOKUP($B397,'3.ข้อมูลงบทดลองปัจจุบัน'!$A$5:$CL$846,61,0),2)</f>
        <v>0</v>
      </c>
      <c r="BK397" s="32">
        <f>ROUND(VLOOKUP($B397,'3.ข้อมูลงบทดลองปัจจุบัน'!$A$5:$CL$846,62,0),2)</f>
        <v>0</v>
      </c>
      <c r="BL397" s="32">
        <f>ROUND(VLOOKUP($B397,'3.ข้อมูลงบทดลองปัจจุบัน'!$A$5:$CL$846,63,0),2)</f>
        <v>0</v>
      </c>
      <c r="BM397" s="32">
        <f>ROUND(VLOOKUP($B397,'3.ข้อมูลงบทดลองปัจจุบัน'!$A$5:$CL$846,64,0),2)</f>
        <v>4227.8100000000004</v>
      </c>
      <c r="BN397" s="32">
        <f>ROUND(VLOOKUP($B397,'3.ข้อมูลงบทดลองปัจจุบัน'!$A$5:$CL$846,65,0),2)</f>
        <v>0</v>
      </c>
      <c r="BO397" s="32">
        <f>ROUND(VLOOKUP($B397,'3.ข้อมูลงบทดลองปัจจุบัน'!$A$5:$CL$846,66,0),2)</f>
        <v>0</v>
      </c>
      <c r="BP397" s="32">
        <f>ROUND(VLOOKUP($B397,'3.ข้อมูลงบทดลองปัจจุบัน'!$A$5:$CL$846,67,0),2)</f>
        <v>0</v>
      </c>
      <c r="BQ397" s="32">
        <f>ROUND(VLOOKUP($B397,'3.ข้อมูลงบทดลองปัจจุบัน'!$A$5:$CL$846,68,0),2)</f>
        <v>0</v>
      </c>
      <c r="BR397" s="32">
        <f>ROUND(VLOOKUP($B397,'3.ข้อมูลงบทดลองปัจจุบัน'!$A$5:$CL$846,69,0),2)</f>
        <v>0</v>
      </c>
      <c r="BS397" s="32">
        <f>ROUND(VLOOKUP($B397,'3.ข้อมูลงบทดลองปัจจุบัน'!$A$5:$CL$846,70,0),2)</f>
        <v>304608.38</v>
      </c>
      <c r="BT397" s="32">
        <f>ROUND(VLOOKUP($B397,'3.ข้อมูลงบทดลองปัจจุบัน'!$A$5:$CL$846,71,0),2)</f>
        <v>0</v>
      </c>
      <c r="BU397" s="32">
        <f>ROUND(VLOOKUP($B397,'3.ข้อมูลงบทดลองปัจจุบัน'!$A$5:$CL$846,72,0),2)</f>
        <v>0</v>
      </c>
      <c r="BV397" s="32">
        <f>ROUND(VLOOKUP($B397,'3.ข้อมูลงบทดลองปัจจุบัน'!$A$5:$CL$846,73,0),2)</f>
        <v>0</v>
      </c>
      <c r="BW397" s="32">
        <f>ROUND(VLOOKUP($B397,'3.ข้อมูลงบทดลองปัจจุบัน'!$A$5:$CL$846,74,0),2)</f>
        <v>4306.3999999999996</v>
      </c>
      <c r="BX397" s="32">
        <f>ROUND(VLOOKUP($B397,'3.ข้อมูลงบทดลองปัจจุบัน'!$A$5:$CL$846,75,0),2)</f>
        <v>0</v>
      </c>
      <c r="BY397" s="32">
        <f>ROUND(VLOOKUP($B397,'3.ข้อมูลงบทดลองปัจจุบัน'!$A$5:$CL$846,76,0),2)</f>
        <v>0</v>
      </c>
      <c r="BZ397" s="32">
        <f>ROUND(VLOOKUP($B397,'3.ข้อมูลงบทดลองปัจจุบัน'!$A$5:$CL$846,77,0),2)</f>
        <v>0</v>
      </c>
      <c r="CA397" s="32">
        <f>ROUND(VLOOKUP($B397,'3.ข้อมูลงบทดลองปัจจุบัน'!$A$5:$CL$846,78,0),2)</f>
        <v>0</v>
      </c>
      <c r="CB397" s="32">
        <f>ROUND(VLOOKUP($B397,'3.ข้อมูลงบทดลองปัจจุบัน'!$A$5:$CL$846,79,0),2)</f>
        <v>0</v>
      </c>
      <c r="CC397" s="32">
        <f>ROUND(VLOOKUP($B397,'3.ข้อมูลงบทดลองปัจจุบัน'!$A$5:$CL$846,80,0),2)</f>
        <v>0</v>
      </c>
      <c r="CD397" s="32">
        <f>ROUND(VLOOKUP($B397,'3.ข้อมูลงบทดลองปัจจุบัน'!$A$5:$CL$846,81,0),2)</f>
        <v>0</v>
      </c>
      <c r="CE397" s="32">
        <f>ROUND(VLOOKUP($B397,'3.ข้อมูลงบทดลองปัจจุบัน'!$A$5:$CL$846,82,0),2)</f>
        <v>0</v>
      </c>
      <c r="CF397" s="32">
        <f>ROUND(VLOOKUP($B397,'3.ข้อมูลงบทดลองปัจจุบัน'!$A$5:$CL$846,83,0),2)</f>
        <v>0</v>
      </c>
      <c r="CG397" s="32">
        <f>ROUND(VLOOKUP($B397,'3.ข้อมูลงบทดลองปัจจุบัน'!$A$5:$CL$846,84,0),2)</f>
        <v>0</v>
      </c>
      <c r="CH397" s="32">
        <f>ROUND(VLOOKUP($B397,'3.ข้อมูลงบทดลองปัจจุบัน'!$A$5:$CL$846,85,0),2)</f>
        <v>0</v>
      </c>
      <c r="CI397" s="32">
        <f>ROUND(VLOOKUP($B397,'3.ข้อมูลงบทดลองปัจจุบัน'!$A$5:$CL$846,86,0),2)</f>
        <v>0</v>
      </c>
      <c r="CJ397" s="32">
        <f>ROUND(VLOOKUP($B397,'3.ข้อมูลงบทดลองปัจจุบัน'!$A$5:$CL$846,87,0),2)</f>
        <v>0</v>
      </c>
      <c r="CK397" s="32">
        <f>ROUND(VLOOKUP($B397,'3.ข้อมูลงบทดลองปัจจุบัน'!$A$5:$CL$846,88,0),2)</f>
        <v>0</v>
      </c>
      <c r="CL397" s="32">
        <f>ROUND(VLOOKUP($B397,'3.ข้อมูลงบทดลองปัจจุบัน'!$A$5:$CL$846,89,0),2)</f>
        <v>0</v>
      </c>
      <c r="CM397" s="32">
        <f>ROUND(VLOOKUP($B397,'3.ข้อมูลงบทดลองปัจจุบัน'!$A$5:$CL$846,90,0),2)</f>
        <v>0</v>
      </c>
    </row>
    <row r="398" spans="1:91" x14ac:dyDescent="0.7">
      <c r="A398" s="118" t="s">
        <v>2332</v>
      </c>
      <c r="B398" s="101" t="s">
        <v>2146</v>
      </c>
      <c r="C398" s="100" t="s">
        <v>841</v>
      </c>
      <c r="D398" s="32">
        <f>ROUND(VLOOKUP($B398,'3.ข้อมูลงบทดลองปัจจุบัน'!$A$5:$CL$846,3,0),2)</f>
        <v>1753726.7</v>
      </c>
      <c r="E398" s="32">
        <f>ROUND(VLOOKUP($B398,'3.ข้อมูลงบทดลองปัจจุบัน'!$A$5:$CL$846,4,0),2)</f>
        <v>164389.95000000001</v>
      </c>
      <c r="F398" s="32">
        <f>ROUND(VLOOKUP($B398,'3.ข้อมูลงบทดลองปัจจุบัน'!$A$5:$CL$846,5,0),2)</f>
        <v>78660.399999999994</v>
      </c>
      <c r="G398" s="32">
        <f>ROUND(VLOOKUP($B398,'3.ข้อมูลงบทดลองปัจจุบัน'!$A$5:$CL$846,6,0),2)</f>
        <v>29023.919999999998</v>
      </c>
      <c r="H398" s="32">
        <f>ROUND(VLOOKUP($B398,'3.ข้อมูลงบทดลองปัจจุบัน'!$A$5:$CL$846,7,0),2)</f>
        <v>65269.56</v>
      </c>
      <c r="I398" s="32">
        <f>ROUND(VLOOKUP($B398,'3.ข้อมูลงบทดลองปัจจุบัน'!$A$5:$CL$846,8,0),2)</f>
        <v>110712.09</v>
      </c>
      <c r="J398" s="32">
        <f>ROUND(VLOOKUP($B398,'3.ข้อมูลงบทดลองปัจจุบัน'!$A$5:$CL$846,9,0),2)</f>
        <v>29560.240000000002</v>
      </c>
      <c r="K398" s="32">
        <f>ROUND(VLOOKUP($B398,'3.ข้อมูลงบทดลองปัจจุบัน'!$A$5:$CL$846,10,0),2)</f>
        <v>281230.52</v>
      </c>
      <c r="L398" s="32">
        <f>ROUND(VLOOKUP($B398,'3.ข้อมูลงบทดลองปัจจุบัน'!$A$5:$CL$846,11,0),2)</f>
        <v>158944.48000000001</v>
      </c>
      <c r="M398" s="32">
        <f>ROUND(VLOOKUP($B398,'3.ข้อมูลงบทดลองปัจจุบัน'!$A$5:$CL$846,12,0),2)</f>
        <v>282904.48</v>
      </c>
      <c r="N398" s="32">
        <f>ROUND(VLOOKUP($B398,'3.ข้อมูลงบทดลองปัจจุบัน'!$A$5:$CL$846,13,0),2)</f>
        <v>255736</v>
      </c>
      <c r="O398" s="32">
        <f>ROUND(VLOOKUP($B398,'3.ข้อมูลงบทดลองปัจจุบัน'!$A$5:$CL$846,14,0),2)</f>
        <v>39699.68</v>
      </c>
      <c r="P398" s="32">
        <f>ROUND(VLOOKUP($B398,'3.ข้อมูลงบทดลองปัจจุบัน'!$A$5:$CL$846,15,0),2)</f>
        <v>247245.8</v>
      </c>
      <c r="Q398" s="32">
        <f>ROUND(VLOOKUP($B398,'3.ข้อมูลงบทดลองปัจจุบัน'!$A$5:$CL$846,16,0),2)</f>
        <v>57339.35</v>
      </c>
      <c r="R398" s="32">
        <f>ROUND(VLOOKUP($B398,'3.ข้อมูลงบทดลองปัจจุบัน'!$A$5:$CL$846,17,0),2)</f>
        <v>7080.8</v>
      </c>
      <c r="S398" s="32">
        <f>ROUND(VLOOKUP($B398,'3.ข้อมูลงบทดลองปัจจุบัน'!$A$5:$CL$846,18,0),2)</f>
        <v>319709.5</v>
      </c>
      <c r="T398" s="32">
        <f>ROUND(VLOOKUP($B398,'3.ข้อมูลงบทดลองปัจจุบัน'!$A$5:$CL$846,19,0),2)</f>
        <v>202354.44</v>
      </c>
      <c r="U398" s="32">
        <f>ROUND(VLOOKUP($B398,'3.ข้อมูลงบทดลองปัจจุบัน'!$A$5:$CL$846,20,0),2)</f>
        <v>36964.68</v>
      </c>
      <c r="V398" s="32">
        <f>ROUND(VLOOKUP($B398,'3.ข้อมูลงบทดลองปัจจุบัน'!$A$5:$CL$846,21,0),2)</f>
        <v>165933.44</v>
      </c>
      <c r="W398" s="32">
        <f>ROUND(VLOOKUP($B398,'3.ข้อมูลงบทดลองปัจจุบัน'!$A$5:$CL$846,22,0),2)</f>
        <v>45562.64</v>
      </c>
      <c r="X398" s="32">
        <f>ROUND(VLOOKUP($B398,'3.ข้อมูลงบทดลองปัจจุบัน'!$A$5:$CL$846,23,0),2)</f>
        <v>487772.33</v>
      </c>
      <c r="Y398" s="32">
        <f>ROUND(VLOOKUP($B398,'3.ข้อมูลงบทดลองปัจจุบัน'!$A$5:$CL$846,24,0),2)</f>
        <v>29239.68</v>
      </c>
      <c r="Z398" s="32">
        <f>ROUND(VLOOKUP($B398,'3.ข้อมูลงบทดลองปัจจุบัน'!$A$5:$CL$846,25,0),2)</f>
        <v>121702.57</v>
      </c>
      <c r="AA398" s="32">
        <f>ROUND(VLOOKUP($B398,'3.ข้อมูลงบทดลองปัจจุบัน'!$A$5:$CL$846,26,0),2)</f>
        <v>178422.76</v>
      </c>
      <c r="AB398" s="32">
        <f>ROUND(VLOOKUP($B398,'3.ข้อมูลงบทดลองปัจจุบัน'!$A$5:$CL$846,27,0),2)</f>
        <v>22764.639999999999</v>
      </c>
      <c r="AC398" s="32">
        <f>ROUND(VLOOKUP($B398,'3.ข้อมูลงบทดลองปัจจุบัน'!$A$5:$CL$846,28,0),2)</f>
        <v>35730.6</v>
      </c>
      <c r="AD398" s="32">
        <f>ROUND(VLOOKUP($B398,'3.ข้อมูลงบทดลองปัจจุบัน'!$A$5:$CL$846,29,0),2)</f>
        <v>250104.48</v>
      </c>
      <c r="AE398" s="32">
        <f>ROUND(VLOOKUP($B398,'3.ข้อมูลงบทดลองปัจจุบัน'!$A$5:$CL$846,30,0),2)</f>
        <v>210453.76000000001</v>
      </c>
      <c r="AF398" s="32">
        <f>ROUND(VLOOKUP($B398,'3.ข้อมูลงบทดลองปัจจุบัน'!$A$5:$CL$846,31,0),2)</f>
        <v>93655.76</v>
      </c>
      <c r="AG398" s="32">
        <f>ROUND(VLOOKUP($B398,'3.ข้อมูลงบทดลองปัจจุบัน'!$A$5:$CL$846,32,0),2)</f>
        <v>86358.56</v>
      </c>
      <c r="AH398" s="32">
        <f>ROUND(VLOOKUP($B398,'3.ข้อมูลงบทดลองปัจจุบัน'!$A$5:$CL$846,33,0),2)</f>
        <v>26968.48</v>
      </c>
      <c r="AI398" s="32">
        <f>ROUND(VLOOKUP($B398,'3.ข้อมูลงบทดลองปัจจุบัน'!$A$5:$CL$846,34,0),2)</f>
        <v>33405.199999999997</v>
      </c>
      <c r="AJ398" s="32">
        <f>ROUND(VLOOKUP($B398,'3.ข้อมูลงบทดลองปัจจุบัน'!$A$5:$CL$846,35,0),2)</f>
        <v>62401.64</v>
      </c>
      <c r="AK398" s="32">
        <f>ROUND(VLOOKUP($B398,'3.ข้อมูลงบทดลองปัจจุบัน'!$A$5:$CL$846,36,0),2)</f>
        <v>83140.66</v>
      </c>
      <c r="AL398" s="32">
        <f>ROUND(VLOOKUP($B398,'3.ข้อมูลงบทดลองปัจจุบัน'!$A$5:$CL$846,37,0),2)</f>
        <v>53661.56</v>
      </c>
      <c r="AM398" s="32">
        <f>ROUND(VLOOKUP($B398,'3.ข้อมูลงบทดลองปัจจุบัน'!$A$5:$CL$846,38,0),2)</f>
        <v>55091.44</v>
      </c>
      <c r="AN398" s="32">
        <f>ROUND(VLOOKUP($B398,'3.ข้อมูลงบทดลองปัจจุบัน'!$A$5:$CL$846,39,0),2)</f>
        <v>62301.36</v>
      </c>
      <c r="AO398" s="32">
        <f>ROUND(VLOOKUP($B398,'3.ข้อมูลงบทดลองปัจจุบัน'!$A$5:$CL$846,40,0),2)</f>
        <v>65997.919999999998</v>
      </c>
      <c r="AP398" s="32">
        <f>ROUND(VLOOKUP($B398,'3.ข้อมูลงบทดลองปัจจุบัน'!$A$5:$CL$846,41,0),2)</f>
        <v>54495.48</v>
      </c>
      <c r="AQ398" s="32">
        <f>ROUND(VLOOKUP($B398,'3.ข้อมูลงบทดลองปัจจุบัน'!$A$5:$CL$846,42,0),2)</f>
        <v>37976.559999999998</v>
      </c>
      <c r="AR398" s="32">
        <f>ROUND(VLOOKUP($B398,'3.ข้อมูลงบทดลองปัจจุบัน'!$A$5:$CL$846,43,0),2)</f>
        <v>8321.92</v>
      </c>
      <c r="AS398" s="32">
        <f>ROUND(VLOOKUP($B398,'3.ข้อมูลงบทดลองปัจจุบัน'!$A$5:$CL$846,44,0),2)</f>
        <v>175481.46</v>
      </c>
      <c r="AT398" s="32">
        <f>ROUND(VLOOKUP($B398,'3.ข้อมูลงบทดลองปัจจุบัน'!$A$5:$CL$846,45,0),2)</f>
        <v>33240.94</v>
      </c>
      <c r="AU398" s="32">
        <f>ROUND(VLOOKUP($B398,'3.ข้อมูลงบทดลองปัจจุบัน'!$A$5:$CL$846,46,0),2)</f>
        <v>56239.44</v>
      </c>
      <c r="AV398" s="32">
        <f>ROUND(VLOOKUP($B398,'3.ข้อมูลงบทดลองปัจจุบัน'!$A$5:$CL$846,47,0),2)</f>
        <v>35770.81</v>
      </c>
      <c r="AW398" s="32">
        <f>ROUND(VLOOKUP($B398,'3.ข้อมูลงบทดลองปัจจุบัน'!$A$5:$CL$846,48,0),2)</f>
        <v>25782.799999999999</v>
      </c>
      <c r="AX398" s="32">
        <f>ROUND(VLOOKUP($B398,'3.ข้อมูลงบทดลองปัจจุบัน'!$A$5:$CL$846,49,0),2)</f>
        <v>66995.42</v>
      </c>
      <c r="AY398" s="32">
        <f>ROUND(VLOOKUP($B398,'3.ข้อมูลงบทดลองปัจจุบัน'!$A$5:$CL$846,50,0),2)</f>
        <v>136600.23000000001</v>
      </c>
      <c r="AZ398" s="32">
        <f>ROUND(VLOOKUP($B398,'3.ข้อมูลงบทดลองปัจจุบัน'!$A$5:$CL$846,51,0),2)</f>
        <v>105291.04</v>
      </c>
      <c r="BA398" s="32">
        <f>ROUND(VLOOKUP($B398,'3.ข้อมูลงบทดลองปัจจุบัน'!$A$5:$CL$846,52,0),2)</f>
        <v>42014.239999999998</v>
      </c>
      <c r="BB398" s="32">
        <f>ROUND(VLOOKUP($B398,'3.ข้อมูลงบทดลองปัจจุบัน'!$A$5:$CL$846,53,0),2)</f>
        <v>577899.81999999995</v>
      </c>
      <c r="BC398" s="32">
        <f>ROUND(VLOOKUP($B398,'3.ข้อมูลงบทดลองปัจจุบัน'!$A$5:$CL$846,54,0),2)</f>
        <v>9569.2800000000007</v>
      </c>
      <c r="BD398" s="32">
        <f>ROUND(VLOOKUP($B398,'3.ข้อมูลงบทดลองปัจจุบัน'!$A$5:$CL$846,55,0),2)</f>
        <v>756059.62</v>
      </c>
      <c r="BE398" s="32">
        <f>ROUND(VLOOKUP($B398,'3.ข้อมูลงบทดลองปัจจุบัน'!$A$5:$CL$846,56,0),2)</f>
        <v>253922.28</v>
      </c>
      <c r="BF398" s="32">
        <f>ROUND(VLOOKUP($B398,'3.ข้อมูลงบทดลองปัจจุบัน'!$A$5:$CL$846,57,0),2)</f>
        <v>16711.419999999998</v>
      </c>
      <c r="BG398" s="32">
        <f>ROUND(VLOOKUP($B398,'3.ข้อมูลงบทดลองปัจจุบัน'!$A$5:$CL$846,58,0),2)</f>
        <v>93337.46</v>
      </c>
      <c r="BH398" s="32">
        <f>ROUND(VLOOKUP($B398,'3.ข้อมูลงบทดลองปัจจุบัน'!$A$5:$CL$846,59,0),2)</f>
        <v>116801.51</v>
      </c>
      <c r="BI398" s="32">
        <f>ROUND(VLOOKUP($B398,'3.ข้อมูลงบทดลองปัจจุบัน'!$A$5:$CL$846,60,0),2)</f>
        <v>3840.36</v>
      </c>
      <c r="BJ398" s="32">
        <f>ROUND(VLOOKUP($B398,'3.ข้อมูลงบทดลองปัจจุบัน'!$A$5:$CL$846,61,0),2)</f>
        <v>2698.88</v>
      </c>
      <c r="BK398" s="32">
        <f>ROUND(VLOOKUP($B398,'3.ข้อมูลงบทดลองปัจจุบัน'!$A$5:$CL$846,62,0),2)</f>
        <v>114117.2</v>
      </c>
      <c r="BL398" s="32">
        <f>ROUND(VLOOKUP($B398,'3.ข้อมูลงบทดลองปัจจุบัน'!$A$5:$CL$846,63,0),2)</f>
        <v>176651.78</v>
      </c>
      <c r="BM398" s="32">
        <f>ROUND(VLOOKUP($B398,'3.ข้อมูลงบทดลองปัจจุบัน'!$A$5:$CL$846,64,0),2)</f>
        <v>279626.88</v>
      </c>
      <c r="BN398" s="32">
        <f>ROUND(VLOOKUP($B398,'3.ข้อมูลงบทดลองปัจจุบัน'!$A$5:$CL$846,65,0),2)</f>
        <v>178141.92</v>
      </c>
      <c r="BO398" s="32">
        <f>ROUND(VLOOKUP($B398,'3.ข้อมูลงบทดลองปัจจุบัน'!$A$5:$CL$846,66,0),2)</f>
        <v>53058.64</v>
      </c>
      <c r="BP398" s="32">
        <f>ROUND(VLOOKUP($B398,'3.ข้อมูลงบทดลองปัจจุบัน'!$A$5:$CL$846,67,0),2)</f>
        <v>113094</v>
      </c>
      <c r="BQ398" s="32">
        <f>ROUND(VLOOKUP($B398,'3.ข้อมูลงบทดลองปัจจุบัน'!$A$5:$CL$846,68,0),2)</f>
        <v>112112.08</v>
      </c>
      <c r="BR398" s="32">
        <f>ROUND(VLOOKUP($B398,'3.ข้อมูลงบทดลองปัจจุบัน'!$A$5:$CL$846,69,0),2)</f>
        <v>191377.44</v>
      </c>
      <c r="BS398" s="32">
        <f>ROUND(VLOOKUP($B398,'3.ข้อมูลงบทดลองปัจจุบัน'!$A$5:$CL$846,70,0),2)</f>
        <v>10725.2</v>
      </c>
      <c r="BT398" s="32">
        <f>ROUND(VLOOKUP($B398,'3.ข้อมูลงบทดลองปัจจุบัน'!$A$5:$CL$846,71,0),2)</f>
        <v>16306.24</v>
      </c>
      <c r="BU398" s="32">
        <f>ROUND(VLOOKUP($B398,'3.ข้อมูลงบทดลองปัจจุบัน'!$A$5:$CL$846,72,0),2)</f>
        <v>202588.41</v>
      </c>
      <c r="BV398" s="32">
        <f>ROUND(VLOOKUP($B398,'3.ข้อมูลงบทดลองปัจจุบัน'!$A$5:$CL$846,73,0),2)</f>
        <v>1447694.08</v>
      </c>
      <c r="BW398" s="32">
        <f>ROUND(VLOOKUP($B398,'3.ข้อมูลงบทดลองปัจจุบัน'!$A$5:$CL$846,74,0),2)</f>
        <v>24729.439999999999</v>
      </c>
      <c r="BX398" s="32">
        <f>ROUND(VLOOKUP($B398,'3.ข้อมูลงบทดลองปัจจุบัน'!$A$5:$CL$846,75,0),2)</f>
        <v>121667.54</v>
      </c>
      <c r="BY398" s="32">
        <f>ROUND(VLOOKUP($B398,'3.ข้อมูลงบทดลองปัจจุบัน'!$A$5:$CL$846,76,0),2)</f>
        <v>127886.12</v>
      </c>
      <c r="BZ398" s="32">
        <f>ROUND(VLOOKUP($B398,'3.ข้อมูลงบทดลองปัจจุบัน'!$A$5:$CL$846,77,0),2)</f>
        <v>30781.599999999999</v>
      </c>
      <c r="CA398" s="32">
        <f>ROUND(VLOOKUP($B398,'3.ข้อมูลงบทดลองปัจจุบัน'!$A$5:$CL$846,78,0),2)</f>
        <v>191037.12</v>
      </c>
      <c r="CB398" s="32">
        <f>ROUND(VLOOKUP($B398,'3.ข้อมูลงบทดลองปัจจุบัน'!$A$5:$CL$846,79,0),2)</f>
        <v>145775.76</v>
      </c>
      <c r="CC398" s="32">
        <f>ROUND(VLOOKUP($B398,'3.ข้อมูลงบทดลองปัจจุบัน'!$A$5:$CL$846,80,0),2)</f>
        <v>268828.48</v>
      </c>
      <c r="CD398" s="32">
        <f>ROUND(VLOOKUP($B398,'3.ข้อมูลงบทดลองปัจจุบัน'!$A$5:$CL$846,81,0),2)</f>
        <v>177204.96</v>
      </c>
      <c r="CE398" s="32">
        <f>ROUND(VLOOKUP($B398,'3.ข้อมูลงบทดลองปัจจุบัน'!$A$5:$CL$846,82,0),2)</f>
        <v>184681.68</v>
      </c>
      <c r="CF398" s="32">
        <f>ROUND(VLOOKUP($B398,'3.ข้อมูลงบทดลองปัจจุบัน'!$A$5:$CL$846,83,0),2)</f>
        <v>170340.04</v>
      </c>
      <c r="CG398" s="32">
        <f>ROUND(VLOOKUP($B398,'3.ข้อมูลงบทดลองปัจจุบัน'!$A$5:$CL$846,84,0),2)</f>
        <v>930.08</v>
      </c>
      <c r="CH398" s="32">
        <f>ROUND(VLOOKUP($B398,'3.ข้อมูลงบทดลองปัจจุบัน'!$A$5:$CL$846,85,0),2)</f>
        <v>102008.24</v>
      </c>
      <c r="CI398" s="32">
        <f>ROUND(VLOOKUP($B398,'3.ข้อมูลงบทดลองปัจจุบัน'!$A$5:$CL$846,86,0),2)</f>
        <v>56840.639999999999</v>
      </c>
      <c r="CJ398" s="32">
        <f>ROUND(VLOOKUP($B398,'3.ข้อมูลงบทดลองปัจจุบัน'!$A$5:$CL$846,87,0),2)</f>
        <v>11850</v>
      </c>
      <c r="CK398" s="32">
        <f>ROUND(VLOOKUP($B398,'3.ข้อมูลงบทดลองปัจจุบัน'!$A$5:$CL$846,88,0),2)</f>
        <v>662452.96</v>
      </c>
      <c r="CL398" s="32">
        <f>ROUND(VLOOKUP($B398,'3.ข้อมูลงบทดลองปัจจุบัน'!$A$5:$CL$846,89,0),2)</f>
        <v>44361.919999999998</v>
      </c>
      <c r="CM398" s="32">
        <f>ROUND(VLOOKUP($B398,'3.ข้อมูลงบทดลองปัจจุบัน'!$A$5:$CL$846,90,0),2)</f>
        <v>59479.05</v>
      </c>
    </row>
    <row r="399" spans="1:91" x14ac:dyDescent="0.7">
      <c r="A399" s="118" t="s">
        <v>2332</v>
      </c>
      <c r="B399" s="101" t="s">
        <v>2147</v>
      </c>
      <c r="C399" s="100" t="s">
        <v>1531</v>
      </c>
      <c r="D399" s="32">
        <f>ROUND(VLOOKUP($B399,'3.ข้อมูลงบทดลองปัจจุบัน'!$A$5:$CL$846,3,0),2)</f>
        <v>674226.72</v>
      </c>
      <c r="E399" s="32">
        <f>ROUND(VLOOKUP($B399,'3.ข้อมูลงบทดลองปัจจุบัน'!$A$5:$CL$846,4,0),2)</f>
        <v>48735.92</v>
      </c>
      <c r="F399" s="32">
        <f>ROUND(VLOOKUP($B399,'3.ข้อมูลงบทดลองปัจจุบัน'!$A$5:$CL$846,5,0),2)</f>
        <v>41755.480000000003</v>
      </c>
      <c r="G399" s="32">
        <f>ROUND(VLOOKUP($B399,'3.ข้อมูลงบทดลองปัจจุบัน'!$A$5:$CL$846,6,0),2)</f>
        <v>6312.8</v>
      </c>
      <c r="H399" s="32">
        <f>ROUND(VLOOKUP($B399,'3.ข้อมูลงบทดลองปัจจุบัน'!$A$5:$CL$846,7,0),2)</f>
        <v>9117.1200000000008</v>
      </c>
      <c r="I399" s="32">
        <f>ROUND(VLOOKUP($B399,'3.ข้อมูลงบทดลองปัจจุบัน'!$A$5:$CL$846,8,0),2)</f>
        <v>7546.88</v>
      </c>
      <c r="J399" s="32">
        <f>ROUND(VLOOKUP($B399,'3.ข้อมูลงบทดลองปัจจุบัน'!$A$5:$CL$846,9,0),2)</f>
        <v>4388.28</v>
      </c>
      <c r="K399" s="32">
        <f>ROUND(VLOOKUP($B399,'3.ข้อมูลงบทดลองปัจจุบัน'!$A$5:$CL$846,10,0),2)</f>
        <v>151562.35</v>
      </c>
      <c r="L399" s="32">
        <f>ROUND(VLOOKUP($B399,'3.ข้อมูลงบทดลองปัจจุบัน'!$A$5:$CL$846,11,0),2)</f>
        <v>16741.52</v>
      </c>
      <c r="M399" s="32">
        <f>ROUND(VLOOKUP($B399,'3.ข้อมูลงบทดลองปัจจุบัน'!$A$5:$CL$846,12,0),2)</f>
        <v>197062.06</v>
      </c>
      <c r="N399" s="32">
        <f>ROUND(VLOOKUP($B399,'3.ข้อมูลงบทดลองปัจจุบัน'!$A$5:$CL$846,13,0),2)</f>
        <v>194000.08</v>
      </c>
      <c r="O399" s="32">
        <f>ROUND(VLOOKUP($B399,'3.ข้อมูลงบทดลองปัจจุบัน'!$A$5:$CL$846,14,0),2)</f>
        <v>11985.44</v>
      </c>
      <c r="P399" s="32">
        <f>ROUND(VLOOKUP($B399,'3.ข้อมูลงบทดลองปัจจุบัน'!$A$5:$CL$846,15,0),2)</f>
        <v>482402.98</v>
      </c>
      <c r="Q399" s="32">
        <f>ROUND(VLOOKUP($B399,'3.ข้อมูลงบทดลองปัจจุบัน'!$A$5:$CL$846,16,0),2)</f>
        <v>52320.39</v>
      </c>
      <c r="R399" s="32">
        <f>ROUND(VLOOKUP($B399,'3.ข้อมูลงบทดลองปัจจุบัน'!$A$5:$CL$846,17,0),2)</f>
        <v>10889.12</v>
      </c>
      <c r="S399" s="32">
        <f>ROUND(VLOOKUP($B399,'3.ข้อมูลงบทดลองปัจจุบัน'!$A$5:$CL$846,18,0),2)</f>
        <v>706220.87</v>
      </c>
      <c r="T399" s="32">
        <f>ROUND(VLOOKUP($B399,'3.ข้อมูลงบทดลองปัจจุบัน'!$A$5:$CL$846,19,0),2)</f>
        <v>168850.3</v>
      </c>
      <c r="U399" s="32">
        <f>ROUND(VLOOKUP($B399,'3.ข้อมูลงบทดลองปัจจุบัน'!$A$5:$CL$846,20,0),2)</f>
        <v>47122.720000000001</v>
      </c>
      <c r="V399" s="32">
        <f>ROUND(VLOOKUP($B399,'3.ข้อมูลงบทดลองปัจจุบัน'!$A$5:$CL$846,21,0),2)</f>
        <v>75983.44</v>
      </c>
      <c r="W399" s="32">
        <f>ROUND(VLOOKUP($B399,'3.ข้อมูลงบทดลองปัจจุบัน'!$A$5:$CL$846,22,0),2)</f>
        <v>45019.040000000001</v>
      </c>
      <c r="X399" s="32">
        <f>ROUND(VLOOKUP($B399,'3.ข้อมูลงบทดลองปัจจุบัน'!$A$5:$CL$846,23,0),2)</f>
        <v>1040085.36</v>
      </c>
      <c r="Y399" s="32">
        <f>ROUND(VLOOKUP($B399,'3.ข้อมูลงบทดลองปัจจุบัน'!$A$5:$CL$846,24,0),2)</f>
        <v>20116.48</v>
      </c>
      <c r="Z399" s="32">
        <f>ROUND(VLOOKUP($B399,'3.ข้อมูลงบทดลองปัจจุบัน'!$A$5:$CL$846,25,0),2)</f>
        <v>155963.12</v>
      </c>
      <c r="AA399" s="32">
        <f>ROUND(VLOOKUP($B399,'3.ข้อมูลงบทดลองปัจจุบัน'!$A$5:$CL$846,26,0),2)</f>
        <v>80680.800000000003</v>
      </c>
      <c r="AB399" s="32">
        <f>ROUND(VLOOKUP($B399,'3.ข้อมูลงบทดลองปัจจุบัน'!$A$5:$CL$846,27,0),2)</f>
        <v>5141.68</v>
      </c>
      <c r="AC399" s="32">
        <f>ROUND(VLOOKUP($B399,'3.ข้อมูลงบทดลองปัจจุบัน'!$A$5:$CL$846,28,0),2)</f>
        <v>14572.8</v>
      </c>
      <c r="AD399" s="32">
        <f>ROUND(VLOOKUP($B399,'3.ข้อมูลงบทดลองปัจจุบัน'!$A$5:$CL$846,29,0),2)</f>
        <v>180741.12</v>
      </c>
      <c r="AE399" s="32">
        <f>ROUND(VLOOKUP($B399,'3.ข้อมูลงบทดลองปัจจุบัน'!$A$5:$CL$846,30,0),2)</f>
        <v>97019.839999999997</v>
      </c>
      <c r="AF399" s="32">
        <f>ROUND(VLOOKUP($B399,'3.ข้อมูลงบทดลองปัจจุบัน'!$A$5:$CL$846,31,0),2)</f>
        <v>55756.800000000003</v>
      </c>
      <c r="AG399" s="32">
        <f>ROUND(VLOOKUP($B399,'3.ข้อมูลงบทดลองปัจจุบัน'!$A$5:$CL$846,32,0),2)</f>
        <v>17841.68</v>
      </c>
      <c r="AH399" s="32">
        <f>ROUND(VLOOKUP($B399,'3.ข้อมูลงบทดลองปัจจุบัน'!$A$5:$CL$846,33,0),2)</f>
        <v>15716.16</v>
      </c>
      <c r="AI399" s="32">
        <f>ROUND(VLOOKUP($B399,'3.ข้อมูลงบทดลองปัจจุบัน'!$A$5:$CL$846,34,0),2)</f>
        <v>6770.72</v>
      </c>
      <c r="AJ399" s="32">
        <f>ROUND(VLOOKUP($B399,'3.ข้อมูลงบทดลองปัจจุบัน'!$A$5:$CL$846,35,0),2)</f>
        <v>27274.400000000001</v>
      </c>
      <c r="AK399" s="32">
        <f>ROUND(VLOOKUP($B399,'3.ข้อมูลงบทดลองปัจจุบัน'!$A$5:$CL$846,36,0),2)</f>
        <v>17432.48</v>
      </c>
      <c r="AL399" s="32">
        <f>ROUND(VLOOKUP($B399,'3.ข้อมูลงบทดลองปัจจุบัน'!$A$5:$CL$846,37,0),2)</f>
        <v>133955.6</v>
      </c>
      <c r="AM399" s="32">
        <f>ROUND(VLOOKUP($B399,'3.ข้อมูลงบทดลองปัจจุบัน'!$A$5:$CL$846,38,0),2)</f>
        <v>8238</v>
      </c>
      <c r="AN399" s="32">
        <f>ROUND(VLOOKUP($B399,'3.ข้อมูลงบทดลองปัจจุบัน'!$A$5:$CL$846,39,0),2)</f>
        <v>18208.599999999999</v>
      </c>
      <c r="AO399" s="32">
        <f>ROUND(VLOOKUP($B399,'3.ข้อมูลงบทดลองปัจจุบัน'!$A$5:$CL$846,40,0),2)</f>
        <v>14521.76</v>
      </c>
      <c r="AP399" s="32">
        <f>ROUND(VLOOKUP($B399,'3.ข้อมูลงบทดลองปัจจุบัน'!$A$5:$CL$846,41,0),2)</f>
        <v>58182.8</v>
      </c>
      <c r="AQ399" s="32">
        <f>ROUND(VLOOKUP($B399,'3.ข้อมูลงบทดลองปัจจุบัน'!$A$5:$CL$846,42,0),2)</f>
        <v>13470.4</v>
      </c>
      <c r="AR399" s="32">
        <f>ROUND(VLOOKUP($B399,'3.ข้อมูลงบทดลองปัจจุบัน'!$A$5:$CL$846,43,0),2)</f>
        <v>3079.36</v>
      </c>
      <c r="AS399" s="32">
        <f>ROUND(VLOOKUP($B399,'3.ข้อมูลงบทดลองปัจจุบัน'!$A$5:$CL$846,44,0),2)</f>
        <v>221082.03</v>
      </c>
      <c r="AT399" s="32">
        <f>ROUND(VLOOKUP($B399,'3.ข้อมูลงบทดลองปัจจุบัน'!$A$5:$CL$846,45,0),2)</f>
        <v>4612.08</v>
      </c>
      <c r="AU399" s="32">
        <f>ROUND(VLOOKUP($B399,'3.ข้อมูลงบทดลองปัจจุบัน'!$A$5:$CL$846,46,0),2)</f>
        <v>33010.879999999997</v>
      </c>
      <c r="AV399" s="32">
        <f>ROUND(VLOOKUP($B399,'3.ข้อมูลงบทดลองปัจจุบัน'!$A$5:$CL$846,47,0),2)</f>
        <v>22264.75</v>
      </c>
      <c r="AW399" s="32">
        <f>ROUND(VLOOKUP($B399,'3.ข้อมูลงบทดลองปัจจุบัน'!$A$5:$CL$846,48,0),2)</f>
        <v>11142.72</v>
      </c>
      <c r="AX399" s="32">
        <f>ROUND(VLOOKUP($B399,'3.ข้อมูลงบทดลองปัจจุบัน'!$A$5:$CL$846,49,0),2)</f>
        <v>4460.24</v>
      </c>
      <c r="AY399" s="32">
        <f>ROUND(VLOOKUP($B399,'3.ข้อมูลงบทดลองปัจจุบัน'!$A$5:$CL$846,50,0),2)</f>
        <v>6663.52</v>
      </c>
      <c r="AZ399" s="32">
        <f>ROUND(VLOOKUP($B399,'3.ข้อมูลงบทดลองปัจจุบัน'!$A$5:$CL$846,51,0),2)</f>
        <v>19487.28</v>
      </c>
      <c r="BA399" s="32">
        <f>ROUND(VLOOKUP($B399,'3.ข้อมูลงบทดลองปัจจุบัน'!$A$5:$CL$846,52,0),2)</f>
        <v>3657.36</v>
      </c>
      <c r="BB399" s="32">
        <f>ROUND(VLOOKUP($B399,'3.ข้อมูลงบทดลองปัจจุบัน'!$A$5:$CL$846,53,0),2)</f>
        <v>258343.88</v>
      </c>
      <c r="BC399" s="32">
        <f>ROUND(VLOOKUP($B399,'3.ข้อมูลงบทดลองปัจจุบัน'!$A$5:$CL$846,54,0),2)</f>
        <v>9799.0400000000009</v>
      </c>
      <c r="BD399" s="32">
        <f>ROUND(VLOOKUP($B399,'3.ข้อมูลงบทดลองปัจจุบัน'!$A$5:$CL$846,55,0),2)</f>
        <v>559116.62</v>
      </c>
      <c r="BE399" s="32">
        <f>ROUND(VLOOKUP($B399,'3.ข้อมูลงบทดลองปัจจุบัน'!$A$5:$CL$846,56,0),2)</f>
        <v>180469.17</v>
      </c>
      <c r="BF399" s="32">
        <f>ROUND(VLOOKUP($B399,'3.ข้อมูลงบทดลองปัจจุบัน'!$A$5:$CL$846,57,0),2)</f>
        <v>13757.32</v>
      </c>
      <c r="BG399" s="32">
        <f>ROUND(VLOOKUP($B399,'3.ข้อมูลงบทดลองปัจจุบัน'!$A$5:$CL$846,58,0),2)</f>
        <v>36481.120000000003</v>
      </c>
      <c r="BH399" s="32">
        <f>ROUND(VLOOKUP($B399,'3.ข้อมูลงบทดลองปัจจุบัน'!$A$5:$CL$846,59,0),2)</f>
        <v>230750.4</v>
      </c>
      <c r="BI399" s="32">
        <f>ROUND(VLOOKUP($B399,'3.ข้อมูลงบทดลองปัจจุบัน'!$A$5:$CL$846,60,0),2)</f>
        <v>886</v>
      </c>
      <c r="BJ399" s="32">
        <f>ROUND(VLOOKUP($B399,'3.ข้อมูลงบทดลองปัจจุบัน'!$A$5:$CL$846,61,0),2)</f>
        <v>3560.16</v>
      </c>
      <c r="BK399" s="32">
        <f>ROUND(VLOOKUP($B399,'3.ข้อมูลงบทดลองปัจจุบัน'!$A$5:$CL$846,62,0),2)</f>
        <v>22348.639999999999</v>
      </c>
      <c r="BL399" s="32">
        <f>ROUND(VLOOKUP($B399,'3.ข้อมูลงบทดลองปัจจุบัน'!$A$5:$CL$846,63,0),2)</f>
        <v>300158.28999999998</v>
      </c>
      <c r="BM399" s="32">
        <f>ROUND(VLOOKUP($B399,'3.ข้อมูลงบทดลองปัจจุบัน'!$A$5:$CL$846,64,0),2)</f>
        <v>544115.57999999996</v>
      </c>
      <c r="BN399" s="32">
        <f>ROUND(VLOOKUP($B399,'3.ข้อมูลงบทดลองปัจจุบัน'!$A$5:$CL$846,65,0),2)</f>
        <v>66232.399999999994</v>
      </c>
      <c r="BO399" s="32">
        <f>ROUND(VLOOKUP($B399,'3.ข้อมูลงบทดลองปัจจุบัน'!$A$5:$CL$846,66,0),2)</f>
        <v>15985.36</v>
      </c>
      <c r="BP399" s="32">
        <f>ROUND(VLOOKUP($B399,'3.ข้อมูลงบทดลองปัจจุบัน'!$A$5:$CL$846,67,0),2)</f>
        <v>63806.720000000001</v>
      </c>
      <c r="BQ399" s="32">
        <f>ROUND(VLOOKUP($B399,'3.ข้อมูลงบทดลองปัจจุบัน'!$A$5:$CL$846,68,0),2)</f>
        <v>25378.47</v>
      </c>
      <c r="BR399" s="32">
        <f>ROUND(VLOOKUP($B399,'3.ข้อมูลงบทดลองปัจจุบัน'!$A$5:$CL$846,69,0),2)</f>
        <v>129966.24</v>
      </c>
      <c r="BS399" s="32">
        <f>ROUND(VLOOKUP($B399,'3.ข้อมูลงบทดลองปัจจุบัน'!$A$5:$CL$846,70,0),2)</f>
        <v>6675.92</v>
      </c>
      <c r="BT399" s="32">
        <f>ROUND(VLOOKUP($B399,'3.ข้อมูลงบทดลองปัจจุบัน'!$A$5:$CL$846,71,0),2)</f>
        <v>15367.2</v>
      </c>
      <c r="BU399" s="32">
        <f>ROUND(VLOOKUP($B399,'3.ข้อมูลงบทดลองปัจจุบัน'!$A$5:$CL$846,72,0),2)</f>
        <v>213635.47</v>
      </c>
      <c r="BV399" s="32">
        <f>ROUND(VLOOKUP($B399,'3.ข้อมูลงบทดลองปัจจุบัน'!$A$5:$CL$846,73,0),2)</f>
        <v>658171.84</v>
      </c>
      <c r="BW399" s="32">
        <f>ROUND(VLOOKUP($B399,'3.ข้อมูลงบทดลองปัจจุบัน'!$A$5:$CL$846,74,0),2)</f>
        <v>79010.48</v>
      </c>
      <c r="BX399" s="32">
        <f>ROUND(VLOOKUP($B399,'3.ข้อมูลงบทดลองปัจจุบัน'!$A$5:$CL$846,75,0),2)</f>
        <v>37270.92</v>
      </c>
      <c r="BY399" s="32">
        <f>ROUND(VLOOKUP($B399,'3.ข้อมูลงบทดลองปัจจุบัน'!$A$5:$CL$846,76,0),2)</f>
        <v>211608.18</v>
      </c>
      <c r="BZ399" s="32">
        <f>ROUND(VLOOKUP($B399,'3.ข้อมูลงบทดลองปัจจุบัน'!$A$5:$CL$846,77,0),2)</f>
        <v>8045.36</v>
      </c>
      <c r="CA399" s="32">
        <f>ROUND(VLOOKUP($B399,'3.ข้อมูลงบทดลองปัจจุบัน'!$A$5:$CL$846,78,0),2)</f>
        <v>31062.48</v>
      </c>
      <c r="CB399" s="32">
        <f>ROUND(VLOOKUP($B399,'3.ข้อมูลงบทดลองปัจจุบัน'!$A$5:$CL$846,79,0),2)</f>
        <v>27271.68</v>
      </c>
      <c r="CC399" s="32">
        <f>ROUND(VLOOKUP($B399,'3.ข้อมูลงบทดลองปัจจุบัน'!$A$5:$CL$846,80,0),2)</f>
        <v>132872.56</v>
      </c>
      <c r="CD399" s="32">
        <f>ROUND(VLOOKUP($B399,'3.ข้อมูลงบทดลองปัจจุบัน'!$A$5:$CL$846,81,0),2)</f>
        <v>208811.2</v>
      </c>
      <c r="CE399" s="32">
        <f>ROUND(VLOOKUP($B399,'3.ข้อมูลงบทดลองปัจจุบัน'!$A$5:$CL$846,82,0),2)</f>
        <v>121971.68</v>
      </c>
      <c r="CF399" s="32">
        <f>ROUND(VLOOKUP($B399,'3.ข้อมูลงบทดลองปัจจุบัน'!$A$5:$CL$846,83,0),2)</f>
        <v>85653.84</v>
      </c>
      <c r="CG399" s="32">
        <f>ROUND(VLOOKUP($B399,'3.ข้อมูลงบทดลองปัจจุบัน'!$A$5:$CL$846,84,0),2)</f>
        <v>3103.44</v>
      </c>
      <c r="CH399" s="32">
        <f>ROUND(VLOOKUP($B399,'3.ข้อมูลงบทดลองปัจจุบัน'!$A$5:$CL$846,85,0),2)</f>
        <v>19823.28</v>
      </c>
      <c r="CI399" s="32">
        <f>ROUND(VLOOKUP($B399,'3.ข้อมูลงบทดลองปัจจุบัน'!$A$5:$CL$846,86,0),2)</f>
        <v>521.20000000000005</v>
      </c>
      <c r="CJ399" s="32">
        <f>ROUND(VLOOKUP($B399,'3.ข้อมูลงบทดลองปัจจุบัน'!$A$5:$CL$846,87,0),2)</f>
        <v>3593.36</v>
      </c>
      <c r="CK399" s="32">
        <f>ROUND(VLOOKUP($B399,'3.ข้อมูลงบทดลองปัจจุบัน'!$A$5:$CL$846,88,0),2)</f>
        <v>125276.56</v>
      </c>
      <c r="CL399" s="32">
        <f>ROUND(VLOOKUP($B399,'3.ข้อมูลงบทดลองปัจจุบัน'!$A$5:$CL$846,89,0),2)</f>
        <v>17042.560000000001</v>
      </c>
      <c r="CM399" s="32">
        <f>ROUND(VLOOKUP($B399,'3.ข้อมูลงบทดลองปัจจุบัน'!$A$5:$CL$846,90,0),2)</f>
        <v>10090.9</v>
      </c>
    </row>
    <row r="400" spans="1:91" x14ac:dyDescent="0.7">
      <c r="A400" s="118" t="s">
        <v>2332</v>
      </c>
      <c r="B400" s="101" t="s">
        <v>2148</v>
      </c>
      <c r="C400" s="100" t="s">
        <v>1373</v>
      </c>
      <c r="D400" s="32">
        <f>ROUND(VLOOKUP($B400,'3.ข้อมูลงบทดลองปัจจุบัน'!$A$5:$CL$846,3,0),2)</f>
        <v>350848.5</v>
      </c>
      <c r="E400" s="32">
        <f>ROUND(VLOOKUP($B400,'3.ข้อมูลงบทดลองปัจจุบัน'!$A$5:$CL$846,4,0),2)</f>
        <v>39745.599999999999</v>
      </c>
      <c r="F400" s="32">
        <f>ROUND(VLOOKUP($B400,'3.ข้อมูลงบทดลองปัจจุบัน'!$A$5:$CL$846,5,0),2)</f>
        <v>31027.71</v>
      </c>
      <c r="G400" s="32">
        <f>ROUND(VLOOKUP($B400,'3.ข้อมูลงบทดลองปัจจุบัน'!$A$5:$CL$846,6,0),2)</f>
        <v>12248.7</v>
      </c>
      <c r="H400" s="32">
        <f>ROUND(VLOOKUP($B400,'3.ข้อมูลงบทดลองปัจจุบัน'!$A$5:$CL$846,7,0),2)</f>
        <v>28112.97</v>
      </c>
      <c r="I400" s="32">
        <f>ROUND(VLOOKUP($B400,'3.ข้อมูลงบทดลองปัจจุบัน'!$A$5:$CL$846,8,0),2)</f>
        <v>30641.68</v>
      </c>
      <c r="J400" s="32">
        <f>ROUND(VLOOKUP($B400,'3.ข้อมูลงบทดลองปัจจุบัน'!$A$5:$CL$846,9,0),2)</f>
        <v>4464</v>
      </c>
      <c r="K400" s="32">
        <f>ROUND(VLOOKUP($B400,'3.ข้อมูลงบทดลองปัจจุบัน'!$A$5:$CL$846,10,0),2)</f>
        <v>135042.73000000001</v>
      </c>
      <c r="L400" s="32">
        <f>ROUND(VLOOKUP($B400,'3.ข้อมูลงบทดลองปัจจุบัน'!$A$5:$CL$846,11,0),2)</f>
        <v>19559.27</v>
      </c>
      <c r="M400" s="32">
        <f>ROUND(VLOOKUP($B400,'3.ข้อมูลงบทดลองปัจจุบัน'!$A$5:$CL$846,12,0),2)</f>
        <v>38385.15</v>
      </c>
      <c r="N400" s="32">
        <f>ROUND(VLOOKUP($B400,'3.ข้อมูลงบทดลองปัจจุบัน'!$A$5:$CL$846,13,0),2)</f>
        <v>70376.679999999993</v>
      </c>
      <c r="O400" s="32">
        <f>ROUND(VLOOKUP($B400,'3.ข้อมูลงบทดลองปัจจุบัน'!$A$5:$CL$846,14,0),2)</f>
        <v>4982.0200000000004</v>
      </c>
      <c r="P400" s="32">
        <f>ROUND(VLOOKUP($B400,'3.ข้อมูลงบทดลองปัจจุบัน'!$A$5:$CL$846,15,0),2)</f>
        <v>287260.21999999997</v>
      </c>
      <c r="Q400" s="32">
        <f>ROUND(VLOOKUP($B400,'3.ข้อมูลงบทดลองปัจจุบัน'!$A$5:$CL$846,16,0),2)</f>
        <v>6492.57</v>
      </c>
      <c r="R400" s="32">
        <f>ROUND(VLOOKUP($B400,'3.ข้อมูลงบทดลองปัจจุบัน'!$A$5:$CL$846,17,0),2)</f>
        <v>9198.6200000000008</v>
      </c>
      <c r="S400" s="32">
        <f>ROUND(VLOOKUP($B400,'3.ข้อมูลงบทดลองปัจจุบัน'!$A$5:$CL$846,18,0),2)</f>
        <v>52746.19</v>
      </c>
      <c r="T400" s="32">
        <f>ROUND(VLOOKUP($B400,'3.ข้อมูลงบทดลองปัจจุบัน'!$A$5:$CL$846,19,0),2)</f>
        <v>28886.06</v>
      </c>
      <c r="U400" s="32">
        <f>ROUND(VLOOKUP($B400,'3.ข้อมูลงบทดลองปัจจุบัน'!$A$5:$CL$846,20,0),2)</f>
        <v>5324.46</v>
      </c>
      <c r="V400" s="32">
        <f>ROUND(VLOOKUP($B400,'3.ข้อมูลงบทดลองปัจจุบัน'!$A$5:$CL$846,21,0),2)</f>
        <v>5903.67</v>
      </c>
      <c r="W400" s="32">
        <f>ROUND(VLOOKUP($B400,'3.ข้อมูลงบทดลองปัจจุบัน'!$A$5:$CL$846,22,0),2)</f>
        <v>1480.77</v>
      </c>
      <c r="X400" s="32">
        <f>ROUND(VLOOKUP($B400,'3.ข้อมูลงบทดลองปัจจุบัน'!$A$5:$CL$846,23,0),2)</f>
        <v>607629.62</v>
      </c>
      <c r="Y400" s="32">
        <f>ROUND(VLOOKUP($B400,'3.ข้อมูลงบทดลองปัจจุบัน'!$A$5:$CL$846,24,0),2)</f>
        <v>537</v>
      </c>
      <c r="Z400" s="32">
        <f>ROUND(VLOOKUP($B400,'3.ข้อมูลงบทดลองปัจจุบัน'!$A$5:$CL$846,25,0),2)</f>
        <v>593.58000000000004</v>
      </c>
      <c r="AA400" s="32">
        <f>ROUND(VLOOKUP($B400,'3.ข้อมูลงบทดลองปัจจุบัน'!$A$5:$CL$846,26,0),2)</f>
        <v>7882.62</v>
      </c>
      <c r="AB400" s="32">
        <f>ROUND(VLOOKUP($B400,'3.ข้อมูลงบทดลองปัจจุบัน'!$A$5:$CL$846,27,0),2)</f>
        <v>0</v>
      </c>
      <c r="AC400" s="32">
        <f>ROUND(VLOOKUP($B400,'3.ข้อมูลงบทดลองปัจจุบัน'!$A$5:$CL$846,28,0),2)</f>
        <v>0</v>
      </c>
      <c r="AD400" s="32">
        <f>ROUND(VLOOKUP($B400,'3.ข้อมูลงบทดลองปัจจุบัน'!$A$5:$CL$846,29,0),2)</f>
        <v>0</v>
      </c>
      <c r="AE400" s="32">
        <f>ROUND(VLOOKUP($B400,'3.ข้อมูลงบทดลองปัจจุบัน'!$A$5:$CL$846,30,0),2)</f>
        <v>0</v>
      </c>
      <c r="AF400" s="32">
        <f>ROUND(VLOOKUP($B400,'3.ข้อมูลงบทดลองปัจจุบัน'!$A$5:$CL$846,31,0),2)</f>
        <v>0</v>
      </c>
      <c r="AG400" s="32">
        <f>ROUND(VLOOKUP($B400,'3.ข้อมูลงบทดลองปัจจุบัน'!$A$5:$CL$846,32,0),2)</f>
        <v>0</v>
      </c>
      <c r="AH400" s="32">
        <f>ROUND(VLOOKUP($B400,'3.ข้อมูลงบทดลองปัจจุบัน'!$A$5:$CL$846,33,0),2)</f>
        <v>639</v>
      </c>
      <c r="AI400" s="32">
        <f>ROUND(VLOOKUP($B400,'3.ข้อมูลงบทดลองปัจจุบัน'!$A$5:$CL$846,34,0),2)</f>
        <v>0</v>
      </c>
      <c r="AJ400" s="32">
        <f>ROUND(VLOOKUP($B400,'3.ข้อมูลงบทดลองปัจจุบัน'!$A$5:$CL$846,35,0),2)</f>
        <v>0</v>
      </c>
      <c r="AK400" s="32">
        <f>ROUND(VLOOKUP($B400,'3.ข้อมูลงบทดลองปัจจุบัน'!$A$5:$CL$846,36,0),2)</f>
        <v>3483</v>
      </c>
      <c r="AL400" s="32">
        <f>ROUND(VLOOKUP($B400,'3.ข้อมูลงบทดลองปัจจุบัน'!$A$5:$CL$846,37,0),2)</f>
        <v>3739363.79</v>
      </c>
      <c r="AM400" s="32">
        <f>ROUND(VLOOKUP($B400,'3.ข้อมูลงบทดลองปัจจุบัน'!$A$5:$CL$846,38,0),2)</f>
        <v>2879.46</v>
      </c>
      <c r="AN400" s="32">
        <f>ROUND(VLOOKUP($B400,'3.ข้อมูลงบทดลองปัจจุบัน'!$A$5:$CL$846,39,0),2)</f>
        <v>18549.14</v>
      </c>
      <c r="AO400" s="32">
        <f>ROUND(VLOOKUP($B400,'3.ข้อมูลงบทดลองปัจจุบัน'!$A$5:$CL$846,40,0),2)</f>
        <v>20835.509999999998</v>
      </c>
      <c r="AP400" s="32">
        <f>ROUND(VLOOKUP($B400,'3.ข้อมูลงบทดลองปัจจุบัน'!$A$5:$CL$846,41,0),2)</f>
        <v>73929.3</v>
      </c>
      <c r="AQ400" s="32">
        <f>ROUND(VLOOKUP($B400,'3.ข้อมูลงบทดลองปัจจุบัน'!$A$5:$CL$846,42,0),2)</f>
        <v>3780.03</v>
      </c>
      <c r="AR400" s="32">
        <f>ROUND(VLOOKUP($B400,'3.ข้อมูลงบทดลองปัจจุบัน'!$A$5:$CL$846,43,0),2)</f>
        <v>3298.49</v>
      </c>
      <c r="AS400" s="32">
        <f>ROUND(VLOOKUP($B400,'3.ข้อมูลงบทดลองปัจจุบัน'!$A$5:$CL$846,44,0),2)</f>
        <v>493358.55</v>
      </c>
      <c r="AT400" s="32">
        <f>ROUND(VLOOKUP($B400,'3.ข้อมูลงบทดลองปัจจุบัน'!$A$5:$CL$846,45,0),2)</f>
        <v>6037.65</v>
      </c>
      <c r="AU400" s="32">
        <f>ROUND(VLOOKUP($B400,'3.ข้อมูลงบทดลองปัจจุบัน'!$A$5:$CL$846,46,0),2)</f>
        <v>14706.06</v>
      </c>
      <c r="AV400" s="32">
        <f>ROUND(VLOOKUP($B400,'3.ข้อมูลงบทดลองปัจจุบัน'!$A$5:$CL$846,47,0),2)</f>
        <v>14155.81</v>
      </c>
      <c r="AW400" s="32">
        <f>ROUND(VLOOKUP($B400,'3.ข้อมูลงบทดลองปัจจุบัน'!$A$5:$CL$846,48,0),2)</f>
        <v>1160.97</v>
      </c>
      <c r="AX400" s="32">
        <f>ROUND(VLOOKUP($B400,'3.ข้อมูลงบทดลองปัจจุบัน'!$A$5:$CL$846,49,0),2)</f>
        <v>42370.41</v>
      </c>
      <c r="AY400" s="32">
        <f>ROUND(VLOOKUP($B400,'3.ข้อมูลงบทดลองปัจจุบัน'!$A$5:$CL$846,50,0),2)</f>
        <v>27020.98</v>
      </c>
      <c r="AZ400" s="32">
        <f>ROUND(VLOOKUP($B400,'3.ข้อมูลงบทดลองปัจจุบัน'!$A$5:$CL$846,51,0),2)</f>
        <v>11901.42</v>
      </c>
      <c r="BA400" s="32">
        <f>ROUND(VLOOKUP($B400,'3.ข้อมูลงบทดลองปัจจุบัน'!$A$5:$CL$846,52,0),2)</f>
        <v>19705.919999999998</v>
      </c>
      <c r="BB400" s="32">
        <f>ROUND(VLOOKUP($B400,'3.ข้อมูลงบทดลองปัจจุบัน'!$A$5:$CL$846,53,0),2)</f>
        <v>272716.69</v>
      </c>
      <c r="BC400" s="32">
        <f>ROUND(VLOOKUP($B400,'3.ข้อมูลงบทดลองปัจจุบัน'!$A$5:$CL$846,54,0),2)</f>
        <v>11197.19</v>
      </c>
      <c r="BD400" s="32">
        <f>ROUND(VLOOKUP($B400,'3.ข้อมูลงบทดลองปัจจุบัน'!$A$5:$CL$846,55,0),2)</f>
        <v>1206534.5900000001</v>
      </c>
      <c r="BE400" s="32">
        <f>ROUND(VLOOKUP($B400,'3.ข้อมูลงบทดลองปัจจุบัน'!$A$5:$CL$846,56,0),2)</f>
        <v>205162.07</v>
      </c>
      <c r="BF400" s="32">
        <f>ROUND(VLOOKUP($B400,'3.ข้อมูลงบทดลองปัจจุบัน'!$A$5:$CL$846,57,0),2)</f>
        <v>6432.95</v>
      </c>
      <c r="BG400" s="32">
        <f>ROUND(VLOOKUP($B400,'3.ข้อมูลงบทดลองปัจจุบัน'!$A$5:$CL$846,58,0),2)</f>
        <v>1723.28</v>
      </c>
      <c r="BH400" s="32">
        <f>ROUND(VLOOKUP($B400,'3.ข้อมูลงบทดลองปัจจุบัน'!$A$5:$CL$846,59,0),2)</f>
        <v>496118.86</v>
      </c>
      <c r="BI400" s="32">
        <f>ROUND(VLOOKUP($B400,'3.ข้อมูลงบทดลองปัจจุบัน'!$A$5:$CL$846,60,0),2)</f>
        <v>1270.04</v>
      </c>
      <c r="BJ400" s="32">
        <f>ROUND(VLOOKUP($B400,'3.ข้อมูลงบทดลองปัจจุบัน'!$A$5:$CL$846,61,0),2)</f>
        <v>2595.3000000000002</v>
      </c>
      <c r="BK400" s="32">
        <f>ROUND(VLOOKUP($B400,'3.ข้อมูลงบทดลองปัจจุบัน'!$A$5:$CL$846,62,0),2)</f>
        <v>4501.1400000000003</v>
      </c>
      <c r="BL400" s="32">
        <f>ROUND(VLOOKUP($B400,'3.ข้อมูลงบทดลองปัจจุบัน'!$A$5:$CL$846,63,0),2)</f>
        <v>7703.54</v>
      </c>
      <c r="BM400" s="32">
        <f>ROUND(VLOOKUP($B400,'3.ข้อมูลงบทดลองปัจจุบัน'!$A$5:$CL$846,64,0),2)</f>
        <v>200942.42</v>
      </c>
      <c r="BN400" s="32">
        <f>ROUND(VLOOKUP($B400,'3.ข้อมูลงบทดลองปัจจุบัน'!$A$5:$CL$846,65,0),2)</f>
        <v>34396.620000000003</v>
      </c>
      <c r="BO400" s="32">
        <f>ROUND(VLOOKUP($B400,'3.ข้อมูลงบทดลองปัจจุบัน'!$A$5:$CL$846,66,0),2)</f>
        <v>15481.93</v>
      </c>
      <c r="BP400" s="32">
        <f>ROUND(VLOOKUP($B400,'3.ข้อมูลงบทดลองปัจจุบัน'!$A$5:$CL$846,67,0),2)</f>
        <v>7803.75</v>
      </c>
      <c r="BQ400" s="32">
        <f>ROUND(VLOOKUP($B400,'3.ข้อมูลงบทดลองปัจจุบัน'!$A$5:$CL$846,68,0),2)</f>
        <v>9017.76</v>
      </c>
      <c r="BR400" s="32">
        <f>ROUND(VLOOKUP($B400,'3.ข้อมูลงบทดลองปัจจุบัน'!$A$5:$CL$846,69,0),2)</f>
        <v>8181.84</v>
      </c>
      <c r="BS400" s="32">
        <f>ROUND(VLOOKUP($B400,'3.ข้อมูลงบทดลองปัจจุบัน'!$A$5:$CL$846,70,0),2)</f>
        <v>3027646.62</v>
      </c>
      <c r="BT400" s="32">
        <f>ROUND(VLOOKUP($B400,'3.ข้อมูลงบทดลองปัจจุบัน'!$A$5:$CL$846,71,0),2)</f>
        <v>14675.01</v>
      </c>
      <c r="BU400" s="32">
        <f>ROUND(VLOOKUP($B400,'3.ข้อมูลงบทดลองปัจจุบัน'!$A$5:$CL$846,72,0),2)</f>
        <v>49081.54</v>
      </c>
      <c r="BV400" s="32">
        <f>ROUND(VLOOKUP($B400,'3.ข้อมูลงบทดลองปัจจุบัน'!$A$5:$CL$846,73,0),2)</f>
        <v>336204.69</v>
      </c>
      <c r="BW400" s="32">
        <f>ROUND(VLOOKUP($B400,'3.ข้อมูลงบทดลองปัจจุบัน'!$A$5:$CL$846,74,0),2)</f>
        <v>10412.280000000001</v>
      </c>
      <c r="BX400" s="32">
        <f>ROUND(VLOOKUP($B400,'3.ข้อมูลงบทดลองปัจจุบัน'!$A$5:$CL$846,75,0),2)</f>
        <v>22744.49</v>
      </c>
      <c r="BY400" s="32">
        <f>ROUND(VLOOKUP($B400,'3.ข้อมูลงบทดลองปัจจุบัน'!$A$5:$CL$846,76,0),2)</f>
        <v>111291.05</v>
      </c>
      <c r="BZ400" s="32">
        <f>ROUND(VLOOKUP($B400,'3.ข้อมูลงบทดลองปัจจุบัน'!$A$5:$CL$846,77,0),2)</f>
        <v>3398.38</v>
      </c>
      <c r="CA400" s="32">
        <f>ROUND(VLOOKUP($B400,'3.ข้อมูลงบทดลองปัจจุบัน'!$A$5:$CL$846,78,0),2)</f>
        <v>10215.780000000001</v>
      </c>
      <c r="CB400" s="32">
        <f>ROUND(VLOOKUP($B400,'3.ข้อมูลงบทดลองปัจจุบัน'!$A$5:$CL$846,79,0),2)</f>
        <v>6723.93</v>
      </c>
      <c r="CC400" s="32">
        <f>ROUND(VLOOKUP($B400,'3.ข้อมูลงบทดลองปัจจุบัน'!$A$5:$CL$846,80,0),2)</f>
        <v>4519.71</v>
      </c>
      <c r="CD400" s="32">
        <f>ROUND(VLOOKUP($B400,'3.ข้อมูลงบทดลองปัจจุบัน'!$A$5:$CL$846,81,0),2)</f>
        <v>21493.27</v>
      </c>
      <c r="CE400" s="32">
        <f>ROUND(VLOOKUP($B400,'3.ข้อมูลงบทดลองปัจจุบัน'!$A$5:$CL$846,82,0),2)</f>
        <v>90651.54</v>
      </c>
      <c r="CF400" s="32">
        <f>ROUND(VLOOKUP($B400,'3.ข้อมูลงบทดลองปัจจุบัน'!$A$5:$CL$846,83,0),2)</f>
        <v>54641.88</v>
      </c>
      <c r="CG400" s="32">
        <f>ROUND(VLOOKUP($B400,'3.ข้อมูลงบทดลองปัจจุบัน'!$A$5:$CL$846,84,0),2)</f>
        <v>3911.52</v>
      </c>
      <c r="CH400" s="32">
        <f>ROUND(VLOOKUP($B400,'3.ข้อมูลงบทดลองปัจจุบัน'!$A$5:$CL$846,85,0),2)</f>
        <v>43528.02</v>
      </c>
      <c r="CI400" s="32">
        <f>ROUND(VLOOKUP($B400,'3.ข้อมูลงบทดลองปัจจุบัน'!$A$5:$CL$846,86,0),2)</f>
        <v>6557.79</v>
      </c>
      <c r="CJ400" s="32">
        <f>ROUND(VLOOKUP($B400,'3.ข้อมูลงบทดลองปัจจุบัน'!$A$5:$CL$846,87,0),2)</f>
        <v>22004.880000000001</v>
      </c>
      <c r="CK400" s="32">
        <f>ROUND(VLOOKUP($B400,'3.ข้อมูลงบทดลองปัจจุบัน'!$A$5:$CL$846,88,0),2)</f>
        <v>9042.0499999999993</v>
      </c>
      <c r="CL400" s="32">
        <f>ROUND(VLOOKUP($B400,'3.ข้อมูลงบทดลองปัจจุบัน'!$A$5:$CL$846,89,0),2)</f>
        <v>16341.45</v>
      </c>
      <c r="CM400" s="32">
        <f>ROUND(VLOOKUP($B400,'3.ข้อมูลงบทดลองปัจจุบัน'!$A$5:$CL$846,90,0),2)</f>
        <v>9902.9599999999991</v>
      </c>
    </row>
    <row r="401" spans="1:91" x14ac:dyDescent="0.7">
      <c r="A401" s="118" t="s">
        <v>2332</v>
      </c>
      <c r="B401" s="101" t="s">
        <v>2149</v>
      </c>
      <c r="C401" s="100" t="s">
        <v>1374</v>
      </c>
      <c r="D401" s="32">
        <f>ROUND(VLOOKUP($B401,'3.ข้อมูลงบทดลองปัจจุบัน'!$A$5:$CL$846,3,0),2)</f>
        <v>0</v>
      </c>
      <c r="E401" s="32">
        <f>ROUND(VLOOKUP($B401,'3.ข้อมูลงบทดลองปัจจุบัน'!$A$5:$CL$846,4,0),2)</f>
        <v>0</v>
      </c>
      <c r="F401" s="32">
        <f>ROUND(VLOOKUP($B401,'3.ข้อมูลงบทดลองปัจจุบัน'!$A$5:$CL$846,5,0),2)</f>
        <v>0</v>
      </c>
      <c r="G401" s="32">
        <f>ROUND(VLOOKUP($B401,'3.ข้อมูลงบทดลองปัจจุบัน'!$A$5:$CL$846,6,0),2)</f>
        <v>0</v>
      </c>
      <c r="H401" s="32">
        <f>ROUND(VLOOKUP($B401,'3.ข้อมูลงบทดลองปัจจุบัน'!$A$5:$CL$846,7,0),2)</f>
        <v>0</v>
      </c>
      <c r="I401" s="32">
        <f>ROUND(VLOOKUP($B401,'3.ข้อมูลงบทดลองปัจจุบัน'!$A$5:$CL$846,8,0),2)</f>
        <v>0</v>
      </c>
      <c r="J401" s="32">
        <f>ROUND(VLOOKUP($B401,'3.ข้อมูลงบทดลองปัจจุบัน'!$A$5:$CL$846,9,0),2)</f>
        <v>0</v>
      </c>
      <c r="K401" s="32">
        <f>ROUND(VLOOKUP($B401,'3.ข้อมูลงบทดลองปัจจุบัน'!$A$5:$CL$846,10,0),2)</f>
        <v>0</v>
      </c>
      <c r="L401" s="32">
        <f>ROUND(VLOOKUP($B401,'3.ข้อมูลงบทดลองปัจจุบัน'!$A$5:$CL$846,11,0),2)</f>
        <v>0</v>
      </c>
      <c r="M401" s="32">
        <f>ROUND(VLOOKUP($B401,'3.ข้อมูลงบทดลองปัจจุบัน'!$A$5:$CL$846,12,0),2)</f>
        <v>0</v>
      </c>
      <c r="N401" s="32">
        <f>ROUND(VLOOKUP($B401,'3.ข้อมูลงบทดลองปัจจุบัน'!$A$5:$CL$846,13,0),2)</f>
        <v>0</v>
      </c>
      <c r="O401" s="32">
        <f>ROUND(VLOOKUP($B401,'3.ข้อมูลงบทดลองปัจจุบัน'!$A$5:$CL$846,14,0),2)</f>
        <v>0</v>
      </c>
      <c r="P401" s="32">
        <f>ROUND(VLOOKUP($B401,'3.ข้อมูลงบทดลองปัจจุบัน'!$A$5:$CL$846,15,0),2)</f>
        <v>0</v>
      </c>
      <c r="Q401" s="32">
        <f>ROUND(VLOOKUP($B401,'3.ข้อมูลงบทดลองปัจจุบัน'!$A$5:$CL$846,16,0),2)</f>
        <v>0</v>
      </c>
      <c r="R401" s="32">
        <f>ROUND(VLOOKUP($B401,'3.ข้อมูลงบทดลองปัจจุบัน'!$A$5:$CL$846,17,0),2)</f>
        <v>0</v>
      </c>
      <c r="S401" s="32">
        <f>ROUND(VLOOKUP($B401,'3.ข้อมูลงบทดลองปัจจุบัน'!$A$5:$CL$846,18,0),2)</f>
        <v>0</v>
      </c>
      <c r="T401" s="32">
        <f>ROUND(VLOOKUP($B401,'3.ข้อมูลงบทดลองปัจจุบัน'!$A$5:$CL$846,19,0),2)</f>
        <v>0</v>
      </c>
      <c r="U401" s="32">
        <f>ROUND(VLOOKUP($B401,'3.ข้อมูลงบทดลองปัจจุบัน'!$A$5:$CL$846,20,0),2)</f>
        <v>0</v>
      </c>
      <c r="V401" s="32">
        <f>ROUND(VLOOKUP($B401,'3.ข้อมูลงบทดลองปัจจุบัน'!$A$5:$CL$846,21,0),2)</f>
        <v>0</v>
      </c>
      <c r="W401" s="32">
        <f>ROUND(VLOOKUP($B401,'3.ข้อมูลงบทดลองปัจจุบัน'!$A$5:$CL$846,22,0),2)</f>
        <v>0</v>
      </c>
      <c r="X401" s="32">
        <f>ROUND(VLOOKUP($B401,'3.ข้อมูลงบทดลองปัจจุบัน'!$A$5:$CL$846,23,0),2)</f>
        <v>0</v>
      </c>
      <c r="Y401" s="32">
        <f>ROUND(VLOOKUP($B401,'3.ข้อมูลงบทดลองปัจจุบัน'!$A$5:$CL$846,24,0),2)</f>
        <v>0</v>
      </c>
      <c r="Z401" s="32">
        <f>ROUND(VLOOKUP($B401,'3.ข้อมูลงบทดลองปัจจุบัน'!$A$5:$CL$846,25,0),2)</f>
        <v>0</v>
      </c>
      <c r="AA401" s="32">
        <f>ROUND(VLOOKUP($B401,'3.ข้อมูลงบทดลองปัจจุบัน'!$A$5:$CL$846,26,0),2)</f>
        <v>0</v>
      </c>
      <c r="AB401" s="32">
        <f>ROUND(VLOOKUP($B401,'3.ข้อมูลงบทดลองปัจจุบัน'!$A$5:$CL$846,27,0),2)</f>
        <v>0</v>
      </c>
      <c r="AC401" s="32">
        <f>ROUND(VLOOKUP($B401,'3.ข้อมูลงบทดลองปัจจุบัน'!$A$5:$CL$846,28,0),2)</f>
        <v>0</v>
      </c>
      <c r="AD401" s="32">
        <f>ROUND(VLOOKUP($B401,'3.ข้อมูลงบทดลองปัจจุบัน'!$A$5:$CL$846,29,0),2)</f>
        <v>0</v>
      </c>
      <c r="AE401" s="32">
        <f>ROUND(VLOOKUP($B401,'3.ข้อมูลงบทดลองปัจจุบัน'!$A$5:$CL$846,30,0),2)</f>
        <v>0</v>
      </c>
      <c r="AF401" s="32">
        <f>ROUND(VLOOKUP($B401,'3.ข้อมูลงบทดลองปัจจุบัน'!$A$5:$CL$846,31,0),2)</f>
        <v>0</v>
      </c>
      <c r="AG401" s="32">
        <f>ROUND(VLOOKUP($B401,'3.ข้อมูลงบทดลองปัจจุบัน'!$A$5:$CL$846,32,0),2)</f>
        <v>0</v>
      </c>
      <c r="AH401" s="32">
        <f>ROUND(VLOOKUP($B401,'3.ข้อมูลงบทดลองปัจจุบัน'!$A$5:$CL$846,33,0),2)</f>
        <v>0</v>
      </c>
      <c r="AI401" s="32">
        <f>ROUND(VLOOKUP($B401,'3.ข้อมูลงบทดลองปัจจุบัน'!$A$5:$CL$846,34,0),2)</f>
        <v>0</v>
      </c>
      <c r="AJ401" s="32">
        <f>ROUND(VLOOKUP($B401,'3.ข้อมูลงบทดลองปัจจุบัน'!$A$5:$CL$846,35,0),2)</f>
        <v>0</v>
      </c>
      <c r="AK401" s="32">
        <f>ROUND(VLOOKUP($B401,'3.ข้อมูลงบทดลองปัจจุบัน'!$A$5:$CL$846,36,0),2)</f>
        <v>0</v>
      </c>
      <c r="AL401" s="32">
        <f>ROUND(VLOOKUP($B401,'3.ข้อมูลงบทดลองปัจจุบัน'!$A$5:$CL$846,37,0),2)</f>
        <v>0</v>
      </c>
      <c r="AM401" s="32">
        <f>ROUND(VLOOKUP($B401,'3.ข้อมูลงบทดลองปัจจุบัน'!$A$5:$CL$846,38,0),2)</f>
        <v>0</v>
      </c>
      <c r="AN401" s="32">
        <f>ROUND(VLOOKUP($B401,'3.ข้อมูลงบทดลองปัจจุบัน'!$A$5:$CL$846,39,0),2)</f>
        <v>0</v>
      </c>
      <c r="AO401" s="32">
        <f>ROUND(VLOOKUP($B401,'3.ข้อมูลงบทดลองปัจจุบัน'!$A$5:$CL$846,40,0),2)</f>
        <v>0</v>
      </c>
      <c r="AP401" s="32">
        <f>ROUND(VLOOKUP($B401,'3.ข้อมูลงบทดลองปัจจุบัน'!$A$5:$CL$846,41,0),2)</f>
        <v>0</v>
      </c>
      <c r="AQ401" s="32">
        <f>ROUND(VLOOKUP($B401,'3.ข้อมูลงบทดลองปัจจุบัน'!$A$5:$CL$846,42,0),2)</f>
        <v>0</v>
      </c>
      <c r="AR401" s="32">
        <f>ROUND(VLOOKUP($B401,'3.ข้อมูลงบทดลองปัจจุบัน'!$A$5:$CL$846,43,0),2)</f>
        <v>0</v>
      </c>
      <c r="AS401" s="32">
        <f>ROUND(VLOOKUP($B401,'3.ข้อมูลงบทดลองปัจจุบัน'!$A$5:$CL$846,44,0),2)</f>
        <v>0</v>
      </c>
      <c r="AT401" s="32">
        <f>ROUND(VLOOKUP($B401,'3.ข้อมูลงบทดลองปัจจุบัน'!$A$5:$CL$846,45,0),2)</f>
        <v>0</v>
      </c>
      <c r="AU401" s="32">
        <f>ROUND(VLOOKUP($B401,'3.ข้อมูลงบทดลองปัจจุบัน'!$A$5:$CL$846,46,0),2)</f>
        <v>0</v>
      </c>
      <c r="AV401" s="32">
        <f>ROUND(VLOOKUP($B401,'3.ข้อมูลงบทดลองปัจจุบัน'!$A$5:$CL$846,47,0),2)</f>
        <v>0</v>
      </c>
      <c r="AW401" s="32">
        <f>ROUND(VLOOKUP($B401,'3.ข้อมูลงบทดลองปัจจุบัน'!$A$5:$CL$846,48,0),2)</f>
        <v>0</v>
      </c>
      <c r="AX401" s="32">
        <f>ROUND(VLOOKUP($B401,'3.ข้อมูลงบทดลองปัจจุบัน'!$A$5:$CL$846,49,0),2)</f>
        <v>0</v>
      </c>
      <c r="AY401" s="32">
        <f>ROUND(VLOOKUP($B401,'3.ข้อมูลงบทดลองปัจจุบัน'!$A$5:$CL$846,50,0),2)</f>
        <v>0</v>
      </c>
      <c r="AZ401" s="32">
        <f>ROUND(VLOOKUP($B401,'3.ข้อมูลงบทดลองปัจจุบัน'!$A$5:$CL$846,51,0),2)</f>
        <v>0</v>
      </c>
      <c r="BA401" s="32">
        <f>ROUND(VLOOKUP($B401,'3.ข้อมูลงบทดลองปัจจุบัน'!$A$5:$CL$846,52,0),2)</f>
        <v>0</v>
      </c>
      <c r="BB401" s="32">
        <f>ROUND(VLOOKUP($B401,'3.ข้อมูลงบทดลองปัจจุบัน'!$A$5:$CL$846,53,0),2)</f>
        <v>0</v>
      </c>
      <c r="BC401" s="32">
        <f>ROUND(VLOOKUP($B401,'3.ข้อมูลงบทดลองปัจจุบัน'!$A$5:$CL$846,54,0),2)</f>
        <v>0</v>
      </c>
      <c r="BD401" s="32">
        <f>ROUND(VLOOKUP($B401,'3.ข้อมูลงบทดลองปัจจุบัน'!$A$5:$CL$846,55,0),2)</f>
        <v>0</v>
      </c>
      <c r="BE401" s="32">
        <f>ROUND(VLOOKUP($B401,'3.ข้อมูลงบทดลองปัจจุบัน'!$A$5:$CL$846,56,0),2)</f>
        <v>0</v>
      </c>
      <c r="BF401" s="32">
        <f>ROUND(VLOOKUP($B401,'3.ข้อมูลงบทดลองปัจจุบัน'!$A$5:$CL$846,57,0),2)</f>
        <v>0</v>
      </c>
      <c r="BG401" s="32">
        <f>ROUND(VLOOKUP($B401,'3.ข้อมูลงบทดลองปัจจุบัน'!$A$5:$CL$846,58,0),2)</f>
        <v>0</v>
      </c>
      <c r="BH401" s="32">
        <f>ROUND(VLOOKUP($B401,'3.ข้อมูลงบทดลองปัจจุบัน'!$A$5:$CL$846,59,0),2)</f>
        <v>0</v>
      </c>
      <c r="BI401" s="32">
        <f>ROUND(VLOOKUP($B401,'3.ข้อมูลงบทดลองปัจจุบัน'!$A$5:$CL$846,60,0),2)</f>
        <v>0</v>
      </c>
      <c r="BJ401" s="32">
        <f>ROUND(VLOOKUP($B401,'3.ข้อมูลงบทดลองปัจจุบัน'!$A$5:$CL$846,61,0),2)</f>
        <v>0</v>
      </c>
      <c r="BK401" s="32">
        <f>ROUND(VLOOKUP($B401,'3.ข้อมูลงบทดลองปัจจุบัน'!$A$5:$CL$846,62,0),2)</f>
        <v>0</v>
      </c>
      <c r="BL401" s="32">
        <f>ROUND(VLOOKUP($B401,'3.ข้อมูลงบทดลองปัจจุบัน'!$A$5:$CL$846,63,0),2)</f>
        <v>0</v>
      </c>
      <c r="BM401" s="32">
        <f>ROUND(VLOOKUP($B401,'3.ข้อมูลงบทดลองปัจจุบัน'!$A$5:$CL$846,64,0),2)</f>
        <v>0</v>
      </c>
      <c r="BN401" s="32">
        <f>ROUND(VLOOKUP($B401,'3.ข้อมูลงบทดลองปัจจุบัน'!$A$5:$CL$846,65,0),2)</f>
        <v>0</v>
      </c>
      <c r="BO401" s="32">
        <f>ROUND(VLOOKUP($B401,'3.ข้อมูลงบทดลองปัจจุบัน'!$A$5:$CL$846,66,0),2)</f>
        <v>0</v>
      </c>
      <c r="BP401" s="32">
        <f>ROUND(VLOOKUP($B401,'3.ข้อมูลงบทดลองปัจจุบัน'!$A$5:$CL$846,67,0),2)</f>
        <v>0</v>
      </c>
      <c r="BQ401" s="32">
        <f>ROUND(VLOOKUP($B401,'3.ข้อมูลงบทดลองปัจจุบัน'!$A$5:$CL$846,68,0),2)</f>
        <v>0</v>
      </c>
      <c r="BR401" s="32">
        <f>ROUND(VLOOKUP($B401,'3.ข้อมูลงบทดลองปัจจุบัน'!$A$5:$CL$846,69,0),2)</f>
        <v>0</v>
      </c>
      <c r="BS401" s="32">
        <f>ROUND(VLOOKUP($B401,'3.ข้อมูลงบทดลองปัจจุบัน'!$A$5:$CL$846,70,0),2)</f>
        <v>0</v>
      </c>
      <c r="BT401" s="32">
        <f>ROUND(VLOOKUP($B401,'3.ข้อมูลงบทดลองปัจจุบัน'!$A$5:$CL$846,71,0),2)</f>
        <v>0</v>
      </c>
      <c r="BU401" s="32">
        <f>ROUND(VLOOKUP($B401,'3.ข้อมูลงบทดลองปัจจุบัน'!$A$5:$CL$846,72,0),2)</f>
        <v>0</v>
      </c>
      <c r="BV401" s="32">
        <f>ROUND(VLOOKUP($B401,'3.ข้อมูลงบทดลองปัจจุบัน'!$A$5:$CL$846,73,0),2)</f>
        <v>0</v>
      </c>
      <c r="BW401" s="32">
        <f>ROUND(VLOOKUP($B401,'3.ข้อมูลงบทดลองปัจจุบัน'!$A$5:$CL$846,74,0),2)</f>
        <v>0</v>
      </c>
      <c r="BX401" s="32">
        <f>ROUND(VLOOKUP($B401,'3.ข้อมูลงบทดลองปัจจุบัน'!$A$5:$CL$846,75,0),2)</f>
        <v>0</v>
      </c>
      <c r="BY401" s="32">
        <f>ROUND(VLOOKUP($B401,'3.ข้อมูลงบทดลองปัจจุบัน'!$A$5:$CL$846,76,0),2)</f>
        <v>0</v>
      </c>
      <c r="BZ401" s="32">
        <f>ROUND(VLOOKUP($B401,'3.ข้อมูลงบทดลองปัจจุบัน'!$A$5:$CL$846,77,0),2)</f>
        <v>0</v>
      </c>
      <c r="CA401" s="32">
        <f>ROUND(VLOOKUP($B401,'3.ข้อมูลงบทดลองปัจจุบัน'!$A$5:$CL$846,78,0),2)</f>
        <v>0</v>
      </c>
      <c r="CB401" s="32">
        <f>ROUND(VLOOKUP($B401,'3.ข้อมูลงบทดลองปัจจุบัน'!$A$5:$CL$846,79,0),2)</f>
        <v>0</v>
      </c>
      <c r="CC401" s="32">
        <f>ROUND(VLOOKUP($B401,'3.ข้อมูลงบทดลองปัจจุบัน'!$A$5:$CL$846,80,0),2)</f>
        <v>0</v>
      </c>
      <c r="CD401" s="32">
        <f>ROUND(VLOOKUP($B401,'3.ข้อมูลงบทดลองปัจจุบัน'!$A$5:$CL$846,81,0),2)</f>
        <v>0</v>
      </c>
      <c r="CE401" s="32">
        <f>ROUND(VLOOKUP($B401,'3.ข้อมูลงบทดลองปัจจุบัน'!$A$5:$CL$846,82,0),2)</f>
        <v>0</v>
      </c>
      <c r="CF401" s="32">
        <f>ROUND(VLOOKUP($B401,'3.ข้อมูลงบทดลองปัจจุบัน'!$A$5:$CL$846,83,0),2)</f>
        <v>0</v>
      </c>
      <c r="CG401" s="32">
        <f>ROUND(VLOOKUP($B401,'3.ข้อมูลงบทดลองปัจจุบัน'!$A$5:$CL$846,84,0),2)</f>
        <v>0</v>
      </c>
      <c r="CH401" s="32">
        <f>ROUND(VLOOKUP($B401,'3.ข้อมูลงบทดลองปัจจุบัน'!$A$5:$CL$846,85,0),2)</f>
        <v>0</v>
      </c>
      <c r="CI401" s="32">
        <f>ROUND(VLOOKUP($B401,'3.ข้อมูลงบทดลองปัจจุบัน'!$A$5:$CL$846,86,0),2)</f>
        <v>0</v>
      </c>
      <c r="CJ401" s="32">
        <f>ROUND(VLOOKUP($B401,'3.ข้อมูลงบทดลองปัจจุบัน'!$A$5:$CL$846,87,0),2)</f>
        <v>0</v>
      </c>
      <c r="CK401" s="32">
        <f>ROUND(VLOOKUP($B401,'3.ข้อมูลงบทดลองปัจจุบัน'!$A$5:$CL$846,88,0),2)</f>
        <v>0</v>
      </c>
      <c r="CL401" s="32">
        <f>ROUND(VLOOKUP($B401,'3.ข้อมูลงบทดลองปัจจุบัน'!$A$5:$CL$846,89,0),2)</f>
        <v>0</v>
      </c>
      <c r="CM401" s="32">
        <f>ROUND(VLOOKUP($B401,'3.ข้อมูลงบทดลองปัจจุบัน'!$A$5:$CL$846,90,0),2)</f>
        <v>0</v>
      </c>
    </row>
    <row r="402" spans="1:91" x14ac:dyDescent="0.7">
      <c r="A402" s="118" t="s">
        <v>2332</v>
      </c>
      <c r="B402" s="101" t="s">
        <v>2150</v>
      </c>
      <c r="C402" s="100" t="s">
        <v>1261</v>
      </c>
      <c r="D402" s="32">
        <f>ROUND(VLOOKUP($B402,'3.ข้อมูลงบทดลองปัจจุบัน'!$A$5:$CL$846,3,0),2)</f>
        <v>148004</v>
      </c>
      <c r="E402" s="32">
        <f>ROUND(VLOOKUP($B402,'3.ข้อมูลงบทดลองปัจจุบัน'!$A$5:$CL$846,4,0),2)</f>
        <v>0</v>
      </c>
      <c r="F402" s="32">
        <f>ROUND(VLOOKUP($B402,'3.ข้อมูลงบทดลองปัจจุบัน'!$A$5:$CL$846,5,0),2)</f>
        <v>0</v>
      </c>
      <c r="G402" s="32">
        <f>ROUND(VLOOKUP($B402,'3.ข้อมูลงบทดลองปัจจุบัน'!$A$5:$CL$846,6,0),2)</f>
        <v>0</v>
      </c>
      <c r="H402" s="32">
        <f>ROUND(VLOOKUP($B402,'3.ข้อมูลงบทดลองปัจจุบัน'!$A$5:$CL$846,7,0),2)</f>
        <v>0</v>
      </c>
      <c r="I402" s="32">
        <f>ROUND(VLOOKUP($B402,'3.ข้อมูลงบทดลองปัจจุบัน'!$A$5:$CL$846,8,0),2)</f>
        <v>0</v>
      </c>
      <c r="J402" s="32">
        <f>ROUND(VLOOKUP($B402,'3.ข้อมูลงบทดลองปัจจุบัน'!$A$5:$CL$846,9,0),2)</f>
        <v>4185820.84</v>
      </c>
      <c r="K402" s="32">
        <f>ROUND(VLOOKUP($B402,'3.ข้อมูลงบทดลองปัจจุบัน'!$A$5:$CL$846,10,0),2)</f>
        <v>202406.95</v>
      </c>
      <c r="L402" s="32">
        <f>ROUND(VLOOKUP($B402,'3.ข้อมูลงบทดลองปัจจุบัน'!$A$5:$CL$846,11,0),2)</f>
        <v>0</v>
      </c>
      <c r="M402" s="32">
        <f>ROUND(VLOOKUP($B402,'3.ข้อมูลงบทดลองปัจจุบัน'!$A$5:$CL$846,12,0),2)</f>
        <v>0</v>
      </c>
      <c r="N402" s="32">
        <f>ROUND(VLOOKUP($B402,'3.ข้อมูลงบทดลองปัจจุบัน'!$A$5:$CL$846,13,0),2)</f>
        <v>715891.66</v>
      </c>
      <c r="O402" s="32">
        <f>ROUND(VLOOKUP($B402,'3.ข้อมูลงบทดลองปัจจุบัน'!$A$5:$CL$846,14,0),2)</f>
        <v>0</v>
      </c>
      <c r="P402" s="32">
        <f>ROUND(VLOOKUP($B402,'3.ข้อมูลงบทดลองปัจจุบัน'!$A$5:$CL$846,15,0),2)</f>
        <v>5130704.2699999996</v>
      </c>
      <c r="Q402" s="32">
        <f>ROUND(VLOOKUP($B402,'3.ข้อมูลงบทดลองปัจจุบัน'!$A$5:$CL$846,16,0),2)</f>
        <v>2479542.38</v>
      </c>
      <c r="R402" s="32">
        <f>ROUND(VLOOKUP($B402,'3.ข้อมูลงบทดลองปัจจุบัน'!$A$5:$CL$846,17,0),2)</f>
        <v>4398689.68</v>
      </c>
      <c r="S402" s="32">
        <f>ROUND(VLOOKUP($B402,'3.ข้อมูลงบทดลองปัจจุบัน'!$A$5:$CL$846,18,0),2)</f>
        <v>0</v>
      </c>
      <c r="T402" s="32">
        <f>ROUND(VLOOKUP($B402,'3.ข้อมูลงบทดลองปัจจุบัน'!$A$5:$CL$846,19,0),2)</f>
        <v>1714483.78</v>
      </c>
      <c r="U402" s="32">
        <f>ROUND(VLOOKUP($B402,'3.ข้อมูลงบทดลองปัจจุบัน'!$A$5:$CL$846,20,0),2)</f>
        <v>217261.84</v>
      </c>
      <c r="V402" s="32">
        <f>ROUND(VLOOKUP($B402,'3.ข้อมูลงบทดลองปัจจุบัน'!$A$5:$CL$846,21,0),2)</f>
        <v>1007530.86</v>
      </c>
      <c r="W402" s="32">
        <f>ROUND(VLOOKUP($B402,'3.ข้อมูลงบทดลองปัจจุบัน'!$A$5:$CL$846,22,0),2)</f>
        <v>0</v>
      </c>
      <c r="X402" s="32">
        <f>ROUND(VLOOKUP($B402,'3.ข้อมูลงบทดลองปัจจุบัน'!$A$5:$CL$846,23,0),2)</f>
        <v>971647.34</v>
      </c>
      <c r="Y402" s="32">
        <f>ROUND(VLOOKUP($B402,'3.ข้อมูลงบทดลองปัจจุบัน'!$A$5:$CL$846,24,0),2)</f>
        <v>567117.25</v>
      </c>
      <c r="Z402" s="32">
        <f>ROUND(VLOOKUP($B402,'3.ข้อมูลงบทดลองปัจจุบัน'!$A$5:$CL$846,25,0),2)</f>
        <v>180747.5</v>
      </c>
      <c r="AA402" s="32">
        <f>ROUND(VLOOKUP($B402,'3.ข้อมูลงบทดลองปัจจุบัน'!$A$5:$CL$846,26,0),2)</f>
        <v>326872.36</v>
      </c>
      <c r="AB402" s="32">
        <f>ROUND(VLOOKUP($B402,'3.ข้อมูลงบทดลองปัจจุบัน'!$A$5:$CL$846,27,0),2)</f>
        <v>9561.5</v>
      </c>
      <c r="AC402" s="32">
        <f>ROUND(VLOOKUP($B402,'3.ข้อมูลงบทดลองปัจจุบัน'!$A$5:$CL$846,28,0),2)</f>
        <v>6340</v>
      </c>
      <c r="AD402" s="32">
        <f>ROUND(VLOOKUP($B402,'3.ข้อมูลงบทดลองปัจจุบัน'!$A$5:$CL$846,29,0),2)</f>
        <v>0</v>
      </c>
      <c r="AE402" s="32">
        <f>ROUND(VLOOKUP($B402,'3.ข้อมูลงบทดลองปัจจุบัน'!$A$5:$CL$846,30,0),2)</f>
        <v>4241927.22</v>
      </c>
      <c r="AF402" s="32">
        <f>ROUND(VLOOKUP($B402,'3.ข้อมูลงบทดลองปัจจุบัน'!$A$5:$CL$846,31,0),2)</f>
        <v>568297.49</v>
      </c>
      <c r="AG402" s="32">
        <f>ROUND(VLOOKUP($B402,'3.ข้อมูลงบทดลองปัจจุบัน'!$A$5:$CL$846,32,0),2)</f>
        <v>138126</v>
      </c>
      <c r="AH402" s="32">
        <f>ROUND(VLOOKUP($B402,'3.ข้อมูลงบทดลองปัจจุบัน'!$A$5:$CL$846,33,0),2)</f>
        <v>88159</v>
      </c>
      <c r="AI402" s="32">
        <f>ROUND(VLOOKUP($B402,'3.ข้อมูลงบทดลองปัจจุบัน'!$A$5:$CL$846,34,0),2)</f>
        <v>553932</v>
      </c>
      <c r="AJ402" s="32">
        <f>ROUND(VLOOKUP($B402,'3.ข้อมูลงบทดลองปัจจุบัน'!$A$5:$CL$846,35,0),2)</f>
        <v>478063.5</v>
      </c>
      <c r="AK402" s="32">
        <f>ROUND(VLOOKUP($B402,'3.ข้อมูลงบทดลองปัจจุบัน'!$A$5:$CL$846,36,0),2)</f>
        <v>44045</v>
      </c>
      <c r="AL402" s="32">
        <f>ROUND(VLOOKUP($B402,'3.ข้อมูลงบทดลองปัจจุบัน'!$A$5:$CL$846,37,0),2)</f>
        <v>40269859.909999996</v>
      </c>
      <c r="AM402" s="32">
        <f>ROUND(VLOOKUP($B402,'3.ข้อมูลงบทดลองปัจจุบัน'!$A$5:$CL$846,38,0),2)</f>
        <v>174540.5</v>
      </c>
      <c r="AN402" s="32">
        <f>ROUND(VLOOKUP($B402,'3.ข้อมูลงบทดลองปัจจุบัน'!$A$5:$CL$846,39,0),2)</f>
        <v>1434975.5</v>
      </c>
      <c r="AO402" s="32">
        <f>ROUND(VLOOKUP($B402,'3.ข้อมูลงบทดลองปัจจุบัน'!$A$5:$CL$846,40,0),2)</f>
        <v>4868879</v>
      </c>
      <c r="AP402" s="32">
        <f>ROUND(VLOOKUP($B402,'3.ข้อมูลงบทดลองปัจจุบัน'!$A$5:$CL$846,41,0),2)</f>
        <v>37435</v>
      </c>
      <c r="AQ402" s="32">
        <f>ROUND(VLOOKUP($B402,'3.ข้อมูลงบทดลองปัจจุบัน'!$A$5:$CL$846,42,0),2)</f>
        <v>79056.5</v>
      </c>
      <c r="AR402" s="32">
        <f>ROUND(VLOOKUP($B402,'3.ข้อมูลงบทดลองปัจจุบัน'!$A$5:$CL$846,43,0),2)</f>
        <v>913685.6</v>
      </c>
      <c r="AS402" s="32">
        <f>ROUND(VLOOKUP($B402,'3.ข้อมูลงบทดลองปัจจุบัน'!$A$5:$CL$846,44,0),2)</f>
        <v>20684</v>
      </c>
      <c r="AT402" s="32">
        <f>ROUND(VLOOKUP($B402,'3.ข้อมูลงบทดลองปัจจุบัน'!$A$5:$CL$846,45,0),2)</f>
        <v>5652396.5899999999</v>
      </c>
      <c r="AU402" s="32">
        <f>ROUND(VLOOKUP($B402,'3.ข้อมูลงบทดลองปัจจุบัน'!$A$5:$CL$846,46,0),2)</f>
        <v>2889905.64</v>
      </c>
      <c r="AV402" s="32">
        <f>ROUND(VLOOKUP($B402,'3.ข้อมูลงบทดลองปัจจุบัน'!$A$5:$CL$846,47,0),2)</f>
        <v>66907.3</v>
      </c>
      <c r="AW402" s="32">
        <f>ROUND(VLOOKUP($B402,'3.ข้อมูลงบทดลองปัจจุบัน'!$A$5:$CL$846,48,0),2)</f>
        <v>466950.5</v>
      </c>
      <c r="AX402" s="32">
        <f>ROUND(VLOOKUP($B402,'3.ข้อมูลงบทดลองปัจจุบัน'!$A$5:$CL$846,49,0),2)</f>
        <v>0</v>
      </c>
      <c r="AY402" s="32">
        <f>ROUND(VLOOKUP($B402,'3.ข้อมูลงบทดลองปัจจุบัน'!$A$5:$CL$846,50,0),2)</f>
        <v>296691</v>
      </c>
      <c r="AZ402" s="32">
        <f>ROUND(VLOOKUP($B402,'3.ข้อมูลงบทดลองปัจจุบัน'!$A$5:$CL$846,51,0),2)</f>
        <v>264504.5</v>
      </c>
      <c r="BA402" s="32">
        <f>ROUND(VLOOKUP($B402,'3.ข้อมูลงบทดลองปัจจุบัน'!$A$5:$CL$846,52,0),2)</f>
        <v>530437</v>
      </c>
      <c r="BB402" s="32">
        <f>ROUND(VLOOKUP($B402,'3.ข้อมูลงบทดลองปัจจุบัน'!$A$5:$CL$846,53,0),2)</f>
        <v>2450035.65</v>
      </c>
      <c r="BC402" s="32">
        <f>ROUND(VLOOKUP($B402,'3.ข้อมูลงบทดลองปัจจุบัน'!$A$5:$CL$846,54,0),2)</f>
        <v>153515</v>
      </c>
      <c r="BD402" s="32">
        <f>ROUND(VLOOKUP($B402,'3.ข้อมูลงบทดลองปัจจุบัน'!$A$5:$CL$846,55,0),2)</f>
        <v>4057318.1</v>
      </c>
      <c r="BE402" s="32">
        <f>ROUND(VLOOKUP($B402,'3.ข้อมูลงบทดลองปัจจุบัน'!$A$5:$CL$846,56,0),2)</f>
        <v>266053.5</v>
      </c>
      <c r="BF402" s="32">
        <f>ROUND(VLOOKUP($B402,'3.ข้อมูลงบทดลองปัจจุบัน'!$A$5:$CL$846,57,0),2)</f>
        <v>319150.25</v>
      </c>
      <c r="BG402" s="32">
        <f>ROUND(VLOOKUP($B402,'3.ข้อมูลงบทดลองปัจจุบัน'!$A$5:$CL$846,58,0),2)</f>
        <v>114062</v>
      </c>
      <c r="BH402" s="32">
        <f>ROUND(VLOOKUP($B402,'3.ข้อมูลงบทดลองปัจจุบัน'!$A$5:$CL$846,59,0),2)</f>
        <v>8111313.2400000002</v>
      </c>
      <c r="BI402" s="32">
        <f>ROUND(VLOOKUP($B402,'3.ข้อมูลงบทดลองปัจจุบัน'!$A$5:$CL$846,60,0),2)</f>
        <v>410</v>
      </c>
      <c r="BJ402" s="32">
        <f>ROUND(VLOOKUP($B402,'3.ข้อมูลงบทดลองปัจจุบัน'!$A$5:$CL$846,61,0),2)</f>
        <v>94221</v>
      </c>
      <c r="BK402" s="32">
        <f>ROUND(VLOOKUP($B402,'3.ข้อมูลงบทดลองปัจจุบัน'!$A$5:$CL$846,62,0),2)</f>
        <v>416976</v>
      </c>
      <c r="BL402" s="32">
        <f>ROUND(VLOOKUP($B402,'3.ข้อมูลงบทดลองปัจจุบัน'!$A$5:$CL$846,63,0),2)</f>
        <v>0</v>
      </c>
      <c r="BM402" s="32">
        <f>ROUND(VLOOKUP($B402,'3.ข้อมูลงบทดลองปัจจุบัน'!$A$5:$CL$846,64,0),2)</f>
        <v>37856</v>
      </c>
      <c r="BN402" s="32">
        <f>ROUND(VLOOKUP($B402,'3.ข้อมูลงบทดลองปัจจุบัน'!$A$5:$CL$846,65,0),2)</f>
        <v>0</v>
      </c>
      <c r="BO402" s="32">
        <f>ROUND(VLOOKUP($B402,'3.ข้อมูลงบทดลองปัจจุบัน'!$A$5:$CL$846,66,0),2)</f>
        <v>0</v>
      </c>
      <c r="BP402" s="32">
        <f>ROUND(VLOOKUP($B402,'3.ข้อมูลงบทดลองปัจจุบัน'!$A$5:$CL$846,67,0),2)</f>
        <v>6131</v>
      </c>
      <c r="BQ402" s="32">
        <f>ROUND(VLOOKUP($B402,'3.ข้อมูลงบทดลองปัจจุบัน'!$A$5:$CL$846,68,0),2)</f>
        <v>0</v>
      </c>
      <c r="BR402" s="32">
        <f>ROUND(VLOOKUP($B402,'3.ข้อมูลงบทดลองปัจจุบัน'!$A$5:$CL$846,69,0),2)</f>
        <v>19443</v>
      </c>
      <c r="BS402" s="32">
        <f>ROUND(VLOOKUP($B402,'3.ข้อมูลงบทดลองปัจจุบัน'!$A$5:$CL$846,70,0),2)</f>
        <v>1260379</v>
      </c>
      <c r="BT402" s="32">
        <f>ROUND(VLOOKUP($B402,'3.ข้อมูลงบทดลองปัจจุบัน'!$A$5:$CL$846,71,0),2)</f>
        <v>1719243</v>
      </c>
      <c r="BU402" s="32">
        <f>ROUND(VLOOKUP($B402,'3.ข้อมูลงบทดลองปัจจุบัน'!$A$5:$CL$846,72,0),2)</f>
        <v>2090213.52</v>
      </c>
      <c r="BV402" s="32">
        <f>ROUND(VLOOKUP($B402,'3.ข้อมูลงบทดลองปัจจุบัน'!$A$5:$CL$846,73,0),2)</f>
        <v>830514.6</v>
      </c>
      <c r="BW402" s="32">
        <f>ROUND(VLOOKUP($B402,'3.ข้อมูลงบทดลองปัจจุบัน'!$A$5:$CL$846,74,0),2)</f>
        <v>144080</v>
      </c>
      <c r="BX402" s="32">
        <f>ROUND(VLOOKUP($B402,'3.ข้อมูลงบทดลองปัจจุบัน'!$A$5:$CL$846,75,0),2)</f>
        <v>194022.5</v>
      </c>
      <c r="BY402" s="32">
        <f>ROUND(VLOOKUP($B402,'3.ข้อมูลงบทดลองปัจจุบัน'!$A$5:$CL$846,76,0),2)</f>
        <v>317119.90000000002</v>
      </c>
      <c r="BZ402" s="32">
        <f>ROUND(VLOOKUP($B402,'3.ข้อมูลงบทดลองปัจจุบัน'!$A$5:$CL$846,77,0),2)</f>
        <v>75371.710000000006</v>
      </c>
      <c r="CA402" s="32">
        <f>ROUND(VLOOKUP($B402,'3.ข้อมูลงบทดลองปัจจุบัน'!$A$5:$CL$846,78,0),2)</f>
        <v>216673.4</v>
      </c>
      <c r="CB402" s="32">
        <f>ROUND(VLOOKUP($B402,'3.ข้อมูลงบทดลองปัจจุบัน'!$A$5:$CL$846,79,0),2)</f>
        <v>453357</v>
      </c>
      <c r="CC402" s="32">
        <f>ROUND(VLOOKUP($B402,'3.ข้อมูลงบทดลองปัจจุบัน'!$A$5:$CL$846,80,0),2)</f>
        <v>59188.5</v>
      </c>
      <c r="CD402" s="32">
        <f>ROUND(VLOOKUP($B402,'3.ข้อมูลงบทดลองปัจจุบัน'!$A$5:$CL$846,81,0),2)</f>
        <v>845449.75</v>
      </c>
      <c r="CE402" s="32">
        <f>ROUND(VLOOKUP($B402,'3.ข้อมูลงบทดลองปัจจุบัน'!$A$5:$CL$846,82,0),2)</f>
        <v>1652014.95</v>
      </c>
      <c r="CF402" s="32">
        <f>ROUND(VLOOKUP($B402,'3.ข้อมูลงบทดลองปัจจุบัน'!$A$5:$CL$846,83,0),2)</f>
        <v>342863</v>
      </c>
      <c r="CG402" s="32">
        <f>ROUND(VLOOKUP($B402,'3.ข้อมูลงบทดลองปัจจุบัน'!$A$5:$CL$846,84,0),2)</f>
        <v>190311</v>
      </c>
      <c r="CH402" s="32">
        <f>ROUND(VLOOKUP($B402,'3.ข้อมูลงบทดลองปัจจุบัน'!$A$5:$CL$846,85,0),2)</f>
        <v>0</v>
      </c>
      <c r="CI402" s="32">
        <f>ROUND(VLOOKUP($B402,'3.ข้อมูลงบทดลองปัจจุบัน'!$A$5:$CL$846,86,0),2)</f>
        <v>136826.76</v>
      </c>
      <c r="CJ402" s="32">
        <f>ROUND(VLOOKUP($B402,'3.ข้อมูลงบทดลองปัจจุบัน'!$A$5:$CL$846,87,0),2)</f>
        <v>834703</v>
      </c>
      <c r="CK402" s="32">
        <f>ROUND(VLOOKUP($B402,'3.ข้อมูลงบทดลองปัจจุบัน'!$A$5:$CL$846,88,0),2)</f>
        <v>984239.96</v>
      </c>
      <c r="CL402" s="32">
        <f>ROUND(VLOOKUP($B402,'3.ข้อมูลงบทดลองปัจจุบัน'!$A$5:$CL$846,89,0),2)</f>
        <v>301960.89</v>
      </c>
      <c r="CM402" s="32">
        <f>ROUND(VLOOKUP($B402,'3.ข้อมูลงบทดลองปัจจุบัน'!$A$5:$CL$846,90,0),2)</f>
        <v>2345705.02</v>
      </c>
    </row>
    <row r="403" spans="1:91" x14ac:dyDescent="0.7">
      <c r="A403" s="118" t="s">
        <v>2332</v>
      </c>
      <c r="B403" s="101" t="s">
        <v>2151</v>
      </c>
      <c r="C403" s="100" t="s">
        <v>843</v>
      </c>
      <c r="D403" s="32">
        <f>ROUND(VLOOKUP($B403,'3.ข้อมูลงบทดลองปัจจุบัน'!$A$5:$CL$846,3,0),2)</f>
        <v>0</v>
      </c>
      <c r="E403" s="32">
        <f>ROUND(VLOOKUP($B403,'3.ข้อมูลงบทดลองปัจจุบัน'!$A$5:$CL$846,4,0),2)</f>
        <v>0</v>
      </c>
      <c r="F403" s="32">
        <f>ROUND(VLOOKUP($B403,'3.ข้อมูลงบทดลองปัจจุบัน'!$A$5:$CL$846,5,0),2)</f>
        <v>0</v>
      </c>
      <c r="G403" s="32">
        <f>ROUND(VLOOKUP($B403,'3.ข้อมูลงบทดลองปัจจุบัน'!$A$5:$CL$846,6,0),2)</f>
        <v>0</v>
      </c>
      <c r="H403" s="32">
        <f>ROUND(VLOOKUP($B403,'3.ข้อมูลงบทดลองปัจจุบัน'!$A$5:$CL$846,7,0),2)</f>
        <v>0</v>
      </c>
      <c r="I403" s="32">
        <f>ROUND(VLOOKUP($B403,'3.ข้อมูลงบทดลองปัจจุบัน'!$A$5:$CL$846,8,0),2)</f>
        <v>0</v>
      </c>
      <c r="J403" s="32">
        <f>ROUND(VLOOKUP($B403,'3.ข้อมูลงบทดลองปัจจุบัน'!$A$5:$CL$846,9,0),2)</f>
        <v>0</v>
      </c>
      <c r="K403" s="32">
        <f>ROUND(VLOOKUP($B403,'3.ข้อมูลงบทดลองปัจจุบัน'!$A$5:$CL$846,10,0),2)</f>
        <v>0</v>
      </c>
      <c r="L403" s="32">
        <f>ROUND(VLOOKUP($B403,'3.ข้อมูลงบทดลองปัจจุบัน'!$A$5:$CL$846,11,0),2)</f>
        <v>0</v>
      </c>
      <c r="M403" s="32">
        <f>ROUND(VLOOKUP($B403,'3.ข้อมูลงบทดลองปัจจุบัน'!$A$5:$CL$846,12,0),2)</f>
        <v>0</v>
      </c>
      <c r="N403" s="32">
        <f>ROUND(VLOOKUP($B403,'3.ข้อมูลงบทดลองปัจจุบัน'!$A$5:$CL$846,13,0),2)</f>
        <v>0</v>
      </c>
      <c r="O403" s="32">
        <f>ROUND(VLOOKUP($B403,'3.ข้อมูลงบทดลองปัจจุบัน'!$A$5:$CL$846,14,0),2)</f>
        <v>0</v>
      </c>
      <c r="P403" s="32">
        <f>ROUND(VLOOKUP($B403,'3.ข้อมูลงบทดลองปัจจุบัน'!$A$5:$CL$846,15,0),2)</f>
        <v>3</v>
      </c>
      <c r="Q403" s="32">
        <f>ROUND(VLOOKUP($B403,'3.ข้อมูลงบทดลองปัจจุบัน'!$A$5:$CL$846,16,0),2)</f>
        <v>0</v>
      </c>
      <c r="R403" s="32">
        <f>ROUND(VLOOKUP($B403,'3.ข้อมูลงบทดลองปัจจุบัน'!$A$5:$CL$846,17,0),2)</f>
        <v>0</v>
      </c>
      <c r="S403" s="32">
        <f>ROUND(VLOOKUP($B403,'3.ข้อมูลงบทดลองปัจจุบัน'!$A$5:$CL$846,18,0),2)</f>
        <v>0</v>
      </c>
      <c r="T403" s="32">
        <f>ROUND(VLOOKUP($B403,'3.ข้อมูลงบทดลองปัจจุบัน'!$A$5:$CL$846,19,0),2)</f>
        <v>0</v>
      </c>
      <c r="U403" s="32">
        <f>ROUND(VLOOKUP($B403,'3.ข้อมูลงบทดลองปัจจุบัน'!$A$5:$CL$846,20,0),2)</f>
        <v>0</v>
      </c>
      <c r="V403" s="32">
        <f>ROUND(VLOOKUP($B403,'3.ข้อมูลงบทดลองปัจจุบัน'!$A$5:$CL$846,21,0),2)</f>
        <v>0</v>
      </c>
      <c r="W403" s="32">
        <f>ROUND(VLOOKUP($B403,'3.ข้อมูลงบทดลองปัจจุบัน'!$A$5:$CL$846,22,0),2)</f>
        <v>0</v>
      </c>
      <c r="X403" s="32">
        <f>ROUND(VLOOKUP($B403,'3.ข้อมูลงบทดลองปัจจุบัน'!$A$5:$CL$846,23,0),2)</f>
        <v>0</v>
      </c>
      <c r="Y403" s="32">
        <f>ROUND(VLOOKUP($B403,'3.ข้อมูลงบทดลองปัจจุบัน'!$A$5:$CL$846,24,0),2)</f>
        <v>0</v>
      </c>
      <c r="Z403" s="32">
        <f>ROUND(VLOOKUP($B403,'3.ข้อมูลงบทดลองปัจจุบัน'!$A$5:$CL$846,25,0),2)</f>
        <v>0</v>
      </c>
      <c r="AA403" s="32">
        <f>ROUND(VLOOKUP($B403,'3.ข้อมูลงบทดลองปัจจุบัน'!$A$5:$CL$846,26,0),2)</f>
        <v>0</v>
      </c>
      <c r="AB403" s="32">
        <f>ROUND(VLOOKUP($B403,'3.ข้อมูลงบทดลองปัจจุบัน'!$A$5:$CL$846,27,0),2)</f>
        <v>0</v>
      </c>
      <c r="AC403" s="32">
        <f>ROUND(VLOOKUP($B403,'3.ข้อมูลงบทดลองปัจจุบัน'!$A$5:$CL$846,28,0),2)</f>
        <v>0</v>
      </c>
      <c r="AD403" s="32">
        <f>ROUND(VLOOKUP($B403,'3.ข้อมูลงบทดลองปัจจุบัน'!$A$5:$CL$846,29,0),2)</f>
        <v>0</v>
      </c>
      <c r="AE403" s="32">
        <f>ROUND(VLOOKUP($B403,'3.ข้อมูลงบทดลองปัจจุบัน'!$A$5:$CL$846,30,0),2)</f>
        <v>0</v>
      </c>
      <c r="AF403" s="32">
        <f>ROUND(VLOOKUP($B403,'3.ข้อมูลงบทดลองปัจจุบัน'!$A$5:$CL$846,31,0),2)</f>
        <v>0</v>
      </c>
      <c r="AG403" s="32">
        <f>ROUND(VLOOKUP($B403,'3.ข้อมูลงบทดลองปัจจุบัน'!$A$5:$CL$846,32,0),2)</f>
        <v>0</v>
      </c>
      <c r="AH403" s="32">
        <f>ROUND(VLOOKUP($B403,'3.ข้อมูลงบทดลองปัจจุบัน'!$A$5:$CL$846,33,0),2)</f>
        <v>0</v>
      </c>
      <c r="AI403" s="32">
        <f>ROUND(VLOOKUP($B403,'3.ข้อมูลงบทดลองปัจจุบัน'!$A$5:$CL$846,34,0),2)</f>
        <v>0</v>
      </c>
      <c r="AJ403" s="32">
        <f>ROUND(VLOOKUP($B403,'3.ข้อมูลงบทดลองปัจจุบัน'!$A$5:$CL$846,35,0),2)</f>
        <v>0</v>
      </c>
      <c r="AK403" s="32">
        <f>ROUND(VLOOKUP($B403,'3.ข้อมูลงบทดลองปัจจุบัน'!$A$5:$CL$846,36,0),2)</f>
        <v>0</v>
      </c>
      <c r="AL403" s="32">
        <f>ROUND(VLOOKUP($B403,'3.ข้อมูลงบทดลองปัจจุบัน'!$A$5:$CL$846,37,0),2)</f>
        <v>0</v>
      </c>
      <c r="AM403" s="32">
        <f>ROUND(VLOOKUP($B403,'3.ข้อมูลงบทดลองปัจจุบัน'!$A$5:$CL$846,38,0),2)</f>
        <v>0</v>
      </c>
      <c r="AN403" s="32">
        <f>ROUND(VLOOKUP($B403,'3.ข้อมูลงบทดลองปัจจุบัน'!$A$5:$CL$846,39,0),2)</f>
        <v>0</v>
      </c>
      <c r="AO403" s="32">
        <f>ROUND(VLOOKUP($B403,'3.ข้อมูลงบทดลองปัจจุบัน'!$A$5:$CL$846,40,0),2)</f>
        <v>0</v>
      </c>
      <c r="AP403" s="32">
        <f>ROUND(VLOOKUP($B403,'3.ข้อมูลงบทดลองปัจจุบัน'!$A$5:$CL$846,41,0),2)</f>
        <v>0</v>
      </c>
      <c r="AQ403" s="32">
        <f>ROUND(VLOOKUP($B403,'3.ข้อมูลงบทดลองปัจจุบัน'!$A$5:$CL$846,42,0),2)</f>
        <v>0</v>
      </c>
      <c r="AR403" s="32">
        <f>ROUND(VLOOKUP($B403,'3.ข้อมูลงบทดลองปัจจุบัน'!$A$5:$CL$846,43,0),2)</f>
        <v>0</v>
      </c>
      <c r="AS403" s="32">
        <f>ROUND(VLOOKUP($B403,'3.ข้อมูลงบทดลองปัจจุบัน'!$A$5:$CL$846,44,0),2)</f>
        <v>0</v>
      </c>
      <c r="AT403" s="32">
        <f>ROUND(VLOOKUP($B403,'3.ข้อมูลงบทดลองปัจจุบัน'!$A$5:$CL$846,45,0),2)</f>
        <v>0</v>
      </c>
      <c r="AU403" s="32">
        <f>ROUND(VLOOKUP($B403,'3.ข้อมูลงบทดลองปัจจุบัน'!$A$5:$CL$846,46,0),2)</f>
        <v>0</v>
      </c>
      <c r="AV403" s="32">
        <f>ROUND(VLOOKUP($B403,'3.ข้อมูลงบทดลองปัจจุบัน'!$A$5:$CL$846,47,0),2)</f>
        <v>0</v>
      </c>
      <c r="AW403" s="32">
        <f>ROUND(VLOOKUP($B403,'3.ข้อมูลงบทดลองปัจจุบัน'!$A$5:$CL$846,48,0),2)</f>
        <v>0</v>
      </c>
      <c r="AX403" s="32">
        <f>ROUND(VLOOKUP($B403,'3.ข้อมูลงบทดลองปัจจุบัน'!$A$5:$CL$846,49,0),2)</f>
        <v>0</v>
      </c>
      <c r="AY403" s="32">
        <f>ROUND(VLOOKUP($B403,'3.ข้อมูลงบทดลองปัจจุบัน'!$A$5:$CL$846,50,0),2)</f>
        <v>0</v>
      </c>
      <c r="AZ403" s="32">
        <f>ROUND(VLOOKUP($B403,'3.ข้อมูลงบทดลองปัจจุบัน'!$A$5:$CL$846,51,0),2)</f>
        <v>0</v>
      </c>
      <c r="BA403" s="32">
        <f>ROUND(VLOOKUP($B403,'3.ข้อมูลงบทดลองปัจจุบัน'!$A$5:$CL$846,52,0),2)</f>
        <v>0</v>
      </c>
      <c r="BB403" s="32">
        <f>ROUND(VLOOKUP($B403,'3.ข้อมูลงบทดลองปัจจุบัน'!$A$5:$CL$846,53,0),2)</f>
        <v>0</v>
      </c>
      <c r="BC403" s="32">
        <f>ROUND(VLOOKUP($B403,'3.ข้อมูลงบทดลองปัจจุบัน'!$A$5:$CL$846,54,0),2)</f>
        <v>0</v>
      </c>
      <c r="BD403" s="32">
        <f>ROUND(VLOOKUP($B403,'3.ข้อมูลงบทดลองปัจจุบัน'!$A$5:$CL$846,55,0),2)</f>
        <v>0</v>
      </c>
      <c r="BE403" s="32">
        <f>ROUND(VLOOKUP($B403,'3.ข้อมูลงบทดลองปัจจุบัน'!$A$5:$CL$846,56,0),2)</f>
        <v>0</v>
      </c>
      <c r="BF403" s="32">
        <f>ROUND(VLOOKUP($B403,'3.ข้อมูลงบทดลองปัจจุบัน'!$A$5:$CL$846,57,0),2)</f>
        <v>0</v>
      </c>
      <c r="BG403" s="32">
        <f>ROUND(VLOOKUP($B403,'3.ข้อมูลงบทดลองปัจจุบัน'!$A$5:$CL$846,58,0),2)</f>
        <v>0</v>
      </c>
      <c r="BH403" s="32">
        <f>ROUND(VLOOKUP($B403,'3.ข้อมูลงบทดลองปัจจุบัน'!$A$5:$CL$846,59,0),2)</f>
        <v>0</v>
      </c>
      <c r="BI403" s="32">
        <f>ROUND(VLOOKUP($B403,'3.ข้อมูลงบทดลองปัจจุบัน'!$A$5:$CL$846,60,0),2)</f>
        <v>0</v>
      </c>
      <c r="BJ403" s="32">
        <f>ROUND(VLOOKUP($B403,'3.ข้อมูลงบทดลองปัจจุบัน'!$A$5:$CL$846,61,0),2)</f>
        <v>0</v>
      </c>
      <c r="BK403" s="32">
        <f>ROUND(VLOOKUP($B403,'3.ข้อมูลงบทดลองปัจจุบัน'!$A$5:$CL$846,62,0),2)</f>
        <v>0</v>
      </c>
      <c r="BL403" s="32">
        <f>ROUND(VLOOKUP($B403,'3.ข้อมูลงบทดลองปัจจุบัน'!$A$5:$CL$846,63,0),2)</f>
        <v>0</v>
      </c>
      <c r="BM403" s="32">
        <f>ROUND(VLOOKUP($B403,'3.ข้อมูลงบทดลองปัจจุบัน'!$A$5:$CL$846,64,0),2)</f>
        <v>0</v>
      </c>
      <c r="BN403" s="32">
        <f>ROUND(VLOOKUP($B403,'3.ข้อมูลงบทดลองปัจจุบัน'!$A$5:$CL$846,65,0),2)</f>
        <v>0</v>
      </c>
      <c r="BO403" s="32">
        <f>ROUND(VLOOKUP($B403,'3.ข้อมูลงบทดลองปัจจุบัน'!$A$5:$CL$846,66,0),2)</f>
        <v>0</v>
      </c>
      <c r="BP403" s="32">
        <f>ROUND(VLOOKUP($B403,'3.ข้อมูลงบทดลองปัจจุบัน'!$A$5:$CL$846,67,0),2)</f>
        <v>0</v>
      </c>
      <c r="BQ403" s="32">
        <f>ROUND(VLOOKUP($B403,'3.ข้อมูลงบทดลองปัจจุบัน'!$A$5:$CL$846,68,0),2)</f>
        <v>0</v>
      </c>
      <c r="BR403" s="32">
        <f>ROUND(VLOOKUP($B403,'3.ข้อมูลงบทดลองปัจจุบัน'!$A$5:$CL$846,69,0),2)</f>
        <v>0</v>
      </c>
      <c r="BS403" s="32">
        <f>ROUND(VLOOKUP($B403,'3.ข้อมูลงบทดลองปัจจุบัน'!$A$5:$CL$846,70,0),2)</f>
        <v>0</v>
      </c>
      <c r="BT403" s="32">
        <f>ROUND(VLOOKUP($B403,'3.ข้อมูลงบทดลองปัจจุบัน'!$A$5:$CL$846,71,0),2)</f>
        <v>0</v>
      </c>
      <c r="BU403" s="32">
        <f>ROUND(VLOOKUP($B403,'3.ข้อมูลงบทดลองปัจจุบัน'!$A$5:$CL$846,72,0),2)</f>
        <v>0</v>
      </c>
      <c r="BV403" s="32">
        <f>ROUND(VLOOKUP($B403,'3.ข้อมูลงบทดลองปัจจุบัน'!$A$5:$CL$846,73,0),2)</f>
        <v>0</v>
      </c>
      <c r="BW403" s="32">
        <f>ROUND(VLOOKUP($B403,'3.ข้อมูลงบทดลองปัจจุบัน'!$A$5:$CL$846,74,0),2)</f>
        <v>0</v>
      </c>
      <c r="BX403" s="32">
        <f>ROUND(VLOOKUP($B403,'3.ข้อมูลงบทดลองปัจจุบัน'!$A$5:$CL$846,75,0),2)</f>
        <v>0</v>
      </c>
      <c r="BY403" s="32">
        <f>ROUND(VLOOKUP($B403,'3.ข้อมูลงบทดลองปัจจุบัน'!$A$5:$CL$846,76,0),2)</f>
        <v>0</v>
      </c>
      <c r="BZ403" s="32">
        <f>ROUND(VLOOKUP($B403,'3.ข้อมูลงบทดลองปัจจุบัน'!$A$5:$CL$846,77,0),2)</f>
        <v>0</v>
      </c>
      <c r="CA403" s="32">
        <f>ROUND(VLOOKUP($B403,'3.ข้อมูลงบทดลองปัจจุบัน'!$A$5:$CL$846,78,0),2)</f>
        <v>0</v>
      </c>
      <c r="CB403" s="32">
        <f>ROUND(VLOOKUP($B403,'3.ข้อมูลงบทดลองปัจจุบัน'!$A$5:$CL$846,79,0),2)</f>
        <v>0</v>
      </c>
      <c r="CC403" s="32">
        <f>ROUND(VLOOKUP($B403,'3.ข้อมูลงบทดลองปัจจุบัน'!$A$5:$CL$846,80,0),2)</f>
        <v>0</v>
      </c>
      <c r="CD403" s="32">
        <f>ROUND(VLOOKUP($B403,'3.ข้อมูลงบทดลองปัจจุบัน'!$A$5:$CL$846,81,0),2)</f>
        <v>0</v>
      </c>
      <c r="CE403" s="32">
        <f>ROUND(VLOOKUP($B403,'3.ข้อมูลงบทดลองปัจจุบัน'!$A$5:$CL$846,82,0),2)</f>
        <v>0</v>
      </c>
      <c r="CF403" s="32">
        <f>ROUND(VLOOKUP($B403,'3.ข้อมูลงบทดลองปัจจุบัน'!$A$5:$CL$846,83,0),2)</f>
        <v>0</v>
      </c>
      <c r="CG403" s="32">
        <f>ROUND(VLOOKUP($B403,'3.ข้อมูลงบทดลองปัจจุบัน'!$A$5:$CL$846,84,0),2)</f>
        <v>0</v>
      </c>
      <c r="CH403" s="32">
        <f>ROUND(VLOOKUP($B403,'3.ข้อมูลงบทดลองปัจจุบัน'!$A$5:$CL$846,85,0),2)</f>
        <v>0</v>
      </c>
      <c r="CI403" s="32">
        <f>ROUND(VLOOKUP($B403,'3.ข้อมูลงบทดลองปัจจุบัน'!$A$5:$CL$846,86,0),2)</f>
        <v>0</v>
      </c>
      <c r="CJ403" s="32">
        <f>ROUND(VLOOKUP($B403,'3.ข้อมูลงบทดลองปัจจุบัน'!$A$5:$CL$846,87,0),2)</f>
        <v>0</v>
      </c>
      <c r="CK403" s="32">
        <f>ROUND(VLOOKUP($B403,'3.ข้อมูลงบทดลองปัจจุบัน'!$A$5:$CL$846,88,0),2)</f>
        <v>0</v>
      </c>
      <c r="CL403" s="32">
        <f>ROUND(VLOOKUP($B403,'3.ข้อมูลงบทดลองปัจจุบัน'!$A$5:$CL$846,89,0),2)</f>
        <v>0</v>
      </c>
      <c r="CM403" s="32">
        <f>ROUND(VLOOKUP($B403,'3.ข้อมูลงบทดลองปัจจุบัน'!$A$5:$CL$846,90,0),2)</f>
        <v>0</v>
      </c>
    </row>
    <row r="404" spans="1:91" x14ac:dyDescent="0.7">
      <c r="A404" s="118" t="s">
        <v>2332</v>
      </c>
      <c r="B404" s="101" t="s">
        <v>2153</v>
      </c>
      <c r="C404" s="100" t="s">
        <v>844</v>
      </c>
      <c r="D404" s="32">
        <f>ROUND(VLOOKUP($B404,'3.ข้อมูลงบทดลองปัจจุบัน'!$A$5:$CL$846,3,0),2)</f>
        <v>0</v>
      </c>
      <c r="E404" s="32">
        <f>ROUND(VLOOKUP($B404,'3.ข้อมูลงบทดลองปัจจุบัน'!$A$5:$CL$846,4,0),2)</f>
        <v>0</v>
      </c>
      <c r="F404" s="32">
        <f>ROUND(VLOOKUP($B404,'3.ข้อมูลงบทดลองปัจจุบัน'!$A$5:$CL$846,5,0),2)</f>
        <v>0</v>
      </c>
      <c r="G404" s="32">
        <f>ROUND(VLOOKUP($B404,'3.ข้อมูลงบทดลองปัจจุบัน'!$A$5:$CL$846,6,0),2)</f>
        <v>0</v>
      </c>
      <c r="H404" s="32">
        <f>ROUND(VLOOKUP($B404,'3.ข้อมูลงบทดลองปัจจุบัน'!$A$5:$CL$846,7,0),2)</f>
        <v>0</v>
      </c>
      <c r="I404" s="32">
        <f>ROUND(VLOOKUP($B404,'3.ข้อมูลงบทดลองปัจจุบัน'!$A$5:$CL$846,8,0),2)</f>
        <v>0</v>
      </c>
      <c r="J404" s="32">
        <f>ROUND(VLOOKUP($B404,'3.ข้อมูลงบทดลองปัจจุบัน'!$A$5:$CL$846,9,0),2)</f>
        <v>0</v>
      </c>
      <c r="K404" s="32">
        <f>ROUND(VLOOKUP($B404,'3.ข้อมูลงบทดลองปัจจุบัน'!$A$5:$CL$846,10,0),2)</f>
        <v>0</v>
      </c>
      <c r="L404" s="32">
        <f>ROUND(VLOOKUP($B404,'3.ข้อมูลงบทดลองปัจจุบัน'!$A$5:$CL$846,11,0),2)</f>
        <v>0</v>
      </c>
      <c r="M404" s="32">
        <f>ROUND(VLOOKUP($B404,'3.ข้อมูลงบทดลองปัจจุบัน'!$A$5:$CL$846,12,0),2)</f>
        <v>0</v>
      </c>
      <c r="N404" s="32">
        <f>ROUND(VLOOKUP($B404,'3.ข้อมูลงบทดลองปัจจุบัน'!$A$5:$CL$846,13,0),2)</f>
        <v>0</v>
      </c>
      <c r="O404" s="32">
        <f>ROUND(VLOOKUP($B404,'3.ข้อมูลงบทดลองปัจจุบัน'!$A$5:$CL$846,14,0),2)</f>
        <v>0</v>
      </c>
      <c r="P404" s="32">
        <f>ROUND(VLOOKUP($B404,'3.ข้อมูลงบทดลองปัจจุบัน'!$A$5:$CL$846,15,0),2)</f>
        <v>0</v>
      </c>
      <c r="Q404" s="32">
        <f>ROUND(VLOOKUP($B404,'3.ข้อมูลงบทดลองปัจจุบัน'!$A$5:$CL$846,16,0),2)</f>
        <v>0</v>
      </c>
      <c r="R404" s="32">
        <f>ROUND(VLOOKUP($B404,'3.ข้อมูลงบทดลองปัจจุบัน'!$A$5:$CL$846,17,0),2)</f>
        <v>0</v>
      </c>
      <c r="S404" s="32">
        <f>ROUND(VLOOKUP($B404,'3.ข้อมูลงบทดลองปัจจุบัน'!$A$5:$CL$846,18,0),2)</f>
        <v>0</v>
      </c>
      <c r="T404" s="32">
        <f>ROUND(VLOOKUP($B404,'3.ข้อมูลงบทดลองปัจจุบัน'!$A$5:$CL$846,19,0),2)</f>
        <v>0</v>
      </c>
      <c r="U404" s="32">
        <f>ROUND(VLOOKUP($B404,'3.ข้อมูลงบทดลองปัจจุบัน'!$A$5:$CL$846,20,0),2)</f>
        <v>0</v>
      </c>
      <c r="V404" s="32">
        <f>ROUND(VLOOKUP($B404,'3.ข้อมูลงบทดลองปัจจุบัน'!$A$5:$CL$846,21,0),2)</f>
        <v>0</v>
      </c>
      <c r="W404" s="32">
        <f>ROUND(VLOOKUP($B404,'3.ข้อมูลงบทดลองปัจจุบัน'!$A$5:$CL$846,22,0),2)</f>
        <v>0</v>
      </c>
      <c r="X404" s="32">
        <f>ROUND(VLOOKUP($B404,'3.ข้อมูลงบทดลองปัจจุบัน'!$A$5:$CL$846,23,0),2)</f>
        <v>0</v>
      </c>
      <c r="Y404" s="32">
        <f>ROUND(VLOOKUP($B404,'3.ข้อมูลงบทดลองปัจจุบัน'!$A$5:$CL$846,24,0),2)</f>
        <v>0</v>
      </c>
      <c r="Z404" s="32">
        <f>ROUND(VLOOKUP($B404,'3.ข้อมูลงบทดลองปัจจุบัน'!$A$5:$CL$846,25,0),2)</f>
        <v>0</v>
      </c>
      <c r="AA404" s="32">
        <f>ROUND(VLOOKUP($B404,'3.ข้อมูลงบทดลองปัจจุบัน'!$A$5:$CL$846,26,0),2)</f>
        <v>0</v>
      </c>
      <c r="AB404" s="32">
        <f>ROUND(VLOOKUP($B404,'3.ข้อมูลงบทดลองปัจจุบัน'!$A$5:$CL$846,27,0),2)</f>
        <v>0</v>
      </c>
      <c r="AC404" s="32">
        <f>ROUND(VLOOKUP($B404,'3.ข้อมูลงบทดลองปัจจุบัน'!$A$5:$CL$846,28,0),2)</f>
        <v>0</v>
      </c>
      <c r="AD404" s="32">
        <f>ROUND(VLOOKUP($B404,'3.ข้อมูลงบทดลองปัจจุบัน'!$A$5:$CL$846,29,0),2)</f>
        <v>0</v>
      </c>
      <c r="AE404" s="32">
        <f>ROUND(VLOOKUP($B404,'3.ข้อมูลงบทดลองปัจจุบัน'!$A$5:$CL$846,30,0),2)</f>
        <v>0</v>
      </c>
      <c r="AF404" s="32">
        <f>ROUND(VLOOKUP($B404,'3.ข้อมูลงบทดลองปัจจุบัน'!$A$5:$CL$846,31,0),2)</f>
        <v>0</v>
      </c>
      <c r="AG404" s="32">
        <f>ROUND(VLOOKUP($B404,'3.ข้อมูลงบทดลองปัจจุบัน'!$A$5:$CL$846,32,0),2)</f>
        <v>0</v>
      </c>
      <c r="AH404" s="32">
        <f>ROUND(VLOOKUP($B404,'3.ข้อมูลงบทดลองปัจจุบัน'!$A$5:$CL$846,33,0),2)</f>
        <v>0</v>
      </c>
      <c r="AI404" s="32">
        <f>ROUND(VLOOKUP($B404,'3.ข้อมูลงบทดลองปัจจุบัน'!$A$5:$CL$846,34,0),2)</f>
        <v>0</v>
      </c>
      <c r="AJ404" s="32">
        <f>ROUND(VLOOKUP($B404,'3.ข้อมูลงบทดลองปัจจุบัน'!$A$5:$CL$846,35,0),2)</f>
        <v>0</v>
      </c>
      <c r="AK404" s="32">
        <f>ROUND(VLOOKUP($B404,'3.ข้อมูลงบทดลองปัจจุบัน'!$A$5:$CL$846,36,0),2)</f>
        <v>0</v>
      </c>
      <c r="AL404" s="32">
        <f>ROUND(VLOOKUP($B404,'3.ข้อมูลงบทดลองปัจจุบัน'!$A$5:$CL$846,37,0),2)</f>
        <v>0</v>
      </c>
      <c r="AM404" s="32">
        <f>ROUND(VLOOKUP($B404,'3.ข้อมูลงบทดลองปัจจุบัน'!$A$5:$CL$846,38,0),2)</f>
        <v>0</v>
      </c>
      <c r="AN404" s="32">
        <f>ROUND(VLOOKUP($B404,'3.ข้อมูลงบทดลองปัจจุบัน'!$A$5:$CL$846,39,0),2)</f>
        <v>0</v>
      </c>
      <c r="AO404" s="32">
        <f>ROUND(VLOOKUP($B404,'3.ข้อมูลงบทดลองปัจจุบัน'!$A$5:$CL$846,40,0),2)</f>
        <v>0</v>
      </c>
      <c r="AP404" s="32">
        <f>ROUND(VLOOKUP($B404,'3.ข้อมูลงบทดลองปัจจุบัน'!$A$5:$CL$846,41,0),2)</f>
        <v>0</v>
      </c>
      <c r="AQ404" s="32">
        <f>ROUND(VLOOKUP($B404,'3.ข้อมูลงบทดลองปัจจุบัน'!$A$5:$CL$846,42,0),2)</f>
        <v>0</v>
      </c>
      <c r="AR404" s="32">
        <f>ROUND(VLOOKUP($B404,'3.ข้อมูลงบทดลองปัจจุบัน'!$A$5:$CL$846,43,0),2)</f>
        <v>0</v>
      </c>
      <c r="AS404" s="32">
        <f>ROUND(VLOOKUP($B404,'3.ข้อมูลงบทดลองปัจจุบัน'!$A$5:$CL$846,44,0),2)</f>
        <v>0</v>
      </c>
      <c r="AT404" s="32">
        <f>ROUND(VLOOKUP($B404,'3.ข้อมูลงบทดลองปัจจุบัน'!$A$5:$CL$846,45,0),2)</f>
        <v>0</v>
      </c>
      <c r="AU404" s="32">
        <f>ROUND(VLOOKUP($B404,'3.ข้อมูลงบทดลองปัจจุบัน'!$A$5:$CL$846,46,0),2)</f>
        <v>0</v>
      </c>
      <c r="AV404" s="32">
        <f>ROUND(VLOOKUP($B404,'3.ข้อมูลงบทดลองปัจจุบัน'!$A$5:$CL$846,47,0),2)</f>
        <v>0</v>
      </c>
      <c r="AW404" s="32">
        <f>ROUND(VLOOKUP($B404,'3.ข้อมูลงบทดลองปัจจุบัน'!$A$5:$CL$846,48,0),2)</f>
        <v>0</v>
      </c>
      <c r="AX404" s="32">
        <f>ROUND(VLOOKUP($B404,'3.ข้อมูลงบทดลองปัจจุบัน'!$A$5:$CL$846,49,0),2)</f>
        <v>0</v>
      </c>
      <c r="AY404" s="32">
        <f>ROUND(VLOOKUP($B404,'3.ข้อมูลงบทดลองปัจจุบัน'!$A$5:$CL$846,50,0),2)</f>
        <v>0</v>
      </c>
      <c r="AZ404" s="32">
        <f>ROUND(VLOOKUP($B404,'3.ข้อมูลงบทดลองปัจจุบัน'!$A$5:$CL$846,51,0),2)</f>
        <v>0</v>
      </c>
      <c r="BA404" s="32">
        <f>ROUND(VLOOKUP($B404,'3.ข้อมูลงบทดลองปัจจุบัน'!$A$5:$CL$846,52,0),2)</f>
        <v>0</v>
      </c>
      <c r="BB404" s="32">
        <f>ROUND(VLOOKUP($B404,'3.ข้อมูลงบทดลองปัจจุบัน'!$A$5:$CL$846,53,0),2)</f>
        <v>0</v>
      </c>
      <c r="BC404" s="32">
        <f>ROUND(VLOOKUP($B404,'3.ข้อมูลงบทดลองปัจจุบัน'!$A$5:$CL$846,54,0),2)</f>
        <v>0</v>
      </c>
      <c r="BD404" s="32">
        <f>ROUND(VLOOKUP($B404,'3.ข้อมูลงบทดลองปัจจุบัน'!$A$5:$CL$846,55,0),2)</f>
        <v>0</v>
      </c>
      <c r="BE404" s="32">
        <f>ROUND(VLOOKUP($B404,'3.ข้อมูลงบทดลองปัจจุบัน'!$A$5:$CL$846,56,0),2)</f>
        <v>0</v>
      </c>
      <c r="BF404" s="32">
        <f>ROUND(VLOOKUP($B404,'3.ข้อมูลงบทดลองปัจจุบัน'!$A$5:$CL$846,57,0),2)</f>
        <v>0</v>
      </c>
      <c r="BG404" s="32">
        <f>ROUND(VLOOKUP($B404,'3.ข้อมูลงบทดลองปัจจุบัน'!$A$5:$CL$846,58,0),2)</f>
        <v>0</v>
      </c>
      <c r="BH404" s="32">
        <f>ROUND(VLOOKUP($B404,'3.ข้อมูลงบทดลองปัจจุบัน'!$A$5:$CL$846,59,0),2)</f>
        <v>0</v>
      </c>
      <c r="BI404" s="32">
        <f>ROUND(VLOOKUP($B404,'3.ข้อมูลงบทดลองปัจจุบัน'!$A$5:$CL$846,60,0),2)</f>
        <v>0</v>
      </c>
      <c r="BJ404" s="32">
        <f>ROUND(VLOOKUP($B404,'3.ข้อมูลงบทดลองปัจจุบัน'!$A$5:$CL$846,61,0),2)</f>
        <v>0</v>
      </c>
      <c r="BK404" s="32">
        <f>ROUND(VLOOKUP($B404,'3.ข้อมูลงบทดลองปัจจุบัน'!$A$5:$CL$846,62,0),2)</f>
        <v>0</v>
      </c>
      <c r="BL404" s="32">
        <f>ROUND(VLOOKUP($B404,'3.ข้อมูลงบทดลองปัจจุบัน'!$A$5:$CL$846,63,0),2)</f>
        <v>0</v>
      </c>
      <c r="BM404" s="32">
        <f>ROUND(VLOOKUP($B404,'3.ข้อมูลงบทดลองปัจจุบัน'!$A$5:$CL$846,64,0),2)</f>
        <v>0</v>
      </c>
      <c r="BN404" s="32">
        <f>ROUND(VLOOKUP($B404,'3.ข้อมูลงบทดลองปัจจุบัน'!$A$5:$CL$846,65,0),2)</f>
        <v>0</v>
      </c>
      <c r="BO404" s="32">
        <f>ROUND(VLOOKUP($B404,'3.ข้อมูลงบทดลองปัจจุบัน'!$A$5:$CL$846,66,0),2)</f>
        <v>0</v>
      </c>
      <c r="BP404" s="32">
        <f>ROUND(VLOOKUP($B404,'3.ข้อมูลงบทดลองปัจจุบัน'!$A$5:$CL$846,67,0),2)</f>
        <v>0</v>
      </c>
      <c r="BQ404" s="32">
        <f>ROUND(VLOOKUP($B404,'3.ข้อมูลงบทดลองปัจจุบัน'!$A$5:$CL$846,68,0),2)</f>
        <v>0</v>
      </c>
      <c r="BR404" s="32">
        <f>ROUND(VLOOKUP($B404,'3.ข้อมูลงบทดลองปัจจุบัน'!$A$5:$CL$846,69,0),2)</f>
        <v>0</v>
      </c>
      <c r="BS404" s="32">
        <f>ROUND(VLOOKUP($B404,'3.ข้อมูลงบทดลองปัจจุบัน'!$A$5:$CL$846,70,0),2)</f>
        <v>0</v>
      </c>
      <c r="BT404" s="32">
        <f>ROUND(VLOOKUP($B404,'3.ข้อมูลงบทดลองปัจจุบัน'!$A$5:$CL$846,71,0),2)</f>
        <v>0</v>
      </c>
      <c r="BU404" s="32">
        <f>ROUND(VLOOKUP($B404,'3.ข้อมูลงบทดลองปัจจุบัน'!$A$5:$CL$846,72,0),2)</f>
        <v>0</v>
      </c>
      <c r="BV404" s="32">
        <f>ROUND(VLOOKUP($B404,'3.ข้อมูลงบทดลองปัจจุบัน'!$A$5:$CL$846,73,0),2)</f>
        <v>0</v>
      </c>
      <c r="BW404" s="32">
        <f>ROUND(VLOOKUP($B404,'3.ข้อมูลงบทดลองปัจจุบัน'!$A$5:$CL$846,74,0),2)</f>
        <v>0</v>
      </c>
      <c r="BX404" s="32">
        <f>ROUND(VLOOKUP($B404,'3.ข้อมูลงบทดลองปัจจุบัน'!$A$5:$CL$846,75,0),2)</f>
        <v>0</v>
      </c>
      <c r="BY404" s="32">
        <f>ROUND(VLOOKUP($B404,'3.ข้อมูลงบทดลองปัจจุบัน'!$A$5:$CL$846,76,0),2)</f>
        <v>0</v>
      </c>
      <c r="BZ404" s="32">
        <f>ROUND(VLOOKUP($B404,'3.ข้อมูลงบทดลองปัจจุบัน'!$A$5:$CL$846,77,0),2)</f>
        <v>0</v>
      </c>
      <c r="CA404" s="32">
        <f>ROUND(VLOOKUP($B404,'3.ข้อมูลงบทดลองปัจจุบัน'!$A$5:$CL$846,78,0),2)</f>
        <v>0</v>
      </c>
      <c r="CB404" s="32">
        <f>ROUND(VLOOKUP($B404,'3.ข้อมูลงบทดลองปัจจุบัน'!$A$5:$CL$846,79,0),2)</f>
        <v>0</v>
      </c>
      <c r="CC404" s="32">
        <f>ROUND(VLOOKUP($B404,'3.ข้อมูลงบทดลองปัจจุบัน'!$A$5:$CL$846,80,0),2)</f>
        <v>0</v>
      </c>
      <c r="CD404" s="32">
        <f>ROUND(VLOOKUP($B404,'3.ข้อมูลงบทดลองปัจจุบัน'!$A$5:$CL$846,81,0),2)</f>
        <v>0</v>
      </c>
      <c r="CE404" s="32">
        <f>ROUND(VLOOKUP($B404,'3.ข้อมูลงบทดลองปัจจุบัน'!$A$5:$CL$846,82,0),2)</f>
        <v>0</v>
      </c>
      <c r="CF404" s="32">
        <f>ROUND(VLOOKUP($B404,'3.ข้อมูลงบทดลองปัจจุบัน'!$A$5:$CL$846,83,0),2)</f>
        <v>0</v>
      </c>
      <c r="CG404" s="32">
        <f>ROUND(VLOOKUP($B404,'3.ข้อมูลงบทดลองปัจจุบัน'!$A$5:$CL$846,84,0),2)</f>
        <v>0</v>
      </c>
      <c r="CH404" s="32">
        <f>ROUND(VLOOKUP($B404,'3.ข้อมูลงบทดลองปัจจุบัน'!$A$5:$CL$846,85,0),2)</f>
        <v>0</v>
      </c>
      <c r="CI404" s="32">
        <f>ROUND(VLOOKUP($B404,'3.ข้อมูลงบทดลองปัจจุบัน'!$A$5:$CL$846,86,0),2)</f>
        <v>0</v>
      </c>
      <c r="CJ404" s="32">
        <f>ROUND(VLOOKUP($B404,'3.ข้อมูลงบทดลองปัจจุบัน'!$A$5:$CL$846,87,0),2)</f>
        <v>0</v>
      </c>
      <c r="CK404" s="32">
        <f>ROUND(VLOOKUP($B404,'3.ข้อมูลงบทดลองปัจจุบัน'!$A$5:$CL$846,88,0),2)</f>
        <v>0</v>
      </c>
      <c r="CL404" s="32">
        <f>ROUND(VLOOKUP($B404,'3.ข้อมูลงบทดลองปัจจุบัน'!$A$5:$CL$846,89,0),2)</f>
        <v>0</v>
      </c>
      <c r="CM404" s="32">
        <f>ROUND(VLOOKUP($B404,'3.ข้อมูลงบทดลองปัจจุบัน'!$A$5:$CL$846,90,0),2)</f>
        <v>0</v>
      </c>
    </row>
    <row r="405" spans="1:91" x14ac:dyDescent="0.7">
      <c r="A405" s="118" t="s">
        <v>2332</v>
      </c>
      <c r="B405" s="101" t="s">
        <v>2154</v>
      </c>
      <c r="C405" s="100" t="s">
        <v>1181</v>
      </c>
      <c r="D405" s="32">
        <f>ROUND(VLOOKUP($B405,'3.ข้อมูลงบทดลองปัจจุบัน'!$A$5:$CL$846,3,0),2)</f>
        <v>0</v>
      </c>
      <c r="E405" s="32">
        <f>ROUND(VLOOKUP($B405,'3.ข้อมูลงบทดลองปัจจุบัน'!$A$5:$CL$846,4,0),2)</f>
        <v>0</v>
      </c>
      <c r="F405" s="32">
        <f>ROUND(VLOOKUP($B405,'3.ข้อมูลงบทดลองปัจจุบัน'!$A$5:$CL$846,5,0),2)</f>
        <v>0</v>
      </c>
      <c r="G405" s="32">
        <f>ROUND(VLOOKUP($B405,'3.ข้อมูลงบทดลองปัจจุบัน'!$A$5:$CL$846,6,0),2)</f>
        <v>0</v>
      </c>
      <c r="H405" s="32">
        <f>ROUND(VLOOKUP($B405,'3.ข้อมูลงบทดลองปัจจุบัน'!$A$5:$CL$846,7,0),2)</f>
        <v>0</v>
      </c>
      <c r="I405" s="32">
        <f>ROUND(VLOOKUP($B405,'3.ข้อมูลงบทดลองปัจจุบัน'!$A$5:$CL$846,8,0),2)</f>
        <v>0</v>
      </c>
      <c r="J405" s="32">
        <f>ROUND(VLOOKUP($B405,'3.ข้อมูลงบทดลองปัจจุบัน'!$A$5:$CL$846,9,0),2)</f>
        <v>0</v>
      </c>
      <c r="K405" s="32">
        <f>ROUND(VLOOKUP($B405,'3.ข้อมูลงบทดลองปัจจุบัน'!$A$5:$CL$846,10,0),2)</f>
        <v>0</v>
      </c>
      <c r="L405" s="32">
        <f>ROUND(VLOOKUP($B405,'3.ข้อมูลงบทดลองปัจจุบัน'!$A$5:$CL$846,11,0),2)</f>
        <v>0</v>
      </c>
      <c r="M405" s="32">
        <f>ROUND(VLOOKUP($B405,'3.ข้อมูลงบทดลองปัจจุบัน'!$A$5:$CL$846,12,0),2)</f>
        <v>0</v>
      </c>
      <c r="N405" s="32">
        <f>ROUND(VLOOKUP($B405,'3.ข้อมูลงบทดลองปัจจุบัน'!$A$5:$CL$846,13,0),2)</f>
        <v>0</v>
      </c>
      <c r="O405" s="32">
        <f>ROUND(VLOOKUP($B405,'3.ข้อมูลงบทดลองปัจจุบัน'!$A$5:$CL$846,14,0),2)</f>
        <v>0</v>
      </c>
      <c r="P405" s="32">
        <f>ROUND(VLOOKUP($B405,'3.ข้อมูลงบทดลองปัจจุบัน'!$A$5:$CL$846,15,0),2)</f>
        <v>109750.12</v>
      </c>
      <c r="Q405" s="32">
        <f>ROUND(VLOOKUP($B405,'3.ข้อมูลงบทดลองปัจจุบัน'!$A$5:$CL$846,16,0),2)</f>
        <v>0</v>
      </c>
      <c r="R405" s="32">
        <f>ROUND(VLOOKUP($B405,'3.ข้อมูลงบทดลองปัจจุบัน'!$A$5:$CL$846,17,0),2)</f>
        <v>0</v>
      </c>
      <c r="S405" s="32">
        <f>ROUND(VLOOKUP($B405,'3.ข้อมูลงบทดลองปัจจุบัน'!$A$5:$CL$846,18,0),2)</f>
        <v>0</v>
      </c>
      <c r="T405" s="32">
        <f>ROUND(VLOOKUP($B405,'3.ข้อมูลงบทดลองปัจจุบัน'!$A$5:$CL$846,19,0),2)</f>
        <v>0</v>
      </c>
      <c r="U405" s="32">
        <f>ROUND(VLOOKUP($B405,'3.ข้อมูลงบทดลองปัจจุบัน'!$A$5:$CL$846,20,0),2)</f>
        <v>0</v>
      </c>
      <c r="V405" s="32">
        <f>ROUND(VLOOKUP($B405,'3.ข้อมูลงบทดลองปัจจุบัน'!$A$5:$CL$846,21,0),2)</f>
        <v>0</v>
      </c>
      <c r="W405" s="32">
        <f>ROUND(VLOOKUP($B405,'3.ข้อมูลงบทดลองปัจจุบัน'!$A$5:$CL$846,22,0),2)</f>
        <v>0</v>
      </c>
      <c r="X405" s="32">
        <f>ROUND(VLOOKUP($B405,'3.ข้อมูลงบทดลองปัจจุบัน'!$A$5:$CL$846,23,0),2)</f>
        <v>0</v>
      </c>
      <c r="Y405" s="32">
        <f>ROUND(VLOOKUP($B405,'3.ข้อมูลงบทดลองปัจจุบัน'!$A$5:$CL$846,24,0),2)</f>
        <v>0</v>
      </c>
      <c r="Z405" s="32">
        <f>ROUND(VLOOKUP($B405,'3.ข้อมูลงบทดลองปัจจุบัน'!$A$5:$CL$846,25,0),2)</f>
        <v>0</v>
      </c>
      <c r="AA405" s="32">
        <f>ROUND(VLOOKUP($B405,'3.ข้อมูลงบทดลองปัจจุบัน'!$A$5:$CL$846,26,0),2)</f>
        <v>0</v>
      </c>
      <c r="AB405" s="32">
        <f>ROUND(VLOOKUP($B405,'3.ข้อมูลงบทดลองปัจจุบัน'!$A$5:$CL$846,27,0),2)</f>
        <v>0</v>
      </c>
      <c r="AC405" s="32">
        <f>ROUND(VLOOKUP($B405,'3.ข้อมูลงบทดลองปัจจุบัน'!$A$5:$CL$846,28,0),2)</f>
        <v>0</v>
      </c>
      <c r="AD405" s="32">
        <f>ROUND(VLOOKUP($B405,'3.ข้อมูลงบทดลองปัจจุบัน'!$A$5:$CL$846,29,0),2)</f>
        <v>0</v>
      </c>
      <c r="AE405" s="32">
        <f>ROUND(VLOOKUP($B405,'3.ข้อมูลงบทดลองปัจจุบัน'!$A$5:$CL$846,30,0),2)</f>
        <v>0</v>
      </c>
      <c r="AF405" s="32">
        <f>ROUND(VLOOKUP($B405,'3.ข้อมูลงบทดลองปัจจุบัน'!$A$5:$CL$846,31,0),2)</f>
        <v>0</v>
      </c>
      <c r="AG405" s="32">
        <f>ROUND(VLOOKUP($B405,'3.ข้อมูลงบทดลองปัจจุบัน'!$A$5:$CL$846,32,0),2)</f>
        <v>0</v>
      </c>
      <c r="AH405" s="32">
        <f>ROUND(VLOOKUP($B405,'3.ข้อมูลงบทดลองปัจจุบัน'!$A$5:$CL$846,33,0),2)</f>
        <v>0</v>
      </c>
      <c r="AI405" s="32">
        <f>ROUND(VLOOKUP($B405,'3.ข้อมูลงบทดลองปัจจุบัน'!$A$5:$CL$846,34,0),2)</f>
        <v>0</v>
      </c>
      <c r="AJ405" s="32">
        <f>ROUND(VLOOKUP($B405,'3.ข้อมูลงบทดลองปัจจุบัน'!$A$5:$CL$846,35,0),2)</f>
        <v>0</v>
      </c>
      <c r="AK405" s="32">
        <f>ROUND(VLOOKUP($B405,'3.ข้อมูลงบทดลองปัจจุบัน'!$A$5:$CL$846,36,0),2)</f>
        <v>0</v>
      </c>
      <c r="AL405" s="32">
        <f>ROUND(VLOOKUP($B405,'3.ข้อมูลงบทดลองปัจจุบัน'!$A$5:$CL$846,37,0),2)</f>
        <v>0</v>
      </c>
      <c r="AM405" s="32">
        <f>ROUND(VLOOKUP($B405,'3.ข้อมูลงบทดลองปัจจุบัน'!$A$5:$CL$846,38,0),2)</f>
        <v>0</v>
      </c>
      <c r="AN405" s="32">
        <f>ROUND(VLOOKUP($B405,'3.ข้อมูลงบทดลองปัจจุบัน'!$A$5:$CL$846,39,0),2)</f>
        <v>0</v>
      </c>
      <c r="AO405" s="32">
        <f>ROUND(VLOOKUP($B405,'3.ข้อมูลงบทดลองปัจจุบัน'!$A$5:$CL$846,40,0),2)</f>
        <v>0</v>
      </c>
      <c r="AP405" s="32">
        <f>ROUND(VLOOKUP($B405,'3.ข้อมูลงบทดลองปัจจุบัน'!$A$5:$CL$846,41,0),2)</f>
        <v>0</v>
      </c>
      <c r="AQ405" s="32">
        <f>ROUND(VLOOKUP($B405,'3.ข้อมูลงบทดลองปัจจุบัน'!$A$5:$CL$846,42,0),2)</f>
        <v>0</v>
      </c>
      <c r="AR405" s="32">
        <f>ROUND(VLOOKUP($B405,'3.ข้อมูลงบทดลองปัจจุบัน'!$A$5:$CL$846,43,0),2)</f>
        <v>0</v>
      </c>
      <c r="AS405" s="32">
        <f>ROUND(VLOOKUP($B405,'3.ข้อมูลงบทดลองปัจจุบัน'!$A$5:$CL$846,44,0),2)</f>
        <v>0</v>
      </c>
      <c r="AT405" s="32">
        <f>ROUND(VLOOKUP($B405,'3.ข้อมูลงบทดลองปัจจุบัน'!$A$5:$CL$846,45,0),2)</f>
        <v>0</v>
      </c>
      <c r="AU405" s="32">
        <f>ROUND(VLOOKUP($B405,'3.ข้อมูลงบทดลองปัจจุบัน'!$A$5:$CL$846,46,0),2)</f>
        <v>0</v>
      </c>
      <c r="AV405" s="32">
        <f>ROUND(VLOOKUP($B405,'3.ข้อมูลงบทดลองปัจจุบัน'!$A$5:$CL$846,47,0),2)</f>
        <v>0</v>
      </c>
      <c r="AW405" s="32">
        <f>ROUND(VLOOKUP($B405,'3.ข้อมูลงบทดลองปัจจุบัน'!$A$5:$CL$846,48,0),2)</f>
        <v>0</v>
      </c>
      <c r="AX405" s="32">
        <f>ROUND(VLOOKUP($B405,'3.ข้อมูลงบทดลองปัจจุบัน'!$A$5:$CL$846,49,0),2)</f>
        <v>0</v>
      </c>
      <c r="AY405" s="32">
        <f>ROUND(VLOOKUP($B405,'3.ข้อมูลงบทดลองปัจจุบัน'!$A$5:$CL$846,50,0),2)</f>
        <v>0</v>
      </c>
      <c r="AZ405" s="32">
        <f>ROUND(VLOOKUP($B405,'3.ข้อมูลงบทดลองปัจจุบัน'!$A$5:$CL$846,51,0),2)</f>
        <v>0</v>
      </c>
      <c r="BA405" s="32">
        <f>ROUND(VLOOKUP($B405,'3.ข้อมูลงบทดลองปัจจุบัน'!$A$5:$CL$846,52,0),2)</f>
        <v>0</v>
      </c>
      <c r="BB405" s="32">
        <f>ROUND(VLOOKUP($B405,'3.ข้อมูลงบทดลองปัจจุบัน'!$A$5:$CL$846,53,0),2)</f>
        <v>0</v>
      </c>
      <c r="BC405" s="32">
        <f>ROUND(VLOOKUP($B405,'3.ข้อมูลงบทดลองปัจจุบัน'!$A$5:$CL$846,54,0),2)</f>
        <v>0</v>
      </c>
      <c r="BD405" s="32">
        <f>ROUND(VLOOKUP($B405,'3.ข้อมูลงบทดลองปัจจุบัน'!$A$5:$CL$846,55,0),2)</f>
        <v>0</v>
      </c>
      <c r="BE405" s="32">
        <f>ROUND(VLOOKUP($B405,'3.ข้อมูลงบทดลองปัจจุบัน'!$A$5:$CL$846,56,0),2)</f>
        <v>0</v>
      </c>
      <c r="BF405" s="32">
        <f>ROUND(VLOOKUP($B405,'3.ข้อมูลงบทดลองปัจจุบัน'!$A$5:$CL$846,57,0),2)</f>
        <v>0</v>
      </c>
      <c r="BG405" s="32">
        <f>ROUND(VLOOKUP($B405,'3.ข้อมูลงบทดลองปัจจุบัน'!$A$5:$CL$846,58,0),2)</f>
        <v>0</v>
      </c>
      <c r="BH405" s="32">
        <f>ROUND(VLOOKUP($B405,'3.ข้อมูลงบทดลองปัจจุบัน'!$A$5:$CL$846,59,0),2)</f>
        <v>0</v>
      </c>
      <c r="BI405" s="32">
        <f>ROUND(VLOOKUP($B405,'3.ข้อมูลงบทดลองปัจจุบัน'!$A$5:$CL$846,60,0),2)</f>
        <v>0</v>
      </c>
      <c r="BJ405" s="32">
        <f>ROUND(VLOOKUP($B405,'3.ข้อมูลงบทดลองปัจจุบัน'!$A$5:$CL$846,61,0),2)</f>
        <v>0</v>
      </c>
      <c r="BK405" s="32">
        <f>ROUND(VLOOKUP($B405,'3.ข้อมูลงบทดลองปัจจุบัน'!$A$5:$CL$846,62,0),2)</f>
        <v>0</v>
      </c>
      <c r="BL405" s="32">
        <f>ROUND(VLOOKUP($B405,'3.ข้อมูลงบทดลองปัจจุบัน'!$A$5:$CL$846,63,0),2)</f>
        <v>0</v>
      </c>
      <c r="BM405" s="32">
        <f>ROUND(VLOOKUP($B405,'3.ข้อมูลงบทดลองปัจจุบัน'!$A$5:$CL$846,64,0),2)</f>
        <v>0</v>
      </c>
      <c r="BN405" s="32">
        <f>ROUND(VLOOKUP($B405,'3.ข้อมูลงบทดลองปัจจุบัน'!$A$5:$CL$846,65,0),2)</f>
        <v>0</v>
      </c>
      <c r="BO405" s="32">
        <f>ROUND(VLOOKUP($B405,'3.ข้อมูลงบทดลองปัจจุบัน'!$A$5:$CL$846,66,0),2)</f>
        <v>0</v>
      </c>
      <c r="BP405" s="32">
        <f>ROUND(VLOOKUP($B405,'3.ข้อมูลงบทดลองปัจจุบัน'!$A$5:$CL$846,67,0),2)</f>
        <v>0</v>
      </c>
      <c r="BQ405" s="32">
        <f>ROUND(VLOOKUP($B405,'3.ข้อมูลงบทดลองปัจจุบัน'!$A$5:$CL$846,68,0),2)</f>
        <v>0</v>
      </c>
      <c r="BR405" s="32">
        <f>ROUND(VLOOKUP($B405,'3.ข้อมูลงบทดลองปัจจุบัน'!$A$5:$CL$846,69,0),2)</f>
        <v>0</v>
      </c>
      <c r="BS405" s="32">
        <f>ROUND(VLOOKUP($B405,'3.ข้อมูลงบทดลองปัจจุบัน'!$A$5:$CL$846,70,0),2)</f>
        <v>0</v>
      </c>
      <c r="BT405" s="32">
        <f>ROUND(VLOOKUP($B405,'3.ข้อมูลงบทดลองปัจจุบัน'!$A$5:$CL$846,71,0),2)</f>
        <v>0</v>
      </c>
      <c r="BU405" s="32">
        <f>ROUND(VLOOKUP($B405,'3.ข้อมูลงบทดลองปัจจุบัน'!$A$5:$CL$846,72,0),2)</f>
        <v>0</v>
      </c>
      <c r="BV405" s="32">
        <f>ROUND(VLOOKUP($B405,'3.ข้อมูลงบทดลองปัจจุบัน'!$A$5:$CL$846,73,0),2)</f>
        <v>0</v>
      </c>
      <c r="BW405" s="32">
        <f>ROUND(VLOOKUP($B405,'3.ข้อมูลงบทดลองปัจจุบัน'!$A$5:$CL$846,74,0),2)</f>
        <v>0</v>
      </c>
      <c r="BX405" s="32">
        <f>ROUND(VLOOKUP($B405,'3.ข้อมูลงบทดลองปัจจุบัน'!$A$5:$CL$846,75,0),2)</f>
        <v>0</v>
      </c>
      <c r="BY405" s="32">
        <f>ROUND(VLOOKUP($B405,'3.ข้อมูลงบทดลองปัจจุบัน'!$A$5:$CL$846,76,0),2)</f>
        <v>0</v>
      </c>
      <c r="BZ405" s="32">
        <f>ROUND(VLOOKUP($B405,'3.ข้อมูลงบทดลองปัจจุบัน'!$A$5:$CL$846,77,0),2)</f>
        <v>0</v>
      </c>
      <c r="CA405" s="32">
        <f>ROUND(VLOOKUP($B405,'3.ข้อมูลงบทดลองปัจจุบัน'!$A$5:$CL$846,78,0),2)</f>
        <v>0</v>
      </c>
      <c r="CB405" s="32">
        <f>ROUND(VLOOKUP($B405,'3.ข้อมูลงบทดลองปัจจุบัน'!$A$5:$CL$846,79,0),2)</f>
        <v>0</v>
      </c>
      <c r="CC405" s="32">
        <f>ROUND(VLOOKUP($B405,'3.ข้อมูลงบทดลองปัจจุบัน'!$A$5:$CL$846,80,0),2)</f>
        <v>0</v>
      </c>
      <c r="CD405" s="32">
        <f>ROUND(VLOOKUP($B405,'3.ข้อมูลงบทดลองปัจจุบัน'!$A$5:$CL$846,81,0),2)</f>
        <v>0</v>
      </c>
      <c r="CE405" s="32">
        <f>ROUND(VLOOKUP($B405,'3.ข้อมูลงบทดลองปัจจุบัน'!$A$5:$CL$846,82,0),2)</f>
        <v>0</v>
      </c>
      <c r="CF405" s="32">
        <f>ROUND(VLOOKUP($B405,'3.ข้อมูลงบทดลองปัจจุบัน'!$A$5:$CL$846,83,0),2)</f>
        <v>0</v>
      </c>
      <c r="CG405" s="32">
        <f>ROUND(VLOOKUP($B405,'3.ข้อมูลงบทดลองปัจจุบัน'!$A$5:$CL$846,84,0),2)</f>
        <v>0</v>
      </c>
      <c r="CH405" s="32">
        <f>ROUND(VLOOKUP($B405,'3.ข้อมูลงบทดลองปัจจุบัน'!$A$5:$CL$846,85,0),2)</f>
        <v>0</v>
      </c>
      <c r="CI405" s="32">
        <f>ROUND(VLOOKUP($B405,'3.ข้อมูลงบทดลองปัจจุบัน'!$A$5:$CL$846,86,0),2)</f>
        <v>0</v>
      </c>
      <c r="CJ405" s="32">
        <f>ROUND(VLOOKUP($B405,'3.ข้อมูลงบทดลองปัจจุบัน'!$A$5:$CL$846,87,0),2)</f>
        <v>0</v>
      </c>
      <c r="CK405" s="32">
        <f>ROUND(VLOOKUP($B405,'3.ข้อมูลงบทดลองปัจจุบัน'!$A$5:$CL$846,88,0),2)</f>
        <v>0</v>
      </c>
      <c r="CL405" s="32">
        <f>ROUND(VLOOKUP($B405,'3.ข้อมูลงบทดลองปัจจุบัน'!$A$5:$CL$846,89,0),2)</f>
        <v>0</v>
      </c>
      <c r="CM405" s="32">
        <f>ROUND(VLOOKUP($B405,'3.ข้อมูลงบทดลองปัจจุบัน'!$A$5:$CL$846,90,0),2)</f>
        <v>0</v>
      </c>
    </row>
    <row r="406" spans="1:91" x14ac:dyDescent="0.7">
      <c r="A406" s="118" t="s">
        <v>2332</v>
      </c>
      <c r="B406" s="101" t="s">
        <v>2155</v>
      </c>
      <c r="C406" s="100" t="s">
        <v>1182</v>
      </c>
      <c r="D406" s="32">
        <f>ROUND(VLOOKUP($B406,'3.ข้อมูลงบทดลองปัจจุบัน'!$A$5:$CL$846,3,0),2)</f>
        <v>0</v>
      </c>
      <c r="E406" s="32">
        <f>ROUND(VLOOKUP($B406,'3.ข้อมูลงบทดลองปัจจุบัน'!$A$5:$CL$846,4,0),2)</f>
        <v>0</v>
      </c>
      <c r="F406" s="32">
        <f>ROUND(VLOOKUP($B406,'3.ข้อมูลงบทดลองปัจจุบัน'!$A$5:$CL$846,5,0),2)</f>
        <v>0</v>
      </c>
      <c r="G406" s="32">
        <f>ROUND(VLOOKUP($B406,'3.ข้อมูลงบทดลองปัจจุบัน'!$A$5:$CL$846,6,0),2)</f>
        <v>0</v>
      </c>
      <c r="H406" s="32">
        <f>ROUND(VLOOKUP($B406,'3.ข้อมูลงบทดลองปัจจุบัน'!$A$5:$CL$846,7,0),2)</f>
        <v>0</v>
      </c>
      <c r="I406" s="32">
        <f>ROUND(VLOOKUP($B406,'3.ข้อมูลงบทดลองปัจจุบัน'!$A$5:$CL$846,8,0),2)</f>
        <v>0</v>
      </c>
      <c r="J406" s="32">
        <f>ROUND(VLOOKUP($B406,'3.ข้อมูลงบทดลองปัจจุบัน'!$A$5:$CL$846,9,0),2)</f>
        <v>0</v>
      </c>
      <c r="K406" s="32">
        <f>ROUND(VLOOKUP($B406,'3.ข้อมูลงบทดลองปัจจุบัน'!$A$5:$CL$846,10,0),2)</f>
        <v>0</v>
      </c>
      <c r="L406" s="32">
        <f>ROUND(VLOOKUP($B406,'3.ข้อมูลงบทดลองปัจจุบัน'!$A$5:$CL$846,11,0),2)</f>
        <v>0</v>
      </c>
      <c r="M406" s="32">
        <f>ROUND(VLOOKUP($B406,'3.ข้อมูลงบทดลองปัจจุบัน'!$A$5:$CL$846,12,0),2)</f>
        <v>0</v>
      </c>
      <c r="N406" s="32">
        <f>ROUND(VLOOKUP($B406,'3.ข้อมูลงบทดลองปัจจุบัน'!$A$5:$CL$846,13,0),2)</f>
        <v>0</v>
      </c>
      <c r="O406" s="32">
        <f>ROUND(VLOOKUP($B406,'3.ข้อมูลงบทดลองปัจจุบัน'!$A$5:$CL$846,14,0),2)</f>
        <v>0</v>
      </c>
      <c r="P406" s="32">
        <f>ROUND(VLOOKUP($B406,'3.ข้อมูลงบทดลองปัจจุบัน'!$A$5:$CL$846,15,0),2)</f>
        <v>0</v>
      </c>
      <c r="Q406" s="32">
        <f>ROUND(VLOOKUP($B406,'3.ข้อมูลงบทดลองปัจจุบัน'!$A$5:$CL$846,16,0),2)</f>
        <v>0</v>
      </c>
      <c r="R406" s="32">
        <f>ROUND(VLOOKUP($B406,'3.ข้อมูลงบทดลองปัจจุบัน'!$A$5:$CL$846,17,0),2)</f>
        <v>0</v>
      </c>
      <c r="S406" s="32">
        <f>ROUND(VLOOKUP($B406,'3.ข้อมูลงบทดลองปัจจุบัน'!$A$5:$CL$846,18,0),2)</f>
        <v>0</v>
      </c>
      <c r="T406" s="32">
        <f>ROUND(VLOOKUP($B406,'3.ข้อมูลงบทดลองปัจจุบัน'!$A$5:$CL$846,19,0),2)</f>
        <v>0</v>
      </c>
      <c r="U406" s="32">
        <f>ROUND(VLOOKUP($B406,'3.ข้อมูลงบทดลองปัจจุบัน'!$A$5:$CL$846,20,0),2)</f>
        <v>0</v>
      </c>
      <c r="V406" s="32">
        <f>ROUND(VLOOKUP($B406,'3.ข้อมูลงบทดลองปัจจุบัน'!$A$5:$CL$846,21,0),2)</f>
        <v>0</v>
      </c>
      <c r="W406" s="32">
        <f>ROUND(VLOOKUP($B406,'3.ข้อมูลงบทดลองปัจจุบัน'!$A$5:$CL$846,22,0),2)</f>
        <v>0</v>
      </c>
      <c r="X406" s="32">
        <f>ROUND(VLOOKUP($B406,'3.ข้อมูลงบทดลองปัจจุบัน'!$A$5:$CL$846,23,0),2)</f>
        <v>0</v>
      </c>
      <c r="Y406" s="32">
        <f>ROUND(VLOOKUP($B406,'3.ข้อมูลงบทดลองปัจจุบัน'!$A$5:$CL$846,24,0),2)</f>
        <v>0</v>
      </c>
      <c r="Z406" s="32">
        <f>ROUND(VLOOKUP($B406,'3.ข้อมูลงบทดลองปัจจุบัน'!$A$5:$CL$846,25,0),2)</f>
        <v>0</v>
      </c>
      <c r="AA406" s="32">
        <f>ROUND(VLOOKUP($B406,'3.ข้อมูลงบทดลองปัจจุบัน'!$A$5:$CL$846,26,0),2)</f>
        <v>0</v>
      </c>
      <c r="AB406" s="32">
        <f>ROUND(VLOOKUP($B406,'3.ข้อมูลงบทดลองปัจจุบัน'!$A$5:$CL$846,27,0),2)</f>
        <v>0</v>
      </c>
      <c r="AC406" s="32">
        <f>ROUND(VLOOKUP($B406,'3.ข้อมูลงบทดลองปัจจุบัน'!$A$5:$CL$846,28,0),2)</f>
        <v>0</v>
      </c>
      <c r="AD406" s="32">
        <f>ROUND(VLOOKUP($B406,'3.ข้อมูลงบทดลองปัจจุบัน'!$A$5:$CL$846,29,0),2)</f>
        <v>0</v>
      </c>
      <c r="AE406" s="32">
        <f>ROUND(VLOOKUP($B406,'3.ข้อมูลงบทดลองปัจจุบัน'!$A$5:$CL$846,30,0),2)</f>
        <v>0</v>
      </c>
      <c r="AF406" s="32">
        <f>ROUND(VLOOKUP($B406,'3.ข้อมูลงบทดลองปัจจุบัน'!$A$5:$CL$846,31,0),2)</f>
        <v>0</v>
      </c>
      <c r="AG406" s="32">
        <f>ROUND(VLOOKUP($B406,'3.ข้อมูลงบทดลองปัจจุบัน'!$A$5:$CL$846,32,0),2)</f>
        <v>0</v>
      </c>
      <c r="AH406" s="32">
        <f>ROUND(VLOOKUP($B406,'3.ข้อมูลงบทดลองปัจจุบัน'!$A$5:$CL$846,33,0),2)</f>
        <v>0</v>
      </c>
      <c r="AI406" s="32">
        <f>ROUND(VLOOKUP($B406,'3.ข้อมูลงบทดลองปัจจุบัน'!$A$5:$CL$846,34,0),2)</f>
        <v>0</v>
      </c>
      <c r="AJ406" s="32">
        <f>ROUND(VLOOKUP($B406,'3.ข้อมูลงบทดลองปัจจุบัน'!$A$5:$CL$846,35,0),2)</f>
        <v>0</v>
      </c>
      <c r="AK406" s="32">
        <f>ROUND(VLOOKUP($B406,'3.ข้อมูลงบทดลองปัจจุบัน'!$A$5:$CL$846,36,0),2)</f>
        <v>0</v>
      </c>
      <c r="AL406" s="32">
        <f>ROUND(VLOOKUP($B406,'3.ข้อมูลงบทดลองปัจจุบัน'!$A$5:$CL$846,37,0),2)</f>
        <v>0</v>
      </c>
      <c r="AM406" s="32">
        <f>ROUND(VLOOKUP($B406,'3.ข้อมูลงบทดลองปัจจุบัน'!$A$5:$CL$846,38,0),2)</f>
        <v>0</v>
      </c>
      <c r="AN406" s="32">
        <f>ROUND(VLOOKUP($B406,'3.ข้อมูลงบทดลองปัจจุบัน'!$A$5:$CL$846,39,0),2)</f>
        <v>0</v>
      </c>
      <c r="AO406" s="32">
        <f>ROUND(VLOOKUP($B406,'3.ข้อมูลงบทดลองปัจจุบัน'!$A$5:$CL$846,40,0),2)</f>
        <v>0</v>
      </c>
      <c r="AP406" s="32">
        <f>ROUND(VLOOKUP($B406,'3.ข้อมูลงบทดลองปัจจุบัน'!$A$5:$CL$846,41,0),2)</f>
        <v>0</v>
      </c>
      <c r="AQ406" s="32">
        <f>ROUND(VLOOKUP($B406,'3.ข้อมูลงบทดลองปัจจุบัน'!$A$5:$CL$846,42,0),2)</f>
        <v>0</v>
      </c>
      <c r="AR406" s="32">
        <f>ROUND(VLOOKUP($B406,'3.ข้อมูลงบทดลองปัจจุบัน'!$A$5:$CL$846,43,0),2)</f>
        <v>0</v>
      </c>
      <c r="AS406" s="32">
        <f>ROUND(VLOOKUP($B406,'3.ข้อมูลงบทดลองปัจจุบัน'!$A$5:$CL$846,44,0),2)</f>
        <v>0</v>
      </c>
      <c r="AT406" s="32">
        <f>ROUND(VLOOKUP($B406,'3.ข้อมูลงบทดลองปัจจุบัน'!$A$5:$CL$846,45,0),2)</f>
        <v>0</v>
      </c>
      <c r="AU406" s="32">
        <f>ROUND(VLOOKUP($B406,'3.ข้อมูลงบทดลองปัจจุบัน'!$A$5:$CL$846,46,0),2)</f>
        <v>0</v>
      </c>
      <c r="AV406" s="32">
        <f>ROUND(VLOOKUP($B406,'3.ข้อมูลงบทดลองปัจจุบัน'!$A$5:$CL$846,47,0),2)</f>
        <v>0</v>
      </c>
      <c r="AW406" s="32">
        <f>ROUND(VLOOKUP($B406,'3.ข้อมูลงบทดลองปัจจุบัน'!$A$5:$CL$846,48,0),2)</f>
        <v>0</v>
      </c>
      <c r="AX406" s="32">
        <f>ROUND(VLOOKUP($B406,'3.ข้อมูลงบทดลองปัจจุบัน'!$A$5:$CL$846,49,0),2)</f>
        <v>0</v>
      </c>
      <c r="AY406" s="32">
        <f>ROUND(VLOOKUP($B406,'3.ข้อมูลงบทดลองปัจจุบัน'!$A$5:$CL$846,50,0),2)</f>
        <v>0</v>
      </c>
      <c r="AZ406" s="32">
        <f>ROUND(VLOOKUP($B406,'3.ข้อมูลงบทดลองปัจจุบัน'!$A$5:$CL$846,51,0),2)</f>
        <v>0</v>
      </c>
      <c r="BA406" s="32">
        <f>ROUND(VLOOKUP($B406,'3.ข้อมูลงบทดลองปัจจุบัน'!$A$5:$CL$846,52,0),2)</f>
        <v>0</v>
      </c>
      <c r="BB406" s="32">
        <f>ROUND(VLOOKUP($B406,'3.ข้อมูลงบทดลองปัจจุบัน'!$A$5:$CL$846,53,0),2)</f>
        <v>0</v>
      </c>
      <c r="BC406" s="32">
        <f>ROUND(VLOOKUP($B406,'3.ข้อมูลงบทดลองปัจจุบัน'!$A$5:$CL$846,54,0),2)</f>
        <v>0</v>
      </c>
      <c r="BD406" s="32">
        <f>ROUND(VLOOKUP($B406,'3.ข้อมูลงบทดลองปัจจุบัน'!$A$5:$CL$846,55,0),2)</f>
        <v>0</v>
      </c>
      <c r="BE406" s="32">
        <f>ROUND(VLOOKUP($B406,'3.ข้อมูลงบทดลองปัจจุบัน'!$A$5:$CL$846,56,0),2)</f>
        <v>0</v>
      </c>
      <c r="BF406" s="32">
        <f>ROUND(VLOOKUP($B406,'3.ข้อมูลงบทดลองปัจจุบัน'!$A$5:$CL$846,57,0),2)</f>
        <v>0</v>
      </c>
      <c r="BG406" s="32">
        <f>ROUND(VLOOKUP($B406,'3.ข้อมูลงบทดลองปัจจุบัน'!$A$5:$CL$846,58,0),2)</f>
        <v>0</v>
      </c>
      <c r="BH406" s="32">
        <f>ROUND(VLOOKUP($B406,'3.ข้อมูลงบทดลองปัจจุบัน'!$A$5:$CL$846,59,0),2)</f>
        <v>0</v>
      </c>
      <c r="BI406" s="32">
        <f>ROUND(VLOOKUP($B406,'3.ข้อมูลงบทดลองปัจจุบัน'!$A$5:$CL$846,60,0),2)</f>
        <v>0</v>
      </c>
      <c r="BJ406" s="32">
        <f>ROUND(VLOOKUP($B406,'3.ข้อมูลงบทดลองปัจจุบัน'!$A$5:$CL$846,61,0),2)</f>
        <v>0</v>
      </c>
      <c r="BK406" s="32">
        <f>ROUND(VLOOKUP($B406,'3.ข้อมูลงบทดลองปัจจุบัน'!$A$5:$CL$846,62,0),2)</f>
        <v>0</v>
      </c>
      <c r="BL406" s="32">
        <f>ROUND(VLOOKUP($B406,'3.ข้อมูลงบทดลองปัจจุบัน'!$A$5:$CL$846,63,0),2)</f>
        <v>0</v>
      </c>
      <c r="BM406" s="32">
        <f>ROUND(VLOOKUP($B406,'3.ข้อมูลงบทดลองปัจจุบัน'!$A$5:$CL$846,64,0),2)</f>
        <v>0</v>
      </c>
      <c r="BN406" s="32">
        <f>ROUND(VLOOKUP($B406,'3.ข้อมูลงบทดลองปัจจุบัน'!$A$5:$CL$846,65,0),2)</f>
        <v>0</v>
      </c>
      <c r="BO406" s="32">
        <f>ROUND(VLOOKUP($B406,'3.ข้อมูลงบทดลองปัจจุบัน'!$A$5:$CL$846,66,0),2)</f>
        <v>0</v>
      </c>
      <c r="BP406" s="32">
        <f>ROUND(VLOOKUP($B406,'3.ข้อมูลงบทดลองปัจจุบัน'!$A$5:$CL$846,67,0),2)</f>
        <v>0</v>
      </c>
      <c r="BQ406" s="32">
        <f>ROUND(VLOOKUP($B406,'3.ข้อมูลงบทดลองปัจจุบัน'!$A$5:$CL$846,68,0),2)</f>
        <v>0</v>
      </c>
      <c r="BR406" s="32">
        <f>ROUND(VLOOKUP($B406,'3.ข้อมูลงบทดลองปัจจุบัน'!$A$5:$CL$846,69,0),2)</f>
        <v>0</v>
      </c>
      <c r="BS406" s="32">
        <f>ROUND(VLOOKUP($B406,'3.ข้อมูลงบทดลองปัจจุบัน'!$A$5:$CL$846,70,0),2)</f>
        <v>0</v>
      </c>
      <c r="BT406" s="32">
        <f>ROUND(VLOOKUP($B406,'3.ข้อมูลงบทดลองปัจจุบัน'!$A$5:$CL$846,71,0),2)</f>
        <v>0</v>
      </c>
      <c r="BU406" s="32">
        <f>ROUND(VLOOKUP($B406,'3.ข้อมูลงบทดลองปัจจุบัน'!$A$5:$CL$846,72,0),2)</f>
        <v>0</v>
      </c>
      <c r="BV406" s="32">
        <f>ROUND(VLOOKUP($B406,'3.ข้อมูลงบทดลองปัจจุบัน'!$A$5:$CL$846,73,0),2)</f>
        <v>0</v>
      </c>
      <c r="BW406" s="32">
        <f>ROUND(VLOOKUP($B406,'3.ข้อมูลงบทดลองปัจจุบัน'!$A$5:$CL$846,74,0),2)</f>
        <v>0</v>
      </c>
      <c r="BX406" s="32">
        <f>ROUND(VLOOKUP($B406,'3.ข้อมูลงบทดลองปัจจุบัน'!$A$5:$CL$846,75,0),2)</f>
        <v>0</v>
      </c>
      <c r="BY406" s="32">
        <f>ROUND(VLOOKUP($B406,'3.ข้อมูลงบทดลองปัจจุบัน'!$A$5:$CL$846,76,0),2)</f>
        <v>0</v>
      </c>
      <c r="BZ406" s="32">
        <f>ROUND(VLOOKUP($B406,'3.ข้อมูลงบทดลองปัจจุบัน'!$A$5:$CL$846,77,0),2)</f>
        <v>0</v>
      </c>
      <c r="CA406" s="32">
        <f>ROUND(VLOOKUP($B406,'3.ข้อมูลงบทดลองปัจจุบัน'!$A$5:$CL$846,78,0),2)</f>
        <v>0</v>
      </c>
      <c r="CB406" s="32">
        <f>ROUND(VLOOKUP($B406,'3.ข้อมูลงบทดลองปัจจุบัน'!$A$5:$CL$846,79,0),2)</f>
        <v>0</v>
      </c>
      <c r="CC406" s="32">
        <f>ROUND(VLOOKUP($B406,'3.ข้อมูลงบทดลองปัจจุบัน'!$A$5:$CL$846,80,0),2)</f>
        <v>0</v>
      </c>
      <c r="CD406" s="32">
        <f>ROUND(VLOOKUP($B406,'3.ข้อมูลงบทดลองปัจจุบัน'!$A$5:$CL$846,81,0),2)</f>
        <v>0</v>
      </c>
      <c r="CE406" s="32">
        <f>ROUND(VLOOKUP($B406,'3.ข้อมูลงบทดลองปัจจุบัน'!$A$5:$CL$846,82,0),2)</f>
        <v>0</v>
      </c>
      <c r="CF406" s="32">
        <f>ROUND(VLOOKUP($B406,'3.ข้อมูลงบทดลองปัจจุบัน'!$A$5:$CL$846,83,0),2)</f>
        <v>0</v>
      </c>
      <c r="CG406" s="32">
        <f>ROUND(VLOOKUP($B406,'3.ข้อมูลงบทดลองปัจจุบัน'!$A$5:$CL$846,84,0),2)</f>
        <v>0</v>
      </c>
      <c r="CH406" s="32">
        <f>ROUND(VLOOKUP($B406,'3.ข้อมูลงบทดลองปัจจุบัน'!$A$5:$CL$846,85,0),2)</f>
        <v>0</v>
      </c>
      <c r="CI406" s="32">
        <f>ROUND(VLOOKUP($B406,'3.ข้อมูลงบทดลองปัจจุบัน'!$A$5:$CL$846,86,0),2)</f>
        <v>0</v>
      </c>
      <c r="CJ406" s="32">
        <f>ROUND(VLOOKUP($B406,'3.ข้อมูลงบทดลองปัจจุบัน'!$A$5:$CL$846,87,0),2)</f>
        <v>0</v>
      </c>
      <c r="CK406" s="32">
        <f>ROUND(VLOOKUP($B406,'3.ข้อมูลงบทดลองปัจจุบัน'!$A$5:$CL$846,88,0),2)</f>
        <v>0</v>
      </c>
      <c r="CL406" s="32">
        <f>ROUND(VLOOKUP($B406,'3.ข้อมูลงบทดลองปัจจุบัน'!$A$5:$CL$846,89,0),2)</f>
        <v>0</v>
      </c>
      <c r="CM406" s="32">
        <f>ROUND(VLOOKUP($B406,'3.ข้อมูลงบทดลองปัจจุบัน'!$A$5:$CL$846,90,0),2)</f>
        <v>0</v>
      </c>
    </row>
    <row r="407" spans="1:91" x14ac:dyDescent="0.7">
      <c r="A407" s="118" t="s">
        <v>2332</v>
      </c>
      <c r="B407" s="101" t="s">
        <v>2156</v>
      </c>
      <c r="C407" s="100" t="s">
        <v>845</v>
      </c>
      <c r="D407" s="32">
        <f>ROUND(VLOOKUP($B407,'3.ข้อมูลงบทดลองปัจจุบัน'!$A$5:$CL$846,3,0),2)</f>
        <v>0</v>
      </c>
      <c r="E407" s="32">
        <f>ROUND(VLOOKUP($B407,'3.ข้อมูลงบทดลองปัจจุบัน'!$A$5:$CL$846,4,0),2)</f>
        <v>0</v>
      </c>
      <c r="F407" s="32">
        <f>ROUND(VLOOKUP($B407,'3.ข้อมูลงบทดลองปัจจุบัน'!$A$5:$CL$846,5,0),2)</f>
        <v>0</v>
      </c>
      <c r="G407" s="32">
        <f>ROUND(VLOOKUP($B407,'3.ข้อมูลงบทดลองปัจจุบัน'!$A$5:$CL$846,6,0),2)</f>
        <v>0</v>
      </c>
      <c r="H407" s="32">
        <f>ROUND(VLOOKUP($B407,'3.ข้อมูลงบทดลองปัจจุบัน'!$A$5:$CL$846,7,0),2)</f>
        <v>0</v>
      </c>
      <c r="I407" s="32">
        <f>ROUND(VLOOKUP($B407,'3.ข้อมูลงบทดลองปัจจุบัน'!$A$5:$CL$846,8,0),2)</f>
        <v>0</v>
      </c>
      <c r="J407" s="32">
        <f>ROUND(VLOOKUP($B407,'3.ข้อมูลงบทดลองปัจจุบัน'!$A$5:$CL$846,9,0),2)</f>
        <v>0</v>
      </c>
      <c r="K407" s="32">
        <f>ROUND(VLOOKUP($B407,'3.ข้อมูลงบทดลองปัจจุบัน'!$A$5:$CL$846,10,0),2)</f>
        <v>0</v>
      </c>
      <c r="L407" s="32">
        <f>ROUND(VLOOKUP($B407,'3.ข้อมูลงบทดลองปัจจุบัน'!$A$5:$CL$846,11,0),2)</f>
        <v>0</v>
      </c>
      <c r="M407" s="32">
        <f>ROUND(VLOOKUP($B407,'3.ข้อมูลงบทดลองปัจจุบัน'!$A$5:$CL$846,12,0),2)</f>
        <v>0</v>
      </c>
      <c r="N407" s="32">
        <f>ROUND(VLOOKUP($B407,'3.ข้อมูลงบทดลองปัจจุบัน'!$A$5:$CL$846,13,0),2)</f>
        <v>0</v>
      </c>
      <c r="O407" s="32">
        <f>ROUND(VLOOKUP($B407,'3.ข้อมูลงบทดลองปัจจุบัน'!$A$5:$CL$846,14,0),2)</f>
        <v>0</v>
      </c>
      <c r="P407" s="32">
        <f>ROUND(VLOOKUP($B407,'3.ข้อมูลงบทดลองปัจจุบัน'!$A$5:$CL$846,15,0),2)</f>
        <v>1</v>
      </c>
      <c r="Q407" s="32">
        <f>ROUND(VLOOKUP($B407,'3.ข้อมูลงบทดลองปัจจุบัน'!$A$5:$CL$846,16,0),2)</f>
        <v>0</v>
      </c>
      <c r="R407" s="32">
        <f>ROUND(VLOOKUP($B407,'3.ข้อมูลงบทดลองปัจจุบัน'!$A$5:$CL$846,17,0),2)</f>
        <v>0</v>
      </c>
      <c r="S407" s="32">
        <f>ROUND(VLOOKUP($B407,'3.ข้อมูลงบทดลองปัจจุบัน'!$A$5:$CL$846,18,0),2)</f>
        <v>0</v>
      </c>
      <c r="T407" s="32">
        <f>ROUND(VLOOKUP($B407,'3.ข้อมูลงบทดลองปัจจุบัน'!$A$5:$CL$846,19,0),2)</f>
        <v>0</v>
      </c>
      <c r="U407" s="32">
        <f>ROUND(VLOOKUP($B407,'3.ข้อมูลงบทดลองปัจจุบัน'!$A$5:$CL$846,20,0),2)</f>
        <v>0</v>
      </c>
      <c r="V407" s="32">
        <f>ROUND(VLOOKUP($B407,'3.ข้อมูลงบทดลองปัจจุบัน'!$A$5:$CL$846,21,0),2)</f>
        <v>0</v>
      </c>
      <c r="W407" s="32">
        <f>ROUND(VLOOKUP($B407,'3.ข้อมูลงบทดลองปัจจุบัน'!$A$5:$CL$846,22,0),2)</f>
        <v>0</v>
      </c>
      <c r="X407" s="32">
        <f>ROUND(VLOOKUP($B407,'3.ข้อมูลงบทดลองปัจจุบัน'!$A$5:$CL$846,23,0),2)</f>
        <v>0</v>
      </c>
      <c r="Y407" s="32">
        <f>ROUND(VLOOKUP($B407,'3.ข้อมูลงบทดลองปัจจุบัน'!$A$5:$CL$846,24,0),2)</f>
        <v>0</v>
      </c>
      <c r="Z407" s="32">
        <f>ROUND(VLOOKUP($B407,'3.ข้อมูลงบทดลองปัจจุบัน'!$A$5:$CL$846,25,0),2)</f>
        <v>0</v>
      </c>
      <c r="AA407" s="32">
        <f>ROUND(VLOOKUP($B407,'3.ข้อมูลงบทดลองปัจจุบัน'!$A$5:$CL$846,26,0),2)</f>
        <v>0</v>
      </c>
      <c r="AB407" s="32">
        <f>ROUND(VLOOKUP($B407,'3.ข้อมูลงบทดลองปัจจุบัน'!$A$5:$CL$846,27,0),2)</f>
        <v>0</v>
      </c>
      <c r="AC407" s="32">
        <f>ROUND(VLOOKUP($B407,'3.ข้อมูลงบทดลองปัจจุบัน'!$A$5:$CL$846,28,0),2)</f>
        <v>0</v>
      </c>
      <c r="AD407" s="32">
        <f>ROUND(VLOOKUP($B407,'3.ข้อมูลงบทดลองปัจจุบัน'!$A$5:$CL$846,29,0),2)</f>
        <v>0</v>
      </c>
      <c r="AE407" s="32">
        <f>ROUND(VLOOKUP($B407,'3.ข้อมูลงบทดลองปัจจุบัน'!$A$5:$CL$846,30,0),2)</f>
        <v>0</v>
      </c>
      <c r="AF407" s="32">
        <f>ROUND(VLOOKUP($B407,'3.ข้อมูลงบทดลองปัจจุบัน'!$A$5:$CL$846,31,0),2)</f>
        <v>0</v>
      </c>
      <c r="AG407" s="32">
        <f>ROUND(VLOOKUP($B407,'3.ข้อมูลงบทดลองปัจจุบัน'!$A$5:$CL$846,32,0),2)</f>
        <v>0</v>
      </c>
      <c r="AH407" s="32">
        <f>ROUND(VLOOKUP($B407,'3.ข้อมูลงบทดลองปัจจุบัน'!$A$5:$CL$846,33,0),2)</f>
        <v>0</v>
      </c>
      <c r="AI407" s="32">
        <f>ROUND(VLOOKUP($B407,'3.ข้อมูลงบทดลองปัจจุบัน'!$A$5:$CL$846,34,0),2)</f>
        <v>0</v>
      </c>
      <c r="AJ407" s="32">
        <f>ROUND(VLOOKUP($B407,'3.ข้อมูลงบทดลองปัจจุบัน'!$A$5:$CL$846,35,0),2)</f>
        <v>0</v>
      </c>
      <c r="AK407" s="32">
        <f>ROUND(VLOOKUP($B407,'3.ข้อมูลงบทดลองปัจจุบัน'!$A$5:$CL$846,36,0),2)</f>
        <v>0</v>
      </c>
      <c r="AL407" s="32">
        <f>ROUND(VLOOKUP($B407,'3.ข้อมูลงบทดลองปัจจุบัน'!$A$5:$CL$846,37,0),2)</f>
        <v>0</v>
      </c>
      <c r="AM407" s="32">
        <f>ROUND(VLOOKUP($B407,'3.ข้อมูลงบทดลองปัจจุบัน'!$A$5:$CL$846,38,0),2)</f>
        <v>0</v>
      </c>
      <c r="AN407" s="32">
        <f>ROUND(VLOOKUP($B407,'3.ข้อมูลงบทดลองปัจจุบัน'!$A$5:$CL$846,39,0),2)</f>
        <v>0</v>
      </c>
      <c r="AO407" s="32">
        <f>ROUND(VLOOKUP($B407,'3.ข้อมูลงบทดลองปัจจุบัน'!$A$5:$CL$846,40,0),2)</f>
        <v>0</v>
      </c>
      <c r="AP407" s="32">
        <f>ROUND(VLOOKUP($B407,'3.ข้อมูลงบทดลองปัจจุบัน'!$A$5:$CL$846,41,0),2)</f>
        <v>0</v>
      </c>
      <c r="AQ407" s="32">
        <f>ROUND(VLOOKUP($B407,'3.ข้อมูลงบทดลองปัจจุบัน'!$A$5:$CL$846,42,0),2)</f>
        <v>0</v>
      </c>
      <c r="AR407" s="32">
        <f>ROUND(VLOOKUP($B407,'3.ข้อมูลงบทดลองปัจจุบัน'!$A$5:$CL$846,43,0),2)</f>
        <v>0</v>
      </c>
      <c r="AS407" s="32">
        <f>ROUND(VLOOKUP($B407,'3.ข้อมูลงบทดลองปัจจุบัน'!$A$5:$CL$846,44,0),2)</f>
        <v>0</v>
      </c>
      <c r="AT407" s="32">
        <f>ROUND(VLOOKUP($B407,'3.ข้อมูลงบทดลองปัจจุบัน'!$A$5:$CL$846,45,0),2)</f>
        <v>0</v>
      </c>
      <c r="AU407" s="32">
        <f>ROUND(VLOOKUP($B407,'3.ข้อมูลงบทดลองปัจจุบัน'!$A$5:$CL$846,46,0),2)</f>
        <v>0</v>
      </c>
      <c r="AV407" s="32">
        <f>ROUND(VLOOKUP($B407,'3.ข้อมูลงบทดลองปัจจุบัน'!$A$5:$CL$846,47,0),2)</f>
        <v>0</v>
      </c>
      <c r="AW407" s="32">
        <f>ROUND(VLOOKUP($B407,'3.ข้อมูลงบทดลองปัจจุบัน'!$A$5:$CL$846,48,0),2)</f>
        <v>0</v>
      </c>
      <c r="AX407" s="32">
        <f>ROUND(VLOOKUP($B407,'3.ข้อมูลงบทดลองปัจจุบัน'!$A$5:$CL$846,49,0),2)</f>
        <v>0</v>
      </c>
      <c r="AY407" s="32">
        <f>ROUND(VLOOKUP($B407,'3.ข้อมูลงบทดลองปัจจุบัน'!$A$5:$CL$846,50,0),2)</f>
        <v>0</v>
      </c>
      <c r="AZ407" s="32">
        <f>ROUND(VLOOKUP($B407,'3.ข้อมูลงบทดลองปัจจุบัน'!$A$5:$CL$846,51,0),2)</f>
        <v>0</v>
      </c>
      <c r="BA407" s="32">
        <f>ROUND(VLOOKUP($B407,'3.ข้อมูลงบทดลองปัจจุบัน'!$A$5:$CL$846,52,0),2)</f>
        <v>0</v>
      </c>
      <c r="BB407" s="32">
        <f>ROUND(VLOOKUP($B407,'3.ข้อมูลงบทดลองปัจจุบัน'!$A$5:$CL$846,53,0),2)</f>
        <v>0</v>
      </c>
      <c r="BC407" s="32">
        <f>ROUND(VLOOKUP($B407,'3.ข้อมูลงบทดลองปัจจุบัน'!$A$5:$CL$846,54,0),2)</f>
        <v>0</v>
      </c>
      <c r="BD407" s="32">
        <f>ROUND(VLOOKUP($B407,'3.ข้อมูลงบทดลองปัจจุบัน'!$A$5:$CL$846,55,0),2)</f>
        <v>0</v>
      </c>
      <c r="BE407" s="32">
        <f>ROUND(VLOOKUP($B407,'3.ข้อมูลงบทดลองปัจจุบัน'!$A$5:$CL$846,56,0),2)</f>
        <v>0</v>
      </c>
      <c r="BF407" s="32">
        <f>ROUND(VLOOKUP($B407,'3.ข้อมูลงบทดลองปัจจุบัน'!$A$5:$CL$846,57,0),2)</f>
        <v>0</v>
      </c>
      <c r="BG407" s="32">
        <f>ROUND(VLOOKUP($B407,'3.ข้อมูลงบทดลองปัจจุบัน'!$A$5:$CL$846,58,0),2)</f>
        <v>0</v>
      </c>
      <c r="BH407" s="32">
        <f>ROUND(VLOOKUP($B407,'3.ข้อมูลงบทดลองปัจจุบัน'!$A$5:$CL$846,59,0),2)</f>
        <v>0</v>
      </c>
      <c r="BI407" s="32">
        <f>ROUND(VLOOKUP($B407,'3.ข้อมูลงบทดลองปัจจุบัน'!$A$5:$CL$846,60,0),2)</f>
        <v>0</v>
      </c>
      <c r="BJ407" s="32">
        <f>ROUND(VLOOKUP($B407,'3.ข้อมูลงบทดลองปัจจุบัน'!$A$5:$CL$846,61,0),2)</f>
        <v>0</v>
      </c>
      <c r="BK407" s="32">
        <f>ROUND(VLOOKUP($B407,'3.ข้อมูลงบทดลองปัจจุบัน'!$A$5:$CL$846,62,0),2)</f>
        <v>0</v>
      </c>
      <c r="BL407" s="32">
        <f>ROUND(VLOOKUP($B407,'3.ข้อมูลงบทดลองปัจจุบัน'!$A$5:$CL$846,63,0),2)</f>
        <v>0</v>
      </c>
      <c r="BM407" s="32">
        <f>ROUND(VLOOKUP($B407,'3.ข้อมูลงบทดลองปัจจุบัน'!$A$5:$CL$846,64,0),2)</f>
        <v>0</v>
      </c>
      <c r="BN407" s="32">
        <f>ROUND(VLOOKUP($B407,'3.ข้อมูลงบทดลองปัจจุบัน'!$A$5:$CL$846,65,0),2)</f>
        <v>0</v>
      </c>
      <c r="BO407" s="32">
        <f>ROUND(VLOOKUP($B407,'3.ข้อมูลงบทดลองปัจจุบัน'!$A$5:$CL$846,66,0),2)</f>
        <v>0</v>
      </c>
      <c r="BP407" s="32">
        <f>ROUND(VLOOKUP($B407,'3.ข้อมูลงบทดลองปัจจุบัน'!$A$5:$CL$846,67,0),2)</f>
        <v>0</v>
      </c>
      <c r="BQ407" s="32">
        <f>ROUND(VLOOKUP($B407,'3.ข้อมูลงบทดลองปัจจุบัน'!$A$5:$CL$846,68,0),2)</f>
        <v>0</v>
      </c>
      <c r="BR407" s="32">
        <f>ROUND(VLOOKUP($B407,'3.ข้อมูลงบทดลองปัจจุบัน'!$A$5:$CL$846,69,0),2)</f>
        <v>0</v>
      </c>
      <c r="BS407" s="32">
        <f>ROUND(VLOOKUP($B407,'3.ข้อมูลงบทดลองปัจจุบัน'!$A$5:$CL$846,70,0),2)</f>
        <v>0</v>
      </c>
      <c r="BT407" s="32">
        <f>ROUND(VLOOKUP($B407,'3.ข้อมูลงบทดลองปัจจุบัน'!$A$5:$CL$846,71,0),2)</f>
        <v>0</v>
      </c>
      <c r="BU407" s="32">
        <f>ROUND(VLOOKUP($B407,'3.ข้อมูลงบทดลองปัจจุบัน'!$A$5:$CL$846,72,0),2)</f>
        <v>0</v>
      </c>
      <c r="BV407" s="32">
        <f>ROUND(VLOOKUP($B407,'3.ข้อมูลงบทดลองปัจจุบัน'!$A$5:$CL$846,73,0),2)</f>
        <v>13</v>
      </c>
      <c r="BW407" s="32">
        <f>ROUND(VLOOKUP($B407,'3.ข้อมูลงบทดลองปัจจุบัน'!$A$5:$CL$846,74,0),2)</f>
        <v>0</v>
      </c>
      <c r="BX407" s="32">
        <f>ROUND(VLOOKUP($B407,'3.ข้อมูลงบทดลองปัจจุบัน'!$A$5:$CL$846,75,0),2)</f>
        <v>0</v>
      </c>
      <c r="BY407" s="32">
        <f>ROUND(VLOOKUP($B407,'3.ข้อมูลงบทดลองปัจจุบัน'!$A$5:$CL$846,76,0),2)</f>
        <v>0</v>
      </c>
      <c r="BZ407" s="32">
        <f>ROUND(VLOOKUP($B407,'3.ข้อมูลงบทดลองปัจจุบัน'!$A$5:$CL$846,77,0),2)</f>
        <v>10</v>
      </c>
      <c r="CA407" s="32">
        <f>ROUND(VLOOKUP($B407,'3.ข้อมูลงบทดลองปัจจุบัน'!$A$5:$CL$846,78,0),2)</f>
        <v>0</v>
      </c>
      <c r="CB407" s="32">
        <f>ROUND(VLOOKUP($B407,'3.ข้อมูลงบทดลองปัจจุบัน'!$A$5:$CL$846,79,0),2)</f>
        <v>0</v>
      </c>
      <c r="CC407" s="32">
        <f>ROUND(VLOOKUP($B407,'3.ข้อมูลงบทดลองปัจจุบัน'!$A$5:$CL$846,80,0),2)</f>
        <v>0</v>
      </c>
      <c r="CD407" s="32">
        <f>ROUND(VLOOKUP($B407,'3.ข้อมูลงบทดลองปัจจุบัน'!$A$5:$CL$846,81,0),2)</f>
        <v>0</v>
      </c>
      <c r="CE407" s="32">
        <f>ROUND(VLOOKUP($B407,'3.ข้อมูลงบทดลองปัจจุบัน'!$A$5:$CL$846,82,0),2)</f>
        <v>1</v>
      </c>
      <c r="CF407" s="32">
        <f>ROUND(VLOOKUP($B407,'3.ข้อมูลงบทดลองปัจจุบัน'!$A$5:$CL$846,83,0),2)</f>
        <v>9</v>
      </c>
      <c r="CG407" s="32">
        <f>ROUND(VLOOKUP($B407,'3.ข้อมูลงบทดลองปัจจุบัน'!$A$5:$CL$846,84,0),2)</f>
        <v>0</v>
      </c>
      <c r="CH407" s="32">
        <f>ROUND(VLOOKUP($B407,'3.ข้อมูลงบทดลองปัจจุบัน'!$A$5:$CL$846,85,0),2)</f>
        <v>0</v>
      </c>
      <c r="CI407" s="32">
        <f>ROUND(VLOOKUP($B407,'3.ข้อมูลงบทดลองปัจจุบัน'!$A$5:$CL$846,86,0),2)</f>
        <v>0</v>
      </c>
      <c r="CJ407" s="32">
        <f>ROUND(VLOOKUP($B407,'3.ข้อมูลงบทดลองปัจจุบัน'!$A$5:$CL$846,87,0),2)</f>
        <v>0</v>
      </c>
      <c r="CK407" s="32">
        <f>ROUND(VLOOKUP($B407,'3.ข้อมูลงบทดลองปัจจุบัน'!$A$5:$CL$846,88,0),2)</f>
        <v>0</v>
      </c>
      <c r="CL407" s="32">
        <f>ROUND(VLOOKUP($B407,'3.ข้อมูลงบทดลองปัจจุบัน'!$A$5:$CL$846,89,0),2)</f>
        <v>0</v>
      </c>
      <c r="CM407" s="32">
        <f>ROUND(VLOOKUP($B407,'3.ข้อมูลงบทดลองปัจจุบัน'!$A$5:$CL$846,90,0),2)</f>
        <v>0</v>
      </c>
    </row>
    <row r="408" spans="1:91" x14ac:dyDescent="0.7">
      <c r="A408" s="118" t="s">
        <v>2332</v>
      </c>
      <c r="B408" s="101" t="s">
        <v>2157</v>
      </c>
      <c r="C408" s="100" t="s">
        <v>846</v>
      </c>
      <c r="D408" s="32">
        <f>ROUND(VLOOKUP($B408,'3.ข้อมูลงบทดลองปัจจุบัน'!$A$5:$CL$846,3,0),2)</f>
        <v>0</v>
      </c>
      <c r="E408" s="32">
        <f>ROUND(VLOOKUP($B408,'3.ข้อมูลงบทดลองปัจจุบัน'!$A$5:$CL$846,4,0),2)</f>
        <v>0</v>
      </c>
      <c r="F408" s="32">
        <f>ROUND(VLOOKUP($B408,'3.ข้อมูลงบทดลองปัจจุบัน'!$A$5:$CL$846,5,0),2)</f>
        <v>0</v>
      </c>
      <c r="G408" s="32">
        <f>ROUND(VLOOKUP($B408,'3.ข้อมูลงบทดลองปัจจุบัน'!$A$5:$CL$846,6,0),2)</f>
        <v>0</v>
      </c>
      <c r="H408" s="32">
        <f>ROUND(VLOOKUP($B408,'3.ข้อมูลงบทดลองปัจจุบัน'!$A$5:$CL$846,7,0),2)</f>
        <v>0</v>
      </c>
      <c r="I408" s="32">
        <f>ROUND(VLOOKUP($B408,'3.ข้อมูลงบทดลองปัจจุบัน'!$A$5:$CL$846,8,0),2)</f>
        <v>0</v>
      </c>
      <c r="J408" s="32">
        <f>ROUND(VLOOKUP($B408,'3.ข้อมูลงบทดลองปัจจุบัน'!$A$5:$CL$846,9,0),2)</f>
        <v>0</v>
      </c>
      <c r="K408" s="32">
        <f>ROUND(VLOOKUP($B408,'3.ข้อมูลงบทดลองปัจจุบัน'!$A$5:$CL$846,10,0),2)</f>
        <v>0</v>
      </c>
      <c r="L408" s="32">
        <f>ROUND(VLOOKUP($B408,'3.ข้อมูลงบทดลองปัจจุบัน'!$A$5:$CL$846,11,0),2)</f>
        <v>0</v>
      </c>
      <c r="M408" s="32">
        <f>ROUND(VLOOKUP($B408,'3.ข้อมูลงบทดลองปัจจุบัน'!$A$5:$CL$846,12,0),2)</f>
        <v>0</v>
      </c>
      <c r="N408" s="32">
        <f>ROUND(VLOOKUP($B408,'3.ข้อมูลงบทดลองปัจจุบัน'!$A$5:$CL$846,13,0),2)</f>
        <v>0</v>
      </c>
      <c r="O408" s="32">
        <f>ROUND(VLOOKUP($B408,'3.ข้อมูลงบทดลองปัจจุบัน'!$A$5:$CL$846,14,0),2)</f>
        <v>0</v>
      </c>
      <c r="P408" s="32">
        <f>ROUND(VLOOKUP($B408,'3.ข้อมูลงบทดลองปัจจุบัน'!$A$5:$CL$846,15,0),2)</f>
        <v>0</v>
      </c>
      <c r="Q408" s="32">
        <f>ROUND(VLOOKUP($B408,'3.ข้อมูลงบทดลองปัจจุบัน'!$A$5:$CL$846,16,0),2)</f>
        <v>0</v>
      </c>
      <c r="R408" s="32">
        <f>ROUND(VLOOKUP($B408,'3.ข้อมูลงบทดลองปัจจุบัน'!$A$5:$CL$846,17,0),2)</f>
        <v>0</v>
      </c>
      <c r="S408" s="32">
        <f>ROUND(VLOOKUP($B408,'3.ข้อมูลงบทดลองปัจจุบัน'!$A$5:$CL$846,18,0),2)</f>
        <v>0</v>
      </c>
      <c r="T408" s="32">
        <f>ROUND(VLOOKUP($B408,'3.ข้อมูลงบทดลองปัจจุบัน'!$A$5:$CL$846,19,0),2)</f>
        <v>0</v>
      </c>
      <c r="U408" s="32">
        <f>ROUND(VLOOKUP($B408,'3.ข้อมูลงบทดลองปัจจุบัน'!$A$5:$CL$846,20,0),2)</f>
        <v>0</v>
      </c>
      <c r="V408" s="32">
        <f>ROUND(VLOOKUP($B408,'3.ข้อมูลงบทดลองปัจจุบัน'!$A$5:$CL$846,21,0),2)</f>
        <v>0</v>
      </c>
      <c r="W408" s="32">
        <f>ROUND(VLOOKUP($B408,'3.ข้อมูลงบทดลองปัจจุบัน'!$A$5:$CL$846,22,0),2)</f>
        <v>0</v>
      </c>
      <c r="X408" s="32">
        <f>ROUND(VLOOKUP($B408,'3.ข้อมูลงบทดลองปัจจุบัน'!$A$5:$CL$846,23,0),2)</f>
        <v>0</v>
      </c>
      <c r="Y408" s="32">
        <f>ROUND(VLOOKUP($B408,'3.ข้อมูลงบทดลองปัจจุบัน'!$A$5:$CL$846,24,0),2)</f>
        <v>0</v>
      </c>
      <c r="Z408" s="32">
        <f>ROUND(VLOOKUP($B408,'3.ข้อมูลงบทดลองปัจจุบัน'!$A$5:$CL$846,25,0),2)</f>
        <v>0</v>
      </c>
      <c r="AA408" s="32">
        <f>ROUND(VLOOKUP($B408,'3.ข้อมูลงบทดลองปัจจุบัน'!$A$5:$CL$846,26,0),2)</f>
        <v>0</v>
      </c>
      <c r="AB408" s="32">
        <f>ROUND(VLOOKUP($B408,'3.ข้อมูลงบทดลองปัจจุบัน'!$A$5:$CL$846,27,0),2)</f>
        <v>0</v>
      </c>
      <c r="AC408" s="32">
        <f>ROUND(VLOOKUP($B408,'3.ข้อมูลงบทดลองปัจจุบัน'!$A$5:$CL$846,28,0),2)</f>
        <v>0</v>
      </c>
      <c r="AD408" s="32">
        <f>ROUND(VLOOKUP($B408,'3.ข้อมูลงบทดลองปัจจุบัน'!$A$5:$CL$846,29,0),2)</f>
        <v>0</v>
      </c>
      <c r="AE408" s="32">
        <f>ROUND(VLOOKUP($B408,'3.ข้อมูลงบทดลองปัจจุบัน'!$A$5:$CL$846,30,0),2)</f>
        <v>0</v>
      </c>
      <c r="AF408" s="32">
        <f>ROUND(VLOOKUP($B408,'3.ข้อมูลงบทดลองปัจจุบัน'!$A$5:$CL$846,31,0),2)</f>
        <v>0</v>
      </c>
      <c r="AG408" s="32">
        <f>ROUND(VLOOKUP($B408,'3.ข้อมูลงบทดลองปัจจุบัน'!$A$5:$CL$846,32,0),2)</f>
        <v>0</v>
      </c>
      <c r="AH408" s="32">
        <f>ROUND(VLOOKUP($B408,'3.ข้อมูลงบทดลองปัจจุบัน'!$A$5:$CL$846,33,0),2)</f>
        <v>0</v>
      </c>
      <c r="AI408" s="32">
        <f>ROUND(VLOOKUP($B408,'3.ข้อมูลงบทดลองปัจจุบัน'!$A$5:$CL$846,34,0),2)</f>
        <v>0</v>
      </c>
      <c r="AJ408" s="32">
        <f>ROUND(VLOOKUP($B408,'3.ข้อมูลงบทดลองปัจจุบัน'!$A$5:$CL$846,35,0),2)</f>
        <v>0</v>
      </c>
      <c r="AK408" s="32">
        <f>ROUND(VLOOKUP($B408,'3.ข้อมูลงบทดลองปัจจุบัน'!$A$5:$CL$846,36,0),2)</f>
        <v>0</v>
      </c>
      <c r="AL408" s="32">
        <f>ROUND(VLOOKUP($B408,'3.ข้อมูลงบทดลองปัจจุบัน'!$A$5:$CL$846,37,0),2)</f>
        <v>0</v>
      </c>
      <c r="AM408" s="32">
        <f>ROUND(VLOOKUP($B408,'3.ข้อมูลงบทดลองปัจจุบัน'!$A$5:$CL$846,38,0),2)</f>
        <v>1</v>
      </c>
      <c r="AN408" s="32">
        <f>ROUND(VLOOKUP($B408,'3.ข้อมูลงบทดลองปัจจุบัน'!$A$5:$CL$846,39,0),2)</f>
        <v>0</v>
      </c>
      <c r="AO408" s="32">
        <f>ROUND(VLOOKUP($B408,'3.ข้อมูลงบทดลองปัจจุบัน'!$A$5:$CL$846,40,0),2)</f>
        <v>0</v>
      </c>
      <c r="AP408" s="32">
        <f>ROUND(VLOOKUP($B408,'3.ข้อมูลงบทดลองปัจจุบัน'!$A$5:$CL$846,41,0),2)</f>
        <v>0</v>
      </c>
      <c r="AQ408" s="32">
        <f>ROUND(VLOOKUP($B408,'3.ข้อมูลงบทดลองปัจจุบัน'!$A$5:$CL$846,42,0),2)</f>
        <v>0</v>
      </c>
      <c r="AR408" s="32">
        <f>ROUND(VLOOKUP($B408,'3.ข้อมูลงบทดลองปัจจุบัน'!$A$5:$CL$846,43,0),2)</f>
        <v>0</v>
      </c>
      <c r="AS408" s="32">
        <f>ROUND(VLOOKUP($B408,'3.ข้อมูลงบทดลองปัจจุบัน'!$A$5:$CL$846,44,0),2)</f>
        <v>0</v>
      </c>
      <c r="AT408" s="32">
        <f>ROUND(VLOOKUP($B408,'3.ข้อมูลงบทดลองปัจจุบัน'!$A$5:$CL$846,45,0),2)</f>
        <v>0</v>
      </c>
      <c r="AU408" s="32">
        <f>ROUND(VLOOKUP($B408,'3.ข้อมูลงบทดลองปัจจุบัน'!$A$5:$CL$846,46,0),2)</f>
        <v>0</v>
      </c>
      <c r="AV408" s="32">
        <f>ROUND(VLOOKUP($B408,'3.ข้อมูลงบทดลองปัจจุบัน'!$A$5:$CL$846,47,0),2)</f>
        <v>0</v>
      </c>
      <c r="AW408" s="32">
        <f>ROUND(VLOOKUP($B408,'3.ข้อมูลงบทดลองปัจจุบัน'!$A$5:$CL$846,48,0),2)</f>
        <v>0</v>
      </c>
      <c r="AX408" s="32">
        <f>ROUND(VLOOKUP($B408,'3.ข้อมูลงบทดลองปัจจุบัน'!$A$5:$CL$846,49,0),2)</f>
        <v>0</v>
      </c>
      <c r="AY408" s="32">
        <f>ROUND(VLOOKUP($B408,'3.ข้อมูลงบทดลองปัจจุบัน'!$A$5:$CL$846,50,0),2)</f>
        <v>0</v>
      </c>
      <c r="AZ408" s="32">
        <f>ROUND(VLOOKUP($B408,'3.ข้อมูลงบทดลองปัจจุบัน'!$A$5:$CL$846,51,0),2)</f>
        <v>0</v>
      </c>
      <c r="BA408" s="32">
        <f>ROUND(VLOOKUP($B408,'3.ข้อมูลงบทดลองปัจจุบัน'!$A$5:$CL$846,52,0),2)</f>
        <v>0</v>
      </c>
      <c r="BB408" s="32">
        <f>ROUND(VLOOKUP($B408,'3.ข้อมูลงบทดลองปัจจุบัน'!$A$5:$CL$846,53,0),2)</f>
        <v>0</v>
      </c>
      <c r="BC408" s="32">
        <f>ROUND(VLOOKUP($B408,'3.ข้อมูลงบทดลองปัจจุบัน'!$A$5:$CL$846,54,0),2)</f>
        <v>0</v>
      </c>
      <c r="BD408" s="32">
        <f>ROUND(VLOOKUP($B408,'3.ข้อมูลงบทดลองปัจจุบัน'!$A$5:$CL$846,55,0),2)</f>
        <v>0</v>
      </c>
      <c r="BE408" s="32">
        <f>ROUND(VLOOKUP($B408,'3.ข้อมูลงบทดลองปัจจุบัน'!$A$5:$CL$846,56,0),2)</f>
        <v>0</v>
      </c>
      <c r="BF408" s="32">
        <f>ROUND(VLOOKUP($B408,'3.ข้อมูลงบทดลองปัจจุบัน'!$A$5:$CL$846,57,0),2)</f>
        <v>0</v>
      </c>
      <c r="BG408" s="32">
        <f>ROUND(VLOOKUP($B408,'3.ข้อมูลงบทดลองปัจจุบัน'!$A$5:$CL$846,58,0),2)</f>
        <v>0</v>
      </c>
      <c r="BH408" s="32">
        <f>ROUND(VLOOKUP($B408,'3.ข้อมูลงบทดลองปัจจุบัน'!$A$5:$CL$846,59,0),2)</f>
        <v>0</v>
      </c>
      <c r="BI408" s="32">
        <f>ROUND(VLOOKUP($B408,'3.ข้อมูลงบทดลองปัจจุบัน'!$A$5:$CL$846,60,0),2)</f>
        <v>0</v>
      </c>
      <c r="BJ408" s="32">
        <f>ROUND(VLOOKUP($B408,'3.ข้อมูลงบทดลองปัจจุบัน'!$A$5:$CL$846,61,0),2)</f>
        <v>0</v>
      </c>
      <c r="BK408" s="32">
        <f>ROUND(VLOOKUP($B408,'3.ข้อมูลงบทดลองปัจจุบัน'!$A$5:$CL$846,62,0),2)</f>
        <v>0</v>
      </c>
      <c r="BL408" s="32">
        <f>ROUND(VLOOKUP($B408,'3.ข้อมูลงบทดลองปัจจุบัน'!$A$5:$CL$846,63,0),2)</f>
        <v>0</v>
      </c>
      <c r="BM408" s="32">
        <f>ROUND(VLOOKUP($B408,'3.ข้อมูลงบทดลองปัจจุบัน'!$A$5:$CL$846,64,0),2)</f>
        <v>0</v>
      </c>
      <c r="BN408" s="32">
        <f>ROUND(VLOOKUP($B408,'3.ข้อมูลงบทดลองปัจจุบัน'!$A$5:$CL$846,65,0),2)</f>
        <v>0</v>
      </c>
      <c r="BO408" s="32">
        <f>ROUND(VLOOKUP($B408,'3.ข้อมูลงบทดลองปัจจุบัน'!$A$5:$CL$846,66,0),2)</f>
        <v>0</v>
      </c>
      <c r="BP408" s="32">
        <f>ROUND(VLOOKUP($B408,'3.ข้อมูลงบทดลองปัจจุบัน'!$A$5:$CL$846,67,0),2)</f>
        <v>0</v>
      </c>
      <c r="BQ408" s="32">
        <f>ROUND(VLOOKUP($B408,'3.ข้อมูลงบทดลองปัจจุบัน'!$A$5:$CL$846,68,0),2)</f>
        <v>0</v>
      </c>
      <c r="BR408" s="32">
        <f>ROUND(VLOOKUP($B408,'3.ข้อมูลงบทดลองปัจจุบัน'!$A$5:$CL$846,69,0),2)</f>
        <v>0</v>
      </c>
      <c r="BS408" s="32">
        <f>ROUND(VLOOKUP($B408,'3.ข้อมูลงบทดลองปัจจุบัน'!$A$5:$CL$846,70,0),2)</f>
        <v>0</v>
      </c>
      <c r="BT408" s="32">
        <f>ROUND(VLOOKUP($B408,'3.ข้อมูลงบทดลองปัจจุบัน'!$A$5:$CL$846,71,0),2)</f>
        <v>0</v>
      </c>
      <c r="BU408" s="32">
        <f>ROUND(VLOOKUP($B408,'3.ข้อมูลงบทดลองปัจจุบัน'!$A$5:$CL$846,72,0),2)</f>
        <v>0</v>
      </c>
      <c r="BV408" s="32">
        <f>ROUND(VLOOKUP($B408,'3.ข้อมูลงบทดลองปัจจุบัน'!$A$5:$CL$846,73,0),2)</f>
        <v>1</v>
      </c>
      <c r="BW408" s="32">
        <f>ROUND(VLOOKUP($B408,'3.ข้อมูลงบทดลองปัจจุบัน'!$A$5:$CL$846,74,0),2)</f>
        <v>0</v>
      </c>
      <c r="BX408" s="32">
        <f>ROUND(VLOOKUP($B408,'3.ข้อมูลงบทดลองปัจจุบัน'!$A$5:$CL$846,75,0),2)</f>
        <v>0</v>
      </c>
      <c r="BY408" s="32">
        <f>ROUND(VLOOKUP($B408,'3.ข้อมูลงบทดลองปัจจุบัน'!$A$5:$CL$846,76,0),2)</f>
        <v>0</v>
      </c>
      <c r="BZ408" s="32">
        <f>ROUND(VLOOKUP($B408,'3.ข้อมูลงบทดลองปัจจุบัน'!$A$5:$CL$846,77,0),2)</f>
        <v>0</v>
      </c>
      <c r="CA408" s="32">
        <f>ROUND(VLOOKUP($B408,'3.ข้อมูลงบทดลองปัจจุบัน'!$A$5:$CL$846,78,0),2)</f>
        <v>0</v>
      </c>
      <c r="CB408" s="32">
        <f>ROUND(VLOOKUP($B408,'3.ข้อมูลงบทดลองปัจจุบัน'!$A$5:$CL$846,79,0),2)</f>
        <v>1</v>
      </c>
      <c r="CC408" s="32">
        <f>ROUND(VLOOKUP($B408,'3.ข้อมูลงบทดลองปัจจุบัน'!$A$5:$CL$846,80,0),2)</f>
        <v>0</v>
      </c>
      <c r="CD408" s="32">
        <f>ROUND(VLOOKUP($B408,'3.ข้อมูลงบทดลองปัจจุบัน'!$A$5:$CL$846,81,0),2)</f>
        <v>3</v>
      </c>
      <c r="CE408" s="32">
        <f>ROUND(VLOOKUP($B408,'3.ข้อมูลงบทดลองปัจจุบัน'!$A$5:$CL$846,82,0),2)</f>
        <v>0</v>
      </c>
      <c r="CF408" s="32">
        <f>ROUND(VLOOKUP($B408,'3.ข้อมูลงบทดลองปัจจุบัน'!$A$5:$CL$846,83,0),2)</f>
        <v>0</v>
      </c>
      <c r="CG408" s="32">
        <f>ROUND(VLOOKUP($B408,'3.ข้อมูลงบทดลองปัจจุบัน'!$A$5:$CL$846,84,0),2)</f>
        <v>0</v>
      </c>
      <c r="CH408" s="32">
        <f>ROUND(VLOOKUP($B408,'3.ข้อมูลงบทดลองปัจจุบัน'!$A$5:$CL$846,85,0),2)</f>
        <v>0</v>
      </c>
      <c r="CI408" s="32">
        <f>ROUND(VLOOKUP($B408,'3.ข้อมูลงบทดลองปัจจุบัน'!$A$5:$CL$846,86,0),2)</f>
        <v>0</v>
      </c>
      <c r="CJ408" s="32">
        <f>ROUND(VLOOKUP($B408,'3.ข้อมูลงบทดลองปัจจุบัน'!$A$5:$CL$846,87,0),2)</f>
        <v>3</v>
      </c>
      <c r="CK408" s="32">
        <f>ROUND(VLOOKUP($B408,'3.ข้อมูลงบทดลองปัจจุบัน'!$A$5:$CL$846,88,0),2)</f>
        <v>0</v>
      </c>
      <c r="CL408" s="32">
        <f>ROUND(VLOOKUP($B408,'3.ข้อมูลงบทดลองปัจจุบัน'!$A$5:$CL$846,89,0),2)</f>
        <v>0</v>
      </c>
      <c r="CM408" s="32">
        <f>ROUND(VLOOKUP($B408,'3.ข้อมูลงบทดลองปัจจุบัน'!$A$5:$CL$846,90,0),2)</f>
        <v>0</v>
      </c>
    </row>
    <row r="409" spans="1:91" x14ac:dyDescent="0.7">
      <c r="A409" s="118" t="s">
        <v>2332</v>
      </c>
      <c r="B409" s="101" t="s">
        <v>2158</v>
      </c>
      <c r="C409" s="100" t="s">
        <v>1183</v>
      </c>
      <c r="D409" s="32">
        <f>ROUND(VLOOKUP($B409,'3.ข้อมูลงบทดลองปัจจุบัน'!$A$5:$CL$846,3,0),2)</f>
        <v>0</v>
      </c>
      <c r="E409" s="32">
        <f>ROUND(VLOOKUP($B409,'3.ข้อมูลงบทดลองปัจจุบัน'!$A$5:$CL$846,4,0),2)</f>
        <v>0</v>
      </c>
      <c r="F409" s="32">
        <f>ROUND(VLOOKUP($B409,'3.ข้อมูลงบทดลองปัจจุบัน'!$A$5:$CL$846,5,0),2)</f>
        <v>0</v>
      </c>
      <c r="G409" s="32">
        <f>ROUND(VLOOKUP($B409,'3.ข้อมูลงบทดลองปัจจุบัน'!$A$5:$CL$846,6,0),2)</f>
        <v>0</v>
      </c>
      <c r="H409" s="32">
        <f>ROUND(VLOOKUP($B409,'3.ข้อมูลงบทดลองปัจจุบัน'!$A$5:$CL$846,7,0),2)</f>
        <v>0</v>
      </c>
      <c r="I409" s="32">
        <f>ROUND(VLOOKUP($B409,'3.ข้อมูลงบทดลองปัจจุบัน'!$A$5:$CL$846,8,0),2)</f>
        <v>0</v>
      </c>
      <c r="J409" s="32">
        <f>ROUND(VLOOKUP($B409,'3.ข้อมูลงบทดลองปัจจุบัน'!$A$5:$CL$846,9,0),2)</f>
        <v>0</v>
      </c>
      <c r="K409" s="32">
        <f>ROUND(VLOOKUP($B409,'3.ข้อมูลงบทดลองปัจจุบัน'!$A$5:$CL$846,10,0),2)</f>
        <v>0</v>
      </c>
      <c r="L409" s="32">
        <f>ROUND(VLOOKUP($B409,'3.ข้อมูลงบทดลองปัจจุบัน'!$A$5:$CL$846,11,0),2)</f>
        <v>0</v>
      </c>
      <c r="M409" s="32">
        <f>ROUND(VLOOKUP($B409,'3.ข้อมูลงบทดลองปัจจุบัน'!$A$5:$CL$846,12,0),2)</f>
        <v>0</v>
      </c>
      <c r="N409" s="32">
        <f>ROUND(VLOOKUP($B409,'3.ข้อมูลงบทดลองปัจจุบัน'!$A$5:$CL$846,13,0),2)</f>
        <v>0</v>
      </c>
      <c r="O409" s="32">
        <f>ROUND(VLOOKUP($B409,'3.ข้อมูลงบทดลองปัจจุบัน'!$A$5:$CL$846,14,0),2)</f>
        <v>0</v>
      </c>
      <c r="P409" s="32">
        <f>ROUND(VLOOKUP($B409,'3.ข้อมูลงบทดลองปัจจุบัน'!$A$5:$CL$846,15,0),2)</f>
        <v>0</v>
      </c>
      <c r="Q409" s="32">
        <f>ROUND(VLOOKUP($B409,'3.ข้อมูลงบทดลองปัจจุบัน'!$A$5:$CL$846,16,0),2)</f>
        <v>0</v>
      </c>
      <c r="R409" s="32">
        <f>ROUND(VLOOKUP($B409,'3.ข้อมูลงบทดลองปัจจุบัน'!$A$5:$CL$846,17,0),2)</f>
        <v>0</v>
      </c>
      <c r="S409" s="32">
        <f>ROUND(VLOOKUP($B409,'3.ข้อมูลงบทดลองปัจจุบัน'!$A$5:$CL$846,18,0),2)</f>
        <v>0</v>
      </c>
      <c r="T409" s="32">
        <f>ROUND(VLOOKUP($B409,'3.ข้อมูลงบทดลองปัจจุบัน'!$A$5:$CL$846,19,0),2)</f>
        <v>1</v>
      </c>
      <c r="U409" s="32">
        <f>ROUND(VLOOKUP($B409,'3.ข้อมูลงบทดลองปัจจุบัน'!$A$5:$CL$846,20,0),2)</f>
        <v>0</v>
      </c>
      <c r="V409" s="32">
        <f>ROUND(VLOOKUP($B409,'3.ข้อมูลงบทดลองปัจจุบัน'!$A$5:$CL$846,21,0),2)</f>
        <v>0</v>
      </c>
      <c r="W409" s="32">
        <f>ROUND(VLOOKUP($B409,'3.ข้อมูลงบทดลองปัจจุบัน'!$A$5:$CL$846,22,0),2)</f>
        <v>0</v>
      </c>
      <c r="X409" s="32">
        <f>ROUND(VLOOKUP($B409,'3.ข้อมูลงบทดลองปัจจุบัน'!$A$5:$CL$846,23,0),2)</f>
        <v>0</v>
      </c>
      <c r="Y409" s="32">
        <f>ROUND(VLOOKUP($B409,'3.ข้อมูลงบทดลองปัจจุบัน'!$A$5:$CL$846,24,0),2)</f>
        <v>0</v>
      </c>
      <c r="Z409" s="32">
        <f>ROUND(VLOOKUP($B409,'3.ข้อมูลงบทดลองปัจจุบัน'!$A$5:$CL$846,25,0),2)</f>
        <v>0</v>
      </c>
      <c r="AA409" s="32">
        <f>ROUND(VLOOKUP($B409,'3.ข้อมูลงบทดลองปัจจุบัน'!$A$5:$CL$846,26,0),2)</f>
        <v>0</v>
      </c>
      <c r="AB409" s="32">
        <f>ROUND(VLOOKUP($B409,'3.ข้อมูลงบทดลองปัจจุบัน'!$A$5:$CL$846,27,0),2)</f>
        <v>0</v>
      </c>
      <c r="AC409" s="32">
        <f>ROUND(VLOOKUP($B409,'3.ข้อมูลงบทดลองปัจจุบัน'!$A$5:$CL$846,28,0),2)</f>
        <v>0</v>
      </c>
      <c r="AD409" s="32">
        <f>ROUND(VLOOKUP($B409,'3.ข้อมูลงบทดลองปัจจุบัน'!$A$5:$CL$846,29,0),2)</f>
        <v>0</v>
      </c>
      <c r="AE409" s="32">
        <f>ROUND(VLOOKUP($B409,'3.ข้อมูลงบทดลองปัจจุบัน'!$A$5:$CL$846,30,0),2)</f>
        <v>0</v>
      </c>
      <c r="AF409" s="32">
        <f>ROUND(VLOOKUP($B409,'3.ข้อมูลงบทดลองปัจจุบัน'!$A$5:$CL$846,31,0),2)</f>
        <v>0</v>
      </c>
      <c r="AG409" s="32">
        <f>ROUND(VLOOKUP($B409,'3.ข้อมูลงบทดลองปัจจุบัน'!$A$5:$CL$846,32,0),2)</f>
        <v>0</v>
      </c>
      <c r="AH409" s="32">
        <f>ROUND(VLOOKUP($B409,'3.ข้อมูลงบทดลองปัจจุบัน'!$A$5:$CL$846,33,0),2)</f>
        <v>0</v>
      </c>
      <c r="AI409" s="32">
        <f>ROUND(VLOOKUP($B409,'3.ข้อมูลงบทดลองปัจจุบัน'!$A$5:$CL$846,34,0),2)</f>
        <v>0</v>
      </c>
      <c r="AJ409" s="32">
        <f>ROUND(VLOOKUP($B409,'3.ข้อมูลงบทดลองปัจจุบัน'!$A$5:$CL$846,35,0),2)</f>
        <v>0</v>
      </c>
      <c r="AK409" s="32">
        <f>ROUND(VLOOKUP($B409,'3.ข้อมูลงบทดลองปัจจุบัน'!$A$5:$CL$846,36,0),2)</f>
        <v>0</v>
      </c>
      <c r="AL409" s="32">
        <f>ROUND(VLOOKUP($B409,'3.ข้อมูลงบทดลองปัจจุบัน'!$A$5:$CL$846,37,0),2)</f>
        <v>0</v>
      </c>
      <c r="AM409" s="32">
        <f>ROUND(VLOOKUP($B409,'3.ข้อมูลงบทดลองปัจจุบัน'!$A$5:$CL$846,38,0),2)</f>
        <v>0</v>
      </c>
      <c r="AN409" s="32">
        <f>ROUND(VLOOKUP($B409,'3.ข้อมูลงบทดลองปัจจุบัน'!$A$5:$CL$846,39,0),2)</f>
        <v>0</v>
      </c>
      <c r="AO409" s="32">
        <f>ROUND(VLOOKUP($B409,'3.ข้อมูลงบทดลองปัจจุบัน'!$A$5:$CL$846,40,0),2)</f>
        <v>0</v>
      </c>
      <c r="AP409" s="32">
        <f>ROUND(VLOOKUP($B409,'3.ข้อมูลงบทดลองปัจจุบัน'!$A$5:$CL$846,41,0),2)</f>
        <v>0</v>
      </c>
      <c r="AQ409" s="32">
        <f>ROUND(VLOOKUP($B409,'3.ข้อมูลงบทดลองปัจจุบัน'!$A$5:$CL$846,42,0),2)</f>
        <v>0</v>
      </c>
      <c r="AR409" s="32">
        <f>ROUND(VLOOKUP($B409,'3.ข้อมูลงบทดลองปัจจุบัน'!$A$5:$CL$846,43,0),2)</f>
        <v>0</v>
      </c>
      <c r="AS409" s="32">
        <f>ROUND(VLOOKUP($B409,'3.ข้อมูลงบทดลองปัจจุบัน'!$A$5:$CL$846,44,0),2)</f>
        <v>0</v>
      </c>
      <c r="AT409" s="32">
        <f>ROUND(VLOOKUP($B409,'3.ข้อมูลงบทดลองปัจจุบัน'!$A$5:$CL$846,45,0),2)</f>
        <v>0</v>
      </c>
      <c r="AU409" s="32">
        <f>ROUND(VLOOKUP($B409,'3.ข้อมูลงบทดลองปัจจุบัน'!$A$5:$CL$846,46,0),2)</f>
        <v>0</v>
      </c>
      <c r="AV409" s="32">
        <f>ROUND(VLOOKUP($B409,'3.ข้อมูลงบทดลองปัจจุบัน'!$A$5:$CL$846,47,0),2)</f>
        <v>0</v>
      </c>
      <c r="AW409" s="32">
        <f>ROUND(VLOOKUP($B409,'3.ข้อมูลงบทดลองปัจจุบัน'!$A$5:$CL$846,48,0),2)</f>
        <v>0</v>
      </c>
      <c r="AX409" s="32">
        <f>ROUND(VLOOKUP($B409,'3.ข้อมูลงบทดลองปัจจุบัน'!$A$5:$CL$846,49,0),2)</f>
        <v>0</v>
      </c>
      <c r="AY409" s="32">
        <f>ROUND(VLOOKUP($B409,'3.ข้อมูลงบทดลองปัจจุบัน'!$A$5:$CL$846,50,0),2)</f>
        <v>0</v>
      </c>
      <c r="AZ409" s="32">
        <f>ROUND(VLOOKUP($B409,'3.ข้อมูลงบทดลองปัจจุบัน'!$A$5:$CL$846,51,0),2)</f>
        <v>0</v>
      </c>
      <c r="BA409" s="32">
        <f>ROUND(VLOOKUP($B409,'3.ข้อมูลงบทดลองปัจจุบัน'!$A$5:$CL$846,52,0),2)</f>
        <v>0</v>
      </c>
      <c r="BB409" s="32">
        <f>ROUND(VLOOKUP($B409,'3.ข้อมูลงบทดลองปัจจุบัน'!$A$5:$CL$846,53,0),2)</f>
        <v>10</v>
      </c>
      <c r="BC409" s="32">
        <f>ROUND(VLOOKUP($B409,'3.ข้อมูลงบทดลองปัจจุบัน'!$A$5:$CL$846,54,0),2)</f>
        <v>0</v>
      </c>
      <c r="BD409" s="32">
        <f>ROUND(VLOOKUP($B409,'3.ข้อมูลงบทดลองปัจจุบัน'!$A$5:$CL$846,55,0),2)</f>
        <v>0</v>
      </c>
      <c r="BE409" s="32">
        <f>ROUND(VLOOKUP($B409,'3.ข้อมูลงบทดลองปัจจุบัน'!$A$5:$CL$846,56,0),2)</f>
        <v>0</v>
      </c>
      <c r="BF409" s="32">
        <f>ROUND(VLOOKUP($B409,'3.ข้อมูลงบทดลองปัจจุบัน'!$A$5:$CL$846,57,0),2)</f>
        <v>0</v>
      </c>
      <c r="BG409" s="32">
        <f>ROUND(VLOOKUP($B409,'3.ข้อมูลงบทดลองปัจจุบัน'!$A$5:$CL$846,58,0),2)</f>
        <v>0</v>
      </c>
      <c r="BH409" s="32">
        <f>ROUND(VLOOKUP($B409,'3.ข้อมูลงบทดลองปัจจุบัน'!$A$5:$CL$846,59,0),2)</f>
        <v>0</v>
      </c>
      <c r="BI409" s="32">
        <f>ROUND(VLOOKUP($B409,'3.ข้อมูลงบทดลองปัจจุบัน'!$A$5:$CL$846,60,0),2)</f>
        <v>0</v>
      </c>
      <c r="BJ409" s="32">
        <f>ROUND(VLOOKUP($B409,'3.ข้อมูลงบทดลองปัจจุบัน'!$A$5:$CL$846,61,0),2)</f>
        <v>0</v>
      </c>
      <c r="BK409" s="32">
        <f>ROUND(VLOOKUP($B409,'3.ข้อมูลงบทดลองปัจจุบัน'!$A$5:$CL$846,62,0),2)</f>
        <v>0</v>
      </c>
      <c r="BL409" s="32">
        <f>ROUND(VLOOKUP($B409,'3.ข้อมูลงบทดลองปัจจุบัน'!$A$5:$CL$846,63,0),2)</f>
        <v>0</v>
      </c>
      <c r="BM409" s="32">
        <f>ROUND(VLOOKUP($B409,'3.ข้อมูลงบทดลองปัจจุบัน'!$A$5:$CL$846,64,0),2)</f>
        <v>0</v>
      </c>
      <c r="BN409" s="32">
        <f>ROUND(VLOOKUP($B409,'3.ข้อมูลงบทดลองปัจจุบัน'!$A$5:$CL$846,65,0),2)</f>
        <v>0</v>
      </c>
      <c r="BO409" s="32">
        <f>ROUND(VLOOKUP($B409,'3.ข้อมูลงบทดลองปัจจุบัน'!$A$5:$CL$846,66,0),2)</f>
        <v>0</v>
      </c>
      <c r="BP409" s="32">
        <f>ROUND(VLOOKUP($B409,'3.ข้อมูลงบทดลองปัจจุบัน'!$A$5:$CL$846,67,0),2)</f>
        <v>0</v>
      </c>
      <c r="BQ409" s="32">
        <f>ROUND(VLOOKUP($B409,'3.ข้อมูลงบทดลองปัจจุบัน'!$A$5:$CL$846,68,0),2)</f>
        <v>0</v>
      </c>
      <c r="BR409" s="32">
        <f>ROUND(VLOOKUP($B409,'3.ข้อมูลงบทดลองปัจจุบัน'!$A$5:$CL$846,69,0),2)</f>
        <v>0</v>
      </c>
      <c r="BS409" s="32">
        <f>ROUND(VLOOKUP($B409,'3.ข้อมูลงบทดลองปัจจุบัน'!$A$5:$CL$846,70,0),2)</f>
        <v>0</v>
      </c>
      <c r="BT409" s="32">
        <f>ROUND(VLOOKUP($B409,'3.ข้อมูลงบทดลองปัจจุบัน'!$A$5:$CL$846,71,0),2)</f>
        <v>0</v>
      </c>
      <c r="BU409" s="32">
        <f>ROUND(VLOOKUP($B409,'3.ข้อมูลงบทดลองปัจจุบัน'!$A$5:$CL$846,72,0),2)</f>
        <v>0</v>
      </c>
      <c r="BV409" s="32">
        <f>ROUND(VLOOKUP($B409,'3.ข้อมูลงบทดลองปัจจุบัน'!$A$5:$CL$846,73,0),2)</f>
        <v>0</v>
      </c>
      <c r="BW409" s="32">
        <f>ROUND(VLOOKUP($B409,'3.ข้อมูลงบทดลองปัจจุบัน'!$A$5:$CL$846,74,0),2)</f>
        <v>0</v>
      </c>
      <c r="BX409" s="32">
        <f>ROUND(VLOOKUP($B409,'3.ข้อมูลงบทดลองปัจจุบัน'!$A$5:$CL$846,75,0),2)</f>
        <v>10</v>
      </c>
      <c r="BY409" s="32">
        <f>ROUND(VLOOKUP($B409,'3.ข้อมูลงบทดลองปัจจุบัน'!$A$5:$CL$846,76,0),2)</f>
        <v>0</v>
      </c>
      <c r="BZ409" s="32">
        <f>ROUND(VLOOKUP($B409,'3.ข้อมูลงบทดลองปัจจุบัน'!$A$5:$CL$846,77,0),2)</f>
        <v>0</v>
      </c>
      <c r="CA409" s="32">
        <f>ROUND(VLOOKUP($B409,'3.ข้อมูลงบทดลองปัจจุบัน'!$A$5:$CL$846,78,0),2)</f>
        <v>0</v>
      </c>
      <c r="CB409" s="32">
        <f>ROUND(VLOOKUP($B409,'3.ข้อมูลงบทดลองปัจจุบัน'!$A$5:$CL$846,79,0),2)</f>
        <v>0</v>
      </c>
      <c r="CC409" s="32">
        <f>ROUND(VLOOKUP($B409,'3.ข้อมูลงบทดลองปัจจุบัน'!$A$5:$CL$846,80,0),2)</f>
        <v>0</v>
      </c>
      <c r="CD409" s="32">
        <f>ROUND(VLOOKUP($B409,'3.ข้อมูลงบทดลองปัจจุบัน'!$A$5:$CL$846,81,0),2)</f>
        <v>0</v>
      </c>
      <c r="CE409" s="32">
        <f>ROUND(VLOOKUP($B409,'3.ข้อมูลงบทดลองปัจจุบัน'!$A$5:$CL$846,82,0),2)</f>
        <v>2</v>
      </c>
      <c r="CF409" s="32">
        <f>ROUND(VLOOKUP($B409,'3.ข้อมูลงบทดลองปัจจุบัน'!$A$5:$CL$846,83,0),2)</f>
        <v>0</v>
      </c>
      <c r="CG409" s="32">
        <f>ROUND(VLOOKUP($B409,'3.ข้อมูลงบทดลองปัจจุบัน'!$A$5:$CL$846,84,0),2)</f>
        <v>0</v>
      </c>
      <c r="CH409" s="32">
        <f>ROUND(VLOOKUP($B409,'3.ข้อมูลงบทดลองปัจจุบัน'!$A$5:$CL$846,85,0),2)</f>
        <v>0</v>
      </c>
      <c r="CI409" s="32">
        <f>ROUND(VLOOKUP($B409,'3.ข้อมูลงบทดลองปัจจุบัน'!$A$5:$CL$846,86,0),2)</f>
        <v>0</v>
      </c>
      <c r="CJ409" s="32">
        <f>ROUND(VLOOKUP($B409,'3.ข้อมูลงบทดลองปัจจุบัน'!$A$5:$CL$846,87,0),2)</f>
        <v>0</v>
      </c>
      <c r="CK409" s="32">
        <f>ROUND(VLOOKUP($B409,'3.ข้อมูลงบทดลองปัจจุบัน'!$A$5:$CL$846,88,0),2)</f>
        <v>0</v>
      </c>
      <c r="CL409" s="32">
        <f>ROUND(VLOOKUP($B409,'3.ข้อมูลงบทดลองปัจจุบัน'!$A$5:$CL$846,89,0),2)</f>
        <v>0</v>
      </c>
      <c r="CM409" s="32">
        <f>ROUND(VLOOKUP($B409,'3.ข้อมูลงบทดลองปัจจุบัน'!$A$5:$CL$846,90,0),2)</f>
        <v>0</v>
      </c>
    </row>
    <row r="410" spans="1:91" x14ac:dyDescent="0.7">
      <c r="A410" s="118" t="s">
        <v>2332</v>
      </c>
      <c r="B410" s="101" t="s">
        <v>2159</v>
      </c>
      <c r="C410" s="100" t="s">
        <v>847</v>
      </c>
      <c r="D410" s="32">
        <f>ROUND(VLOOKUP($B410,'3.ข้อมูลงบทดลองปัจจุบัน'!$A$5:$CL$846,3,0),2)</f>
        <v>0</v>
      </c>
      <c r="E410" s="32">
        <f>ROUND(VLOOKUP($B410,'3.ข้อมูลงบทดลองปัจจุบัน'!$A$5:$CL$846,4,0),2)</f>
        <v>0</v>
      </c>
      <c r="F410" s="32">
        <f>ROUND(VLOOKUP($B410,'3.ข้อมูลงบทดลองปัจจุบัน'!$A$5:$CL$846,5,0),2)</f>
        <v>0</v>
      </c>
      <c r="G410" s="32">
        <f>ROUND(VLOOKUP($B410,'3.ข้อมูลงบทดลองปัจจุบัน'!$A$5:$CL$846,6,0),2)</f>
        <v>0</v>
      </c>
      <c r="H410" s="32">
        <f>ROUND(VLOOKUP($B410,'3.ข้อมูลงบทดลองปัจจุบัน'!$A$5:$CL$846,7,0),2)</f>
        <v>0</v>
      </c>
      <c r="I410" s="32">
        <f>ROUND(VLOOKUP($B410,'3.ข้อมูลงบทดลองปัจจุบัน'!$A$5:$CL$846,8,0),2)</f>
        <v>0</v>
      </c>
      <c r="J410" s="32">
        <f>ROUND(VLOOKUP($B410,'3.ข้อมูลงบทดลองปัจจุบัน'!$A$5:$CL$846,9,0),2)</f>
        <v>0</v>
      </c>
      <c r="K410" s="32">
        <f>ROUND(VLOOKUP($B410,'3.ข้อมูลงบทดลองปัจจุบัน'!$A$5:$CL$846,10,0),2)</f>
        <v>0</v>
      </c>
      <c r="L410" s="32">
        <f>ROUND(VLOOKUP($B410,'3.ข้อมูลงบทดลองปัจจุบัน'!$A$5:$CL$846,11,0),2)</f>
        <v>0</v>
      </c>
      <c r="M410" s="32">
        <f>ROUND(VLOOKUP($B410,'3.ข้อมูลงบทดลองปัจจุบัน'!$A$5:$CL$846,12,0),2)</f>
        <v>0</v>
      </c>
      <c r="N410" s="32">
        <f>ROUND(VLOOKUP($B410,'3.ข้อมูลงบทดลองปัจจุบัน'!$A$5:$CL$846,13,0),2)</f>
        <v>0</v>
      </c>
      <c r="O410" s="32">
        <f>ROUND(VLOOKUP($B410,'3.ข้อมูลงบทดลองปัจจุบัน'!$A$5:$CL$846,14,0),2)</f>
        <v>0</v>
      </c>
      <c r="P410" s="32">
        <f>ROUND(VLOOKUP($B410,'3.ข้อมูลงบทดลองปัจจุบัน'!$A$5:$CL$846,15,0),2)</f>
        <v>0</v>
      </c>
      <c r="Q410" s="32">
        <f>ROUND(VLOOKUP($B410,'3.ข้อมูลงบทดลองปัจจุบัน'!$A$5:$CL$846,16,0),2)</f>
        <v>0</v>
      </c>
      <c r="R410" s="32">
        <f>ROUND(VLOOKUP($B410,'3.ข้อมูลงบทดลองปัจจุบัน'!$A$5:$CL$846,17,0),2)</f>
        <v>0</v>
      </c>
      <c r="S410" s="32">
        <f>ROUND(VLOOKUP($B410,'3.ข้อมูลงบทดลองปัจจุบัน'!$A$5:$CL$846,18,0),2)</f>
        <v>0</v>
      </c>
      <c r="T410" s="32">
        <f>ROUND(VLOOKUP($B410,'3.ข้อมูลงบทดลองปัจจุบัน'!$A$5:$CL$846,19,0),2)</f>
        <v>0</v>
      </c>
      <c r="U410" s="32">
        <f>ROUND(VLOOKUP($B410,'3.ข้อมูลงบทดลองปัจจุบัน'!$A$5:$CL$846,20,0),2)</f>
        <v>0</v>
      </c>
      <c r="V410" s="32">
        <f>ROUND(VLOOKUP($B410,'3.ข้อมูลงบทดลองปัจจุบัน'!$A$5:$CL$846,21,0),2)</f>
        <v>0</v>
      </c>
      <c r="W410" s="32">
        <f>ROUND(VLOOKUP($B410,'3.ข้อมูลงบทดลองปัจจุบัน'!$A$5:$CL$846,22,0),2)</f>
        <v>0</v>
      </c>
      <c r="X410" s="32">
        <f>ROUND(VLOOKUP($B410,'3.ข้อมูลงบทดลองปัจจุบัน'!$A$5:$CL$846,23,0),2)</f>
        <v>0</v>
      </c>
      <c r="Y410" s="32">
        <f>ROUND(VLOOKUP($B410,'3.ข้อมูลงบทดลองปัจจุบัน'!$A$5:$CL$846,24,0),2)</f>
        <v>0</v>
      </c>
      <c r="Z410" s="32">
        <f>ROUND(VLOOKUP($B410,'3.ข้อมูลงบทดลองปัจจุบัน'!$A$5:$CL$846,25,0),2)</f>
        <v>0</v>
      </c>
      <c r="AA410" s="32">
        <f>ROUND(VLOOKUP($B410,'3.ข้อมูลงบทดลองปัจจุบัน'!$A$5:$CL$846,26,0),2)</f>
        <v>0</v>
      </c>
      <c r="AB410" s="32">
        <f>ROUND(VLOOKUP($B410,'3.ข้อมูลงบทดลองปัจจุบัน'!$A$5:$CL$846,27,0),2)</f>
        <v>0</v>
      </c>
      <c r="AC410" s="32">
        <f>ROUND(VLOOKUP($B410,'3.ข้อมูลงบทดลองปัจจุบัน'!$A$5:$CL$846,28,0),2)</f>
        <v>0</v>
      </c>
      <c r="AD410" s="32">
        <f>ROUND(VLOOKUP($B410,'3.ข้อมูลงบทดลองปัจจุบัน'!$A$5:$CL$846,29,0),2)</f>
        <v>0</v>
      </c>
      <c r="AE410" s="32">
        <f>ROUND(VLOOKUP($B410,'3.ข้อมูลงบทดลองปัจจุบัน'!$A$5:$CL$846,30,0),2)</f>
        <v>0</v>
      </c>
      <c r="AF410" s="32">
        <f>ROUND(VLOOKUP($B410,'3.ข้อมูลงบทดลองปัจจุบัน'!$A$5:$CL$846,31,0),2)</f>
        <v>0</v>
      </c>
      <c r="AG410" s="32">
        <f>ROUND(VLOOKUP($B410,'3.ข้อมูลงบทดลองปัจจุบัน'!$A$5:$CL$846,32,0),2)</f>
        <v>0</v>
      </c>
      <c r="AH410" s="32">
        <f>ROUND(VLOOKUP($B410,'3.ข้อมูลงบทดลองปัจจุบัน'!$A$5:$CL$846,33,0),2)</f>
        <v>0</v>
      </c>
      <c r="AI410" s="32">
        <f>ROUND(VLOOKUP($B410,'3.ข้อมูลงบทดลองปัจจุบัน'!$A$5:$CL$846,34,0),2)</f>
        <v>1</v>
      </c>
      <c r="AJ410" s="32">
        <f>ROUND(VLOOKUP($B410,'3.ข้อมูลงบทดลองปัจจุบัน'!$A$5:$CL$846,35,0),2)</f>
        <v>0</v>
      </c>
      <c r="AK410" s="32">
        <f>ROUND(VLOOKUP($B410,'3.ข้อมูลงบทดลองปัจจุบัน'!$A$5:$CL$846,36,0),2)</f>
        <v>0</v>
      </c>
      <c r="AL410" s="32">
        <f>ROUND(VLOOKUP($B410,'3.ข้อมูลงบทดลองปัจจุบัน'!$A$5:$CL$846,37,0),2)</f>
        <v>0</v>
      </c>
      <c r="AM410" s="32">
        <f>ROUND(VLOOKUP($B410,'3.ข้อมูลงบทดลองปัจจุบัน'!$A$5:$CL$846,38,0),2)</f>
        <v>0</v>
      </c>
      <c r="AN410" s="32">
        <f>ROUND(VLOOKUP($B410,'3.ข้อมูลงบทดลองปัจจุบัน'!$A$5:$CL$846,39,0),2)</f>
        <v>0</v>
      </c>
      <c r="AO410" s="32">
        <f>ROUND(VLOOKUP($B410,'3.ข้อมูลงบทดลองปัจจุบัน'!$A$5:$CL$846,40,0),2)</f>
        <v>0</v>
      </c>
      <c r="AP410" s="32">
        <f>ROUND(VLOOKUP($B410,'3.ข้อมูลงบทดลองปัจจุบัน'!$A$5:$CL$846,41,0),2)</f>
        <v>0</v>
      </c>
      <c r="AQ410" s="32">
        <f>ROUND(VLOOKUP($B410,'3.ข้อมูลงบทดลองปัจจุบัน'!$A$5:$CL$846,42,0),2)</f>
        <v>0</v>
      </c>
      <c r="AR410" s="32">
        <f>ROUND(VLOOKUP($B410,'3.ข้อมูลงบทดลองปัจจุบัน'!$A$5:$CL$846,43,0),2)</f>
        <v>0</v>
      </c>
      <c r="AS410" s="32">
        <f>ROUND(VLOOKUP($B410,'3.ข้อมูลงบทดลองปัจจุบัน'!$A$5:$CL$846,44,0),2)</f>
        <v>0</v>
      </c>
      <c r="AT410" s="32">
        <f>ROUND(VLOOKUP($B410,'3.ข้อมูลงบทดลองปัจจุบัน'!$A$5:$CL$846,45,0),2)</f>
        <v>0</v>
      </c>
      <c r="AU410" s="32">
        <f>ROUND(VLOOKUP($B410,'3.ข้อมูลงบทดลองปัจจุบัน'!$A$5:$CL$846,46,0),2)</f>
        <v>0</v>
      </c>
      <c r="AV410" s="32">
        <f>ROUND(VLOOKUP($B410,'3.ข้อมูลงบทดลองปัจจุบัน'!$A$5:$CL$846,47,0),2)</f>
        <v>0</v>
      </c>
      <c r="AW410" s="32">
        <f>ROUND(VLOOKUP($B410,'3.ข้อมูลงบทดลองปัจจุบัน'!$A$5:$CL$846,48,0),2)</f>
        <v>0</v>
      </c>
      <c r="AX410" s="32">
        <f>ROUND(VLOOKUP($B410,'3.ข้อมูลงบทดลองปัจจุบัน'!$A$5:$CL$846,49,0),2)</f>
        <v>0</v>
      </c>
      <c r="AY410" s="32">
        <f>ROUND(VLOOKUP($B410,'3.ข้อมูลงบทดลองปัจจุบัน'!$A$5:$CL$846,50,0),2)</f>
        <v>0</v>
      </c>
      <c r="AZ410" s="32">
        <f>ROUND(VLOOKUP($B410,'3.ข้อมูลงบทดลองปัจจุบัน'!$A$5:$CL$846,51,0),2)</f>
        <v>0</v>
      </c>
      <c r="BA410" s="32">
        <f>ROUND(VLOOKUP($B410,'3.ข้อมูลงบทดลองปัจจุบัน'!$A$5:$CL$846,52,0),2)</f>
        <v>0</v>
      </c>
      <c r="BB410" s="32">
        <f>ROUND(VLOOKUP($B410,'3.ข้อมูลงบทดลองปัจจุบัน'!$A$5:$CL$846,53,0),2)</f>
        <v>0</v>
      </c>
      <c r="BC410" s="32">
        <f>ROUND(VLOOKUP($B410,'3.ข้อมูลงบทดลองปัจจุบัน'!$A$5:$CL$846,54,0),2)</f>
        <v>0</v>
      </c>
      <c r="BD410" s="32">
        <f>ROUND(VLOOKUP($B410,'3.ข้อมูลงบทดลองปัจจุบัน'!$A$5:$CL$846,55,0),2)</f>
        <v>0</v>
      </c>
      <c r="BE410" s="32">
        <f>ROUND(VLOOKUP($B410,'3.ข้อมูลงบทดลองปัจจุบัน'!$A$5:$CL$846,56,0),2)</f>
        <v>0</v>
      </c>
      <c r="BF410" s="32">
        <f>ROUND(VLOOKUP($B410,'3.ข้อมูลงบทดลองปัจจุบัน'!$A$5:$CL$846,57,0),2)</f>
        <v>0</v>
      </c>
      <c r="BG410" s="32">
        <f>ROUND(VLOOKUP($B410,'3.ข้อมูลงบทดลองปัจจุบัน'!$A$5:$CL$846,58,0),2)</f>
        <v>0</v>
      </c>
      <c r="BH410" s="32">
        <f>ROUND(VLOOKUP($B410,'3.ข้อมูลงบทดลองปัจจุบัน'!$A$5:$CL$846,59,0),2)</f>
        <v>0</v>
      </c>
      <c r="BI410" s="32">
        <f>ROUND(VLOOKUP($B410,'3.ข้อมูลงบทดลองปัจจุบัน'!$A$5:$CL$846,60,0),2)</f>
        <v>0</v>
      </c>
      <c r="BJ410" s="32">
        <f>ROUND(VLOOKUP($B410,'3.ข้อมูลงบทดลองปัจจุบัน'!$A$5:$CL$846,61,0),2)</f>
        <v>0</v>
      </c>
      <c r="BK410" s="32">
        <f>ROUND(VLOOKUP($B410,'3.ข้อมูลงบทดลองปัจจุบัน'!$A$5:$CL$846,62,0),2)</f>
        <v>0</v>
      </c>
      <c r="BL410" s="32">
        <f>ROUND(VLOOKUP($B410,'3.ข้อมูลงบทดลองปัจจุบัน'!$A$5:$CL$846,63,0),2)</f>
        <v>0</v>
      </c>
      <c r="BM410" s="32">
        <f>ROUND(VLOOKUP($B410,'3.ข้อมูลงบทดลองปัจจุบัน'!$A$5:$CL$846,64,0),2)</f>
        <v>0</v>
      </c>
      <c r="BN410" s="32">
        <f>ROUND(VLOOKUP($B410,'3.ข้อมูลงบทดลองปัจจุบัน'!$A$5:$CL$846,65,0),2)</f>
        <v>0</v>
      </c>
      <c r="BO410" s="32">
        <f>ROUND(VLOOKUP($B410,'3.ข้อมูลงบทดลองปัจจุบัน'!$A$5:$CL$846,66,0),2)</f>
        <v>0</v>
      </c>
      <c r="BP410" s="32">
        <f>ROUND(VLOOKUP($B410,'3.ข้อมูลงบทดลองปัจจุบัน'!$A$5:$CL$846,67,0),2)</f>
        <v>0</v>
      </c>
      <c r="BQ410" s="32">
        <f>ROUND(VLOOKUP($B410,'3.ข้อมูลงบทดลองปัจจุบัน'!$A$5:$CL$846,68,0),2)</f>
        <v>0</v>
      </c>
      <c r="BR410" s="32">
        <f>ROUND(VLOOKUP($B410,'3.ข้อมูลงบทดลองปัจจุบัน'!$A$5:$CL$846,69,0),2)</f>
        <v>0</v>
      </c>
      <c r="BS410" s="32">
        <f>ROUND(VLOOKUP($B410,'3.ข้อมูลงบทดลองปัจจุบัน'!$A$5:$CL$846,70,0),2)</f>
        <v>0</v>
      </c>
      <c r="BT410" s="32">
        <f>ROUND(VLOOKUP($B410,'3.ข้อมูลงบทดลองปัจจุบัน'!$A$5:$CL$846,71,0),2)</f>
        <v>0</v>
      </c>
      <c r="BU410" s="32">
        <f>ROUND(VLOOKUP($B410,'3.ข้อมูลงบทดลองปัจจุบัน'!$A$5:$CL$846,72,0),2)</f>
        <v>0</v>
      </c>
      <c r="BV410" s="32">
        <f>ROUND(VLOOKUP($B410,'3.ข้อมูลงบทดลองปัจจุบัน'!$A$5:$CL$846,73,0),2)</f>
        <v>0</v>
      </c>
      <c r="BW410" s="32">
        <f>ROUND(VLOOKUP($B410,'3.ข้อมูลงบทดลองปัจจุบัน'!$A$5:$CL$846,74,0),2)</f>
        <v>0</v>
      </c>
      <c r="BX410" s="32">
        <f>ROUND(VLOOKUP($B410,'3.ข้อมูลงบทดลองปัจจุบัน'!$A$5:$CL$846,75,0),2)</f>
        <v>0</v>
      </c>
      <c r="BY410" s="32">
        <f>ROUND(VLOOKUP($B410,'3.ข้อมูลงบทดลองปัจจุบัน'!$A$5:$CL$846,76,0),2)</f>
        <v>0</v>
      </c>
      <c r="BZ410" s="32">
        <f>ROUND(VLOOKUP($B410,'3.ข้อมูลงบทดลองปัจจุบัน'!$A$5:$CL$846,77,0),2)</f>
        <v>0</v>
      </c>
      <c r="CA410" s="32">
        <f>ROUND(VLOOKUP($B410,'3.ข้อมูลงบทดลองปัจจุบัน'!$A$5:$CL$846,78,0),2)</f>
        <v>0</v>
      </c>
      <c r="CB410" s="32">
        <f>ROUND(VLOOKUP($B410,'3.ข้อมูลงบทดลองปัจจุบัน'!$A$5:$CL$846,79,0),2)</f>
        <v>0</v>
      </c>
      <c r="CC410" s="32">
        <f>ROUND(VLOOKUP($B410,'3.ข้อมูลงบทดลองปัจจุบัน'!$A$5:$CL$846,80,0),2)</f>
        <v>0</v>
      </c>
      <c r="CD410" s="32">
        <f>ROUND(VLOOKUP($B410,'3.ข้อมูลงบทดลองปัจจุบัน'!$A$5:$CL$846,81,0),2)</f>
        <v>0</v>
      </c>
      <c r="CE410" s="32">
        <f>ROUND(VLOOKUP($B410,'3.ข้อมูลงบทดลองปัจจุบัน'!$A$5:$CL$846,82,0),2)</f>
        <v>2</v>
      </c>
      <c r="CF410" s="32">
        <f>ROUND(VLOOKUP($B410,'3.ข้อมูลงบทดลองปัจจุบัน'!$A$5:$CL$846,83,0),2)</f>
        <v>3</v>
      </c>
      <c r="CG410" s="32">
        <f>ROUND(VLOOKUP($B410,'3.ข้อมูลงบทดลองปัจจุบัน'!$A$5:$CL$846,84,0),2)</f>
        <v>0</v>
      </c>
      <c r="CH410" s="32">
        <f>ROUND(VLOOKUP($B410,'3.ข้อมูลงบทดลองปัจจุบัน'!$A$5:$CL$846,85,0),2)</f>
        <v>0</v>
      </c>
      <c r="CI410" s="32">
        <f>ROUND(VLOOKUP($B410,'3.ข้อมูลงบทดลองปัจจุบัน'!$A$5:$CL$846,86,0),2)</f>
        <v>0</v>
      </c>
      <c r="CJ410" s="32">
        <f>ROUND(VLOOKUP($B410,'3.ข้อมูลงบทดลองปัจจุบัน'!$A$5:$CL$846,87,0),2)</f>
        <v>2</v>
      </c>
      <c r="CK410" s="32">
        <f>ROUND(VLOOKUP($B410,'3.ข้อมูลงบทดลองปัจจุบัน'!$A$5:$CL$846,88,0),2)</f>
        <v>0</v>
      </c>
      <c r="CL410" s="32">
        <f>ROUND(VLOOKUP($B410,'3.ข้อมูลงบทดลองปัจจุบัน'!$A$5:$CL$846,89,0),2)</f>
        <v>0</v>
      </c>
      <c r="CM410" s="32">
        <f>ROUND(VLOOKUP($B410,'3.ข้อมูลงบทดลองปัจจุบัน'!$A$5:$CL$846,90,0),2)</f>
        <v>0</v>
      </c>
    </row>
    <row r="411" spans="1:91" x14ac:dyDescent="0.7">
      <c r="A411" s="118" t="s">
        <v>2332</v>
      </c>
      <c r="B411" s="101" t="s">
        <v>2160</v>
      </c>
      <c r="C411" s="100" t="s">
        <v>848</v>
      </c>
      <c r="D411" s="32">
        <f>ROUND(VLOOKUP($B411,'3.ข้อมูลงบทดลองปัจจุบัน'!$A$5:$CL$846,3,0),2)</f>
        <v>0</v>
      </c>
      <c r="E411" s="32">
        <f>ROUND(VLOOKUP($B411,'3.ข้อมูลงบทดลองปัจจุบัน'!$A$5:$CL$846,4,0),2)</f>
        <v>0</v>
      </c>
      <c r="F411" s="32">
        <f>ROUND(VLOOKUP($B411,'3.ข้อมูลงบทดลองปัจจุบัน'!$A$5:$CL$846,5,0),2)</f>
        <v>0</v>
      </c>
      <c r="G411" s="32">
        <f>ROUND(VLOOKUP($B411,'3.ข้อมูลงบทดลองปัจจุบัน'!$A$5:$CL$846,6,0),2)</f>
        <v>0</v>
      </c>
      <c r="H411" s="32">
        <f>ROUND(VLOOKUP($B411,'3.ข้อมูลงบทดลองปัจจุบัน'!$A$5:$CL$846,7,0),2)</f>
        <v>0</v>
      </c>
      <c r="I411" s="32">
        <f>ROUND(VLOOKUP($B411,'3.ข้อมูลงบทดลองปัจจุบัน'!$A$5:$CL$846,8,0),2)</f>
        <v>0</v>
      </c>
      <c r="J411" s="32">
        <f>ROUND(VLOOKUP($B411,'3.ข้อมูลงบทดลองปัจจุบัน'!$A$5:$CL$846,9,0),2)</f>
        <v>0</v>
      </c>
      <c r="K411" s="32">
        <f>ROUND(VLOOKUP($B411,'3.ข้อมูลงบทดลองปัจจุบัน'!$A$5:$CL$846,10,0),2)</f>
        <v>0</v>
      </c>
      <c r="L411" s="32">
        <f>ROUND(VLOOKUP($B411,'3.ข้อมูลงบทดลองปัจจุบัน'!$A$5:$CL$846,11,0),2)</f>
        <v>0</v>
      </c>
      <c r="M411" s="32">
        <f>ROUND(VLOOKUP($B411,'3.ข้อมูลงบทดลองปัจจุบัน'!$A$5:$CL$846,12,0),2)</f>
        <v>0</v>
      </c>
      <c r="N411" s="32">
        <f>ROUND(VLOOKUP($B411,'3.ข้อมูลงบทดลองปัจจุบัน'!$A$5:$CL$846,13,0),2)</f>
        <v>0</v>
      </c>
      <c r="O411" s="32">
        <f>ROUND(VLOOKUP($B411,'3.ข้อมูลงบทดลองปัจจุบัน'!$A$5:$CL$846,14,0),2)</f>
        <v>0</v>
      </c>
      <c r="P411" s="32">
        <f>ROUND(VLOOKUP($B411,'3.ข้อมูลงบทดลองปัจจุบัน'!$A$5:$CL$846,15,0),2)</f>
        <v>0</v>
      </c>
      <c r="Q411" s="32">
        <f>ROUND(VLOOKUP($B411,'3.ข้อมูลงบทดลองปัจจุบัน'!$A$5:$CL$846,16,0),2)</f>
        <v>0</v>
      </c>
      <c r="R411" s="32">
        <f>ROUND(VLOOKUP($B411,'3.ข้อมูลงบทดลองปัจจุบัน'!$A$5:$CL$846,17,0),2)</f>
        <v>0</v>
      </c>
      <c r="S411" s="32">
        <f>ROUND(VLOOKUP($B411,'3.ข้อมูลงบทดลองปัจจุบัน'!$A$5:$CL$846,18,0),2)</f>
        <v>0</v>
      </c>
      <c r="T411" s="32">
        <f>ROUND(VLOOKUP($B411,'3.ข้อมูลงบทดลองปัจจุบัน'!$A$5:$CL$846,19,0),2)</f>
        <v>0</v>
      </c>
      <c r="U411" s="32">
        <f>ROUND(VLOOKUP($B411,'3.ข้อมูลงบทดลองปัจจุบัน'!$A$5:$CL$846,20,0),2)</f>
        <v>0</v>
      </c>
      <c r="V411" s="32">
        <f>ROUND(VLOOKUP($B411,'3.ข้อมูลงบทดลองปัจจุบัน'!$A$5:$CL$846,21,0),2)</f>
        <v>0</v>
      </c>
      <c r="W411" s="32">
        <f>ROUND(VLOOKUP($B411,'3.ข้อมูลงบทดลองปัจจุบัน'!$A$5:$CL$846,22,0),2)</f>
        <v>0</v>
      </c>
      <c r="X411" s="32">
        <f>ROUND(VLOOKUP($B411,'3.ข้อมูลงบทดลองปัจจุบัน'!$A$5:$CL$846,23,0),2)</f>
        <v>0</v>
      </c>
      <c r="Y411" s="32">
        <f>ROUND(VLOOKUP($B411,'3.ข้อมูลงบทดลองปัจจุบัน'!$A$5:$CL$846,24,0),2)</f>
        <v>0</v>
      </c>
      <c r="Z411" s="32">
        <f>ROUND(VLOOKUP($B411,'3.ข้อมูลงบทดลองปัจจุบัน'!$A$5:$CL$846,25,0),2)</f>
        <v>0</v>
      </c>
      <c r="AA411" s="32">
        <f>ROUND(VLOOKUP($B411,'3.ข้อมูลงบทดลองปัจจุบัน'!$A$5:$CL$846,26,0),2)</f>
        <v>0</v>
      </c>
      <c r="AB411" s="32">
        <f>ROUND(VLOOKUP($B411,'3.ข้อมูลงบทดลองปัจจุบัน'!$A$5:$CL$846,27,0),2)</f>
        <v>0</v>
      </c>
      <c r="AC411" s="32">
        <f>ROUND(VLOOKUP($B411,'3.ข้อมูลงบทดลองปัจจุบัน'!$A$5:$CL$846,28,0),2)</f>
        <v>0</v>
      </c>
      <c r="AD411" s="32">
        <f>ROUND(VLOOKUP($B411,'3.ข้อมูลงบทดลองปัจจุบัน'!$A$5:$CL$846,29,0),2)</f>
        <v>0</v>
      </c>
      <c r="AE411" s="32">
        <f>ROUND(VLOOKUP($B411,'3.ข้อมูลงบทดลองปัจจุบัน'!$A$5:$CL$846,30,0),2)</f>
        <v>0</v>
      </c>
      <c r="AF411" s="32">
        <f>ROUND(VLOOKUP($B411,'3.ข้อมูลงบทดลองปัจจุบัน'!$A$5:$CL$846,31,0),2)</f>
        <v>0</v>
      </c>
      <c r="AG411" s="32">
        <f>ROUND(VLOOKUP($B411,'3.ข้อมูลงบทดลองปัจจุบัน'!$A$5:$CL$846,32,0),2)</f>
        <v>0</v>
      </c>
      <c r="AH411" s="32">
        <f>ROUND(VLOOKUP($B411,'3.ข้อมูลงบทดลองปัจจุบัน'!$A$5:$CL$846,33,0),2)</f>
        <v>0</v>
      </c>
      <c r="AI411" s="32">
        <f>ROUND(VLOOKUP($B411,'3.ข้อมูลงบทดลองปัจจุบัน'!$A$5:$CL$846,34,0),2)</f>
        <v>0</v>
      </c>
      <c r="AJ411" s="32">
        <f>ROUND(VLOOKUP($B411,'3.ข้อมูลงบทดลองปัจจุบัน'!$A$5:$CL$846,35,0),2)</f>
        <v>0</v>
      </c>
      <c r="AK411" s="32">
        <f>ROUND(VLOOKUP($B411,'3.ข้อมูลงบทดลองปัจจุบัน'!$A$5:$CL$846,36,0),2)</f>
        <v>0</v>
      </c>
      <c r="AL411" s="32">
        <f>ROUND(VLOOKUP($B411,'3.ข้อมูลงบทดลองปัจจุบัน'!$A$5:$CL$846,37,0),2)</f>
        <v>0</v>
      </c>
      <c r="AM411" s="32">
        <f>ROUND(VLOOKUP($B411,'3.ข้อมูลงบทดลองปัจจุบัน'!$A$5:$CL$846,38,0),2)</f>
        <v>0</v>
      </c>
      <c r="AN411" s="32">
        <f>ROUND(VLOOKUP($B411,'3.ข้อมูลงบทดลองปัจจุบัน'!$A$5:$CL$846,39,0),2)</f>
        <v>0</v>
      </c>
      <c r="AO411" s="32">
        <f>ROUND(VLOOKUP($B411,'3.ข้อมูลงบทดลองปัจจุบัน'!$A$5:$CL$846,40,0),2)</f>
        <v>0</v>
      </c>
      <c r="AP411" s="32">
        <f>ROUND(VLOOKUP($B411,'3.ข้อมูลงบทดลองปัจจุบัน'!$A$5:$CL$846,41,0),2)</f>
        <v>0</v>
      </c>
      <c r="AQ411" s="32">
        <f>ROUND(VLOOKUP($B411,'3.ข้อมูลงบทดลองปัจจุบัน'!$A$5:$CL$846,42,0),2)</f>
        <v>0</v>
      </c>
      <c r="AR411" s="32">
        <f>ROUND(VLOOKUP($B411,'3.ข้อมูลงบทดลองปัจจุบัน'!$A$5:$CL$846,43,0),2)</f>
        <v>0</v>
      </c>
      <c r="AS411" s="32">
        <f>ROUND(VLOOKUP($B411,'3.ข้อมูลงบทดลองปัจจุบัน'!$A$5:$CL$846,44,0),2)</f>
        <v>0</v>
      </c>
      <c r="AT411" s="32">
        <f>ROUND(VLOOKUP($B411,'3.ข้อมูลงบทดลองปัจจุบัน'!$A$5:$CL$846,45,0),2)</f>
        <v>0</v>
      </c>
      <c r="AU411" s="32">
        <f>ROUND(VLOOKUP($B411,'3.ข้อมูลงบทดลองปัจจุบัน'!$A$5:$CL$846,46,0),2)</f>
        <v>0</v>
      </c>
      <c r="AV411" s="32">
        <f>ROUND(VLOOKUP($B411,'3.ข้อมูลงบทดลองปัจจุบัน'!$A$5:$CL$846,47,0),2)</f>
        <v>0</v>
      </c>
      <c r="AW411" s="32">
        <f>ROUND(VLOOKUP($B411,'3.ข้อมูลงบทดลองปัจจุบัน'!$A$5:$CL$846,48,0),2)</f>
        <v>0</v>
      </c>
      <c r="AX411" s="32">
        <f>ROUND(VLOOKUP($B411,'3.ข้อมูลงบทดลองปัจจุบัน'!$A$5:$CL$846,49,0),2)</f>
        <v>0</v>
      </c>
      <c r="AY411" s="32">
        <f>ROUND(VLOOKUP($B411,'3.ข้อมูลงบทดลองปัจจุบัน'!$A$5:$CL$846,50,0),2)</f>
        <v>0</v>
      </c>
      <c r="AZ411" s="32">
        <f>ROUND(VLOOKUP($B411,'3.ข้อมูลงบทดลองปัจจุบัน'!$A$5:$CL$846,51,0),2)</f>
        <v>0</v>
      </c>
      <c r="BA411" s="32">
        <f>ROUND(VLOOKUP($B411,'3.ข้อมูลงบทดลองปัจจุบัน'!$A$5:$CL$846,52,0),2)</f>
        <v>0</v>
      </c>
      <c r="BB411" s="32">
        <f>ROUND(VLOOKUP($B411,'3.ข้อมูลงบทดลองปัจจุบัน'!$A$5:$CL$846,53,0),2)</f>
        <v>0</v>
      </c>
      <c r="BC411" s="32">
        <f>ROUND(VLOOKUP($B411,'3.ข้อมูลงบทดลองปัจจุบัน'!$A$5:$CL$846,54,0),2)</f>
        <v>0</v>
      </c>
      <c r="BD411" s="32">
        <f>ROUND(VLOOKUP($B411,'3.ข้อมูลงบทดลองปัจจุบัน'!$A$5:$CL$846,55,0),2)</f>
        <v>0</v>
      </c>
      <c r="BE411" s="32">
        <f>ROUND(VLOOKUP($B411,'3.ข้อมูลงบทดลองปัจจุบัน'!$A$5:$CL$846,56,0),2)</f>
        <v>0</v>
      </c>
      <c r="BF411" s="32">
        <f>ROUND(VLOOKUP($B411,'3.ข้อมูลงบทดลองปัจจุบัน'!$A$5:$CL$846,57,0),2)</f>
        <v>0</v>
      </c>
      <c r="BG411" s="32">
        <f>ROUND(VLOOKUP($B411,'3.ข้อมูลงบทดลองปัจจุบัน'!$A$5:$CL$846,58,0),2)</f>
        <v>0</v>
      </c>
      <c r="BH411" s="32">
        <f>ROUND(VLOOKUP($B411,'3.ข้อมูลงบทดลองปัจจุบัน'!$A$5:$CL$846,59,0),2)</f>
        <v>0</v>
      </c>
      <c r="BI411" s="32">
        <f>ROUND(VLOOKUP($B411,'3.ข้อมูลงบทดลองปัจจุบัน'!$A$5:$CL$846,60,0),2)</f>
        <v>0</v>
      </c>
      <c r="BJ411" s="32">
        <f>ROUND(VLOOKUP($B411,'3.ข้อมูลงบทดลองปัจจุบัน'!$A$5:$CL$846,61,0),2)</f>
        <v>0</v>
      </c>
      <c r="BK411" s="32">
        <f>ROUND(VLOOKUP($B411,'3.ข้อมูลงบทดลองปัจจุบัน'!$A$5:$CL$846,62,0),2)</f>
        <v>0</v>
      </c>
      <c r="BL411" s="32">
        <f>ROUND(VLOOKUP($B411,'3.ข้อมูลงบทดลองปัจจุบัน'!$A$5:$CL$846,63,0),2)</f>
        <v>0</v>
      </c>
      <c r="BM411" s="32">
        <f>ROUND(VLOOKUP($B411,'3.ข้อมูลงบทดลองปัจจุบัน'!$A$5:$CL$846,64,0),2)</f>
        <v>0</v>
      </c>
      <c r="BN411" s="32">
        <f>ROUND(VLOOKUP($B411,'3.ข้อมูลงบทดลองปัจจุบัน'!$A$5:$CL$846,65,0),2)</f>
        <v>0</v>
      </c>
      <c r="BO411" s="32">
        <f>ROUND(VLOOKUP($B411,'3.ข้อมูลงบทดลองปัจจุบัน'!$A$5:$CL$846,66,0),2)</f>
        <v>0</v>
      </c>
      <c r="BP411" s="32">
        <f>ROUND(VLOOKUP($B411,'3.ข้อมูลงบทดลองปัจจุบัน'!$A$5:$CL$846,67,0),2)</f>
        <v>0</v>
      </c>
      <c r="BQ411" s="32">
        <f>ROUND(VLOOKUP($B411,'3.ข้อมูลงบทดลองปัจจุบัน'!$A$5:$CL$846,68,0),2)</f>
        <v>0</v>
      </c>
      <c r="BR411" s="32">
        <f>ROUND(VLOOKUP($B411,'3.ข้อมูลงบทดลองปัจจุบัน'!$A$5:$CL$846,69,0),2)</f>
        <v>0</v>
      </c>
      <c r="BS411" s="32">
        <f>ROUND(VLOOKUP($B411,'3.ข้อมูลงบทดลองปัจจุบัน'!$A$5:$CL$846,70,0),2)</f>
        <v>0</v>
      </c>
      <c r="BT411" s="32">
        <f>ROUND(VLOOKUP($B411,'3.ข้อมูลงบทดลองปัจจุบัน'!$A$5:$CL$846,71,0),2)</f>
        <v>0</v>
      </c>
      <c r="BU411" s="32">
        <f>ROUND(VLOOKUP($B411,'3.ข้อมูลงบทดลองปัจจุบัน'!$A$5:$CL$846,72,0),2)</f>
        <v>0</v>
      </c>
      <c r="BV411" s="32">
        <f>ROUND(VLOOKUP($B411,'3.ข้อมูลงบทดลองปัจจุบัน'!$A$5:$CL$846,73,0),2)</f>
        <v>0</v>
      </c>
      <c r="BW411" s="32">
        <f>ROUND(VLOOKUP($B411,'3.ข้อมูลงบทดลองปัจจุบัน'!$A$5:$CL$846,74,0),2)</f>
        <v>0</v>
      </c>
      <c r="BX411" s="32">
        <f>ROUND(VLOOKUP($B411,'3.ข้อมูลงบทดลองปัจจุบัน'!$A$5:$CL$846,75,0),2)</f>
        <v>1</v>
      </c>
      <c r="BY411" s="32">
        <f>ROUND(VLOOKUP($B411,'3.ข้อมูลงบทดลองปัจจุบัน'!$A$5:$CL$846,76,0),2)</f>
        <v>0</v>
      </c>
      <c r="BZ411" s="32">
        <f>ROUND(VLOOKUP($B411,'3.ข้อมูลงบทดลองปัจจุบัน'!$A$5:$CL$846,77,0),2)</f>
        <v>0</v>
      </c>
      <c r="CA411" s="32">
        <f>ROUND(VLOOKUP($B411,'3.ข้อมูลงบทดลองปัจจุบัน'!$A$5:$CL$846,78,0),2)</f>
        <v>0</v>
      </c>
      <c r="CB411" s="32">
        <f>ROUND(VLOOKUP($B411,'3.ข้อมูลงบทดลองปัจจุบัน'!$A$5:$CL$846,79,0),2)</f>
        <v>0</v>
      </c>
      <c r="CC411" s="32">
        <f>ROUND(VLOOKUP($B411,'3.ข้อมูลงบทดลองปัจจุบัน'!$A$5:$CL$846,80,0),2)</f>
        <v>0</v>
      </c>
      <c r="CD411" s="32">
        <f>ROUND(VLOOKUP($B411,'3.ข้อมูลงบทดลองปัจจุบัน'!$A$5:$CL$846,81,0),2)</f>
        <v>0</v>
      </c>
      <c r="CE411" s="32">
        <f>ROUND(VLOOKUP($B411,'3.ข้อมูลงบทดลองปัจจุบัน'!$A$5:$CL$846,82,0),2)</f>
        <v>0</v>
      </c>
      <c r="CF411" s="32">
        <f>ROUND(VLOOKUP($B411,'3.ข้อมูลงบทดลองปัจจุบัน'!$A$5:$CL$846,83,0),2)</f>
        <v>0</v>
      </c>
      <c r="CG411" s="32">
        <f>ROUND(VLOOKUP($B411,'3.ข้อมูลงบทดลองปัจจุบัน'!$A$5:$CL$846,84,0),2)</f>
        <v>0</v>
      </c>
      <c r="CH411" s="32">
        <f>ROUND(VLOOKUP($B411,'3.ข้อมูลงบทดลองปัจจุบัน'!$A$5:$CL$846,85,0),2)</f>
        <v>0</v>
      </c>
      <c r="CI411" s="32">
        <f>ROUND(VLOOKUP($B411,'3.ข้อมูลงบทดลองปัจจุบัน'!$A$5:$CL$846,86,0),2)</f>
        <v>0</v>
      </c>
      <c r="CJ411" s="32">
        <f>ROUND(VLOOKUP($B411,'3.ข้อมูลงบทดลองปัจจุบัน'!$A$5:$CL$846,87,0),2)</f>
        <v>0</v>
      </c>
      <c r="CK411" s="32">
        <f>ROUND(VLOOKUP($B411,'3.ข้อมูลงบทดลองปัจจุบัน'!$A$5:$CL$846,88,0),2)</f>
        <v>0</v>
      </c>
      <c r="CL411" s="32">
        <f>ROUND(VLOOKUP($B411,'3.ข้อมูลงบทดลองปัจจุบัน'!$A$5:$CL$846,89,0),2)</f>
        <v>0</v>
      </c>
      <c r="CM411" s="32">
        <f>ROUND(VLOOKUP($B411,'3.ข้อมูลงบทดลองปัจจุบัน'!$A$5:$CL$846,90,0),2)</f>
        <v>0</v>
      </c>
    </row>
    <row r="412" spans="1:91" x14ac:dyDescent="0.7">
      <c r="A412" s="118" t="s">
        <v>2332</v>
      </c>
      <c r="B412" s="101" t="s">
        <v>2162</v>
      </c>
      <c r="C412" s="100" t="s">
        <v>849</v>
      </c>
      <c r="D412" s="32">
        <f>ROUND(VLOOKUP($B412,'3.ข้อมูลงบทดลองปัจจุบัน'!$A$5:$CL$846,3,0),2)</f>
        <v>0</v>
      </c>
      <c r="E412" s="32">
        <f>ROUND(VLOOKUP($B412,'3.ข้อมูลงบทดลองปัจจุบัน'!$A$5:$CL$846,4,0),2)</f>
        <v>0</v>
      </c>
      <c r="F412" s="32">
        <f>ROUND(VLOOKUP($B412,'3.ข้อมูลงบทดลองปัจจุบัน'!$A$5:$CL$846,5,0),2)</f>
        <v>0</v>
      </c>
      <c r="G412" s="32">
        <f>ROUND(VLOOKUP($B412,'3.ข้อมูลงบทดลองปัจจุบัน'!$A$5:$CL$846,6,0),2)</f>
        <v>0</v>
      </c>
      <c r="H412" s="32">
        <f>ROUND(VLOOKUP($B412,'3.ข้อมูลงบทดลองปัจจุบัน'!$A$5:$CL$846,7,0),2)</f>
        <v>0</v>
      </c>
      <c r="I412" s="32">
        <f>ROUND(VLOOKUP($B412,'3.ข้อมูลงบทดลองปัจจุบัน'!$A$5:$CL$846,8,0),2)</f>
        <v>0</v>
      </c>
      <c r="J412" s="32">
        <f>ROUND(VLOOKUP($B412,'3.ข้อมูลงบทดลองปัจจุบัน'!$A$5:$CL$846,9,0),2)</f>
        <v>0</v>
      </c>
      <c r="K412" s="32">
        <f>ROUND(VLOOKUP($B412,'3.ข้อมูลงบทดลองปัจจุบัน'!$A$5:$CL$846,10,0),2)</f>
        <v>0</v>
      </c>
      <c r="L412" s="32">
        <f>ROUND(VLOOKUP($B412,'3.ข้อมูลงบทดลองปัจจุบัน'!$A$5:$CL$846,11,0),2)</f>
        <v>0</v>
      </c>
      <c r="M412" s="32">
        <f>ROUND(VLOOKUP($B412,'3.ข้อมูลงบทดลองปัจจุบัน'!$A$5:$CL$846,12,0),2)</f>
        <v>3</v>
      </c>
      <c r="N412" s="32">
        <f>ROUND(VLOOKUP($B412,'3.ข้อมูลงบทดลองปัจจุบัน'!$A$5:$CL$846,13,0),2)</f>
        <v>0</v>
      </c>
      <c r="O412" s="32">
        <f>ROUND(VLOOKUP($B412,'3.ข้อมูลงบทดลองปัจจุบัน'!$A$5:$CL$846,14,0),2)</f>
        <v>0</v>
      </c>
      <c r="P412" s="32">
        <f>ROUND(VLOOKUP($B412,'3.ข้อมูลงบทดลองปัจจุบัน'!$A$5:$CL$846,15,0),2)</f>
        <v>13</v>
      </c>
      <c r="Q412" s="32">
        <f>ROUND(VLOOKUP($B412,'3.ข้อมูลงบทดลองปัจจุบัน'!$A$5:$CL$846,16,0),2)</f>
        <v>0</v>
      </c>
      <c r="R412" s="32">
        <f>ROUND(VLOOKUP($B412,'3.ข้อมูลงบทดลองปัจจุบัน'!$A$5:$CL$846,17,0),2)</f>
        <v>0</v>
      </c>
      <c r="S412" s="32">
        <f>ROUND(VLOOKUP($B412,'3.ข้อมูลงบทดลองปัจจุบัน'!$A$5:$CL$846,18,0),2)</f>
        <v>0</v>
      </c>
      <c r="T412" s="32">
        <f>ROUND(VLOOKUP($B412,'3.ข้อมูลงบทดลองปัจจุบัน'!$A$5:$CL$846,19,0),2)</f>
        <v>4</v>
      </c>
      <c r="U412" s="32">
        <f>ROUND(VLOOKUP($B412,'3.ข้อมูลงบทดลองปัจจุบัน'!$A$5:$CL$846,20,0),2)</f>
        <v>0</v>
      </c>
      <c r="V412" s="32">
        <f>ROUND(VLOOKUP($B412,'3.ข้อมูลงบทดลองปัจจุบัน'!$A$5:$CL$846,21,0),2)</f>
        <v>0</v>
      </c>
      <c r="W412" s="32">
        <f>ROUND(VLOOKUP($B412,'3.ข้อมูลงบทดลองปัจจุบัน'!$A$5:$CL$846,22,0),2)</f>
        <v>0</v>
      </c>
      <c r="X412" s="32">
        <f>ROUND(VLOOKUP($B412,'3.ข้อมูลงบทดลองปัจจุบัน'!$A$5:$CL$846,23,0),2)</f>
        <v>13</v>
      </c>
      <c r="Y412" s="32">
        <f>ROUND(VLOOKUP($B412,'3.ข้อมูลงบทดลองปัจจุบัน'!$A$5:$CL$846,24,0),2)</f>
        <v>131</v>
      </c>
      <c r="Z412" s="32">
        <f>ROUND(VLOOKUP($B412,'3.ข้อมูลงบทดลองปัจจุบัน'!$A$5:$CL$846,25,0),2)</f>
        <v>0</v>
      </c>
      <c r="AA412" s="32">
        <f>ROUND(VLOOKUP($B412,'3.ข้อมูลงบทดลองปัจจุบัน'!$A$5:$CL$846,26,0),2)</f>
        <v>0</v>
      </c>
      <c r="AB412" s="32">
        <f>ROUND(VLOOKUP($B412,'3.ข้อมูลงบทดลองปัจจุบัน'!$A$5:$CL$846,27,0),2)</f>
        <v>0</v>
      </c>
      <c r="AC412" s="32">
        <f>ROUND(VLOOKUP($B412,'3.ข้อมูลงบทดลองปัจจุบัน'!$A$5:$CL$846,28,0),2)</f>
        <v>0</v>
      </c>
      <c r="AD412" s="32">
        <f>ROUND(VLOOKUP($B412,'3.ข้อมูลงบทดลองปัจจุบัน'!$A$5:$CL$846,29,0),2)</f>
        <v>0</v>
      </c>
      <c r="AE412" s="32">
        <f>ROUND(VLOOKUP($B412,'3.ข้อมูลงบทดลองปัจจุบัน'!$A$5:$CL$846,30,0),2)</f>
        <v>12</v>
      </c>
      <c r="AF412" s="32">
        <f>ROUND(VLOOKUP($B412,'3.ข้อมูลงบทดลองปัจจุบัน'!$A$5:$CL$846,31,0),2)</f>
        <v>0</v>
      </c>
      <c r="AG412" s="32">
        <f>ROUND(VLOOKUP($B412,'3.ข้อมูลงบทดลองปัจจุบัน'!$A$5:$CL$846,32,0),2)</f>
        <v>0</v>
      </c>
      <c r="AH412" s="32">
        <f>ROUND(VLOOKUP($B412,'3.ข้อมูลงบทดลองปัจจุบัน'!$A$5:$CL$846,33,0),2)</f>
        <v>0</v>
      </c>
      <c r="AI412" s="32">
        <f>ROUND(VLOOKUP($B412,'3.ข้อมูลงบทดลองปัจจุบัน'!$A$5:$CL$846,34,0),2)</f>
        <v>4</v>
      </c>
      <c r="AJ412" s="32">
        <f>ROUND(VLOOKUP($B412,'3.ข้อมูลงบทดลองปัจจุบัน'!$A$5:$CL$846,35,0),2)</f>
        <v>0</v>
      </c>
      <c r="AK412" s="32">
        <f>ROUND(VLOOKUP($B412,'3.ข้อมูลงบทดลองปัจจุบัน'!$A$5:$CL$846,36,0),2)</f>
        <v>0</v>
      </c>
      <c r="AL412" s="32">
        <f>ROUND(VLOOKUP($B412,'3.ข้อมูลงบทดลองปัจจุบัน'!$A$5:$CL$846,37,0),2)</f>
        <v>0</v>
      </c>
      <c r="AM412" s="32">
        <f>ROUND(VLOOKUP($B412,'3.ข้อมูลงบทดลองปัจจุบัน'!$A$5:$CL$846,38,0),2)</f>
        <v>0</v>
      </c>
      <c r="AN412" s="32">
        <f>ROUND(VLOOKUP($B412,'3.ข้อมูลงบทดลองปัจจุบัน'!$A$5:$CL$846,39,0),2)</f>
        <v>0</v>
      </c>
      <c r="AO412" s="32">
        <f>ROUND(VLOOKUP($B412,'3.ข้อมูลงบทดลองปัจจุบัน'!$A$5:$CL$846,40,0),2)</f>
        <v>0</v>
      </c>
      <c r="AP412" s="32">
        <f>ROUND(VLOOKUP($B412,'3.ข้อมูลงบทดลองปัจจุบัน'!$A$5:$CL$846,41,0),2)</f>
        <v>0</v>
      </c>
      <c r="AQ412" s="32">
        <f>ROUND(VLOOKUP($B412,'3.ข้อมูลงบทดลองปัจจุบัน'!$A$5:$CL$846,42,0),2)</f>
        <v>0</v>
      </c>
      <c r="AR412" s="32">
        <f>ROUND(VLOOKUP($B412,'3.ข้อมูลงบทดลองปัจจุบัน'!$A$5:$CL$846,43,0),2)</f>
        <v>4</v>
      </c>
      <c r="AS412" s="32">
        <f>ROUND(VLOOKUP($B412,'3.ข้อมูลงบทดลองปัจจุบัน'!$A$5:$CL$846,44,0),2)</f>
        <v>0</v>
      </c>
      <c r="AT412" s="32">
        <f>ROUND(VLOOKUP($B412,'3.ข้อมูลงบทดลองปัจจุบัน'!$A$5:$CL$846,45,0),2)</f>
        <v>0</v>
      </c>
      <c r="AU412" s="32">
        <f>ROUND(VLOOKUP($B412,'3.ข้อมูลงบทดลองปัจจุบัน'!$A$5:$CL$846,46,0),2)</f>
        <v>0</v>
      </c>
      <c r="AV412" s="32">
        <f>ROUND(VLOOKUP($B412,'3.ข้อมูลงบทดลองปัจจุบัน'!$A$5:$CL$846,47,0),2)</f>
        <v>0</v>
      </c>
      <c r="AW412" s="32">
        <f>ROUND(VLOOKUP($B412,'3.ข้อมูลงบทดลองปัจจุบัน'!$A$5:$CL$846,48,0),2)</f>
        <v>3</v>
      </c>
      <c r="AX412" s="32">
        <f>ROUND(VLOOKUP($B412,'3.ข้อมูลงบทดลองปัจจุบัน'!$A$5:$CL$846,49,0),2)</f>
        <v>0</v>
      </c>
      <c r="AY412" s="32">
        <f>ROUND(VLOOKUP($B412,'3.ข้อมูลงบทดลองปัจจุบัน'!$A$5:$CL$846,50,0),2)</f>
        <v>0</v>
      </c>
      <c r="AZ412" s="32">
        <f>ROUND(VLOOKUP($B412,'3.ข้อมูลงบทดลองปัจจุบัน'!$A$5:$CL$846,51,0),2)</f>
        <v>0</v>
      </c>
      <c r="BA412" s="32">
        <f>ROUND(VLOOKUP($B412,'3.ข้อมูลงบทดลองปัจจุบัน'!$A$5:$CL$846,52,0),2)</f>
        <v>4716.3999999999996</v>
      </c>
      <c r="BB412" s="32">
        <f>ROUND(VLOOKUP($B412,'3.ข้อมูลงบทดลองปัจจุบัน'!$A$5:$CL$846,53,0),2)</f>
        <v>11</v>
      </c>
      <c r="BC412" s="32">
        <f>ROUND(VLOOKUP($B412,'3.ข้อมูลงบทดลองปัจจุบัน'!$A$5:$CL$846,54,0),2)</f>
        <v>0</v>
      </c>
      <c r="BD412" s="32">
        <f>ROUND(VLOOKUP($B412,'3.ข้อมูลงบทดลองปัจจุบัน'!$A$5:$CL$846,55,0),2)</f>
        <v>0</v>
      </c>
      <c r="BE412" s="32">
        <f>ROUND(VLOOKUP($B412,'3.ข้อมูลงบทดลองปัจจุบัน'!$A$5:$CL$846,56,0),2)</f>
        <v>0</v>
      </c>
      <c r="BF412" s="32">
        <f>ROUND(VLOOKUP($B412,'3.ข้อมูลงบทดลองปัจจุบัน'!$A$5:$CL$846,57,0),2)</f>
        <v>0</v>
      </c>
      <c r="BG412" s="32">
        <f>ROUND(VLOOKUP($B412,'3.ข้อมูลงบทดลองปัจจุบัน'!$A$5:$CL$846,58,0),2)</f>
        <v>0</v>
      </c>
      <c r="BH412" s="32">
        <f>ROUND(VLOOKUP($B412,'3.ข้อมูลงบทดลองปัจจุบัน'!$A$5:$CL$846,59,0),2)</f>
        <v>0</v>
      </c>
      <c r="BI412" s="32">
        <f>ROUND(VLOOKUP($B412,'3.ข้อมูลงบทดลองปัจจุบัน'!$A$5:$CL$846,60,0),2)</f>
        <v>0</v>
      </c>
      <c r="BJ412" s="32">
        <f>ROUND(VLOOKUP($B412,'3.ข้อมูลงบทดลองปัจจุบัน'!$A$5:$CL$846,61,0),2)</f>
        <v>0</v>
      </c>
      <c r="BK412" s="32">
        <f>ROUND(VLOOKUP($B412,'3.ข้อมูลงบทดลองปัจจุบัน'!$A$5:$CL$846,62,0),2)</f>
        <v>0</v>
      </c>
      <c r="BL412" s="32">
        <f>ROUND(VLOOKUP($B412,'3.ข้อมูลงบทดลองปัจจุบัน'!$A$5:$CL$846,63,0),2)</f>
        <v>17</v>
      </c>
      <c r="BM412" s="32">
        <f>ROUND(VLOOKUP($B412,'3.ข้อมูลงบทดลองปัจจุบัน'!$A$5:$CL$846,64,0),2)</f>
        <v>0</v>
      </c>
      <c r="BN412" s="32">
        <f>ROUND(VLOOKUP($B412,'3.ข้อมูลงบทดลองปัจจุบัน'!$A$5:$CL$846,65,0),2)</f>
        <v>0</v>
      </c>
      <c r="BO412" s="32">
        <f>ROUND(VLOOKUP($B412,'3.ข้อมูลงบทดลองปัจจุบัน'!$A$5:$CL$846,66,0),2)</f>
        <v>0</v>
      </c>
      <c r="BP412" s="32">
        <f>ROUND(VLOOKUP($B412,'3.ข้อมูลงบทดลองปัจจุบัน'!$A$5:$CL$846,67,0),2)</f>
        <v>0</v>
      </c>
      <c r="BQ412" s="32">
        <f>ROUND(VLOOKUP($B412,'3.ข้อมูลงบทดลองปัจจุบัน'!$A$5:$CL$846,68,0),2)</f>
        <v>19</v>
      </c>
      <c r="BR412" s="32">
        <f>ROUND(VLOOKUP($B412,'3.ข้อมูลงบทดลองปัจจุบัน'!$A$5:$CL$846,69,0),2)</f>
        <v>0</v>
      </c>
      <c r="BS412" s="32">
        <f>ROUND(VLOOKUP($B412,'3.ข้อมูลงบทดลองปัจจุบัน'!$A$5:$CL$846,70,0),2)</f>
        <v>0</v>
      </c>
      <c r="BT412" s="32">
        <f>ROUND(VLOOKUP($B412,'3.ข้อมูลงบทดลองปัจจุบัน'!$A$5:$CL$846,71,0),2)</f>
        <v>0</v>
      </c>
      <c r="BU412" s="32">
        <f>ROUND(VLOOKUP($B412,'3.ข้อมูลงบทดลองปัจจุบัน'!$A$5:$CL$846,72,0),2)</f>
        <v>0</v>
      </c>
      <c r="BV412" s="32">
        <f>ROUND(VLOOKUP($B412,'3.ข้อมูลงบทดลองปัจจุบัน'!$A$5:$CL$846,73,0),2)</f>
        <v>16972</v>
      </c>
      <c r="BW412" s="32">
        <f>ROUND(VLOOKUP($B412,'3.ข้อมูลงบทดลองปัจจุบัน'!$A$5:$CL$846,74,0),2)</f>
        <v>0</v>
      </c>
      <c r="BX412" s="32">
        <f>ROUND(VLOOKUP($B412,'3.ข้อมูลงบทดลองปัจจุบัน'!$A$5:$CL$846,75,0),2)</f>
        <v>12</v>
      </c>
      <c r="BY412" s="32">
        <f>ROUND(VLOOKUP($B412,'3.ข้อมูลงบทดลองปัจจุบัน'!$A$5:$CL$846,76,0),2)</f>
        <v>0</v>
      </c>
      <c r="BZ412" s="32">
        <f>ROUND(VLOOKUP($B412,'3.ข้อมูลงบทดลองปัจจุบัน'!$A$5:$CL$846,77,0),2)</f>
        <v>0</v>
      </c>
      <c r="CA412" s="32">
        <f>ROUND(VLOOKUP($B412,'3.ข้อมูลงบทดลองปัจจุบัน'!$A$5:$CL$846,78,0),2)</f>
        <v>0</v>
      </c>
      <c r="CB412" s="32">
        <f>ROUND(VLOOKUP($B412,'3.ข้อมูลงบทดลองปัจจุบัน'!$A$5:$CL$846,79,0),2)</f>
        <v>0</v>
      </c>
      <c r="CC412" s="32">
        <f>ROUND(VLOOKUP($B412,'3.ข้อมูลงบทดลองปัจจุบัน'!$A$5:$CL$846,80,0),2)</f>
        <v>0</v>
      </c>
      <c r="CD412" s="32">
        <f>ROUND(VLOOKUP($B412,'3.ข้อมูลงบทดลองปัจจุบัน'!$A$5:$CL$846,81,0),2)</f>
        <v>0</v>
      </c>
      <c r="CE412" s="32">
        <f>ROUND(VLOOKUP($B412,'3.ข้อมูลงบทดลองปัจจุบัน'!$A$5:$CL$846,82,0),2)</f>
        <v>3</v>
      </c>
      <c r="CF412" s="32">
        <f>ROUND(VLOOKUP($B412,'3.ข้อมูลงบทดลองปัจจุบัน'!$A$5:$CL$846,83,0),2)</f>
        <v>2</v>
      </c>
      <c r="CG412" s="32">
        <f>ROUND(VLOOKUP($B412,'3.ข้อมูลงบทดลองปัจจุบัน'!$A$5:$CL$846,84,0),2)</f>
        <v>0</v>
      </c>
      <c r="CH412" s="32">
        <f>ROUND(VLOOKUP($B412,'3.ข้อมูลงบทดลองปัจจุบัน'!$A$5:$CL$846,85,0),2)</f>
        <v>0</v>
      </c>
      <c r="CI412" s="32">
        <f>ROUND(VLOOKUP($B412,'3.ข้อมูลงบทดลองปัจจุบัน'!$A$5:$CL$846,86,0),2)</f>
        <v>0</v>
      </c>
      <c r="CJ412" s="32">
        <f>ROUND(VLOOKUP($B412,'3.ข้อมูลงบทดลองปัจจุบัน'!$A$5:$CL$846,87,0),2)</f>
        <v>6</v>
      </c>
      <c r="CK412" s="32">
        <f>ROUND(VLOOKUP($B412,'3.ข้อมูลงบทดลองปัจจุบัน'!$A$5:$CL$846,88,0),2)</f>
        <v>0</v>
      </c>
      <c r="CL412" s="32">
        <f>ROUND(VLOOKUP($B412,'3.ข้อมูลงบทดลองปัจจุบัน'!$A$5:$CL$846,89,0),2)</f>
        <v>0</v>
      </c>
      <c r="CM412" s="32">
        <f>ROUND(VLOOKUP($B412,'3.ข้อมูลงบทดลองปัจจุบัน'!$A$5:$CL$846,90,0),2)</f>
        <v>0</v>
      </c>
    </row>
    <row r="413" spans="1:91" x14ac:dyDescent="0.7">
      <c r="A413" s="118" t="s">
        <v>2332</v>
      </c>
      <c r="B413" s="101" t="s">
        <v>2163</v>
      </c>
      <c r="C413" s="100" t="s">
        <v>850</v>
      </c>
      <c r="D413" s="32">
        <f>ROUND(VLOOKUP($B413,'3.ข้อมูลงบทดลองปัจจุบัน'!$A$5:$CL$846,3,0),2)</f>
        <v>0</v>
      </c>
      <c r="E413" s="32">
        <f>ROUND(VLOOKUP($B413,'3.ข้อมูลงบทดลองปัจจุบัน'!$A$5:$CL$846,4,0),2)</f>
        <v>0</v>
      </c>
      <c r="F413" s="32">
        <f>ROUND(VLOOKUP($B413,'3.ข้อมูลงบทดลองปัจจุบัน'!$A$5:$CL$846,5,0),2)</f>
        <v>0</v>
      </c>
      <c r="G413" s="32">
        <f>ROUND(VLOOKUP($B413,'3.ข้อมูลงบทดลองปัจจุบัน'!$A$5:$CL$846,6,0),2)</f>
        <v>0</v>
      </c>
      <c r="H413" s="32">
        <f>ROUND(VLOOKUP($B413,'3.ข้อมูลงบทดลองปัจจุบัน'!$A$5:$CL$846,7,0),2)</f>
        <v>0</v>
      </c>
      <c r="I413" s="32">
        <f>ROUND(VLOOKUP($B413,'3.ข้อมูลงบทดลองปัจจุบัน'!$A$5:$CL$846,8,0),2)</f>
        <v>0</v>
      </c>
      <c r="J413" s="32">
        <f>ROUND(VLOOKUP($B413,'3.ข้อมูลงบทดลองปัจจุบัน'!$A$5:$CL$846,9,0),2)</f>
        <v>0</v>
      </c>
      <c r="K413" s="32">
        <f>ROUND(VLOOKUP($B413,'3.ข้อมูลงบทดลองปัจจุบัน'!$A$5:$CL$846,10,0),2)</f>
        <v>0</v>
      </c>
      <c r="L413" s="32">
        <f>ROUND(VLOOKUP($B413,'3.ข้อมูลงบทดลองปัจจุบัน'!$A$5:$CL$846,11,0),2)</f>
        <v>0</v>
      </c>
      <c r="M413" s="32">
        <f>ROUND(VLOOKUP($B413,'3.ข้อมูลงบทดลองปัจจุบัน'!$A$5:$CL$846,12,0),2)</f>
        <v>2</v>
      </c>
      <c r="N413" s="32">
        <f>ROUND(VLOOKUP($B413,'3.ข้อมูลงบทดลองปัจจุบัน'!$A$5:$CL$846,13,0),2)</f>
        <v>0</v>
      </c>
      <c r="O413" s="32">
        <f>ROUND(VLOOKUP($B413,'3.ข้อมูลงบทดลองปัจจุบัน'!$A$5:$CL$846,14,0),2)</f>
        <v>0</v>
      </c>
      <c r="P413" s="32">
        <f>ROUND(VLOOKUP($B413,'3.ข้อมูลงบทดลองปัจจุบัน'!$A$5:$CL$846,15,0),2)</f>
        <v>0</v>
      </c>
      <c r="Q413" s="32">
        <f>ROUND(VLOOKUP($B413,'3.ข้อมูลงบทดลองปัจจุบัน'!$A$5:$CL$846,16,0),2)</f>
        <v>0</v>
      </c>
      <c r="R413" s="32">
        <f>ROUND(VLOOKUP($B413,'3.ข้อมูลงบทดลองปัจจุบัน'!$A$5:$CL$846,17,0),2)</f>
        <v>0</v>
      </c>
      <c r="S413" s="32">
        <f>ROUND(VLOOKUP($B413,'3.ข้อมูลงบทดลองปัจจุบัน'!$A$5:$CL$846,18,0),2)</f>
        <v>0</v>
      </c>
      <c r="T413" s="32">
        <f>ROUND(VLOOKUP($B413,'3.ข้อมูลงบทดลองปัจจุบัน'!$A$5:$CL$846,19,0),2)</f>
        <v>0</v>
      </c>
      <c r="U413" s="32">
        <f>ROUND(VLOOKUP($B413,'3.ข้อมูลงบทดลองปัจจุบัน'!$A$5:$CL$846,20,0),2)</f>
        <v>0</v>
      </c>
      <c r="V413" s="32">
        <f>ROUND(VLOOKUP($B413,'3.ข้อมูลงบทดลองปัจจุบัน'!$A$5:$CL$846,21,0),2)</f>
        <v>0</v>
      </c>
      <c r="W413" s="32">
        <f>ROUND(VLOOKUP($B413,'3.ข้อมูลงบทดลองปัจจุบัน'!$A$5:$CL$846,22,0),2)</f>
        <v>0</v>
      </c>
      <c r="X413" s="32">
        <f>ROUND(VLOOKUP($B413,'3.ข้อมูลงบทดลองปัจจุบัน'!$A$5:$CL$846,23,0),2)</f>
        <v>0</v>
      </c>
      <c r="Y413" s="32">
        <f>ROUND(VLOOKUP($B413,'3.ข้อมูลงบทดลองปัจจุบัน'!$A$5:$CL$846,24,0),2)</f>
        <v>15</v>
      </c>
      <c r="Z413" s="32">
        <f>ROUND(VLOOKUP($B413,'3.ข้อมูลงบทดลองปัจจุบัน'!$A$5:$CL$846,25,0),2)</f>
        <v>0</v>
      </c>
      <c r="AA413" s="32">
        <f>ROUND(VLOOKUP($B413,'3.ข้อมูลงบทดลองปัจจุบัน'!$A$5:$CL$846,26,0),2)</f>
        <v>0</v>
      </c>
      <c r="AB413" s="32">
        <f>ROUND(VLOOKUP($B413,'3.ข้อมูลงบทดลองปัจจุบัน'!$A$5:$CL$846,27,0),2)</f>
        <v>0</v>
      </c>
      <c r="AC413" s="32">
        <f>ROUND(VLOOKUP($B413,'3.ข้อมูลงบทดลองปัจจุบัน'!$A$5:$CL$846,28,0),2)</f>
        <v>0</v>
      </c>
      <c r="AD413" s="32">
        <f>ROUND(VLOOKUP($B413,'3.ข้อมูลงบทดลองปัจจุบัน'!$A$5:$CL$846,29,0),2)</f>
        <v>0</v>
      </c>
      <c r="AE413" s="32">
        <f>ROUND(VLOOKUP($B413,'3.ข้อมูลงบทดลองปัจจุบัน'!$A$5:$CL$846,30,0),2)</f>
        <v>0</v>
      </c>
      <c r="AF413" s="32">
        <f>ROUND(VLOOKUP($B413,'3.ข้อมูลงบทดลองปัจจุบัน'!$A$5:$CL$846,31,0),2)</f>
        <v>0</v>
      </c>
      <c r="AG413" s="32">
        <f>ROUND(VLOOKUP($B413,'3.ข้อมูลงบทดลองปัจจุบัน'!$A$5:$CL$846,32,0),2)</f>
        <v>0</v>
      </c>
      <c r="AH413" s="32">
        <f>ROUND(VLOOKUP($B413,'3.ข้อมูลงบทดลองปัจจุบัน'!$A$5:$CL$846,33,0),2)</f>
        <v>0</v>
      </c>
      <c r="AI413" s="32">
        <f>ROUND(VLOOKUP($B413,'3.ข้อมูลงบทดลองปัจจุบัน'!$A$5:$CL$846,34,0),2)</f>
        <v>4</v>
      </c>
      <c r="AJ413" s="32">
        <f>ROUND(VLOOKUP($B413,'3.ข้อมูลงบทดลองปัจจุบัน'!$A$5:$CL$846,35,0),2)</f>
        <v>0</v>
      </c>
      <c r="AK413" s="32">
        <f>ROUND(VLOOKUP($B413,'3.ข้อมูลงบทดลองปัจจุบัน'!$A$5:$CL$846,36,0),2)</f>
        <v>0</v>
      </c>
      <c r="AL413" s="32">
        <f>ROUND(VLOOKUP($B413,'3.ข้อมูลงบทดลองปัจจุบัน'!$A$5:$CL$846,37,0),2)</f>
        <v>0</v>
      </c>
      <c r="AM413" s="32">
        <f>ROUND(VLOOKUP($B413,'3.ข้อมูลงบทดลองปัจจุบัน'!$A$5:$CL$846,38,0),2)</f>
        <v>0</v>
      </c>
      <c r="AN413" s="32">
        <f>ROUND(VLOOKUP($B413,'3.ข้อมูลงบทดลองปัจจุบัน'!$A$5:$CL$846,39,0),2)</f>
        <v>0</v>
      </c>
      <c r="AO413" s="32">
        <f>ROUND(VLOOKUP($B413,'3.ข้อมูลงบทดลองปัจจุบัน'!$A$5:$CL$846,40,0),2)</f>
        <v>0</v>
      </c>
      <c r="AP413" s="32">
        <f>ROUND(VLOOKUP($B413,'3.ข้อมูลงบทดลองปัจจุบัน'!$A$5:$CL$846,41,0),2)</f>
        <v>0</v>
      </c>
      <c r="AQ413" s="32">
        <f>ROUND(VLOOKUP($B413,'3.ข้อมูลงบทดลองปัจจุบัน'!$A$5:$CL$846,42,0),2)</f>
        <v>0</v>
      </c>
      <c r="AR413" s="32">
        <f>ROUND(VLOOKUP($B413,'3.ข้อมูลงบทดลองปัจจุบัน'!$A$5:$CL$846,43,0),2)</f>
        <v>0</v>
      </c>
      <c r="AS413" s="32">
        <f>ROUND(VLOOKUP($B413,'3.ข้อมูลงบทดลองปัจจุบัน'!$A$5:$CL$846,44,0),2)</f>
        <v>0</v>
      </c>
      <c r="AT413" s="32">
        <f>ROUND(VLOOKUP($B413,'3.ข้อมูลงบทดลองปัจจุบัน'!$A$5:$CL$846,45,0),2)</f>
        <v>0</v>
      </c>
      <c r="AU413" s="32">
        <f>ROUND(VLOOKUP($B413,'3.ข้อมูลงบทดลองปัจจุบัน'!$A$5:$CL$846,46,0),2)</f>
        <v>0</v>
      </c>
      <c r="AV413" s="32">
        <f>ROUND(VLOOKUP($B413,'3.ข้อมูลงบทดลองปัจจุบัน'!$A$5:$CL$846,47,0),2)</f>
        <v>0</v>
      </c>
      <c r="AW413" s="32">
        <f>ROUND(VLOOKUP($B413,'3.ข้อมูลงบทดลองปัจจุบัน'!$A$5:$CL$846,48,0),2)</f>
        <v>9</v>
      </c>
      <c r="AX413" s="32">
        <f>ROUND(VLOOKUP($B413,'3.ข้อมูลงบทดลองปัจจุบัน'!$A$5:$CL$846,49,0),2)</f>
        <v>0</v>
      </c>
      <c r="AY413" s="32">
        <f>ROUND(VLOOKUP($B413,'3.ข้อมูลงบทดลองปัจจุบัน'!$A$5:$CL$846,50,0),2)</f>
        <v>0</v>
      </c>
      <c r="AZ413" s="32">
        <f>ROUND(VLOOKUP($B413,'3.ข้อมูลงบทดลองปัจจุบัน'!$A$5:$CL$846,51,0),2)</f>
        <v>0</v>
      </c>
      <c r="BA413" s="32">
        <f>ROUND(VLOOKUP($B413,'3.ข้อมูลงบทดลองปัจจุบัน'!$A$5:$CL$846,52,0),2)</f>
        <v>0</v>
      </c>
      <c r="BB413" s="32">
        <f>ROUND(VLOOKUP($B413,'3.ข้อมูลงบทดลองปัจจุบัน'!$A$5:$CL$846,53,0),2)</f>
        <v>0</v>
      </c>
      <c r="BC413" s="32">
        <f>ROUND(VLOOKUP($B413,'3.ข้อมูลงบทดลองปัจจุบัน'!$A$5:$CL$846,54,0),2)</f>
        <v>0</v>
      </c>
      <c r="BD413" s="32">
        <f>ROUND(VLOOKUP($B413,'3.ข้อมูลงบทดลองปัจจุบัน'!$A$5:$CL$846,55,0),2)</f>
        <v>0</v>
      </c>
      <c r="BE413" s="32">
        <f>ROUND(VLOOKUP($B413,'3.ข้อมูลงบทดลองปัจจุบัน'!$A$5:$CL$846,56,0),2)</f>
        <v>0</v>
      </c>
      <c r="BF413" s="32">
        <f>ROUND(VLOOKUP($B413,'3.ข้อมูลงบทดลองปัจจุบัน'!$A$5:$CL$846,57,0),2)</f>
        <v>0</v>
      </c>
      <c r="BG413" s="32">
        <f>ROUND(VLOOKUP($B413,'3.ข้อมูลงบทดลองปัจจุบัน'!$A$5:$CL$846,58,0),2)</f>
        <v>0</v>
      </c>
      <c r="BH413" s="32">
        <f>ROUND(VLOOKUP($B413,'3.ข้อมูลงบทดลองปัจจุบัน'!$A$5:$CL$846,59,0),2)</f>
        <v>0</v>
      </c>
      <c r="BI413" s="32">
        <f>ROUND(VLOOKUP($B413,'3.ข้อมูลงบทดลองปัจจุบัน'!$A$5:$CL$846,60,0),2)</f>
        <v>0</v>
      </c>
      <c r="BJ413" s="32">
        <f>ROUND(VLOOKUP($B413,'3.ข้อมูลงบทดลองปัจจุบัน'!$A$5:$CL$846,61,0),2)</f>
        <v>0</v>
      </c>
      <c r="BK413" s="32">
        <f>ROUND(VLOOKUP($B413,'3.ข้อมูลงบทดลองปัจจุบัน'!$A$5:$CL$846,62,0),2)</f>
        <v>0</v>
      </c>
      <c r="BL413" s="32">
        <f>ROUND(VLOOKUP($B413,'3.ข้อมูลงบทดลองปัจจุบัน'!$A$5:$CL$846,63,0),2)</f>
        <v>2</v>
      </c>
      <c r="BM413" s="32">
        <f>ROUND(VLOOKUP($B413,'3.ข้อมูลงบทดลองปัจจุบัน'!$A$5:$CL$846,64,0),2)</f>
        <v>0</v>
      </c>
      <c r="BN413" s="32">
        <f>ROUND(VLOOKUP($B413,'3.ข้อมูลงบทดลองปัจจุบัน'!$A$5:$CL$846,65,0),2)</f>
        <v>0</v>
      </c>
      <c r="BO413" s="32">
        <f>ROUND(VLOOKUP($B413,'3.ข้อมูลงบทดลองปัจจุบัน'!$A$5:$CL$846,66,0),2)</f>
        <v>0</v>
      </c>
      <c r="BP413" s="32">
        <f>ROUND(VLOOKUP($B413,'3.ข้อมูลงบทดลองปัจจุบัน'!$A$5:$CL$846,67,0),2)</f>
        <v>0</v>
      </c>
      <c r="BQ413" s="32">
        <f>ROUND(VLOOKUP($B413,'3.ข้อมูลงบทดลองปัจจุบัน'!$A$5:$CL$846,68,0),2)</f>
        <v>0</v>
      </c>
      <c r="BR413" s="32">
        <f>ROUND(VLOOKUP($B413,'3.ข้อมูลงบทดลองปัจจุบัน'!$A$5:$CL$846,69,0),2)</f>
        <v>0</v>
      </c>
      <c r="BS413" s="32">
        <f>ROUND(VLOOKUP($B413,'3.ข้อมูลงบทดลองปัจจุบัน'!$A$5:$CL$846,70,0),2)</f>
        <v>0</v>
      </c>
      <c r="BT413" s="32">
        <f>ROUND(VLOOKUP($B413,'3.ข้อมูลงบทดลองปัจจุบัน'!$A$5:$CL$846,71,0),2)</f>
        <v>0</v>
      </c>
      <c r="BU413" s="32">
        <f>ROUND(VLOOKUP($B413,'3.ข้อมูลงบทดลองปัจจุบัน'!$A$5:$CL$846,72,0),2)</f>
        <v>0</v>
      </c>
      <c r="BV413" s="32">
        <f>ROUND(VLOOKUP($B413,'3.ข้อมูลงบทดลองปัจจุบัน'!$A$5:$CL$846,73,0),2)</f>
        <v>39</v>
      </c>
      <c r="BW413" s="32">
        <f>ROUND(VLOOKUP($B413,'3.ข้อมูลงบทดลองปัจจุบัน'!$A$5:$CL$846,74,0),2)</f>
        <v>0</v>
      </c>
      <c r="BX413" s="32">
        <f>ROUND(VLOOKUP($B413,'3.ข้อมูลงบทดลองปัจจุบัน'!$A$5:$CL$846,75,0),2)</f>
        <v>25</v>
      </c>
      <c r="BY413" s="32">
        <f>ROUND(VLOOKUP($B413,'3.ข้อมูลงบทดลองปัจจุบัน'!$A$5:$CL$846,76,0),2)</f>
        <v>0</v>
      </c>
      <c r="BZ413" s="32">
        <f>ROUND(VLOOKUP($B413,'3.ข้อมูลงบทดลองปัจจุบัน'!$A$5:$CL$846,77,0),2)</f>
        <v>0</v>
      </c>
      <c r="CA413" s="32">
        <f>ROUND(VLOOKUP($B413,'3.ข้อมูลงบทดลองปัจจุบัน'!$A$5:$CL$846,78,0),2)</f>
        <v>0</v>
      </c>
      <c r="CB413" s="32">
        <f>ROUND(VLOOKUP($B413,'3.ข้อมูลงบทดลองปัจจุบัน'!$A$5:$CL$846,79,0),2)</f>
        <v>0</v>
      </c>
      <c r="CC413" s="32">
        <f>ROUND(VLOOKUP($B413,'3.ข้อมูลงบทดลองปัจจุบัน'!$A$5:$CL$846,80,0),2)</f>
        <v>0</v>
      </c>
      <c r="CD413" s="32">
        <f>ROUND(VLOOKUP($B413,'3.ข้อมูลงบทดลองปัจจุบัน'!$A$5:$CL$846,81,0),2)</f>
        <v>0</v>
      </c>
      <c r="CE413" s="32">
        <f>ROUND(VLOOKUP($B413,'3.ข้อมูลงบทดลองปัจจุบัน'!$A$5:$CL$846,82,0),2)</f>
        <v>0</v>
      </c>
      <c r="CF413" s="32">
        <f>ROUND(VLOOKUP($B413,'3.ข้อมูลงบทดลองปัจจุบัน'!$A$5:$CL$846,83,0),2)</f>
        <v>0</v>
      </c>
      <c r="CG413" s="32">
        <f>ROUND(VLOOKUP($B413,'3.ข้อมูลงบทดลองปัจจุบัน'!$A$5:$CL$846,84,0),2)</f>
        <v>0</v>
      </c>
      <c r="CH413" s="32">
        <f>ROUND(VLOOKUP($B413,'3.ข้อมูลงบทดลองปัจจุบัน'!$A$5:$CL$846,85,0),2)</f>
        <v>0</v>
      </c>
      <c r="CI413" s="32">
        <f>ROUND(VLOOKUP($B413,'3.ข้อมูลงบทดลองปัจจุบัน'!$A$5:$CL$846,86,0),2)</f>
        <v>0</v>
      </c>
      <c r="CJ413" s="32">
        <f>ROUND(VLOOKUP($B413,'3.ข้อมูลงบทดลองปัจจุบัน'!$A$5:$CL$846,87,0),2)</f>
        <v>27</v>
      </c>
      <c r="CK413" s="32">
        <f>ROUND(VLOOKUP($B413,'3.ข้อมูลงบทดลองปัจจุบัน'!$A$5:$CL$846,88,0),2)</f>
        <v>0</v>
      </c>
      <c r="CL413" s="32">
        <f>ROUND(VLOOKUP($B413,'3.ข้อมูลงบทดลองปัจจุบัน'!$A$5:$CL$846,89,0),2)</f>
        <v>0</v>
      </c>
      <c r="CM413" s="32">
        <f>ROUND(VLOOKUP($B413,'3.ข้อมูลงบทดลองปัจจุบัน'!$A$5:$CL$846,90,0),2)</f>
        <v>0</v>
      </c>
    </row>
    <row r="414" spans="1:91" x14ac:dyDescent="0.7">
      <c r="A414" s="118" t="s">
        <v>2332</v>
      </c>
      <c r="B414" s="101" t="s">
        <v>2164</v>
      </c>
      <c r="C414" s="100" t="s">
        <v>851</v>
      </c>
      <c r="D414" s="32">
        <f>ROUND(VLOOKUP($B414,'3.ข้อมูลงบทดลองปัจจุบัน'!$A$5:$CL$846,3,0),2)</f>
        <v>0</v>
      </c>
      <c r="E414" s="32">
        <f>ROUND(VLOOKUP($B414,'3.ข้อมูลงบทดลองปัจจุบัน'!$A$5:$CL$846,4,0),2)</f>
        <v>0</v>
      </c>
      <c r="F414" s="32">
        <f>ROUND(VLOOKUP($B414,'3.ข้อมูลงบทดลองปัจจุบัน'!$A$5:$CL$846,5,0),2)</f>
        <v>0</v>
      </c>
      <c r="G414" s="32">
        <f>ROUND(VLOOKUP($B414,'3.ข้อมูลงบทดลองปัจจุบัน'!$A$5:$CL$846,6,0),2)</f>
        <v>0</v>
      </c>
      <c r="H414" s="32">
        <f>ROUND(VLOOKUP($B414,'3.ข้อมูลงบทดลองปัจจุบัน'!$A$5:$CL$846,7,0),2)</f>
        <v>0</v>
      </c>
      <c r="I414" s="32">
        <f>ROUND(VLOOKUP($B414,'3.ข้อมูลงบทดลองปัจจุบัน'!$A$5:$CL$846,8,0),2)</f>
        <v>0</v>
      </c>
      <c r="J414" s="32">
        <f>ROUND(VLOOKUP($B414,'3.ข้อมูลงบทดลองปัจจุบัน'!$A$5:$CL$846,9,0),2)</f>
        <v>0</v>
      </c>
      <c r="K414" s="32">
        <f>ROUND(VLOOKUP($B414,'3.ข้อมูลงบทดลองปัจจุบัน'!$A$5:$CL$846,10,0),2)</f>
        <v>0</v>
      </c>
      <c r="L414" s="32">
        <f>ROUND(VLOOKUP($B414,'3.ข้อมูลงบทดลองปัจจุบัน'!$A$5:$CL$846,11,0),2)</f>
        <v>0</v>
      </c>
      <c r="M414" s="32">
        <f>ROUND(VLOOKUP($B414,'3.ข้อมูลงบทดลองปัจจุบัน'!$A$5:$CL$846,12,0),2)</f>
        <v>0</v>
      </c>
      <c r="N414" s="32">
        <f>ROUND(VLOOKUP($B414,'3.ข้อมูลงบทดลองปัจจุบัน'!$A$5:$CL$846,13,0),2)</f>
        <v>0</v>
      </c>
      <c r="O414" s="32">
        <f>ROUND(VLOOKUP($B414,'3.ข้อมูลงบทดลองปัจจุบัน'!$A$5:$CL$846,14,0),2)</f>
        <v>0</v>
      </c>
      <c r="P414" s="32">
        <f>ROUND(VLOOKUP($B414,'3.ข้อมูลงบทดลองปัจจุบัน'!$A$5:$CL$846,15,0),2)</f>
        <v>0</v>
      </c>
      <c r="Q414" s="32">
        <f>ROUND(VLOOKUP($B414,'3.ข้อมูลงบทดลองปัจจุบัน'!$A$5:$CL$846,16,0),2)</f>
        <v>0</v>
      </c>
      <c r="R414" s="32">
        <f>ROUND(VLOOKUP($B414,'3.ข้อมูลงบทดลองปัจจุบัน'!$A$5:$CL$846,17,0),2)</f>
        <v>0</v>
      </c>
      <c r="S414" s="32">
        <f>ROUND(VLOOKUP($B414,'3.ข้อมูลงบทดลองปัจจุบัน'!$A$5:$CL$846,18,0),2)</f>
        <v>0</v>
      </c>
      <c r="T414" s="32">
        <f>ROUND(VLOOKUP($B414,'3.ข้อมูลงบทดลองปัจจุบัน'!$A$5:$CL$846,19,0),2)</f>
        <v>0</v>
      </c>
      <c r="U414" s="32">
        <f>ROUND(VLOOKUP($B414,'3.ข้อมูลงบทดลองปัจจุบัน'!$A$5:$CL$846,20,0),2)</f>
        <v>0</v>
      </c>
      <c r="V414" s="32">
        <f>ROUND(VLOOKUP($B414,'3.ข้อมูลงบทดลองปัจจุบัน'!$A$5:$CL$846,21,0),2)</f>
        <v>0</v>
      </c>
      <c r="W414" s="32">
        <f>ROUND(VLOOKUP($B414,'3.ข้อมูลงบทดลองปัจจุบัน'!$A$5:$CL$846,22,0),2)</f>
        <v>0</v>
      </c>
      <c r="X414" s="32">
        <f>ROUND(VLOOKUP($B414,'3.ข้อมูลงบทดลองปัจจุบัน'!$A$5:$CL$846,23,0),2)</f>
        <v>0</v>
      </c>
      <c r="Y414" s="32">
        <f>ROUND(VLOOKUP($B414,'3.ข้อมูลงบทดลองปัจจุบัน'!$A$5:$CL$846,24,0),2)</f>
        <v>0</v>
      </c>
      <c r="Z414" s="32">
        <f>ROUND(VLOOKUP($B414,'3.ข้อมูลงบทดลองปัจจุบัน'!$A$5:$CL$846,25,0),2)</f>
        <v>0</v>
      </c>
      <c r="AA414" s="32">
        <f>ROUND(VLOOKUP($B414,'3.ข้อมูลงบทดลองปัจจุบัน'!$A$5:$CL$846,26,0),2)</f>
        <v>0</v>
      </c>
      <c r="AB414" s="32">
        <f>ROUND(VLOOKUP($B414,'3.ข้อมูลงบทดลองปัจจุบัน'!$A$5:$CL$846,27,0),2)</f>
        <v>0</v>
      </c>
      <c r="AC414" s="32">
        <f>ROUND(VLOOKUP($B414,'3.ข้อมูลงบทดลองปัจจุบัน'!$A$5:$CL$846,28,0),2)</f>
        <v>0</v>
      </c>
      <c r="AD414" s="32">
        <f>ROUND(VLOOKUP($B414,'3.ข้อมูลงบทดลองปัจจุบัน'!$A$5:$CL$846,29,0),2)</f>
        <v>0</v>
      </c>
      <c r="AE414" s="32">
        <f>ROUND(VLOOKUP($B414,'3.ข้อมูลงบทดลองปัจจุบัน'!$A$5:$CL$846,30,0),2)</f>
        <v>0</v>
      </c>
      <c r="AF414" s="32">
        <f>ROUND(VLOOKUP($B414,'3.ข้อมูลงบทดลองปัจจุบัน'!$A$5:$CL$846,31,0),2)</f>
        <v>0</v>
      </c>
      <c r="AG414" s="32">
        <f>ROUND(VLOOKUP($B414,'3.ข้อมูลงบทดลองปัจจุบัน'!$A$5:$CL$846,32,0),2)</f>
        <v>0</v>
      </c>
      <c r="AH414" s="32">
        <f>ROUND(VLOOKUP($B414,'3.ข้อมูลงบทดลองปัจจุบัน'!$A$5:$CL$846,33,0),2)</f>
        <v>0</v>
      </c>
      <c r="AI414" s="32">
        <f>ROUND(VLOOKUP($B414,'3.ข้อมูลงบทดลองปัจจุบัน'!$A$5:$CL$846,34,0),2)</f>
        <v>1</v>
      </c>
      <c r="AJ414" s="32">
        <f>ROUND(VLOOKUP($B414,'3.ข้อมูลงบทดลองปัจจุบัน'!$A$5:$CL$846,35,0),2)</f>
        <v>0</v>
      </c>
      <c r="AK414" s="32">
        <f>ROUND(VLOOKUP($B414,'3.ข้อมูลงบทดลองปัจจุบัน'!$A$5:$CL$846,36,0),2)</f>
        <v>0</v>
      </c>
      <c r="AL414" s="32">
        <f>ROUND(VLOOKUP($B414,'3.ข้อมูลงบทดลองปัจจุบัน'!$A$5:$CL$846,37,0),2)</f>
        <v>0</v>
      </c>
      <c r="AM414" s="32">
        <f>ROUND(VLOOKUP($B414,'3.ข้อมูลงบทดลองปัจจุบัน'!$A$5:$CL$846,38,0),2)</f>
        <v>0</v>
      </c>
      <c r="AN414" s="32">
        <f>ROUND(VLOOKUP($B414,'3.ข้อมูลงบทดลองปัจจุบัน'!$A$5:$CL$846,39,0),2)</f>
        <v>0</v>
      </c>
      <c r="AO414" s="32">
        <f>ROUND(VLOOKUP($B414,'3.ข้อมูลงบทดลองปัจจุบัน'!$A$5:$CL$846,40,0),2)</f>
        <v>0</v>
      </c>
      <c r="AP414" s="32">
        <f>ROUND(VLOOKUP($B414,'3.ข้อมูลงบทดลองปัจจุบัน'!$A$5:$CL$846,41,0),2)</f>
        <v>0</v>
      </c>
      <c r="AQ414" s="32">
        <f>ROUND(VLOOKUP($B414,'3.ข้อมูลงบทดลองปัจจุบัน'!$A$5:$CL$846,42,0),2)</f>
        <v>0</v>
      </c>
      <c r="AR414" s="32">
        <f>ROUND(VLOOKUP($B414,'3.ข้อมูลงบทดลองปัจจุบัน'!$A$5:$CL$846,43,0),2)</f>
        <v>0</v>
      </c>
      <c r="AS414" s="32">
        <f>ROUND(VLOOKUP($B414,'3.ข้อมูลงบทดลองปัจจุบัน'!$A$5:$CL$846,44,0),2)</f>
        <v>0</v>
      </c>
      <c r="AT414" s="32">
        <f>ROUND(VLOOKUP($B414,'3.ข้อมูลงบทดลองปัจจุบัน'!$A$5:$CL$846,45,0),2)</f>
        <v>0</v>
      </c>
      <c r="AU414" s="32">
        <f>ROUND(VLOOKUP($B414,'3.ข้อมูลงบทดลองปัจจุบัน'!$A$5:$CL$846,46,0),2)</f>
        <v>0</v>
      </c>
      <c r="AV414" s="32">
        <f>ROUND(VLOOKUP($B414,'3.ข้อมูลงบทดลองปัจจุบัน'!$A$5:$CL$846,47,0),2)</f>
        <v>0</v>
      </c>
      <c r="AW414" s="32">
        <f>ROUND(VLOOKUP($B414,'3.ข้อมูลงบทดลองปัจจุบัน'!$A$5:$CL$846,48,0),2)</f>
        <v>0</v>
      </c>
      <c r="AX414" s="32">
        <f>ROUND(VLOOKUP($B414,'3.ข้อมูลงบทดลองปัจจุบัน'!$A$5:$CL$846,49,0),2)</f>
        <v>0</v>
      </c>
      <c r="AY414" s="32">
        <f>ROUND(VLOOKUP($B414,'3.ข้อมูลงบทดลองปัจจุบัน'!$A$5:$CL$846,50,0),2)</f>
        <v>0</v>
      </c>
      <c r="AZ414" s="32">
        <f>ROUND(VLOOKUP($B414,'3.ข้อมูลงบทดลองปัจจุบัน'!$A$5:$CL$846,51,0),2)</f>
        <v>0</v>
      </c>
      <c r="BA414" s="32">
        <f>ROUND(VLOOKUP($B414,'3.ข้อมูลงบทดลองปัจจุบัน'!$A$5:$CL$846,52,0),2)</f>
        <v>0</v>
      </c>
      <c r="BB414" s="32">
        <f>ROUND(VLOOKUP($B414,'3.ข้อมูลงบทดลองปัจจุบัน'!$A$5:$CL$846,53,0),2)</f>
        <v>0</v>
      </c>
      <c r="BC414" s="32">
        <f>ROUND(VLOOKUP($B414,'3.ข้อมูลงบทดลองปัจจุบัน'!$A$5:$CL$846,54,0),2)</f>
        <v>0</v>
      </c>
      <c r="BD414" s="32">
        <f>ROUND(VLOOKUP($B414,'3.ข้อมูลงบทดลองปัจจุบัน'!$A$5:$CL$846,55,0),2)</f>
        <v>0</v>
      </c>
      <c r="BE414" s="32">
        <f>ROUND(VLOOKUP($B414,'3.ข้อมูลงบทดลองปัจจุบัน'!$A$5:$CL$846,56,0),2)</f>
        <v>0</v>
      </c>
      <c r="BF414" s="32">
        <f>ROUND(VLOOKUP($B414,'3.ข้อมูลงบทดลองปัจจุบัน'!$A$5:$CL$846,57,0),2)</f>
        <v>0</v>
      </c>
      <c r="BG414" s="32">
        <f>ROUND(VLOOKUP($B414,'3.ข้อมูลงบทดลองปัจจุบัน'!$A$5:$CL$846,58,0),2)</f>
        <v>0</v>
      </c>
      <c r="BH414" s="32">
        <f>ROUND(VLOOKUP($B414,'3.ข้อมูลงบทดลองปัจจุบัน'!$A$5:$CL$846,59,0),2)</f>
        <v>0</v>
      </c>
      <c r="BI414" s="32">
        <f>ROUND(VLOOKUP($B414,'3.ข้อมูลงบทดลองปัจจุบัน'!$A$5:$CL$846,60,0),2)</f>
        <v>0</v>
      </c>
      <c r="BJ414" s="32">
        <f>ROUND(VLOOKUP($B414,'3.ข้อมูลงบทดลองปัจจุบัน'!$A$5:$CL$846,61,0),2)</f>
        <v>0</v>
      </c>
      <c r="BK414" s="32">
        <f>ROUND(VLOOKUP($B414,'3.ข้อมูลงบทดลองปัจจุบัน'!$A$5:$CL$846,62,0),2)</f>
        <v>0</v>
      </c>
      <c r="BL414" s="32">
        <f>ROUND(VLOOKUP($B414,'3.ข้อมูลงบทดลองปัจจุบัน'!$A$5:$CL$846,63,0),2)</f>
        <v>0</v>
      </c>
      <c r="BM414" s="32">
        <f>ROUND(VLOOKUP($B414,'3.ข้อมูลงบทดลองปัจจุบัน'!$A$5:$CL$846,64,0),2)</f>
        <v>0</v>
      </c>
      <c r="BN414" s="32">
        <f>ROUND(VLOOKUP($B414,'3.ข้อมูลงบทดลองปัจจุบัน'!$A$5:$CL$846,65,0),2)</f>
        <v>0</v>
      </c>
      <c r="BO414" s="32">
        <f>ROUND(VLOOKUP($B414,'3.ข้อมูลงบทดลองปัจจุบัน'!$A$5:$CL$846,66,0),2)</f>
        <v>0</v>
      </c>
      <c r="BP414" s="32">
        <f>ROUND(VLOOKUP($B414,'3.ข้อมูลงบทดลองปัจจุบัน'!$A$5:$CL$846,67,0),2)</f>
        <v>0</v>
      </c>
      <c r="BQ414" s="32">
        <f>ROUND(VLOOKUP($B414,'3.ข้อมูลงบทดลองปัจจุบัน'!$A$5:$CL$846,68,0),2)</f>
        <v>0</v>
      </c>
      <c r="BR414" s="32">
        <f>ROUND(VLOOKUP($B414,'3.ข้อมูลงบทดลองปัจจุบัน'!$A$5:$CL$846,69,0),2)</f>
        <v>0</v>
      </c>
      <c r="BS414" s="32">
        <f>ROUND(VLOOKUP($B414,'3.ข้อมูลงบทดลองปัจจุบัน'!$A$5:$CL$846,70,0),2)</f>
        <v>0</v>
      </c>
      <c r="BT414" s="32">
        <f>ROUND(VLOOKUP($B414,'3.ข้อมูลงบทดลองปัจจุบัน'!$A$5:$CL$846,71,0),2)</f>
        <v>0</v>
      </c>
      <c r="BU414" s="32">
        <f>ROUND(VLOOKUP($B414,'3.ข้อมูลงบทดลองปัจจุบัน'!$A$5:$CL$846,72,0),2)</f>
        <v>0</v>
      </c>
      <c r="BV414" s="32">
        <f>ROUND(VLOOKUP($B414,'3.ข้อมูลงบทดลองปัจจุบัน'!$A$5:$CL$846,73,0),2)</f>
        <v>0</v>
      </c>
      <c r="BW414" s="32">
        <f>ROUND(VLOOKUP($B414,'3.ข้อมูลงบทดลองปัจจุบัน'!$A$5:$CL$846,74,0),2)</f>
        <v>0</v>
      </c>
      <c r="BX414" s="32">
        <f>ROUND(VLOOKUP($B414,'3.ข้อมูลงบทดลองปัจจุบัน'!$A$5:$CL$846,75,0),2)</f>
        <v>0</v>
      </c>
      <c r="BY414" s="32">
        <f>ROUND(VLOOKUP($B414,'3.ข้อมูลงบทดลองปัจจุบัน'!$A$5:$CL$846,76,0),2)</f>
        <v>0</v>
      </c>
      <c r="BZ414" s="32">
        <f>ROUND(VLOOKUP($B414,'3.ข้อมูลงบทดลองปัจจุบัน'!$A$5:$CL$846,77,0),2)</f>
        <v>0</v>
      </c>
      <c r="CA414" s="32">
        <f>ROUND(VLOOKUP($B414,'3.ข้อมูลงบทดลองปัจจุบัน'!$A$5:$CL$846,78,0),2)</f>
        <v>0</v>
      </c>
      <c r="CB414" s="32">
        <f>ROUND(VLOOKUP($B414,'3.ข้อมูลงบทดลองปัจจุบัน'!$A$5:$CL$846,79,0),2)</f>
        <v>0</v>
      </c>
      <c r="CC414" s="32">
        <f>ROUND(VLOOKUP($B414,'3.ข้อมูลงบทดลองปัจจุบัน'!$A$5:$CL$846,80,0),2)</f>
        <v>0</v>
      </c>
      <c r="CD414" s="32">
        <f>ROUND(VLOOKUP($B414,'3.ข้อมูลงบทดลองปัจจุบัน'!$A$5:$CL$846,81,0),2)</f>
        <v>0</v>
      </c>
      <c r="CE414" s="32">
        <f>ROUND(VLOOKUP($B414,'3.ข้อมูลงบทดลองปัจจุบัน'!$A$5:$CL$846,82,0),2)</f>
        <v>0</v>
      </c>
      <c r="CF414" s="32">
        <f>ROUND(VLOOKUP($B414,'3.ข้อมูลงบทดลองปัจจุบัน'!$A$5:$CL$846,83,0),2)</f>
        <v>4</v>
      </c>
      <c r="CG414" s="32">
        <f>ROUND(VLOOKUP($B414,'3.ข้อมูลงบทดลองปัจจุบัน'!$A$5:$CL$846,84,0),2)</f>
        <v>0</v>
      </c>
      <c r="CH414" s="32">
        <f>ROUND(VLOOKUP($B414,'3.ข้อมูลงบทดลองปัจจุบัน'!$A$5:$CL$846,85,0),2)</f>
        <v>0</v>
      </c>
      <c r="CI414" s="32">
        <f>ROUND(VLOOKUP($B414,'3.ข้อมูลงบทดลองปัจจุบัน'!$A$5:$CL$846,86,0),2)</f>
        <v>0</v>
      </c>
      <c r="CJ414" s="32">
        <f>ROUND(VLOOKUP($B414,'3.ข้อมูลงบทดลองปัจจุบัน'!$A$5:$CL$846,87,0),2)</f>
        <v>2</v>
      </c>
      <c r="CK414" s="32">
        <f>ROUND(VLOOKUP($B414,'3.ข้อมูลงบทดลองปัจจุบัน'!$A$5:$CL$846,88,0),2)</f>
        <v>0</v>
      </c>
      <c r="CL414" s="32">
        <f>ROUND(VLOOKUP($B414,'3.ข้อมูลงบทดลองปัจจุบัน'!$A$5:$CL$846,89,0),2)</f>
        <v>0</v>
      </c>
      <c r="CM414" s="32">
        <f>ROUND(VLOOKUP($B414,'3.ข้อมูลงบทดลองปัจจุบัน'!$A$5:$CL$846,90,0),2)</f>
        <v>0</v>
      </c>
    </row>
    <row r="415" spans="1:91" x14ac:dyDescent="0.7">
      <c r="A415" s="118" t="s">
        <v>2332</v>
      </c>
      <c r="B415" s="101" t="s">
        <v>2165</v>
      </c>
      <c r="C415" s="100" t="s">
        <v>1185</v>
      </c>
      <c r="D415" s="32">
        <f>ROUND(VLOOKUP($B415,'3.ข้อมูลงบทดลองปัจจุบัน'!$A$5:$CL$846,3,0),2)</f>
        <v>0</v>
      </c>
      <c r="E415" s="32">
        <f>ROUND(VLOOKUP($B415,'3.ข้อมูลงบทดลองปัจจุบัน'!$A$5:$CL$846,4,0),2)</f>
        <v>0</v>
      </c>
      <c r="F415" s="32">
        <f>ROUND(VLOOKUP($B415,'3.ข้อมูลงบทดลองปัจจุบัน'!$A$5:$CL$846,5,0),2)</f>
        <v>0</v>
      </c>
      <c r="G415" s="32">
        <f>ROUND(VLOOKUP($B415,'3.ข้อมูลงบทดลองปัจจุบัน'!$A$5:$CL$846,6,0),2)</f>
        <v>0</v>
      </c>
      <c r="H415" s="32">
        <f>ROUND(VLOOKUP($B415,'3.ข้อมูลงบทดลองปัจจุบัน'!$A$5:$CL$846,7,0),2)</f>
        <v>0</v>
      </c>
      <c r="I415" s="32">
        <f>ROUND(VLOOKUP($B415,'3.ข้อมูลงบทดลองปัจจุบัน'!$A$5:$CL$846,8,0),2)</f>
        <v>0</v>
      </c>
      <c r="J415" s="32">
        <f>ROUND(VLOOKUP($B415,'3.ข้อมูลงบทดลองปัจจุบัน'!$A$5:$CL$846,9,0),2)</f>
        <v>0</v>
      </c>
      <c r="K415" s="32">
        <f>ROUND(VLOOKUP($B415,'3.ข้อมูลงบทดลองปัจจุบัน'!$A$5:$CL$846,10,0),2)</f>
        <v>0</v>
      </c>
      <c r="L415" s="32">
        <f>ROUND(VLOOKUP($B415,'3.ข้อมูลงบทดลองปัจจุบัน'!$A$5:$CL$846,11,0),2)</f>
        <v>0</v>
      </c>
      <c r="M415" s="32">
        <f>ROUND(VLOOKUP($B415,'3.ข้อมูลงบทดลองปัจจุบัน'!$A$5:$CL$846,12,0),2)</f>
        <v>0</v>
      </c>
      <c r="N415" s="32">
        <f>ROUND(VLOOKUP($B415,'3.ข้อมูลงบทดลองปัจจุบัน'!$A$5:$CL$846,13,0),2)</f>
        <v>0</v>
      </c>
      <c r="O415" s="32">
        <f>ROUND(VLOOKUP($B415,'3.ข้อมูลงบทดลองปัจจุบัน'!$A$5:$CL$846,14,0),2)</f>
        <v>0</v>
      </c>
      <c r="P415" s="32">
        <f>ROUND(VLOOKUP($B415,'3.ข้อมูลงบทดลองปัจจุบัน'!$A$5:$CL$846,15,0),2)</f>
        <v>0</v>
      </c>
      <c r="Q415" s="32">
        <f>ROUND(VLOOKUP($B415,'3.ข้อมูลงบทดลองปัจจุบัน'!$A$5:$CL$846,16,0),2)</f>
        <v>0</v>
      </c>
      <c r="R415" s="32">
        <f>ROUND(VLOOKUP($B415,'3.ข้อมูลงบทดลองปัจจุบัน'!$A$5:$CL$846,17,0),2)</f>
        <v>0</v>
      </c>
      <c r="S415" s="32">
        <f>ROUND(VLOOKUP($B415,'3.ข้อมูลงบทดลองปัจจุบัน'!$A$5:$CL$846,18,0),2)</f>
        <v>0</v>
      </c>
      <c r="T415" s="32">
        <f>ROUND(VLOOKUP($B415,'3.ข้อมูลงบทดลองปัจจุบัน'!$A$5:$CL$846,19,0),2)</f>
        <v>0</v>
      </c>
      <c r="U415" s="32">
        <f>ROUND(VLOOKUP($B415,'3.ข้อมูลงบทดลองปัจจุบัน'!$A$5:$CL$846,20,0),2)</f>
        <v>0</v>
      </c>
      <c r="V415" s="32">
        <f>ROUND(VLOOKUP($B415,'3.ข้อมูลงบทดลองปัจจุบัน'!$A$5:$CL$846,21,0),2)</f>
        <v>0</v>
      </c>
      <c r="W415" s="32">
        <f>ROUND(VLOOKUP($B415,'3.ข้อมูลงบทดลองปัจจุบัน'!$A$5:$CL$846,22,0),2)</f>
        <v>0</v>
      </c>
      <c r="X415" s="32">
        <f>ROUND(VLOOKUP($B415,'3.ข้อมูลงบทดลองปัจจุบัน'!$A$5:$CL$846,23,0),2)</f>
        <v>0</v>
      </c>
      <c r="Y415" s="32">
        <f>ROUND(VLOOKUP($B415,'3.ข้อมูลงบทดลองปัจจุบัน'!$A$5:$CL$846,24,0),2)</f>
        <v>0</v>
      </c>
      <c r="Z415" s="32">
        <f>ROUND(VLOOKUP($B415,'3.ข้อมูลงบทดลองปัจจุบัน'!$A$5:$CL$846,25,0),2)</f>
        <v>0</v>
      </c>
      <c r="AA415" s="32">
        <f>ROUND(VLOOKUP($B415,'3.ข้อมูลงบทดลองปัจจุบัน'!$A$5:$CL$846,26,0),2)</f>
        <v>0</v>
      </c>
      <c r="AB415" s="32">
        <f>ROUND(VLOOKUP($B415,'3.ข้อมูลงบทดลองปัจจุบัน'!$A$5:$CL$846,27,0),2)</f>
        <v>0</v>
      </c>
      <c r="AC415" s="32">
        <f>ROUND(VLOOKUP($B415,'3.ข้อมูลงบทดลองปัจจุบัน'!$A$5:$CL$846,28,0),2)</f>
        <v>0</v>
      </c>
      <c r="AD415" s="32">
        <f>ROUND(VLOOKUP($B415,'3.ข้อมูลงบทดลองปัจจุบัน'!$A$5:$CL$846,29,0),2)</f>
        <v>0</v>
      </c>
      <c r="AE415" s="32">
        <f>ROUND(VLOOKUP($B415,'3.ข้อมูลงบทดลองปัจจุบัน'!$A$5:$CL$846,30,0),2)</f>
        <v>0</v>
      </c>
      <c r="AF415" s="32">
        <f>ROUND(VLOOKUP($B415,'3.ข้อมูลงบทดลองปัจจุบัน'!$A$5:$CL$846,31,0),2)</f>
        <v>0</v>
      </c>
      <c r="AG415" s="32">
        <f>ROUND(VLOOKUP($B415,'3.ข้อมูลงบทดลองปัจจุบัน'!$A$5:$CL$846,32,0),2)</f>
        <v>0</v>
      </c>
      <c r="AH415" s="32">
        <f>ROUND(VLOOKUP($B415,'3.ข้อมูลงบทดลองปัจจุบัน'!$A$5:$CL$846,33,0),2)</f>
        <v>0</v>
      </c>
      <c r="AI415" s="32">
        <f>ROUND(VLOOKUP($B415,'3.ข้อมูลงบทดลองปัจจุบัน'!$A$5:$CL$846,34,0),2)</f>
        <v>0</v>
      </c>
      <c r="AJ415" s="32">
        <f>ROUND(VLOOKUP($B415,'3.ข้อมูลงบทดลองปัจจุบัน'!$A$5:$CL$846,35,0),2)</f>
        <v>0</v>
      </c>
      <c r="AK415" s="32">
        <f>ROUND(VLOOKUP($B415,'3.ข้อมูลงบทดลองปัจจุบัน'!$A$5:$CL$846,36,0),2)</f>
        <v>0</v>
      </c>
      <c r="AL415" s="32">
        <f>ROUND(VLOOKUP($B415,'3.ข้อมูลงบทดลองปัจจุบัน'!$A$5:$CL$846,37,0),2)</f>
        <v>0</v>
      </c>
      <c r="AM415" s="32">
        <f>ROUND(VLOOKUP($B415,'3.ข้อมูลงบทดลองปัจจุบัน'!$A$5:$CL$846,38,0),2)</f>
        <v>0</v>
      </c>
      <c r="AN415" s="32">
        <f>ROUND(VLOOKUP($B415,'3.ข้อมูลงบทดลองปัจจุบัน'!$A$5:$CL$846,39,0),2)</f>
        <v>0</v>
      </c>
      <c r="AO415" s="32">
        <f>ROUND(VLOOKUP($B415,'3.ข้อมูลงบทดลองปัจจุบัน'!$A$5:$CL$846,40,0),2)</f>
        <v>0</v>
      </c>
      <c r="AP415" s="32">
        <f>ROUND(VLOOKUP($B415,'3.ข้อมูลงบทดลองปัจจุบัน'!$A$5:$CL$846,41,0),2)</f>
        <v>0</v>
      </c>
      <c r="AQ415" s="32">
        <f>ROUND(VLOOKUP($B415,'3.ข้อมูลงบทดลองปัจจุบัน'!$A$5:$CL$846,42,0),2)</f>
        <v>0</v>
      </c>
      <c r="AR415" s="32">
        <f>ROUND(VLOOKUP($B415,'3.ข้อมูลงบทดลองปัจจุบัน'!$A$5:$CL$846,43,0),2)</f>
        <v>0</v>
      </c>
      <c r="AS415" s="32">
        <f>ROUND(VLOOKUP($B415,'3.ข้อมูลงบทดลองปัจจุบัน'!$A$5:$CL$846,44,0),2)</f>
        <v>0</v>
      </c>
      <c r="AT415" s="32">
        <f>ROUND(VLOOKUP($B415,'3.ข้อมูลงบทดลองปัจจุบัน'!$A$5:$CL$846,45,0),2)</f>
        <v>0</v>
      </c>
      <c r="AU415" s="32">
        <f>ROUND(VLOOKUP($B415,'3.ข้อมูลงบทดลองปัจจุบัน'!$A$5:$CL$846,46,0),2)</f>
        <v>0</v>
      </c>
      <c r="AV415" s="32">
        <f>ROUND(VLOOKUP($B415,'3.ข้อมูลงบทดลองปัจจุบัน'!$A$5:$CL$846,47,0),2)</f>
        <v>0</v>
      </c>
      <c r="AW415" s="32">
        <f>ROUND(VLOOKUP($B415,'3.ข้อมูลงบทดลองปัจจุบัน'!$A$5:$CL$846,48,0),2)</f>
        <v>0</v>
      </c>
      <c r="AX415" s="32">
        <f>ROUND(VLOOKUP($B415,'3.ข้อมูลงบทดลองปัจจุบัน'!$A$5:$CL$846,49,0),2)</f>
        <v>0</v>
      </c>
      <c r="AY415" s="32">
        <f>ROUND(VLOOKUP($B415,'3.ข้อมูลงบทดลองปัจจุบัน'!$A$5:$CL$846,50,0),2)</f>
        <v>0</v>
      </c>
      <c r="AZ415" s="32">
        <f>ROUND(VLOOKUP($B415,'3.ข้อมูลงบทดลองปัจจุบัน'!$A$5:$CL$846,51,0),2)</f>
        <v>0</v>
      </c>
      <c r="BA415" s="32">
        <f>ROUND(VLOOKUP($B415,'3.ข้อมูลงบทดลองปัจจุบัน'!$A$5:$CL$846,52,0),2)</f>
        <v>0</v>
      </c>
      <c r="BB415" s="32">
        <f>ROUND(VLOOKUP($B415,'3.ข้อมูลงบทดลองปัจจุบัน'!$A$5:$CL$846,53,0),2)</f>
        <v>0</v>
      </c>
      <c r="BC415" s="32">
        <f>ROUND(VLOOKUP($B415,'3.ข้อมูลงบทดลองปัจจุบัน'!$A$5:$CL$846,54,0),2)</f>
        <v>0</v>
      </c>
      <c r="BD415" s="32">
        <f>ROUND(VLOOKUP($B415,'3.ข้อมูลงบทดลองปัจจุบัน'!$A$5:$CL$846,55,0),2)</f>
        <v>0</v>
      </c>
      <c r="BE415" s="32">
        <f>ROUND(VLOOKUP($B415,'3.ข้อมูลงบทดลองปัจจุบัน'!$A$5:$CL$846,56,0),2)</f>
        <v>0</v>
      </c>
      <c r="BF415" s="32">
        <f>ROUND(VLOOKUP($B415,'3.ข้อมูลงบทดลองปัจจุบัน'!$A$5:$CL$846,57,0),2)</f>
        <v>0</v>
      </c>
      <c r="BG415" s="32">
        <f>ROUND(VLOOKUP($B415,'3.ข้อมูลงบทดลองปัจจุบัน'!$A$5:$CL$846,58,0),2)</f>
        <v>0</v>
      </c>
      <c r="BH415" s="32">
        <f>ROUND(VLOOKUP($B415,'3.ข้อมูลงบทดลองปัจจุบัน'!$A$5:$CL$846,59,0),2)</f>
        <v>0</v>
      </c>
      <c r="BI415" s="32">
        <f>ROUND(VLOOKUP($B415,'3.ข้อมูลงบทดลองปัจจุบัน'!$A$5:$CL$846,60,0),2)</f>
        <v>0</v>
      </c>
      <c r="BJ415" s="32">
        <f>ROUND(VLOOKUP($B415,'3.ข้อมูลงบทดลองปัจจุบัน'!$A$5:$CL$846,61,0),2)</f>
        <v>0</v>
      </c>
      <c r="BK415" s="32">
        <f>ROUND(VLOOKUP($B415,'3.ข้อมูลงบทดลองปัจจุบัน'!$A$5:$CL$846,62,0),2)</f>
        <v>0</v>
      </c>
      <c r="BL415" s="32">
        <f>ROUND(VLOOKUP($B415,'3.ข้อมูลงบทดลองปัจจุบัน'!$A$5:$CL$846,63,0),2)</f>
        <v>0</v>
      </c>
      <c r="BM415" s="32">
        <f>ROUND(VLOOKUP($B415,'3.ข้อมูลงบทดลองปัจจุบัน'!$A$5:$CL$846,64,0),2)</f>
        <v>0</v>
      </c>
      <c r="BN415" s="32">
        <f>ROUND(VLOOKUP($B415,'3.ข้อมูลงบทดลองปัจจุบัน'!$A$5:$CL$846,65,0),2)</f>
        <v>0</v>
      </c>
      <c r="BO415" s="32">
        <f>ROUND(VLOOKUP($B415,'3.ข้อมูลงบทดลองปัจจุบัน'!$A$5:$CL$846,66,0),2)</f>
        <v>0</v>
      </c>
      <c r="BP415" s="32">
        <f>ROUND(VLOOKUP($B415,'3.ข้อมูลงบทดลองปัจจุบัน'!$A$5:$CL$846,67,0),2)</f>
        <v>0</v>
      </c>
      <c r="BQ415" s="32">
        <f>ROUND(VLOOKUP($B415,'3.ข้อมูลงบทดลองปัจจุบัน'!$A$5:$CL$846,68,0),2)</f>
        <v>0</v>
      </c>
      <c r="BR415" s="32">
        <f>ROUND(VLOOKUP($B415,'3.ข้อมูลงบทดลองปัจจุบัน'!$A$5:$CL$846,69,0),2)</f>
        <v>0</v>
      </c>
      <c r="BS415" s="32">
        <f>ROUND(VLOOKUP($B415,'3.ข้อมูลงบทดลองปัจจุบัน'!$A$5:$CL$846,70,0),2)</f>
        <v>0</v>
      </c>
      <c r="BT415" s="32">
        <f>ROUND(VLOOKUP($B415,'3.ข้อมูลงบทดลองปัจจุบัน'!$A$5:$CL$846,71,0),2)</f>
        <v>0</v>
      </c>
      <c r="BU415" s="32">
        <f>ROUND(VLOOKUP($B415,'3.ข้อมูลงบทดลองปัจจุบัน'!$A$5:$CL$846,72,0),2)</f>
        <v>0</v>
      </c>
      <c r="BV415" s="32">
        <f>ROUND(VLOOKUP($B415,'3.ข้อมูลงบทดลองปัจจุบัน'!$A$5:$CL$846,73,0),2)</f>
        <v>0</v>
      </c>
      <c r="BW415" s="32">
        <f>ROUND(VLOOKUP($B415,'3.ข้อมูลงบทดลองปัจจุบัน'!$A$5:$CL$846,74,0),2)</f>
        <v>0</v>
      </c>
      <c r="BX415" s="32">
        <f>ROUND(VLOOKUP($B415,'3.ข้อมูลงบทดลองปัจจุบัน'!$A$5:$CL$846,75,0),2)</f>
        <v>0</v>
      </c>
      <c r="BY415" s="32">
        <f>ROUND(VLOOKUP($B415,'3.ข้อมูลงบทดลองปัจจุบัน'!$A$5:$CL$846,76,0),2)</f>
        <v>0</v>
      </c>
      <c r="BZ415" s="32">
        <f>ROUND(VLOOKUP($B415,'3.ข้อมูลงบทดลองปัจจุบัน'!$A$5:$CL$846,77,0),2)</f>
        <v>0</v>
      </c>
      <c r="CA415" s="32">
        <f>ROUND(VLOOKUP($B415,'3.ข้อมูลงบทดลองปัจจุบัน'!$A$5:$CL$846,78,0),2)</f>
        <v>0</v>
      </c>
      <c r="CB415" s="32">
        <f>ROUND(VLOOKUP($B415,'3.ข้อมูลงบทดลองปัจจุบัน'!$A$5:$CL$846,79,0),2)</f>
        <v>0</v>
      </c>
      <c r="CC415" s="32">
        <f>ROUND(VLOOKUP($B415,'3.ข้อมูลงบทดลองปัจจุบัน'!$A$5:$CL$846,80,0),2)</f>
        <v>0</v>
      </c>
      <c r="CD415" s="32">
        <f>ROUND(VLOOKUP($B415,'3.ข้อมูลงบทดลองปัจจุบัน'!$A$5:$CL$846,81,0),2)</f>
        <v>0</v>
      </c>
      <c r="CE415" s="32">
        <f>ROUND(VLOOKUP($B415,'3.ข้อมูลงบทดลองปัจจุบัน'!$A$5:$CL$846,82,0),2)</f>
        <v>0</v>
      </c>
      <c r="CF415" s="32">
        <f>ROUND(VLOOKUP($B415,'3.ข้อมูลงบทดลองปัจจุบัน'!$A$5:$CL$846,83,0),2)</f>
        <v>0</v>
      </c>
      <c r="CG415" s="32">
        <f>ROUND(VLOOKUP($B415,'3.ข้อมูลงบทดลองปัจจุบัน'!$A$5:$CL$846,84,0),2)</f>
        <v>0</v>
      </c>
      <c r="CH415" s="32">
        <f>ROUND(VLOOKUP($B415,'3.ข้อมูลงบทดลองปัจจุบัน'!$A$5:$CL$846,85,0),2)</f>
        <v>0</v>
      </c>
      <c r="CI415" s="32">
        <f>ROUND(VLOOKUP($B415,'3.ข้อมูลงบทดลองปัจจุบัน'!$A$5:$CL$846,86,0),2)</f>
        <v>0</v>
      </c>
      <c r="CJ415" s="32">
        <f>ROUND(VLOOKUP($B415,'3.ข้อมูลงบทดลองปัจจุบัน'!$A$5:$CL$846,87,0),2)</f>
        <v>0</v>
      </c>
      <c r="CK415" s="32">
        <f>ROUND(VLOOKUP($B415,'3.ข้อมูลงบทดลองปัจจุบัน'!$A$5:$CL$846,88,0),2)</f>
        <v>0</v>
      </c>
      <c r="CL415" s="32">
        <f>ROUND(VLOOKUP($B415,'3.ข้อมูลงบทดลองปัจจุบัน'!$A$5:$CL$846,89,0),2)</f>
        <v>0</v>
      </c>
      <c r="CM415" s="32">
        <f>ROUND(VLOOKUP($B415,'3.ข้อมูลงบทดลองปัจจุบัน'!$A$5:$CL$846,90,0),2)</f>
        <v>0</v>
      </c>
    </row>
    <row r="416" spans="1:91" x14ac:dyDescent="0.7">
      <c r="A416" s="118" t="s">
        <v>2332</v>
      </c>
      <c r="B416" s="101" t="s">
        <v>2166</v>
      </c>
      <c r="C416" s="100" t="s">
        <v>852</v>
      </c>
      <c r="D416" s="32">
        <f>ROUND(VLOOKUP($B416,'3.ข้อมูลงบทดลองปัจจุบัน'!$A$5:$CL$846,3,0),2)</f>
        <v>0</v>
      </c>
      <c r="E416" s="32">
        <f>ROUND(VLOOKUP($B416,'3.ข้อมูลงบทดลองปัจจุบัน'!$A$5:$CL$846,4,0),2)</f>
        <v>0</v>
      </c>
      <c r="F416" s="32">
        <f>ROUND(VLOOKUP($B416,'3.ข้อมูลงบทดลองปัจจุบัน'!$A$5:$CL$846,5,0),2)</f>
        <v>0</v>
      </c>
      <c r="G416" s="32">
        <f>ROUND(VLOOKUP($B416,'3.ข้อมูลงบทดลองปัจจุบัน'!$A$5:$CL$846,6,0),2)</f>
        <v>0</v>
      </c>
      <c r="H416" s="32">
        <f>ROUND(VLOOKUP($B416,'3.ข้อมูลงบทดลองปัจจุบัน'!$A$5:$CL$846,7,0),2)</f>
        <v>0</v>
      </c>
      <c r="I416" s="32">
        <f>ROUND(VLOOKUP($B416,'3.ข้อมูลงบทดลองปัจจุบัน'!$A$5:$CL$846,8,0),2)</f>
        <v>0</v>
      </c>
      <c r="J416" s="32">
        <f>ROUND(VLOOKUP($B416,'3.ข้อมูลงบทดลองปัจจุบัน'!$A$5:$CL$846,9,0),2)</f>
        <v>0</v>
      </c>
      <c r="K416" s="32">
        <f>ROUND(VLOOKUP($B416,'3.ข้อมูลงบทดลองปัจจุบัน'!$A$5:$CL$846,10,0),2)</f>
        <v>0</v>
      </c>
      <c r="L416" s="32">
        <f>ROUND(VLOOKUP($B416,'3.ข้อมูลงบทดลองปัจจุบัน'!$A$5:$CL$846,11,0),2)</f>
        <v>0</v>
      </c>
      <c r="M416" s="32">
        <f>ROUND(VLOOKUP($B416,'3.ข้อมูลงบทดลองปัจจุบัน'!$A$5:$CL$846,12,0),2)</f>
        <v>9097.31</v>
      </c>
      <c r="N416" s="32">
        <f>ROUND(VLOOKUP($B416,'3.ข้อมูลงบทดลองปัจจุบัน'!$A$5:$CL$846,13,0),2)</f>
        <v>0</v>
      </c>
      <c r="O416" s="32">
        <f>ROUND(VLOOKUP($B416,'3.ข้อมูลงบทดลองปัจจุบัน'!$A$5:$CL$846,14,0),2)</f>
        <v>0</v>
      </c>
      <c r="P416" s="32">
        <f>ROUND(VLOOKUP($B416,'3.ข้อมูลงบทดลองปัจจุบัน'!$A$5:$CL$846,15,0),2)</f>
        <v>51326</v>
      </c>
      <c r="Q416" s="32">
        <f>ROUND(VLOOKUP($B416,'3.ข้อมูลงบทดลองปัจจุบัน'!$A$5:$CL$846,16,0),2)</f>
        <v>1</v>
      </c>
      <c r="R416" s="32">
        <f>ROUND(VLOOKUP($B416,'3.ข้อมูลงบทดลองปัจจุบัน'!$A$5:$CL$846,17,0),2)</f>
        <v>0</v>
      </c>
      <c r="S416" s="32">
        <f>ROUND(VLOOKUP($B416,'3.ข้อมูลงบทดลองปัจจุบัน'!$A$5:$CL$846,18,0),2)</f>
        <v>47</v>
      </c>
      <c r="T416" s="32">
        <f>ROUND(VLOOKUP($B416,'3.ข้อมูลงบทดลองปัจจุบัน'!$A$5:$CL$846,19,0),2)</f>
        <v>23630.69</v>
      </c>
      <c r="U416" s="32">
        <f>ROUND(VLOOKUP($B416,'3.ข้อมูลงบทดลองปัจจุบัน'!$A$5:$CL$846,20,0),2)</f>
        <v>0</v>
      </c>
      <c r="V416" s="32">
        <f>ROUND(VLOOKUP($B416,'3.ข้อมูลงบทดลองปัจจุบัน'!$A$5:$CL$846,21,0),2)</f>
        <v>0</v>
      </c>
      <c r="W416" s="32">
        <f>ROUND(VLOOKUP($B416,'3.ข้อมูลงบทดลองปัจจุบัน'!$A$5:$CL$846,22,0),2)</f>
        <v>0</v>
      </c>
      <c r="X416" s="32">
        <f>ROUND(VLOOKUP($B416,'3.ข้อมูลงบทดลองปัจจุบัน'!$A$5:$CL$846,23,0),2)</f>
        <v>428</v>
      </c>
      <c r="Y416" s="32">
        <f>ROUND(VLOOKUP($B416,'3.ข้อมูลงบทดลองปัจจุบัน'!$A$5:$CL$846,24,0),2)</f>
        <v>1740</v>
      </c>
      <c r="Z416" s="32">
        <f>ROUND(VLOOKUP($B416,'3.ข้อมูลงบทดลองปัจจุบัน'!$A$5:$CL$846,25,0),2)</f>
        <v>0</v>
      </c>
      <c r="AA416" s="32">
        <f>ROUND(VLOOKUP($B416,'3.ข้อมูลงบทดลองปัจจุบัน'!$A$5:$CL$846,26,0),2)</f>
        <v>0</v>
      </c>
      <c r="AB416" s="32">
        <f>ROUND(VLOOKUP($B416,'3.ข้อมูลงบทดลองปัจจุบัน'!$A$5:$CL$846,27,0),2)</f>
        <v>0</v>
      </c>
      <c r="AC416" s="32">
        <f>ROUND(VLOOKUP($B416,'3.ข้อมูลงบทดลองปัจจุบัน'!$A$5:$CL$846,28,0),2)</f>
        <v>6</v>
      </c>
      <c r="AD416" s="32">
        <f>ROUND(VLOOKUP($B416,'3.ข้อมูลงบทดลองปัจจุบัน'!$A$5:$CL$846,29,0),2)</f>
        <v>0</v>
      </c>
      <c r="AE416" s="32">
        <f>ROUND(VLOOKUP($B416,'3.ข้อมูลงบทดลองปัจจุบัน'!$A$5:$CL$846,30,0),2)</f>
        <v>19</v>
      </c>
      <c r="AF416" s="32">
        <f>ROUND(VLOOKUP($B416,'3.ข้อมูลงบทดลองปัจจุบัน'!$A$5:$CL$846,31,0),2)</f>
        <v>0</v>
      </c>
      <c r="AG416" s="32">
        <f>ROUND(VLOOKUP($B416,'3.ข้อมูลงบทดลองปัจจุบัน'!$A$5:$CL$846,32,0),2)</f>
        <v>0</v>
      </c>
      <c r="AH416" s="32">
        <f>ROUND(VLOOKUP($B416,'3.ข้อมูลงบทดลองปัจจุบัน'!$A$5:$CL$846,33,0),2)</f>
        <v>0</v>
      </c>
      <c r="AI416" s="32">
        <f>ROUND(VLOOKUP($B416,'3.ข้อมูลงบทดลองปัจจุบัน'!$A$5:$CL$846,34,0),2)</f>
        <v>32</v>
      </c>
      <c r="AJ416" s="32">
        <f>ROUND(VLOOKUP($B416,'3.ข้อมูลงบทดลองปัจจุบัน'!$A$5:$CL$846,35,0),2)</f>
        <v>0</v>
      </c>
      <c r="AK416" s="32">
        <f>ROUND(VLOOKUP($B416,'3.ข้อมูลงบทดลองปัจจุบัน'!$A$5:$CL$846,36,0),2)</f>
        <v>0</v>
      </c>
      <c r="AL416" s="32">
        <f>ROUND(VLOOKUP($B416,'3.ข้อมูลงบทดลองปัจจุบัน'!$A$5:$CL$846,37,0),2)</f>
        <v>0</v>
      </c>
      <c r="AM416" s="32">
        <f>ROUND(VLOOKUP($B416,'3.ข้อมูลงบทดลองปัจจุบัน'!$A$5:$CL$846,38,0),2)</f>
        <v>0</v>
      </c>
      <c r="AN416" s="32">
        <f>ROUND(VLOOKUP($B416,'3.ข้อมูลงบทดลองปัจจุบัน'!$A$5:$CL$846,39,0),2)</f>
        <v>2</v>
      </c>
      <c r="AO416" s="32">
        <f>ROUND(VLOOKUP($B416,'3.ข้อมูลงบทดลองปัจจุบัน'!$A$5:$CL$846,40,0),2)</f>
        <v>0</v>
      </c>
      <c r="AP416" s="32">
        <f>ROUND(VLOOKUP($B416,'3.ข้อมูลงบทดลองปัจจุบัน'!$A$5:$CL$846,41,0),2)</f>
        <v>0</v>
      </c>
      <c r="AQ416" s="32">
        <f>ROUND(VLOOKUP($B416,'3.ข้อมูลงบทดลองปัจจุบัน'!$A$5:$CL$846,42,0),2)</f>
        <v>4</v>
      </c>
      <c r="AR416" s="32">
        <f>ROUND(VLOOKUP($B416,'3.ข้อมูลงบทดลองปัจจุบัน'!$A$5:$CL$846,43,0),2)</f>
        <v>11</v>
      </c>
      <c r="AS416" s="32">
        <f>ROUND(VLOOKUP($B416,'3.ข้อมูลงบทดลองปัจจุบัน'!$A$5:$CL$846,44,0),2)</f>
        <v>0</v>
      </c>
      <c r="AT416" s="32">
        <f>ROUND(VLOOKUP($B416,'3.ข้อมูลงบทดลองปัจจุบัน'!$A$5:$CL$846,45,0),2)</f>
        <v>0</v>
      </c>
      <c r="AU416" s="32">
        <f>ROUND(VLOOKUP($B416,'3.ข้อมูลงบทดลองปัจจุบัน'!$A$5:$CL$846,46,0),2)</f>
        <v>0</v>
      </c>
      <c r="AV416" s="32">
        <f>ROUND(VLOOKUP($B416,'3.ข้อมูลงบทดลองปัจจุบัน'!$A$5:$CL$846,47,0),2)</f>
        <v>118</v>
      </c>
      <c r="AW416" s="32">
        <f>ROUND(VLOOKUP($B416,'3.ข้อมูลงบทดลองปัจจุบัน'!$A$5:$CL$846,48,0),2)</f>
        <v>18</v>
      </c>
      <c r="AX416" s="32">
        <f>ROUND(VLOOKUP($B416,'3.ข้อมูลงบทดลองปัจจุบัน'!$A$5:$CL$846,49,0),2)</f>
        <v>236484.61</v>
      </c>
      <c r="AY416" s="32">
        <f>ROUND(VLOOKUP($B416,'3.ข้อมูลงบทดลองปัจจุบัน'!$A$5:$CL$846,50,0),2)</f>
        <v>0</v>
      </c>
      <c r="AZ416" s="32">
        <f>ROUND(VLOOKUP($B416,'3.ข้อมูลงบทดลองปัจจุบัน'!$A$5:$CL$846,51,0),2)</f>
        <v>9</v>
      </c>
      <c r="BA416" s="32">
        <f>ROUND(VLOOKUP($B416,'3.ข้อมูลงบทดลองปัจจุบัน'!$A$5:$CL$846,52,0),2)</f>
        <v>0</v>
      </c>
      <c r="BB416" s="32">
        <f>ROUND(VLOOKUP($B416,'3.ข้อมูลงบทดลองปัจจุบัน'!$A$5:$CL$846,53,0),2)</f>
        <v>46995.35</v>
      </c>
      <c r="BC416" s="32">
        <f>ROUND(VLOOKUP($B416,'3.ข้อมูลงบทดลองปัจจุบัน'!$A$5:$CL$846,54,0),2)</f>
        <v>4</v>
      </c>
      <c r="BD416" s="32">
        <f>ROUND(VLOOKUP($B416,'3.ข้อมูลงบทดลองปัจจุบัน'!$A$5:$CL$846,55,0),2)</f>
        <v>15</v>
      </c>
      <c r="BE416" s="32">
        <f>ROUND(VLOOKUP($B416,'3.ข้อมูลงบทดลองปัจจุบัน'!$A$5:$CL$846,56,0),2)</f>
        <v>0</v>
      </c>
      <c r="BF416" s="32">
        <f>ROUND(VLOOKUP($B416,'3.ข้อมูลงบทดลองปัจจุบัน'!$A$5:$CL$846,57,0),2)</f>
        <v>0</v>
      </c>
      <c r="BG416" s="32">
        <f>ROUND(VLOOKUP($B416,'3.ข้อมูลงบทดลองปัจจุบัน'!$A$5:$CL$846,58,0),2)</f>
        <v>0</v>
      </c>
      <c r="BH416" s="32">
        <f>ROUND(VLOOKUP($B416,'3.ข้อมูลงบทดลองปัจจุบัน'!$A$5:$CL$846,59,0),2)</f>
        <v>0</v>
      </c>
      <c r="BI416" s="32">
        <f>ROUND(VLOOKUP($B416,'3.ข้อมูลงบทดลองปัจจุบัน'!$A$5:$CL$846,60,0),2)</f>
        <v>0</v>
      </c>
      <c r="BJ416" s="32">
        <f>ROUND(VLOOKUP($B416,'3.ข้อมูลงบทดลองปัจจุบัน'!$A$5:$CL$846,61,0),2)</f>
        <v>0</v>
      </c>
      <c r="BK416" s="32">
        <f>ROUND(VLOOKUP($B416,'3.ข้อมูลงบทดลองปัจจุบัน'!$A$5:$CL$846,62,0),2)</f>
        <v>0</v>
      </c>
      <c r="BL416" s="32">
        <f>ROUND(VLOOKUP($B416,'3.ข้อมูลงบทดลองปัจจุบัน'!$A$5:$CL$846,63,0),2)</f>
        <v>32</v>
      </c>
      <c r="BM416" s="32">
        <f>ROUND(VLOOKUP($B416,'3.ข้อมูลงบทดลองปัจจุบัน'!$A$5:$CL$846,64,0),2)</f>
        <v>0</v>
      </c>
      <c r="BN416" s="32">
        <f>ROUND(VLOOKUP($B416,'3.ข้อมูลงบทดลองปัจจุบัน'!$A$5:$CL$846,65,0),2)</f>
        <v>0</v>
      </c>
      <c r="BO416" s="32">
        <f>ROUND(VLOOKUP($B416,'3.ข้อมูลงบทดลองปัจจุบัน'!$A$5:$CL$846,66,0),2)</f>
        <v>0</v>
      </c>
      <c r="BP416" s="32">
        <f>ROUND(VLOOKUP($B416,'3.ข้อมูลงบทดลองปัจจุบัน'!$A$5:$CL$846,67,0),2)</f>
        <v>0</v>
      </c>
      <c r="BQ416" s="32">
        <f>ROUND(VLOOKUP($B416,'3.ข้อมูลงบทดลองปัจจุบัน'!$A$5:$CL$846,68,0),2)</f>
        <v>23</v>
      </c>
      <c r="BR416" s="32">
        <f>ROUND(VLOOKUP($B416,'3.ข้อมูลงบทดลองปัจจุบัน'!$A$5:$CL$846,69,0),2)</f>
        <v>0</v>
      </c>
      <c r="BS416" s="32">
        <f>ROUND(VLOOKUP($B416,'3.ข้อมูลงบทดลองปัจจุบัน'!$A$5:$CL$846,70,0),2)</f>
        <v>0</v>
      </c>
      <c r="BT416" s="32">
        <f>ROUND(VLOOKUP($B416,'3.ข้อมูลงบทดลองปัจจุบัน'!$A$5:$CL$846,71,0),2)</f>
        <v>0</v>
      </c>
      <c r="BU416" s="32">
        <f>ROUND(VLOOKUP($B416,'3.ข้อมูลงบทดลองปัจจุบัน'!$A$5:$CL$846,72,0),2)</f>
        <v>0</v>
      </c>
      <c r="BV416" s="32">
        <f>ROUND(VLOOKUP($B416,'3.ข้อมูลงบทดลองปัจจุบัน'!$A$5:$CL$846,73,0),2)</f>
        <v>27140.67</v>
      </c>
      <c r="BW416" s="32">
        <f>ROUND(VLOOKUP($B416,'3.ข้อมูลงบทดลองปัจจุบัน'!$A$5:$CL$846,74,0),2)</f>
        <v>0</v>
      </c>
      <c r="BX416" s="32">
        <f>ROUND(VLOOKUP($B416,'3.ข้อมูลงบทดลองปัจจุบัน'!$A$5:$CL$846,75,0),2)</f>
        <v>54.99</v>
      </c>
      <c r="BY416" s="32">
        <f>ROUND(VLOOKUP($B416,'3.ข้อมูลงบทดลองปัจจุบัน'!$A$5:$CL$846,76,0),2)</f>
        <v>0</v>
      </c>
      <c r="BZ416" s="32">
        <f>ROUND(VLOOKUP($B416,'3.ข้อมูลงบทดลองปัจจุบัน'!$A$5:$CL$846,77,0),2)</f>
        <v>17</v>
      </c>
      <c r="CA416" s="32">
        <f>ROUND(VLOOKUP($B416,'3.ข้อมูลงบทดลองปัจจุบัน'!$A$5:$CL$846,78,0),2)</f>
        <v>0</v>
      </c>
      <c r="CB416" s="32">
        <f>ROUND(VLOOKUP($B416,'3.ข้อมูลงบทดลองปัจจุบัน'!$A$5:$CL$846,79,0),2)</f>
        <v>0</v>
      </c>
      <c r="CC416" s="32">
        <f>ROUND(VLOOKUP($B416,'3.ข้อมูลงบทดลองปัจจุบัน'!$A$5:$CL$846,80,0),2)</f>
        <v>0</v>
      </c>
      <c r="CD416" s="32">
        <f>ROUND(VLOOKUP($B416,'3.ข้อมูลงบทดลองปัจจุบัน'!$A$5:$CL$846,81,0),2)</f>
        <v>0</v>
      </c>
      <c r="CE416" s="32">
        <f>ROUND(VLOOKUP($B416,'3.ข้อมูลงบทดลองปัจจุบัน'!$A$5:$CL$846,82,0),2)</f>
        <v>11123</v>
      </c>
      <c r="CF416" s="32">
        <f>ROUND(VLOOKUP($B416,'3.ข้อมูลงบทดลองปัจจุบัน'!$A$5:$CL$846,83,0),2)</f>
        <v>63</v>
      </c>
      <c r="CG416" s="32">
        <f>ROUND(VLOOKUP($B416,'3.ข้อมูลงบทดลองปัจจุบัน'!$A$5:$CL$846,84,0),2)</f>
        <v>0</v>
      </c>
      <c r="CH416" s="32">
        <f>ROUND(VLOOKUP($B416,'3.ข้อมูลงบทดลองปัจจุบัน'!$A$5:$CL$846,85,0),2)</f>
        <v>8026.48</v>
      </c>
      <c r="CI416" s="32">
        <f>ROUND(VLOOKUP($B416,'3.ข้อมูลงบทดลองปัจจุบัน'!$A$5:$CL$846,86,0),2)</f>
        <v>0</v>
      </c>
      <c r="CJ416" s="32">
        <f>ROUND(VLOOKUP($B416,'3.ข้อมูลงบทดลองปัจจุบัน'!$A$5:$CL$846,87,0),2)</f>
        <v>0</v>
      </c>
      <c r="CK416" s="32">
        <f>ROUND(VLOOKUP($B416,'3.ข้อมูลงบทดลองปัจจุบัน'!$A$5:$CL$846,88,0),2)</f>
        <v>0</v>
      </c>
      <c r="CL416" s="32">
        <f>ROUND(VLOOKUP($B416,'3.ข้อมูลงบทดลองปัจจุบัน'!$A$5:$CL$846,89,0),2)</f>
        <v>0</v>
      </c>
      <c r="CM416" s="32">
        <f>ROUND(VLOOKUP($B416,'3.ข้อมูลงบทดลองปัจจุบัน'!$A$5:$CL$846,90,0),2)</f>
        <v>0</v>
      </c>
    </row>
    <row r="417" spans="1:91" x14ac:dyDescent="0.7">
      <c r="A417" s="118" t="s">
        <v>2332</v>
      </c>
      <c r="B417" s="101" t="s">
        <v>2167</v>
      </c>
      <c r="C417" s="100" t="s">
        <v>853</v>
      </c>
      <c r="D417" s="32">
        <f>ROUND(VLOOKUP($B417,'3.ข้อมูลงบทดลองปัจจุบัน'!$A$5:$CL$846,3,0),2)</f>
        <v>0</v>
      </c>
      <c r="E417" s="32">
        <f>ROUND(VLOOKUP($B417,'3.ข้อมูลงบทดลองปัจจุบัน'!$A$5:$CL$846,4,0),2)</f>
        <v>0</v>
      </c>
      <c r="F417" s="32">
        <f>ROUND(VLOOKUP($B417,'3.ข้อมูลงบทดลองปัจจุบัน'!$A$5:$CL$846,5,0),2)</f>
        <v>0</v>
      </c>
      <c r="G417" s="32">
        <f>ROUND(VLOOKUP($B417,'3.ข้อมูลงบทดลองปัจจุบัน'!$A$5:$CL$846,6,0),2)</f>
        <v>0</v>
      </c>
      <c r="H417" s="32">
        <f>ROUND(VLOOKUP($B417,'3.ข้อมูลงบทดลองปัจจุบัน'!$A$5:$CL$846,7,0),2)</f>
        <v>0</v>
      </c>
      <c r="I417" s="32">
        <f>ROUND(VLOOKUP($B417,'3.ข้อมูลงบทดลองปัจจุบัน'!$A$5:$CL$846,8,0),2)</f>
        <v>0</v>
      </c>
      <c r="J417" s="32">
        <f>ROUND(VLOOKUP($B417,'3.ข้อมูลงบทดลองปัจจุบัน'!$A$5:$CL$846,9,0),2)</f>
        <v>0</v>
      </c>
      <c r="K417" s="32">
        <f>ROUND(VLOOKUP($B417,'3.ข้อมูลงบทดลองปัจจุบัน'!$A$5:$CL$846,10,0),2)</f>
        <v>0</v>
      </c>
      <c r="L417" s="32">
        <f>ROUND(VLOOKUP($B417,'3.ข้อมูลงบทดลองปัจจุบัน'!$A$5:$CL$846,11,0),2)</f>
        <v>0</v>
      </c>
      <c r="M417" s="32">
        <f>ROUND(VLOOKUP($B417,'3.ข้อมูลงบทดลองปัจจุบัน'!$A$5:$CL$846,12,0),2)</f>
        <v>0</v>
      </c>
      <c r="N417" s="32">
        <f>ROUND(VLOOKUP($B417,'3.ข้อมูลงบทดลองปัจจุบัน'!$A$5:$CL$846,13,0),2)</f>
        <v>0</v>
      </c>
      <c r="O417" s="32">
        <f>ROUND(VLOOKUP($B417,'3.ข้อมูลงบทดลองปัจจุบัน'!$A$5:$CL$846,14,0),2)</f>
        <v>0</v>
      </c>
      <c r="P417" s="32">
        <f>ROUND(VLOOKUP($B417,'3.ข้อมูลงบทดลองปัจจุบัน'!$A$5:$CL$846,15,0),2)</f>
        <v>0</v>
      </c>
      <c r="Q417" s="32">
        <f>ROUND(VLOOKUP($B417,'3.ข้อมูลงบทดลองปัจจุบัน'!$A$5:$CL$846,16,0),2)</f>
        <v>0</v>
      </c>
      <c r="R417" s="32">
        <f>ROUND(VLOOKUP($B417,'3.ข้อมูลงบทดลองปัจจุบัน'!$A$5:$CL$846,17,0),2)</f>
        <v>0</v>
      </c>
      <c r="S417" s="32">
        <f>ROUND(VLOOKUP($B417,'3.ข้อมูลงบทดลองปัจจุบัน'!$A$5:$CL$846,18,0),2)</f>
        <v>0</v>
      </c>
      <c r="T417" s="32">
        <f>ROUND(VLOOKUP($B417,'3.ข้อมูลงบทดลองปัจจุบัน'!$A$5:$CL$846,19,0),2)</f>
        <v>0</v>
      </c>
      <c r="U417" s="32">
        <f>ROUND(VLOOKUP($B417,'3.ข้อมูลงบทดลองปัจจุบัน'!$A$5:$CL$846,20,0),2)</f>
        <v>0</v>
      </c>
      <c r="V417" s="32">
        <f>ROUND(VLOOKUP($B417,'3.ข้อมูลงบทดลองปัจจุบัน'!$A$5:$CL$846,21,0),2)</f>
        <v>0</v>
      </c>
      <c r="W417" s="32">
        <f>ROUND(VLOOKUP($B417,'3.ข้อมูลงบทดลองปัจจุบัน'!$A$5:$CL$846,22,0),2)</f>
        <v>0</v>
      </c>
      <c r="X417" s="32">
        <f>ROUND(VLOOKUP($B417,'3.ข้อมูลงบทดลองปัจจุบัน'!$A$5:$CL$846,23,0),2)</f>
        <v>0</v>
      </c>
      <c r="Y417" s="32">
        <f>ROUND(VLOOKUP($B417,'3.ข้อมูลงบทดลองปัจจุบัน'!$A$5:$CL$846,24,0),2)</f>
        <v>0</v>
      </c>
      <c r="Z417" s="32">
        <f>ROUND(VLOOKUP($B417,'3.ข้อมูลงบทดลองปัจจุบัน'!$A$5:$CL$846,25,0),2)</f>
        <v>0</v>
      </c>
      <c r="AA417" s="32">
        <f>ROUND(VLOOKUP($B417,'3.ข้อมูลงบทดลองปัจจุบัน'!$A$5:$CL$846,26,0),2)</f>
        <v>0</v>
      </c>
      <c r="AB417" s="32">
        <f>ROUND(VLOOKUP($B417,'3.ข้อมูลงบทดลองปัจจุบัน'!$A$5:$CL$846,27,0),2)</f>
        <v>0</v>
      </c>
      <c r="AC417" s="32">
        <f>ROUND(VLOOKUP($B417,'3.ข้อมูลงบทดลองปัจจุบัน'!$A$5:$CL$846,28,0),2)</f>
        <v>0</v>
      </c>
      <c r="AD417" s="32">
        <f>ROUND(VLOOKUP($B417,'3.ข้อมูลงบทดลองปัจจุบัน'!$A$5:$CL$846,29,0),2)</f>
        <v>0</v>
      </c>
      <c r="AE417" s="32">
        <f>ROUND(VLOOKUP($B417,'3.ข้อมูลงบทดลองปัจจุบัน'!$A$5:$CL$846,30,0),2)</f>
        <v>0</v>
      </c>
      <c r="AF417" s="32">
        <f>ROUND(VLOOKUP($B417,'3.ข้อมูลงบทดลองปัจจุบัน'!$A$5:$CL$846,31,0),2)</f>
        <v>0</v>
      </c>
      <c r="AG417" s="32">
        <f>ROUND(VLOOKUP($B417,'3.ข้อมูลงบทดลองปัจจุบัน'!$A$5:$CL$846,32,0),2)</f>
        <v>0</v>
      </c>
      <c r="AH417" s="32">
        <f>ROUND(VLOOKUP($B417,'3.ข้อมูลงบทดลองปัจจุบัน'!$A$5:$CL$846,33,0),2)</f>
        <v>0</v>
      </c>
      <c r="AI417" s="32">
        <f>ROUND(VLOOKUP($B417,'3.ข้อมูลงบทดลองปัจจุบัน'!$A$5:$CL$846,34,0),2)</f>
        <v>0</v>
      </c>
      <c r="AJ417" s="32">
        <f>ROUND(VLOOKUP($B417,'3.ข้อมูลงบทดลองปัจจุบัน'!$A$5:$CL$846,35,0),2)</f>
        <v>0</v>
      </c>
      <c r="AK417" s="32">
        <f>ROUND(VLOOKUP($B417,'3.ข้อมูลงบทดลองปัจจุบัน'!$A$5:$CL$846,36,0),2)</f>
        <v>0</v>
      </c>
      <c r="AL417" s="32">
        <f>ROUND(VLOOKUP($B417,'3.ข้อมูลงบทดลองปัจจุบัน'!$A$5:$CL$846,37,0),2)</f>
        <v>0</v>
      </c>
      <c r="AM417" s="32">
        <f>ROUND(VLOOKUP($B417,'3.ข้อมูลงบทดลองปัจจุบัน'!$A$5:$CL$846,38,0),2)</f>
        <v>0</v>
      </c>
      <c r="AN417" s="32">
        <f>ROUND(VLOOKUP($B417,'3.ข้อมูลงบทดลองปัจจุบัน'!$A$5:$CL$846,39,0),2)</f>
        <v>0</v>
      </c>
      <c r="AO417" s="32">
        <f>ROUND(VLOOKUP($B417,'3.ข้อมูลงบทดลองปัจจุบัน'!$A$5:$CL$846,40,0),2)</f>
        <v>0</v>
      </c>
      <c r="AP417" s="32">
        <f>ROUND(VLOOKUP($B417,'3.ข้อมูลงบทดลองปัจจุบัน'!$A$5:$CL$846,41,0),2)</f>
        <v>0</v>
      </c>
      <c r="AQ417" s="32">
        <f>ROUND(VLOOKUP($B417,'3.ข้อมูลงบทดลองปัจจุบัน'!$A$5:$CL$846,42,0),2)</f>
        <v>0</v>
      </c>
      <c r="AR417" s="32">
        <f>ROUND(VLOOKUP($B417,'3.ข้อมูลงบทดลองปัจจุบัน'!$A$5:$CL$846,43,0),2)</f>
        <v>0</v>
      </c>
      <c r="AS417" s="32">
        <f>ROUND(VLOOKUP($B417,'3.ข้อมูลงบทดลองปัจจุบัน'!$A$5:$CL$846,44,0),2)</f>
        <v>0</v>
      </c>
      <c r="AT417" s="32">
        <f>ROUND(VLOOKUP($B417,'3.ข้อมูลงบทดลองปัจจุบัน'!$A$5:$CL$846,45,0),2)</f>
        <v>0</v>
      </c>
      <c r="AU417" s="32">
        <f>ROUND(VLOOKUP($B417,'3.ข้อมูลงบทดลองปัจจุบัน'!$A$5:$CL$846,46,0),2)</f>
        <v>0</v>
      </c>
      <c r="AV417" s="32">
        <f>ROUND(VLOOKUP($B417,'3.ข้อมูลงบทดลองปัจจุบัน'!$A$5:$CL$846,47,0),2)</f>
        <v>0</v>
      </c>
      <c r="AW417" s="32">
        <f>ROUND(VLOOKUP($B417,'3.ข้อมูลงบทดลองปัจจุบัน'!$A$5:$CL$846,48,0),2)</f>
        <v>0</v>
      </c>
      <c r="AX417" s="32">
        <f>ROUND(VLOOKUP($B417,'3.ข้อมูลงบทดลองปัจจุบัน'!$A$5:$CL$846,49,0),2)</f>
        <v>0</v>
      </c>
      <c r="AY417" s="32">
        <f>ROUND(VLOOKUP($B417,'3.ข้อมูลงบทดลองปัจจุบัน'!$A$5:$CL$846,50,0),2)</f>
        <v>0</v>
      </c>
      <c r="AZ417" s="32">
        <f>ROUND(VLOOKUP($B417,'3.ข้อมูลงบทดลองปัจจุบัน'!$A$5:$CL$846,51,0),2)</f>
        <v>0</v>
      </c>
      <c r="BA417" s="32">
        <f>ROUND(VLOOKUP($B417,'3.ข้อมูลงบทดลองปัจจุบัน'!$A$5:$CL$846,52,0),2)</f>
        <v>0</v>
      </c>
      <c r="BB417" s="32">
        <f>ROUND(VLOOKUP($B417,'3.ข้อมูลงบทดลองปัจจุบัน'!$A$5:$CL$846,53,0),2)</f>
        <v>0</v>
      </c>
      <c r="BC417" s="32">
        <f>ROUND(VLOOKUP($B417,'3.ข้อมูลงบทดลองปัจจุบัน'!$A$5:$CL$846,54,0),2)</f>
        <v>0</v>
      </c>
      <c r="BD417" s="32">
        <f>ROUND(VLOOKUP($B417,'3.ข้อมูลงบทดลองปัจจุบัน'!$A$5:$CL$846,55,0),2)</f>
        <v>1</v>
      </c>
      <c r="BE417" s="32">
        <f>ROUND(VLOOKUP($B417,'3.ข้อมูลงบทดลองปัจจุบัน'!$A$5:$CL$846,56,0),2)</f>
        <v>0</v>
      </c>
      <c r="BF417" s="32">
        <f>ROUND(VLOOKUP($B417,'3.ข้อมูลงบทดลองปัจจุบัน'!$A$5:$CL$846,57,0),2)</f>
        <v>0</v>
      </c>
      <c r="BG417" s="32">
        <f>ROUND(VLOOKUP($B417,'3.ข้อมูลงบทดลองปัจจุบัน'!$A$5:$CL$846,58,0),2)</f>
        <v>0</v>
      </c>
      <c r="BH417" s="32">
        <f>ROUND(VLOOKUP($B417,'3.ข้อมูลงบทดลองปัจจุบัน'!$A$5:$CL$846,59,0),2)</f>
        <v>0</v>
      </c>
      <c r="BI417" s="32">
        <f>ROUND(VLOOKUP($B417,'3.ข้อมูลงบทดลองปัจจุบัน'!$A$5:$CL$846,60,0),2)</f>
        <v>0</v>
      </c>
      <c r="BJ417" s="32">
        <f>ROUND(VLOOKUP($B417,'3.ข้อมูลงบทดลองปัจจุบัน'!$A$5:$CL$846,61,0),2)</f>
        <v>0</v>
      </c>
      <c r="BK417" s="32">
        <f>ROUND(VLOOKUP($B417,'3.ข้อมูลงบทดลองปัจจุบัน'!$A$5:$CL$846,62,0),2)</f>
        <v>0</v>
      </c>
      <c r="BL417" s="32">
        <f>ROUND(VLOOKUP($B417,'3.ข้อมูลงบทดลองปัจจุบัน'!$A$5:$CL$846,63,0),2)</f>
        <v>0</v>
      </c>
      <c r="BM417" s="32">
        <f>ROUND(VLOOKUP($B417,'3.ข้อมูลงบทดลองปัจจุบัน'!$A$5:$CL$846,64,0),2)</f>
        <v>0</v>
      </c>
      <c r="BN417" s="32">
        <f>ROUND(VLOOKUP($B417,'3.ข้อมูลงบทดลองปัจจุบัน'!$A$5:$CL$846,65,0),2)</f>
        <v>0</v>
      </c>
      <c r="BO417" s="32">
        <f>ROUND(VLOOKUP($B417,'3.ข้อมูลงบทดลองปัจจุบัน'!$A$5:$CL$846,66,0),2)</f>
        <v>0</v>
      </c>
      <c r="BP417" s="32">
        <f>ROUND(VLOOKUP($B417,'3.ข้อมูลงบทดลองปัจจุบัน'!$A$5:$CL$846,67,0),2)</f>
        <v>0</v>
      </c>
      <c r="BQ417" s="32">
        <f>ROUND(VLOOKUP($B417,'3.ข้อมูลงบทดลองปัจจุบัน'!$A$5:$CL$846,68,0),2)</f>
        <v>0</v>
      </c>
      <c r="BR417" s="32">
        <f>ROUND(VLOOKUP($B417,'3.ข้อมูลงบทดลองปัจจุบัน'!$A$5:$CL$846,69,0),2)</f>
        <v>0</v>
      </c>
      <c r="BS417" s="32">
        <f>ROUND(VLOOKUP($B417,'3.ข้อมูลงบทดลองปัจจุบัน'!$A$5:$CL$846,70,0),2)</f>
        <v>0</v>
      </c>
      <c r="BT417" s="32">
        <f>ROUND(VLOOKUP($B417,'3.ข้อมูลงบทดลองปัจจุบัน'!$A$5:$CL$846,71,0),2)</f>
        <v>0</v>
      </c>
      <c r="BU417" s="32">
        <f>ROUND(VLOOKUP($B417,'3.ข้อมูลงบทดลองปัจจุบัน'!$A$5:$CL$846,72,0),2)</f>
        <v>0</v>
      </c>
      <c r="BV417" s="32">
        <f>ROUND(VLOOKUP($B417,'3.ข้อมูลงบทดลองปัจจุบัน'!$A$5:$CL$846,73,0),2)</f>
        <v>0</v>
      </c>
      <c r="BW417" s="32">
        <f>ROUND(VLOOKUP($B417,'3.ข้อมูลงบทดลองปัจจุบัน'!$A$5:$CL$846,74,0),2)</f>
        <v>0</v>
      </c>
      <c r="BX417" s="32">
        <f>ROUND(VLOOKUP($B417,'3.ข้อมูลงบทดลองปัจจุบัน'!$A$5:$CL$846,75,0),2)</f>
        <v>0</v>
      </c>
      <c r="BY417" s="32">
        <f>ROUND(VLOOKUP($B417,'3.ข้อมูลงบทดลองปัจจุบัน'!$A$5:$CL$846,76,0),2)</f>
        <v>0</v>
      </c>
      <c r="BZ417" s="32">
        <f>ROUND(VLOOKUP($B417,'3.ข้อมูลงบทดลองปัจจุบัน'!$A$5:$CL$846,77,0),2)</f>
        <v>0</v>
      </c>
      <c r="CA417" s="32">
        <f>ROUND(VLOOKUP($B417,'3.ข้อมูลงบทดลองปัจจุบัน'!$A$5:$CL$846,78,0),2)</f>
        <v>0</v>
      </c>
      <c r="CB417" s="32">
        <f>ROUND(VLOOKUP($B417,'3.ข้อมูลงบทดลองปัจจุบัน'!$A$5:$CL$846,79,0),2)</f>
        <v>0</v>
      </c>
      <c r="CC417" s="32">
        <f>ROUND(VLOOKUP($B417,'3.ข้อมูลงบทดลองปัจจุบัน'!$A$5:$CL$846,80,0),2)</f>
        <v>0</v>
      </c>
      <c r="CD417" s="32">
        <f>ROUND(VLOOKUP($B417,'3.ข้อมูลงบทดลองปัจจุบัน'!$A$5:$CL$846,81,0),2)</f>
        <v>0</v>
      </c>
      <c r="CE417" s="32">
        <f>ROUND(VLOOKUP($B417,'3.ข้อมูลงบทดลองปัจจุบัน'!$A$5:$CL$846,82,0),2)</f>
        <v>0</v>
      </c>
      <c r="CF417" s="32">
        <f>ROUND(VLOOKUP($B417,'3.ข้อมูลงบทดลองปัจจุบัน'!$A$5:$CL$846,83,0),2)</f>
        <v>0</v>
      </c>
      <c r="CG417" s="32">
        <f>ROUND(VLOOKUP($B417,'3.ข้อมูลงบทดลองปัจจุบัน'!$A$5:$CL$846,84,0),2)</f>
        <v>0</v>
      </c>
      <c r="CH417" s="32">
        <f>ROUND(VLOOKUP($B417,'3.ข้อมูลงบทดลองปัจจุบัน'!$A$5:$CL$846,85,0),2)</f>
        <v>0</v>
      </c>
      <c r="CI417" s="32">
        <f>ROUND(VLOOKUP($B417,'3.ข้อมูลงบทดลองปัจจุบัน'!$A$5:$CL$846,86,0),2)</f>
        <v>0</v>
      </c>
      <c r="CJ417" s="32">
        <f>ROUND(VLOOKUP($B417,'3.ข้อมูลงบทดลองปัจจุบัน'!$A$5:$CL$846,87,0),2)</f>
        <v>0</v>
      </c>
      <c r="CK417" s="32">
        <f>ROUND(VLOOKUP($B417,'3.ข้อมูลงบทดลองปัจจุบัน'!$A$5:$CL$846,88,0),2)</f>
        <v>0</v>
      </c>
      <c r="CL417" s="32">
        <f>ROUND(VLOOKUP($B417,'3.ข้อมูลงบทดลองปัจจุบัน'!$A$5:$CL$846,89,0),2)</f>
        <v>0</v>
      </c>
      <c r="CM417" s="32">
        <f>ROUND(VLOOKUP($B417,'3.ข้อมูลงบทดลองปัจจุบัน'!$A$5:$CL$846,90,0),2)</f>
        <v>0</v>
      </c>
    </row>
    <row r="418" spans="1:91" x14ac:dyDescent="0.7">
      <c r="A418" s="118" t="s">
        <v>2332</v>
      </c>
      <c r="B418" s="101" t="s">
        <v>2169</v>
      </c>
      <c r="C418" s="100" t="s">
        <v>1187</v>
      </c>
      <c r="D418" s="32">
        <f>ROUND(VLOOKUP($B418,'3.ข้อมูลงบทดลองปัจจุบัน'!$A$5:$CL$846,3,0),2)</f>
        <v>0</v>
      </c>
      <c r="E418" s="32">
        <f>ROUND(VLOOKUP($B418,'3.ข้อมูลงบทดลองปัจจุบัน'!$A$5:$CL$846,4,0),2)</f>
        <v>0</v>
      </c>
      <c r="F418" s="32">
        <f>ROUND(VLOOKUP($B418,'3.ข้อมูลงบทดลองปัจจุบัน'!$A$5:$CL$846,5,0),2)</f>
        <v>0</v>
      </c>
      <c r="G418" s="32">
        <f>ROUND(VLOOKUP($B418,'3.ข้อมูลงบทดลองปัจจุบัน'!$A$5:$CL$846,6,0),2)</f>
        <v>0</v>
      </c>
      <c r="H418" s="32">
        <f>ROUND(VLOOKUP($B418,'3.ข้อมูลงบทดลองปัจจุบัน'!$A$5:$CL$846,7,0),2)</f>
        <v>0</v>
      </c>
      <c r="I418" s="32">
        <f>ROUND(VLOOKUP($B418,'3.ข้อมูลงบทดลองปัจจุบัน'!$A$5:$CL$846,8,0),2)</f>
        <v>0</v>
      </c>
      <c r="J418" s="32">
        <f>ROUND(VLOOKUP($B418,'3.ข้อมูลงบทดลองปัจจุบัน'!$A$5:$CL$846,9,0),2)</f>
        <v>0</v>
      </c>
      <c r="K418" s="32">
        <f>ROUND(VLOOKUP($B418,'3.ข้อมูลงบทดลองปัจจุบัน'!$A$5:$CL$846,10,0),2)</f>
        <v>0</v>
      </c>
      <c r="L418" s="32">
        <f>ROUND(VLOOKUP($B418,'3.ข้อมูลงบทดลองปัจจุบัน'!$A$5:$CL$846,11,0),2)</f>
        <v>0</v>
      </c>
      <c r="M418" s="32">
        <f>ROUND(VLOOKUP($B418,'3.ข้อมูลงบทดลองปัจจุบัน'!$A$5:$CL$846,12,0),2)</f>
        <v>0</v>
      </c>
      <c r="N418" s="32">
        <f>ROUND(VLOOKUP($B418,'3.ข้อมูลงบทดลองปัจจุบัน'!$A$5:$CL$846,13,0),2)</f>
        <v>0</v>
      </c>
      <c r="O418" s="32">
        <f>ROUND(VLOOKUP($B418,'3.ข้อมูลงบทดลองปัจจุบัน'!$A$5:$CL$846,14,0),2)</f>
        <v>0</v>
      </c>
      <c r="P418" s="32">
        <f>ROUND(VLOOKUP($B418,'3.ข้อมูลงบทดลองปัจจุบัน'!$A$5:$CL$846,15,0),2)</f>
        <v>0</v>
      </c>
      <c r="Q418" s="32">
        <f>ROUND(VLOOKUP($B418,'3.ข้อมูลงบทดลองปัจจุบัน'!$A$5:$CL$846,16,0),2)</f>
        <v>0</v>
      </c>
      <c r="R418" s="32">
        <f>ROUND(VLOOKUP($B418,'3.ข้อมูลงบทดลองปัจจุบัน'!$A$5:$CL$846,17,0),2)</f>
        <v>0</v>
      </c>
      <c r="S418" s="32">
        <f>ROUND(VLOOKUP($B418,'3.ข้อมูลงบทดลองปัจจุบัน'!$A$5:$CL$846,18,0),2)</f>
        <v>0</v>
      </c>
      <c r="T418" s="32">
        <f>ROUND(VLOOKUP($B418,'3.ข้อมูลงบทดลองปัจจุบัน'!$A$5:$CL$846,19,0),2)</f>
        <v>0</v>
      </c>
      <c r="U418" s="32">
        <f>ROUND(VLOOKUP($B418,'3.ข้อมูลงบทดลองปัจจุบัน'!$A$5:$CL$846,20,0),2)</f>
        <v>0</v>
      </c>
      <c r="V418" s="32">
        <f>ROUND(VLOOKUP($B418,'3.ข้อมูลงบทดลองปัจจุบัน'!$A$5:$CL$846,21,0),2)</f>
        <v>0</v>
      </c>
      <c r="W418" s="32">
        <f>ROUND(VLOOKUP($B418,'3.ข้อมูลงบทดลองปัจจุบัน'!$A$5:$CL$846,22,0),2)</f>
        <v>0</v>
      </c>
      <c r="X418" s="32">
        <f>ROUND(VLOOKUP($B418,'3.ข้อมูลงบทดลองปัจจุบัน'!$A$5:$CL$846,23,0),2)</f>
        <v>0</v>
      </c>
      <c r="Y418" s="32">
        <f>ROUND(VLOOKUP($B418,'3.ข้อมูลงบทดลองปัจจุบัน'!$A$5:$CL$846,24,0),2)</f>
        <v>0</v>
      </c>
      <c r="Z418" s="32">
        <f>ROUND(VLOOKUP($B418,'3.ข้อมูลงบทดลองปัจจุบัน'!$A$5:$CL$846,25,0),2)</f>
        <v>0</v>
      </c>
      <c r="AA418" s="32">
        <f>ROUND(VLOOKUP($B418,'3.ข้อมูลงบทดลองปัจจุบัน'!$A$5:$CL$846,26,0),2)</f>
        <v>0</v>
      </c>
      <c r="AB418" s="32">
        <f>ROUND(VLOOKUP($B418,'3.ข้อมูลงบทดลองปัจจุบัน'!$A$5:$CL$846,27,0),2)</f>
        <v>0</v>
      </c>
      <c r="AC418" s="32">
        <f>ROUND(VLOOKUP($B418,'3.ข้อมูลงบทดลองปัจจุบัน'!$A$5:$CL$846,28,0),2)</f>
        <v>0</v>
      </c>
      <c r="AD418" s="32">
        <f>ROUND(VLOOKUP($B418,'3.ข้อมูลงบทดลองปัจจุบัน'!$A$5:$CL$846,29,0),2)</f>
        <v>0</v>
      </c>
      <c r="AE418" s="32">
        <f>ROUND(VLOOKUP($B418,'3.ข้อมูลงบทดลองปัจจุบัน'!$A$5:$CL$846,30,0),2)</f>
        <v>0</v>
      </c>
      <c r="AF418" s="32">
        <f>ROUND(VLOOKUP($B418,'3.ข้อมูลงบทดลองปัจจุบัน'!$A$5:$CL$846,31,0),2)</f>
        <v>0</v>
      </c>
      <c r="AG418" s="32">
        <f>ROUND(VLOOKUP($B418,'3.ข้อมูลงบทดลองปัจจุบัน'!$A$5:$CL$846,32,0),2)</f>
        <v>0</v>
      </c>
      <c r="AH418" s="32">
        <f>ROUND(VLOOKUP($B418,'3.ข้อมูลงบทดลองปัจจุบัน'!$A$5:$CL$846,33,0),2)</f>
        <v>0</v>
      </c>
      <c r="AI418" s="32">
        <f>ROUND(VLOOKUP($B418,'3.ข้อมูลงบทดลองปัจจุบัน'!$A$5:$CL$846,34,0),2)</f>
        <v>0</v>
      </c>
      <c r="AJ418" s="32">
        <f>ROUND(VLOOKUP($B418,'3.ข้อมูลงบทดลองปัจจุบัน'!$A$5:$CL$846,35,0),2)</f>
        <v>0</v>
      </c>
      <c r="AK418" s="32">
        <f>ROUND(VLOOKUP($B418,'3.ข้อมูลงบทดลองปัจจุบัน'!$A$5:$CL$846,36,0),2)</f>
        <v>0</v>
      </c>
      <c r="AL418" s="32">
        <f>ROUND(VLOOKUP($B418,'3.ข้อมูลงบทดลองปัจจุบัน'!$A$5:$CL$846,37,0),2)</f>
        <v>0</v>
      </c>
      <c r="AM418" s="32">
        <f>ROUND(VLOOKUP($B418,'3.ข้อมูลงบทดลองปัจจุบัน'!$A$5:$CL$846,38,0),2)</f>
        <v>0</v>
      </c>
      <c r="AN418" s="32">
        <f>ROUND(VLOOKUP($B418,'3.ข้อมูลงบทดลองปัจจุบัน'!$A$5:$CL$846,39,0),2)</f>
        <v>0</v>
      </c>
      <c r="AO418" s="32">
        <f>ROUND(VLOOKUP($B418,'3.ข้อมูลงบทดลองปัจจุบัน'!$A$5:$CL$846,40,0),2)</f>
        <v>0</v>
      </c>
      <c r="AP418" s="32">
        <f>ROUND(VLOOKUP($B418,'3.ข้อมูลงบทดลองปัจจุบัน'!$A$5:$CL$846,41,0),2)</f>
        <v>0</v>
      </c>
      <c r="AQ418" s="32">
        <f>ROUND(VLOOKUP($B418,'3.ข้อมูลงบทดลองปัจจุบัน'!$A$5:$CL$846,42,0),2)</f>
        <v>0</v>
      </c>
      <c r="AR418" s="32">
        <f>ROUND(VLOOKUP($B418,'3.ข้อมูลงบทดลองปัจจุบัน'!$A$5:$CL$846,43,0),2)</f>
        <v>0</v>
      </c>
      <c r="AS418" s="32">
        <f>ROUND(VLOOKUP($B418,'3.ข้อมูลงบทดลองปัจจุบัน'!$A$5:$CL$846,44,0),2)</f>
        <v>0</v>
      </c>
      <c r="AT418" s="32">
        <f>ROUND(VLOOKUP($B418,'3.ข้อมูลงบทดลองปัจจุบัน'!$A$5:$CL$846,45,0),2)</f>
        <v>0</v>
      </c>
      <c r="AU418" s="32">
        <f>ROUND(VLOOKUP($B418,'3.ข้อมูลงบทดลองปัจจุบัน'!$A$5:$CL$846,46,0),2)</f>
        <v>0</v>
      </c>
      <c r="AV418" s="32">
        <f>ROUND(VLOOKUP($B418,'3.ข้อมูลงบทดลองปัจจุบัน'!$A$5:$CL$846,47,0),2)</f>
        <v>0</v>
      </c>
      <c r="AW418" s="32">
        <f>ROUND(VLOOKUP($B418,'3.ข้อมูลงบทดลองปัจจุบัน'!$A$5:$CL$846,48,0),2)</f>
        <v>0</v>
      </c>
      <c r="AX418" s="32">
        <f>ROUND(VLOOKUP($B418,'3.ข้อมูลงบทดลองปัจจุบัน'!$A$5:$CL$846,49,0),2)</f>
        <v>0</v>
      </c>
      <c r="AY418" s="32">
        <f>ROUND(VLOOKUP($B418,'3.ข้อมูลงบทดลองปัจจุบัน'!$A$5:$CL$846,50,0),2)</f>
        <v>0</v>
      </c>
      <c r="AZ418" s="32">
        <f>ROUND(VLOOKUP($B418,'3.ข้อมูลงบทดลองปัจจุบัน'!$A$5:$CL$846,51,0),2)</f>
        <v>0</v>
      </c>
      <c r="BA418" s="32">
        <f>ROUND(VLOOKUP($B418,'3.ข้อมูลงบทดลองปัจจุบัน'!$A$5:$CL$846,52,0),2)</f>
        <v>0</v>
      </c>
      <c r="BB418" s="32">
        <f>ROUND(VLOOKUP($B418,'3.ข้อมูลงบทดลองปัจจุบัน'!$A$5:$CL$846,53,0),2)</f>
        <v>0</v>
      </c>
      <c r="BC418" s="32">
        <f>ROUND(VLOOKUP($B418,'3.ข้อมูลงบทดลองปัจจุบัน'!$A$5:$CL$846,54,0),2)</f>
        <v>0</v>
      </c>
      <c r="BD418" s="32">
        <f>ROUND(VLOOKUP($B418,'3.ข้อมูลงบทดลองปัจจุบัน'!$A$5:$CL$846,55,0),2)</f>
        <v>0</v>
      </c>
      <c r="BE418" s="32">
        <f>ROUND(VLOOKUP($B418,'3.ข้อมูลงบทดลองปัจจุบัน'!$A$5:$CL$846,56,0),2)</f>
        <v>0</v>
      </c>
      <c r="BF418" s="32">
        <f>ROUND(VLOOKUP($B418,'3.ข้อมูลงบทดลองปัจจุบัน'!$A$5:$CL$846,57,0),2)</f>
        <v>0</v>
      </c>
      <c r="BG418" s="32">
        <f>ROUND(VLOOKUP($B418,'3.ข้อมูลงบทดลองปัจจุบัน'!$A$5:$CL$846,58,0),2)</f>
        <v>0</v>
      </c>
      <c r="BH418" s="32">
        <f>ROUND(VLOOKUP($B418,'3.ข้อมูลงบทดลองปัจจุบัน'!$A$5:$CL$846,59,0),2)</f>
        <v>0</v>
      </c>
      <c r="BI418" s="32">
        <f>ROUND(VLOOKUP($B418,'3.ข้อมูลงบทดลองปัจจุบัน'!$A$5:$CL$846,60,0),2)</f>
        <v>0</v>
      </c>
      <c r="BJ418" s="32">
        <f>ROUND(VLOOKUP($B418,'3.ข้อมูลงบทดลองปัจจุบัน'!$A$5:$CL$846,61,0),2)</f>
        <v>0</v>
      </c>
      <c r="BK418" s="32">
        <f>ROUND(VLOOKUP($B418,'3.ข้อมูลงบทดลองปัจจุบัน'!$A$5:$CL$846,62,0),2)</f>
        <v>0</v>
      </c>
      <c r="BL418" s="32">
        <f>ROUND(VLOOKUP($B418,'3.ข้อมูลงบทดลองปัจจุบัน'!$A$5:$CL$846,63,0),2)</f>
        <v>0</v>
      </c>
      <c r="BM418" s="32">
        <f>ROUND(VLOOKUP($B418,'3.ข้อมูลงบทดลองปัจจุบัน'!$A$5:$CL$846,64,0),2)</f>
        <v>0</v>
      </c>
      <c r="BN418" s="32">
        <f>ROUND(VLOOKUP($B418,'3.ข้อมูลงบทดลองปัจจุบัน'!$A$5:$CL$846,65,0),2)</f>
        <v>0</v>
      </c>
      <c r="BO418" s="32">
        <f>ROUND(VLOOKUP($B418,'3.ข้อมูลงบทดลองปัจจุบัน'!$A$5:$CL$846,66,0),2)</f>
        <v>0</v>
      </c>
      <c r="BP418" s="32">
        <f>ROUND(VLOOKUP($B418,'3.ข้อมูลงบทดลองปัจจุบัน'!$A$5:$CL$846,67,0),2)</f>
        <v>0</v>
      </c>
      <c r="BQ418" s="32">
        <f>ROUND(VLOOKUP($B418,'3.ข้อมูลงบทดลองปัจจุบัน'!$A$5:$CL$846,68,0),2)</f>
        <v>0</v>
      </c>
      <c r="BR418" s="32">
        <f>ROUND(VLOOKUP($B418,'3.ข้อมูลงบทดลองปัจจุบัน'!$A$5:$CL$846,69,0),2)</f>
        <v>0</v>
      </c>
      <c r="BS418" s="32">
        <f>ROUND(VLOOKUP($B418,'3.ข้อมูลงบทดลองปัจจุบัน'!$A$5:$CL$846,70,0),2)</f>
        <v>0</v>
      </c>
      <c r="BT418" s="32">
        <f>ROUND(VLOOKUP($B418,'3.ข้อมูลงบทดลองปัจจุบัน'!$A$5:$CL$846,71,0),2)</f>
        <v>0</v>
      </c>
      <c r="BU418" s="32">
        <f>ROUND(VLOOKUP($B418,'3.ข้อมูลงบทดลองปัจจุบัน'!$A$5:$CL$846,72,0),2)</f>
        <v>0</v>
      </c>
      <c r="BV418" s="32">
        <f>ROUND(VLOOKUP($B418,'3.ข้อมูลงบทดลองปัจจุบัน'!$A$5:$CL$846,73,0),2)</f>
        <v>0</v>
      </c>
      <c r="BW418" s="32">
        <f>ROUND(VLOOKUP($B418,'3.ข้อมูลงบทดลองปัจจุบัน'!$A$5:$CL$846,74,0),2)</f>
        <v>0</v>
      </c>
      <c r="BX418" s="32">
        <f>ROUND(VLOOKUP($B418,'3.ข้อมูลงบทดลองปัจจุบัน'!$A$5:$CL$846,75,0),2)</f>
        <v>0</v>
      </c>
      <c r="BY418" s="32">
        <f>ROUND(VLOOKUP($B418,'3.ข้อมูลงบทดลองปัจจุบัน'!$A$5:$CL$846,76,0),2)</f>
        <v>0</v>
      </c>
      <c r="BZ418" s="32">
        <f>ROUND(VLOOKUP($B418,'3.ข้อมูลงบทดลองปัจจุบัน'!$A$5:$CL$846,77,0),2)</f>
        <v>0</v>
      </c>
      <c r="CA418" s="32">
        <f>ROUND(VLOOKUP($B418,'3.ข้อมูลงบทดลองปัจจุบัน'!$A$5:$CL$846,78,0),2)</f>
        <v>0</v>
      </c>
      <c r="CB418" s="32">
        <f>ROUND(VLOOKUP($B418,'3.ข้อมูลงบทดลองปัจจุบัน'!$A$5:$CL$846,79,0),2)</f>
        <v>0</v>
      </c>
      <c r="CC418" s="32">
        <f>ROUND(VLOOKUP($B418,'3.ข้อมูลงบทดลองปัจจุบัน'!$A$5:$CL$846,80,0),2)</f>
        <v>0</v>
      </c>
      <c r="CD418" s="32">
        <f>ROUND(VLOOKUP($B418,'3.ข้อมูลงบทดลองปัจจุบัน'!$A$5:$CL$846,81,0),2)</f>
        <v>0</v>
      </c>
      <c r="CE418" s="32">
        <f>ROUND(VLOOKUP($B418,'3.ข้อมูลงบทดลองปัจจุบัน'!$A$5:$CL$846,82,0),2)</f>
        <v>0</v>
      </c>
      <c r="CF418" s="32">
        <f>ROUND(VLOOKUP($B418,'3.ข้อมูลงบทดลองปัจจุบัน'!$A$5:$CL$846,83,0),2)</f>
        <v>0</v>
      </c>
      <c r="CG418" s="32">
        <f>ROUND(VLOOKUP($B418,'3.ข้อมูลงบทดลองปัจจุบัน'!$A$5:$CL$846,84,0),2)</f>
        <v>0</v>
      </c>
      <c r="CH418" s="32">
        <f>ROUND(VLOOKUP($B418,'3.ข้อมูลงบทดลองปัจจุบัน'!$A$5:$CL$846,85,0),2)</f>
        <v>0</v>
      </c>
      <c r="CI418" s="32">
        <f>ROUND(VLOOKUP($B418,'3.ข้อมูลงบทดลองปัจจุบัน'!$A$5:$CL$846,86,0),2)</f>
        <v>0</v>
      </c>
      <c r="CJ418" s="32">
        <f>ROUND(VLOOKUP($B418,'3.ข้อมูลงบทดลองปัจจุบัน'!$A$5:$CL$846,87,0),2)</f>
        <v>0</v>
      </c>
      <c r="CK418" s="32">
        <f>ROUND(VLOOKUP($B418,'3.ข้อมูลงบทดลองปัจจุบัน'!$A$5:$CL$846,88,0),2)</f>
        <v>0</v>
      </c>
      <c r="CL418" s="32">
        <f>ROUND(VLOOKUP($B418,'3.ข้อมูลงบทดลองปัจจุบัน'!$A$5:$CL$846,89,0),2)</f>
        <v>0</v>
      </c>
      <c r="CM418" s="32">
        <f>ROUND(VLOOKUP($B418,'3.ข้อมูลงบทดลองปัจจุบัน'!$A$5:$CL$846,90,0),2)</f>
        <v>0</v>
      </c>
    </row>
    <row r="419" spans="1:91" x14ac:dyDescent="0.7">
      <c r="A419" s="118" t="s">
        <v>2332</v>
      </c>
      <c r="B419" s="101" t="s">
        <v>2170</v>
      </c>
      <c r="C419" s="100" t="s">
        <v>854</v>
      </c>
      <c r="D419" s="32">
        <f>ROUND(VLOOKUP($B419,'3.ข้อมูลงบทดลองปัจจุบัน'!$A$5:$CL$846,3,0),2)</f>
        <v>0</v>
      </c>
      <c r="E419" s="32">
        <f>ROUND(VLOOKUP($B419,'3.ข้อมูลงบทดลองปัจจุบัน'!$A$5:$CL$846,4,0),2)</f>
        <v>0</v>
      </c>
      <c r="F419" s="32">
        <f>ROUND(VLOOKUP($B419,'3.ข้อมูลงบทดลองปัจจุบัน'!$A$5:$CL$846,5,0),2)</f>
        <v>0</v>
      </c>
      <c r="G419" s="32">
        <f>ROUND(VLOOKUP($B419,'3.ข้อมูลงบทดลองปัจจุบัน'!$A$5:$CL$846,6,0),2)</f>
        <v>0</v>
      </c>
      <c r="H419" s="32">
        <f>ROUND(VLOOKUP($B419,'3.ข้อมูลงบทดลองปัจจุบัน'!$A$5:$CL$846,7,0),2)</f>
        <v>0</v>
      </c>
      <c r="I419" s="32">
        <f>ROUND(VLOOKUP($B419,'3.ข้อมูลงบทดลองปัจจุบัน'!$A$5:$CL$846,8,0),2)</f>
        <v>0</v>
      </c>
      <c r="J419" s="32">
        <f>ROUND(VLOOKUP($B419,'3.ข้อมูลงบทดลองปัจจุบัน'!$A$5:$CL$846,9,0),2)</f>
        <v>0</v>
      </c>
      <c r="K419" s="32">
        <f>ROUND(VLOOKUP($B419,'3.ข้อมูลงบทดลองปัจจุบัน'!$A$5:$CL$846,10,0),2)</f>
        <v>0</v>
      </c>
      <c r="L419" s="32">
        <f>ROUND(VLOOKUP($B419,'3.ข้อมูลงบทดลองปัจจุบัน'!$A$5:$CL$846,11,0),2)</f>
        <v>0</v>
      </c>
      <c r="M419" s="32">
        <f>ROUND(VLOOKUP($B419,'3.ข้อมูลงบทดลองปัจจุบัน'!$A$5:$CL$846,12,0),2)</f>
        <v>0</v>
      </c>
      <c r="N419" s="32">
        <f>ROUND(VLOOKUP($B419,'3.ข้อมูลงบทดลองปัจจุบัน'!$A$5:$CL$846,13,0),2)</f>
        <v>0</v>
      </c>
      <c r="O419" s="32">
        <f>ROUND(VLOOKUP($B419,'3.ข้อมูลงบทดลองปัจจุบัน'!$A$5:$CL$846,14,0),2)</f>
        <v>0</v>
      </c>
      <c r="P419" s="32">
        <f>ROUND(VLOOKUP($B419,'3.ข้อมูลงบทดลองปัจจุบัน'!$A$5:$CL$846,15,0),2)</f>
        <v>0</v>
      </c>
      <c r="Q419" s="32">
        <f>ROUND(VLOOKUP($B419,'3.ข้อมูลงบทดลองปัจจุบัน'!$A$5:$CL$846,16,0),2)</f>
        <v>0</v>
      </c>
      <c r="R419" s="32">
        <f>ROUND(VLOOKUP($B419,'3.ข้อมูลงบทดลองปัจจุบัน'!$A$5:$CL$846,17,0),2)</f>
        <v>0</v>
      </c>
      <c r="S419" s="32">
        <f>ROUND(VLOOKUP($B419,'3.ข้อมูลงบทดลองปัจจุบัน'!$A$5:$CL$846,18,0),2)</f>
        <v>0</v>
      </c>
      <c r="T419" s="32">
        <f>ROUND(VLOOKUP($B419,'3.ข้อมูลงบทดลองปัจจุบัน'!$A$5:$CL$846,19,0),2)</f>
        <v>0</v>
      </c>
      <c r="U419" s="32">
        <f>ROUND(VLOOKUP($B419,'3.ข้อมูลงบทดลองปัจจุบัน'!$A$5:$CL$846,20,0),2)</f>
        <v>0</v>
      </c>
      <c r="V419" s="32">
        <f>ROUND(VLOOKUP($B419,'3.ข้อมูลงบทดลองปัจจุบัน'!$A$5:$CL$846,21,0),2)</f>
        <v>0</v>
      </c>
      <c r="W419" s="32">
        <f>ROUND(VLOOKUP($B419,'3.ข้อมูลงบทดลองปัจจุบัน'!$A$5:$CL$846,22,0),2)</f>
        <v>0</v>
      </c>
      <c r="X419" s="32">
        <f>ROUND(VLOOKUP($B419,'3.ข้อมูลงบทดลองปัจจุบัน'!$A$5:$CL$846,23,0),2)</f>
        <v>0</v>
      </c>
      <c r="Y419" s="32">
        <f>ROUND(VLOOKUP($B419,'3.ข้อมูลงบทดลองปัจจุบัน'!$A$5:$CL$846,24,0),2)</f>
        <v>0</v>
      </c>
      <c r="Z419" s="32">
        <f>ROUND(VLOOKUP($B419,'3.ข้อมูลงบทดลองปัจจุบัน'!$A$5:$CL$846,25,0),2)</f>
        <v>79780</v>
      </c>
      <c r="AA419" s="32">
        <f>ROUND(VLOOKUP($B419,'3.ข้อมูลงบทดลองปัจจุบัน'!$A$5:$CL$846,26,0),2)</f>
        <v>0</v>
      </c>
      <c r="AB419" s="32">
        <f>ROUND(VLOOKUP($B419,'3.ข้อมูลงบทดลองปัจจุบัน'!$A$5:$CL$846,27,0),2)</f>
        <v>0</v>
      </c>
      <c r="AC419" s="32">
        <f>ROUND(VLOOKUP($B419,'3.ข้อมูลงบทดลองปัจจุบัน'!$A$5:$CL$846,28,0),2)</f>
        <v>0</v>
      </c>
      <c r="AD419" s="32">
        <f>ROUND(VLOOKUP($B419,'3.ข้อมูลงบทดลองปัจจุบัน'!$A$5:$CL$846,29,0),2)</f>
        <v>0</v>
      </c>
      <c r="AE419" s="32">
        <f>ROUND(VLOOKUP($B419,'3.ข้อมูลงบทดลองปัจจุบัน'!$A$5:$CL$846,30,0),2)</f>
        <v>0</v>
      </c>
      <c r="AF419" s="32">
        <f>ROUND(VLOOKUP($B419,'3.ข้อมูลงบทดลองปัจจุบัน'!$A$5:$CL$846,31,0),2)</f>
        <v>0</v>
      </c>
      <c r="AG419" s="32">
        <f>ROUND(VLOOKUP($B419,'3.ข้อมูลงบทดลองปัจจุบัน'!$A$5:$CL$846,32,0),2)</f>
        <v>0</v>
      </c>
      <c r="AH419" s="32">
        <f>ROUND(VLOOKUP($B419,'3.ข้อมูลงบทดลองปัจจุบัน'!$A$5:$CL$846,33,0),2)</f>
        <v>0</v>
      </c>
      <c r="AI419" s="32">
        <f>ROUND(VLOOKUP($B419,'3.ข้อมูลงบทดลองปัจจุบัน'!$A$5:$CL$846,34,0),2)</f>
        <v>0</v>
      </c>
      <c r="AJ419" s="32">
        <f>ROUND(VLOOKUP($B419,'3.ข้อมูลงบทดลองปัจจุบัน'!$A$5:$CL$846,35,0),2)</f>
        <v>0</v>
      </c>
      <c r="AK419" s="32">
        <f>ROUND(VLOOKUP($B419,'3.ข้อมูลงบทดลองปัจจุบัน'!$A$5:$CL$846,36,0),2)</f>
        <v>0</v>
      </c>
      <c r="AL419" s="32">
        <f>ROUND(VLOOKUP($B419,'3.ข้อมูลงบทดลองปัจจุบัน'!$A$5:$CL$846,37,0),2)</f>
        <v>0</v>
      </c>
      <c r="AM419" s="32">
        <f>ROUND(VLOOKUP($B419,'3.ข้อมูลงบทดลองปัจจุบัน'!$A$5:$CL$846,38,0),2)</f>
        <v>0</v>
      </c>
      <c r="AN419" s="32">
        <f>ROUND(VLOOKUP($B419,'3.ข้อมูลงบทดลองปัจจุบัน'!$A$5:$CL$846,39,0),2)</f>
        <v>0</v>
      </c>
      <c r="AO419" s="32">
        <f>ROUND(VLOOKUP($B419,'3.ข้อมูลงบทดลองปัจจุบัน'!$A$5:$CL$846,40,0),2)</f>
        <v>0</v>
      </c>
      <c r="AP419" s="32">
        <f>ROUND(VLOOKUP($B419,'3.ข้อมูลงบทดลองปัจจุบัน'!$A$5:$CL$846,41,0),2)</f>
        <v>0</v>
      </c>
      <c r="AQ419" s="32">
        <f>ROUND(VLOOKUP($B419,'3.ข้อมูลงบทดลองปัจจุบัน'!$A$5:$CL$846,42,0),2)</f>
        <v>0</v>
      </c>
      <c r="AR419" s="32">
        <f>ROUND(VLOOKUP($B419,'3.ข้อมูลงบทดลองปัจจุบัน'!$A$5:$CL$846,43,0),2)</f>
        <v>0</v>
      </c>
      <c r="AS419" s="32">
        <f>ROUND(VLOOKUP($B419,'3.ข้อมูลงบทดลองปัจจุบัน'!$A$5:$CL$846,44,0),2)</f>
        <v>0</v>
      </c>
      <c r="AT419" s="32">
        <f>ROUND(VLOOKUP($B419,'3.ข้อมูลงบทดลองปัจจุบัน'!$A$5:$CL$846,45,0),2)</f>
        <v>0</v>
      </c>
      <c r="AU419" s="32">
        <f>ROUND(VLOOKUP($B419,'3.ข้อมูลงบทดลองปัจจุบัน'!$A$5:$CL$846,46,0),2)</f>
        <v>0</v>
      </c>
      <c r="AV419" s="32">
        <f>ROUND(VLOOKUP($B419,'3.ข้อมูลงบทดลองปัจจุบัน'!$A$5:$CL$846,47,0),2)</f>
        <v>0</v>
      </c>
      <c r="AW419" s="32">
        <f>ROUND(VLOOKUP($B419,'3.ข้อมูลงบทดลองปัจจุบัน'!$A$5:$CL$846,48,0),2)</f>
        <v>0</v>
      </c>
      <c r="AX419" s="32">
        <f>ROUND(VLOOKUP($B419,'3.ข้อมูลงบทดลองปัจจุบัน'!$A$5:$CL$846,49,0),2)</f>
        <v>0</v>
      </c>
      <c r="AY419" s="32">
        <f>ROUND(VLOOKUP($B419,'3.ข้อมูลงบทดลองปัจจุบัน'!$A$5:$CL$846,50,0),2)</f>
        <v>0</v>
      </c>
      <c r="AZ419" s="32">
        <f>ROUND(VLOOKUP($B419,'3.ข้อมูลงบทดลองปัจจุบัน'!$A$5:$CL$846,51,0),2)</f>
        <v>0</v>
      </c>
      <c r="BA419" s="32">
        <f>ROUND(VLOOKUP($B419,'3.ข้อมูลงบทดลองปัจจุบัน'!$A$5:$CL$846,52,0),2)</f>
        <v>0</v>
      </c>
      <c r="BB419" s="32">
        <f>ROUND(VLOOKUP($B419,'3.ข้อมูลงบทดลองปัจจุบัน'!$A$5:$CL$846,53,0),2)</f>
        <v>0</v>
      </c>
      <c r="BC419" s="32">
        <f>ROUND(VLOOKUP($B419,'3.ข้อมูลงบทดลองปัจจุบัน'!$A$5:$CL$846,54,0),2)</f>
        <v>0</v>
      </c>
      <c r="BD419" s="32">
        <f>ROUND(VLOOKUP($B419,'3.ข้อมูลงบทดลองปัจจุบัน'!$A$5:$CL$846,55,0),2)</f>
        <v>0</v>
      </c>
      <c r="BE419" s="32">
        <f>ROUND(VLOOKUP($B419,'3.ข้อมูลงบทดลองปัจจุบัน'!$A$5:$CL$846,56,0),2)</f>
        <v>0</v>
      </c>
      <c r="BF419" s="32">
        <f>ROUND(VLOOKUP($B419,'3.ข้อมูลงบทดลองปัจจุบัน'!$A$5:$CL$846,57,0),2)</f>
        <v>0</v>
      </c>
      <c r="BG419" s="32">
        <f>ROUND(VLOOKUP($B419,'3.ข้อมูลงบทดลองปัจจุบัน'!$A$5:$CL$846,58,0),2)</f>
        <v>0</v>
      </c>
      <c r="BH419" s="32">
        <f>ROUND(VLOOKUP($B419,'3.ข้อมูลงบทดลองปัจจุบัน'!$A$5:$CL$846,59,0),2)</f>
        <v>0</v>
      </c>
      <c r="BI419" s="32">
        <f>ROUND(VLOOKUP($B419,'3.ข้อมูลงบทดลองปัจจุบัน'!$A$5:$CL$846,60,0),2)</f>
        <v>0</v>
      </c>
      <c r="BJ419" s="32">
        <f>ROUND(VLOOKUP($B419,'3.ข้อมูลงบทดลองปัจจุบัน'!$A$5:$CL$846,61,0),2)</f>
        <v>0</v>
      </c>
      <c r="BK419" s="32">
        <f>ROUND(VLOOKUP($B419,'3.ข้อมูลงบทดลองปัจจุบัน'!$A$5:$CL$846,62,0),2)</f>
        <v>0</v>
      </c>
      <c r="BL419" s="32">
        <f>ROUND(VLOOKUP($B419,'3.ข้อมูลงบทดลองปัจจุบัน'!$A$5:$CL$846,63,0),2)</f>
        <v>0</v>
      </c>
      <c r="BM419" s="32">
        <f>ROUND(VLOOKUP($B419,'3.ข้อมูลงบทดลองปัจจุบัน'!$A$5:$CL$846,64,0),2)</f>
        <v>0</v>
      </c>
      <c r="BN419" s="32">
        <f>ROUND(VLOOKUP($B419,'3.ข้อมูลงบทดลองปัจจุบัน'!$A$5:$CL$846,65,0),2)</f>
        <v>0</v>
      </c>
      <c r="BO419" s="32">
        <f>ROUND(VLOOKUP($B419,'3.ข้อมูลงบทดลองปัจจุบัน'!$A$5:$CL$846,66,0),2)</f>
        <v>0</v>
      </c>
      <c r="BP419" s="32">
        <f>ROUND(VLOOKUP($B419,'3.ข้อมูลงบทดลองปัจจุบัน'!$A$5:$CL$846,67,0),2)</f>
        <v>0</v>
      </c>
      <c r="BQ419" s="32">
        <f>ROUND(VLOOKUP($B419,'3.ข้อมูลงบทดลองปัจจุบัน'!$A$5:$CL$846,68,0),2)</f>
        <v>0</v>
      </c>
      <c r="BR419" s="32">
        <f>ROUND(VLOOKUP($B419,'3.ข้อมูลงบทดลองปัจจุบัน'!$A$5:$CL$846,69,0),2)</f>
        <v>0</v>
      </c>
      <c r="BS419" s="32">
        <f>ROUND(VLOOKUP($B419,'3.ข้อมูลงบทดลองปัจจุบัน'!$A$5:$CL$846,70,0),2)</f>
        <v>0</v>
      </c>
      <c r="BT419" s="32">
        <f>ROUND(VLOOKUP($B419,'3.ข้อมูลงบทดลองปัจจุบัน'!$A$5:$CL$846,71,0),2)</f>
        <v>0</v>
      </c>
      <c r="BU419" s="32">
        <f>ROUND(VLOOKUP($B419,'3.ข้อมูลงบทดลองปัจจุบัน'!$A$5:$CL$846,72,0),2)</f>
        <v>0</v>
      </c>
      <c r="BV419" s="32">
        <f>ROUND(VLOOKUP($B419,'3.ข้อมูลงบทดลองปัจจุบัน'!$A$5:$CL$846,73,0),2)</f>
        <v>0</v>
      </c>
      <c r="BW419" s="32">
        <f>ROUND(VLOOKUP($B419,'3.ข้อมูลงบทดลองปัจจุบัน'!$A$5:$CL$846,74,0),2)</f>
        <v>0</v>
      </c>
      <c r="BX419" s="32">
        <f>ROUND(VLOOKUP($B419,'3.ข้อมูลงบทดลองปัจจุบัน'!$A$5:$CL$846,75,0),2)</f>
        <v>0</v>
      </c>
      <c r="BY419" s="32">
        <f>ROUND(VLOOKUP($B419,'3.ข้อมูลงบทดลองปัจจุบัน'!$A$5:$CL$846,76,0),2)</f>
        <v>15500</v>
      </c>
      <c r="BZ419" s="32">
        <f>ROUND(VLOOKUP($B419,'3.ข้อมูลงบทดลองปัจจุบัน'!$A$5:$CL$846,77,0),2)</f>
        <v>0</v>
      </c>
      <c r="CA419" s="32">
        <f>ROUND(VLOOKUP($B419,'3.ข้อมูลงบทดลองปัจจุบัน'!$A$5:$CL$846,78,0),2)</f>
        <v>0</v>
      </c>
      <c r="CB419" s="32">
        <f>ROUND(VLOOKUP($B419,'3.ข้อมูลงบทดลองปัจจุบัน'!$A$5:$CL$846,79,0),2)</f>
        <v>0</v>
      </c>
      <c r="CC419" s="32">
        <f>ROUND(VLOOKUP($B419,'3.ข้อมูลงบทดลองปัจจุบัน'!$A$5:$CL$846,80,0),2)</f>
        <v>0</v>
      </c>
      <c r="CD419" s="32">
        <f>ROUND(VLOOKUP($B419,'3.ข้อมูลงบทดลองปัจจุบัน'!$A$5:$CL$846,81,0),2)</f>
        <v>0</v>
      </c>
      <c r="CE419" s="32">
        <f>ROUND(VLOOKUP($B419,'3.ข้อมูลงบทดลองปัจจุบัน'!$A$5:$CL$846,82,0),2)</f>
        <v>0</v>
      </c>
      <c r="CF419" s="32">
        <f>ROUND(VLOOKUP($B419,'3.ข้อมูลงบทดลองปัจจุบัน'!$A$5:$CL$846,83,0),2)</f>
        <v>0</v>
      </c>
      <c r="CG419" s="32">
        <f>ROUND(VLOOKUP($B419,'3.ข้อมูลงบทดลองปัจจุบัน'!$A$5:$CL$846,84,0),2)</f>
        <v>0</v>
      </c>
      <c r="CH419" s="32">
        <f>ROUND(VLOOKUP($B419,'3.ข้อมูลงบทดลองปัจจุบัน'!$A$5:$CL$846,85,0),2)</f>
        <v>0</v>
      </c>
      <c r="CI419" s="32">
        <f>ROUND(VLOOKUP($B419,'3.ข้อมูลงบทดลองปัจจุบัน'!$A$5:$CL$846,86,0),2)</f>
        <v>0</v>
      </c>
      <c r="CJ419" s="32">
        <f>ROUND(VLOOKUP($B419,'3.ข้อมูลงบทดลองปัจจุบัน'!$A$5:$CL$846,87,0),2)</f>
        <v>0</v>
      </c>
      <c r="CK419" s="32">
        <f>ROUND(VLOOKUP($B419,'3.ข้อมูลงบทดลองปัจจุบัน'!$A$5:$CL$846,88,0),2)</f>
        <v>0</v>
      </c>
      <c r="CL419" s="32">
        <f>ROUND(VLOOKUP($B419,'3.ข้อมูลงบทดลองปัจจุบัน'!$A$5:$CL$846,89,0),2)</f>
        <v>0</v>
      </c>
      <c r="CM419" s="32">
        <f>ROUND(VLOOKUP($B419,'3.ข้อมูลงบทดลองปัจจุบัน'!$A$5:$CL$846,90,0),2)</f>
        <v>0</v>
      </c>
    </row>
    <row r="420" spans="1:91" x14ac:dyDescent="0.7">
      <c r="A420" s="118" t="s">
        <v>2332</v>
      </c>
      <c r="B420" s="101" t="s">
        <v>1188</v>
      </c>
      <c r="C420" s="100" t="s">
        <v>1189</v>
      </c>
      <c r="D420" s="32">
        <f>ROUND(VLOOKUP($B420,'3.ข้อมูลงบทดลองปัจจุบัน'!$A$5:$CL$846,3,0),2)</f>
        <v>0</v>
      </c>
      <c r="E420" s="32">
        <f>ROUND(VLOOKUP($B420,'3.ข้อมูลงบทดลองปัจจุบัน'!$A$5:$CL$846,4,0),2)</f>
        <v>0</v>
      </c>
      <c r="F420" s="32">
        <f>ROUND(VLOOKUP($B420,'3.ข้อมูลงบทดลองปัจจุบัน'!$A$5:$CL$846,5,0),2)</f>
        <v>0</v>
      </c>
      <c r="G420" s="32">
        <f>ROUND(VLOOKUP($B420,'3.ข้อมูลงบทดลองปัจจุบัน'!$A$5:$CL$846,6,0),2)</f>
        <v>0</v>
      </c>
      <c r="H420" s="32">
        <f>ROUND(VLOOKUP($B420,'3.ข้อมูลงบทดลองปัจจุบัน'!$A$5:$CL$846,7,0),2)</f>
        <v>0</v>
      </c>
      <c r="I420" s="32">
        <f>ROUND(VLOOKUP($B420,'3.ข้อมูลงบทดลองปัจจุบัน'!$A$5:$CL$846,8,0),2)</f>
        <v>0</v>
      </c>
      <c r="J420" s="32">
        <f>ROUND(VLOOKUP($B420,'3.ข้อมูลงบทดลองปัจจุบัน'!$A$5:$CL$846,9,0),2)</f>
        <v>0</v>
      </c>
      <c r="K420" s="32">
        <f>ROUND(VLOOKUP($B420,'3.ข้อมูลงบทดลองปัจจุบัน'!$A$5:$CL$846,10,0),2)</f>
        <v>0</v>
      </c>
      <c r="L420" s="32">
        <f>ROUND(VLOOKUP($B420,'3.ข้อมูลงบทดลองปัจจุบัน'!$A$5:$CL$846,11,0),2)</f>
        <v>0</v>
      </c>
      <c r="M420" s="32">
        <f>ROUND(VLOOKUP($B420,'3.ข้อมูลงบทดลองปัจจุบัน'!$A$5:$CL$846,12,0),2)</f>
        <v>0</v>
      </c>
      <c r="N420" s="32">
        <f>ROUND(VLOOKUP($B420,'3.ข้อมูลงบทดลองปัจจุบัน'!$A$5:$CL$846,13,0),2)</f>
        <v>0</v>
      </c>
      <c r="O420" s="32">
        <f>ROUND(VLOOKUP($B420,'3.ข้อมูลงบทดลองปัจจุบัน'!$A$5:$CL$846,14,0),2)</f>
        <v>0</v>
      </c>
      <c r="P420" s="32">
        <f>ROUND(VLOOKUP($B420,'3.ข้อมูลงบทดลองปัจจุบัน'!$A$5:$CL$846,15,0),2)</f>
        <v>66500</v>
      </c>
      <c r="Q420" s="32">
        <f>ROUND(VLOOKUP($B420,'3.ข้อมูลงบทดลองปัจจุบัน'!$A$5:$CL$846,16,0),2)</f>
        <v>0</v>
      </c>
      <c r="R420" s="32">
        <f>ROUND(VLOOKUP($B420,'3.ข้อมูลงบทดลองปัจจุบัน'!$A$5:$CL$846,17,0),2)</f>
        <v>0</v>
      </c>
      <c r="S420" s="32">
        <f>ROUND(VLOOKUP($B420,'3.ข้อมูลงบทดลองปัจจุบัน'!$A$5:$CL$846,18,0),2)</f>
        <v>0</v>
      </c>
      <c r="T420" s="32">
        <f>ROUND(VLOOKUP($B420,'3.ข้อมูลงบทดลองปัจจุบัน'!$A$5:$CL$846,19,0),2)</f>
        <v>0</v>
      </c>
      <c r="U420" s="32">
        <f>ROUND(VLOOKUP($B420,'3.ข้อมูลงบทดลองปัจจุบัน'!$A$5:$CL$846,20,0),2)</f>
        <v>0</v>
      </c>
      <c r="V420" s="32">
        <f>ROUND(VLOOKUP($B420,'3.ข้อมูลงบทดลองปัจจุบัน'!$A$5:$CL$846,21,0),2)</f>
        <v>0</v>
      </c>
      <c r="W420" s="32">
        <f>ROUND(VLOOKUP($B420,'3.ข้อมูลงบทดลองปัจจุบัน'!$A$5:$CL$846,22,0),2)</f>
        <v>0</v>
      </c>
      <c r="X420" s="32">
        <f>ROUND(VLOOKUP($B420,'3.ข้อมูลงบทดลองปัจจุบัน'!$A$5:$CL$846,23,0),2)</f>
        <v>0</v>
      </c>
      <c r="Y420" s="32">
        <f>ROUND(VLOOKUP($B420,'3.ข้อมูลงบทดลองปัจจุบัน'!$A$5:$CL$846,24,0),2)</f>
        <v>0</v>
      </c>
      <c r="Z420" s="32">
        <f>ROUND(VLOOKUP($B420,'3.ข้อมูลงบทดลองปัจจุบัน'!$A$5:$CL$846,25,0),2)</f>
        <v>0</v>
      </c>
      <c r="AA420" s="32">
        <f>ROUND(VLOOKUP($B420,'3.ข้อมูลงบทดลองปัจจุบัน'!$A$5:$CL$846,26,0),2)</f>
        <v>0</v>
      </c>
      <c r="AB420" s="32">
        <f>ROUND(VLOOKUP($B420,'3.ข้อมูลงบทดลองปัจจุบัน'!$A$5:$CL$846,27,0),2)</f>
        <v>0</v>
      </c>
      <c r="AC420" s="32">
        <f>ROUND(VLOOKUP($B420,'3.ข้อมูลงบทดลองปัจจุบัน'!$A$5:$CL$846,28,0),2)</f>
        <v>0</v>
      </c>
      <c r="AD420" s="32">
        <f>ROUND(VLOOKUP($B420,'3.ข้อมูลงบทดลองปัจจุบัน'!$A$5:$CL$846,29,0),2)</f>
        <v>0</v>
      </c>
      <c r="AE420" s="32">
        <f>ROUND(VLOOKUP($B420,'3.ข้อมูลงบทดลองปัจจุบัน'!$A$5:$CL$846,30,0),2)</f>
        <v>0</v>
      </c>
      <c r="AF420" s="32">
        <f>ROUND(VLOOKUP($B420,'3.ข้อมูลงบทดลองปัจจุบัน'!$A$5:$CL$846,31,0),2)</f>
        <v>0</v>
      </c>
      <c r="AG420" s="32">
        <f>ROUND(VLOOKUP($B420,'3.ข้อมูลงบทดลองปัจจุบัน'!$A$5:$CL$846,32,0),2)</f>
        <v>0</v>
      </c>
      <c r="AH420" s="32">
        <f>ROUND(VLOOKUP($B420,'3.ข้อมูลงบทดลองปัจจุบัน'!$A$5:$CL$846,33,0),2)</f>
        <v>0</v>
      </c>
      <c r="AI420" s="32">
        <f>ROUND(VLOOKUP($B420,'3.ข้อมูลงบทดลองปัจจุบัน'!$A$5:$CL$846,34,0),2)</f>
        <v>0</v>
      </c>
      <c r="AJ420" s="32">
        <f>ROUND(VLOOKUP($B420,'3.ข้อมูลงบทดลองปัจจุบัน'!$A$5:$CL$846,35,0),2)</f>
        <v>0</v>
      </c>
      <c r="AK420" s="32">
        <f>ROUND(VLOOKUP($B420,'3.ข้อมูลงบทดลองปัจจุบัน'!$A$5:$CL$846,36,0),2)</f>
        <v>0</v>
      </c>
      <c r="AL420" s="32">
        <f>ROUND(VLOOKUP($B420,'3.ข้อมูลงบทดลองปัจจุบัน'!$A$5:$CL$846,37,0),2)</f>
        <v>0</v>
      </c>
      <c r="AM420" s="32">
        <f>ROUND(VLOOKUP($B420,'3.ข้อมูลงบทดลองปัจจุบัน'!$A$5:$CL$846,38,0),2)</f>
        <v>0</v>
      </c>
      <c r="AN420" s="32">
        <f>ROUND(VLOOKUP($B420,'3.ข้อมูลงบทดลองปัจจุบัน'!$A$5:$CL$846,39,0),2)</f>
        <v>0</v>
      </c>
      <c r="AO420" s="32">
        <f>ROUND(VLOOKUP($B420,'3.ข้อมูลงบทดลองปัจจุบัน'!$A$5:$CL$846,40,0),2)</f>
        <v>0</v>
      </c>
      <c r="AP420" s="32">
        <f>ROUND(VLOOKUP($B420,'3.ข้อมูลงบทดลองปัจจุบัน'!$A$5:$CL$846,41,0),2)</f>
        <v>0</v>
      </c>
      <c r="AQ420" s="32">
        <f>ROUND(VLOOKUP($B420,'3.ข้อมูลงบทดลองปัจจุบัน'!$A$5:$CL$846,42,0),2)</f>
        <v>0</v>
      </c>
      <c r="AR420" s="32">
        <f>ROUND(VLOOKUP($B420,'3.ข้อมูลงบทดลองปัจจุบัน'!$A$5:$CL$846,43,0),2)</f>
        <v>0</v>
      </c>
      <c r="AS420" s="32">
        <f>ROUND(VLOOKUP($B420,'3.ข้อมูลงบทดลองปัจจุบัน'!$A$5:$CL$846,44,0),2)</f>
        <v>0</v>
      </c>
      <c r="AT420" s="32">
        <f>ROUND(VLOOKUP($B420,'3.ข้อมูลงบทดลองปัจจุบัน'!$A$5:$CL$846,45,0),2)</f>
        <v>0</v>
      </c>
      <c r="AU420" s="32">
        <f>ROUND(VLOOKUP($B420,'3.ข้อมูลงบทดลองปัจจุบัน'!$A$5:$CL$846,46,0),2)</f>
        <v>0</v>
      </c>
      <c r="AV420" s="32">
        <f>ROUND(VLOOKUP($B420,'3.ข้อมูลงบทดลองปัจจุบัน'!$A$5:$CL$846,47,0),2)</f>
        <v>0</v>
      </c>
      <c r="AW420" s="32">
        <f>ROUND(VLOOKUP($B420,'3.ข้อมูลงบทดลองปัจจุบัน'!$A$5:$CL$846,48,0),2)</f>
        <v>0</v>
      </c>
      <c r="AX420" s="32">
        <f>ROUND(VLOOKUP($B420,'3.ข้อมูลงบทดลองปัจจุบัน'!$A$5:$CL$846,49,0),2)</f>
        <v>0</v>
      </c>
      <c r="AY420" s="32">
        <f>ROUND(VLOOKUP($B420,'3.ข้อมูลงบทดลองปัจจุบัน'!$A$5:$CL$846,50,0),2)</f>
        <v>0</v>
      </c>
      <c r="AZ420" s="32">
        <f>ROUND(VLOOKUP($B420,'3.ข้อมูลงบทดลองปัจจุบัน'!$A$5:$CL$846,51,0),2)</f>
        <v>0</v>
      </c>
      <c r="BA420" s="32">
        <f>ROUND(VLOOKUP($B420,'3.ข้อมูลงบทดลองปัจจุบัน'!$A$5:$CL$846,52,0),2)</f>
        <v>0</v>
      </c>
      <c r="BB420" s="32">
        <f>ROUND(VLOOKUP($B420,'3.ข้อมูลงบทดลองปัจจุบัน'!$A$5:$CL$846,53,0),2)</f>
        <v>0</v>
      </c>
      <c r="BC420" s="32">
        <f>ROUND(VLOOKUP($B420,'3.ข้อมูลงบทดลองปัจจุบัน'!$A$5:$CL$846,54,0),2)</f>
        <v>0</v>
      </c>
      <c r="BD420" s="32">
        <f>ROUND(VLOOKUP($B420,'3.ข้อมูลงบทดลองปัจจุบัน'!$A$5:$CL$846,55,0),2)</f>
        <v>0</v>
      </c>
      <c r="BE420" s="32">
        <f>ROUND(VLOOKUP($B420,'3.ข้อมูลงบทดลองปัจจุบัน'!$A$5:$CL$846,56,0),2)</f>
        <v>0</v>
      </c>
      <c r="BF420" s="32">
        <f>ROUND(VLOOKUP($B420,'3.ข้อมูลงบทดลองปัจจุบัน'!$A$5:$CL$846,57,0),2)</f>
        <v>0</v>
      </c>
      <c r="BG420" s="32">
        <f>ROUND(VLOOKUP($B420,'3.ข้อมูลงบทดลองปัจจุบัน'!$A$5:$CL$846,58,0),2)</f>
        <v>0</v>
      </c>
      <c r="BH420" s="32">
        <f>ROUND(VLOOKUP($B420,'3.ข้อมูลงบทดลองปัจจุบัน'!$A$5:$CL$846,59,0),2)</f>
        <v>0</v>
      </c>
      <c r="BI420" s="32">
        <f>ROUND(VLOOKUP($B420,'3.ข้อมูลงบทดลองปัจจุบัน'!$A$5:$CL$846,60,0),2)</f>
        <v>0</v>
      </c>
      <c r="BJ420" s="32">
        <f>ROUND(VLOOKUP($B420,'3.ข้อมูลงบทดลองปัจจุบัน'!$A$5:$CL$846,61,0),2)</f>
        <v>0</v>
      </c>
      <c r="BK420" s="32">
        <f>ROUND(VLOOKUP($B420,'3.ข้อมูลงบทดลองปัจจุบัน'!$A$5:$CL$846,62,0),2)</f>
        <v>0</v>
      </c>
      <c r="BL420" s="32">
        <f>ROUND(VLOOKUP($B420,'3.ข้อมูลงบทดลองปัจจุบัน'!$A$5:$CL$846,63,0),2)</f>
        <v>0</v>
      </c>
      <c r="BM420" s="32">
        <f>ROUND(VLOOKUP($B420,'3.ข้อมูลงบทดลองปัจจุบัน'!$A$5:$CL$846,64,0),2)</f>
        <v>8317</v>
      </c>
      <c r="BN420" s="32">
        <f>ROUND(VLOOKUP($B420,'3.ข้อมูลงบทดลองปัจจุบัน'!$A$5:$CL$846,65,0),2)</f>
        <v>0</v>
      </c>
      <c r="BO420" s="32">
        <f>ROUND(VLOOKUP($B420,'3.ข้อมูลงบทดลองปัจจุบัน'!$A$5:$CL$846,66,0),2)</f>
        <v>0</v>
      </c>
      <c r="BP420" s="32">
        <f>ROUND(VLOOKUP($B420,'3.ข้อมูลงบทดลองปัจจุบัน'!$A$5:$CL$846,67,0),2)</f>
        <v>0</v>
      </c>
      <c r="BQ420" s="32">
        <f>ROUND(VLOOKUP($B420,'3.ข้อมูลงบทดลองปัจจุบัน'!$A$5:$CL$846,68,0),2)</f>
        <v>0</v>
      </c>
      <c r="BR420" s="32">
        <f>ROUND(VLOOKUP($B420,'3.ข้อมูลงบทดลองปัจจุบัน'!$A$5:$CL$846,69,0),2)</f>
        <v>0</v>
      </c>
      <c r="BS420" s="32">
        <f>ROUND(VLOOKUP($B420,'3.ข้อมูลงบทดลองปัจจุบัน'!$A$5:$CL$846,70,0),2)</f>
        <v>203054.89</v>
      </c>
      <c r="BT420" s="32">
        <f>ROUND(VLOOKUP($B420,'3.ข้อมูลงบทดลองปัจจุบัน'!$A$5:$CL$846,71,0),2)</f>
        <v>0</v>
      </c>
      <c r="BU420" s="32">
        <f>ROUND(VLOOKUP($B420,'3.ข้อมูลงบทดลองปัจจุบัน'!$A$5:$CL$846,72,0),2)</f>
        <v>0</v>
      </c>
      <c r="BV420" s="32">
        <f>ROUND(VLOOKUP($B420,'3.ข้อมูลงบทดลองปัจจุบัน'!$A$5:$CL$846,73,0),2)</f>
        <v>0</v>
      </c>
      <c r="BW420" s="32">
        <f>ROUND(VLOOKUP($B420,'3.ข้อมูลงบทดลองปัจจุบัน'!$A$5:$CL$846,74,0),2)</f>
        <v>0</v>
      </c>
      <c r="BX420" s="32">
        <f>ROUND(VLOOKUP($B420,'3.ข้อมูลงบทดลองปัจจุบัน'!$A$5:$CL$846,75,0),2)</f>
        <v>0</v>
      </c>
      <c r="BY420" s="32">
        <f>ROUND(VLOOKUP($B420,'3.ข้อมูลงบทดลองปัจจุบัน'!$A$5:$CL$846,76,0),2)</f>
        <v>0</v>
      </c>
      <c r="BZ420" s="32">
        <f>ROUND(VLOOKUP($B420,'3.ข้อมูลงบทดลองปัจจุบัน'!$A$5:$CL$846,77,0),2)</f>
        <v>0</v>
      </c>
      <c r="CA420" s="32">
        <f>ROUND(VLOOKUP($B420,'3.ข้อมูลงบทดลองปัจจุบัน'!$A$5:$CL$846,78,0),2)</f>
        <v>0</v>
      </c>
      <c r="CB420" s="32">
        <f>ROUND(VLOOKUP($B420,'3.ข้อมูลงบทดลองปัจจุบัน'!$A$5:$CL$846,79,0),2)</f>
        <v>0</v>
      </c>
      <c r="CC420" s="32">
        <f>ROUND(VLOOKUP($B420,'3.ข้อมูลงบทดลองปัจจุบัน'!$A$5:$CL$846,80,0),2)</f>
        <v>0</v>
      </c>
      <c r="CD420" s="32">
        <f>ROUND(VLOOKUP($B420,'3.ข้อมูลงบทดลองปัจจุบัน'!$A$5:$CL$846,81,0),2)</f>
        <v>0</v>
      </c>
      <c r="CE420" s="32">
        <f>ROUND(VLOOKUP($B420,'3.ข้อมูลงบทดลองปัจจุบัน'!$A$5:$CL$846,82,0),2)</f>
        <v>0</v>
      </c>
      <c r="CF420" s="32">
        <f>ROUND(VLOOKUP($B420,'3.ข้อมูลงบทดลองปัจจุบัน'!$A$5:$CL$846,83,0),2)</f>
        <v>0</v>
      </c>
      <c r="CG420" s="32">
        <f>ROUND(VLOOKUP($B420,'3.ข้อมูลงบทดลองปัจจุบัน'!$A$5:$CL$846,84,0),2)</f>
        <v>0</v>
      </c>
      <c r="CH420" s="32">
        <f>ROUND(VLOOKUP($B420,'3.ข้อมูลงบทดลองปัจจุบัน'!$A$5:$CL$846,85,0),2)</f>
        <v>0</v>
      </c>
      <c r="CI420" s="32">
        <f>ROUND(VLOOKUP($B420,'3.ข้อมูลงบทดลองปัจจุบัน'!$A$5:$CL$846,86,0),2)</f>
        <v>0</v>
      </c>
      <c r="CJ420" s="32">
        <f>ROUND(VLOOKUP($B420,'3.ข้อมูลงบทดลองปัจจุบัน'!$A$5:$CL$846,87,0),2)</f>
        <v>0</v>
      </c>
      <c r="CK420" s="32">
        <f>ROUND(VLOOKUP($B420,'3.ข้อมูลงบทดลองปัจจุบัน'!$A$5:$CL$846,88,0),2)</f>
        <v>0</v>
      </c>
      <c r="CL420" s="32">
        <f>ROUND(VLOOKUP($B420,'3.ข้อมูลงบทดลองปัจจุบัน'!$A$5:$CL$846,89,0),2)</f>
        <v>0</v>
      </c>
      <c r="CM420" s="32">
        <f>ROUND(VLOOKUP($B420,'3.ข้อมูลงบทดลองปัจจุบัน'!$A$5:$CL$846,90,0),2)</f>
        <v>0</v>
      </c>
    </row>
    <row r="421" spans="1:91" x14ac:dyDescent="0.7">
      <c r="A421" s="118" t="s">
        <v>2332</v>
      </c>
      <c r="B421" s="101" t="s">
        <v>1190</v>
      </c>
      <c r="C421" s="100" t="s">
        <v>1191</v>
      </c>
      <c r="D421" s="32">
        <f>ROUND(VLOOKUP($B421,'3.ข้อมูลงบทดลองปัจจุบัน'!$A$5:$CL$846,3,0),2)</f>
        <v>0</v>
      </c>
      <c r="E421" s="32">
        <f>ROUND(VLOOKUP($B421,'3.ข้อมูลงบทดลองปัจจุบัน'!$A$5:$CL$846,4,0),2)</f>
        <v>0</v>
      </c>
      <c r="F421" s="32">
        <f>ROUND(VLOOKUP($B421,'3.ข้อมูลงบทดลองปัจจุบัน'!$A$5:$CL$846,5,0),2)</f>
        <v>0</v>
      </c>
      <c r="G421" s="32">
        <f>ROUND(VLOOKUP($B421,'3.ข้อมูลงบทดลองปัจจุบัน'!$A$5:$CL$846,6,0),2)</f>
        <v>0</v>
      </c>
      <c r="H421" s="32">
        <f>ROUND(VLOOKUP($B421,'3.ข้อมูลงบทดลองปัจจุบัน'!$A$5:$CL$846,7,0),2)</f>
        <v>0</v>
      </c>
      <c r="I421" s="32">
        <f>ROUND(VLOOKUP($B421,'3.ข้อมูลงบทดลองปัจจุบัน'!$A$5:$CL$846,8,0),2)</f>
        <v>0</v>
      </c>
      <c r="J421" s="32">
        <f>ROUND(VLOOKUP($B421,'3.ข้อมูลงบทดลองปัจจุบัน'!$A$5:$CL$846,9,0),2)</f>
        <v>0</v>
      </c>
      <c r="K421" s="32">
        <f>ROUND(VLOOKUP($B421,'3.ข้อมูลงบทดลองปัจจุบัน'!$A$5:$CL$846,10,0),2)</f>
        <v>0</v>
      </c>
      <c r="L421" s="32">
        <f>ROUND(VLOOKUP($B421,'3.ข้อมูลงบทดลองปัจจุบัน'!$A$5:$CL$846,11,0),2)</f>
        <v>0</v>
      </c>
      <c r="M421" s="32">
        <f>ROUND(VLOOKUP($B421,'3.ข้อมูลงบทดลองปัจจุบัน'!$A$5:$CL$846,12,0),2)</f>
        <v>0</v>
      </c>
      <c r="N421" s="32">
        <f>ROUND(VLOOKUP($B421,'3.ข้อมูลงบทดลองปัจจุบัน'!$A$5:$CL$846,13,0),2)</f>
        <v>0</v>
      </c>
      <c r="O421" s="32">
        <f>ROUND(VLOOKUP($B421,'3.ข้อมูลงบทดลองปัจจุบัน'!$A$5:$CL$846,14,0),2)</f>
        <v>0</v>
      </c>
      <c r="P421" s="32">
        <f>ROUND(VLOOKUP($B421,'3.ข้อมูลงบทดลองปัจจุบัน'!$A$5:$CL$846,15,0),2)</f>
        <v>0</v>
      </c>
      <c r="Q421" s="32">
        <f>ROUND(VLOOKUP($B421,'3.ข้อมูลงบทดลองปัจจุบัน'!$A$5:$CL$846,16,0),2)</f>
        <v>0</v>
      </c>
      <c r="R421" s="32">
        <f>ROUND(VLOOKUP($B421,'3.ข้อมูลงบทดลองปัจจุบัน'!$A$5:$CL$846,17,0),2)</f>
        <v>0</v>
      </c>
      <c r="S421" s="32">
        <f>ROUND(VLOOKUP($B421,'3.ข้อมูลงบทดลองปัจจุบัน'!$A$5:$CL$846,18,0),2)</f>
        <v>0</v>
      </c>
      <c r="T421" s="32">
        <f>ROUND(VLOOKUP($B421,'3.ข้อมูลงบทดลองปัจจุบัน'!$A$5:$CL$846,19,0),2)</f>
        <v>0</v>
      </c>
      <c r="U421" s="32">
        <f>ROUND(VLOOKUP($B421,'3.ข้อมูลงบทดลองปัจจุบัน'!$A$5:$CL$846,20,0),2)</f>
        <v>0</v>
      </c>
      <c r="V421" s="32">
        <f>ROUND(VLOOKUP($B421,'3.ข้อมูลงบทดลองปัจจุบัน'!$A$5:$CL$846,21,0),2)</f>
        <v>0</v>
      </c>
      <c r="W421" s="32">
        <f>ROUND(VLOOKUP($B421,'3.ข้อมูลงบทดลองปัจจุบัน'!$A$5:$CL$846,22,0),2)</f>
        <v>0</v>
      </c>
      <c r="X421" s="32">
        <f>ROUND(VLOOKUP($B421,'3.ข้อมูลงบทดลองปัจจุบัน'!$A$5:$CL$846,23,0),2)</f>
        <v>0</v>
      </c>
      <c r="Y421" s="32">
        <f>ROUND(VLOOKUP($B421,'3.ข้อมูลงบทดลองปัจจุบัน'!$A$5:$CL$846,24,0),2)</f>
        <v>0</v>
      </c>
      <c r="Z421" s="32">
        <f>ROUND(VLOOKUP($B421,'3.ข้อมูลงบทดลองปัจจุบัน'!$A$5:$CL$846,25,0),2)</f>
        <v>0</v>
      </c>
      <c r="AA421" s="32">
        <f>ROUND(VLOOKUP($B421,'3.ข้อมูลงบทดลองปัจจุบัน'!$A$5:$CL$846,26,0),2)</f>
        <v>0</v>
      </c>
      <c r="AB421" s="32">
        <f>ROUND(VLOOKUP($B421,'3.ข้อมูลงบทดลองปัจจุบัน'!$A$5:$CL$846,27,0),2)</f>
        <v>0</v>
      </c>
      <c r="AC421" s="32">
        <f>ROUND(VLOOKUP($B421,'3.ข้อมูลงบทดลองปัจจุบัน'!$A$5:$CL$846,28,0),2)</f>
        <v>0</v>
      </c>
      <c r="AD421" s="32">
        <f>ROUND(VLOOKUP($B421,'3.ข้อมูลงบทดลองปัจจุบัน'!$A$5:$CL$846,29,0),2)</f>
        <v>0</v>
      </c>
      <c r="AE421" s="32">
        <f>ROUND(VLOOKUP($B421,'3.ข้อมูลงบทดลองปัจจุบัน'!$A$5:$CL$846,30,0),2)</f>
        <v>0</v>
      </c>
      <c r="AF421" s="32">
        <f>ROUND(VLOOKUP($B421,'3.ข้อมูลงบทดลองปัจจุบัน'!$A$5:$CL$846,31,0),2)</f>
        <v>0</v>
      </c>
      <c r="AG421" s="32">
        <f>ROUND(VLOOKUP($B421,'3.ข้อมูลงบทดลองปัจจุบัน'!$A$5:$CL$846,32,0),2)</f>
        <v>0</v>
      </c>
      <c r="AH421" s="32">
        <f>ROUND(VLOOKUP($B421,'3.ข้อมูลงบทดลองปัจจุบัน'!$A$5:$CL$846,33,0),2)</f>
        <v>0</v>
      </c>
      <c r="AI421" s="32">
        <f>ROUND(VLOOKUP($B421,'3.ข้อมูลงบทดลองปัจจุบัน'!$A$5:$CL$846,34,0),2)</f>
        <v>0</v>
      </c>
      <c r="AJ421" s="32">
        <f>ROUND(VLOOKUP($B421,'3.ข้อมูลงบทดลองปัจจุบัน'!$A$5:$CL$846,35,0),2)</f>
        <v>0</v>
      </c>
      <c r="AK421" s="32">
        <f>ROUND(VLOOKUP($B421,'3.ข้อมูลงบทดลองปัจจุบัน'!$A$5:$CL$846,36,0),2)</f>
        <v>0</v>
      </c>
      <c r="AL421" s="32">
        <f>ROUND(VLOOKUP($B421,'3.ข้อมูลงบทดลองปัจจุบัน'!$A$5:$CL$846,37,0),2)</f>
        <v>0</v>
      </c>
      <c r="AM421" s="32">
        <f>ROUND(VLOOKUP($B421,'3.ข้อมูลงบทดลองปัจจุบัน'!$A$5:$CL$846,38,0),2)</f>
        <v>0</v>
      </c>
      <c r="AN421" s="32">
        <f>ROUND(VLOOKUP($B421,'3.ข้อมูลงบทดลองปัจจุบัน'!$A$5:$CL$846,39,0),2)</f>
        <v>0</v>
      </c>
      <c r="AO421" s="32">
        <f>ROUND(VLOOKUP($B421,'3.ข้อมูลงบทดลองปัจจุบัน'!$A$5:$CL$846,40,0),2)</f>
        <v>0</v>
      </c>
      <c r="AP421" s="32">
        <f>ROUND(VLOOKUP($B421,'3.ข้อมูลงบทดลองปัจจุบัน'!$A$5:$CL$846,41,0),2)</f>
        <v>0</v>
      </c>
      <c r="AQ421" s="32">
        <f>ROUND(VLOOKUP($B421,'3.ข้อมูลงบทดลองปัจจุบัน'!$A$5:$CL$846,42,0),2)</f>
        <v>0</v>
      </c>
      <c r="AR421" s="32">
        <f>ROUND(VLOOKUP($B421,'3.ข้อมูลงบทดลองปัจจุบัน'!$A$5:$CL$846,43,0),2)</f>
        <v>0</v>
      </c>
      <c r="AS421" s="32">
        <f>ROUND(VLOOKUP($B421,'3.ข้อมูลงบทดลองปัจจุบัน'!$A$5:$CL$846,44,0),2)</f>
        <v>0</v>
      </c>
      <c r="AT421" s="32">
        <f>ROUND(VLOOKUP($B421,'3.ข้อมูลงบทดลองปัจจุบัน'!$A$5:$CL$846,45,0),2)</f>
        <v>0</v>
      </c>
      <c r="AU421" s="32">
        <f>ROUND(VLOOKUP($B421,'3.ข้อมูลงบทดลองปัจจุบัน'!$A$5:$CL$846,46,0),2)</f>
        <v>0</v>
      </c>
      <c r="AV421" s="32">
        <f>ROUND(VLOOKUP($B421,'3.ข้อมูลงบทดลองปัจจุบัน'!$A$5:$CL$846,47,0),2)</f>
        <v>0</v>
      </c>
      <c r="AW421" s="32">
        <f>ROUND(VLOOKUP($B421,'3.ข้อมูลงบทดลองปัจจุบัน'!$A$5:$CL$846,48,0),2)</f>
        <v>0</v>
      </c>
      <c r="AX421" s="32">
        <f>ROUND(VLOOKUP($B421,'3.ข้อมูลงบทดลองปัจจุบัน'!$A$5:$CL$846,49,0),2)</f>
        <v>0</v>
      </c>
      <c r="AY421" s="32">
        <f>ROUND(VLOOKUP($B421,'3.ข้อมูลงบทดลองปัจจุบัน'!$A$5:$CL$846,50,0),2)</f>
        <v>0</v>
      </c>
      <c r="AZ421" s="32">
        <f>ROUND(VLOOKUP($B421,'3.ข้อมูลงบทดลองปัจจุบัน'!$A$5:$CL$846,51,0),2)</f>
        <v>0</v>
      </c>
      <c r="BA421" s="32">
        <f>ROUND(VLOOKUP($B421,'3.ข้อมูลงบทดลองปัจจุบัน'!$A$5:$CL$846,52,0),2)</f>
        <v>0</v>
      </c>
      <c r="BB421" s="32">
        <f>ROUND(VLOOKUP($B421,'3.ข้อมูลงบทดลองปัจจุบัน'!$A$5:$CL$846,53,0),2)</f>
        <v>0</v>
      </c>
      <c r="BC421" s="32">
        <f>ROUND(VLOOKUP($B421,'3.ข้อมูลงบทดลองปัจจุบัน'!$A$5:$CL$846,54,0),2)</f>
        <v>0</v>
      </c>
      <c r="BD421" s="32">
        <f>ROUND(VLOOKUP($B421,'3.ข้อมูลงบทดลองปัจจุบัน'!$A$5:$CL$846,55,0),2)</f>
        <v>0</v>
      </c>
      <c r="BE421" s="32">
        <f>ROUND(VLOOKUP($B421,'3.ข้อมูลงบทดลองปัจจุบัน'!$A$5:$CL$846,56,0),2)</f>
        <v>0</v>
      </c>
      <c r="BF421" s="32">
        <f>ROUND(VLOOKUP($B421,'3.ข้อมูลงบทดลองปัจจุบัน'!$A$5:$CL$846,57,0),2)</f>
        <v>0</v>
      </c>
      <c r="BG421" s="32">
        <f>ROUND(VLOOKUP($B421,'3.ข้อมูลงบทดลองปัจจุบัน'!$A$5:$CL$846,58,0),2)</f>
        <v>0</v>
      </c>
      <c r="BH421" s="32">
        <f>ROUND(VLOOKUP($B421,'3.ข้อมูลงบทดลองปัจจุบัน'!$A$5:$CL$846,59,0),2)</f>
        <v>0</v>
      </c>
      <c r="BI421" s="32">
        <f>ROUND(VLOOKUP($B421,'3.ข้อมูลงบทดลองปัจจุบัน'!$A$5:$CL$846,60,0),2)</f>
        <v>0</v>
      </c>
      <c r="BJ421" s="32">
        <f>ROUND(VLOOKUP($B421,'3.ข้อมูลงบทดลองปัจจุบัน'!$A$5:$CL$846,61,0),2)</f>
        <v>0</v>
      </c>
      <c r="BK421" s="32">
        <f>ROUND(VLOOKUP($B421,'3.ข้อมูลงบทดลองปัจจุบัน'!$A$5:$CL$846,62,0),2)</f>
        <v>0</v>
      </c>
      <c r="BL421" s="32">
        <f>ROUND(VLOOKUP($B421,'3.ข้อมูลงบทดลองปัจจุบัน'!$A$5:$CL$846,63,0),2)</f>
        <v>0</v>
      </c>
      <c r="BM421" s="32">
        <f>ROUND(VLOOKUP($B421,'3.ข้อมูลงบทดลองปัจจุบัน'!$A$5:$CL$846,64,0),2)</f>
        <v>0</v>
      </c>
      <c r="BN421" s="32">
        <f>ROUND(VLOOKUP($B421,'3.ข้อมูลงบทดลองปัจจุบัน'!$A$5:$CL$846,65,0),2)</f>
        <v>0</v>
      </c>
      <c r="BO421" s="32">
        <f>ROUND(VLOOKUP($B421,'3.ข้อมูลงบทดลองปัจจุบัน'!$A$5:$CL$846,66,0),2)</f>
        <v>0</v>
      </c>
      <c r="BP421" s="32">
        <f>ROUND(VLOOKUP($B421,'3.ข้อมูลงบทดลองปัจจุบัน'!$A$5:$CL$846,67,0),2)</f>
        <v>0</v>
      </c>
      <c r="BQ421" s="32">
        <f>ROUND(VLOOKUP($B421,'3.ข้อมูลงบทดลองปัจจุบัน'!$A$5:$CL$846,68,0),2)</f>
        <v>0</v>
      </c>
      <c r="BR421" s="32">
        <f>ROUND(VLOOKUP($B421,'3.ข้อมูลงบทดลองปัจจุบัน'!$A$5:$CL$846,69,0),2)</f>
        <v>0</v>
      </c>
      <c r="BS421" s="32">
        <f>ROUND(VLOOKUP($B421,'3.ข้อมูลงบทดลองปัจจุบัน'!$A$5:$CL$846,70,0),2)</f>
        <v>0</v>
      </c>
      <c r="BT421" s="32">
        <f>ROUND(VLOOKUP($B421,'3.ข้อมูลงบทดลองปัจจุบัน'!$A$5:$CL$846,71,0),2)</f>
        <v>0</v>
      </c>
      <c r="BU421" s="32">
        <f>ROUND(VLOOKUP($B421,'3.ข้อมูลงบทดลองปัจจุบัน'!$A$5:$CL$846,72,0),2)</f>
        <v>0</v>
      </c>
      <c r="BV421" s="32">
        <f>ROUND(VLOOKUP($B421,'3.ข้อมูลงบทดลองปัจจุบัน'!$A$5:$CL$846,73,0),2)</f>
        <v>0</v>
      </c>
      <c r="BW421" s="32">
        <f>ROUND(VLOOKUP($B421,'3.ข้อมูลงบทดลองปัจจุบัน'!$A$5:$CL$846,74,0),2)</f>
        <v>0</v>
      </c>
      <c r="BX421" s="32">
        <f>ROUND(VLOOKUP($B421,'3.ข้อมูลงบทดลองปัจจุบัน'!$A$5:$CL$846,75,0),2)</f>
        <v>0</v>
      </c>
      <c r="BY421" s="32">
        <f>ROUND(VLOOKUP($B421,'3.ข้อมูลงบทดลองปัจจุบัน'!$A$5:$CL$846,76,0),2)</f>
        <v>0</v>
      </c>
      <c r="BZ421" s="32">
        <f>ROUND(VLOOKUP($B421,'3.ข้อมูลงบทดลองปัจจุบัน'!$A$5:$CL$846,77,0),2)</f>
        <v>0</v>
      </c>
      <c r="CA421" s="32">
        <f>ROUND(VLOOKUP($B421,'3.ข้อมูลงบทดลองปัจจุบัน'!$A$5:$CL$846,78,0),2)</f>
        <v>0</v>
      </c>
      <c r="CB421" s="32">
        <f>ROUND(VLOOKUP($B421,'3.ข้อมูลงบทดลองปัจจุบัน'!$A$5:$CL$846,79,0),2)</f>
        <v>0</v>
      </c>
      <c r="CC421" s="32">
        <f>ROUND(VLOOKUP($B421,'3.ข้อมูลงบทดลองปัจจุบัน'!$A$5:$CL$846,80,0),2)</f>
        <v>0</v>
      </c>
      <c r="CD421" s="32">
        <f>ROUND(VLOOKUP($B421,'3.ข้อมูลงบทดลองปัจจุบัน'!$A$5:$CL$846,81,0),2)</f>
        <v>0</v>
      </c>
      <c r="CE421" s="32">
        <f>ROUND(VLOOKUP($B421,'3.ข้อมูลงบทดลองปัจจุบัน'!$A$5:$CL$846,82,0),2)</f>
        <v>0</v>
      </c>
      <c r="CF421" s="32">
        <f>ROUND(VLOOKUP($B421,'3.ข้อมูลงบทดลองปัจจุบัน'!$A$5:$CL$846,83,0),2)</f>
        <v>0</v>
      </c>
      <c r="CG421" s="32">
        <f>ROUND(VLOOKUP($B421,'3.ข้อมูลงบทดลองปัจจุบัน'!$A$5:$CL$846,84,0),2)</f>
        <v>0</v>
      </c>
      <c r="CH421" s="32">
        <f>ROUND(VLOOKUP($B421,'3.ข้อมูลงบทดลองปัจจุบัน'!$A$5:$CL$846,85,0),2)</f>
        <v>0</v>
      </c>
      <c r="CI421" s="32">
        <f>ROUND(VLOOKUP($B421,'3.ข้อมูลงบทดลองปัจจุบัน'!$A$5:$CL$846,86,0),2)</f>
        <v>0</v>
      </c>
      <c r="CJ421" s="32">
        <f>ROUND(VLOOKUP($B421,'3.ข้อมูลงบทดลองปัจจุบัน'!$A$5:$CL$846,87,0),2)</f>
        <v>0</v>
      </c>
      <c r="CK421" s="32">
        <f>ROUND(VLOOKUP($B421,'3.ข้อมูลงบทดลองปัจจุบัน'!$A$5:$CL$846,88,0),2)</f>
        <v>0</v>
      </c>
      <c r="CL421" s="32">
        <f>ROUND(VLOOKUP($B421,'3.ข้อมูลงบทดลองปัจจุบัน'!$A$5:$CL$846,89,0),2)</f>
        <v>0</v>
      </c>
      <c r="CM421" s="32">
        <f>ROUND(VLOOKUP($B421,'3.ข้อมูลงบทดลองปัจจุบัน'!$A$5:$CL$846,90,0),2)</f>
        <v>0</v>
      </c>
    </row>
    <row r="422" spans="1:91" x14ac:dyDescent="0.7">
      <c r="A422" s="118" t="s">
        <v>2332</v>
      </c>
      <c r="B422" s="101" t="s">
        <v>855</v>
      </c>
      <c r="C422" s="100" t="s">
        <v>1377</v>
      </c>
      <c r="D422" s="32">
        <f>ROUND(VLOOKUP($B422,'3.ข้อมูลงบทดลองปัจจุบัน'!$A$5:$CL$846,3,0),2)</f>
        <v>62601236.060000002</v>
      </c>
      <c r="E422" s="32">
        <f>ROUND(VLOOKUP($B422,'3.ข้อมูลงบทดลองปัจจุบัน'!$A$5:$CL$846,4,0),2)</f>
        <v>0</v>
      </c>
      <c r="F422" s="32">
        <f>ROUND(VLOOKUP($B422,'3.ข้อมูลงบทดลองปัจจุบัน'!$A$5:$CL$846,5,0),2)</f>
        <v>0</v>
      </c>
      <c r="G422" s="32">
        <f>ROUND(VLOOKUP($B422,'3.ข้อมูลงบทดลองปัจจุบัน'!$A$5:$CL$846,6,0),2)</f>
        <v>0</v>
      </c>
      <c r="H422" s="32">
        <f>ROUND(VLOOKUP($B422,'3.ข้อมูลงบทดลองปัจจุบัน'!$A$5:$CL$846,7,0),2)</f>
        <v>0</v>
      </c>
      <c r="I422" s="32">
        <f>ROUND(VLOOKUP($B422,'3.ข้อมูลงบทดลองปัจจุบัน'!$A$5:$CL$846,8,0),2)</f>
        <v>0</v>
      </c>
      <c r="J422" s="32">
        <f>ROUND(VLOOKUP($B422,'3.ข้อมูลงบทดลองปัจจุบัน'!$A$5:$CL$846,9,0),2)</f>
        <v>0</v>
      </c>
      <c r="K422" s="32">
        <f>ROUND(VLOOKUP($B422,'3.ข้อมูลงบทดลองปัจจุบัน'!$A$5:$CL$846,10,0),2)</f>
        <v>0</v>
      </c>
      <c r="L422" s="32">
        <f>ROUND(VLOOKUP($B422,'3.ข้อมูลงบทดลองปัจจุบัน'!$A$5:$CL$846,11,0),2)</f>
        <v>0</v>
      </c>
      <c r="M422" s="32">
        <f>ROUND(VLOOKUP($B422,'3.ข้อมูลงบทดลองปัจจุบัน'!$A$5:$CL$846,12,0),2)</f>
        <v>0</v>
      </c>
      <c r="N422" s="32">
        <f>ROUND(VLOOKUP($B422,'3.ข้อมูลงบทดลองปัจจุบัน'!$A$5:$CL$846,13,0),2)</f>
        <v>0</v>
      </c>
      <c r="O422" s="32">
        <f>ROUND(VLOOKUP($B422,'3.ข้อมูลงบทดลองปัจจุบัน'!$A$5:$CL$846,14,0),2)</f>
        <v>0</v>
      </c>
      <c r="P422" s="32">
        <f>ROUND(VLOOKUP($B422,'3.ข้อมูลงบทดลองปัจจุบัน'!$A$5:$CL$846,15,0),2)</f>
        <v>0</v>
      </c>
      <c r="Q422" s="32">
        <f>ROUND(VLOOKUP($B422,'3.ข้อมูลงบทดลองปัจจุบัน'!$A$5:$CL$846,16,0),2)</f>
        <v>0</v>
      </c>
      <c r="R422" s="32">
        <f>ROUND(VLOOKUP($B422,'3.ข้อมูลงบทดลองปัจจุบัน'!$A$5:$CL$846,17,0),2)</f>
        <v>0</v>
      </c>
      <c r="S422" s="32">
        <f>ROUND(VLOOKUP($B422,'3.ข้อมูลงบทดลองปัจจุบัน'!$A$5:$CL$846,18,0),2)</f>
        <v>0</v>
      </c>
      <c r="T422" s="32">
        <f>ROUND(VLOOKUP($B422,'3.ข้อมูลงบทดลองปัจจุบัน'!$A$5:$CL$846,19,0),2)</f>
        <v>0</v>
      </c>
      <c r="U422" s="32">
        <f>ROUND(VLOOKUP($B422,'3.ข้อมูลงบทดลองปัจจุบัน'!$A$5:$CL$846,20,0),2)</f>
        <v>0</v>
      </c>
      <c r="V422" s="32">
        <f>ROUND(VLOOKUP($B422,'3.ข้อมูลงบทดลองปัจจุบัน'!$A$5:$CL$846,21,0),2)</f>
        <v>0</v>
      </c>
      <c r="W422" s="32">
        <f>ROUND(VLOOKUP($B422,'3.ข้อมูลงบทดลองปัจจุบัน'!$A$5:$CL$846,22,0),2)</f>
        <v>0</v>
      </c>
      <c r="X422" s="32">
        <f>ROUND(VLOOKUP($B422,'3.ข้อมูลงบทดลองปัจจุบัน'!$A$5:$CL$846,23,0),2)</f>
        <v>0</v>
      </c>
      <c r="Y422" s="32">
        <f>ROUND(VLOOKUP($B422,'3.ข้อมูลงบทดลองปัจจุบัน'!$A$5:$CL$846,24,0),2)</f>
        <v>0</v>
      </c>
      <c r="Z422" s="32">
        <f>ROUND(VLOOKUP($B422,'3.ข้อมูลงบทดลองปัจจุบัน'!$A$5:$CL$846,25,0),2)</f>
        <v>0</v>
      </c>
      <c r="AA422" s="32">
        <f>ROUND(VLOOKUP($B422,'3.ข้อมูลงบทดลองปัจจุบัน'!$A$5:$CL$846,26,0),2)</f>
        <v>0</v>
      </c>
      <c r="AB422" s="32">
        <f>ROUND(VLOOKUP($B422,'3.ข้อมูลงบทดลองปัจจุบัน'!$A$5:$CL$846,27,0),2)</f>
        <v>0</v>
      </c>
      <c r="AC422" s="32">
        <f>ROUND(VLOOKUP($B422,'3.ข้อมูลงบทดลองปัจจุบัน'!$A$5:$CL$846,28,0),2)</f>
        <v>0</v>
      </c>
      <c r="AD422" s="32">
        <f>ROUND(VLOOKUP($B422,'3.ข้อมูลงบทดลองปัจจุบัน'!$A$5:$CL$846,29,0),2)</f>
        <v>0</v>
      </c>
      <c r="AE422" s="32">
        <f>ROUND(VLOOKUP($B422,'3.ข้อมูลงบทดลองปัจจุบัน'!$A$5:$CL$846,30,0),2)</f>
        <v>0</v>
      </c>
      <c r="AF422" s="32">
        <f>ROUND(VLOOKUP($B422,'3.ข้อมูลงบทดลองปัจจุบัน'!$A$5:$CL$846,31,0),2)</f>
        <v>0</v>
      </c>
      <c r="AG422" s="32">
        <f>ROUND(VLOOKUP($B422,'3.ข้อมูลงบทดลองปัจจุบัน'!$A$5:$CL$846,32,0),2)</f>
        <v>0</v>
      </c>
      <c r="AH422" s="32">
        <f>ROUND(VLOOKUP($B422,'3.ข้อมูลงบทดลองปัจจุบัน'!$A$5:$CL$846,33,0),2)</f>
        <v>0</v>
      </c>
      <c r="AI422" s="32">
        <f>ROUND(VLOOKUP($B422,'3.ข้อมูลงบทดลองปัจจุบัน'!$A$5:$CL$846,34,0),2)</f>
        <v>0</v>
      </c>
      <c r="AJ422" s="32">
        <f>ROUND(VLOOKUP($B422,'3.ข้อมูลงบทดลองปัจจุบัน'!$A$5:$CL$846,35,0),2)</f>
        <v>0</v>
      </c>
      <c r="AK422" s="32">
        <f>ROUND(VLOOKUP($B422,'3.ข้อมูลงบทดลองปัจจุบัน'!$A$5:$CL$846,36,0),2)</f>
        <v>0</v>
      </c>
      <c r="AL422" s="32">
        <f>ROUND(VLOOKUP($B422,'3.ข้อมูลงบทดลองปัจจุบัน'!$A$5:$CL$846,37,0),2)</f>
        <v>0</v>
      </c>
      <c r="AM422" s="32">
        <f>ROUND(VLOOKUP($B422,'3.ข้อมูลงบทดลองปัจจุบัน'!$A$5:$CL$846,38,0),2)</f>
        <v>0</v>
      </c>
      <c r="AN422" s="32">
        <f>ROUND(VLOOKUP($B422,'3.ข้อมูลงบทดลองปัจจุบัน'!$A$5:$CL$846,39,0),2)</f>
        <v>0</v>
      </c>
      <c r="AO422" s="32">
        <f>ROUND(VLOOKUP($B422,'3.ข้อมูลงบทดลองปัจจุบัน'!$A$5:$CL$846,40,0),2)</f>
        <v>0</v>
      </c>
      <c r="AP422" s="32">
        <f>ROUND(VLOOKUP($B422,'3.ข้อมูลงบทดลองปัจจุบัน'!$A$5:$CL$846,41,0),2)</f>
        <v>0</v>
      </c>
      <c r="AQ422" s="32">
        <f>ROUND(VLOOKUP($B422,'3.ข้อมูลงบทดลองปัจจุบัน'!$A$5:$CL$846,42,0),2)</f>
        <v>0</v>
      </c>
      <c r="AR422" s="32">
        <f>ROUND(VLOOKUP($B422,'3.ข้อมูลงบทดลองปัจจุบัน'!$A$5:$CL$846,43,0),2)</f>
        <v>0</v>
      </c>
      <c r="AS422" s="32">
        <f>ROUND(VLOOKUP($B422,'3.ข้อมูลงบทดลองปัจจุบัน'!$A$5:$CL$846,44,0),2)</f>
        <v>0</v>
      </c>
      <c r="AT422" s="32">
        <f>ROUND(VLOOKUP($B422,'3.ข้อมูลงบทดลองปัจจุบัน'!$A$5:$CL$846,45,0),2)</f>
        <v>0</v>
      </c>
      <c r="AU422" s="32">
        <f>ROUND(VLOOKUP($B422,'3.ข้อมูลงบทดลองปัจจุบัน'!$A$5:$CL$846,46,0),2)</f>
        <v>0</v>
      </c>
      <c r="AV422" s="32">
        <f>ROUND(VLOOKUP($B422,'3.ข้อมูลงบทดลองปัจจุบัน'!$A$5:$CL$846,47,0),2)</f>
        <v>0</v>
      </c>
      <c r="AW422" s="32">
        <f>ROUND(VLOOKUP($B422,'3.ข้อมูลงบทดลองปัจจุบัน'!$A$5:$CL$846,48,0),2)</f>
        <v>0</v>
      </c>
      <c r="AX422" s="32">
        <f>ROUND(VLOOKUP($B422,'3.ข้อมูลงบทดลองปัจจุบัน'!$A$5:$CL$846,49,0),2)</f>
        <v>0</v>
      </c>
      <c r="AY422" s="32">
        <f>ROUND(VLOOKUP($B422,'3.ข้อมูลงบทดลองปัจจุบัน'!$A$5:$CL$846,50,0),2)</f>
        <v>0</v>
      </c>
      <c r="AZ422" s="32">
        <f>ROUND(VLOOKUP($B422,'3.ข้อมูลงบทดลองปัจจุบัน'!$A$5:$CL$846,51,0),2)</f>
        <v>0</v>
      </c>
      <c r="BA422" s="32">
        <f>ROUND(VLOOKUP($B422,'3.ข้อมูลงบทดลองปัจจุบัน'!$A$5:$CL$846,52,0),2)</f>
        <v>0</v>
      </c>
      <c r="BB422" s="32">
        <f>ROUND(VLOOKUP($B422,'3.ข้อมูลงบทดลองปัจจุบัน'!$A$5:$CL$846,53,0),2)</f>
        <v>0</v>
      </c>
      <c r="BC422" s="32">
        <f>ROUND(VLOOKUP($B422,'3.ข้อมูลงบทดลองปัจจุบัน'!$A$5:$CL$846,54,0),2)</f>
        <v>0</v>
      </c>
      <c r="BD422" s="32">
        <f>ROUND(VLOOKUP($B422,'3.ข้อมูลงบทดลองปัจจุบัน'!$A$5:$CL$846,55,0),2)</f>
        <v>0</v>
      </c>
      <c r="BE422" s="32">
        <f>ROUND(VLOOKUP($B422,'3.ข้อมูลงบทดลองปัจจุบัน'!$A$5:$CL$846,56,0),2)</f>
        <v>0</v>
      </c>
      <c r="BF422" s="32">
        <f>ROUND(VLOOKUP($B422,'3.ข้อมูลงบทดลองปัจจุบัน'!$A$5:$CL$846,57,0),2)</f>
        <v>0</v>
      </c>
      <c r="BG422" s="32">
        <f>ROUND(VLOOKUP($B422,'3.ข้อมูลงบทดลองปัจจุบัน'!$A$5:$CL$846,58,0),2)</f>
        <v>0</v>
      </c>
      <c r="BH422" s="32">
        <f>ROUND(VLOOKUP($B422,'3.ข้อมูลงบทดลองปัจจุบัน'!$A$5:$CL$846,59,0),2)</f>
        <v>0</v>
      </c>
      <c r="BI422" s="32">
        <f>ROUND(VLOOKUP($B422,'3.ข้อมูลงบทดลองปัจจุบัน'!$A$5:$CL$846,60,0),2)</f>
        <v>0</v>
      </c>
      <c r="BJ422" s="32">
        <f>ROUND(VLOOKUP($B422,'3.ข้อมูลงบทดลองปัจจุบัน'!$A$5:$CL$846,61,0),2)</f>
        <v>0</v>
      </c>
      <c r="BK422" s="32">
        <f>ROUND(VLOOKUP($B422,'3.ข้อมูลงบทดลองปัจจุบัน'!$A$5:$CL$846,62,0),2)</f>
        <v>0</v>
      </c>
      <c r="BL422" s="32">
        <f>ROUND(VLOOKUP($B422,'3.ข้อมูลงบทดลองปัจจุบัน'!$A$5:$CL$846,63,0),2)</f>
        <v>0</v>
      </c>
      <c r="BM422" s="32">
        <f>ROUND(VLOOKUP($B422,'3.ข้อมูลงบทดลองปัจจุบัน'!$A$5:$CL$846,64,0),2)</f>
        <v>577331</v>
      </c>
      <c r="BN422" s="32">
        <f>ROUND(VLOOKUP($B422,'3.ข้อมูลงบทดลองปัจจุบัน'!$A$5:$CL$846,65,0),2)</f>
        <v>0</v>
      </c>
      <c r="BO422" s="32">
        <f>ROUND(VLOOKUP($B422,'3.ข้อมูลงบทดลองปัจจุบัน'!$A$5:$CL$846,66,0),2)</f>
        <v>0</v>
      </c>
      <c r="BP422" s="32">
        <f>ROUND(VLOOKUP($B422,'3.ข้อมูลงบทดลองปัจจุบัน'!$A$5:$CL$846,67,0),2)</f>
        <v>0</v>
      </c>
      <c r="BQ422" s="32">
        <f>ROUND(VLOOKUP($B422,'3.ข้อมูลงบทดลองปัจจุบัน'!$A$5:$CL$846,68,0),2)</f>
        <v>0</v>
      </c>
      <c r="BR422" s="32">
        <f>ROUND(VLOOKUP($B422,'3.ข้อมูลงบทดลองปัจจุบัน'!$A$5:$CL$846,69,0),2)</f>
        <v>0</v>
      </c>
      <c r="BS422" s="32">
        <f>ROUND(VLOOKUP($B422,'3.ข้อมูลงบทดลองปัจจุบัน'!$A$5:$CL$846,70,0),2)</f>
        <v>7342609.9299999997</v>
      </c>
      <c r="BT422" s="32">
        <f>ROUND(VLOOKUP($B422,'3.ข้อมูลงบทดลองปัจจุบัน'!$A$5:$CL$846,71,0),2)</f>
        <v>0</v>
      </c>
      <c r="BU422" s="32">
        <f>ROUND(VLOOKUP($B422,'3.ข้อมูลงบทดลองปัจจุบัน'!$A$5:$CL$846,72,0),2)</f>
        <v>0</v>
      </c>
      <c r="BV422" s="32">
        <f>ROUND(VLOOKUP($B422,'3.ข้อมูลงบทดลองปัจจุบัน'!$A$5:$CL$846,73,0),2)</f>
        <v>0</v>
      </c>
      <c r="BW422" s="32">
        <f>ROUND(VLOOKUP($B422,'3.ข้อมูลงบทดลองปัจจุบัน'!$A$5:$CL$846,74,0),2)</f>
        <v>0</v>
      </c>
      <c r="BX422" s="32">
        <f>ROUND(VLOOKUP($B422,'3.ข้อมูลงบทดลองปัจจุบัน'!$A$5:$CL$846,75,0),2)</f>
        <v>0</v>
      </c>
      <c r="BY422" s="32">
        <f>ROUND(VLOOKUP($B422,'3.ข้อมูลงบทดลองปัจจุบัน'!$A$5:$CL$846,76,0),2)</f>
        <v>0</v>
      </c>
      <c r="BZ422" s="32">
        <f>ROUND(VLOOKUP($B422,'3.ข้อมูลงบทดลองปัจจุบัน'!$A$5:$CL$846,77,0),2)</f>
        <v>0</v>
      </c>
      <c r="CA422" s="32">
        <f>ROUND(VLOOKUP($B422,'3.ข้อมูลงบทดลองปัจจุบัน'!$A$5:$CL$846,78,0),2)</f>
        <v>0</v>
      </c>
      <c r="CB422" s="32">
        <f>ROUND(VLOOKUP($B422,'3.ข้อมูลงบทดลองปัจจุบัน'!$A$5:$CL$846,79,0),2)</f>
        <v>0</v>
      </c>
      <c r="CC422" s="32">
        <f>ROUND(VLOOKUP($B422,'3.ข้อมูลงบทดลองปัจจุบัน'!$A$5:$CL$846,80,0),2)</f>
        <v>0</v>
      </c>
      <c r="CD422" s="32">
        <f>ROUND(VLOOKUP($B422,'3.ข้อมูลงบทดลองปัจจุบัน'!$A$5:$CL$846,81,0),2)</f>
        <v>0</v>
      </c>
      <c r="CE422" s="32">
        <f>ROUND(VLOOKUP($B422,'3.ข้อมูลงบทดลองปัจจุบัน'!$A$5:$CL$846,82,0),2)</f>
        <v>0</v>
      </c>
      <c r="CF422" s="32">
        <f>ROUND(VLOOKUP($B422,'3.ข้อมูลงบทดลองปัจจุบัน'!$A$5:$CL$846,83,0),2)</f>
        <v>0</v>
      </c>
      <c r="CG422" s="32">
        <f>ROUND(VLOOKUP($B422,'3.ข้อมูลงบทดลองปัจจุบัน'!$A$5:$CL$846,84,0),2)</f>
        <v>0</v>
      </c>
      <c r="CH422" s="32">
        <f>ROUND(VLOOKUP($B422,'3.ข้อมูลงบทดลองปัจจุบัน'!$A$5:$CL$846,85,0),2)</f>
        <v>0</v>
      </c>
      <c r="CI422" s="32">
        <f>ROUND(VLOOKUP($B422,'3.ข้อมูลงบทดลองปัจจุบัน'!$A$5:$CL$846,86,0),2)</f>
        <v>0</v>
      </c>
      <c r="CJ422" s="32">
        <f>ROUND(VLOOKUP($B422,'3.ข้อมูลงบทดลองปัจจุบัน'!$A$5:$CL$846,87,0),2)</f>
        <v>0</v>
      </c>
      <c r="CK422" s="32">
        <f>ROUND(VLOOKUP($B422,'3.ข้อมูลงบทดลองปัจจุบัน'!$A$5:$CL$846,88,0),2)</f>
        <v>0</v>
      </c>
      <c r="CL422" s="32">
        <f>ROUND(VLOOKUP($B422,'3.ข้อมูลงบทดลองปัจจุบัน'!$A$5:$CL$846,89,0),2)</f>
        <v>0</v>
      </c>
      <c r="CM422" s="32">
        <f>ROUND(VLOOKUP($B422,'3.ข้อมูลงบทดลองปัจจุบัน'!$A$5:$CL$846,90,0),2)</f>
        <v>0</v>
      </c>
    </row>
    <row r="423" spans="1:91" x14ac:dyDescent="0.7">
      <c r="A423" s="118" t="s">
        <v>2332</v>
      </c>
      <c r="B423" s="101" t="s">
        <v>857</v>
      </c>
      <c r="C423" s="100" t="s">
        <v>858</v>
      </c>
      <c r="D423" s="32">
        <f>ROUND(VLOOKUP($B423,'3.ข้อมูลงบทดลองปัจจุบัน'!$A$5:$CL$846,3,0),2)</f>
        <v>1100</v>
      </c>
      <c r="E423" s="32">
        <f>ROUND(VLOOKUP($B423,'3.ข้อมูลงบทดลองปัจจุบัน'!$A$5:$CL$846,4,0),2)</f>
        <v>0</v>
      </c>
      <c r="F423" s="32">
        <f>ROUND(VLOOKUP($B423,'3.ข้อมูลงบทดลองปัจจุบัน'!$A$5:$CL$846,5,0),2)</f>
        <v>0</v>
      </c>
      <c r="G423" s="32">
        <f>ROUND(VLOOKUP($B423,'3.ข้อมูลงบทดลองปัจจุบัน'!$A$5:$CL$846,6,0),2)</f>
        <v>0</v>
      </c>
      <c r="H423" s="32">
        <f>ROUND(VLOOKUP($B423,'3.ข้อมูลงบทดลองปัจจุบัน'!$A$5:$CL$846,7,0),2)</f>
        <v>0</v>
      </c>
      <c r="I423" s="32">
        <f>ROUND(VLOOKUP($B423,'3.ข้อมูลงบทดลองปัจจุบัน'!$A$5:$CL$846,8,0),2)</f>
        <v>0</v>
      </c>
      <c r="J423" s="32">
        <f>ROUND(VLOOKUP($B423,'3.ข้อมูลงบทดลองปัจจุบัน'!$A$5:$CL$846,9,0),2)</f>
        <v>0</v>
      </c>
      <c r="K423" s="32">
        <f>ROUND(VLOOKUP($B423,'3.ข้อมูลงบทดลองปัจจุบัน'!$A$5:$CL$846,10,0),2)</f>
        <v>0</v>
      </c>
      <c r="L423" s="32">
        <f>ROUND(VLOOKUP($B423,'3.ข้อมูลงบทดลองปัจจุบัน'!$A$5:$CL$846,11,0),2)</f>
        <v>0</v>
      </c>
      <c r="M423" s="32">
        <f>ROUND(VLOOKUP($B423,'3.ข้อมูลงบทดลองปัจจุบัน'!$A$5:$CL$846,12,0),2)</f>
        <v>0</v>
      </c>
      <c r="N423" s="32">
        <f>ROUND(VLOOKUP($B423,'3.ข้อมูลงบทดลองปัจจุบัน'!$A$5:$CL$846,13,0),2)</f>
        <v>0</v>
      </c>
      <c r="O423" s="32">
        <f>ROUND(VLOOKUP($B423,'3.ข้อมูลงบทดลองปัจจุบัน'!$A$5:$CL$846,14,0),2)</f>
        <v>0</v>
      </c>
      <c r="P423" s="32">
        <f>ROUND(VLOOKUP($B423,'3.ข้อมูลงบทดลองปัจจุบัน'!$A$5:$CL$846,15,0),2)</f>
        <v>1506873.36</v>
      </c>
      <c r="Q423" s="32">
        <f>ROUND(VLOOKUP($B423,'3.ข้อมูลงบทดลองปัจจุบัน'!$A$5:$CL$846,16,0),2)</f>
        <v>0</v>
      </c>
      <c r="R423" s="32">
        <f>ROUND(VLOOKUP($B423,'3.ข้อมูลงบทดลองปัจจุบัน'!$A$5:$CL$846,17,0),2)</f>
        <v>0</v>
      </c>
      <c r="S423" s="32">
        <f>ROUND(VLOOKUP($B423,'3.ข้อมูลงบทดลองปัจจุบัน'!$A$5:$CL$846,18,0),2)</f>
        <v>0</v>
      </c>
      <c r="T423" s="32">
        <f>ROUND(VLOOKUP($B423,'3.ข้อมูลงบทดลองปัจจุบัน'!$A$5:$CL$846,19,0),2)</f>
        <v>0</v>
      </c>
      <c r="U423" s="32">
        <f>ROUND(VLOOKUP($B423,'3.ข้อมูลงบทดลองปัจจุบัน'!$A$5:$CL$846,20,0),2)</f>
        <v>0</v>
      </c>
      <c r="V423" s="32">
        <f>ROUND(VLOOKUP($B423,'3.ข้อมูลงบทดลองปัจจุบัน'!$A$5:$CL$846,21,0),2)</f>
        <v>0</v>
      </c>
      <c r="W423" s="32">
        <f>ROUND(VLOOKUP($B423,'3.ข้อมูลงบทดลองปัจจุบัน'!$A$5:$CL$846,22,0),2)</f>
        <v>0</v>
      </c>
      <c r="X423" s="32">
        <f>ROUND(VLOOKUP($B423,'3.ข้อมูลงบทดลองปัจจุบัน'!$A$5:$CL$846,23,0),2)</f>
        <v>0</v>
      </c>
      <c r="Y423" s="32">
        <f>ROUND(VLOOKUP($B423,'3.ข้อมูลงบทดลองปัจจุบัน'!$A$5:$CL$846,24,0),2)</f>
        <v>0</v>
      </c>
      <c r="Z423" s="32">
        <f>ROUND(VLOOKUP($B423,'3.ข้อมูลงบทดลองปัจจุบัน'!$A$5:$CL$846,25,0),2)</f>
        <v>0</v>
      </c>
      <c r="AA423" s="32">
        <f>ROUND(VLOOKUP($B423,'3.ข้อมูลงบทดลองปัจจุบัน'!$A$5:$CL$846,26,0),2)</f>
        <v>0</v>
      </c>
      <c r="AB423" s="32">
        <f>ROUND(VLOOKUP($B423,'3.ข้อมูลงบทดลองปัจจุบัน'!$A$5:$CL$846,27,0),2)</f>
        <v>0</v>
      </c>
      <c r="AC423" s="32">
        <f>ROUND(VLOOKUP($B423,'3.ข้อมูลงบทดลองปัจจุบัน'!$A$5:$CL$846,28,0),2)</f>
        <v>0</v>
      </c>
      <c r="AD423" s="32">
        <f>ROUND(VLOOKUP($B423,'3.ข้อมูลงบทดลองปัจจุบัน'!$A$5:$CL$846,29,0),2)</f>
        <v>0</v>
      </c>
      <c r="AE423" s="32">
        <f>ROUND(VLOOKUP($B423,'3.ข้อมูลงบทดลองปัจจุบัน'!$A$5:$CL$846,30,0),2)</f>
        <v>0</v>
      </c>
      <c r="AF423" s="32">
        <f>ROUND(VLOOKUP($B423,'3.ข้อมูลงบทดลองปัจจุบัน'!$A$5:$CL$846,31,0),2)</f>
        <v>0</v>
      </c>
      <c r="AG423" s="32">
        <f>ROUND(VLOOKUP($B423,'3.ข้อมูลงบทดลองปัจจุบัน'!$A$5:$CL$846,32,0),2)</f>
        <v>0</v>
      </c>
      <c r="AH423" s="32">
        <f>ROUND(VLOOKUP($B423,'3.ข้อมูลงบทดลองปัจจุบัน'!$A$5:$CL$846,33,0),2)</f>
        <v>0</v>
      </c>
      <c r="AI423" s="32">
        <f>ROUND(VLOOKUP($B423,'3.ข้อมูลงบทดลองปัจจุบัน'!$A$5:$CL$846,34,0),2)</f>
        <v>0</v>
      </c>
      <c r="AJ423" s="32">
        <f>ROUND(VLOOKUP($B423,'3.ข้อมูลงบทดลองปัจจุบัน'!$A$5:$CL$846,35,0),2)</f>
        <v>0</v>
      </c>
      <c r="AK423" s="32">
        <f>ROUND(VLOOKUP($B423,'3.ข้อมูลงบทดลองปัจจุบัน'!$A$5:$CL$846,36,0),2)</f>
        <v>0</v>
      </c>
      <c r="AL423" s="32">
        <f>ROUND(VLOOKUP($B423,'3.ข้อมูลงบทดลองปัจจุบัน'!$A$5:$CL$846,37,0),2)</f>
        <v>2442.3000000000002</v>
      </c>
      <c r="AM423" s="32">
        <f>ROUND(VLOOKUP($B423,'3.ข้อมูลงบทดลองปัจจุบัน'!$A$5:$CL$846,38,0),2)</f>
        <v>0</v>
      </c>
      <c r="AN423" s="32">
        <f>ROUND(VLOOKUP($B423,'3.ข้อมูลงบทดลองปัจจุบัน'!$A$5:$CL$846,39,0),2)</f>
        <v>0</v>
      </c>
      <c r="AO423" s="32">
        <f>ROUND(VLOOKUP($B423,'3.ข้อมูลงบทดลองปัจจุบัน'!$A$5:$CL$846,40,0),2)</f>
        <v>0</v>
      </c>
      <c r="AP423" s="32">
        <f>ROUND(VLOOKUP($B423,'3.ข้อมูลงบทดลองปัจจุบัน'!$A$5:$CL$846,41,0),2)</f>
        <v>0</v>
      </c>
      <c r="AQ423" s="32">
        <f>ROUND(VLOOKUP($B423,'3.ข้อมูลงบทดลองปัจจุบัน'!$A$5:$CL$846,42,0),2)</f>
        <v>0</v>
      </c>
      <c r="AR423" s="32">
        <f>ROUND(VLOOKUP($B423,'3.ข้อมูลงบทดลองปัจจุบัน'!$A$5:$CL$846,43,0),2)</f>
        <v>0</v>
      </c>
      <c r="AS423" s="32">
        <f>ROUND(VLOOKUP($B423,'3.ข้อมูลงบทดลองปัจจุบัน'!$A$5:$CL$846,44,0),2)</f>
        <v>0</v>
      </c>
      <c r="AT423" s="32">
        <f>ROUND(VLOOKUP($B423,'3.ข้อมูลงบทดลองปัจจุบัน'!$A$5:$CL$846,45,0),2)</f>
        <v>0</v>
      </c>
      <c r="AU423" s="32">
        <f>ROUND(VLOOKUP($B423,'3.ข้อมูลงบทดลองปัจจุบัน'!$A$5:$CL$846,46,0),2)</f>
        <v>0</v>
      </c>
      <c r="AV423" s="32">
        <f>ROUND(VLOOKUP($B423,'3.ข้อมูลงบทดลองปัจจุบัน'!$A$5:$CL$846,47,0),2)</f>
        <v>0</v>
      </c>
      <c r="AW423" s="32">
        <f>ROUND(VLOOKUP($B423,'3.ข้อมูลงบทดลองปัจจุบัน'!$A$5:$CL$846,48,0),2)</f>
        <v>0</v>
      </c>
      <c r="AX423" s="32">
        <f>ROUND(VLOOKUP($B423,'3.ข้อมูลงบทดลองปัจจุบัน'!$A$5:$CL$846,49,0),2)</f>
        <v>0</v>
      </c>
      <c r="AY423" s="32">
        <f>ROUND(VLOOKUP($B423,'3.ข้อมูลงบทดลองปัจจุบัน'!$A$5:$CL$846,50,0),2)</f>
        <v>0</v>
      </c>
      <c r="AZ423" s="32">
        <f>ROUND(VLOOKUP($B423,'3.ข้อมูลงบทดลองปัจจุบัน'!$A$5:$CL$846,51,0),2)</f>
        <v>0</v>
      </c>
      <c r="BA423" s="32">
        <f>ROUND(VLOOKUP($B423,'3.ข้อมูลงบทดลองปัจจุบัน'!$A$5:$CL$846,52,0),2)</f>
        <v>0</v>
      </c>
      <c r="BB423" s="32">
        <f>ROUND(VLOOKUP($B423,'3.ข้อมูลงบทดลองปัจจุบัน'!$A$5:$CL$846,53,0),2)</f>
        <v>18980.54</v>
      </c>
      <c r="BC423" s="32">
        <f>ROUND(VLOOKUP($B423,'3.ข้อมูลงบทดลองปัจจุบัน'!$A$5:$CL$846,54,0),2)</f>
        <v>0</v>
      </c>
      <c r="BD423" s="32">
        <f>ROUND(VLOOKUP($B423,'3.ข้อมูลงบทดลองปัจจุบัน'!$A$5:$CL$846,55,0),2)</f>
        <v>9536</v>
      </c>
      <c r="BE423" s="32">
        <f>ROUND(VLOOKUP($B423,'3.ข้อมูลงบทดลองปัจจุบัน'!$A$5:$CL$846,56,0),2)</f>
        <v>0</v>
      </c>
      <c r="BF423" s="32">
        <f>ROUND(VLOOKUP($B423,'3.ข้อมูลงบทดลองปัจจุบัน'!$A$5:$CL$846,57,0),2)</f>
        <v>0</v>
      </c>
      <c r="BG423" s="32">
        <f>ROUND(VLOOKUP($B423,'3.ข้อมูลงบทดลองปัจจุบัน'!$A$5:$CL$846,58,0),2)</f>
        <v>0</v>
      </c>
      <c r="BH423" s="32">
        <f>ROUND(VLOOKUP($B423,'3.ข้อมูลงบทดลองปัจจุบัน'!$A$5:$CL$846,59,0),2)</f>
        <v>0</v>
      </c>
      <c r="BI423" s="32">
        <f>ROUND(VLOOKUP($B423,'3.ข้อมูลงบทดลองปัจจุบัน'!$A$5:$CL$846,60,0),2)</f>
        <v>0</v>
      </c>
      <c r="BJ423" s="32">
        <f>ROUND(VLOOKUP($B423,'3.ข้อมูลงบทดลองปัจจุบัน'!$A$5:$CL$846,61,0),2)</f>
        <v>0</v>
      </c>
      <c r="BK423" s="32">
        <f>ROUND(VLOOKUP($B423,'3.ข้อมูลงบทดลองปัจจุบัน'!$A$5:$CL$846,62,0),2)</f>
        <v>0</v>
      </c>
      <c r="BL423" s="32">
        <f>ROUND(VLOOKUP($B423,'3.ข้อมูลงบทดลองปัจจุบัน'!$A$5:$CL$846,63,0),2)</f>
        <v>0</v>
      </c>
      <c r="BM423" s="32">
        <f>ROUND(VLOOKUP($B423,'3.ข้อมูลงบทดลองปัจจุบัน'!$A$5:$CL$846,64,0),2)</f>
        <v>1370453.17</v>
      </c>
      <c r="BN423" s="32">
        <f>ROUND(VLOOKUP($B423,'3.ข้อมูลงบทดลองปัจจุบัน'!$A$5:$CL$846,65,0),2)</f>
        <v>0</v>
      </c>
      <c r="BO423" s="32">
        <f>ROUND(VLOOKUP($B423,'3.ข้อมูลงบทดลองปัจจุบัน'!$A$5:$CL$846,66,0),2)</f>
        <v>0</v>
      </c>
      <c r="BP423" s="32">
        <f>ROUND(VLOOKUP($B423,'3.ข้อมูลงบทดลองปัจจุบัน'!$A$5:$CL$846,67,0),2)</f>
        <v>0</v>
      </c>
      <c r="BQ423" s="32">
        <f>ROUND(VLOOKUP($B423,'3.ข้อมูลงบทดลองปัจจุบัน'!$A$5:$CL$846,68,0),2)</f>
        <v>0</v>
      </c>
      <c r="BR423" s="32">
        <f>ROUND(VLOOKUP($B423,'3.ข้อมูลงบทดลองปัจจุบัน'!$A$5:$CL$846,69,0),2)</f>
        <v>0</v>
      </c>
      <c r="BS423" s="32">
        <f>ROUND(VLOOKUP($B423,'3.ข้อมูลงบทดลองปัจจุบัน'!$A$5:$CL$846,70,0),2)</f>
        <v>1005027.33</v>
      </c>
      <c r="BT423" s="32">
        <f>ROUND(VLOOKUP($B423,'3.ข้อมูลงบทดลองปัจจุบัน'!$A$5:$CL$846,71,0),2)</f>
        <v>0</v>
      </c>
      <c r="BU423" s="32">
        <f>ROUND(VLOOKUP($B423,'3.ข้อมูลงบทดลองปัจจุบัน'!$A$5:$CL$846,72,0),2)</f>
        <v>0</v>
      </c>
      <c r="BV423" s="32">
        <f>ROUND(VLOOKUP($B423,'3.ข้อมูลงบทดลองปัจจุบัน'!$A$5:$CL$846,73,0),2)</f>
        <v>0</v>
      </c>
      <c r="BW423" s="32">
        <f>ROUND(VLOOKUP($B423,'3.ข้อมูลงบทดลองปัจจุบัน'!$A$5:$CL$846,74,0),2)</f>
        <v>0</v>
      </c>
      <c r="BX423" s="32">
        <f>ROUND(VLOOKUP($B423,'3.ข้อมูลงบทดลองปัจจุบัน'!$A$5:$CL$846,75,0),2)</f>
        <v>0</v>
      </c>
      <c r="BY423" s="32">
        <f>ROUND(VLOOKUP($B423,'3.ข้อมูลงบทดลองปัจจุบัน'!$A$5:$CL$846,76,0),2)</f>
        <v>0</v>
      </c>
      <c r="BZ423" s="32">
        <f>ROUND(VLOOKUP($B423,'3.ข้อมูลงบทดลองปัจจุบัน'!$A$5:$CL$846,77,0),2)</f>
        <v>0</v>
      </c>
      <c r="CA423" s="32">
        <f>ROUND(VLOOKUP($B423,'3.ข้อมูลงบทดลองปัจจุบัน'!$A$5:$CL$846,78,0),2)</f>
        <v>0</v>
      </c>
      <c r="CB423" s="32">
        <f>ROUND(VLOOKUP($B423,'3.ข้อมูลงบทดลองปัจจุบัน'!$A$5:$CL$846,79,0),2)</f>
        <v>0</v>
      </c>
      <c r="CC423" s="32">
        <f>ROUND(VLOOKUP($B423,'3.ข้อมูลงบทดลองปัจจุบัน'!$A$5:$CL$846,80,0),2)</f>
        <v>0</v>
      </c>
      <c r="CD423" s="32">
        <f>ROUND(VLOOKUP($B423,'3.ข้อมูลงบทดลองปัจจุบัน'!$A$5:$CL$846,81,0),2)</f>
        <v>0</v>
      </c>
      <c r="CE423" s="32">
        <f>ROUND(VLOOKUP($B423,'3.ข้อมูลงบทดลองปัจจุบัน'!$A$5:$CL$846,82,0),2)</f>
        <v>0</v>
      </c>
      <c r="CF423" s="32">
        <f>ROUND(VLOOKUP($B423,'3.ข้อมูลงบทดลองปัจจุบัน'!$A$5:$CL$846,83,0),2)</f>
        <v>0</v>
      </c>
      <c r="CG423" s="32">
        <f>ROUND(VLOOKUP($B423,'3.ข้อมูลงบทดลองปัจจุบัน'!$A$5:$CL$846,84,0),2)</f>
        <v>0</v>
      </c>
      <c r="CH423" s="32">
        <f>ROUND(VLOOKUP($B423,'3.ข้อมูลงบทดลองปัจจุบัน'!$A$5:$CL$846,85,0),2)</f>
        <v>0</v>
      </c>
      <c r="CI423" s="32">
        <f>ROUND(VLOOKUP($B423,'3.ข้อมูลงบทดลองปัจจุบัน'!$A$5:$CL$846,86,0),2)</f>
        <v>0</v>
      </c>
      <c r="CJ423" s="32">
        <f>ROUND(VLOOKUP($B423,'3.ข้อมูลงบทดลองปัจจุบัน'!$A$5:$CL$846,87,0),2)</f>
        <v>0</v>
      </c>
      <c r="CK423" s="32">
        <f>ROUND(VLOOKUP($B423,'3.ข้อมูลงบทดลองปัจจุบัน'!$A$5:$CL$846,88,0),2)</f>
        <v>0</v>
      </c>
      <c r="CL423" s="32">
        <f>ROUND(VLOOKUP($B423,'3.ข้อมูลงบทดลองปัจจุบัน'!$A$5:$CL$846,89,0),2)</f>
        <v>0</v>
      </c>
      <c r="CM423" s="32">
        <f>ROUND(VLOOKUP($B423,'3.ข้อมูลงบทดลองปัจจุบัน'!$A$5:$CL$846,90,0),2)</f>
        <v>0</v>
      </c>
    </row>
    <row r="424" spans="1:91" x14ac:dyDescent="0.7">
      <c r="A424" s="118" t="s">
        <v>2332</v>
      </c>
      <c r="B424" s="101" t="s">
        <v>1192</v>
      </c>
      <c r="C424" s="100" t="s">
        <v>1193</v>
      </c>
      <c r="D424" s="32">
        <f>ROUND(VLOOKUP($B424,'3.ข้อมูลงบทดลองปัจจุบัน'!$A$5:$CL$846,3,0),2)</f>
        <v>10000</v>
      </c>
      <c r="E424" s="32">
        <f>ROUND(VLOOKUP($B424,'3.ข้อมูลงบทดลองปัจจุบัน'!$A$5:$CL$846,4,0),2)</f>
        <v>0</v>
      </c>
      <c r="F424" s="32">
        <f>ROUND(VLOOKUP($B424,'3.ข้อมูลงบทดลองปัจจุบัน'!$A$5:$CL$846,5,0),2)</f>
        <v>0</v>
      </c>
      <c r="G424" s="32">
        <f>ROUND(VLOOKUP($B424,'3.ข้อมูลงบทดลองปัจจุบัน'!$A$5:$CL$846,6,0),2)</f>
        <v>0</v>
      </c>
      <c r="H424" s="32">
        <f>ROUND(VLOOKUP($B424,'3.ข้อมูลงบทดลองปัจจุบัน'!$A$5:$CL$846,7,0),2)</f>
        <v>0</v>
      </c>
      <c r="I424" s="32">
        <f>ROUND(VLOOKUP($B424,'3.ข้อมูลงบทดลองปัจจุบัน'!$A$5:$CL$846,8,0),2)</f>
        <v>0</v>
      </c>
      <c r="J424" s="32">
        <f>ROUND(VLOOKUP($B424,'3.ข้อมูลงบทดลองปัจจุบัน'!$A$5:$CL$846,9,0),2)</f>
        <v>0</v>
      </c>
      <c r="K424" s="32">
        <f>ROUND(VLOOKUP($B424,'3.ข้อมูลงบทดลองปัจจุบัน'!$A$5:$CL$846,10,0),2)</f>
        <v>0</v>
      </c>
      <c r="L424" s="32">
        <f>ROUND(VLOOKUP($B424,'3.ข้อมูลงบทดลองปัจจุบัน'!$A$5:$CL$846,11,0),2)</f>
        <v>0</v>
      </c>
      <c r="M424" s="32">
        <f>ROUND(VLOOKUP($B424,'3.ข้อมูลงบทดลองปัจจุบัน'!$A$5:$CL$846,12,0),2)</f>
        <v>0</v>
      </c>
      <c r="N424" s="32">
        <f>ROUND(VLOOKUP($B424,'3.ข้อมูลงบทดลองปัจจุบัน'!$A$5:$CL$846,13,0),2)</f>
        <v>0</v>
      </c>
      <c r="O424" s="32">
        <f>ROUND(VLOOKUP($B424,'3.ข้อมูลงบทดลองปัจจุบัน'!$A$5:$CL$846,14,0),2)</f>
        <v>0</v>
      </c>
      <c r="P424" s="32">
        <f>ROUND(VLOOKUP($B424,'3.ข้อมูลงบทดลองปัจจุบัน'!$A$5:$CL$846,15,0),2)</f>
        <v>0</v>
      </c>
      <c r="Q424" s="32">
        <f>ROUND(VLOOKUP($B424,'3.ข้อมูลงบทดลองปัจจุบัน'!$A$5:$CL$846,16,0),2)</f>
        <v>0</v>
      </c>
      <c r="R424" s="32">
        <f>ROUND(VLOOKUP($B424,'3.ข้อมูลงบทดลองปัจจุบัน'!$A$5:$CL$846,17,0),2)</f>
        <v>0</v>
      </c>
      <c r="S424" s="32">
        <f>ROUND(VLOOKUP($B424,'3.ข้อมูลงบทดลองปัจจุบัน'!$A$5:$CL$846,18,0),2)</f>
        <v>0</v>
      </c>
      <c r="T424" s="32">
        <f>ROUND(VLOOKUP($B424,'3.ข้อมูลงบทดลองปัจจุบัน'!$A$5:$CL$846,19,0),2)</f>
        <v>0</v>
      </c>
      <c r="U424" s="32">
        <f>ROUND(VLOOKUP($B424,'3.ข้อมูลงบทดลองปัจจุบัน'!$A$5:$CL$846,20,0),2)</f>
        <v>0</v>
      </c>
      <c r="V424" s="32">
        <f>ROUND(VLOOKUP($B424,'3.ข้อมูลงบทดลองปัจจุบัน'!$A$5:$CL$846,21,0),2)</f>
        <v>0</v>
      </c>
      <c r="W424" s="32">
        <f>ROUND(VLOOKUP($B424,'3.ข้อมูลงบทดลองปัจจุบัน'!$A$5:$CL$846,22,0),2)</f>
        <v>0</v>
      </c>
      <c r="X424" s="32">
        <f>ROUND(VLOOKUP($B424,'3.ข้อมูลงบทดลองปัจจุบัน'!$A$5:$CL$846,23,0),2)</f>
        <v>0</v>
      </c>
      <c r="Y424" s="32">
        <f>ROUND(VLOOKUP($B424,'3.ข้อมูลงบทดลองปัจจุบัน'!$A$5:$CL$846,24,0),2)</f>
        <v>0</v>
      </c>
      <c r="Z424" s="32">
        <f>ROUND(VLOOKUP($B424,'3.ข้อมูลงบทดลองปัจจุบัน'!$A$5:$CL$846,25,0),2)</f>
        <v>0</v>
      </c>
      <c r="AA424" s="32">
        <f>ROUND(VLOOKUP($B424,'3.ข้อมูลงบทดลองปัจจุบัน'!$A$5:$CL$846,26,0),2)</f>
        <v>0</v>
      </c>
      <c r="AB424" s="32">
        <f>ROUND(VLOOKUP($B424,'3.ข้อมูลงบทดลองปัจจุบัน'!$A$5:$CL$846,27,0),2)</f>
        <v>0</v>
      </c>
      <c r="AC424" s="32">
        <f>ROUND(VLOOKUP($B424,'3.ข้อมูลงบทดลองปัจจุบัน'!$A$5:$CL$846,28,0),2)</f>
        <v>0</v>
      </c>
      <c r="AD424" s="32">
        <f>ROUND(VLOOKUP($B424,'3.ข้อมูลงบทดลองปัจจุบัน'!$A$5:$CL$846,29,0),2)</f>
        <v>0</v>
      </c>
      <c r="AE424" s="32">
        <f>ROUND(VLOOKUP($B424,'3.ข้อมูลงบทดลองปัจจุบัน'!$A$5:$CL$846,30,0),2)</f>
        <v>0</v>
      </c>
      <c r="AF424" s="32">
        <f>ROUND(VLOOKUP($B424,'3.ข้อมูลงบทดลองปัจจุบัน'!$A$5:$CL$846,31,0),2)</f>
        <v>0</v>
      </c>
      <c r="AG424" s="32">
        <f>ROUND(VLOOKUP($B424,'3.ข้อมูลงบทดลองปัจจุบัน'!$A$5:$CL$846,32,0),2)</f>
        <v>0</v>
      </c>
      <c r="AH424" s="32">
        <f>ROUND(VLOOKUP($B424,'3.ข้อมูลงบทดลองปัจจุบัน'!$A$5:$CL$846,33,0),2)</f>
        <v>0</v>
      </c>
      <c r="AI424" s="32">
        <f>ROUND(VLOOKUP($B424,'3.ข้อมูลงบทดลองปัจจุบัน'!$A$5:$CL$846,34,0),2)</f>
        <v>0</v>
      </c>
      <c r="AJ424" s="32">
        <f>ROUND(VLOOKUP($B424,'3.ข้อมูลงบทดลองปัจจุบัน'!$A$5:$CL$846,35,0),2)</f>
        <v>0</v>
      </c>
      <c r="AK424" s="32">
        <f>ROUND(VLOOKUP($B424,'3.ข้อมูลงบทดลองปัจจุบัน'!$A$5:$CL$846,36,0),2)</f>
        <v>0</v>
      </c>
      <c r="AL424" s="32">
        <f>ROUND(VLOOKUP($B424,'3.ข้อมูลงบทดลองปัจจุบัน'!$A$5:$CL$846,37,0),2)</f>
        <v>0</v>
      </c>
      <c r="AM424" s="32">
        <f>ROUND(VLOOKUP($B424,'3.ข้อมูลงบทดลองปัจจุบัน'!$A$5:$CL$846,38,0),2)</f>
        <v>0</v>
      </c>
      <c r="AN424" s="32">
        <f>ROUND(VLOOKUP($B424,'3.ข้อมูลงบทดลองปัจจุบัน'!$A$5:$CL$846,39,0),2)</f>
        <v>0</v>
      </c>
      <c r="AO424" s="32">
        <f>ROUND(VLOOKUP($B424,'3.ข้อมูลงบทดลองปัจจุบัน'!$A$5:$CL$846,40,0),2)</f>
        <v>0</v>
      </c>
      <c r="AP424" s="32">
        <f>ROUND(VLOOKUP($B424,'3.ข้อมูลงบทดลองปัจจุบัน'!$A$5:$CL$846,41,0),2)</f>
        <v>0</v>
      </c>
      <c r="AQ424" s="32">
        <f>ROUND(VLOOKUP($B424,'3.ข้อมูลงบทดลองปัจจุบัน'!$A$5:$CL$846,42,0),2)</f>
        <v>0</v>
      </c>
      <c r="AR424" s="32">
        <f>ROUND(VLOOKUP($B424,'3.ข้อมูลงบทดลองปัจจุบัน'!$A$5:$CL$846,43,0),2)</f>
        <v>0</v>
      </c>
      <c r="AS424" s="32">
        <f>ROUND(VLOOKUP($B424,'3.ข้อมูลงบทดลองปัจจุบัน'!$A$5:$CL$846,44,0),2)</f>
        <v>0</v>
      </c>
      <c r="AT424" s="32">
        <f>ROUND(VLOOKUP($B424,'3.ข้อมูลงบทดลองปัจจุบัน'!$A$5:$CL$846,45,0),2)</f>
        <v>0</v>
      </c>
      <c r="AU424" s="32">
        <f>ROUND(VLOOKUP($B424,'3.ข้อมูลงบทดลองปัจจุบัน'!$A$5:$CL$846,46,0),2)</f>
        <v>0</v>
      </c>
      <c r="AV424" s="32">
        <f>ROUND(VLOOKUP($B424,'3.ข้อมูลงบทดลองปัจจุบัน'!$A$5:$CL$846,47,0),2)</f>
        <v>0</v>
      </c>
      <c r="AW424" s="32">
        <f>ROUND(VLOOKUP($B424,'3.ข้อมูลงบทดลองปัจจุบัน'!$A$5:$CL$846,48,0),2)</f>
        <v>0</v>
      </c>
      <c r="AX424" s="32">
        <f>ROUND(VLOOKUP($B424,'3.ข้อมูลงบทดลองปัจจุบัน'!$A$5:$CL$846,49,0),2)</f>
        <v>0</v>
      </c>
      <c r="AY424" s="32">
        <f>ROUND(VLOOKUP($B424,'3.ข้อมูลงบทดลองปัจจุบัน'!$A$5:$CL$846,50,0),2)</f>
        <v>0</v>
      </c>
      <c r="AZ424" s="32">
        <f>ROUND(VLOOKUP($B424,'3.ข้อมูลงบทดลองปัจจุบัน'!$A$5:$CL$846,51,0),2)</f>
        <v>0</v>
      </c>
      <c r="BA424" s="32">
        <f>ROUND(VLOOKUP($B424,'3.ข้อมูลงบทดลองปัจจุบัน'!$A$5:$CL$846,52,0),2)</f>
        <v>0</v>
      </c>
      <c r="BB424" s="32">
        <f>ROUND(VLOOKUP($B424,'3.ข้อมูลงบทดลองปัจจุบัน'!$A$5:$CL$846,53,0),2)</f>
        <v>0</v>
      </c>
      <c r="BC424" s="32">
        <f>ROUND(VLOOKUP($B424,'3.ข้อมูลงบทดลองปัจจุบัน'!$A$5:$CL$846,54,0),2)</f>
        <v>0</v>
      </c>
      <c r="BD424" s="32">
        <f>ROUND(VLOOKUP($B424,'3.ข้อมูลงบทดลองปัจจุบัน'!$A$5:$CL$846,55,0),2)</f>
        <v>0</v>
      </c>
      <c r="BE424" s="32">
        <f>ROUND(VLOOKUP($B424,'3.ข้อมูลงบทดลองปัจจุบัน'!$A$5:$CL$846,56,0),2)</f>
        <v>0</v>
      </c>
      <c r="BF424" s="32">
        <f>ROUND(VLOOKUP($B424,'3.ข้อมูลงบทดลองปัจจุบัน'!$A$5:$CL$846,57,0),2)</f>
        <v>0</v>
      </c>
      <c r="BG424" s="32">
        <f>ROUND(VLOOKUP($B424,'3.ข้อมูลงบทดลองปัจจุบัน'!$A$5:$CL$846,58,0),2)</f>
        <v>0</v>
      </c>
      <c r="BH424" s="32">
        <f>ROUND(VLOOKUP($B424,'3.ข้อมูลงบทดลองปัจจุบัน'!$A$5:$CL$846,59,0),2)</f>
        <v>0</v>
      </c>
      <c r="BI424" s="32">
        <f>ROUND(VLOOKUP($B424,'3.ข้อมูลงบทดลองปัจจุบัน'!$A$5:$CL$846,60,0),2)</f>
        <v>0</v>
      </c>
      <c r="BJ424" s="32">
        <f>ROUND(VLOOKUP($B424,'3.ข้อมูลงบทดลองปัจจุบัน'!$A$5:$CL$846,61,0),2)</f>
        <v>0</v>
      </c>
      <c r="BK424" s="32">
        <f>ROUND(VLOOKUP($B424,'3.ข้อมูลงบทดลองปัจจุบัน'!$A$5:$CL$846,62,0),2)</f>
        <v>0</v>
      </c>
      <c r="BL424" s="32">
        <f>ROUND(VLOOKUP($B424,'3.ข้อมูลงบทดลองปัจจุบัน'!$A$5:$CL$846,63,0),2)</f>
        <v>0</v>
      </c>
      <c r="BM424" s="32">
        <f>ROUND(VLOOKUP($B424,'3.ข้อมูลงบทดลองปัจจุบัน'!$A$5:$CL$846,64,0),2)</f>
        <v>414043</v>
      </c>
      <c r="BN424" s="32">
        <f>ROUND(VLOOKUP($B424,'3.ข้อมูลงบทดลองปัจจุบัน'!$A$5:$CL$846,65,0),2)</f>
        <v>0</v>
      </c>
      <c r="BO424" s="32">
        <f>ROUND(VLOOKUP($B424,'3.ข้อมูลงบทดลองปัจจุบัน'!$A$5:$CL$846,66,0),2)</f>
        <v>0</v>
      </c>
      <c r="BP424" s="32">
        <f>ROUND(VLOOKUP($B424,'3.ข้อมูลงบทดลองปัจจุบัน'!$A$5:$CL$846,67,0),2)</f>
        <v>0</v>
      </c>
      <c r="BQ424" s="32">
        <f>ROUND(VLOOKUP($B424,'3.ข้อมูลงบทดลองปัจจุบัน'!$A$5:$CL$846,68,0),2)</f>
        <v>0</v>
      </c>
      <c r="BR424" s="32">
        <f>ROUND(VLOOKUP($B424,'3.ข้อมูลงบทดลองปัจจุบัน'!$A$5:$CL$846,69,0),2)</f>
        <v>0</v>
      </c>
      <c r="BS424" s="32">
        <f>ROUND(VLOOKUP($B424,'3.ข้อมูลงบทดลองปัจจุบัน'!$A$5:$CL$846,70,0),2)</f>
        <v>0</v>
      </c>
      <c r="BT424" s="32">
        <f>ROUND(VLOOKUP($B424,'3.ข้อมูลงบทดลองปัจจุบัน'!$A$5:$CL$846,71,0),2)</f>
        <v>0</v>
      </c>
      <c r="BU424" s="32">
        <f>ROUND(VLOOKUP($B424,'3.ข้อมูลงบทดลองปัจจุบัน'!$A$5:$CL$846,72,0),2)</f>
        <v>0</v>
      </c>
      <c r="BV424" s="32">
        <f>ROUND(VLOOKUP($B424,'3.ข้อมูลงบทดลองปัจจุบัน'!$A$5:$CL$846,73,0),2)</f>
        <v>0</v>
      </c>
      <c r="BW424" s="32">
        <f>ROUND(VLOOKUP($B424,'3.ข้อมูลงบทดลองปัจจุบัน'!$A$5:$CL$846,74,0),2)</f>
        <v>0</v>
      </c>
      <c r="BX424" s="32">
        <f>ROUND(VLOOKUP($B424,'3.ข้อมูลงบทดลองปัจจุบัน'!$A$5:$CL$846,75,0),2)</f>
        <v>0</v>
      </c>
      <c r="BY424" s="32">
        <f>ROUND(VLOOKUP($B424,'3.ข้อมูลงบทดลองปัจจุบัน'!$A$5:$CL$846,76,0),2)</f>
        <v>0</v>
      </c>
      <c r="BZ424" s="32">
        <f>ROUND(VLOOKUP($B424,'3.ข้อมูลงบทดลองปัจจุบัน'!$A$5:$CL$846,77,0),2)</f>
        <v>0</v>
      </c>
      <c r="CA424" s="32">
        <f>ROUND(VLOOKUP($B424,'3.ข้อมูลงบทดลองปัจจุบัน'!$A$5:$CL$846,78,0),2)</f>
        <v>0</v>
      </c>
      <c r="CB424" s="32">
        <f>ROUND(VLOOKUP($B424,'3.ข้อมูลงบทดลองปัจจุบัน'!$A$5:$CL$846,79,0),2)</f>
        <v>0</v>
      </c>
      <c r="CC424" s="32">
        <f>ROUND(VLOOKUP($B424,'3.ข้อมูลงบทดลองปัจจุบัน'!$A$5:$CL$846,80,0),2)</f>
        <v>0</v>
      </c>
      <c r="CD424" s="32">
        <f>ROUND(VLOOKUP($B424,'3.ข้อมูลงบทดลองปัจจุบัน'!$A$5:$CL$846,81,0),2)</f>
        <v>0</v>
      </c>
      <c r="CE424" s="32">
        <f>ROUND(VLOOKUP($B424,'3.ข้อมูลงบทดลองปัจจุบัน'!$A$5:$CL$846,82,0),2)</f>
        <v>0</v>
      </c>
      <c r="CF424" s="32">
        <f>ROUND(VLOOKUP($B424,'3.ข้อมูลงบทดลองปัจจุบัน'!$A$5:$CL$846,83,0),2)</f>
        <v>0</v>
      </c>
      <c r="CG424" s="32">
        <f>ROUND(VLOOKUP($B424,'3.ข้อมูลงบทดลองปัจจุบัน'!$A$5:$CL$846,84,0),2)</f>
        <v>0</v>
      </c>
      <c r="CH424" s="32">
        <f>ROUND(VLOOKUP($B424,'3.ข้อมูลงบทดลองปัจจุบัน'!$A$5:$CL$846,85,0),2)</f>
        <v>0</v>
      </c>
      <c r="CI424" s="32">
        <f>ROUND(VLOOKUP($B424,'3.ข้อมูลงบทดลองปัจจุบัน'!$A$5:$CL$846,86,0),2)</f>
        <v>0</v>
      </c>
      <c r="CJ424" s="32">
        <f>ROUND(VLOOKUP($B424,'3.ข้อมูลงบทดลองปัจจุบัน'!$A$5:$CL$846,87,0),2)</f>
        <v>0</v>
      </c>
      <c r="CK424" s="32">
        <f>ROUND(VLOOKUP($B424,'3.ข้อมูลงบทดลองปัจจุบัน'!$A$5:$CL$846,88,0),2)</f>
        <v>0</v>
      </c>
      <c r="CL424" s="32">
        <f>ROUND(VLOOKUP($B424,'3.ข้อมูลงบทดลองปัจจุบัน'!$A$5:$CL$846,89,0),2)</f>
        <v>0</v>
      </c>
      <c r="CM424" s="32">
        <f>ROUND(VLOOKUP($B424,'3.ข้อมูลงบทดลองปัจจุบัน'!$A$5:$CL$846,90,0),2)</f>
        <v>0</v>
      </c>
    </row>
    <row r="425" spans="1:91" x14ac:dyDescent="0.7">
      <c r="A425" s="118" t="s">
        <v>2332</v>
      </c>
      <c r="B425" s="101" t="s">
        <v>859</v>
      </c>
      <c r="C425" s="100" t="s">
        <v>1378</v>
      </c>
      <c r="D425" s="32">
        <f>ROUND(VLOOKUP($B425,'3.ข้อมูลงบทดลองปัจจุบัน'!$A$5:$CL$846,3,0),2)</f>
        <v>0</v>
      </c>
      <c r="E425" s="32">
        <f>ROUND(VLOOKUP($B425,'3.ข้อมูลงบทดลองปัจจุบัน'!$A$5:$CL$846,4,0),2)</f>
        <v>0</v>
      </c>
      <c r="F425" s="32">
        <f>ROUND(VLOOKUP($B425,'3.ข้อมูลงบทดลองปัจจุบัน'!$A$5:$CL$846,5,0),2)</f>
        <v>0</v>
      </c>
      <c r="G425" s="32">
        <f>ROUND(VLOOKUP($B425,'3.ข้อมูลงบทดลองปัจจุบัน'!$A$5:$CL$846,6,0),2)</f>
        <v>0</v>
      </c>
      <c r="H425" s="32">
        <f>ROUND(VLOOKUP($B425,'3.ข้อมูลงบทดลองปัจจุบัน'!$A$5:$CL$846,7,0),2)</f>
        <v>0</v>
      </c>
      <c r="I425" s="32">
        <f>ROUND(VLOOKUP($B425,'3.ข้อมูลงบทดลองปัจจุบัน'!$A$5:$CL$846,8,0),2)</f>
        <v>0</v>
      </c>
      <c r="J425" s="32">
        <f>ROUND(VLOOKUP($B425,'3.ข้อมูลงบทดลองปัจจุบัน'!$A$5:$CL$846,9,0),2)</f>
        <v>0</v>
      </c>
      <c r="K425" s="32">
        <f>ROUND(VLOOKUP($B425,'3.ข้อมูลงบทดลองปัจจุบัน'!$A$5:$CL$846,10,0),2)</f>
        <v>0</v>
      </c>
      <c r="L425" s="32">
        <f>ROUND(VLOOKUP($B425,'3.ข้อมูลงบทดลองปัจจุบัน'!$A$5:$CL$846,11,0),2)</f>
        <v>0</v>
      </c>
      <c r="M425" s="32">
        <f>ROUND(VLOOKUP($B425,'3.ข้อมูลงบทดลองปัจจุบัน'!$A$5:$CL$846,12,0),2)</f>
        <v>0</v>
      </c>
      <c r="N425" s="32">
        <f>ROUND(VLOOKUP($B425,'3.ข้อมูลงบทดลองปัจจุบัน'!$A$5:$CL$846,13,0),2)</f>
        <v>0</v>
      </c>
      <c r="O425" s="32">
        <f>ROUND(VLOOKUP($B425,'3.ข้อมูลงบทดลองปัจจุบัน'!$A$5:$CL$846,14,0),2)</f>
        <v>0</v>
      </c>
      <c r="P425" s="32">
        <f>ROUND(VLOOKUP($B425,'3.ข้อมูลงบทดลองปัจจุบัน'!$A$5:$CL$846,15,0),2)</f>
        <v>0</v>
      </c>
      <c r="Q425" s="32">
        <f>ROUND(VLOOKUP($B425,'3.ข้อมูลงบทดลองปัจจุบัน'!$A$5:$CL$846,16,0),2)</f>
        <v>0</v>
      </c>
      <c r="R425" s="32">
        <f>ROUND(VLOOKUP($B425,'3.ข้อมูลงบทดลองปัจจุบัน'!$A$5:$CL$846,17,0),2)</f>
        <v>0</v>
      </c>
      <c r="S425" s="32">
        <f>ROUND(VLOOKUP($B425,'3.ข้อมูลงบทดลองปัจจุบัน'!$A$5:$CL$846,18,0),2)</f>
        <v>0</v>
      </c>
      <c r="T425" s="32">
        <f>ROUND(VLOOKUP($B425,'3.ข้อมูลงบทดลองปัจจุบัน'!$A$5:$CL$846,19,0),2)</f>
        <v>0</v>
      </c>
      <c r="U425" s="32">
        <f>ROUND(VLOOKUP($B425,'3.ข้อมูลงบทดลองปัจจุบัน'!$A$5:$CL$846,20,0),2)</f>
        <v>0</v>
      </c>
      <c r="V425" s="32">
        <f>ROUND(VLOOKUP($B425,'3.ข้อมูลงบทดลองปัจจุบัน'!$A$5:$CL$846,21,0),2)</f>
        <v>0</v>
      </c>
      <c r="W425" s="32">
        <f>ROUND(VLOOKUP($B425,'3.ข้อมูลงบทดลองปัจจุบัน'!$A$5:$CL$846,22,0),2)</f>
        <v>0</v>
      </c>
      <c r="X425" s="32">
        <f>ROUND(VLOOKUP($B425,'3.ข้อมูลงบทดลองปัจจุบัน'!$A$5:$CL$846,23,0),2)</f>
        <v>0</v>
      </c>
      <c r="Y425" s="32">
        <f>ROUND(VLOOKUP($B425,'3.ข้อมูลงบทดลองปัจจุบัน'!$A$5:$CL$846,24,0),2)</f>
        <v>0</v>
      </c>
      <c r="Z425" s="32">
        <f>ROUND(VLOOKUP($B425,'3.ข้อมูลงบทดลองปัจจุบัน'!$A$5:$CL$846,25,0),2)</f>
        <v>0</v>
      </c>
      <c r="AA425" s="32">
        <f>ROUND(VLOOKUP($B425,'3.ข้อมูลงบทดลองปัจจุบัน'!$A$5:$CL$846,26,0),2)</f>
        <v>0</v>
      </c>
      <c r="AB425" s="32">
        <f>ROUND(VLOOKUP($B425,'3.ข้อมูลงบทดลองปัจจุบัน'!$A$5:$CL$846,27,0),2)</f>
        <v>0</v>
      </c>
      <c r="AC425" s="32">
        <f>ROUND(VLOOKUP($B425,'3.ข้อมูลงบทดลองปัจจุบัน'!$A$5:$CL$846,28,0),2)</f>
        <v>0</v>
      </c>
      <c r="AD425" s="32">
        <f>ROUND(VLOOKUP($B425,'3.ข้อมูลงบทดลองปัจจุบัน'!$A$5:$CL$846,29,0),2)</f>
        <v>0</v>
      </c>
      <c r="AE425" s="32">
        <f>ROUND(VLOOKUP($B425,'3.ข้อมูลงบทดลองปัจจุบัน'!$A$5:$CL$846,30,0),2)</f>
        <v>0</v>
      </c>
      <c r="AF425" s="32">
        <f>ROUND(VLOOKUP($B425,'3.ข้อมูลงบทดลองปัจจุบัน'!$A$5:$CL$846,31,0),2)</f>
        <v>0</v>
      </c>
      <c r="AG425" s="32">
        <f>ROUND(VLOOKUP($B425,'3.ข้อมูลงบทดลองปัจจุบัน'!$A$5:$CL$846,32,0),2)</f>
        <v>0</v>
      </c>
      <c r="AH425" s="32">
        <f>ROUND(VLOOKUP($B425,'3.ข้อมูลงบทดลองปัจจุบัน'!$A$5:$CL$846,33,0),2)</f>
        <v>0</v>
      </c>
      <c r="AI425" s="32">
        <f>ROUND(VLOOKUP($B425,'3.ข้อมูลงบทดลองปัจจุบัน'!$A$5:$CL$846,34,0),2)</f>
        <v>0</v>
      </c>
      <c r="AJ425" s="32">
        <f>ROUND(VLOOKUP($B425,'3.ข้อมูลงบทดลองปัจจุบัน'!$A$5:$CL$846,35,0),2)</f>
        <v>0</v>
      </c>
      <c r="AK425" s="32">
        <f>ROUND(VLOOKUP($B425,'3.ข้อมูลงบทดลองปัจจุบัน'!$A$5:$CL$846,36,0),2)</f>
        <v>0</v>
      </c>
      <c r="AL425" s="32">
        <f>ROUND(VLOOKUP($B425,'3.ข้อมูลงบทดลองปัจจุบัน'!$A$5:$CL$846,37,0),2)</f>
        <v>4500</v>
      </c>
      <c r="AM425" s="32">
        <f>ROUND(VLOOKUP($B425,'3.ข้อมูลงบทดลองปัจจุบัน'!$A$5:$CL$846,38,0),2)</f>
        <v>0</v>
      </c>
      <c r="AN425" s="32">
        <f>ROUND(VLOOKUP($B425,'3.ข้อมูลงบทดลองปัจจุบัน'!$A$5:$CL$846,39,0),2)</f>
        <v>0</v>
      </c>
      <c r="AO425" s="32">
        <f>ROUND(VLOOKUP($B425,'3.ข้อมูลงบทดลองปัจจุบัน'!$A$5:$CL$846,40,0),2)</f>
        <v>0</v>
      </c>
      <c r="AP425" s="32">
        <f>ROUND(VLOOKUP($B425,'3.ข้อมูลงบทดลองปัจจุบัน'!$A$5:$CL$846,41,0),2)</f>
        <v>0</v>
      </c>
      <c r="AQ425" s="32">
        <f>ROUND(VLOOKUP($B425,'3.ข้อมูลงบทดลองปัจจุบัน'!$A$5:$CL$846,42,0),2)</f>
        <v>0</v>
      </c>
      <c r="AR425" s="32">
        <f>ROUND(VLOOKUP($B425,'3.ข้อมูลงบทดลองปัจจุบัน'!$A$5:$CL$846,43,0),2)</f>
        <v>0</v>
      </c>
      <c r="AS425" s="32">
        <f>ROUND(VLOOKUP($B425,'3.ข้อมูลงบทดลองปัจจุบัน'!$A$5:$CL$846,44,0),2)</f>
        <v>0</v>
      </c>
      <c r="AT425" s="32">
        <f>ROUND(VLOOKUP($B425,'3.ข้อมูลงบทดลองปัจจุบัน'!$A$5:$CL$846,45,0),2)</f>
        <v>0</v>
      </c>
      <c r="AU425" s="32">
        <f>ROUND(VLOOKUP($B425,'3.ข้อมูลงบทดลองปัจจุบัน'!$A$5:$CL$846,46,0),2)</f>
        <v>0</v>
      </c>
      <c r="AV425" s="32">
        <f>ROUND(VLOOKUP($B425,'3.ข้อมูลงบทดลองปัจจุบัน'!$A$5:$CL$846,47,0),2)</f>
        <v>0</v>
      </c>
      <c r="AW425" s="32">
        <f>ROUND(VLOOKUP($B425,'3.ข้อมูลงบทดลองปัจจุบัน'!$A$5:$CL$846,48,0),2)</f>
        <v>0</v>
      </c>
      <c r="AX425" s="32">
        <f>ROUND(VLOOKUP($B425,'3.ข้อมูลงบทดลองปัจจุบัน'!$A$5:$CL$846,49,0),2)</f>
        <v>0</v>
      </c>
      <c r="AY425" s="32">
        <f>ROUND(VLOOKUP($B425,'3.ข้อมูลงบทดลองปัจจุบัน'!$A$5:$CL$846,50,0),2)</f>
        <v>0</v>
      </c>
      <c r="AZ425" s="32">
        <f>ROUND(VLOOKUP($B425,'3.ข้อมูลงบทดลองปัจจุบัน'!$A$5:$CL$846,51,0),2)</f>
        <v>0</v>
      </c>
      <c r="BA425" s="32">
        <f>ROUND(VLOOKUP($B425,'3.ข้อมูลงบทดลองปัจจุบัน'!$A$5:$CL$846,52,0),2)</f>
        <v>0</v>
      </c>
      <c r="BB425" s="32">
        <f>ROUND(VLOOKUP($B425,'3.ข้อมูลงบทดลองปัจจุบัน'!$A$5:$CL$846,53,0),2)</f>
        <v>0</v>
      </c>
      <c r="BC425" s="32">
        <f>ROUND(VLOOKUP($B425,'3.ข้อมูลงบทดลองปัจจุบัน'!$A$5:$CL$846,54,0),2)</f>
        <v>0</v>
      </c>
      <c r="BD425" s="32">
        <f>ROUND(VLOOKUP($B425,'3.ข้อมูลงบทดลองปัจจุบัน'!$A$5:$CL$846,55,0),2)</f>
        <v>0</v>
      </c>
      <c r="BE425" s="32">
        <f>ROUND(VLOOKUP($B425,'3.ข้อมูลงบทดลองปัจจุบัน'!$A$5:$CL$846,56,0),2)</f>
        <v>0</v>
      </c>
      <c r="BF425" s="32">
        <f>ROUND(VLOOKUP($B425,'3.ข้อมูลงบทดลองปัจจุบัน'!$A$5:$CL$846,57,0),2)</f>
        <v>0</v>
      </c>
      <c r="BG425" s="32">
        <f>ROUND(VLOOKUP($B425,'3.ข้อมูลงบทดลองปัจจุบัน'!$A$5:$CL$846,58,0),2)</f>
        <v>0</v>
      </c>
      <c r="BH425" s="32">
        <f>ROUND(VLOOKUP($B425,'3.ข้อมูลงบทดลองปัจจุบัน'!$A$5:$CL$846,59,0),2)</f>
        <v>0</v>
      </c>
      <c r="BI425" s="32">
        <f>ROUND(VLOOKUP($B425,'3.ข้อมูลงบทดลองปัจจุบัน'!$A$5:$CL$846,60,0),2)</f>
        <v>0</v>
      </c>
      <c r="BJ425" s="32">
        <f>ROUND(VLOOKUP($B425,'3.ข้อมูลงบทดลองปัจจุบัน'!$A$5:$CL$846,61,0),2)</f>
        <v>0</v>
      </c>
      <c r="BK425" s="32">
        <f>ROUND(VLOOKUP($B425,'3.ข้อมูลงบทดลองปัจจุบัน'!$A$5:$CL$846,62,0),2)</f>
        <v>0</v>
      </c>
      <c r="BL425" s="32">
        <f>ROUND(VLOOKUP($B425,'3.ข้อมูลงบทดลองปัจจุบัน'!$A$5:$CL$846,63,0),2)</f>
        <v>0</v>
      </c>
      <c r="BM425" s="32">
        <f>ROUND(VLOOKUP($B425,'3.ข้อมูลงบทดลองปัจจุบัน'!$A$5:$CL$846,64,0),2)</f>
        <v>0</v>
      </c>
      <c r="BN425" s="32">
        <f>ROUND(VLOOKUP($B425,'3.ข้อมูลงบทดลองปัจจุบัน'!$A$5:$CL$846,65,0),2)</f>
        <v>0</v>
      </c>
      <c r="BO425" s="32">
        <f>ROUND(VLOOKUP($B425,'3.ข้อมูลงบทดลองปัจจุบัน'!$A$5:$CL$846,66,0),2)</f>
        <v>0</v>
      </c>
      <c r="BP425" s="32">
        <f>ROUND(VLOOKUP($B425,'3.ข้อมูลงบทดลองปัจจุบัน'!$A$5:$CL$846,67,0),2)</f>
        <v>0</v>
      </c>
      <c r="BQ425" s="32">
        <f>ROUND(VLOOKUP($B425,'3.ข้อมูลงบทดลองปัจจุบัน'!$A$5:$CL$846,68,0),2)</f>
        <v>0</v>
      </c>
      <c r="BR425" s="32">
        <f>ROUND(VLOOKUP($B425,'3.ข้อมูลงบทดลองปัจจุบัน'!$A$5:$CL$846,69,0),2)</f>
        <v>0</v>
      </c>
      <c r="BS425" s="32">
        <f>ROUND(VLOOKUP($B425,'3.ข้อมูลงบทดลองปัจจุบัน'!$A$5:$CL$846,70,0),2)</f>
        <v>0</v>
      </c>
      <c r="BT425" s="32">
        <f>ROUND(VLOOKUP($B425,'3.ข้อมูลงบทดลองปัจจุบัน'!$A$5:$CL$846,71,0),2)</f>
        <v>0</v>
      </c>
      <c r="BU425" s="32">
        <f>ROUND(VLOOKUP($B425,'3.ข้อมูลงบทดลองปัจจุบัน'!$A$5:$CL$846,72,0),2)</f>
        <v>0</v>
      </c>
      <c r="BV425" s="32">
        <f>ROUND(VLOOKUP($B425,'3.ข้อมูลงบทดลองปัจจุบัน'!$A$5:$CL$846,73,0),2)</f>
        <v>0</v>
      </c>
      <c r="BW425" s="32">
        <f>ROUND(VLOOKUP($B425,'3.ข้อมูลงบทดลองปัจจุบัน'!$A$5:$CL$846,74,0),2)</f>
        <v>0</v>
      </c>
      <c r="BX425" s="32">
        <f>ROUND(VLOOKUP($B425,'3.ข้อมูลงบทดลองปัจจุบัน'!$A$5:$CL$846,75,0),2)</f>
        <v>0</v>
      </c>
      <c r="BY425" s="32">
        <f>ROUND(VLOOKUP($B425,'3.ข้อมูลงบทดลองปัจจุบัน'!$A$5:$CL$846,76,0),2)</f>
        <v>0</v>
      </c>
      <c r="BZ425" s="32">
        <f>ROUND(VLOOKUP($B425,'3.ข้อมูลงบทดลองปัจจุบัน'!$A$5:$CL$846,77,0),2)</f>
        <v>0</v>
      </c>
      <c r="CA425" s="32">
        <f>ROUND(VLOOKUP($B425,'3.ข้อมูลงบทดลองปัจจุบัน'!$A$5:$CL$846,78,0),2)</f>
        <v>0</v>
      </c>
      <c r="CB425" s="32">
        <f>ROUND(VLOOKUP($B425,'3.ข้อมูลงบทดลองปัจจุบัน'!$A$5:$CL$846,79,0),2)</f>
        <v>0</v>
      </c>
      <c r="CC425" s="32">
        <f>ROUND(VLOOKUP($B425,'3.ข้อมูลงบทดลองปัจจุบัน'!$A$5:$CL$846,80,0),2)</f>
        <v>0</v>
      </c>
      <c r="CD425" s="32">
        <f>ROUND(VLOOKUP($B425,'3.ข้อมูลงบทดลองปัจจุบัน'!$A$5:$CL$846,81,0),2)</f>
        <v>0</v>
      </c>
      <c r="CE425" s="32">
        <f>ROUND(VLOOKUP($B425,'3.ข้อมูลงบทดลองปัจจุบัน'!$A$5:$CL$846,82,0),2)</f>
        <v>0</v>
      </c>
      <c r="CF425" s="32">
        <f>ROUND(VLOOKUP($B425,'3.ข้อมูลงบทดลองปัจจุบัน'!$A$5:$CL$846,83,0),2)</f>
        <v>0</v>
      </c>
      <c r="CG425" s="32">
        <f>ROUND(VLOOKUP($B425,'3.ข้อมูลงบทดลองปัจจุบัน'!$A$5:$CL$846,84,0),2)</f>
        <v>0</v>
      </c>
      <c r="CH425" s="32">
        <f>ROUND(VLOOKUP($B425,'3.ข้อมูลงบทดลองปัจจุบัน'!$A$5:$CL$846,85,0),2)</f>
        <v>0</v>
      </c>
      <c r="CI425" s="32">
        <f>ROUND(VLOOKUP($B425,'3.ข้อมูลงบทดลองปัจจุบัน'!$A$5:$CL$846,86,0),2)</f>
        <v>0</v>
      </c>
      <c r="CJ425" s="32">
        <f>ROUND(VLOOKUP($B425,'3.ข้อมูลงบทดลองปัจจุบัน'!$A$5:$CL$846,87,0),2)</f>
        <v>0</v>
      </c>
      <c r="CK425" s="32">
        <f>ROUND(VLOOKUP($B425,'3.ข้อมูลงบทดลองปัจจุบัน'!$A$5:$CL$846,88,0),2)</f>
        <v>0</v>
      </c>
      <c r="CL425" s="32">
        <f>ROUND(VLOOKUP($B425,'3.ข้อมูลงบทดลองปัจจุบัน'!$A$5:$CL$846,89,0),2)</f>
        <v>0</v>
      </c>
      <c r="CM425" s="32">
        <f>ROUND(VLOOKUP($B425,'3.ข้อมูลงบทดลองปัจจุบัน'!$A$5:$CL$846,90,0),2)</f>
        <v>0</v>
      </c>
    </row>
    <row r="426" spans="1:91" x14ac:dyDescent="0.7">
      <c r="A426" s="118" t="s">
        <v>2332</v>
      </c>
      <c r="B426" s="101" t="s">
        <v>861</v>
      </c>
      <c r="C426" s="100" t="s">
        <v>862</v>
      </c>
      <c r="D426" s="32">
        <f>ROUND(VLOOKUP($B426,'3.ข้อมูลงบทดลองปัจจุบัน'!$A$5:$CL$846,3,0),2)</f>
        <v>0</v>
      </c>
      <c r="E426" s="32">
        <f>ROUND(VLOOKUP($B426,'3.ข้อมูลงบทดลองปัจจุบัน'!$A$5:$CL$846,4,0),2)</f>
        <v>0</v>
      </c>
      <c r="F426" s="32">
        <f>ROUND(VLOOKUP($B426,'3.ข้อมูลงบทดลองปัจจุบัน'!$A$5:$CL$846,5,0),2)</f>
        <v>0</v>
      </c>
      <c r="G426" s="32">
        <f>ROUND(VLOOKUP($B426,'3.ข้อมูลงบทดลองปัจจุบัน'!$A$5:$CL$846,6,0),2)</f>
        <v>0</v>
      </c>
      <c r="H426" s="32">
        <f>ROUND(VLOOKUP($B426,'3.ข้อมูลงบทดลองปัจจุบัน'!$A$5:$CL$846,7,0),2)</f>
        <v>0</v>
      </c>
      <c r="I426" s="32">
        <f>ROUND(VLOOKUP($B426,'3.ข้อมูลงบทดลองปัจจุบัน'!$A$5:$CL$846,8,0),2)</f>
        <v>0</v>
      </c>
      <c r="J426" s="32">
        <f>ROUND(VLOOKUP($B426,'3.ข้อมูลงบทดลองปัจจุบัน'!$A$5:$CL$846,9,0),2)</f>
        <v>0</v>
      </c>
      <c r="K426" s="32">
        <f>ROUND(VLOOKUP($B426,'3.ข้อมูลงบทดลองปัจจุบัน'!$A$5:$CL$846,10,0),2)</f>
        <v>0</v>
      </c>
      <c r="L426" s="32">
        <f>ROUND(VLOOKUP($B426,'3.ข้อมูลงบทดลองปัจจุบัน'!$A$5:$CL$846,11,0),2)</f>
        <v>0</v>
      </c>
      <c r="M426" s="32">
        <f>ROUND(VLOOKUP($B426,'3.ข้อมูลงบทดลองปัจจุบัน'!$A$5:$CL$846,12,0),2)</f>
        <v>0</v>
      </c>
      <c r="N426" s="32">
        <f>ROUND(VLOOKUP($B426,'3.ข้อมูลงบทดลองปัจจุบัน'!$A$5:$CL$846,13,0),2)</f>
        <v>0</v>
      </c>
      <c r="O426" s="32">
        <f>ROUND(VLOOKUP($B426,'3.ข้อมูลงบทดลองปัจจุบัน'!$A$5:$CL$846,14,0),2)</f>
        <v>0</v>
      </c>
      <c r="P426" s="32">
        <f>ROUND(VLOOKUP($B426,'3.ข้อมูลงบทดลองปัจจุบัน'!$A$5:$CL$846,15,0),2)</f>
        <v>0</v>
      </c>
      <c r="Q426" s="32">
        <f>ROUND(VLOOKUP($B426,'3.ข้อมูลงบทดลองปัจจุบัน'!$A$5:$CL$846,16,0),2)</f>
        <v>0</v>
      </c>
      <c r="R426" s="32">
        <f>ROUND(VLOOKUP($B426,'3.ข้อมูลงบทดลองปัจจุบัน'!$A$5:$CL$846,17,0),2)</f>
        <v>0</v>
      </c>
      <c r="S426" s="32">
        <f>ROUND(VLOOKUP($B426,'3.ข้อมูลงบทดลองปัจจุบัน'!$A$5:$CL$846,18,0),2)</f>
        <v>0</v>
      </c>
      <c r="T426" s="32">
        <f>ROUND(VLOOKUP($B426,'3.ข้อมูลงบทดลองปัจจุบัน'!$A$5:$CL$846,19,0),2)</f>
        <v>0</v>
      </c>
      <c r="U426" s="32">
        <f>ROUND(VLOOKUP($B426,'3.ข้อมูลงบทดลองปัจจุบัน'!$A$5:$CL$846,20,0),2)</f>
        <v>0</v>
      </c>
      <c r="V426" s="32">
        <f>ROUND(VLOOKUP($B426,'3.ข้อมูลงบทดลองปัจจุบัน'!$A$5:$CL$846,21,0),2)</f>
        <v>0</v>
      </c>
      <c r="W426" s="32">
        <f>ROUND(VLOOKUP($B426,'3.ข้อมูลงบทดลองปัจจุบัน'!$A$5:$CL$846,22,0),2)</f>
        <v>0</v>
      </c>
      <c r="X426" s="32">
        <f>ROUND(VLOOKUP($B426,'3.ข้อมูลงบทดลองปัจจุบัน'!$A$5:$CL$846,23,0),2)</f>
        <v>0</v>
      </c>
      <c r="Y426" s="32">
        <f>ROUND(VLOOKUP($B426,'3.ข้อมูลงบทดลองปัจจุบัน'!$A$5:$CL$846,24,0),2)</f>
        <v>0</v>
      </c>
      <c r="Z426" s="32">
        <f>ROUND(VLOOKUP($B426,'3.ข้อมูลงบทดลองปัจจุบัน'!$A$5:$CL$846,25,0),2)</f>
        <v>0</v>
      </c>
      <c r="AA426" s="32">
        <f>ROUND(VLOOKUP($B426,'3.ข้อมูลงบทดลองปัจจุบัน'!$A$5:$CL$846,26,0),2)</f>
        <v>0</v>
      </c>
      <c r="AB426" s="32">
        <f>ROUND(VLOOKUP($B426,'3.ข้อมูลงบทดลองปัจจุบัน'!$A$5:$CL$846,27,0),2)</f>
        <v>0</v>
      </c>
      <c r="AC426" s="32">
        <f>ROUND(VLOOKUP($B426,'3.ข้อมูลงบทดลองปัจจุบัน'!$A$5:$CL$846,28,0),2)</f>
        <v>0</v>
      </c>
      <c r="AD426" s="32">
        <f>ROUND(VLOOKUP($B426,'3.ข้อมูลงบทดลองปัจจุบัน'!$A$5:$CL$846,29,0),2)</f>
        <v>0</v>
      </c>
      <c r="AE426" s="32">
        <f>ROUND(VLOOKUP($B426,'3.ข้อมูลงบทดลองปัจจุบัน'!$A$5:$CL$846,30,0),2)</f>
        <v>0</v>
      </c>
      <c r="AF426" s="32">
        <f>ROUND(VLOOKUP($B426,'3.ข้อมูลงบทดลองปัจจุบัน'!$A$5:$CL$846,31,0),2)</f>
        <v>0</v>
      </c>
      <c r="AG426" s="32">
        <f>ROUND(VLOOKUP($B426,'3.ข้อมูลงบทดลองปัจจุบัน'!$A$5:$CL$846,32,0),2)</f>
        <v>0</v>
      </c>
      <c r="AH426" s="32">
        <f>ROUND(VLOOKUP($B426,'3.ข้อมูลงบทดลองปัจจุบัน'!$A$5:$CL$846,33,0),2)</f>
        <v>0</v>
      </c>
      <c r="AI426" s="32">
        <f>ROUND(VLOOKUP($B426,'3.ข้อมูลงบทดลองปัจจุบัน'!$A$5:$CL$846,34,0),2)</f>
        <v>0</v>
      </c>
      <c r="AJ426" s="32">
        <f>ROUND(VLOOKUP($B426,'3.ข้อมูลงบทดลองปัจจุบัน'!$A$5:$CL$846,35,0),2)</f>
        <v>0</v>
      </c>
      <c r="AK426" s="32">
        <f>ROUND(VLOOKUP($B426,'3.ข้อมูลงบทดลองปัจจุบัน'!$A$5:$CL$846,36,0),2)</f>
        <v>0</v>
      </c>
      <c r="AL426" s="32">
        <f>ROUND(VLOOKUP($B426,'3.ข้อมูลงบทดลองปัจจุบัน'!$A$5:$CL$846,37,0),2)</f>
        <v>0</v>
      </c>
      <c r="AM426" s="32">
        <f>ROUND(VLOOKUP($B426,'3.ข้อมูลงบทดลองปัจจุบัน'!$A$5:$CL$846,38,0),2)</f>
        <v>0</v>
      </c>
      <c r="AN426" s="32">
        <f>ROUND(VLOOKUP($B426,'3.ข้อมูลงบทดลองปัจจุบัน'!$A$5:$CL$846,39,0),2)</f>
        <v>0</v>
      </c>
      <c r="AO426" s="32">
        <f>ROUND(VLOOKUP($B426,'3.ข้อมูลงบทดลองปัจจุบัน'!$A$5:$CL$846,40,0),2)</f>
        <v>0</v>
      </c>
      <c r="AP426" s="32">
        <f>ROUND(VLOOKUP($B426,'3.ข้อมูลงบทดลองปัจจุบัน'!$A$5:$CL$846,41,0),2)</f>
        <v>0</v>
      </c>
      <c r="AQ426" s="32">
        <f>ROUND(VLOOKUP($B426,'3.ข้อมูลงบทดลองปัจจุบัน'!$A$5:$CL$846,42,0),2)</f>
        <v>0</v>
      </c>
      <c r="AR426" s="32">
        <f>ROUND(VLOOKUP($B426,'3.ข้อมูลงบทดลองปัจจุบัน'!$A$5:$CL$846,43,0),2)</f>
        <v>0</v>
      </c>
      <c r="AS426" s="32">
        <f>ROUND(VLOOKUP($B426,'3.ข้อมูลงบทดลองปัจจุบัน'!$A$5:$CL$846,44,0),2)</f>
        <v>0</v>
      </c>
      <c r="AT426" s="32">
        <f>ROUND(VLOOKUP($B426,'3.ข้อมูลงบทดลองปัจจุบัน'!$A$5:$CL$846,45,0),2)</f>
        <v>0</v>
      </c>
      <c r="AU426" s="32">
        <f>ROUND(VLOOKUP($B426,'3.ข้อมูลงบทดลองปัจจุบัน'!$A$5:$CL$846,46,0),2)</f>
        <v>0</v>
      </c>
      <c r="AV426" s="32">
        <f>ROUND(VLOOKUP($B426,'3.ข้อมูลงบทดลองปัจจุบัน'!$A$5:$CL$846,47,0),2)</f>
        <v>0</v>
      </c>
      <c r="AW426" s="32">
        <f>ROUND(VLOOKUP($B426,'3.ข้อมูลงบทดลองปัจจุบัน'!$A$5:$CL$846,48,0),2)</f>
        <v>0</v>
      </c>
      <c r="AX426" s="32">
        <f>ROUND(VLOOKUP($B426,'3.ข้อมูลงบทดลองปัจจุบัน'!$A$5:$CL$846,49,0),2)</f>
        <v>0</v>
      </c>
      <c r="AY426" s="32">
        <f>ROUND(VLOOKUP($B426,'3.ข้อมูลงบทดลองปัจจุบัน'!$A$5:$CL$846,50,0),2)</f>
        <v>0</v>
      </c>
      <c r="AZ426" s="32">
        <f>ROUND(VLOOKUP($B426,'3.ข้อมูลงบทดลองปัจจุบัน'!$A$5:$CL$846,51,0),2)</f>
        <v>0</v>
      </c>
      <c r="BA426" s="32">
        <f>ROUND(VLOOKUP($B426,'3.ข้อมูลงบทดลองปัจจุบัน'!$A$5:$CL$846,52,0),2)</f>
        <v>0</v>
      </c>
      <c r="BB426" s="32">
        <f>ROUND(VLOOKUP($B426,'3.ข้อมูลงบทดลองปัจจุบัน'!$A$5:$CL$846,53,0),2)</f>
        <v>0</v>
      </c>
      <c r="BC426" s="32">
        <f>ROUND(VLOOKUP($B426,'3.ข้อมูลงบทดลองปัจจุบัน'!$A$5:$CL$846,54,0),2)</f>
        <v>0</v>
      </c>
      <c r="BD426" s="32">
        <f>ROUND(VLOOKUP($B426,'3.ข้อมูลงบทดลองปัจจุบัน'!$A$5:$CL$846,55,0),2)</f>
        <v>0</v>
      </c>
      <c r="BE426" s="32">
        <f>ROUND(VLOOKUP($B426,'3.ข้อมูลงบทดลองปัจจุบัน'!$A$5:$CL$846,56,0),2)</f>
        <v>0</v>
      </c>
      <c r="BF426" s="32">
        <f>ROUND(VLOOKUP($B426,'3.ข้อมูลงบทดลองปัจจุบัน'!$A$5:$CL$846,57,0),2)</f>
        <v>0</v>
      </c>
      <c r="BG426" s="32">
        <f>ROUND(VLOOKUP($B426,'3.ข้อมูลงบทดลองปัจจุบัน'!$A$5:$CL$846,58,0),2)</f>
        <v>0</v>
      </c>
      <c r="BH426" s="32">
        <f>ROUND(VLOOKUP($B426,'3.ข้อมูลงบทดลองปัจจุบัน'!$A$5:$CL$846,59,0),2)</f>
        <v>0</v>
      </c>
      <c r="BI426" s="32">
        <f>ROUND(VLOOKUP($B426,'3.ข้อมูลงบทดลองปัจจุบัน'!$A$5:$CL$846,60,0),2)</f>
        <v>0</v>
      </c>
      <c r="BJ426" s="32">
        <f>ROUND(VLOOKUP($B426,'3.ข้อมูลงบทดลองปัจจุบัน'!$A$5:$CL$846,61,0),2)</f>
        <v>0</v>
      </c>
      <c r="BK426" s="32">
        <f>ROUND(VLOOKUP($B426,'3.ข้อมูลงบทดลองปัจจุบัน'!$A$5:$CL$846,62,0),2)</f>
        <v>0</v>
      </c>
      <c r="BL426" s="32">
        <f>ROUND(VLOOKUP($B426,'3.ข้อมูลงบทดลองปัจจุบัน'!$A$5:$CL$846,63,0),2)</f>
        <v>0</v>
      </c>
      <c r="BM426" s="32">
        <f>ROUND(VLOOKUP($B426,'3.ข้อมูลงบทดลองปัจจุบัน'!$A$5:$CL$846,64,0),2)</f>
        <v>0</v>
      </c>
      <c r="BN426" s="32">
        <f>ROUND(VLOOKUP($B426,'3.ข้อมูลงบทดลองปัจจุบัน'!$A$5:$CL$846,65,0),2)</f>
        <v>0</v>
      </c>
      <c r="BO426" s="32">
        <f>ROUND(VLOOKUP($B426,'3.ข้อมูลงบทดลองปัจจุบัน'!$A$5:$CL$846,66,0),2)</f>
        <v>0</v>
      </c>
      <c r="BP426" s="32">
        <f>ROUND(VLOOKUP($B426,'3.ข้อมูลงบทดลองปัจจุบัน'!$A$5:$CL$846,67,0),2)</f>
        <v>0</v>
      </c>
      <c r="BQ426" s="32">
        <f>ROUND(VLOOKUP($B426,'3.ข้อมูลงบทดลองปัจจุบัน'!$A$5:$CL$846,68,0),2)</f>
        <v>0</v>
      </c>
      <c r="BR426" s="32">
        <f>ROUND(VLOOKUP($B426,'3.ข้อมูลงบทดลองปัจจุบัน'!$A$5:$CL$846,69,0),2)</f>
        <v>0</v>
      </c>
      <c r="BS426" s="32">
        <f>ROUND(VLOOKUP($B426,'3.ข้อมูลงบทดลองปัจจุบัน'!$A$5:$CL$846,70,0),2)</f>
        <v>0</v>
      </c>
      <c r="BT426" s="32">
        <f>ROUND(VLOOKUP($B426,'3.ข้อมูลงบทดลองปัจจุบัน'!$A$5:$CL$846,71,0),2)</f>
        <v>0</v>
      </c>
      <c r="BU426" s="32">
        <f>ROUND(VLOOKUP($B426,'3.ข้อมูลงบทดลองปัจจุบัน'!$A$5:$CL$846,72,0),2)</f>
        <v>0</v>
      </c>
      <c r="BV426" s="32">
        <f>ROUND(VLOOKUP($B426,'3.ข้อมูลงบทดลองปัจจุบัน'!$A$5:$CL$846,73,0),2)</f>
        <v>0</v>
      </c>
      <c r="BW426" s="32">
        <f>ROUND(VLOOKUP($B426,'3.ข้อมูลงบทดลองปัจจุบัน'!$A$5:$CL$846,74,0),2)</f>
        <v>0</v>
      </c>
      <c r="BX426" s="32">
        <f>ROUND(VLOOKUP($B426,'3.ข้อมูลงบทดลองปัจจุบัน'!$A$5:$CL$846,75,0),2)</f>
        <v>0</v>
      </c>
      <c r="BY426" s="32">
        <f>ROUND(VLOOKUP($B426,'3.ข้อมูลงบทดลองปัจจุบัน'!$A$5:$CL$846,76,0),2)</f>
        <v>0</v>
      </c>
      <c r="BZ426" s="32">
        <f>ROUND(VLOOKUP($B426,'3.ข้อมูลงบทดลองปัจจุบัน'!$A$5:$CL$846,77,0),2)</f>
        <v>0</v>
      </c>
      <c r="CA426" s="32">
        <f>ROUND(VLOOKUP($B426,'3.ข้อมูลงบทดลองปัจจุบัน'!$A$5:$CL$846,78,0),2)</f>
        <v>0</v>
      </c>
      <c r="CB426" s="32">
        <f>ROUND(VLOOKUP($B426,'3.ข้อมูลงบทดลองปัจจุบัน'!$A$5:$CL$846,79,0),2)</f>
        <v>0</v>
      </c>
      <c r="CC426" s="32">
        <f>ROUND(VLOOKUP($B426,'3.ข้อมูลงบทดลองปัจจุบัน'!$A$5:$CL$846,80,0),2)</f>
        <v>0</v>
      </c>
      <c r="CD426" s="32">
        <f>ROUND(VLOOKUP($B426,'3.ข้อมูลงบทดลองปัจจุบัน'!$A$5:$CL$846,81,0),2)</f>
        <v>0</v>
      </c>
      <c r="CE426" s="32">
        <f>ROUND(VLOOKUP($B426,'3.ข้อมูลงบทดลองปัจจุบัน'!$A$5:$CL$846,82,0),2)</f>
        <v>0</v>
      </c>
      <c r="CF426" s="32">
        <f>ROUND(VLOOKUP($B426,'3.ข้อมูลงบทดลองปัจจุบัน'!$A$5:$CL$846,83,0),2)</f>
        <v>0</v>
      </c>
      <c r="CG426" s="32">
        <f>ROUND(VLOOKUP($B426,'3.ข้อมูลงบทดลองปัจจุบัน'!$A$5:$CL$846,84,0),2)</f>
        <v>0</v>
      </c>
      <c r="CH426" s="32">
        <f>ROUND(VLOOKUP($B426,'3.ข้อมูลงบทดลองปัจจุบัน'!$A$5:$CL$846,85,0),2)</f>
        <v>0</v>
      </c>
      <c r="CI426" s="32">
        <f>ROUND(VLOOKUP($B426,'3.ข้อมูลงบทดลองปัจจุบัน'!$A$5:$CL$846,86,0),2)</f>
        <v>0</v>
      </c>
      <c r="CJ426" s="32">
        <f>ROUND(VLOOKUP($B426,'3.ข้อมูลงบทดลองปัจจุบัน'!$A$5:$CL$846,87,0),2)</f>
        <v>0</v>
      </c>
      <c r="CK426" s="32">
        <f>ROUND(VLOOKUP($B426,'3.ข้อมูลงบทดลองปัจจุบัน'!$A$5:$CL$846,88,0),2)</f>
        <v>0</v>
      </c>
      <c r="CL426" s="32">
        <f>ROUND(VLOOKUP($B426,'3.ข้อมูลงบทดลองปัจจุบัน'!$A$5:$CL$846,89,0),2)</f>
        <v>0</v>
      </c>
      <c r="CM426" s="32">
        <f>ROUND(VLOOKUP($B426,'3.ข้อมูลงบทดลองปัจจุบัน'!$A$5:$CL$846,90,0),2)</f>
        <v>0</v>
      </c>
    </row>
    <row r="427" spans="1:91" x14ac:dyDescent="0.7">
      <c r="A427" s="118" t="s">
        <v>2332</v>
      </c>
      <c r="B427" s="101" t="s">
        <v>2172</v>
      </c>
      <c r="C427" s="100" t="s">
        <v>2173</v>
      </c>
      <c r="D427" s="32">
        <f>ROUND(VLOOKUP($B427,'3.ข้อมูลงบทดลองปัจจุบัน'!$A$5:$CL$846,3,0),2)</f>
        <v>0</v>
      </c>
      <c r="E427" s="32">
        <f>ROUND(VLOOKUP($B427,'3.ข้อมูลงบทดลองปัจจุบัน'!$A$5:$CL$846,4,0),2)</f>
        <v>0</v>
      </c>
      <c r="F427" s="32">
        <f>ROUND(VLOOKUP($B427,'3.ข้อมูลงบทดลองปัจจุบัน'!$A$5:$CL$846,5,0),2)</f>
        <v>0</v>
      </c>
      <c r="G427" s="32">
        <f>ROUND(VLOOKUP($B427,'3.ข้อมูลงบทดลองปัจจุบัน'!$A$5:$CL$846,6,0),2)</f>
        <v>0</v>
      </c>
      <c r="H427" s="32">
        <f>ROUND(VLOOKUP($B427,'3.ข้อมูลงบทดลองปัจจุบัน'!$A$5:$CL$846,7,0),2)</f>
        <v>0</v>
      </c>
      <c r="I427" s="32">
        <f>ROUND(VLOOKUP($B427,'3.ข้อมูลงบทดลองปัจจุบัน'!$A$5:$CL$846,8,0),2)</f>
        <v>0</v>
      </c>
      <c r="J427" s="32">
        <f>ROUND(VLOOKUP($B427,'3.ข้อมูลงบทดลองปัจจุบัน'!$A$5:$CL$846,9,0),2)</f>
        <v>0</v>
      </c>
      <c r="K427" s="32">
        <f>ROUND(VLOOKUP($B427,'3.ข้อมูลงบทดลองปัจจุบัน'!$A$5:$CL$846,10,0),2)</f>
        <v>0</v>
      </c>
      <c r="L427" s="32">
        <f>ROUND(VLOOKUP($B427,'3.ข้อมูลงบทดลองปัจจุบัน'!$A$5:$CL$846,11,0),2)</f>
        <v>0</v>
      </c>
      <c r="M427" s="32">
        <f>ROUND(VLOOKUP($B427,'3.ข้อมูลงบทดลองปัจจุบัน'!$A$5:$CL$846,12,0),2)</f>
        <v>0</v>
      </c>
      <c r="N427" s="32">
        <f>ROUND(VLOOKUP($B427,'3.ข้อมูลงบทดลองปัจจุบัน'!$A$5:$CL$846,13,0),2)</f>
        <v>0</v>
      </c>
      <c r="O427" s="32">
        <f>ROUND(VLOOKUP($B427,'3.ข้อมูลงบทดลองปัจจุบัน'!$A$5:$CL$846,14,0),2)</f>
        <v>0</v>
      </c>
      <c r="P427" s="32">
        <f>ROUND(VLOOKUP($B427,'3.ข้อมูลงบทดลองปัจจุบัน'!$A$5:$CL$846,15,0),2)</f>
        <v>0</v>
      </c>
      <c r="Q427" s="32">
        <f>ROUND(VLOOKUP($B427,'3.ข้อมูลงบทดลองปัจจุบัน'!$A$5:$CL$846,16,0),2)</f>
        <v>0</v>
      </c>
      <c r="R427" s="32">
        <f>ROUND(VLOOKUP($B427,'3.ข้อมูลงบทดลองปัจจุบัน'!$A$5:$CL$846,17,0),2)</f>
        <v>0</v>
      </c>
      <c r="S427" s="32">
        <f>ROUND(VLOOKUP($B427,'3.ข้อมูลงบทดลองปัจจุบัน'!$A$5:$CL$846,18,0),2)</f>
        <v>0</v>
      </c>
      <c r="T427" s="32">
        <f>ROUND(VLOOKUP($B427,'3.ข้อมูลงบทดลองปัจจุบัน'!$A$5:$CL$846,19,0),2)</f>
        <v>0</v>
      </c>
      <c r="U427" s="32">
        <f>ROUND(VLOOKUP($B427,'3.ข้อมูลงบทดลองปัจจุบัน'!$A$5:$CL$846,20,0),2)</f>
        <v>0</v>
      </c>
      <c r="V427" s="32">
        <f>ROUND(VLOOKUP($B427,'3.ข้อมูลงบทดลองปัจจุบัน'!$A$5:$CL$846,21,0),2)</f>
        <v>0</v>
      </c>
      <c r="W427" s="32">
        <f>ROUND(VLOOKUP($B427,'3.ข้อมูลงบทดลองปัจจุบัน'!$A$5:$CL$846,22,0),2)</f>
        <v>0</v>
      </c>
      <c r="X427" s="32">
        <f>ROUND(VLOOKUP($B427,'3.ข้อมูลงบทดลองปัจจุบัน'!$A$5:$CL$846,23,0),2)</f>
        <v>0</v>
      </c>
      <c r="Y427" s="32">
        <f>ROUND(VLOOKUP($B427,'3.ข้อมูลงบทดลองปัจจุบัน'!$A$5:$CL$846,24,0),2)</f>
        <v>0</v>
      </c>
      <c r="Z427" s="32">
        <f>ROUND(VLOOKUP($B427,'3.ข้อมูลงบทดลองปัจจุบัน'!$A$5:$CL$846,25,0),2)</f>
        <v>0</v>
      </c>
      <c r="AA427" s="32">
        <f>ROUND(VLOOKUP($B427,'3.ข้อมูลงบทดลองปัจจุบัน'!$A$5:$CL$846,26,0),2)</f>
        <v>0</v>
      </c>
      <c r="AB427" s="32">
        <f>ROUND(VLOOKUP($B427,'3.ข้อมูลงบทดลองปัจจุบัน'!$A$5:$CL$846,27,0),2)</f>
        <v>0</v>
      </c>
      <c r="AC427" s="32">
        <f>ROUND(VLOOKUP($B427,'3.ข้อมูลงบทดลองปัจจุบัน'!$A$5:$CL$846,28,0),2)</f>
        <v>0</v>
      </c>
      <c r="AD427" s="32">
        <f>ROUND(VLOOKUP($B427,'3.ข้อมูลงบทดลองปัจจุบัน'!$A$5:$CL$846,29,0),2)</f>
        <v>0</v>
      </c>
      <c r="AE427" s="32">
        <f>ROUND(VLOOKUP($B427,'3.ข้อมูลงบทดลองปัจจุบัน'!$A$5:$CL$846,30,0),2)</f>
        <v>0</v>
      </c>
      <c r="AF427" s="32">
        <f>ROUND(VLOOKUP($B427,'3.ข้อมูลงบทดลองปัจจุบัน'!$A$5:$CL$846,31,0),2)</f>
        <v>0</v>
      </c>
      <c r="AG427" s="32">
        <f>ROUND(VLOOKUP($B427,'3.ข้อมูลงบทดลองปัจจุบัน'!$A$5:$CL$846,32,0),2)</f>
        <v>0</v>
      </c>
      <c r="AH427" s="32">
        <f>ROUND(VLOOKUP($B427,'3.ข้อมูลงบทดลองปัจจุบัน'!$A$5:$CL$846,33,0),2)</f>
        <v>0</v>
      </c>
      <c r="AI427" s="32">
        <f>ROUND(VLOOKUP($B427,'3.ข้อมูลงบทดลองปัจจุบัน'!$A$5:$CL$846,34,0),2)</f>
        <v>0</v>
      </c>
      <c r="AJ427" s="32">
        <f>ROUND(VLOOKUP($B427,'3.ข้อมูลงบทดลองปัจจุบัน'!$A$5:$CL$846,35,0),2)</f>
        <v>0</v>
      </c>
      <c r="AK427" s="32">
        <f>ROUND(VLOOKUP($B427,'3.ข้อมูลงบทดลองปัจจุบัน'!$A$5:$CL$846,36,0),2)</f>
        <v>0</v>
      </c>
      <c r="AL427" s="32">
        <f>ROUND(VLOOKUP($B427,'3.ข้อมูลงบทดลองปัจจุบัน'!$A$5:$CL$846,37,0),2)</f>
        <v>0</v>
      </c>
      <c r="AM427" s="32">
        <f>ROUND(VLOOKUP($B427,'3.ข้อมูลงบทดลองปัจจุบัน'!$A$5:$CL$846,38,0),2)</f>
        <v>0</v>
      </c>
      <c r="AN427" s="32">
        <f>ROUND(VLOOKUP($B427,'3.ข้อมูลงบทดลองปัจจุบัน'!$A$5:$CL$846,39,0),2)</f>
        <v>0</v>
      </c>
      <c r="AO427" s="32">
        <f>ROUND(VLOOKUP($B427,'3.ข้อมูลงบทดลองปัจจุบัน'!$A$5:$CL$846,40,0),2)</f>
        <v>0</v>
      </c>
      <c r="AP427" s="32">
        <f>ROUND(VLOOKUP($B427,'3.ข้อมูลงบทดลองปัจจุบัน'!$A$5:$CL$846,41,0),2)</f>
        <v>0</v>
      </c>
      <c r="AQ427" s="32">
        <f>ROUND(VLOOKUP($B427,'3.ข้อมูลงบทดลองปัจจุบัน'!$A$5:$CL$846,42,0),2)</f>
        <v>0</v>
      </c>
      <c r="AR427" s="32">
        <f>ROUND(VLOOKUP($B427,'3.ข้อมูลงบทดลองปัจจุบัน'!$A$5:$CL$846,43,0),2)</f>
        <v>0</v>
      </c>
      <c r="AS427" s="32">
        <f>ROUND(VLOOKUP($B427,'3.ข้อมูลงบทดลองปัจจุบัน'!$A$5:$CL$846,44,0),2)</f>
        <v>0</v>
      </c>
      <c r="AT427" s="32">
        <f>ROUND(VLOOKUP($B427,'3.ข้อมูลงบทดลองปัจจุบัน'!$A$5:$CL$846,45,0),2)</f>
        <v>0</v>
      </c>
      <c r="AU427" s="32">
        <f>ROUND(VLOOKUP($B427,'3.ข้อมูลงบทดลองปัจจุบัน'!$A$5:$CL$846,46,0),2)</f>
        <v>0</v>
      </c>
      <c r="AV427" s="32">
        <f>ROUND(VLOOKUP($B427,'3.ข้อมูลงบทดลองปัจจุบัน'!$A$5:$CL$846,47,0),2)</f>
        <v>0</v>
      </c>
      <c r="AW427" s="32">
        <f>ROUND(VLOOKUP($B427,'3.ข้อมูลงบทดลองปัจจุบัน'!$A$5:$CL$846,48,0),2)</f>
        <v>0</v>
      </c>
      <c r="AX427" s="32">
        <f>ROUND(VLOOKUP($B427,'3.ข้อมูลงบทดลองปัจจุบัน'!$A$5:$CL$846,49,0),2)</f>
        <v>0</v>
      </c>
      <c r="AY427" s="32">
        <f>ROUND(VLOOKUP($B427,'3.ข้อมูลงบทดลองปัจจุบัน'!$A$5:$CL$846,50,0),2)</f>
        <v>0</v>
      </c>
      <c r="AZ427" s="32">
        <f>ROUND(VLOOKUP($B427,'3.ข้อมูลงบทดลองปัจจุบัน'!$A$5:$CL$846,51,0),2)</f>
        <v>0</v>
      </c>
      <c r="BA427" s="32">
        <f>ROUND(VLOOKUP($B427,'3.ข้อมูลงบทดลองปัจจุบัน'!$A$5:$CL$846,52,0),2)</f>
        <v>0</v>
      </c>
      <c r="BB427" s="32">
        <f>ROUND(VLOOKUP($B427,'3.ข้อมูลงบทดลองปัจจุบัน'!$A$5:$CL$846,53,0),2)</f>
        <v>0</v>
      </c>
      <c r="BC427" s="32">
        <f>ROUND(VLOOKUP($B427,'3.ข้อมูลงบทดลองปัจจุบัน'!$A$5:$CL$846,54,0),2)</f>
        <v>0</v>
      </c>
      <c r="BD427" s="32">
        <f>ROUND(VLOOKUP($B427,'3.ข้อมูลงบทดลองปัจจุบัน'!$A$5:$CL$846,55,0),2)</f>
        <v>0</v>
      </c>
      <c r="BE427" s="32">
        <f>ROUND(VLOOKUP($B427,'3.ข้อมูลงบทดลองปัจจุบัน'!$A$5:$CL$846,56,0),2)</f>
        <v>0</v>
      </c>
      <c r="BF427" s="32">
        <f>ROUND(VLOOKUP($B427,'3.ข้อมูลงบทดลองปัจจุบัน'!$A$5:$CL$846,57,0),2)</f>
        <v>0</v>
      </c>
      <c r="BG427" s="32">
        <f>ROUND(VLOOKUP($B427,'3.ข้อมูลงบทดลองปัจจุบัน'!$A$5:$CL$846,58,0),2)</f>
        <v>0</v>
      </c>
      <c r="BH427" s="32">
        <f>ROUND(VLOOKUP($B427,'3.ข้อมูลงบทดลองปัจจุบัน'!$A$5:$CL$846,59,0),2)</f>
        <v>0</v>
      </c>
      <c r="BI427" s="32">
        <f>ROUND(VLOOKUP($B427,'3.ข้อมูลงบทดลองปัจจุบัน'!$A$5:$CL$846,60,0),2)</f>
        <v>0</v>
      </c>
      <c r="BJ427" s="32">
        <f>ROUND(VLOOKUP($B427,'3.ข้อมูลงบทดลองปัจจุบัน'!$A$5:$CL$846,61,0),2)</f>
        <v>0</v>
      </c>
      <c r="BK427" s="32">
        <f>ROUND(VLOOKUP($B427,'3.ข้อมูลงบทดลองปัจจุบัน'!$A$5:$CL$846,62,0),2)</f>
        <v>0</v>
      </c>
      <c r="BL427" s="32">
        <f>ROUND(VLOOKUP($B427,'3.ข้อมูลงบทดลองปัจจุบัน'!$A$5:$CL$846,63,0),2)</f>
        <v>0</v>
      </c>
      <c r="BM427" s="32">
        <f>ROUND(VLOOKUP($B427,'3.ข้อมูลงบทดลองปัจจุบัน'!$A$5:$CL$846,64,0),2)</f>
        <v>0</v>
      </c>
      <c r="BN427" s="32">
        <f>ROUND(VLOOKUP($B427,'3.ข้อมูลงบทดลองปัจจุบัน'!$A$5:$CL$846,65,0),2)</f>
        <v>0</v>
      </c>
      <c r="BO427" s="32">
        <f>ROUND(VLOOKUP($B427,'3.ข้อมูลงบทดลองปัจจุบัน'!$A$5:$CL$846,66,0),2)</f>
        <v>0</v>
      </c>
      <c r="BP427" s="32">
        <f>ROUND(VLOOKUP($B427,'3.ข้อมูลงบทดลองปัจจุบัน'!$A$5:$CL$846,67,0),2)</f>
        <v>0</v>
      </c>
      <c r="BQ427" s="32">
        <f>ROUND(VLOOKUP($B427,'3.ข้อมูลงบทดลองปัจจุบัน'!$A$5:$CL$846,68,0),2)</f>
        <v>0</v>
      </c>
      <c r="BR427" s="32">
        <f>ROUND(VLOOKUP($B427,'3.ข้อมูลงบทดลองปัจจุบัน'!$A$5:$CL$846,69,0),2)</f>
        <v>0</v>
      </c>
      <c r="BS427" s="32">
        <f>ROUND(VLOOKUP($B427,'3.ข้อมูลงบทดลองปัจจุบัน'!$A$5:$CL$846,70,0),2)</f>
        <v>0</v>
      </c>
      <c r="BT427" s="32">
        <f>ROUND(VLOOKUP($B427,'3.ข้อมูลงบทดลองปัจจุบัน'!$A$5:$CL$846,71,0),2)</f>
        <v>0</v>
      </c>
      <c r="BU427" s="32">
        <f>ROUND(VLOOKUP($B427,'3.ข้อมูลงบทดลองปัจจุบัน'!$A$5:$CL$846,72,0),2)</f>
        <v>0</v>
      </c>
      <c r="BV427" s="32">
        <f>ROUND(VLOOKUP($B427,'3.ข้อมูลงบทดลองปัจจุบัน'!$A$5:$CL$846,73,0),2)</f>
        <v>0</v>
      </c>
      <c r="BW427" s="32">
        <f>ROUND(VLOOKUP($B427,'3.ข้อมูลงบทดลองปัจจุบัน'!$A$5:$CL$846,74,0),2)</f>
        <v>0</v>
      </c>
      <c r="BX427" s="32">
        <f>ROUND(VLOOKUP($B427,'3.ข้อมูลงบทดลองปัจจุบัน'!$A$5:$CL$846,75,0),2)</f>
        <v>0</v>
      </c>
      <c r="BY427" s="32">
        <f>ROUND(VLOOKUP($B427,'3.ข้อมูลงบทดลองปัจจุบัน'!$A$5:$CL$846,76,0),2)</f>
        <v>0</v>
      </c>
      <c r="BZ427" s="32">
        <f>ROUND(VLOOKUP($B427,'3.ข้อมูลงบทดลองปัจจุบัน'!$A$5:$CL$846,77,0),2)</f>
        <v>0</v>
      </c>
      <c r="CA427" s="32">
        <f>ROUND(VLOOKUP($B427,'3.ข้อมูลงบทดลองปัจจุบัน'!$A$5:$CL$846,78,0),2)</f>
        <v>0</v>
      </c>
      <c r="CB427" s="32">
        <f>ROUND(VLOOKUP($B427,'3.ข้อมูลงบทดลองปัจจุบัน'!$A$5:$CL$846,79,0),2)</f>
        <v>0</v>
      </c>
      <c r="CC427" s="32">
        <f>ROUND(VLOOKUP($B427,'3.ข้อมูลงบทดลองปัจจุบัน'!$A$5:$CL$846,80,0),2)</f>
        <v>0</v>
      </c>
      <c r="CD427" s="32">
        <f>ROUND(VLOOKUP($B427,'3.ข้อมูลงบทดลองปัจจุบัน'!$A$5:$CL$846,81,0),2)</f>
        <v>0</v>
      </c>
      <c r="CE427" s="32">
        <f>ROUND(VLOOKUP($B427,'3.ข้อมูลงบทดลองปัจจุบัน'!$A$5:$CL$846,82,0),2)</f>
        <v>0</v>
      </c>
      <c r="CF427" s="32">
        <f>ROUND(VLOOKUP($B427,'3.ข้อมูลงบทดลองปัจจุบัน'!$A$5:$CL$846,83,0),2)</f>
        <v>0</v>
      </c>
      <c r="CG427" s="32">
        <f>ROUND(VLOOKUP($B427,'3.ข้อมูลงบทดลองปัจจุบัน'!$A$5:$CL$846,84,0),2)</f>
        <v>0</v>
      </c>
      <c r="CH427" s="32">
        <f>ROUND(VLOOKUP($B427,'3.ข้อมูลงบทดลองปัจจุบัน'!$A$5:$CL$846,85,0),2)</f>
        <v>0</v>
      </c>
      <c r="CI427" s="32">
        <f>ROUND(VLOOKUP($B427,'3.ข้อมูลงบทดลองปัจจุบัน'!$A$5:$CL$846,86,0),2)</f>
        <v>0</v>
      </c>
      <c r="CJ427" s="32">
        <f>ROUND(VLOOKUP($B427,'3.ข้อมูลงบทดลองปัจจุบัน'!$A$5:$CL$846,87,0),2)</f>
        <v>0</v>
      </c>
      <c r="CK427" s="32">
        <f>ROUND(VLOOKUP($B427,'3.ข้อมูลงบทดลองปัจจุบัน'!$A$5:$CL$846,88,0),2)</f>
        <v>0</v>
      </c>
      <c r="CL427" s="32">
        <f>ROUND(VLOOKUP($B427,'3.ข้อมูลงบทดลองปัจจุบัน'!$A$5:$CL$846,89,0),2)</f>
        <v>0</v>
      </c>
      <c r="CM427" s="32">
        <f>ROUND(VLOOKUP($B427,'3.ข้อมูลงบทดลองปัจจุบัน'!$A$5:$CL$846,90,0),2)</f>
        <v>0</v>
      </c>
    </row>
    <row r="428" spans="1:91" x14ac:dyDescent="0.7">
      <c r="A428" s="118" t="s">
        <v>2332</v>
      </c>
      <c r="B428" s="101" t="s">
        <v>2174</v>
      </c>
      <c r="C428" s="100" t="s">
        <v>1194</v>
      </c>
      <c r="D428" s="32">
        <f>ROUND(VLOOKUP($B428,'3.ข้อมูลงบทดลองปัจจุบัน'!$A$5:$CL$846,3,0),2)</f>
        <v>0</v>
      </c>
      <c r="E428" s="32">
        <f>ROUND(VLOOKUP($B428,'3.ข้อมูลงบทดลองปัจจุบัน'!$A$5:$CL$846,4,0),2)</f>
        <v>0</v>
      </c>
      <c r="F428" s="32">
        <f>ROUND(VLOOKUP($B428,'3.ข้อมูลงบทดลองปัจจุบัน'!$A$5:$CL$846,5,0),2)</f>
        <v>0</v>
      </c>
      <c r="G428" s="32">
        <f>ROUND(VLOOKUP($B428,'3.ข้อมูลงบทดลองปัจจุบัน'!$A$5:$CL$846,6,0),2)</f>
        <v>0</v>
      </c>
      <c r="H428" s="32">
        <f>ROUND(VLOOKUP($B428,'3.ข้อมูลงบทดลองปัจจุบัน'!$A$5:$CL$846,7,0),2)</f>
        <v>0</v>
      </c>
      <c r="I428" s="32">
        <f>ROUND(VLOOKUP($B428,'3.ข้อมูลงบทดลองปัจจุบัน'!$A$5:$CL$846,8,0),2)</f>
        <v>0</v>
      </c>
      <c r="J428" s="32">
        <f>ROUND(VLOOKUP($B428,'3.ข้อมูลงบทดลองปัจจุบัน'!$A$5:$CL$846,9,0),2)</f>
        <v>0</v>
      </c>
      <c r="K428" s="32">
        <f>ROUND(VLOOKUP($B428,'3.ข้อมูลงบทดลองปัจจุบัน'!$A$5:$CL$846,10,0),2)</f>
        <v>0</v>
      </c>
      <c r="L428" s="32">
        <f>ROUND(VLOOKUP($B428,'3.ข้อมูลงบทดลองปัจจุบัน'!$A$5:$CL$846,11,0),2)</f>
        <v>0</v>
      </c>
      <c r="M428" s="32">
        <f>ROUND(VLOOKUP($B428,'3.ข้อมูลงบทดลองปัจจุบัน'!$A$5:$CL$846,12,0),2)</f>
        <v>0</v>
      </c>
      <c r="N428" s="32">
        <f>ROUND(VLOOKUP($B428,'3.ข้อมูลงบทดลองปัจจุบัน'!$A$5:$CL$846,13,0),2)</f>
        <v>0</v>
      </c>
      <c r="O428" s="32">
        <f>ROUND(VLOOKUP($B428,'3.ข้อมูลงบทดลองปัจจุบัน'!$A$5:$CL$846,14,0),2)</f>
        <v>0</v>
      </c>
      <c r="P428" s="32">
        <f>ROUND(VLOOKUP($B428,'3.ข้อมูลงบทดลองปัจจุบัน'!$A$5:$CL$846,15,0),2)</f>
        <v>0</v>
      </c>
      <c r="Q428" s="32">
        <f>ROUND(VLOOKUP($B428,'3.ข้อมูลงบทดลองปัจจุบัน'!$A$5:$CL$846,16,0),2)</f>
        <v>0</v>
      </c>
      <c r="R428" s="32">
        <f>ROUND(VLOOKUP($B428,'3.ข้อมูลงบทดลองปัจจุบัน'!$A$5:$CL$846,17,0),2)</f>
        <v>0</v>
      </c>
      <c r="S428" s="32">
        <f>ROUND(VLOOKUP($B428,'3.ข้อมูลงบทดลองปัจจุบัน'!$A$5:$CL$846,18,0),2)</f>
        <v>0</v>
      </c>
      <c r="T428" s="32">
        <f>ROUND(VLOOKUP($B428,'3.ข้อมูลงบทดลองปัจจุบัน'!$A$5:$CL$846,19,0),2)</f>
        <v>0</v>
      </c>
      <c r="U428" s="32">
        <f>ROUND(VLOOKUP($B428,'3.ข้อมูลงบทดลองปัจจุบัน'!$A$5:$CL$846,20,0),2)</f>
        <v>0</v>
      </c>
      <c r="V428" s="32">
        <f>ROUND(VLOOKUP($B428,'3.ข้อมูลงบทดลองปัจจุบัน'!$A$5:$CL$846,21,0),2)</f>
        <v>0</v>
      </c>
      <c r="W428" s="32">
        <f>ROUND(VLOOKUP($B428,'3.ข้อมูลงบทดลองปัจจุบัน'!$A$5:$CL$846,22,0),2)</f>
        <v>0</v>
      </c>
      <c r="X428" s="32">
        <f>ROUND(VLOOKUP($B428,'3.ข้อมูลงบทดลองปัจจุบัน'!$A$5:$CL$846,23,0),2)</f>
        <v>0</v>
      </c>
      <c r="Y428" s="32">
        <f>ROUND(VLOOKUP($B428,'3.ข้อมูลงบทดลองปัจจุบัน'!$A$5:$CL$846,24,0),2)</f>
        <v>0</v>
      </c>
      <c r="Z428" s="32">
        <f>ROUND(VLOOKUP($B428,'3.ข้อมูลงบทดลองปัจจุบัน'!$A$5:$CL$846,25,0),2)</f>
        <v>0</v>
      </c>
      <c r="AA428" s="32">
        <f>ROUND(VLOOKUP($B428,'3.ข้อมูลงบทดลองปัจจุบัน'!$A$5:$CL$846,26,0),2)</f>
        <v>0</v>
      </c>
      <c r="AB428" s="32">
        <f>ROUND(VLOOKUP($B428,'3.ข้อมูลงบทดลองปัจจุบัน'!$A$5:$CL$846,27,0),2)</f>
        <v>0</v>
      </c>
      <c r="AC428" s="32">
        <f>ROUND(VLOOKUP($B428,'3.ข้อมูลงบทดลองปัจจุบัน'!$A$5:$CL$846,28,0),2)</f>
        <v>0</v>
      </c>
      <c r="AD428" s="32">
        <f>ROUND(VLOOKUP($B428,'3.ข้อมูลงบทดลองปัจจุบัน'!$A$5:$CL$846,29,0),2)</f>
        <v>0</v>
      </c>
      <c r="AE428" s="32">
        <f>ROUND(VLOOKUP($B428,'3.ข้อมูลงบทดลองปัจจุบัน'!$A$5:$CL$846,30,0),2)</f>
        <v>0</v>
      </c>
      <c r="AF428" s="32">
        <f>ROUND(VLOOKUP($B428,'3.ข้อมูลงบทดลองปัจจุบัน'!$A$5:$CL$846,31,0),2)</f>
        <v>0</v>
      </c>
      <c r="AG428" s="32">
        <f>ROUND(VLOOKUP($B428,'3.ข้อมูลงบทดลองปัจจุบัน'!$A$5:$CL$846,32,0),2)</f>
        <v>0</v>
      </c>
      <c r="AH428" s="32">
        <f>ROUND(VLOOKUP($B428,'3.ข้อมูลงบทดลองปัจจุบัน'!$A$5:$CL$846,33,0),2)</f>
        <v>0</v>
      </c>
      <c r="AI428" s="32">
        <f>ROUND(VLOOKUP($B428,'3.ข้อมูลงบทดลองปัจจุบัน'!$A$5:$CL$846,34,0),2)</f>
        <v>0</v>
      </c>
      <c r="AJ428" s="32">
        <f>ROUND(VLOOKUP($B428,'3.ข้อมูลงบทดลองปัจจุบัน'!$A$5:$CL$846,35,0),2)</f>
        <v>0</v>
      </c>
      <c r="AK428" s="32">
        <f>ROUND(VLOOKUP($B428,'3.ข้อมูลงบทดลองปัจจุบัน'!$A$5:$CL$846,36,0),2)</f>
        <v>0</v>
      </c>
      <c r="AL428" s="32">
        <f>ROUND(VLOOKUP($B428,'3.ข้อมูลงบทดลองปัจจุบัน'!$A$5:$CL$846,37,0),2)</f>
        <v>0</v>
      </c>
      <c r="AM428" s="32">
        <f>ROUND(VLOOKUP($B428,'3.ข้อมูลงบทดลองปัจจุบัน'!$A$5:$CL$846,38,0),2)</f>
        <v>0</v>
      </c>
      <c r="AN428" s="32">
        <f>ROUND(VLOOKUP($B428,'3.ข้อมูลงบทดลองปัจจุบัน'!$A$5:$CL$846,39,0),2)</f>
        <v>0</v>
      </c>
      <c r="AO428" s="32">
        <f>ROUND(VLOOKUP($B428,'3.ข้อมูลงบทดลองปัจจุบัน'!$A$5:$CL$846,40,0),2)</f>
        <v>0</v>
      </c>
      <c r="AP428" s="32">
        <f>ROUND(VLOOKUP($B428,'3.ข้อมูลงบทดลองปัจจุบัน'!$A$5:$CL$846,41,0),2)</f>
        <v>0</v>
      </c>
      <c r="AQ428" s="32">
        <f>ROUND(VLOOKUP($B428,'3.ข้อมูลงบทดลองปัจจุบัน'!$A$5:$CL$846,42,0),2)</f>
        <v>0</v>
      </c>
      <c r="AR428" s="32">
        <f>ROUND(VLOOKUP($B428,'3.ข้อมูลงบทดลองปัจจุบัน'!$A$5:$CL$846,43,0),2)</f>
        <v>0</v>
      </c>
      <c r="AS428" s="32">
        <f>ROUND(VLOOKUP($B428,'3.ข้อมูลงบทดลองปัจจุบัน'!$A$5:$CL$846,44,0),2)</f>
        <v>0</v>
      </c>
      <c r="AT428" s="32">
        <f>ROUND(VLOOKUP($B428,'3.ข้อมูลงบทดลองปัจจุบัน'!$A$5:$CL$846,45,0),2)</f>
        <v>0</v>
      </c>
      <c r="AU428" s="32">
        <f>ROUND(VLOOKUP($B428,'3.ข้อมูลงบทดลองปัจจุบัน'!$A$5:$CL$846,46,0),2)</f>
        <v>0</v>
      </c>
      <c r="AV428" s="32">
        <f>ROUND(VLOOKUP($B428,'3.ข้อมูลงบทดลองปัจจุบัน'!$A$5:$CL$846,47,0),2)</f>
        <v>0</v>
      </c>
      <c r="AW428" s="32">
        <f>ROUND(VLOOKUP($B428,'3.ข้อมูลงบทดลองปัจจุบัน'!$A$5:$CL$846,48,0),2)</f>
        <v>0</v>
      </c>
      <c r="AX428" s="32">
        <f>ROUND(VLOOKUP($B428,'3.ข้อมูลงบทดลองปัจจุบัน'!$A$5:$CL$846,49,0),2)</f>
        <v>0</v>
      </c>
      <c r="AY428" s="32">
        <f>ROUND(VLOOKUP($B428,'3.ข้อมูลงบทดลองปัจจุบัน'!$A$5:$CL$846,50,0),2)</f>
        <v>0</v>
      </c>
      <c r="AZ428" s="32">
        <f>ROUND(VLOOKUP($B428,'3.ข้อมูลงบทดลองปัจจุบัน'!$A$5:$CL$846,51,0),2)</f>
        <v>0</v>
      </c>
      <c r="BA428" s="32">
        <f>ROUND(VLOOKUP($B428,'3.ข้อมูลงบทดลองปัจจุบัน'!$A$5:$CL$846,52,0),2)</f>
        <v>0</v>
      </c>
      <c r="BB428" s="32">
        <f>ROUND(VLOOKUP($B428,'3.ข้อมูลงบทดลองปัจจุบัน'!$A$5:$CL$846,53,0),2)</f>
        <v>0</v>
      </c>
      <c r="BC428" s="32">
        <f>ROUND(VLOOKUP($B428,'3.ข้อมูลงบทดลองปัจจุบัน'!$A$5:$CL$846,54,0),2)</f>
        <v>0</v>
      </c>
      <c r="BD428" s="32">
        <f>ROUND(VLOOKUP($B428,'3.ข้อมูลงบทดลองปัจจุบัน'!$A$5:$CL$846,55,0),2)</f>
        <v>0</v>
      </c>
      <c r="BE428" s="32">
        <f>ROUND(VLOOKUP($B428,'3.ข้อมูลงบทดลองปัจจุบัน'!$A$5:$CL$846,56,0),2)</f>
        <v>0</v>
      </c>
      <c r="BF428" s="32">
        <f>ROUND(VLOOKUP($B428,'3.ข้อมูลงบทดลองปัจจุบัน'!$A$5:$CL$846,57,0),2)</f>
        <v>0</v>
      </c>
      <c r="BG428" s="32">
        <f>ROUND(VLOOKUP($B428,'3.ข้อมูลงบทดลองปัจจุบัน'!$A$5:$CL$846,58,0),2)</f>
        <v>0</v>
      </c>
      <c r="BH428" s="32">
        <f>ROUND(VLOOKUP($B428,'3.ข้อมูลงบทดลองปัจจุบัน'!$A$5:$CL$846,59,0),2)</f>
        <v>0</v>
      </c>
      <c r="BI428" s="32">
        <f>ROUND(VLOOKUP($B428,'3.ข้อมูลงบทดลองปัจจุบัน'!$A$5:$CL$846,60,0),2)</f>
        <v>0</v>
      </c>
      <c r="BJ428" s="32">
        <f>ROUND(VLOOKUP($B428,'3.ข้อมูลงบทดลองปัจจุบัน'!$A$5:$CL$846,61,0),2)</f>
        <v>0</v>
      </c>
      <c r="BK428" s="32">
        <f>ROUND(VLOOKUP($B428,'3.ข้อมูลงบทดลองปัจจุบัน'!$A$5:$CL$846,62,0),2)</f>
        <v>0</v>
      </c>
      <c r="BL428" s="32">
        <f>ROUND(VLOOKUP($B428,'3.ข้อมูลงบทดลองปัจจุบัน'!$A$5:$CL$846,63,0),2)</f>
        <v>0</v>
      </c>
      <c r="BM428" s="32">
        <f>ROUND(VLOOKUP($B428,'3.ข้อมูลงบทดลองปัจจุบัน'!$A$5:$CL$846,64,0),2)</f>
        <v>0</v>
      </c>
      <c r="BN428" s="32">
        <f>ROUND(VLOOKUP($B428,'3.ข้อมูลงบทดลองปัจจุบัน'!$A$5:$CL$846,65,0),2)</f>
        <v>0</v>
      </c>
      <c r="BO428" s="32">
        <f>ROUND(VLOOKUP($B428,'3.ข้อมูลงบทดลองปัจจุบัน'!$A$5:$CL$846,66,0),2)</f>
        <v>0</v>
      </c>
      <c r="BP428" s="32">
        <f>ROUND(VLOOKUP($B428,'3.ข้อมูลงบทดลองปัจจุบัน'!$A$5:$CL$846,67,0),2)</f>
        <v>0</v>
      </c>
      <c r="BQ428" s="32">
        <f>ROUND(VLOOKUP($B428,'3.ข้อมูลงบทดลองปัจจุบัน'!$A$5:$CL$846,68,0),2)</f>
        <v>0</v>
      </c>
      <c r="BR428" s="32">
        <f>ROUND(VLOOKUP($B428,'3.ข้อมูลงบทดลองปัจจุบัน'!$A$5:$CL$846,69,0),2)</f>
        <v>0</v>
      </c>
      <c r="BS428" s="32">
        <f>ROUND(VLOOKUP($B428,'3.ข้อมูลงบทดลองปัจจุบัน'!$A$5:$CL$846,70,0),2)</f>
        <v>0</v>
      </c>
      <c r="BT428" s="32">
        <f>ROUND(VLOOKUP($B428,'3.ข้อมูลงบทดลองปัจจุบัน'!$A$5:$CL$846,71,0),2)</f>
        <v>0</v>
      </c>
      <c r="BU428" s="32">
        <f>ROUND(VLOOKUP($B428,'3.ข้อมูลงบทดลองปัจจุบัน'!$A$5:$CL$846,72,0),2)</f>
        <v>0</v>
      </c>
      <c r="BV428" s="32">
        <f>ROUND(VLOOKUP($B428,'3.ข้อมูลงบทดลองปัจจุบัน'!$A$5:$CL$846,73,0),2)</f>
        <v>0</v>
      </c>
      <c r="BW428" s="32">
        <f>ROUND(VLOOKUP($B428,'3.ข้อมูลงบทดลองปัจจุบัน'!$A$5:$CL$846,74,0),2)</f>
        <v>0</v>
      </c>
      <c r="BX428" s="32">
        <f>ROUND(VLOOKUP($B428,'3.ข้อมูลงบทดลองปัจจุบัน'!$A$5:$CL$846,75,0),2)</f>
        <v>0</v>
      </c>
      <c r="BY428" s="32">
        <f>ROUND(VLOOKUP($B428,'3.ข้อมูลงบทดลองปัจจุบัน'!$A$5:$CL$846,76,0),2)</f>
        <v>0</v>
      </c>
      <c r="BZ428" s="32">
        <f>ROUND(VLOOKUP($B428,'3.ข้อมูลงบทดลองปัจจุบัน'!$A$5:$CL$846,77,0),2)</f>
        <v>0</v>
      </c>
      <c r="CA428" s="32">
        <f>ROUND(VLOOKUP($B428,'3.ข้อมูลงบทดลองปัจจุบัน'!$A$5:$CL$846,78,0),2)</f>
        <v>0</v>
      </c>
      <c r="CB428" s="32">
        <f>ROUND(VLOOKUP($B428,'3.ข้อมูลงบทดลองปัจจุบัน'!$A$5:$CL$846,79,0),2)</f>
        <v>0</v>
      </c>
      <c r="CC428" s="32">
        <f>ROUND(VLOOKUP($B428,'3.ข้อมูลงบทดลองปัจจุบัน'!$A$5:$CL$846,80,0),2)</f>
        <v>0</v>
      </c>
      <c r="CD428" s="32">
        <f>ROUND(VLOOKUP($B428,'3.ข้อมูลงบทดลองปัจจุบัน'!$A$5:$CL$846,81,0),2)</f>
        <v>0</v>
      </c>
      <c r="CE428" s="32">
        <f>ROUND(VLOOKUP($B428,'3.ข้อมูลงบทดลองปัจจุบัน'!$A$5:$CL$846,82,0),2)</f>
        <v>0</v>
      </c>
      <c r="CF428" s="32">
        <f>ROUND(VLOOKUP($B428,'3.ข้อมูลงบทดลองปัจจุบัน'!$A$5:$CL$846,83,0),2)</f>
        <v>0</v>
      </c>
      <c r="CG428" s="32">
        <f>ROUND(VLOOKUP($B428,'3.ข้อมูลงบทดลองปัจจุบัน'!$A$5:$CL$846,84,0),2)</f>
        <v>0</v>
      </c>
      <c r="CH428" s="32">
        <f>ROUND(VLOOKUP($B428,'3.ข้อมูลงบทดลองปัจจุบัน'!$A$5:$CL$846,85,0),2)</f>
        <v>0</v>
      </c>
      <c r="CI428" s="32">
        <f>ROUND(VLOOKUP($B428,'3.ข้อมูลงบทดลองปัจจุบัน'!$A$5:$CL$846,86,0),2)</f>
        <v>0</v>
      </c>
      <c r="CJ428" s="32">
        <f>ROUND(VLOOKUP($B428,'3.ข้อมูลงบทดลองปัจจุบัน'!$A$5:$CL$846,87,0),2)</f>
        <v>0</v>
      </c>
      <c r="CK428" s="32">
        <f>ROUND(VLOOKUP($B428,'3.ข้อมูลงบทดลองปัจจุบัน'!$A$5:$CL$846,88,0),2)</f>
        <v>0</v>
      </c>
      <c r="CL428" s="32">
        <f>ROUND(VLOOKUP($B428,'3.ข้อมูลงบทดลองปัจจุบัน'!$A$5:$CL$846,89,0),2)</f>
        <v>0</v>
      </c>
      <c r="CM428" s="32">
        <f>ROUND(VLOOKUP($B428,'3.ข้อมูลงบทดลองปัจจุบัน'!$A$5:$CL$846,90,0),2)</f>
        <v>0</v>
      </c>
    </row>
    <row r="429" spans="1:91" x14ac:dyDescent="0.7">
      <c r="A429" s="118" t="s">
        <v>2332</v>
      </c>
      <c r="B429" s="101" t="s">
        <v>2175</v>
      </c>
      <c r="C429" s="100" t="s">
        <v>1194</v>
      </c>
      <c r="D429" s="32">
        <f>ROUND(VLOOKUP($B429,'3.ข้อมูลงบทดลองปัจจุบัน'!$A$5:$CL$846,3,0),2)</f>
        <v>0</v>
      </c>
      <c r="E429" s="32">
        <f>ROUND(VLOOKUP($B429,'3.ข้อมูลงบทดลองปัจจุบัน'!$A$5:$CL$846,4,0),2)</f>
        <v>0</v>
      </c>
      <c r="F429" s="32">
        <f>ROUND(VLOOKUP($B429,'3.ข้อมูลงบทดลองปัจจุบัน'!$A$5:$CL$846,5,0),2)</f>
        <v>0</v>
      </c>
      <c r="G429" s="32">
        <f>ROUND(VLOOKUP($B429,'3.ข้อมูลงบทดลองปัจจุบัน'!$A$5:$CL$846,6,0),2)</f>
        <v>0</v>
      </c>
      <c r="H429" s="32">
        <f>ROUND(VLOOKUP($B429,'3.ข้อมูลงบทดลองปัจจุบัน'!$A$5:$CL$846,7,0),2)</f>
        <v>0</v>
      </c>
      <c r="I429" s="32">
        <f>ROUND(VLOOKUP($B429,'3.ข้อมูลงบทดลองปัจจุบัน'!$A$5:$CL$846,8,0),2)</f>
        <v>0</v>
      </c>
      <c r="J429" s="32">
        <f>ROUND(VLOOKUP($B429,'3.ข้อมูลงบทดลองปัจจุบัน'!$A$5:$CL$846,9,0),2)</f>
        <v>0</v>
      </c>
      <c r="K429" s="32">
        <f>ROUND(VLOOKUP($B429,'3.ข้อมูลงบทดลองปัจจุบัน'!$A$5:$CL$846,10,0),2)</f>
        <v>0</v>
      </c>
      <c r="L429" s="32">
        <f>ROUND(VLOOKUP($B429,'3.ข้อมูลงบทดลองปัจจุบัน'!$A$5:$CL$846,11,0),2)</f>
        <v>0</v>
      </c>
      <c r="M429" s="32">
        <f>ROUND(VLOOKUP($B429,'3.ข้อมูลงบทดลองปัจจุบัน'!$A$5:$CL$846,12,0),2)</f>
        <v>0</v>
      </c>
      <c r="N429" s="32">
        <f>ROUND(VLOOKUP($B429,'3.ข้อมูลงบทดลองปัจจุบัน'!$A$5:$CL$846,13,0),2)</f>
        <v>0</v>
      </c>
      <c r="O429" s="32">
        <f>ROUND(VLOOKUP($B429,'3.ข้อมูลงบทดลองปัจจุบัน'!$A$5:$CL$846,14,0),2)</f>
        <v>0</v>
      </c>
      <c r="P429" s="32">
        <f>ROUND(VLOOKUP($B429,'3.ข้อมูลงบทดลองปัจจุบัน'!$A$5:$CL$846,15,0),2)</f>
        <v>0</v>
      </c>
      <c r="Q429" s="32">
        <f>ROUND(VLOOKUP($B429,'3.ข้อมูลงบทดลองปัจจุบัน'!$A$5:$CL$846,16,0),2)</f>
        <v>0</v>
      </c>
      <c r="R429" s="32">
        <f>ROUND(VLOOKUP($B429,'3.ข้อมูลงบทดลองปัจจุบัน'!$A$5:$CL$846,17,0),2)</f>
        <v>0</v>
      </c>
      <c r="S429" s="32">
        <f>ROUND(VLOOKUP($B429,'3.ข้อมูลงบทดลองปัจจุบัน'!$A$5:$CL$846,18,0),2)</f>
        <v>0</v>
      </c>
      <c r="T429" s="32">
        <f>ROUND(VLOOKUP($B429,'3.ข้อมูลงบทดลองปัจจุบัน'!$A$5:$CL$846,19,0),2)</f>
        <v>0</v>
      </c>
      <c r="U429" s="32">
        <f>ROUND(VLOOKUP($B429,'3.ข้อมูลงบทดลองปัจจุบัน'!$A$5:$CL$846,20,0),2)</f>
        <v>0</v>
      </c>
      <c r="V429" s="32">
        <f>ROUND(VLOOKUP($B429,'3.ข้อมูลงบทดลองปัจจุบัน'!$A$5:$CL$846,21,0),2)</f>
        <v>0</v>
      </c>
      <c r="W429" s="32">
        <f>ROUND(VLOOKUP($B429,'3.ข้อมูลงบทดลองปัจจุบัน'!$A$5:$CL$846,22,0),2)</f>
        <v>0</v>
      </c>
      <c r="X429" s="32">
        <f>ROUND(VLOOKUP($B429,'3.ข้อมูลงบทดลองปัจจุบัน'!$A$5:$CL$846,23,0),2)</f>
        <v>0</v>
      </c>
      <c r="Y429" s="32">
        <f>ROUND(VLOOKUP($B429,'3.ข้อมูลงบทดลองปัจจุบัน'!$A$5:$CL$846,24,0),2)</f>
        <v>0</v>
      </c>
      <c r="Z429" s="32">
        <f>ROUND(VLOOKUP($B429,'3.ข้อมูลงบทดลองปัจจุบัน'!$A$5:$CL$846,25,0),2)</f>
        <v>0</v>
      </c>
      <c r="AA429" s="32">
        <f>ROUND(VLOOKUP($B429,'3.ข้อมูลงบทดลองปัจจุบัน'!$A$5:$CL$846,26,0),2)</f>
        <v>0</v>
      </c>
      <c r="AB429" s="32">
        <f>ROUND(VLOOKUP($B429,'3.ข้อมูลงบทดลองปัจจุบัน'!$A$5:$CL$846,27,0),2)</f>
        <v>0</v>
      </c>
      <c r="AC429" s="32">
        <f>ROUND(VLOOKUP($B429,'3.ข้อมูลงบทดลองปัจจุบัน'!$A$5:$CL$846,28,0),2)</f>
        <v>0</v>
      </c>
      <c r="AD429" s="32">
        <f>ROUND(VLOOKUP($B429,'3.ข้อมูลงบทดลองปัจจุบัน'!$A$5:$CL$846,29,0),2)</f>
        <v>0</v>
      </c>
      <c r="AE429" s="32">
        <f>ROUND(VLOOKUP($B429,'3.ข้อมูลงบทดลองปัจจุบัน'!$A$5:$CL$846,30,0),2)</f>
        <v>0</v>
      </c>
      <c r="AF429" s="32">
        <f>ROUND(VLOOKUP($B429,'3.ข้อมูลงบทดลองปัจจุบัน'!$A$5:$CL$846,31,0),2)</f>
        <v>0</v>
      </c>
      <c r="AG429" s="32">
        <f>ROUND(VLOOKUP($B429,'3.ข้อมูลงบทดลองปัจจุบัน'!$A$5:$CL$846,32,0),2)</f>
        <v>0</v>
      </c>
      <c r="AH429" s="32">
        <f>ROUND(VLOOKUP($B429,'3.ข้อมูลงบทดลองปัจจุบัน'!$A$5:$CL$846,33,0),2)</f>
        <v>0</v>
      </c>
      <c r="AI429" s="32">
        <f>ROUND(VLOOKUP($B429,'3.ข้อมูลงบทดลองปัจจุบัน'!$A$5:$CL$846,34,0),2)</f>
        <v>0</v>
      </c>
      <c r="AJ429" s="32">
        <f>ROUND(VLOOKUP($B429,'3.ข้อมูลงบทดลองปัจจุบัน'!$A$5:$CL$846,35,0),2)</f>
        <v>0</v>
      </c>
      <c r="AK429" s="32">
        <f>ROUND(VLOOKUP($B429,'3.ข้อมูลงบทดลองปัจจุบัน'!$A$5:$CL$846,36,0),2)</f>
        <v>0</v>
      </c>
      <c r="AL429" s="32">
        <f>ROUND(VLOOKUP($B429,'3.ข้อมูลงบทดลองปัจจุบัน'!$A$5:$CL$846,37,0),2)</f>
        <v>0</v>
      </c>
      <c r="AM429" s="32">
        <f>ROUND(VLOOKUP($B429,'3.ข้อมูลงบทดลองปัจจุบัน'!$A$5:$CL$846,38,0),2)</f>
        <v>0</v>
      </c>
      <c r="AN429" s="32">
        <f>ROUND(VLOOKUP($B429,'3.ข้อมูลงบทดลองปัจจุบัน'!$A$5:$CL$846,39,0),2)</f>
        <v>0</v>
      </c>
      <c r="AO429" s="32">
        <f>ROUND(VLOOKUP($B429,'3.ข้อมูลงบทดลองปัจจุบัน'!$A$5:$CL$846,40,0),2)</f>
        <v>0</v>
      </c>
      <c r="AP429" s="32">
        <f>ROUND(VLOOKUP($B429,'3.ข้อมูลงบทดลองปัจจุบัน'!$A$5:$CL$846,41,0),2)</f>
        <v>0</v>
      </c>
      <c r="AQ429" s="32">
        <f>ROUND(VLOOKUP($B429,'3.ข้อมูลงบทดลองปัจจุบัน'!$A$5:$CL$846,42,0),2)</f>
        <v>0</v>
      </c>
      <c r="AR429" s="32">
        <f>ROUND(VLOOKUP($B429,'3.ข้อมูลงบทดลองปัจจุบัน'!$A$5:$CL$846,43,0),2)</f>
        <v>0</v>
      </c>
      <c r="AS429" s="32">
        <f>ROUND(VLOOKUP($B429,'3.ข้อมูลงบทดลองปัจจุบัน'!$A$5:$CL$846,44,0),2)</f>
        <v>0</v>
      </c>
      <c r="AT429" s="32">
        <f>ROUND(VLOOKUP($B429,'3.ข้อมูลงบทดลองปัจจุบัน'!$A$5:$CL$846,45,0),2)</f>
        <v>0</v>
      </c>
      <c r="AU429" s="32">
        <f>ROUND(VLOOKUP($B429,'3.ข้อมูลงบทดลองปัจจุบัน'!$A$5:$CL$846,46,0),2)</f>
        <v>0</v>
      </c>
      <c r="AV429" s="32">
        <f>ROUND(VLOOKUP($B429,'3.ข้อมูลงบทดลองปัจจุบัน'!$A$5:$CL$846,47,0),2)</f>
        <v>0</v>
      </c>
      <c r="AW429" s="32">
        <f>ROUND(VLOOKUP($B429,'3.ข้อมูลงบทดลองปัจจุบัน'!$A$5:$CL$846,48,0),2)</f>
        <v>0</v>
      </c>
      <c r="AX429" s="32">
        <f>ROUND(VLOOKUP($B429,'3.ข้อมูลงบทดลองปัจจุบัน'!$A$5:$CL$846,49,0),2)</f>
        <v>0</v>
      </c>
      <c r="AY429" s="32">
        <f>ROUND(VLOOKUP($B429,'3.ข้อมูลงบทดลองปัจจุบัน'!$A$5:$CL$846,50,0),2)</f>
        <v>0</v>
      </c>
      <c r="AZ429" s="32">
        <f>ROUND(VLOOKUP($B429,'3.ข้อมูลงบทดลองปัจจุบัน'!$A$5:$CL$846,51,0),2)</f>
        <v>0</v>
      </c>
      <c r="BA429" s="32">
        <f>ROUND(VLOOKUP($B429,'3.ข้อมูลงบทดลองปัจจุบัน'!$A$5:$CL$846,52,0),2)</f>
        <v>0</v>
      </c>
      <c r="BB429" s="32">
        <f>ROUND(VLOOKUP($B429,'3.ข้อมูลงบทดลองปัจจุบัน'!$A$5:$CL$846,53,0),2)</f>
        <v>0</v>
      </c>
      <c r="BC429" s="32">
        <f>ROUND(VLOOKUP($B429,'3.ข้อมูลงบทดลองปัจจุบัน'!$A$5:$CL$846,54,0),2)</f>
        <v>0</v>
      </c>
      <c r="BD429" s="32">
        <f>ROUND(VLOOKUP($B429,'3.ข้อมูลงบทดลองปัจจุบัน'!$A$5:$CL$846,55,0),2)</f>
        <v>0</v>
      </c>
      <c r="BE429" s="32">
        <f>ROUND(VLOOKUP($B429,'3.ข้อมูลงบทดลองปัจจุบัน'!$A$5:$CL$846,56,0),2)</f>
        <v>0</v>
      </c>
      <c r="BF429" s="32">
        <f>ROUND(VLOOKUP($B429,'3.ข้อมูลงบทดลองปัจจุบัน'!$A$5:$CL$846,57,0),2)</f>
        <v>0</v>
      </c>
      <c r="BG429" s="32">
        <f>ROUND(VLOOKUP($B429,'3.ข้อมูลงบทดลองปัจจุบัน'!$A$5:$CL$846,58,0),2)</f>
        <v>0</v>
      </c>
      <c r="BH429" s="32">
        <f>ROUND(VLOOKUP($B429,'3.ข้อมูลงบทดลองปัจจุบัน'!$A$5:$CL$846,59,0),2)</f>
        <v>0</v>
      </c>
      <c r="BI429" s="32">
        <f>ROUND(VLOOKUP($B429,'3.ข้อมูลงบทดลองปัจจุบัน'!$A$5:$CL$846,60,0),2)</f>
        <v>0</v>
      </c>
      <c r="BJ429" s="32">
        <f>ROUND(VLOOKUP($B429,'3.ข้อมูลงบทดลองปัจจุบัน'!$A$5:$CL$846,61,0),2)</f>
        <v>0</v>
      </c>
      <c r="BK429" s="32">
        <f>ROUND(VLOOKUP($B429,'3.ข้อมูลงบทดลองปัจจุบัน'!$A$5:$CL$846,62,0),2)</f>
        <v>0</v>
      </c>
      <c r="BL429" s="32">
        <f>ROUND(VLOOKUP($B429,'3.ข้อมูลงบทดลองปัจจุบัน'!$A$5:$CL$846,63,0),2)</f>
        <v>0</v>
      </c>
      <c r="BM429" s="32">
        <f>ROUND(VLOOKUP($B429,'3.ข้อมูลงบทดลองปัจจุบัน'!$A$5:$CL$846,64,0),2)</f>
        <v>0</v>
      </c>
      <c r="BN429" s="32">
        <f>ROUND(VLOOKUP($B429,'3.ข้อมูลงบทดลองปัจจุบัน'!$A$5:$CL$846,65,0),2)</f>
        <v>0</v>
      </c>
      <c r="BO429" s="32">
        <f>ROUND(VLOOKUP($B429,'3.ข้อมูลงบทดลองปัจจุบัน'!$A$5:$CL$846,66,0),2)</f>
        <v>0</v>
      </c>
      <c r="BP429" s="32">
        <f>ROUND(VLOOKUP($B429,'3.ข้อมูลงบทดลองปัจจุบัน'!$A$5:$CL$846,67,0),2)</f>
        <v>0</v>
      </c>
      <c r="BQ429" s="32">
        <f>ROUND(VLOOKUP($B429,'3.ข้อมูลงบทดลองปัจจุบัน'!$A$5:$CL$846,68,0),2)</f>
        <v>0</v>
      </c>
      <c r="BR429" s="32">
        <f>ROUND(VLOOKUP($B429,'3.ข้อมูลงบทดลองปัจจุบัน'!$A$5:$CL$846,69,0),2)</f>
        <v>0</v>
      </c>
      <c r="BS429" s="32">
        <f>ROUND(VLOOKUP($B429,'3.ข้อมูลงบทดลองปัจจุบัน'!$A$5:$CL$846,70,0),2)</f>
        <v>0</v>
      </c>
      <c r="BT429" s="32">
        <f>ROUND(VLOOKUP($B429,'3.ข้อมูลงบทดลองปัจจุบัน'!$A$5:$CL$846,71,0),2)</f>
        <v>0</v>
      </c>
      <c r="BU429" s="32">
        <f>ROUND(VLOOKUP($B429,'3.ข้อมูลงบทดลองปัจจุบัน'!$A$5:$CL$846,72,0),2)</f>
        <v>0</v>
      </c>
      <c r="BV429" s="32">
        <f>ROUND(VLOOKUP($B429,'3.ข้อมูลงบทดลองปัจจุบัน'!$A$5:$CL$846,73,0),2)</f>
        <v>0</v>
      </c>
      <c r="BW429" s="32">
        <f>ROUND(VLOOKUP($B429,'3.ข้อมูลงบทดลองปัจจุบัน'!$A$5:$CL$846,74,0),2)</f>
        <v>0</v>
      </c>
      <c r="BX429" s="32">
        <f>ROUND(VLOOKUP($B429,'3.ข้อมูลงบทดลองปัจจุบัน'!$A$5:$CL$846,75,0),2)</f>
        <v>0</v>
      </c>
      <c r="BY429" s="32">
        <f>ROUND(VLOOKUP($B429,'3.ข้อมูลงบทดลองปัจจุบัน'!$A$5:$CL$846,76,0),2)</f>
        <v>0</v>
      </c>
      <c r="BZ429" s="32">
        <f>ROUND(VLOOKUP($B429,'3.ข้อมูลงบทดลองปัจจุบัน'!$A$5:$CL$846,77,0),2)</f>
        <v>0</v>
      </c>
      <c r="CA429" s="32">
        <f>ROUND(VLOOKUP($B429,'3.ข้อมูลงบทดลองปัจจุบัน'!$A$5:$CL$846,78,0),2)</f>
        <v>0</v>
      </c>
      <c r="CB429" s="32">
        <f>ROUND(VLOOKUP($B429,'3.ข้อมูลงบทดลองปัจจุบัน'!$A$5:$CL$846,79,0),2)</f>
        <v>0</v>
      </c>
      <c r="CC429" s="32">
        <f>ROUND(VLOOKUP($B429,'3.ข้อมูลงบทดลองปัจจุบัน'!$A$5:$CL$846,80,0),2)</f>
        <v>0</v>
      </c>
      <c r="CD429" s="32">
        <f>ROUND(VLOOKUP($B429,'3.ข้อมูลงบทดลองปัจจุบัน'!$A$5:$CL$846,81,0),2)</f>
        <v>0</v>
      </c>
      <c r="CE429" s="32">
        <f>ROUND(VLOOKUP($B429,'3.ข้อมูลงบทดลองปัจจุบัน'!$A$5:$CL$846,82,0),2)</f>
        <v>0</v>
      </c>
      <c r="CF429" s="32">
        <f>ROUND(VLOOKUP($B429,'3.ข้อมูลงบทดลองปัจจุบัน'!$A$5:$CL$846,83,0),2)</f>
        <v>0</v>
      </c>
      <c r="CG429" s="32">
        <f>ROUND(VLOOKUP($B429,'3.ข้อมูลงบทดลองปัจจุบัน'!$A$5:$CL$846,84,0),2)</f>
        <v>0</v>
      </c>
      <c r="CH429" s="32">
        <f>ROUND(VLOOKUP($B429,'3.ข้อมูลงบทดลองปัจจุบัน'!$A$5:$CL$846,85,0),2)</f>
        <v>0</v>
      </c>
      <c r="CI429" s="32">
        <f>ROUND(VLOOKUP($B429,'3.ข้อมูลงบทดลองปัจจุบัน'!$A$5:$CL$846,86,0),2)</f>
        <v>0</v>
      </c>
      <c r="CJ429" s="32">
        <f>ROUND(VLOOKUP($B429,'3.ข้อมูลงบทดลองปัจจุบัน'!$A$5:$CL$846,87,0),2)</f>
        <v>0</v>
      </c>
      <c r="CK429" s="32">
        <f>ROUND(VLOOKUP($B429,'3.ข้อมูลงบทดลองปัจจุบัน'!$A$5:$CL$846,88,0),2)</f>
        <v>0</v>
      </c>
      <c r="CL429" s="32">
        <f>ROUND(VLOOKUP($B429,'3.ข้อมูลงบทดลองปัจจุบัน'!$A$5:$CL$846,89,0),2)</f>
        <v>0</v>
      </c>
      <c r="CM429" s="32">
        <f>ROUND(VLOOKUP($B429,'3.ข้อมูลงบทดลองปัจจุบัน'!$A$5:$CL$846,90,0),2)</f>
        <v>0</v>
      </c>
    </row>
    <row r="430" spans="1:91" x14ac:dyDescent="0.7">
      <c r="A430" s="118" t="s">
        <v>2332</v>
      </c>
      <c r="B430" s="101" t="s">
        <v>2176</v>
      </c>
      <c r="C430" s="100" t="s">
        <v>863</v>
      </c>
      <c r="D430" s="32">
        <f>ROUND(VLOOKUP($B430,'3.ข้อมูลงบทดลองปัจจุบัน'!$A$5:$CL$846,3,0),2)</f>
        <v>0</v>
      </c>
      <c r="E430" s="32">
        <f>ROUND(VLOOKUP($B430,'3.ข้อมูลงบทดลองปัจจุบัน'!$A$5:$CL$846,4,0),2)</f>
        <v>0</v>
      </c>
      <c r="F430" s="32">
        <f>ROUND(VLOOKUP($B430,'3.ข้อมูลงบทดลองปัจจุบัน'!$A$5:$CL$846,5,0),2)</f>
        <v>0</v>
      </c>
      <c r="G430" s="32">
        <f>ROUND(VLOOKUP($B430,'3.ข้อมูลงบทดลองปัจจุบัน'!$A$5:$CL$846,6,0),2)</f>
        <v>0</v>
      </c>
      <c r="H430" s="32">
        <f>ROUND(VLOOKUP($B430,'3.ข้อมูลงบทดลองปัจจุบัน'!$A$5:$CL$846,7,0),2)</f>
        <v>0</v>
      </c>
      <c r="I430" s="32">
        <f>ROUND(VLOOKUP($B430,'3.ข้อมูลงบทดลองปัจจุบัน'!$A$5:$CL$846,8,0),2)</f>
        <v>0</v>
      </c>
      <c r="J430" s="32">
        <f>ROUND(VLOOKUP($B430,'3.ข้อมูลงบทดลองปัจจุบัน'!$A$5:$CL$846,9,0),2)</f>
        <v>0</v>
      </c>
      <c r="K430" s="32">
        <f>ROUND(VLOOKUP($B430,'3.ข้อมูลงบทดลองปัจจุบัน'!$A$5:$CL$846,10,0),2)</f>
        <v>0</v>
      </c>
      <c r="L430" s="32">
        <f>ROUND(VLOOKUP($B430,'3.ข้อมูลงบทดลองปัจจุบัน'!$A$5:$CL$846,11,0),2)</f>
        <v>0</v>
      </c>
      <c r="M430" s="32">
        <f>ROUND(VLOOKUP($B430,'3.ข้อมูลงบทดลองปัจจุบัน'!$A$5:$CL$846,12,0),2)</f>
        <v>0</v>
      </c>
      <c r="N430" s="32">
        <f>ROUND(VLOOKUP($B430,'3.ข้อมูลงบทดลองปัจจุบัน'!$A$5:$CL$846,13,0),2)</f>
        <v>0</v>
      </c>
      <c r="O430" s="32">
        <f>ROUND(VLOOKUP($B430,'3.ข้อมูลงบทดลองปัจจุบัน'!$A$5:$CL$846,14,0),2)</f>
        <v>0</v>
      </c>
      <c r="P430" s="32">
        <f>ROUND(VLOOKUP($B430,'3.ข้อมูลงบทดลองปัจจุบัน'!$A$5:$CL$846,15,0),2)</f>
        <v>0</v>
      </c>
      <c r="Q430" s="32">
        <f>ROUND(VLOOKUP($B430,'3.ข้อมูลงบทดลองปัจจุบัน'!$A$5:$CL$846,16,0),2)</f>
        <v>0</v>
      </c>
      <c r="R430" s="32">
        <f>ROUND(VLOOKUP($B430,'3.ข้อมูลงบทดลองปัจจุบัน'!$A$5:$CL$846,17,0),2)</f>
        <v>0</v>
      </c>
      <c r="S430" s="32">
        <f>ROUND(VLOOKUP($B430,'3.ข้อมูลงบทดลองปัจจุบัน'!$A$5:$CL$846,18,0),2)</f>
        <v>0</v>
      </c>
      <c r="T430" s="32">
        <f>ROUND(VLOOKUP($B430,'3.ข้อมูลงบทดลองปัจจุบัน'!$A$5:$CL$846,19,0),2)</f>
        <v>0</v>
      </c>
      <c r="U430" s="32">
        <f>ROUND(VLOOKUP($B430,'3.ข้อมูลงบทดลองปัจจุบัน'!$A$5:$CL$846,20,0),2)</f>
        <v>0</v>
      </c>
      <c r="V430" s="32">
        <f>ROUND(VLOOKUP($B430,'3.ข้อมูลงบทดลองปัจจุบัน'!$A$5:$CL$846,21,0),2)</f>
        <v>0</v>
      </c>
      <c r="W430" s="32">
        <f>ROUND(VLOOKUP($B430,'3.ข้อมูลงบทดลองปัจจุบัน'!$A$5:$CL$846,22,0),2)</f>
        <v>0</v>
      </c>
      <c r="X430" s="32">
        <f>ROUND(VLOOKUP($B430,'3.ข้อมูลงบทดลองปัจจุบัน'!$A$5:$CL$846,23,0),2)</f>
        <v>0</v>
      </c>
      <c r="Y430" s="32">
        <f>ROUND(VLOOKUP($B430,'3.ข้อมูลงบทดลองปัจจุบัน'!$A$5:$CL$846,24,0),2)</f>
        <v>0</v>
      </c>
      <c r="Z430" s="32">
        <f>ROUND(VLOOKUP($B430,'3.ข้อมูลงบทดลองปัจจุบัน'!$A$5:$CL$846,25,0),2)</f>
        <v>0</v>
      </c>
      <c r="AA430" s="32">
        <f>ROUND(VLOOKUP($B430,'3.ข้อมูลงบทดลองปัจจุบัน'!$A$5:$CL$846,26,0),2)</f>
        <v>0</v>
      </c>
      <c r="AB430" s="32">
        <f>ROUND(VLOOKUP($B430,'3.ข้อมูลงบทดลองปัจจุบัน'!$A$5:$CL$846,27,0),2)</f>
        <v>0</v>
      </c>
      <c r="AC430" s="32">
        <f>ROUND(VLOOKUP($B430,'3.ข้อมูลงบทดลองปัจจุบัน'!$A$5:$CL$846,28,0),2)</f>
        <v>0</v>
      </c>
      <c r="AD430" s="32">
        <f>ROUND(VLOOKUP($B430,'3.ข้อมูลงบทดลองปัจจุบัน'!$A$5:$CL$846,29,0),2)</f>
        <v>0</v>
      </c>
      <c r="AE430" s="32">
        <f>ROUND(VLOOKUP($B430,'3.ข้อมูลงบทดลองปัจจุบัน'!$A$5:$CL$846,30,0),2)</f>
        <v>0</v>
      </c>
      <c r="AF430" s="32">
        <f>ROUND(VLOOKUP($B430,'3.ข้อมูลงบทดลองปัจจุบัน'!$A$5:$CL$846,31,0),2)</f>
        <v>0</v>
      </c>
      <c r="AG430" s="32">
        <f>ROUND(VLOOKUP($B430,'3.ข้อมูลงบทดลองปัจจุบัน'!$A$5:$CL$846,32,0),2)</f>
        <v>0</v>
      </c>
      <c r="AH430" s="32">
        <f>ROUND(VLOOKUP($B430,'3.ข้อมูลงบทดลองปัจจุบัน'!$A$5:$CL$846,33,0),2)</f>
        <v>0</v>
      </c>
      <c r="AI430" s="32">
        <f>ROUND(VLOOKUP($B430,'3.ข้อมูลงบทดลองปัจจุบัน'!$A$5:$CL$846,34,0),2)</f>
        <v>0</v>
      </c>
      <c r="AJ430" s="32">
        <f>ROUND(VLOOKUP($B430,'3.ข้อมูลงบทดลองปัจจุบัน'!$A$5:$CL$846,35,0),2)</f>
        <v>0</v>
      </c>
      <c r="AK430" s="32">
        <f>ROUND(VLOOKUP($B430,'3.ข้อมูลงบทดลองปัจจุบัน'!$A$5:$CL$846,36,0),2)</f>
        <v>0</v>
      </c>
      <c r="AL430" s="32">
        <f>ROUND(VLOOKUP($B430,'3.ข้อมูลงบทดลองปัจจุบัน'!$A$5:$CL$846,37,0),2)</f>
        <v>0</v>
      </c>
      <c r="AM430" s="32">
        <f>ROUND(VLOOKUP($B430,'3.ข้อมูลงบทดลองปัจจุบัน'!$A$5:$CL$846,38,0),2)</f>
        <v>0</v>
      </c>
      <c r="AN430" s="32">
        <f>ROUND(VLOOKUP($B430,'3.ข้อมูลงบทดลองปัจจุบัน'!$A$5:$CL$846,39,0),2)</f>
        <v>0</v>
      </c>
      <c r="AO430" s="32">
        <f>ROUND(VLOOKUP($B430,'3.ข้อมูลงบทดลองปัจจุบัน'!$A$5:$CL$846,40,0),2)</f>
        <v>0</v>
      </c>
      <c r="AP430" s="32">
        <f>ROUND(VLOOKUP($B430,'3.ข้อมูลงบทดลองปัจจุบัน'!$A$5:$CL$846,41,0),2)</f>
        <v>0</v>
      </c>
      <c r="AQ430" s="32">
        <f>ROUND(VLOOKUP($B430,'3.ข้อมูลงบทดลองปัจจุบัน'!$A$5:$CL$846,42,0),2)</f>
        <v>0</v>
      </c>
      <c r="AR430" s="32">
        <f>ROUND(VLOOKUP($B430,'3.ข้อมูลงบทดลองปัจจุบัน'!$A$5:$CL$846,43,0),2)</f>
        <v>0</v>
      </c>
      <c r="AS430" s="32">
        <f>ROUND(VLOOKUP($B430,'3.ข้อมูลงบทดลองปัจจุบัน'!$A$5:$CL$846,44,0),2)</f>
        <v>0</v>
      </c>
      <c r="AT430" s="32">
        <f>ROUND(VLOOKUP($B430,'3.ข้อมูลงบทดลองปัจจุบัน'!$A$5:$CL$846,45,0),2)</f>
        <v>0</v>
      </c>
      <c r="AU430" s="32">
        <f>ROUND(VLOOKUP($B430,'3.ข้อมูลงบทดลองปัจจุบัน'!$A$5:$CL$846,46,0),2)</f>
        <v>0</v>
      </c>
      <c r="AV430" s="32">
        <f>ROUND(VLOOKUP($B430,'3.ข้อมูลงบทดลองปัจจุบัน'!$A$5:$CL$846,47,0),2)</f>
        <v>0</v>
      </c>
      <c r="AW430" s="32">
        <f>ROUND(VLOOKUP($B430,'3.ข้อมูลงบทดลองปัจจุบัน'!$A$5:$CL$846,48,0),2)</f>
        <v>0</v>
      </c>
      <c r="AX430" s="32">
        <f>ROUND(VLOOKUP($B430,'3.ข้อมูลงบทดลองปัจจุบัน'!$A$5:$CL$846,49,0),2)</f>
        <v>0</v>
      </c>
      <c r="AY430" s="32">
        <f>ROUND(VLOOKUP($B430,'3.ข้อมูลงบทดลองปัจจุบัน'!$A$5:$CL$846,50,0),2)</f>
        <v>0</v>
      </c>
      <c r="AZ430" s="32">
        <f>ROUND(VLOOKUP($B430,'3.ข้อมูลงบทดลองปัจจุบัน'!$A$5:$CL$846,51,0),2)</f>
        <v>0</v>
      </c>
      <c r="BA430" s="32">
        <f>ROUND(VLOOKUP($B430,'3.ข้อมูลงบทดลองปัจจุบัน'!$A$5:$CL$846,52,0),2)</f>
        <v>0</v>
      </c>
      <c r="BB430" s="32">
        <f>ROUND(VLOOKUP($B430,'3.ข้อมูลงบทดลองปัจจุบัน'!$A$5:$CL$846,53,0),2)</f>
        <v>0</v>
      </c>
      <c r="BC430" s="32">
        <f>ROUND(VLOOKUP($B430,'3.ข้อมูลงบทดลองปัจจุบัน'!$A$5:$CL$846,54,0),2)</f>
        <v>0</v>
      </c>
      <c r="BD430" s="32">
        <f>ROUND(VLOOKUP($B430,'3.ข้อมูลงบทดลองปัจจุบัน'!$A$5:$CL$846,55,0),2)</f>
        <v>0</v>
      </c>
      <c r="BE430" s="32">
        <f>ROUND(VLOOKUP($B430,'3.ข้อมูลงบทดลองปัจจุบัน'!$A$5:$CL$846,56,0),2)</f>
        <v>0</v>
      </c>
      <c r="BF430" s="32">
        <f>ROUND(VLOOKUP($B430,'3.ข้อมูลงบทดลองปัจจุบัน'!$A$5:$CL$846,57,0),2)</f>
        <v>0</v>
      </c>
      <c r="BG430" s="32">
        <f>ROUND(VLOOKUP($B430,'3.ข้อมูลงบทดลองปัจจุบัน'!$A$5:$CL$846,58,0),2)</f>
        <v>0</v>
      </c>
      <c r="BH430" s="32">
        <f>ROUND(VLOOKUP($B430,'3.ข้อมูลงบทดลองปัจจุบัน'!$A$5:$CL$846,59,0),2)</f>
        <v>0</v>
      </c>
      <c r="BI430" s="32">
        <f>ROUND(VLOOKUP($B430,'3.ข้อมูลงบทดลองปัจจุบัน'!$A$5:$CL$846,60,0),2)</f>
        <v>0</v>
      </c>
      <c r="BJ430" s="32">
        <f>ROUND(VLOOKUP($B430,'3.ข้อมูลงบทดลองปัจจุบัน'!$A$5:$CL$846,61,0),2)</f>
        <v>0</v>
      </c>
      <c r="BK430" s="32">
        <f>ROUND(VLOOKUP($B430,'3.ข้อมูลงบทดลองปัจจุบัน'!$A$5:$CL$846,62,0),2)</f>
        <v>0</v>
      </c>
      <c r="BL430" s="32">
        <f>ROUND(VLOOKUP($B430,'3.ข้อมูลงบทดลองปัจจุบัน'!$A$5:$CL$846,63,0),2)</f>
        <v>0</v>
      </c>
      <c r="BM430" s="32">
        <f>ROUND(VLOOKUP($B430,'3.ข้อมูลงบทดลองปัจจุบัน'!$A$5:$CL$846,64,0),2)</f>
        <v>0</v>
      </c>
      <c r="BN430" s="32">
        <f>ROUND(VLOOKUP($B430,'3.ข้อมูลงบทดลองปัจจุบัน'!$A$5:$CL$846,65,0),2)</f>
        <v>0</v>
      </c>
      <c r="BO430" s="32">
        <f>ROUND(VLOOKUP($B430,'3.ข้อมูลงบทดลองปัจจุบัน'!$A$5:$CL$846,66,0),2)</f>
        <v>0</v>
      </c>
      <c r="BP430" s="32">
        <f>ROUND(VLOOKUP($B430,'3.ข้อมูลงบทดลองปัจจุบัน'!$A$5:$CL$846,67,0),2)</f>
        <v>0</v>
      </c>
      <c r="BQ430" s="32">
        <f>ROUND(VLOOKUP($B430,'3.ข้อมูลงบทดลองปัจจุบัน'!$A$5:$CL$846,68,0),2)</f>
        <v>0</v>
      </c>
      <c r="BR430" s="32">
        <f>ROUND(VLOOKUP($B430,'3.ข้อมูลงบทดลองปัจจุบัน'!$A$5:$CL$846,69,0),2)</f>
        <v>0</v>
      </c>
      <c r="BS430" s="32">
        <f>ROUND(VLOOKUP($B430,'3.ข้อมูลงบทดลองปัจจุบัน'!$A$5:$CL$846,70,0),2)</f>
        <v>23471625.989999998</v>
      </c>
      <c r="BT430" s="32">
        <f>ROUND(VLOOKUP($B430,'3.ข้อมูลงบทดลองปัจจุบัน'!$A$5:$CL$846,71,0),2)</f>
        <v>0</v>
      </c>
      <c r="BU430" s="32">
        <f>ROUND(VLOOKUP($B430,'3.ข้อมูลงบทดลองปัจจุบัน'!$A$5:$CL$846,72,0),2)</f>
        <v>0</v>
      </c>
      <c r="BV430" s="32">
        <f>ROUND(VLOOKUP($B430,'3.ข้อมูลงบทดลองปัจจุบัน'!$A$5:$CL$846,73,0),2)</f>
        <v>0</v>
      </c>
      <c r="BW430" s="32">
        <f>ROUND(VLOOKUP($B430,'3.ข้อมูลงบทดลองปัจจุบัน'!$A$5:$CL$846,74,0),2)</f>
        <v>0</v>
      </c>
      <c r="BX430" s="32">
        <f>ROUND(VLOOKUP($B430,'3.ข้อมูลงบทดลองปัจจุบัน'!$A$5:$CL$846,75,0),2)</f>
        <v>0</v>
      </c>
      <c r="BY430" s="32">
        <f>ROUND(VLOOKUP($B430,'3.ข้อมูลงบทดลองปัจจุบัน'!$A$5:$CL$846,76,0),2)</f>
        <v>0</v>
      </c>
      <c r="BZ430" s="32">
        <f>ROUND(VLOOKUP($B430,'3.ข้อมูลงบทดลองปัจจุบัน'!$A$5:$CL$846,77,0),2)</f>
        <v>0</v>
      </c>
      <c r="CA430" s="32">
        <f>ROUND(VLOOKUP($B430,'3.ข้อมูลงบทดลองปัจจุบัน'!$A$5:$CL$846,78,0),2)</f>
        <v>0</v>
      </c>
      <c r="CB430" s="32">
        <f>ROUND(VLOOKUP($B430,'3.ข้อมูลงบทดลองปัจจุบัน'!$A$5:$CL$846,79,0),2)</f>
        <v>0</v>
      </c>
      <c r="CC430" s="32">
        <f>ROUND(VLOOKUP($B430,'3.ข้อมูลงบทดลองปัจจุบัน'!$A$5:$CL$846,80,0),2)</f>
        <v>0</v>
      </c>
      <c r="CD430" s="32">
        <f>ROUND(VLOOKUP($B430,'3.ข้อมูลงบทดลองปัจจุบัน'!$A$5:$CL$846,81,0),2)</f>
        <v>0</v>
      </c>
      <c r="CE430" s="32">
        <f>ROUND(VLOOKUP($B430,'3.ข้อมูลงบทดลองปัจจุบัน'!$A$5:$CL$846,82,0),2)</f>
        <v>0</v>
      </c>
      <c r="CF430" s="32">
        <f>ROUND(VLOOKUP($B430,'3.ข้อมูลงบทดลองปัจจุบัน'!$A$5:$CL$846,83,0),2)</f>
        <v>0</v>
      </c>
      <c r="CG430" s="32">
        <f>ROUND(VLOOKUP($B430,'3.ข้อมูลงบทดลองปัจจุบัน'!$A$5:$CL$846,84,0),2)</f>
        <v>0</v>
      </c>
      <c r="CH430" s="32">
        <f>ROUND(VLOOKUP($B430,'3.ข้อมูลงบทดลองปัจจุบัน'!$A$5:$CL$846,85,0),2)</f>
        <v>0</v>
      </c>
      <c r="CI430" s="32">
        <f>ROUND(VLOOKUP($B430,'3.ข้อมูลงบทดลองปัจจุบัน'!$A$5:$CL$846,86,0),2)</f>
        <v>0</v>
      </c>
      <c r="CJ430" s="32">
        <f>ROUND(VLOOKUP($B430,'3.ข้อมูลงบทดลองปัจจุบัน'!$A$5:$CL$846,87,0),2)</f>
        <v>0</v>
      </c>
      <c r="CK430" s="32">
        <f>ROUND(VLOOKUP($B430,'3.ข้อมูลงบทดลองปัจจุบัน'!$A$5:$CL$846,88,0),2)</f>
        <v>0</v>
      </c>
      <c r="CL430" s="32">
        <f>ROUND(VLOOKUP($B430,'3.ข้อมูลงบทดลองปัจจุบัน'!$A$5:$CL$846,89,0),2)</f>
        <v>0</v>
      </c>
      <c r="CM430" s="32">
        <f>ROUND(VLOOKUP($B430,'3.ข้อมูลงบทดลองปัจจุบัน'!$A$5:$CL$846,90,0),2)</f>
        <v>0</v>
      </c>
    </row>
    <row r="431" spans="1:91" x14ac:dyDescent="0.7">
      <c r="A431" s="118" t="s">
        <v>2332</v>
      </c>
      <c r="B431" s="101" t="s">
        <v>2177</v>
      </c>
      <c r="C431" s="100" t="s">
        <v>1532</v>
      </c>
      <c r="D431" s="32">
        <f>ROUND(VLOOKUP($B431,'3.ข้อมูลงบทดลองปัจจุบัน'!$A$5:$CL$846,3,0),2)</f>
        <v>520000</v>
      </c>
      <c r="E431" s="32">
        <f>ROUND(VLOOKUP($B431,'3.ข้อมูลงบทดลองปัจจุบัน'!$A$5:$CL$846,4,0),2)</f>
        <v>80000</v>
      </c>
      <c r="F431" s="32">
        <f>ROUND(VLOOKUP($B431,'3.ข้อมูลงบทดลองปัจจุบัน'!$A$5:$CL$846,5,0),2)</f>
        <v>0</v>
      </c>
      <c r="G431" s="32">
        <f>ROUND(VLOOKUP($B431,'3.ข้อมูลงบทดลองปัจจุบัน'!$A$5:$CL$846,6,0),2)</f>
        <v>320000</v>
      </c>
      <c r="H431" s="32">
        <f>ROUND(VLOOKUP($B431,'3.ข้อมูลงบทดลองปัจจุบัน'!$A$5:$CL$846,7,0),2)</f>
        <v>240000</v>
      </c>
      <c r="I431" s="32">
        <f>ROUND(VLOOKUP($B431,'3.ข้อมูลงบทดลองปัจจุบัน'!$A$5:$CL$846,8,0),2)</f>
        <v>0</v>
      </c>
      <c r="J431" s="32">
        <f>ROUND(VLOOKUP($B431,'3.ข้อมูลงบทดลองปัจจุบัน'!$A$5:$CL$846,9,0),2)</f>
        <v>209996</v>
      </c>
      <c r="K431" s="32">
        <f>ROUND(VLOOKUP($B431,'3.ข้อมูลงบทดลองปัจจุบัน'!$A$5:$CL$846,10,0),2)</f>
        <v>0</v>
      </c>
      <c r="L431" s="32">
        <f>ROUND(VLOOKUP($B431,'3.ข้อมูลงบทดลองปัจจุบัน'!$A$5:$CL$846,11,0),2)</f>
        <v>80000</v>
      </c>
      <c r="M431" s="32">
        <f>ROUND(VLOOKUP($B431,'3.ข้อมูลงบทดลองปัจจุบัน'!$A$5:$CL$846,12,0),2)</f>
        <v>0</v>
      </c>
      <c r="N431" s="32">
        <f>ROUND(VLOOKUP($B431,'3.ข้อมูลงบทดลองปัจจุบัน'!$A$5:$CL$846,13,0),2)</f>
        <v>0</v>
      </c>
      <c r="O431" s="32">
        <f>ROUND(VLOOKUP($B431,'3.ข้อมูลงบทดลองปัจจุบัน'!$A$5:$CL$846,14,0),2)</f>
        <v>160000</v>
      </c>
      <c r="P431" s="32">
        <f>ROUND(VLOOKUP($B431,'3.ข้อมูลงบทดลองปัจจุบัน'!$A$5:$CL$846,15,0),2)</f>
        <v>1520000</v>
      </c>
      <c r="Q431" s="32">
        <f>ROUND(VLOOKUP($B431,'3.ข้อมูลงบทดลองปัจจุบัน'!$A$5:$CL$846,16,0),2)</f>
        <v>0</v>
      </c>
      <c r="R431" s="32">
        <f>ROUND(VLOOKUP($B431,'3.ข้อมูลงบทดลองปัจจุบัน'!$A$5:$CL$846,17,0),2)</f>
        <v>0</v>
      </c>
      <c r="S431" s="32">
        <f>ROUND(VLOOKUP($B431,'3.ข้อมูลงบทดลองปัจจุบัน'!$A$5:$CL$846,18,0),2)</f>
        <v>0</v>
      </c>
      <c r="T431" s="32">
        <f>ROUND(VLOOKUP($B431,'3.ข้อมูลงบทดลองปัจจุบัน'!$A$5:$CL$846,19,0),2)</f>
        <v>0</v>
      </c>
      <c r="U431" s="32">
        <f>ROUND(VLOOKUP($B431,'3.ข้อมูลงบทดลองปัจจุบัน'!$A$5:$CL$846,20,0),2)</f>
        <v>0</v>
      </c>
      <c r="V431" s="32">
        <f>ROUND(VLOOKUP($B431,'3.ข้อมูลงบทดลองปัจจุบัน'!$A$5:$CL$846,21,0),2)</f>
        <v>0</v>
      </c>
      <c r="W431" s="32">
        <f>ROUND(VLOOKUP($B431,'3.ข้อมูลงบทดลองปัจจุบัน'!$A$5:$CL$846,22,0),2)</f>
        <v>0</v>
      </c>
      <c r="X431" s="32">
        <f>ROUND(VLOOKUP($B431,'3.ข้อมูลงบทดลองปัจจุบัน'!$A$5:$CL$846,23,0),2)</f>
        <v>200000</v>
      </c>
      <c r="Y431" s="32">
        <f>ROUND(VLOOKUP($B431,'3.ข้อมูลงบทดลองปัจจุบัน'!$A$5:$CL$846,24,0),2)</f>
        <v>0</v>
      </c>
      <c r="Z431" s="32">
        <f>ROUND(VLOOKUP($B431,'3.ข้อมูลงบทดลองปัจจุบัน'!$A$5:$CL$846,25,0),2)</f>
        <v>0</v>
      </c>
      <c r="AA431" s="32">
        <f>ROUND(VLOOKUP($B431,'3.ข้อมูลงบทดลองปัจจุบัน'!$A$5:$CL$846,26,0),2)</f>
        <v>1180000</v>
      </c>
      <c r="AB431" s="32">
        <f>ROUND(VLOOKUP($B431,'3.ข้อมูลงบทดลองปัจจุบัน'!$A$5:$CL$846,27,0),2)</f>
        <v>80000</v>
      </c>
      <c r="AC431" s="32">
        <f>ROUND(VLOOKUP($B431,'3.ข้อมูลงบทดลองปัจจุบัน'!$A$5:$CL$846,28,0),2)</f>
        <v>80000</v>
      </c>
      <c r="AD431" s="32">
        <f>ROUND(VLOOKUP($B431,'3.ข้อมูลงบทดลองปัจจุบัน'!$A$5:$CL$846,29,0),2)</f>
        <v>0</v>
      </c>
      <c r="AE431" s="32">
        <f>ROUND(VLOOKUP($B431,'3.ข้อมูลงบทดลองปัจจุบัน'!$A$5:$CL$846,30,0),2)</f>
        <v>120000</v>
      </c>
      <c r="AF431" s="32">
        <f>ROUND(VLOOKUP($B431,'3.ข้อมูลงบทดลองปัจจุบัน'!$A$5:$CL$846,31,0),2)</f>
        <v>160000</v>
      </c>
      <c r="AG431" s="32">
        <f>ROUND(VLOOKUP($B431,'3.ข้อมูลงบทดลองปัจจุบัน'!$A$5:$CL$846,32,0),2)</f>
        <v>520000</v>
      </c>
      <c r="AH431" s="32">
        <f>ROUND(VLOOKUP($B431,'3.ข้อมูลงบทดลองปัจจุบัน'!$A$5:$CL$846,33,0),2)</f>
        <v>1720000</v>
      </c>
      <c r="AI431" s="32">
        <f>ROUND(VLOOKUP($B431,'3.ข้อมูลงบทดลองปัจจุบัน'!$A$5:$CL$846,34,0),2)</f>
        <v>0</v>
      </c>
      <c r="AJ431" s="32">
        <f>ROUND(VLOOKUP($B431,'3.ข้อมูลงบทดลองปัจจุบัน'!$A$5:$CL$846,35,0),2)</f>
        <v>2120000</v>
      </c>
      <c r="AK431" s="32">
        <f>ROUND(VLOOKUP($B431,'3.ข้อมูลงบทดลองปัจจุบัน'!$A$5:$CL$846,36,0),2)</f>
        <v>260000</v>
      </c>
      <c r="AL431" s="32">
        <f>ROUND(VLOOKUP($B431,'3.ข้อมูลงบทดลองปัจจุบัน'!$A$5:$CL$846,37,0),2)</f>
        <v>2480000</v>
      </c>
      <c r="AM431" s="32">
        <f>ROUND(VLOOKUP($B431,'3.ข้อมูลงบทดลองปัจจุบัน'!$A$5:$CL$846,38,0),2)</f>
        <v>40000</v>
      </c>
      <c r="AN431" s="32">
        <f>ROUND(VLOOKUP($B431,'3.ข้อมูลงบทดลองปัจจุบัน'!$A$5:$CL$846,39,0),2)</f>
        <v>40000</v>
      </c>
      <c r="AO431" s="32">
        <f>ROUND(VLOOKUP($B431,'3.ข้อมูลงบทดลองปัจจุบัน'!$A$5:$CL$846,40,0),2)</f>
        <v>0</v>
      </c>
      <c r="AP431" s="32">
        <f>ROUND(VLOOKUP($B431,'3.ข้อมูลงบทดลองปัจจุบัน'!$A$5:$CL$846,41,0),2)</f>
        <v>0</v>
      </c>
      <c r="AQ431" s="32">
        <f>ROUND(VLOOKUP($B431,'3.ข้อมูลงบทดลองปัจจุบัน'!$A$5:$CL$846,42,0),2)</f>
        <v>80000</v>
      </c>
      <c r="AR431" s="32">
        <f>ROUND(VLOOKUP($B431,'3.ข้อมูลงบทดลองปัจจุบัน'!$A$5:$CL$846,43,0),2)</f>
        <v>0</v>
      </c>
      <c r="AS431" s="32">
        <f>ROUND(VLOOKUP($B431,'3.ข้อมูลงบทดลองปัจจุบัน'!$A$5:$CL$846,44,0),2)</f>
        <v>120000</v>
      </c>
      <c r="AT431" s="32">
        <f>ROUND(VLOOKUP($B431,'3.ข้อมูลงบทดลองปัจจุบัน'!$A$5:$CL$846,45,0),2)</f>
        <v>80000</v>
      </c>
      <c r="AU431" s="32">
        <f>ROUND(VLOOKUP($B431,'3.ข้อมูลงบทดลองปัจจุบัน'!$A$5:$CL$846,46,0),2)</f>
        <v>0</v>
      </c>
      <c r="AV431" s="32">
        <f>ROUND(VLOOKUP($B431,'3.ข้อมูลงบทดลองปัจจุบัน'!$A$5:$CL$846,47,0),2)</f>
        <v>0</v>
      </c>
      <c r="AW431" s="32">
        <f>ROUND(VLOOKUP($B431,'3.ข้อมูลงบทดลองปัจจุบัน'!$A$5:$CL$846,48,0),2)</f>
        <v>120000</v>
      </c>
      <c r="AX431" s="32">
        <f>ROUND(VLOOKUP($B431,'3.ข้อมูลงบทดลองปัจจุบัน'!$A$5:$CL$846,49,0),2)</f>
        <v>0</v>
      </c>
      <c r="AY431" s="32">
        <f>ROUND(VLOOKUP($B431,'3.ข้อมูลงบทดลองปัจจุบัน'!$A$5:$CL$846,50,0),2)</f>
        <v>0</v>
      </c>
      <c r="AZ431" s="32">
        <f>ROUND(VLOOKUP($B431,'3.ข้อมูลงบทดลองปัจจุบัน'!$A$5:$CL$846,51,0),2)</f>
        <v>0</v>
      </c>
      <c r="BA431" s="32">
        <f>ROUND(VLOOKUP($B431,'3.ข้อมูลงบทดลองปัจจุบัน'!$A$5:$CL$846,52,0),2)</f>
        <v>0</v>
      </c>
      <c r="BB431" s="32">
        <f>ROUND(VLOOKUP($B431,'3.ข้อมูลงบทดลองปัจจุบัน'!$A$5:$CL$846,53,0),2)</f>
        <v>0</v>
      </c>
      <c r="BC431" s="32">
        <f>ROUND(VLOOKUP($B431,'3.ข้อมูลงบทดลองปัจจุบัน'!$A$5:$CL$846,54,0),2)</f>
        <v>80000</v>
      </c>
      <c r="BD431" s="32">
        <f>ROUND(VLOOKUP($B431,'3.ข้อมูลงบทดลองปัจจุบัน'!$A$5:$CL$846,55,0),2)</f>
        <v>1040000</v>
      </c>
      <c r="BE431" s="32">
        <f>ROUND(VLOOKUP($B431,'3.ข้อมูลงบทดลองปัจจุบัน'!$A$5:$CL$846,56,0),2)</f>
        <v>0</v>
      </c>
      <c r="BF431" s="32">
        <f>ROUND(VLOOKUP($B431,'3.ข้อมูลงบทดลองปัจจุบัน'!$A$5:$CL$846,57,0),2)</f>
        <v>80000</v>
      </c>
      <c r="BG431" s="32">
        <f>ROUND(VLOOKUP($B431,'3.ข้อมูลงบทดลองปัจจุบัน'!$A$5:$CL$846,58,0),2)</f>
        <v>40000</v>
      </c>
      <c r="BH431" s="32">
        <f>ROUND(VLOOKUP($B431,'3.ข้อมูลงบทดลองปัจจุบัน'!$A$5:$CL$846,59,0),2)</f>
        <v>0</v>
      </c>
      <c r="BI431" s="32">
        <f>ROUND(VLOOKUP($B431,'3.ข้อมูลงบทดลองปัจจุบัน'!$A$5:$CL$846,60,0),2)</f>
        <v>80000</v>
      </c>
      <c r="BJ431" s="32">
        <f>ROUND(VLOOKUP($B431,'3.ข้อมูลงบทดลองปัจจุบัน'!$A$5:$CL$846,61,0),2)</f>
        <v>0</v>
      </c>
      <c r="BK431" s="32">
        <f>ROUND(VLOOKUP($B431,'3.ข้อมูลงบทดลองปัจจุบัน'!$A$5:$CL$846,62,0),2)</f>
        <v>0</v>
      </c>
      <c r="BL431" s="32">
        <f>ROUND(VLOOKUP($B431,'3.ข้อมูลงบทดลองปัจจุบัน'!$A$5:$CL$846,63,0),2)</f>
        <v>0</v>
      </c>
      <c r="BM431" s="32">
        <f>ROUND(VLOOKUP($B431,'3.ข้อมูลงบทดลองปัจจุบัน'!$A$5:$CL$846,64,0),2)</f>
        <v>358414.1</v>
      </c>
      <c r="BN431" s="32">
        <f>ROUND(VLOOKUP($B431,'3.ข้อมูลงบทดลองปัจจุบัน'!$A$5:$CL$846,65,0),2)</f>
        <v>240000</v>
      </c>
      <c r="BO431" s="32">
        <f>ROUND(VLOOKUP($B431,'3.ข้อมูลงบทดลองปัจจุบัน'!$A$5:$CL$846,66,0),2)</f>
        <v>160000</v>
      </c>
      <c r="BP431" s="32">
        <f>ROUND(VLOOKUP($B431,'3.ข้อมูลงบทดลองปัจจุบัน'!$A$5:$CL$846,67,0),2)</f>
        <v>240000</v>
      </c>
      <c r="BQ431" s="32">
        <f>ROUND(VLOOKUP($B431,'3.ข้อมูลงบทดลองปัจจุบัน'!$A$5:$CL$846,68,0),2)</f>
        <v>200000</v>
      </c>
      <c r="BR431" s="32">
        <f>ROUND(VLOOKUP($B431,'3.ข้อมูลงบทดลองปัจจุบัน'!$A$5:$CL$846,69,0),2)</f>
        <v>120000</v>
      </c>
      <c r="BS431" s="32">
        <f>ROUND(VLOOKUP($B431,'3.ข้อมูลงบทดลองปัจจุบัน'!$A$5:$CL$846,70,0),2)</f>
        <v>1546750</v>
      </c>
      <c r="BT431" s="32">
        <f>ROUND(VLOOKUP($B431,'3.ข้อมูลงบทดลองปัจจุบัน'!$A$5:$CL$846,71,0),2)</f>
        <v>240000</v>
      </c>
      <c r="BU431" s="32">
        <f>ROUND(VLOOKUP($B431,'3.ข้อมูลงบทดลองปัจจุบัน'!$A$5:$CL$846,72,0),2)</f>
        <v>0</v>
      </c>
      <c r="BV431" s="32">
        <f>ROUND(VLOOKUP($B431,'3.ข้อมูลงบทดลองปัจจุบัน'!$A$5:$CL$846,73,0),2)</f>
        <v>480000</v>
      </c>
      <c r="BW431" s="32">
        <f>ROUND(VLOOKUP($B431,'3.ข้อมูลงบทดลองปัจจุบัน'!$A$5:$CL$846,74,0),2)</f>
        <v>0</v>
      </c>
      <c r="BX431" s="32">
        <f>ROUND(VLOOKUP($B431,'3.ข้อมูลงบทดลองปัจจุบัน'!$A$5:$CL$846,75,0),2)</f>
        <v>0</v>
      </c>
      <c r="BY431" s="32">
        <f>ROUND(VLOOKUP($B431,'3.ข้อมูลงบทดลองปัจจุบัน'!$A$5:$CL$846,76,0),2)</f>
        <v>880000</v>
      </c>
      <c r="BZ431" s="32">
        <f>ROUND(VLOOKUP($B431,'3.ข้อมูลงบทดลองปัจจุบัน'!$A$5:$CL$846,77,0),2)</f>
        <v>0</v>
      </c>
      <c r="CA431" s="32">
        <f>ROUND(VLOOKUP($B431,'3.ข้อมูลงบทดลองปัจจุบัน'!$A$5:$CL$846,78,0),2)</f>
        <v>240000</v>
      </c>
      <c r="CB431" s="32">
        <f>ROUND(VLOOKUP($B431,'3.ข้อมูลงบทดลองปัจจุบัน'!$A$5:$CL$846,79,0),2)</f>
        <v>40000</v>
      </c>
      <c r="CC431" s="32">
        <f>ROUND(VLOOKUP($B431,'3.ข้อมูลงบทดลองปัจจุบัน'!$A$5:$CL$846,80,0),2)</f>
        <v>0</v>
      </c>
      <c r="CD431" s="32">
        <f>ROUND(VLOOKUP($B431,'3.ข้อมูลงบทดลองปัจจุบัน'!$A$5:$CL$846,81,0),2)</f>
        <v>400000</v>
      </c>
      <c r="CE431" s="32">
        <f>ROUND(VLOOKUP($B431,'3.ข้อมูลงบทดลองปัจจุบัน'!$A$5:$CL$846,82,0),2)</f>
        <v>40000</v>
      </c>
      <c r="CF431" s="32">
        <f>ROUND(VLOOKUP($B431,'3.ข้อมูลงบทดลองปัจจุบัน'!$A$5:$CL$846,83,0),2)</f>
        <v>720000</v>
      </c>
      <c r="CG431" s="32">
        <f>ROUND(VLOOKUP($B431,'3.ข้อมูลงบทดลองปัจจุบัน'!$A$5:$CL$846,84,0),2)</f>
        <v>200000</v>
      </c>
      <c r="CH431" s="32">
        <f>ROUND(VLOOKUP($B431,'3.ข้อมูลงบทดลองปัจจุบัน'!$A$5:$CL$846,85,0),2)</f>
        <v>160000</v>
      </c>
      <c r="CI431" s="32">
        <f>ROUND(VLOOKUP($B431,'3.ข้อมูลงบทดลองปัจจุบัน'!$A$5:$CL$846,86,0),2)</f>
        <v>0</v>
      </c>
      <c r="CJ431" s="32">
        <f>ROUND(VLOOKUP($B431,'3.ข้อมูลงบทดลองปัจจุบัน'!$A$5:$CL$846,87,0),2)</f>
        <v>0</v>
      </c>
      <c r="CK431" s="32">
        <f>ROUND(VLOOKUP($B431,'3.ข้อมูลงบทดลองปัจจุบัน'!$A$5:$CL$846,88,0),2)</f>
        <v>0</v>
      </c>
      <c r="CL431" s="32">
        <f>ROUND(VLOOKUP($B431,'3.ข้อมูลงบทดลองปัจจุบัน'!$A$5:$CL$846,89,0),2)</f>
        <v>40000</v>
      </c>
      <c r="CM431" s="32">
        <f>ROUND(VLOOKUP($B431,'3.ข้อมูลงบทดลองปัจจุบัน'!$A$5:$CL$846,90,0),2)</f>
        <v>40000</v>
      </c>
    </row>
    <row r="432" spans="1:91" x14ac:dyDescent="0.7">
      <c r="A432" s="118" t="s">
        <v>2332</v>
      </c>
      <c r="B432" s="101" t="s">
        <v>2178</v>
      </c>
      <c r="C432" s="100" t="s">
        <v>865</v>
      </c>
      <c r="D432" s="32">
        <f>ROUND(VLOOKUP($B432,'3.ข้อมูลงบทดลองปัจจุบัน'!$A$5:$CL$846,3,0),2)</f>
        <v>0</v>
      </c>
      <c r="E432" s="32">
        <f>ROUND(VLOOKUP($B432,'3.ข้อมูลงบทดลองปัจจุบัน'!$A$5:$CL$846,4,0),2)</f>
        <v>0</v>
      </c>
      <c r="F432" s="32">
        <f>ROUND(VLOOKUP($B432,'3.ข้อมูลงบทดลองปัจจุบัน'!$A$5:$CL$846,5,0),2)</f>
        <v>0</v>
      </c>
      <c r="G432" s="32">
        <f>ROUND(VLOOKUP($B432,'3.ข้อมูลงบทดลองปัจจุบัน'!$A$5:$CL$846,6,0),2)</f>
        <v>0</v>
      </c>
      <c r="H432" s="32">
        <f>ROUND(VLOOKUP($B432,'3.ข้อมูลงบทดลองปัจจุบัน'!$A$5:$CL$846,7,0),2)</f>
        <v>0</v>
      </c>
      <c r="I432" s="32">
        <f>ROUND(VLOOKUP($B432,'3.ข้อมูลงบทดลองปัจจุบัน'!$A$5:$CL$846,8,0),2)</f>
        <v>0</v>
      </c>
      <c r="J432" s="32">
        <f>ROUND(VLOOKUP($B432,'3.ข้อมูลงบทดลองปัจจุบัน'!$A$5:$CL$846,9,0),2)</f>
        <v>0</v>
      </c>
      <c r="K432" s="32">
        <f>ROUND(VLOOKUP($B432,'3.ข้อมูลงบทดลองปัจจุบัน'!$A$5:$CL$846,10,0),2)</f>
        <v>0</v>
      </c>
      <c r="L432" s="32">
        <f>ROUND(VLOOKUP($B432,'3.ข้อมูลงบทดลองปัจจุบัน'!$A$5:$CL$846,11,0),2)</f>
        <v>0</v>
      </c>
      <c r="M432" s="32">
        <f>ROUND(VLOOKUP($B432,'3.ข้อมูลงบทดลองปัจจุบัน'!$A$5:$CL$846,12,0),2)</f>
        <v>0</v>
      </c>
      <c r="N432" s="32">
        <f>ROUND(VLOOKUP($B432,'3.ข้อมูลงบทดลองปัจจุบัน'!$A$5:$CL$846,13,0),2)</f>
        <v>0</v>
      </c>
      <c r="O432" s="32">
        <f>ROUND(VLOOKUP($B432,'3.ข้อมูลงบทดลองปัจจุบัน'!$A$5:$CL$846,14,0),2)</f>
        <v>0</v>
      </c>
      <c r="P432" s="32">
        <f>ROUND(VLOOKUP($B432,'3.ข้อมูลงบทดลองปัจจุบัน'!$A$5:$CL$846,15,0),2)</f>
        <v>0</v>
      </c>
      <c r="Q432" s="32">
        <f>ROUND(VLOOKUP($B432,'3.ข้อมูลงบทดลองปัจจุบัน'!$A$5:$CL$846,16,0),2)</f>
        <v>0</v>
      </c>
      <c r="R432" s="32">
        <f>ROUND(VLOOKUP($B432,'3.ข้อมูลงบทดลองปัจจุบัน'!$A$5:$CL$846,17,0),2)</f>
        <v>0</v>
      </c>
      <c r="S432" s="32">
        <f>ROUND(VLOOKUP($B432,'3.ข้อมูลงบทดลองปัจจุบัน'!$A$5:$CL$846,18,0),2)</f>
        <v>0</v>
      </c>
      <c r="T432" s="32">
        <f>ROUND(VLOOKUP($B432,'3.ข้อมูลงบทดลองปัจจุบัน'!$A$5:$CL$846,19,0),2)</f>
        <v>0</v>
      </c>
      <c r="U432" s="32">
        <f>ROUND(VLOOKUP($B432,'3.ข้อมูลงบทดลองปัจจุบัน'!$A$5:$CL$846,20,0),2)</f>
        <v>0</v>
      </c>
      <c r="V432" s="32">
        <f>ROUND(VLOOKUP($B432,'3.ข้อมูลงบทดลองปัจจุบัน'!$A$5:$CL$846,21,0),2)</f>
        <v>0</v>
      </c>
      <c r="W432" s="32">
        <f>ROUND(VLOOKUP($B432,'3.ข้อมูลงบทดลองปัจจุบัน'!$A$5:$CL$846,22,0),2)</f>
        <v>0</v>
      </c>
      <c r="X432" s="32">
        <f>ROUND(VLOOKUP($B432,'3.ข้อมูลงบทดลองปัจจุบัน'!$A$5:$CL$846,23,0),2)</f>
        <v>0</v>
      </c>
      <c r="Y432" s="32">
        <f>ROUND(VLOOKUP($B432,'3.ข้อมูลงบทดลองปัจจุบัน'!$A$5:$CL$846,24,0),2)</f>
        <v>0</v>
      </c>
      <c r="Z432" s="32">
        <f>ROUND(VLOOKUP($B432,'3.ข้อมูลงบทดลองปัจจุบัน'!$A$5:$CL$846,25,0),2)</f>
        <v>0</v>
      </c>
      <c r="AA432" s="32">
        <f>ROUND(VLOOKUP($B432,'3.ข้อมูลงบทดลองปัจจุบัน'!$A$5:$CL$846,26,0),2)</f>
        <v>0</v>
      </c>
      <c r="AB432" s="32">
        <f>ROUND(VLOOKUP($B432,'3.ข้อมูลงบทดลองปัจจุบัน'!$A$5:$CL$846,27,0),2)</f>
        <v>0</v>
      </c>
      <c r="AC432" s="32">
        <f>ROUND(VLOOKUP($B432,'3.ข้อมูลงบทดลองปัจจุบัน'!$A$5:$CL$846,28,0),2)</f>
        <v>0</v>
      </c>
      <c r="AD432" s="32">
        <f>ROUND(VLOOKUP($B432,'3.ข้อมูลงบทดลองปัจจุบัน'!$A$5:$CL$846,29,0),2)</f>
        <v>0</v>
      </c>
      <c r="AE432" s="32">
        <f>ROUND(VLOOKUP($B432,'3.ข้อมูลงบทดลองปัจจุบัน'!$A$5:$CL$846,30,0),2)</f>
        <v>0</v>
      </c>
      <c r="AF432" s="32">
        <f>ROUND(VLOOKUP($B432,'3.ข้อมูลงบทดลองปัจจุบัน'!$A$5:$CL$846,31,0),2)</f>
        <v>0</v>
      </c>
      <c r="AG432" s="32">
        <f>ROUND(VLOOKUP($B432,'3.ข้อมูลงบทดลองปัจจุบัน'!$A$5:$CL$846,32,0),2)</f>
        <v>0</v>
      </c>
      <c r="AH432" s="32">
        <f>ROUND(VLOOKUP($B432,'3.ข้อมูลงบทดลองปัจจุบัน'!$A$5:$CL$846,33,0),2)</f>
        <v>0</v>
      </c>
      <c r="AI432" s="32">
        <f>ROUND(VLOOKUP($B432,'3.ข้อมูลงบทดลองปัจจุบัน'!$A$5:$CL$846,34,0),2)</f>
        <v>0</v>
      </c>
      <c r="AJ432" s="32">
        <f>ROUND(VLOOKUP($B432,'3.ข้อมูลงบทดลองปัจจุบัน'!$A$5:$CL$846,35,0),2)</f>
        <v>0</v>
      </c>
      <c r="AK432" s="32">
        <f>ROUND(VLOOKUP($B432,'3.ข้อมูลงบทดลองปัจจุบัน'!$A$5:$CL$846,36,0),2)</f>
        <v>0</v>
      </c>
      <c r="AL432" s="32">
        <f>ROUND(VLOOKUP($B432,'3.ข้อมูลงบทดลองปัจจุบัน'!$A$5:$CL$846,37,0),2)</f>
        <v>0</v>
      </c>
      <c r="AM432" s="32">
        <f>ROUND(VLOOKUP($B432,'3.ข้อมูลงบทดลองปัจจุบัน'!$A$5:$CL$846,38,0),2)</f>
        <v>0</v>
      </c>
      <c r="AN432" s="32">
        <f>ROUND(VLOOKUP($B432,'3.ข้อมูลงบทดลองปัจจุบัน'!$A$5:$CL$846,39,0),2)</f>
        <v>0</v>
      </c>
      <c r="AO432" s="32">
        <f>ROUND(VLOOKUP($B432,'3.ข้อมูลงบทดลองปัจจุบัน'!$A$5:$CL$846,40,0),2)</f>
        <v>0</v>
      </c>
      <c r="AP432" s="32">
        <f>ROUND(VLOOKUP($B432,'3.ข้อมูลงบทดลองปัจจุบัน'!$A$5:$CL$846,41,0),2)</f>
        <v>0</v>
      </c>
      <c r="AQ432" s="32">
        <f>ROUND(VLOOKUP($B432,'3.ข้อมูลงบทดลองปัจจุบัน'!$A$5:$CL$846,42,0),2)</f>
        <v>0</v>
      </c>
      <c r="AR432" s="32">
        <f>ROUND(VLOOKUP($B432,'3.ข้อมูลงบทดลองปัจจุบัน'!$A$5:$CL$846,43,0),2)</f>
        <v>0</v>
      </c>
      <c r="AS432" s="32">
        <f>ROUND(VLOOKUP($B432,'3.ข้อมูลงบทดลองปัจจุบัน'!$A$5:$CL$846,44,0),2)</f>
        <v>0</v>
      </c>
      <c r="AT432" s="32">
        <f>ROUND(VLOOKUP($B432,'3.ข้อมูลงบทดลองปัจจุบัน'!$A$5:$CL$846,45,0),2)</f>
        <v>0</v>
      </c>
      <c r="AU432" s="32">
        <f>ROUND(VLOOKUP($B432,'3.ข้อมูลงบทดลองปัจจุบัน'!$A$5:$CL$846,46,0),2)</f>
        <v>0</v>
      </c>
      <c r="AV432" s="32">
        <f>ROUND(VLOOKUP($B432,'3.ข้อมูลงบทดลองปัจจุบัน'!$A$5:$CL$846,47,0),2)</f>
        <v>0</v>
      </c>
      <c r="AW432" s="32">
        <f>ROUND(VLOOKUP($B432,'3.ข้อมูลงบทดลองปัจจุบัน'!$A$5:$CL$846,48,0),2)</f>
        <v>0</v>
      </c>
      <c r="AX432" s="32">
        <f>ROUND(VLOOKUP($B432,'3.ข้อมูลงบทดลองปัจจุบัน'!$A$5:$CL$846,49,0),2)</f>
        <v>0</v>
      </c>
      <c r="AY432" s="32">
        <f>ROUND(VLOOKUP($B432,'3.ข้อมูลงบทดลองปัจจุบัน'!$A$5:$CL$846,50,0),2)</f>
        <v>0</v>
      </c>
      <c r="AZ432" s="32">
        <f>ROUND(VLOOKUP($B432,'3.ข้อมูลงบทดลองปัจจุบัน'!$A$5:$CL$846,51,0),2)</f>
        <v>0</v>
      </c>
      <c r="BA432" s="32">
        <f>ROUND(VLOOKUP($B432,'3.ข้อมูลงบทดลองปัจจุบัน'!$A$5:$CL$846,52,0),2)</f>
        <v>0</v>
      </c>
      <c r="BB432" s="32">
        <f>ROUND(VLOOKUP($B432,'3.ข้อมูลงบทดลองปัจจุบัน'!$A$5:$CL$846,53,0),2)</f>
        <v>0</v>
      </c>
      <c r="BC432" s="32">
        <f>ROUND(VLOOKUP($B432,'3.ข้อมูลงบทดลองปัจจุบัน'!$A$5:$CL$846,54,0),2)</f>
        <v>0</v>
      </c>
      <c r="BD432" s="32">
        <f>ROUND(VLOOKUP($B432,'3.ข้อมูลงบทดลองปัจจุบัน'!$A$5:$CL$846,55,0),2)</f>
        <v>0</v>
      </c>
      <c r="BE432" s="32">
        <f>ROUND(VLOOKUP($B432,'3.ข้อมูลงบทดลองปัจจุบัน'!$A$5:$CL$846,56,0),2)</f>
        <v>0</v>
      </c>
      <c r="BF432" s="32">
        <f>ROUND(VLOOKUP($B432,'3.ข้อมูลงบทดลองปัจจุบัน'!$A$5:$CL$846,57,0),2)</f>
        <v>0</v>
      </c>
      <c r="BG432" s="32">
        <f>ROUND(VLOOKUP($B432,'3.ข้อมูลงบทดลองปัจจุบัน'!$A$5:$CL$846,58,0),2)</f>
        <v>0</v>
      </c>
      <c r="BH432" s="32">
        <f>ROUND(VLOOKUP($B432,'3.ข้อมูลงบทดลองปัจจุบัน'!$A$5:$CL$846,59,0),2)</f>
        <v>0</v>
      </c>
      <c r="BI432" s="32">
        <f>ROUND(VLOOKUP($B432,'3.ข้อมูลงบทดลองปัจจุบัน'!$A$5:$CL$846,60,0),2)</f>
        <v>0</v>
      </c>
      <c r="BJ432" s="32">
        <f>ROUND(VLOOKUP($B432,'3.ข้อมูลงบทดลองปัจจุบัน'!$A$5:$CL$846,61,0),2)</f>
        <v>0</v>
      </c>
      <c r="BK432" s="32">
        <f>ROUND(VLOOKUP($B432,'3.ข้อมูลงบทดลองปัจจุบัน'!$A$5:$CL$846,62,0),2)</f>
        <v>0</v>
      </c>
      <c r="BL432" s="32">
        <f>ROUND(VLOOKUP($B432,'3.ข้อมูลงบทดลองปัจจุบัน'!$A$5:$CL$846,63,0),2)</f>
        <v>0</v>
      </c>
      <c r="BM432" s="32">
        <f>ROUND(VLOOKUP($B432,'3.ข้อมูลงบทดลองปัจจุบัน'!$A$5:$CL$846,64,0),2)</f>
        <v>0</v>
      </c>
      <c r="BN432" s="32">
        <f>ROUND(VLOOKUP($B432,'3.ข้อมูลงบทดลองปัจจุบัน'!$A$5:$CL$846,65,0),2)</f>
        <v>0</v>
      </c>
      <c r="BO432" s="32">
        <f>ROUND(VLOOKUP($B432,'3.ข้อมูลงบทดลองปัจจุบัน'!$A$5:$CL$846,66,0),2)</f>
        <v>0</v>
      </c>
      <c r="BP432" s="32">
        <f>ROUND(VLOOKUP($B432,'3.ข้อมูลงบทดลองปัจจุบัน'!$A$5:$CL$846,67,0),2)</f>
        <v>0</v>
      </c>
      <c r="BQ432" s="32">
        <f>ROUND(VLOOKUP($B432,'3.ข้อมูลงบทดลองปัจจุบัน'!$A$5:$CL$846,68,0),2)</f>
        <v>0</v>
      </c>
      <c r="BR432" s="32">
        <f>ROUND(VLOOKUP($B432,'3.ข้อมูลงบทดลองปัจจุบัน'!$A$5:$CL$846,69,0),2)</f>
        <v>0</v>
      </c>
      <c r="BS432" s="32">
        <f>ROUND(VLOOKUP($B432,'3.ข้อมูลงบทดลองปัจจุบัน'!$A$5:$CL$846,70,0),2)</f>
        <v>0</v>
      </c>
      <c r="BT432" s="32">
        <f>ROUND(VLOOKUP($B432,'3.ข้อมูลงบทดลองปัจจุบัน'!$A$5:$CL$846,71,0),2)</f>
        <v>0</v>
      </c>
      <c r="BU432" s="32">
        <f>ROUND(VLOOKUP($B432,'3.ข้อมูลงบทดลองปัจจุบัน'!$A$5:$CL$846,72,0),2)</f>
        <v>0</v>
      </c>
      <c r="BV432" s="32">
        <f>ROUND(VLOOKUP($B432,'3.ข้อมูลงบทดลองปัจจุบัน'!$A$5:$CL$846,73,0),2)</f>
        <v>0</v>
      </c>
      <c r="BW432" s="32">
        <f>ROUND(VLOOKUP($B432,'3.ข้อมูลงบทดลองปัจจุบัน'!$A$5:$CL$846,74,0),2)</f>
        <v>0</v>
      </c>
      <c r="BX432" s="32">
        <f>ROUND(VLOOKUP($B432,'3.ข้อมูลงบทดลองปัจจุบัน'!$A$5:$CL$846,75,0),2)</f>
        <v>0</v>
      </c>
      <c r="BY432" s="32">
        <f>ROUND(VLOOKUP($B432,'3.ข้อมูลงบทดลองปัจจุบัน'!$A$5:$CL$846,76,0),2)</f>
        <v>0</v>
      </c>
      <c r="BZ432" s="32">
        <f>ROUND(VLOOKUP($B432,'3.ข้อมูลงบทดลองปัจจุบัน'!$A$5:$CL$846,77,0),2)</f>
        <v>0</v>
      </c>
      <c r="CA432" s="32">
        <f>ROUND(VLOOKUP($B432,'3.ข้อมูลงบทดลองปัจจุบัน'!$A$5:$CL$846,78,0),2)</f>
        <v>0</v>
      </c>
      <c r="CB432" s="32">
        <f>ROUND(VLOOKUP($B432,'3.ข้อมูลงบทดลองปัจจุบัน'!$A$5:$CL$846,79,0),2)</f>
        <v>0</v>
      </c>
      <c r="CC432" s="32">
        <f>ROUND(VLOOKUP($B432,'3.ข้อมูลงบทดลองปัจจุบัน'!$A$5:$CL$846,80,0),2)</f>
        <v>0</v>
      </c>
      <c r="CD432" s="32">
        <f>ROUND(VLOOKUP($B432,'3.ข้อมูลงบทดลองปัจจุบัน'!$A$5:$CL$846,81,0),2)</f>
        <v>0</v>
      </c>
      <c r="CE432" s="32">
        <f>ROUND(VLOOKUP($B432,'3.ข้อมูลงบทดลองปัจจุบัน'!$A$5:$CL$846,82,0),2)</f>
        <v>0</v>
      </c>
      <c r="CF432" s="32">
        <f>ROUND(VLOOKUP($B432,'3.ข้อมูลงบทดลองปัจจุบัน'!$A$5:$CL$846,83,0),2)</f>
        <v>0</v>
      </c>
      <c r="CG432" s="32">
        <f>ROUND(VLOOKUP($B432,'3.ข้อมูลงบทดลองปัจจุบัน'!$A$5:$CL$846,84,0),2)</f>
        <v>0</v>
      </c>
      <c r="CH432" s="32">
        <f>ROUND(VLOOKUP($B432,'3.ข้อมูลงบทดลองปัจจุบัน'!$A$5:$CL$846,85,0),2)</f>
        <v>0</v>
      </c>
      <c r="CI432" s="32">
        <f>ROUND(VLOOKUP($B432,'3.ข้อมูลงบทดลองปัจจุบัน'!$A$5:$CL$846,86,0),2)</f>
        <v>0</v>
      </c>
      <c r="CJ432" s="32">
        <f>ROUND(VLOOKUP($B432,'3.ข้อมูลงบทดลองปัจจุบัน'!$A$5:$CL$846,87,0),2)</f>
        <v>0</v>
      </c>
      <c r="CK432" s="32">
        <f>ROUND(VLOOKUP($B432,'3.ข้อมูลงบทดลองปัจจุบัน'!$A$5:$CL$846,88,0),2)</f>
        <v>0</v>
      </c>
      <c r="CL432" s="32">
        <f>ROUND(VLOOKUP($B432,'3.ข้อมูลงบทดลองปัจจุบัน'!$A$5:$CL$846,89,0),2)</f>
        <v>0</v>
      </c>
      <c r="CM432" s="32">
        <f>ROUND(VLOOKUP($B432,'3.ข้อมูลงบทดลองปัจจุบัน'!$A$5:$CL$846,90,0),2)</f>
        <v>0</v>
      </c>
    </row>
    <row r="433" spans="1:94" x14ac:dyDescent="0.7">
      <c r="A433" s="118" t="s">
        <v>2332</v>
      </c>
      <c r="B433" s="101" t="s">
        <v>2180</v>
      </c>
      <c r="C433" s="100" t="s">
        <v>867</v>
      </c>
      <c r="D433" s="32">
        <f>ROUND(VLOOKUP($B433,'3.ข้อมูลงบทดลองปัจจุบัน'!$A$5:$CL$846,3,0),2)</f>
        <v>0</v>
      </c>
      <c r="E433" s="32">
        <f>ROUND(VLOOKUP($B433,'3.ข้อมูลงบทดลองปัจจุบัน'!$A$5:$CL$846,4,0),2)</f>
        <v>0</v>
      </c>
      <c r="F433" s="32">
        <f>ROUND(VLOOKUP($B433,'3.ข้อมูลงบทดลองปัจจุบัน'!$A$5:$CL$846,5,0),2)</f>
        <v>0</v>
      </c>
      <c r="G433" s="32">
        <f>ROUND(VLOOKUP($B433,'3.ข้อมูลงบทดลองปัจจุบัน'!$A$5:$CL$846,6,0),2)</f>
        <v>0</v>
      </c>
      <c r="H433" s="32">
        <f>ROUND(VLOOKUP($B433,'3.ข้อมูลงบทดลองปัจจุบัน'!$A$5:$CL$846,7,0),2)</f>
        <v>0</v>
      </c>
      <c r="I433" s="32">
        <f>ROUND(VLOOKUP($B433,'3.ข้อมูลงบทดลองปัจจุบัน'!$A$5:$CL$846,8,0),2)</f>
        <v>0</v>
      </c>
      <c r="J433" s="32">
        <f>ROUND(VLOOKUP($B433,'3.ข้อมูลงบทดลองปัจจุบัน'!$A$5:$CL$846,9,0),2)</f>
        <v>0</v>
      </c>
      <c r="K433" s="32">
        <f>ROUND(VLOOKUP($B433,'3.ข้อมูลงบทดลองปัจจุบัน'!$A$5:$CL$846,10,0),2)</f>
        <v>0</v>
      </c>
      <c r="L433" s="32">
        <f>ROUND(VLOOKUP($B433,'3.ข้อมูลงบทดลองปัจจุบัน'!$A$5:$CL$846,11,0),2)</f>
        <v>0</v>
      </c>
      <c r="M433" s="32">
        <f>ROUND(VLOOKUP($B433,'3.ข้อมูลงบทดลองปัจจุบัน'!$A$5:$CL$846,12,0),2)</f>
        <v>0</v>
      </c>
      <c r="N433" s="32">
        <f>ROUND(VLOOKUP($B433,'3.ข้อมูลงบทดลองปัจจุบัน'!$A$5:$CL$846,13,0),2)</f>
        <v>0</v>
      </c>
      <c r="O433" s="32">
        <f>ROUND(VLOOKUP($B433,'3.ข้อมูลงบทดลองปัจจุบัน'!$A$5:$CL$846,14,0),2)</f>
        <v>0</v>
      </c>
      <c r="P433" s="32">
        <f>ROUND(VLOOKUP($B433,'3.ข้อมูลงบทดลองปัจจุบัน'!$A$5:$CL$846,15,0),2)</f>
        <v>0</v>
      </c>
      <c r="Q433" s="32">
        <f>ROUND(VLOOKUP($B433,'3.ข้อมูลงบทดลองปัจจุบัน'!$A$5:$CL$846,16,0),2)</f>
        <v>0</v>
      </c>
      <c r="R433" s="32">
        <f>ROUND(VLOOKUP($B433,'3.ข้อมูลงบทดลองปัจจุบัน'!$A$5:$CL$846,17,0),2)</f>
        <v>0</v>
      </c>
      <c r="S433" s="32">
        <f>ROUND(VLOOKUP($B433,'3.ข้อมูลงบทดลองปัจจุบัน'!$A$5:$CL$846,18,0),2)</f>
        <v>0</v>
      </c>
      <c r="T433" s="32">
        <f>ROUND(VLOOKUP($B433,'3.ข้อมูลงบทดลองปัจจุบัน'!$A$5:$CL$846,19,0),2)</f>
        <v>0</v>
      </c>
      <c r="U433" s="32">
        <f>ROUND(VLOOKUP($B433,'3.ข้อมูลงบทดลองปัจจุบัน'!$A$5:$CL$846,20,0),2)</f>
        <v>0</v>
      </c>
      <c r="V433" s="32">
        <f>ROUND(VLOOKUP($B433,'3.ข้อมูลงบทดลองปัจจุบัน'!$A$5:$CL$846,21,0),2)</f>
        <v>0</v>
      </c>
      <c r="W433" s="32">
        <f>ROUND(VLOOKUP($B433,'3.ข้อมูลงบทดลองปัจจุบัน'!$A$5:$CL$846,22,0),2)</f>
        <v>0</v>
      </c>
      <c r="X433" s="32">
        <f>ROUND(VLOOKUP($B433,'3.ข้อมูลงบทดลองปัจจุบัน'!$A$5:$CL$846,23,0),2)</f>
        <v>0</v>
      </c>
      <c r="Y433" s="32">
        <f>ROUND(VLOOKUP($B433,'3.ข้อมูลงบทดลองปัจจุบัน'!$A$5:$CL$846,24,0),2)</f>
        <v>0</v>
      </c>
      <c r="Z433" s="32">
        <f>ROUND(VLOOKUP($B433,'3.ข้อมูลงบทดลองปัจจุบัน'!$A$5:$CL$846,25,0),2)</f>
        <v>0</v>
      </c>
      <c r="AA433" s="32">
        <f>ROUND(VLOOKUP($B433,'3.ข้อมูลงบทดลองปัจจุบัน'!$A$5:$CL$846,26,0),2)</f>
        <v>0</v>
      </c>
      <c r="AB433" s="32">
        <f>ROUND(VLOOKUP($B433,'3.ข้อมูลงบทดลองปัจจุบัน'!$A$5:$CL$846,27,0),2)</f>
        <v>0</v>
      </c>
      <c r="AC433" s="32">
        <f>ROUND(VLOOKUP($B433,'3.ข้อมูลงบทดลองปัจจุบัน'!$A$5:$CL$846,28,0),2)</f>
        <v>0</v>
      </c>
      <c r="AD433" s="32">
        <f>ROUND(VLOOKUP($B433,'3.ข้อมูลงบทดลองปัจจุบัน'!$A$5:$CL$846,29,0),2)</f>
        <v>0</v>
      </c>
      <c r="AE433" s="32">
        <f>ROUND(VLOOKUP($B433,'3.ข้อมูลงบทดลองปัจจุบัน'!$A$5:$CL$846,30,0),2)</f>
        <v>0</v>
      </c>
      <c r="AF433" s="32">
        <f>ROUND(VLOOKUP($B433,'3.ข้อมูลงบทดลองปัจจุบัน'!$A$5:$CL$846,31,0),2)</f>
        <v>0</v>
      </c>
      <c r="AG433" s="32">
        <f>ROUND(VLOOKUP($B433,'3.ข้อมูลงบทดลองปัจจุบัน'!$A$5:$CL$846,32,0),2)</f>
        <v>0</v>
      </c>
      <c r="AH433" s="32">
        <f>ROUND(VLOOKUP($B433,'3.ข้อมูลงบทดลองปัจจุบัน'!$A$5:$CL$846,33,0),2)</f>
        <v>0</v>
      </c>
      <c r="AI433" s="32">
        <f>ROUND(VLOOKUP($B433,'3.ข้อมูลงบทดลองปัจจุบัน'!$A$5:$CL$846,34,0),2)</f>
        <v>0</v>
      </c>
      <c r="AJ433" s="32">
        <f>ROUND(VLOOKUP($B433,'3.ข้อมูลงบทดลองปัจจุบัน'!$A$5:$CL$846,35,0),2)</f>
        <v>0</v>
      </c>
      <c r="AK433" s="32">
        <f>ROUND(VLOOKUP($B433,'3.ข้อมูลงบทดลองปัจจุบัน'!$A$5:$CL$846,36,0),2)</f>
        <v>0</v>
      </c>
      <c r="AL433" s="32">
        <f>ROUND(VLOOKUP($B433,'3.ข้อมูลงบทดลองปัจจุบัน'!$A$5:$CL$846,37,0),2)</f>
        <v>0</v>
      </c>
      <c r="AM433" s="32">
        <f>ROUND(VLOOKUP($B433,'3.ข้อมูลงบทดลองปัจจุบัน'!$A$5:$CL$846,38,0),2)</f>
        <v>0</v>
      </c>
      <c r="AN433" s="32">
        <f>ROUND(VLOOKUP($B433,'3.ข้อมูลงบทดลองปัจจุบัน'!$A$5:$CL$846,39,0),2)</f>
        <v>0</v>
      </c>
      <c r="AO433" s="32">
        <f>ROUND(VLOOKUP($B433,'3.ข้อมูลงบทดลองปัจจุบัน'!$A$5:$CL$846,40,0),2)</f>
        <v>0</v>
      </c>
      <c r="AP433" s="32">
        <f>ROUND(VLOOKUP($B433,'3.ข้อมูลงบทดลองปัจจุบัน'!$A$5:$CL$846,41,0),2)</f>
        <v>0</v>
      </c>
      <c r="AQ433" s="32">
        <f>ROUND(VLOOKUP($B433,'3.ข้อมูลงบทดลองปัจจุบัน'!$A$5:$CL$846,42,0),2)</f>
        <v>0</v>
      </c>
      <c r="AR433" s="32">
        <f>ROUND(VLOOKUP($B433,'3.ข้อมูลงบทดลองปัจจุบัน'!$A$5:$CL$846,43,0),2)</f>
        <v>0</v>
      </c>
      <c r="AS433" s="32">
        <f>ROUND(VLOOKUP($B433,'3.ข้อมูลงบทดลองปัจจุบัน'!$A$5:$CL$846,44,0),2)</f>
        <v>2000</v>
      </c>
      <c r="AT433" s="32">
        <f>ROUND(VLOOKUP($B433,'3.ข้อมูลงบทดลองปัจจุบัน'!$A$5:$CL$846,45,0),2)</f>
        <v>0</v>
      </c>
      <c r="AU433" s="32">
        <f>ROUND(VLOOKUP($B433,'3.ข้อมูลงบทดลองปัจจุบัน'!$A$5:$CL$846,46,0),2)</f>
        <v>0</v>
      </c>
      <c r="AV433" s="32">
        <f>ROUND(VLOOKUP($B433,'3.ข้อมูลงบทดลองปัจจุบัน'!$A$5:$CL$846,47,0),2)</f>
        <v>0</v>
      </c>
      <c r="AW433" s="32">
        <f>ROUND(VLOOKUP($B433,'3.ข้อมูลงบทดลองปัจจุบัน'!$A$5:$CL$846,48,0),2)</f>
        <v>0</v>
      </c>
      <c r="AX433" s="32">
        <f>ROUND(VLOOKUP($B433,'3.ข้อมูลงบทดลองปัจจุบัน'!$A$5:$CL$846,49,0),2)</f>
        <v>0</v>
      </c>
      <c r="AY433" s="32">
        <f>ROUND(VLOOKUP($B433,'3.ข้อมูลงบทดลองปัจจุบัน'!$A$5:$CL$846,50,0),2)</f>
        <v>0</v>
      </c>
      <c r="AZ433" s="32">
        <f>ROUND(VLOOKUP($B433,'3.ข้อมูลงบทดลองปัจจุบัน'!$A$5:$CL$846,51,0),2)</f>
        <v>0</v>
      </c>
      <c r="BA433" s="32">
        <f>ROUND(VLOOKUP($B433,'3.ข้อมูลงบทดลองปัจจุบัน'!$A$5:$CL$846,52,0),2)</f>
        <v>0</v>
      </c>
      <c r="BB433" s="32">
        <f>ROUND(VLOOKUP($B433,'3.ข้อมูลงบทดลองปัจจุบัน'!$A$5:$CL$846,53,0),2)</f>
        <v>0</v>
      </c>
      <c r="BC433" s="32">
        <f>ROUND(VLOOKUP($B433,'3.ข้อมูลงบทดลองปัจจุบัน'!$A$5:$CL$846,54,0),2)</f>
        <v>0</v>
      </c>
      <c r="BD433" s="32">
        <f>ROUND(VLOOKUP($B433,'3.ข้อมูลงบทดลองปัจจุบัน'!$A$5:$CL$846,55,0),2)</f>
        <v>0</v>
      </c>
      <c r="BE433" s="32">
        <f>ROUND(VLOOKUP($B433,'3.ข้อมูลงบทดลองปัจจุบัน'!$A$5:$CL$846,56,0),2)</f>
        <v>0</v>
      </c>
      <c r="BF433" s="32">
        <f>ROUND(VLOOKUP($B433,'3.ข้อมูลงบทดลองปัจจุบัน'!$A$5:$CL$846,57,0),2)</f>
        <v>0</v>
      </c>
      <c r="BG433" s="32">
        <f>ROUND(VLOOKUP($B433,'3.ข้อมูลงบทดลองปัจจุบัน'!$A$5:$CL$846,58,0),2)</f>
        <v>0</v>
      </c>
      <c r="BH433" s="32">
        <f>ROUND(VLOOKUP($B433,'3.ข้อมูลงบทดลองปัจจุบัน'!$A$5:$CL$846,59,0),2)</f>
        <v>0</v>
      </c>
      <c r="BI433" s="32">
        <f>ROUND(VLOOKUP($B433,'3.ข้อมูลงบทดลองปัจจุบัน'!$A$5:$CL$846,60,0),2)</f>
        <v>0</v>
      </c>
      <c r="BJ433" s="32">
        <f>ROUND(VLOOKUP($B433,'3.ข้อมูลงบทดลองปัจจุบัน'!$A$5:$CL$846,61,0),2)</f>
        <v>0</v>
      </c>
      <c r="BK433" s="32">
        <f>ROUND(VLOOKUP($B433,'3.ข้อมูลงบทดลองปัจจุบัน'!$A$5:$CL$846,62,0),2)</f>
        <v>0</v>
      </c>
      <c r="BL433" s="32">
        <f>ROUND(VLOOKUP($B433,'3.ข้อมูลงบทดลองปัจจุบัน'!$A$5:$CL$846,63,0),2)</f>
        <v>0</v>
      </c>
      <c r="BM433" s="32">
        <f>ROUND(VLOOKUP($B433,'3.ข้อมูลงบทดลองปัจจุบัน'!$A$5:$CL$846,64,0),2)</f>
        <v>0</v>
      </c>
      <c r="BN433" s="32">
        <f>ROUND(VLOOKUP($B433,'3.ข้อมูลงบทดลองปัจจุบัน'!$A$5:$CL$846,65,0),2)</f>
        <v>0</v>
      </c>
      <c r="BO433" s="32">
        <f>ROUND(VLOOKUP($B433,'3.ข้อมูลงบทดลองปัจจุบัน'!$A$5:$CL$846,66,0),2)</f>
        <v>0</v>
      </c>
      <c r="BP433" s="32">
        <f>ROUND(VLOOKUP($B433,'3.ข้อมูลงบทดลองปัจจุบัน'!$A$5:$CL$846,67,0),2)</f>
        <v>0</v>
      </c>
      <c r="BQ433" s="32">
        <f>ROUND(VLOOKUP($B433,'3.ข้อมูลงบทดลองปัจจุบัน'!$A$5:$CL$846,68,0),2)</f>
        <v>0</v>
      </c>
      <c r="BR433" s="32">
        <f>ROUND(VLOOKUP($B433,'3.ข้อมูลงบทดลองปัจจุบัน'!$A$5:$CL$846,69,0),2)</f>
        <v>0</v>
      </c>
      <c r="BS433" s="32">
        <f>ROUND(VLOOKUP($B433,'3.ข้อมูลงบทดลองปัจจุบัน'!$A$5:$CL$846,70,0),2)</f>
        <v>0</v>
      </c>
      <c r="BT433" s="32">
        <f>ROUND(VLOOKUP($B433,'3.ข้อมูลงบทดลองปัจจุบัน'!$A$5:$CL$846,71,0),2)</f>
        <v>0</v>
      </c>
      <c r="BU433" s="32">
        <f>ROUND(VLOOKUP($B433,'3.ข้อมูลงบทดลองปัจจุบัน'!$A$5:$CL$846,72,0),2)</f>
        <v>0</v>
      </c>
      <c r="BV433" s="32">
        <f>ROUND(VLOOKUP($B433,'3.ข้อมูลงบทดลองปัจจุบัน'!$A$5:$CL$846,73,0),2)</f>
        <v>0</v>
      </c>
      <c r="BW433" s="32">
        <f>ROUND(VLOOKUP($B433,'3.ข้อมูลงบทดลองปัจจุบัน'!$A$5:$CL$846,74,0),2)</f>
        <v>0</v>
      </c>
      <c r="BX433" s="32">
        <f>ROUND(VLOOKUP($B433,'3.ข้อมูลงบทดลองปัจจุบัน'!$A$5:$CL$846,75,0),2)</f>
        <v>0</v>
      </c>
      <c r="BY433" s="32">
        <f>ROUND(VLOOKUP($B433,'3.ข้อมูลงบทดลองปัจจุบัน'!$A$5:$CL$846,76,0),2)</f>
        <v>0</v>
      </c>
      <c r="BZ433" s="32">
        <f>ROUND(VLOOKUP($B433,'3.ข้อมูลงบทดลองปัจจุบัน'!$A$5:$CL$846,77,0),2)</f>
        <v>0</v>
      </c>
      <c r="CA433" s="32">
        <f>ROUND(VLOOKUP($B433,'3.ข้อมูลงบทดลองปัจจุบัน'!$A$5:$CL$846,78,0),2)</f>
        <v>0</v>
      </c>
      <c r="CB433" s="32">
        <f>ROUND(VLOOKUP($B433,'3.ข้อมูลงบทดลองปัจจุบัน'!$A$5:$CL$846,79,0),2)</f>
        <v>0</v>
      </c>
      <c r="CC433" s="32">
        <f>ROUND(VLOOKUP($B433,'3.ข้อมูลงบทดลองปัจจุบัน'!$A$5:$CL$846,80,0),2)</f>
        <v>0</v>
      </c>
      <c r="CD433" s="32">
        <f>ROUND(VLOOKUP($B433,'3.ข้อมูลงบทดลองปัจจุบัน'!$A$5:$CL$846,81,0),2)</f>
        <v>0</v>
      </c>
      <c r="CE433" s="32">
        <f>ROUND(VLOOKUP($B433,'3.ข้อมูลงบทดลองปัจจุบัน'!$A$5:$CL$846,82,0),2)</f>
        <v>0</v>
      </c>
      <c r="CF433" s="32">
        <f>ROUND(VLOOKUP($B433,'3.ข้อมูลงบทดลองปัจจุบัน'!$A$5:$CL$846,83,0),2)</f>
        <v>0</v>
      </c>
      <c r="CG433" s="32">
        <f>ROUND(VLOOKUP($B433,'3.ข้อมูลงบทดลองปัจจุบัน'!$A$5:$CL$846,84,0),2)</f>
        <v>0</v>
      </c>
      <c r="CH433" s="32">
        <f>ROUND(VLOOKUP($B433,'3.ข้อมูลงบทดลองปัจจุบัน'!$A$5:$CL$846,85,0),2)</f>
        <v>0</v>
      </c>
      <c r="CI433" s="32">
        <f>ROUND(VLOOKUP($B433,'3.ข้อมูลงบทดลองปัจจุบัน'!$A$5:$CL$846,86,0),2)</f>
        <v>0</v>
      </c>
      <c r="CJ433" s="32">
        <f>ROUND(VLOOKUP($B433,'3.ข้อมูลงบทดลองปัจจุบัน'!$A$5:$CL$846,87,0),2)</f>
        <v>0</v>
      </c>
      <c r="CK433" s="32">
        <f>ROUND(VLOOKUP($B433,'3.ข้อมูลงบทดลองปัจจุบัน'!$A$5:$CL$846,88,0),2)</f>
        <v>0</v>
      </c>
      <c r="CL433" s="32">
        <f>ROUND(VLOOKUP($B433,'3.ข้อมูลงบทดลองปัจจุบัน'!$A$5:$CL$846,89,0),2)</f>
        <v>0</v>
      </c>
      <c r="CM433" s="32">
        <f>ROUND(VLOOKUP($B433,'3.ข้อมูลงบทดลองปัจจุบัน'!$A$5:$CL$846,90,0),2)</f>
        <v>0</v>
      </c>
    </row>
    <row r="434" spans="1:94" x14ac:dyDescent="0.7">
      <c r="A434" s="118" t="s">
        <v>2332</v>
      </c>
      <c r="B434" s="101" t="s">
        <v>2181</v>
      </c>
      <c r="C434" s="100" t="s">
        <v>868</v>
      </c>
      <c r="D434" s="32">
        <f>ROUND(VLOOKUP($B434,'3.ข้อมูลงบทดลองปัจจุบัน'!$A$5:$CL$846,3,0),2)</f>
        <v>0</v>
      </c>
      <c r="E434" s="32">
        <f>ROUND(VLOOKUP($B434,'3.ข้อมูลงบทดลองปัจจุบัน'!$A$5:$CL$846,4,0),2)</f>
        <v>0</v>
      </c>
      <c r="F434" s="32">
        <f>ROUND(VLOOKUP($B434,'3.ข้อมูลงบทดลองปัจจุบัน'!$A$5:$CL$846,5,0),2)</f>
        <v>0</v>
      </c>
      <c r="G434" s="32">
        <f>ROUND(VLOOKUP($B434,'3.ข้อมูลงบทดลองปัจจุบัน'!$A$5:$CL$846,6,0),2)</f>
        <v>0</v>
      </c>
      <c r="H434" s="32">
        <f>ROUND(VLOOKUP($B434,'3.ข้อมูลงบทดลองปัจจุบัน'!$A$5:$CL$846,7,0),2)</f>
        <v>0</v>
      </c>
      <c r="I434" s="32">
        <f>ROUND(VLOOKUP($B434,'3.ข้อมูลงบทดลองปัจจุบัน'!$A$5:$CL$846,8,0),2)</f>
        <v>0</v>
      </c>
      <c r="J434" s="32">
        <f>ROUND(VLOOKUP($B434,'3.ข้อมูลงบทดลองปัจจุบัน'!$A$5:$CL$846,9,0),2)</f>
        <v>0</v>
      </c>
      <c r="K434" s="32">
        <f>ROUND(VLOOKUP($B434,'3.ข้อมูลงบทดลองปัจจุบัน'!$A$5:$CL$846,10,0),2)</f>
        <v>0</v>
      </c>
      <c r="L434" s="32">
        <f>ROUND(VLOOKUP($B434,'3.ข้อมูลงบทดลองปัจจุบัน'!$A$5:$CL$846,11,0),2)</f>
        <v>0</v>
      </c>
      <c r="M434" s="32">
        <f>ROUND(VLOOKUP($B434,'3.ข้อมูลงบทดลองปัจจุบัน'!$A$5:$CL$846,12,0),2)</f>
        <v>0</v>
      </c>
      <c r="N434" s="32">
        <f>ROUND(VLOOKUP($B434,'3.ข้อมูลงบทดลองปัจจุบัน'!$A$5:$CL$846,13,0),2)</f>
        <v>0</v>
      </c>
      <c r="O434" s="32">
        <f>ROUND(VLOOKUP($B434,'3.ข้อมูลงบทดลองปัจจุบัน'!$A$5:$CL$846,14,0),2)</f>
        <v>0</v>
      </c>
      <c r="P434" s="32">
        <f>ROUND(VLOOKUP($B434,'3.ข้อมูลงบทดลองปัจจุบัน'!$A$5:$CL$846,15,0),2)</f>
        <v>756741.3</v>
      </c>
      <c r="Q434" s="32">
        <f>ROUND(VLOOKUP($B434,'3.ข้อมูลงบทดลองปัจจุบัน'!$A$5:$CL$846,16,0),2)</f>
        <v>0</v>
      </c>
      <c r="R434" s="32">
        <f>ROUND(VLOOKUP($B434,'3.ข้อมูลงบทดลองปัจจุบัน'!$A$5:$CL$846,17,0),2)</f>
        <v>887991.36</v>
      </c>
      <c r="S434" s="32">
        <f>ROUND(VLOOKUP($B434,'3.ข้อมูลงบทดลองปัจจุบัน'!$A$5:$CL$846,18,0),2)</f>
        <v>708945.76</v>
      </c>
      <c r="T434" s="32">
        <f>ROUND(VLOOKUP($B434,'3.ข้อมูลงบทดลองปัจจุบัน'!$A$5:$CL$846,19,0),2)</f>
        <v>0</v>
      </c>
      <c r="U434" s="32">
        <f>ROUND(VLOOKUP($B434,'3.ข้อมูลงบทดลองปัจจุบัน'!$A$5:$CL$846,20,0),2)</f>
        <v>348720.41</v>
      </c>
      <c r="V434" s="32">
        <f>ROUND(VLOOKUP($B434,'3.ข้อมูลงบทดลองปัจจุบัน'!$A$5:$CL$846,21,0),2)</f>
        <v>0</v>
      </c>
      <c r="W434" s="32">
        <f>ROUND(VLOOKUP($B434,'3.ข้อมูลงบทดลองปัจจุบัน'!$A$5:$CL$846,22,0),2)</f>
        <v>0</v>
      </c>
      <c r="X434" s="32">
        <f>ROUND(VLOOKUP($B434,'3.ข้อมูลงบทดลองปัจจุบัน'!$A$5:$CL$846,23,0),2)</f>
        <v>0</v>
      </c>
      <c r="Y434" s="32">
        <f>ROUND(VLOOKUP($B434,'3.ข้อมูลงบทดลองปัจจุบัน'!$A$5:$CL$846,24,0),2)</f>
        <v>0</v>
      </c>
      <c r="Z434" s="32">
        <f>ROUND(VLOOKUP($B434,'3.ข้อมูลงบทดลองปัจจุบัน'!$A$5:$CL$846,25,0),2)</f>
        <v>0</v>
      </c>
      <c r="AA434" s="32">
        <f>ROUND(VLOOKUP($B434,'3.ข้อมูลงบทดลองปัจจุบัน'!$A$5:$CL$846,26,0),2)</f>
        <v>0</v>
      </c>
      <c r="AB434" s="32">
        <f>ROUND(VLOOKUP($B434,'3.ข้อมูลงบทดลองปัจจุบัน'!$A$5:$CL$846,27,0),2)</f>
        <v>0</v>
      </c>
      <c r="AC434" s="32">
        <f>ROUND(VLOOKUP($B434,'3.ข้อมูลงบทดลองปัจจุบัน'!$A$5:$CL$846,28,0),2)</f>
        <v>0</v>
      </c>
      <c r="AD434" s="32">
        <f>ROUND(VLOOKUP($B434,'3.ข้อมูลงบทดลองปัจจุบัน'!$A$5:$CL$846,29,0),2)</f>
        <v>0</v>
      </c>
      <c r="AE434" s="32">
        <f>ROUND(VLOOKUP($B434,'3.ข้อมูลงบทดลองปัจจุบัน'!$A$5:$CL$846,30,0),2)</f>
        <v>0</v>
      </c>
      <c r="AF434" s="32">
        <f>ROUND(VLOOKUP($B434,'3.ข้อมูลงบทดลองปัจจุบัน'!$A$5:$CL$846,31,0),2)</f>
        <v>0</v>
      </c>
      <c r="AG434" s="32">
        <f>ROUND(VLOOKUP($B434,'3.ข้อมูลงบทดลองปัจจุบัน'!$A$5:$CL$846,32,0),2)</f>
        <v>0</v>
      </c>
      <c r="AH434" s="32">
        <f>ROUND(VLOOKUP($B434,'3.ข้อมูลงบทดลองปัจจุบัน'!$A$5:$CL$846,33,0),2)</f>
        <v>0</v>
      </c>
      <c r="AI434" s="32">
        <f>ROUND(VLOOKUP($B434,'3.ข้อมูลงบทดลองปัจจุบัน'!$A$5:$CL$846,34,0),2)</f>
        <v>0</v>
      </c>
      <c r="AJ434" s="32">
        <f>ROUND(VLOOKUP($B434,'3.ข้อมูลงบทดลองปัจจุบัน'!$A$5:$CL$846,35,0),2)</f>
        <v>0</v>
      </c>
      <c r="AK434" s="32">
        <f>ROUND(VLOOKUP($B434,'3.ข้อมูลงบทดลองปัจจุบัน'!$A$5:$CL$846,36,0),2)</f>
        <v>0</v>
      </c>
      <c r="AL434" s="32">
        <f>ROUND(VLOOKUP($B434,'3.ข้อมูลงบทดลองปัจจุบัน'!$A$5:$CL$846,37,0),2)</f>
        <v>1588899.49</v>
      </c>
      <c r="AM434" s="32">
        <f>ROUND(VLOOKUP($B434,'3.ข้อมูลงบทดลองปัจจุบัน'!$A$5:$CL$846,38,0),2)</f>
        <v>0</v>
      </c>
      <c r="AN434" s="32">
        <f>ROUND(VLOOKUP($B434,'3.ข้อมูลงบทดลองปัจจุบัน'!$A$5:$CL$846,39,0),2)</f>
        <v>0</v>
      </c>
      <c r="AO434" s="32">
        <f>ROUND(VLOOKUP($B434,'3.ข้อมูลงบทดลองปัจจุบัน'!$A$5:$CL$846,40,0),2)</f>
        <v>0</v>
      </c>
      <c r="AP434" s="32">
        <f>ROUND(VLOOKUP($B434,'3.ข้อมูลงบทดลองปัจจุบัน'!$A$5:$CL$846,41,0),2)</f>
        <v>0</v>
      </c>
      <c r="AQ434" s="32">
        <f>ROUND(VLOOKUP($B434,'3.ข้อมูลงบทดลองปัจจุบัน'!$A$5:$CL$846,42,0),2)</f>
        <v>0</v>
      </c>
      <c r="AR434" s="32">
        <f>ROUND(VLOOKUP($B434,'3.ข้อมูลงบทดลองปัจจุบัน'!$A$5:$CL$846,43,0),2)</f>
        <v>0</v>
      </c>
      <c r="AS434" s="32">
        <f>ROUND(VLOOKUP($B434,'3.ข้อมูลงบทดลองปัจจุบัน'!$A$5:$CL$846,44,0),2)</f>
        <v>0</v>
      </c>
      <c r="AT434" s="32">
        <f>ROUND(VLOOKUP($B434,'3.ข้อมูลงบทดลองปัจจุบัน'!$A$5:$CL$846,45,0),2)</f>
        <v>0</v>
      </c>
      <c r="AU434" s="32">
        <f>ROUND(VLOOKUP($B434,'3.ข้อมูลงบทดลองปัจจุบัน'!$A$5:$CL$846,46,0),2)</f>
        <v>0</v>
      </c>
      <c r="AV434" s="32">
        <f>ROUND(VLOOKUP($B434,'3.ข้อมูลงบทดลองปัจจุบัน'!$A$5:$CL$846,47,0),2)</f>
        <v>0</v>
      </c>
      <c r="AW434" s="32">
        <f>ROUND(VLOOKUP($B434,'3.ข้อมูลงบทดลองปัจจุบัน'!$A$5:$CL$846,48,0),2)</f>
        <v>0</v>
      </c>
      <c r="AX434" s="32">
        <f>ROUND(VLOOKUP($B434,'3.ข้อมูลงบทดลองปัจจุบัน'!$A$5:$CL$846,49,0),2)</f>
        <v>0</v>
      </c>
      <c r="AY434" s="32">
        <f>ROUND(VLOOKUP($B434,'3.ข้อมูลงบทดลองปัจจุบัน'!$A$5:$CL$846,50,0),2)</f>
        <v>0</v>
      </c>
      <c r="AZ434" s="32">
        <f>ROUND(VLOOKUP($B434,'3.ข้อมูลงบทดลองปัจจุบัน'!$A$5:$CL$846,51,0),2)</f>
        <v>0</v>
      </c>
      <c r="BA434" s="32">
        <f>ROUND(VLOOKUP($B434,'3.ข้อมูลงบทดลองปัจจุบัน'!$A$5:$CL$846,52,0),2)</f>
        <v>0</v>
      </c>
      <c r="BB434" s="32">
        <f>ROUND(VLOOKUP($B434,'3.ข้อมูลงบทดลองปัจจุบัน'!$A$5:$CL$846,53,0),2)</f>
        <v>0</v>
      </c>
      <c r="BC434" s="32">
        <f>ROUND(VLOOKUP($B434,'3.ข้อมูลงบทดลองปัจจุบัน'!$A$5:$CL$846,54,0),2)</f>
        <v>0</v>
      </c>
      <c r="BD434" s="32">
        <f>ROUND(VLOOKUP($B434,'3.ข้อมูลงบทดลองปัจจุบัน'!$A$5:$CL$846,55,0),2)</f>
        <v>0</v>
      </c>
      <c r="BE434" s="32">
        <f>ROUND(VLOOKUP($B434,'3.ข้อมูลงบทดลองปัจจุบัน'!$A$5:$CL$846,56,0),2)</f>
        <v>0</v>
      </c>
      <c r="BF434" s="32">
        <f>ROUND(VLOOKUP($B434,'3.ข้อมูลงบทดลองปัจจุบัน'!$A$5:$CL$846,57,0),2)</f>
        <v>0</v>
      </c>
      <c r="BG434" s="32">
        <f>ROUND(VLOOKUP($B434,'3.ข้อมูลงบทดลองปัจจุบัน'!$A$5:$CL$846,58,0),2)</f>
        <v>0</v>
      </c>
      <c r="BH434" s="32">
        <f>ROUND(VLOOKUP($B434,'3.ข้อมูลงบทดลองปัจจุบัน'!$A$5:$CL$846,59,0),2)</f>
        <v>0</v>
      </c>
      <c r="BI434" s="32">
        <f>ROUND(VLOOKUP($B434,'3.ข้อมูลงบทดลองปัจจุบัน'!$A$5:$CL$846,60,0),2)</f>
        <v>0</v>
      </c>
      <c r="BJ434" s="32">
        <f>ROUND(VLOOKUP($B434,'3.ข้อมูลงบทดลองปัจจุบัน'!$A$5:$CL$846,61,0),2)</f>
        <v>0</v>
      </c>
      <c r="BK434" s="32">
        <f>ROUND(VLOOKUP($B434,'3.ข้อมูลงบทดลองปัจจุบัน'!$A$5:$CL$846,62,0),2)</f>
        <v>0</v>
      </c>
      <c r="BL434" s="32">
        <f>ROUND(VLOOKUP($B434,'3.ข้อมูลงบทดลองปัจจุบัน'!$A$5:$CL$846,63,0),2)</f>
        <v>0</v>
      </c>
      <c r="BM434" s="32">
        <f>ROUND(VLOOKUP($B434,'3.ข้อมูลงบทดลองปัจจุบัน'!$A$5:$CL$846,64,0),2)</f>
        <v>0</v>
      </c>
      <c r="BN434" s="32">
        <f>ROUND(VLOOKUP($B434,'3.ข้อมูลงบทดลองปัจจุบัน'!$A$5:$CL$846,65,0),2)</f>
        <v>0</v>
      </c>
      <c r="BO434" s="32">
        <f>ROUND(VLOOKUP($B434,'3.ข้อมูลงบทดลองปัจจุบัน'!$A$5:$CL$846,66,0),2)</f>
        <v>0</v>
      </c>
      <c r="BP434" s="32">
        <f>ROUND(VLOOKUP($B434,'3.ข้อมูลงบทดลองปัจจุบัน'!$A$5:$CL$846,67,0),2)</f>
        <v>0</v>
      </c>
      <c r="BQ434" s="32">
        <f>ROUND(VLOOKUP($B434,'3.ข้อมูลงบทดลองปัจจุบัน'!$A$5:$CL$846,68,0),2)</f>
        <v>0</v>
      </c>
      <c r="BR434" s="32">
        <f>ROUND(VLOOKUP($B434,'3.ข้อมูลงบทดลองปัจจุบัน'!$A$5:$CL$846,69,0),2)</f>
        <v>0</v>
      </c>
      <c r="BS434" s="32">
        <f>ROUND(VLOOKUP($B434,'3.ข้อมูลงบทดลองปัจจุบัน'!$A$5:$CL$846,70,0),2)</f>
        <v>97000</v>
      </c>
      <c r="BT434" s="32">
        <f>ROUND(VLOOKUP($B434,'3.ข้อมูลงบทดลองปัจจุบัน'!$A$5:$CL$846,71,0),2)</f>
        <v>576278.46</v>
      </c>
      <c r="BU434" s="32">
        <f>ROUND(VLOOKUP($B434,'3.ข้อมูลงบทดลองปัจจุบัน'!$A$5:$CL$846,72,0),2)</f>
        <v>0</v>
      </c>
      <c r="BV434" s="32">
        <f>ROUND(VLOOKUP($B434,'3.ข้อมูลงบทดลองปัจจุบัน'!$A$5:$CL$846,73,0),2)</f>
        <v>3354609</v>
      </c>
      <c r="BW434" s="32">
        <f>ROUND(VLOOKUP($B434,'3.ข้อมูลงบทดลองปัจจุบัน'!$A$5:$CL$846,74,0),2)</f>
        <v>0</v>
      </c>
      <c r="BX434" s="32">
        <f>ROUND(VLOOKUP($B434,'3.ข้อมูลงบทดลองปัจจุบัน'!$A$5:$CL$846,75,0),2)</f>
        <v>0</v>
      </c>
      <c r="BY434" s="32">
        <f>ROUND(VLOOKUP($B434,'3.ข้อมูลงบทดลองปัจจุบัน'!$A$5:$CL$846,76,0),2)</f>
        <v>0</v>
      </c>
      <c r="BZ434" s="32">
        <f>ROUND(VLOOKUP($B434,'3.ข้อมูลงบทดลองปัจจุบัน'!$A$5:$CL$846,77,0),2)</f>
        <v>0</v>
      </c>
      <c r="CA434" s="32">
        <f>ROUND(VLOOKUP($B434,'3.ข้อมูลงบทดลองปัจจุบัน'!$A$5:$CL$846,78,0),2)</f>
        <v>1508810.71</v>
      </c>
      <c r="CB434" s="32">
        <f>ROUND(VLOOKUP($B434,'3.ข้อมูลงบทดลองปัจจุบัน'!$A$5:$CL$846,79,0),2)</f>
        <v>306309.95</v>
      </c>
      <c r="CC434" s="32">
        <f>ROUND(VLOOKUP($B434,'3.ข้อมูลงบทดลองปัจจุบัน'!$A$5:$CL$846,80,0),2)</f>
        <v>0</v>
      </c>
      <c r="CD434" s="32">
        <f>ROUND(VLOOKUP($B434,'3.ข้อมูลงบทดลองปัจจุบัน'!$A$5:$CL$846,81,0),2)</f>
        <v>1558805.23</v>
      </c>
      <c r="CE434" s="32">
        <f>ROUND(VLOOKUP($B434,'3.ข้อมูลงบทดลองปัจจุบัน'!$A$5:$CL$846,82,0),2)</f>
        <v>0</v>
      </c>
      <c r="CF434" s="32">
        <f>ROUND(VLOOKUP($B434,'3.ข้อมูลงบทดลองปัจจุบัน'!$A$5:$CL$846,83,0),2)</f>
        <v>0</v>
      </c>
      <c r="CG434" s="32">
        <f>ROUND(VLOOKUP($B434,'3.ข้อมูลงบทดลองปัจจุบัน'!$A$5:$CL$846,84,0),2)</f>
        <v>0</v>
      </c>
      <c r="CH434" s="32">
        <f>ROUND(VLOOKUP($B434,'3.ข้อมูลงบทดลองปัจจุบัน'!$A$5:$CL$846,85,0),2)</f>
        <v>0</v>
      </c>
      <c r="CI434" s="32">
        <f>ROUND(VLOOKUP($B434,'3.ข้อมูลงบทดลองปัจจุบัน'!$A$5:$CL$846,86,0),2)</f>
        <v>78479.149999999994</v>
      </c>
      <c r="CJ434" s="32">
        <f>ROUND(VLOOKUP($B434,'3.ข้อมูลงบทดลองปัจจุบัน'!$A$5:$CL$846,87,0),2)</f>
        <v>0</v>
      </c>
      <c r="CK434" s="32">
        <f>ROUND(VLOOKUP($B434,'3.ข้อมูลงบทดลองปัจจุบัน'!$A$5:$CL$846,88,0),2)</f>
        <v>0</v>
      </c>
      <c r="CL434" s="32">
        <f>ROUND(VLOOKUP($B434,'3.ข้อมูลงบทดลองปัจจุบัน'!$A$5:$CL$846,89,0),2)</f>
        <v>0</v>
      </c>
      <c r="CM434" s="32">
        <f>ROUND(VLOOKUP($B434,'3.ข้อมูลงบทดลองปัจจุบัน'!$A$5:$CL$846,90,0),2)</f>
        <v>0</v>
      </c>
    </row>
    <row r="435" spans="1:94" x14ac:dyDescent="0.7">
      <c r="A435" s="118" t="s">
        <v>2332</v>
      </c>
      <c r="B435" s="101" t="s">
        <v>2182</v>
      </c>
      <c r="C435" s="100" t="s">
        <v>869</v>
      </c>
      <c r="D435" s="32">
        <f>ROUND(VLOOKUP($B435,'3.ข้อมูลงบทดลองปัจจุบัน'!$A$5:$CL$846,3,0),2)</f>
        <v>0</v>
      </c>
      <c r="E435" s="32">
        <f>ROUND(VLOOKUP($B435,'3.ข้อมูลงบทดลองปัจจุบัน'!$A$5:$CL$846,4,0),2)</f>
        <v>0</v>
      </c>
      <c r="F435" s="32">
        <f>ROUND(VLOOKUP($B435,'3.ข้อมูลงบทดลองปัจจุบัน'!$A$5:$CL$846,5,0),2)</f>
        <v>0</v>
      </c>
      <c r="G435" s="32">
        <f>ROUND(VLOOKUP($B435,'3.ข้อมูลงบทดลองปัจจุบัน'!$A$5:$CL$846,6,0),2)</f>
        <v>0</v>
      </c>
      <c r="H435" s="32">
        <f>ROUND(VLOOKUP($B435,'3.ข้อมูลงบทดลองปัจจุบัน'!$A$5:$CL$846,7,0),2)</f>
        <v>0</v>
      </c>
      <c r="I435" s="32">
        <f>ROUND(VLOOKUP($B435,'3.ข้อมูลงบทดลองปัจจุบัน'!$A$5:$CL$846,8,0),2)</f>
        <v>0</v>
      </c>
      <c r="J435" s="32">
        <f>ROUND(VLOOKUP($B435,'3.ข้อมูลงบทดลองปัจจุบัน'!$A$5:$CL$846,9,0),2)</f>
        <v>0</v>
      </c>
      <c r="K435" s="32">
        <f>ROUND(VLOOKUP($B435,'3.ข้อมูลงบทดลองปัจจุบัน'!$A$5:$CL$846,10,0),2)</f>
        <v>0</v>
      </c>
      <c r="L435" s="32">
        <f>ROUND(VLOOKUP($B435,'3.ข้อมูลงบทดลองปัจจุบัน'!$A$5:$CL$846,11,0),2)</f>
        <v>143000</v>
      </c>
      <c r="M435" s="32">
        <f>ROUND(VLOOKUP($B435,'3.ข้อมูลงบทดลองปัจจุบัน'!$A$5:$CL$846,12,0),2)</f>
        <v>0</v>
      </c>
      <c r="N435" s="32">
        <f>ROUND(VLOOKUP($B435,'3.ข้อมูลงบทดลองปัจจุบัน'!$A$5:$CL$846,13,0),2)</f>
        <v>0</v>
      </c>
      <c r="O435" s="32">
        <f>ROUND(VLOOKUP($B435,'3.ข้อมูลงบทดลองปัจจุบัน'!$A$5:$CL$846,14,0),2)</f>
        <v>0</v>
      </c>
      <c r="P435" s="32">
        <f>ROUND(VLOOKUP($B435,'3.ข้อมูลงบทดลองปัจจุบัน'!$A$5:$CL$846,15,0),2)</f>
        <v>0</v>
      </c>
      <c r="Q435" s="32">
        <f>ROUND(VLOOKUP($B435,'3.ข้อมูลงบทดลองปัจจุบัน'!$A$5:$CL$846,16,0),2)</f>
        <v>54600</v>
      </c>
      <c r="R435" s="32">
        <f>ROUND(VLOOKUP($B435,'3.ข้อมูลงบทดลองปัจจุบัน'!$A$5:$CL$846,17,0),2)</f>
        <v>0</v>
      </c>
      <c r="S435" s="32">
        <f>ROUND(VLOOKUP($B435,'3.ข้อมูลงบทดลองปัจจุบัน'!$A$5:$CL$846,18,0),2)</f>
        <v>0</v>
      </c>
      <c r="T435" s="32">
        <f>ROUND(VLOOKUP($B435,'3.ข้อมูลงบทดลองปัจจุบัน'!$A$5:$CL$846,19,0),2)</f>
        <v>0</v>
      </c>
      <c r="U435" s="32">
        <f>ROUND(VLOOKUP($B435,'3.ข้อมูลงบทดลองปัจจุบัน'!$A$5:$CL$846,20,0),2)</f>
        <v>79374.58</v>
      </c>
      <c r="V435" s="32">
        <f>ROUND(VLOOKUP($B435,'3.ข้อมูลงบทดลองปัจจุบัน'!$A$5:$CL$846,21,0),2)</f>
        <v>0</v>
      </c>
      <c r="W435" s="32">
        <f>ROUND(VLOOKUP($B435,'3.ข้อมูลงบทดลองปัจจุบัน'!$A$5:$CL$846,22,0),2)</f>
        <v>0</v>
      </c>
      <c r="X435" s="32">
        <f>ROUND(VLOOKUP($B435,'3.ข้อมูลงบทดลองปัจจุบัน'!$A$5:$CL$846,23,0),2)</f>
        <v>0</v>
      </c>
      <c r="Y435" s="32">
        <f>ROUND(VLOOKUP($B435,'3.ข้อมูลงบทดลองปัจจุบัน'!$A$5:$CL$846,24,0),2)</f>
        <v>0</v>
      </c>
      <c r="Z435" s="32">
        <f>ROUND(VLOOKUP($B435,'3.ข้อมูลงบทดลองปัจจุบัน'!$A$5:$CL$846,25,0),2)</f>
        <v>0</v>
      </c>
      <c r="AA435" s="32">
        <f>ROUND(VLOOKUP($B435,'3.ข้อมูลงบทดลองปัจจุบัน'!$A$5:$CL$846,26,0),2)</f>
        <v>0</v>
      </c>
      <c r="AB435" s="32">
        <f>ROUND(VLOOKUP($B435,'3.ข้อมูลงบทดลองปัจจุบัน'!$A$5:$CL$846,27,0),2)</f>
        <v>0</v>
      </c>
      <c r="AC435" s="32">
        <f>ROUND(VLOOKUP($B435,'3.ข้อมูลงบทดลองปัจจุบัน'!$A$5:$CL$846,28,0),2)</f>
        <v>0</v>
      </c>
      <c r="AD435" s="32">
        <f>ROUND(VLOOKUP($B435,'3.ข้อมูลงบทดลองปัจจุบัน'!$A$5:$CL$846,29,0),2)</f>
        <v>0</v>
      </c>
      <c r="AE435" s="32">
        <f>ROUND(VLOOKUP($B435,'3.ข้อมูลงบทดลองปัจจุบัน'!$A$5:$CL$846,30,0),2)</f>
        <v>0</v>
      </c>
      <c r="AF435" s="32">
        <f>ROUND(VLOOKUP($B435,'3.ข้อมูลงบทดลองปัจจุบัน'!$A$5:$CL$846,31,0),2)</f>
        <v>0</v>
      </c>
      <c r="AG435" s="32">
        <f>ROUND(VLOOKUP($B435,'3.ข้อมูลงบทดลองปัจจุบัน'!$A$5:$CL$846,32,0),2)</f>
        <v>0</v>
      </c>
      <c r="AH435" s="32">
        <f>ROUND(VLOOKUP($B435,'3.ข้อมูลงบทดลองปัจจุบัน'!$A$5:$CL$846,33,0),2)</f>
        <v>0</v>
      </c>
      <c r="AI435" s="32">
        <f>ROUND(VLOOKUP($B435,'3.ข้อมูลงบทดลองปัจจุบัน'!$A$5:$CL$846,34,0),2)</f>
        <v>888000</v>
      </c>
      <c r="AJ435" s="32">
        <f>ROUND(VLOOKUP($B435,'3.ข้อมูลงบทดลองปัจจุบัน'!$A$5:$CL$846,35,0),2)</f>
        <v>70000</v>
      </c>
      <c r="AK435" s="32">
        <f>ROUND(VLOOKUP($B435,'3.ข้อมูลงบทดลองปัจจุบัน'!$A$5:$CL$846,36,0),2)</f>
        <v>0</v>
      </c>
      <c r="AL435" s="32">
        <f>ROUND(VLOOKUP($B435,'3.ข้อมูลงบทดลองปัจจุบัน'!$A$5:$CL$846,37,0),2)</f>
        <v>945678</v>
      </c>
      <c r="AM435" s="32">
        <f>ROUND(VLOOKUP($B435,'3.ข้อมูลงบทดลองปัจจุบัน'!$A$5:$CL$846,38,0),2)</f>
        <v>0</v>
      </c>
      <c r="AN435" s="32">
        <f>ROUND(VLOOKUP($B435,'3.ข้อมูลงบทดลองปัจจุบัน'!$A$5:$CL$846,39,0),2)</f>
        <v>0</v>
      </c>
      <c r="AO435" s="32">
        <f>ROUND(VLOOKUP($B435,'3.ข้อมูลงบทดลองปัจจุบัน'!$A$5:$CL$846,40,0),2)</f>
        <v>0</v>
      </c>
      <c r="AP435" s="32">
        <f>ROUND(VLOOKUP($B435,'3.ข้อมูลงบทดลองปัจจุบัน'!$A$5:$CL$846,41,0),2)</f>
        <v>0</v>
      </c>
      <c r="AQ435" s="32">
        <f>ROUND(VLOOKUP($B435,'3.ข้อมูลงบทดลองปัจจุบัน'!$A$5:$CL$846,42,0),2)</f>
        <v>0</v>
      </c>
      <c r="AR435" s="32">
        <f>ROUND(VLOOKUP($B435,'3.ข้อมูลงบทดลองปัจจุบัน'!$A$5:$CL$846,43,0),2)</f>
        <v>0</v>
      </c>
      <c r="AS435" s="32">
        <f>ROUND(VLOOKUP($B435,'3.ข้อมูลงบทดลองปัจจุบัน'!$A$5:$CL$846,44,0),2)</f>
        <v>0</v>
      </c>
      <c r="AT435" s="32">
        <f>ROUND(VLOOKUP($B435,'3.ข้อมูลงบทดลองปัจจุบัน'!$A$5:$CL$846,45,0),2)</f>
        <v>0</v>
      </c>
      <c r="AU435" s="32">
        <f>ROUND(VLOOKUP($B435,'3.ข้อมูลงบทดลองปัจจุบัน'!$A$5:$CL$846,46,0),2)</f>
        <v>0</v>
      </c>
      <c r="AV435" s="32">
        <f>ROUND(VLOOKUP($B435,'3.ข้อมูลงบทดลองปัจจุบัน'!$A$5:$CL$846,47,0),2)</f>
        <v>1480525</v>
      </c>
      <c r="AW435" s="32">
        <f>ROUND(VLOOKUP($B435,'3.ข้อมูลงบทดลองปัจจุบัน'!$A$5:$CL$846,48,0),2)</f>
        <v>0</v>
      </c>
      <c r="AX435" s="32">
        <f>ROUND(VLOOKUP($B435,'3.ข้อมูลงบทดลองปัจจุบัน'!$A$5:$CL$846,49,0),2)</f>
        <v>0</v>
      </c>
      <c r="AY435" s="32">
        <f>ROUND(VLOOKUP($B435,'3.ข้อมูลงบทดลองปัจจุบัน'!$A$5:$CL$846,50,0),2)</f>
        <v>0</v>
      </c>
      <c r="AZ435" s="32">
        <f>ROUND(VLOOKUP($B435,'3.ข้อมูลงบทดลองปัจจุบัน'!$A$5:$CL$846,51,0),2)</f>
        <v>0</v>
      </c>
      <c r="BA435" s="32">
        <f>ROUND(VLOOKUP($B435,'3.ข้อมูลงบทดลองปัจจุบัน'!$A$5:$CL$846,52,0),2)</f>
        <v>0</v>
      </c>
      <c r="BB435" s="32">
        <f>ROUND(VLOOKUP($B435,'3.ข้อมูลงบทดลองปัจจุบัน'!$A$5:$CL$846,53,0),2)</f>
        <v>440000</v>
      </c>
      <c r="BC435" s="32">
        <f>ROUND(VLOOKUP($B435,'3.ข้อมูลงบทดลองปัจจุบัน'!$A$5:$CL$846,54,0),2)</f>
        <v>0</v>
      </c>
      <c r="BD435" s="32">
        <f>ROUND(VLOOKUP($B435,'3.ข้อมูลงบทดลองปัจจุบัน'!$A$5:$CL$846,55,0),2)</f>
        <v>0</v>
      </c>
      <c r="BE435" s="32">
        <f>ROUND(VLOOKUP($B435,'3.ข้อมูลงบทดลองปัจจุบัน'!$A$5:$CL$846,56,0),2)</f>
        <v>0</v>
      </c>
      <c r="BF435" s="32">
        <f>ROUND(VLOOKUP($B435,'3.ข้อมูลงบทดลองปัจจุบัน'!$A$5:$CL$846,57,0),2)</f>
        <v>0</v>
      </c>
      <c r="BG435" s="32">
        <f>ROUND(VLOOKUP($B435,'3.ข้อมูลงบทดลองปัจจุบัน'!$A$5:$CL$846,58,0),2)</f>
        <v>0</v>
      </c>
      <c r="BH435" s="32">
        <f>ROUND(VLOOKUP($B435,'3.ข้อมูลงบทดลองปัจจุบัน'!$A$5:$CL$846,59,0),2)</f>
        <v>0</v>
      </c>
      <c r="BI435" s="32">
        <f>ROUND(VLOOKUP($B435,'3.ข้อมูลงบทดลองปัจจุบัน'!$A$5:$CL$846,60,0),2)</f>
        <v>0</v>
      </c>
      <c r="BJ435" s="32">
        <f>ROUND(VLOOKUP($B435,'3.ข้อมูลงบทดลองปัจจุบัน'!$A$5:$CL$846,61,0),2)</f>
        <v>0</v>
      </c>
      <c r="BK435" s="32">
        <f>ROUND(VLOOKUP($B435,'3.ข้อมูลงบทดลองปัจจุบัน'!$A$5:$CL$846,62,0),2)</f>
        <v>0</v>
      </c>
      <c r="BL435" s="32">
        <f>ROUND(VLOOKUP($B435,'3.ข้อมูลงบทดลองปัจจุบัน'!$A$5:$CL$846,63,0),2)</f>
        <v>0</v>
      </c>
      <c r="BM435" s="32">
        <f>ROUND(VLOOKUP($B435,'3.ข้อมูลงบทดลองปัจจุบัน'!$A$5:$CL$846,64,0),2)</f>
        <v>0</v>
      </c>
      <c r="BN435" s="32">
        <f>ROUND(VLOOKUP($B435,'3.ข้อมูลงบทดลองปัจจุบัน'!$A$5:$CL$846,65,0),2)</f>
        <v>0</v>
      </c>
      <c r="BO435" s="32">
        <f>ROUND(VLOOKUP($B435,'3.ข้อมูลงบทดลองปัจจุบัน'!$A$5:$CL$846,66,0),2)</f>
        <v>0</v>
      </c>
      <c r="BP435" s="32">
        <f>ROUND(VLOOKUP($B435,'3.ข้อมูลงบทดลองปัจจุบัน'!$A$5:$CL$846,67,0),2)</f>
        <v>0</v>
      </c>
      <c r="BQ435" s="32">
        <f>ROUND(VLOOKUP($B435,'3.ข้อมูลงบทดลองปัจจุบัน'!$A$5:$CL$846,68,0),2)</f>
        <v>0</v>
      </c>
      <c r="BR435" s="32">
        <f>ROUND(VLOOKUP($B435,'3.ข้อมูลงบทดลองปัจจุบัน'!$A$5:$CL$846,69,0),2)</f>
        <v>0</v>
      </c>
      <c r="BS435" s="32">
        <f>ROUND(VLOOKUP($B435,'3.ข้อมูลงบทดลองปัจจุบัน'!$A$5:$CL$846,70,0),2)</f>
        <v>3630900</v>
      </c>
      <c r="BT435" s="32">
        <f>ROUND(VLOOKUP($B435,'3.ข้อมูลงบทดลองปัจจุบัน'!$A$5:$CL$846,71,0),2)</f>
        <v>0</v>
      </c>
      <c r="BU435" s="32">
        <f>ROUND(VLOOKUP($B435,'3.ข้อมูลงบทดลองปัจจุบัน'!$A$5:$CL$846,72,0),2)</f>
        <v>0</v>
      </c>
      <c r="BV435" s="32">
        <f>ROUND(VLOOKUP($B435,'3.ข้อมูลงบทดลองปัจจุบัน'!$A$5:$CL$846,73,0),2)</f>
        <v>0</v>
      </c>
      <c r="BW435" s="32">
        <f>ROUND(VLOOKUP($B435,'3.ข้อมูลงบทดลองปัจจุบัน'!$A$5:$CL$846,74,0),2)</f>
        <v>0</v>
      </c>
      <c r="BX435" s="32">
        <f>ROUND(VLOOKUP($B435,'3.ข้อมูลงบทดลองปัจจุบัน'!$A$5:$CL$846,75,0),2)</f>
        <v>0</v>
      </c>
      <c r="BY435" s="32">
        <f>ROUND(VLOOKUP($B435,'3.ข้อมูลงบทดลองปัจจุบัน'!$A$5:$CL$846,76,0),2)</f>
        <v>0</v>
      </c>
      <c r="BZ435" s="32">
        <f>ROUND(VLOOKUP($B435,'3.ข้อมูลงบทดลองปัจจุบัน'!$A$5:$CL$846,77,0),2)</f>
        <v>0</v>
      </c>
      <c r="CA435" s="32">
        <f>ROUND(VLOOKUP($B435,'3.ข้อมูลงบทดลองปัจจุบัน'!$A$5:$CL$846,78,0),2)</f>
        <v>0</v>
      </c>
      <c r="CB435" s="32">
        <f>ROUND(VLOOKUP($B435,'3.ข้อมูลงบทดลองปัจจุบัน'!$A$5:$CL$846,79,0),2)</f>
        <v>0</v>
      </c>
      <c r="CC435" s="32">
        <f>ROUND(VLOOKUP($B435,'3.ข้อมูลงบทดลองปัจจุบัน'!$A$5:$CL$846,80,0),2)</f>
        <v>0</v>
      </c>
      <c r="CD435" s="32">
        <f>ROUND(VLOOKUP($B435,'3.ข้อมูลงบทดลองปัจจุบัน'!$A$5:$CL$846,81,0),2)</f>
        <v>0</v>
      </c>
      <c r="CE435" s="32">
        <f>ROUND(VLOOKUP($B435,'3.ข้อมูลงบทดลองปัจจุบัน'!$A$5:$CL$846,82,0),2)</f>
        <v>0</v>
      </c>
      <c r="CF435" s="32">
        <f>ROUND(VLOOKUP($B435,'3.ข้อมูลงบทดลองปัจจุบัน'!$A$5:$CL$846,83,0),2)</f>
        <v>0</v>
      </c>
      <c r="CG435" s="32">
        <f>ROUND(VLOOKUP($B435,'3.ข้อมูลงบทดลองปัจจุบัน'!$A$5:$CL$846,84,0),2)</f>
        <v>0</v>
      </c>
      <c r="CH435" s="32">
        <f>ROUND(VLOOKUP($B435,'3.ข้อมูลงบทดลองปัจจุบัน'!$A$5:$CL$846,85,0),2)</f>
        <v>0</v>
      </c>
      <c r="CI435" s="32">
        <f>ROUND(VLOOKUP($B435,'3.ข้อมูลงบทดลองปัจจุบัน'!$A$5:$CL$846,86,0),2)</f>
        <v>0</v>
      </c>
      <c r="CJ435" s="32">
        <f>ROUND(VLOOKUP($B435,'3.ข้อมูลงบทดลองปัจจุบัน'!$A$5:$CL$846,87,0),2)</f>
        <v>0</v>
      </c>
      <c r="CK435" s="32">
        <f>ROUND(VLOOKUP($B435,'3.ข้อมูลงบทดลองปัจจุบัน'!$A$5:$CL$846,88,0),2)</f>
        <v>0</v>
      </c>
      <c r="CL435" s="32">
        <f>ROUND(VLOOKUP($B435,'3.ข้อมูลงบทดลองปัจจุบัน'!$A$5:$CL$846,89,0),2)</f>
        <v>63190</v>
      </c>
      <c r="CM435" s="32">
        <f>ROUND(VLOOKUP($B435,'3.ข้อมูลงบทดลองปัจจุบัน'!$A$5:$CL$846,90,0),2)</f>
        <v>0</v>
      </c>
    </row>
    <row r="436" spans="1:94" x14ac:dyDescent="0.7">
      <c r="A436" s="118" t="s">
        <v>2332</v>
      </c>
      <c r="B436" s="101" t="s">
        <v>2183</v>
      </c>
      <c r="C436" s="100" t="s">
        <v>870</v>
      </c>
      <c r="D436" s="32">
        <f>ROUND(VLOOKUP($B436,'3.ข้อมูลงบทดลองปัจจุบัน'!$A$5:$CL$846,3,0),2)</f>
        <v>0</v>
      </c>
      <c r="E436" s="32">
        <f>ROUND(VLOOKUP($B436,'3.ข้อมูลงบทดลองปัจจุบัน'!$A$5:$CL$846,4,0),2)</f>
        <v>0</v>
      </c>
      <c r="F436" s="32">
        <f>ROUND(VLOOKUP($B436,'3.ข้อมูลงบทดลองปัจจุบัน'!$A$5:$CL$846,5,0),2)</f>
        <v>0</v>
      </c>
      <c r="G436" s="32">
        <f>ROUND(VLOOKUP($B436,'3.ข้อมูลงบทดลองปัจจุบัน'!$A$5:$CL$846,6,0),2)</f>
        <v>0</v>
      </c>
      <c r="H436" s="32">
        <f>ROUND(VLOOKUP($B436,'3.ข้อมูลงบทดลองปัจจุบัน'!$A$5:$CL$846,7,0),2)</f>
        <v>0</v>
      </c>
      <c r="I436" s="32">
        <f>ROUND(VLOOKUP($B436,'3.ข้อมูลงบทดลองปัจจุบัน'!$A$5:$CL$846,8,0),2)</f>
        <v>0</v>
      </c>
      <c r="J436" s="32">
        <f>ROUND(VLOOKUP($B436,'3.ข้อมูลงบทดลองปัจจุบัน'!$A$5:$CL$846,9,0),2)</f>
        <v>0</v>
      </c>
      <c r="K436" s="32">
        <f>ROUND(VLOOKUP($B436,'3.ข้อมูลงบทดลองปัจจุบัน'!$A$5:$CL$846,10,0),2)</f>
        <v>0</v>
      </c>
      <c r="L436" s="32">
        <f>ROUND(VLOOKUP($B436,'3.ข้อมูลงบทดลองปัจจุบัน'!$A$5:$CL$846,11,0),2)</f>
        <v>0</v>
      </c>
      <c r="M436" s="32">
        <f>ROUND(VLOOKUP($B436,'3.ข้อมูลงบทดลองปัจจุบัน'!$A$5:$CL$846,12,0),2)</f>
        <v>0</v>
      </c>
      <c r="N436" s="32">
        <f>ROUND(VLOOKUP($B436,'3.ข้อมูลงบทดลองปัจจุบัน'!$A$5:$CL$846,13,0),2)</f>
        <v>0</v>
      </c>
      <c r="O436" s="32">
        <f>ROUND(VLOOKUP($B436,'3.ข้อมูลงบทดลองปัจจุบัน'!$A$5:$CL$846,14,0),2)</f>
        <v>0</v>
      </c>
      <c r="P436" s="32">
        <f>ROUND(VLOOKUP($B436,'3.ข้อมูลงบทดลองปัจจุบัน'!$A$5:$CL$846,15,0),2)</f>
        <v>0</v>
      </c>
      <c r="Q436" s="32">
        <f>ROUND(VLOOKUP($B436,'3.ข้อมูลงบทดลองปัจจุบัน'!$A$5:$CL$846,16,0),2)</f>
        <v>0</v>
      </c>
      <c r="R436" s="32">
        <f>ROUND(VLOOKUP($B436,'3.ข้อมูลงบทดลองปัจจุบัน'!$A$5:$CL$846,17,0),2)</f>
        <v>0</v>
      </c>
      <c r="S436" s="32">
        <f>ROUND(VLOOKUP($B436,'3.ข้อมูลงบทดลองปัจจุบัน'!$A$5:$CL$846,18,0),2)</f>
        <v>0</v>
      </c>
      <c r="T436" s="32">
        <f>ROUND(VLOOKUP($B436,'3.ข้อมูลงบทดลองปัจจุบัน'!$A$5:$CL$846,19,0),2)</f>
        <v>0</v>
      </c>
      <c r="U436" s="32">
        <f>ROUND(VLOOKUP($B436,'3.ข้อมูลงบทดลองปัจจุบัน'!$A$5:$CL$846,20,0),2)</f>
        <v>0</v>
      </c>
      <c r="V436" s="32">
        <f>ROUND(VLOOKUP($B436,'3.ข้อมูลงบทดลองปัจจุบัน'!$A$5:$CL$846,21,0),2)</f>
        <v>0</v>
      </c>
      <c r="W436" s="32">
        <f>ROUND(VLOOKUP($B436,'3.ข้อมูลงบทดลองปัจจุบัน'!$A$5:$CL$846,22,0),2)</f>
        <v>0</v>
      </c>
      <c r="X436" s="32">
        <f>ROUND(VLOOKUP($B436,'3.ข้อมูลงบทดลองปัจจุบัน'!$A$5:$CL$846,23,0),2)</f>
        <v>0</v>
      </c>
      <c r="Y436" s="32">
        <f>ROUND(VLOOKUP($B436,'3.ข้อมูลงบทดลองปัจจุบัน'!$A$5:$CL$846,24,0),2)</f>
        <v>0</v>
      </c>
      <c r="Z436" s="32">
        <f>ROUND(VLOOKUP($B436,'3.ข้อมูลงบทดลองปัจจุบัน'!$A$5:$CL$846,25,0),2)</f>
        <v>0</v>
      </c>
      <c r="AA436" s="32">
        <f>ROUND(VLOOKUP($B436,'3.ข้อมูลงบทดลองปัจจุบัน'!$A$5:$CL$846,26,0),2)</f>
        <v>0</v>
      </c>
      <c r="AB436" s="32">
        <f>ROUND(VLOOKUP($B436,'3.ข้อมูลงบทดลองปัจจุบัน'!$A$5:$CL$846,27,0),2)</f>
        <v>0</v>
      </c>
      <c r="AC436" s="32">
        <f>ROUND(VLOOKUP($B436,'3.ข้อมูลงบทดลองปัจจุบัน'!$A$5:$CL$846,28,0),2)</f>
        <v>0</v>
      </c>
      <c r="AD436" s="32">
        <f>ROUND(VLOOKUP($B436,'3.ข้อมูลงบทดลองปัจจุบัน'!$A$5:$CL$846,29,0),2)</f>
        <v>0</v>
      </c>
      <c r="AE436" s="32">
        <f>ROUND(VLOOKUP($B436,'3.ข้อมูลงบทดลองปัจจุบัน'!$A$5:$CL$846,30,0),2)</f>
        <v>0</v>
      </c>
      <c r="AF436" s="32">
        <f>ROUND(VLOOKUP($B436,'3.ข้อมูลงบทดลองปัจจุบัน'!$A$5:$CL$846,31,0),2)</f>
        <v>0</v>
      </c>
      <c r="AG436" s="32">
        <f>ROUND(VLOOKUP($B436,'3.ข้อมูลงบทดลองปัจจุบัน'!$A$5:$CL$846,32,0),2)</f>
        <v>0</v>
      </c>
      <c r="AH436" s="32">
        <f>ROUND(VLOOKUP($B436,'3.ข้อมูลงบทดลองปัจจุบัน'!$A$5:$CL$846,33,0),2)</f>
        <v>0</v>
      </c>
      <c r="AI436" s="32">
        <f>ROUND(VLOOKUP($B436,'3.ข้อมูลงบทดลองปัจจุบัน'!$A$5:$CL$846,34,0),2)</f>
        <v>0</v>
      </c>
      <c r="AJ436" s="32">
        <f>ROUND(VLOOKUP($B436,'3.ข้อมูลงบทดลองปัจจุบัน'!$A$5:$CL$846,35,0),2)</f>
        <v>0</v>
      </c>
      <c r="AK436" s="32">
        <f>ROUND(VLOOKUP($B436,'3.ข้อมูลงบทดลองปัจจุบัน'!$A$5:$CL$846,36,0),2)</f>
        <v>0</v>
      </c>
      <c r="AL436" s="32">
        <f>ROUND(VLOOKUP($B436,'3.ข้อมูลงบทดลองปัจจุบัน'!$A$5:$CL$846,37,0),2)</f>
        <v>0</v>
      </c>
      <c r="AM436" s="32">
        <f>ROUND(VLOOKUP($B436,'3.ข้อมูลงบทดลองปัจจุบัน'!$A$5:$CL$846,38,0),2)</f>
        <v>0</v>
      </c>
      <c r="AN436" s="32">
        <f>ROUND(VLOOKUP($B436,'3.ข้อมูลงบทดลองปัจจุบัน'!$A$5:$CL$846,39,0),2)</f>
        <v>0</v>
      </c>
      <c r="AO436" s="32">
        <f>ROUND(VLOOKUP($B436,'3.ข้อมูลงบทดลองปัจจุบัน'!$A$5:$CL$846,40,0),2)</f>
        <v>0</v>
      </c>
      <c r="AP436" s="32">
        <f>ROUND(VLOOKUP($B436,'3.ข้อมูลงบทดลองปัจจุบัน'!$A$5:$CL$846,41,0),2)</f>
        <v>0</v>
      </c>
      <c r="AQ436" s="32">
        <f>ROUND(VLOOKUP($B436,'3.ข้อมูลงบทดลองปัจจุบัน'!$A$5:$CL$846,42,0),2)</f>
        <v>0</v>
      </c>
      <c r="AR436" s="32">
        <f>ROUND(VLOOKUP($B436,'3.ข้อมูลงบทดลองปัจจุบัน'!$A$5:$CL$846,43,0),2)</f>
        <v>0</v>
      </c>
      <c r="AS436" s="32">
        <f>ROUND(VLOOKUP($B436,'3.ข้อมูลงบทดลองปัจจุบัน'!$A$5:$CL$846,44,0),2)</f>
        <v>0</v>
      </c>
      <c r="AT436" s="32">
        <f>ROUND(VLOOKUP($B436,'3.ข้อมูลงบทดลองปัจจุบัน'!$A$5:$CL$846,45,0),2)</f>
        <v>0</v>
      </c>
      <c r="AU436" s="32">
        <f>ROUND(VLOOKUP($B436,'3.ข้อมูลงบทดลองปัจจุบัน'!$A$5:$CL$846,46,0),2)</f>
        <v>0</v>
      </c>
      <c r="AV436" s="32">
        <f>ROUND(VLOOKUP($B436,'3.ข้อมูลงบทดลองปัจจุบัน'!$A$5:$CL$846,47,0),2)</f>
        <v>0</v>
      </c>
      <c r="AW436" s="32">
        <f>ROUND(VLOOKUP($B436,'3.ข้อมูลงบทดลองปัจจุบัน'!$A$5:$CL$846,48,0),2)</f>
        <v>0</v>
      </c>
      <c r="AX436" s="32">
        <f>ROUND(VLOOKUP($B436,'3.ข้อมูลงบทดลองปัจจุบัน'!$A$5:$CL$846,49,0),2)</f>
        <v>0</v>
      </c>
      <c r="AY436" s="32">
        <f>ROUND(VLOOKUP($B436,'3.ข้อมูลงบทดลองปัจจุบัน'!$A$5:$CL$846,50,0),2)</f>
        <v>0</v>
      </c>
      <c r="AZ436" s="32">
        <f>ROUND(VLOOKUP($B436,'3.ข้อมูลงบทดลองปัจจุบัน'!$A$5:$CL$846,51,0),2)</f>
        <v>0</v>
      </c>
      <c r="BA436" s="32">
        <f>ROUND(VLOOKUP($B436,'3.ข้อมูลงบทดลองปัจจุบัน'!$A$5:$CL$846,52,0),2)</f>
        <v>0</v>
      </c>
      <c r="BB436" s="32">
        <f>ROUND(VLOOKUP($B436,'3.ข้อมูลงบทดลองปัจจุบัน'!$A$5:$CL$846,53,0),2)</f>
        <v>0</v>
      </c>
      <c r="BC436" s="32">
        <f>ROUND(VLOOKUP($B436,'3.ข้อมูลงบทดลองปัจจุบัน'!$A$5:$CL$846,54,0),2)</f>
        <v>0</v>
      </c>
      <c r="BD436" s="32">
        <f>ROUND(VLOOKUP($B436,'3.ข้อมูลงบทดลองปัจจุบัน'!$A$5:$CL$846,55,0),2)</f>
        <v>0</v>
      </c>
      <c r="BE436" s="32">
        <f>ROUND(VLOOKUP($B436,'3.ข้อมูลงบทดลองปัจจุบัน'!$A$5:$CL$846,56,0),2)</f>
        <v>0</v>
      </c>
      <c r="BF436" s="32">
        <f>ROUND(VLOOKUP($B436,'3.ข้อมูลงบทดลองปัจจุบัน'!$A$5:$CL$846,57,0),2)</f>
        <v>0</v>
      </c>
      <c r="BG436" s="32">
        <f>ROUND(VLOOKUP($B436,'3.ข้อมูลงบทดลองปัจจุบัน'!$A$5:$CL$846,58,0),2)</f>
        <v>0</v>
      </c>
      <c r="BH436" s="32">
        <f>ROUND(VLOOKUP($B436,'3.ข้อมูลงบทดลองปัจจุบัน'!$A$5:$CL$846,59,0),2)</f>
        <v>0</v>
      </c>
      <c r="BI436" s="32">
        <f>ROUND(VLOOKUP($B436,'3.ข้อมูลงบทดลองปัจจุบัน'!$A$5:$CL$846,60,0),2)</f>
        <v>0</v>
      </c>
      <c r="BJ436" s="32">
        <f>ROUND(VLOOKUP($B436,'3.ข้อมูลงบทดลองปัจจุบัน'!$A$5:$CL$846,61,0),2)</f>
        <v>0</v>
      </c>
      <c r="BK436" s="32">
        <f>ROUND(VLOOKUP($B436,'3.ข้อมูลงบทดลองปัจจุบัน'!$A$5:$CL$846,62,0),2)</f>
        <v>0</v>
      </c>
      <c r="BL436" s="32">
        <f>ROUND(VLOOKUP($B436,'3.ข้อมูลงบทดลองปัจจุบัน'!$A$5:$CL$846,63,0),2)</f>
        <v>0</v>
      </c>
      <c r="BM436" s="32">
        <f>ROUND(VLOOKUP($B436,'3.ข้อมูลงบทดลองปัจจุบัน'!$A$5:$CL$846,64,0),2)</f>
        <v>0</v>
      </c>
      <c r="BN436" s="32">
        <f>ROUND(VLOOKUP($B436,'3.ข้อมูลงบทดลองปัจจุบัน'!$A$5:$CL$846,65,0),2)</f>
        <v>0</v>
      </c>
      <c r="BO436" s="32">
        <f>ROUND(VLOOKUP($B436,'3.ข้อมูลงบทดลองปัจจุบัน'!$A$5:$CL$846,66,0),2)</f>
        <v>0</v>
      </c>
      <c r="BP436" s="32">
        <f>ROUND(VLOOKUP($B436,'3.ข้อมูลงบทดลองปัจจุบัน'!$A$5:$CL$846,67,0),2)</f>
        <v>0</v>
      </c>
      <c r="BQ436" s="32">
        <f>ROUND(VLOOKUP($B436,'3.ข้อมูลงบทดลองปัจจุบัน'!$A$5:$CL$846,68,0),2)</f>
        <v>0</v>
      </c>
      <c r="BR436" s="32">
        <f>ROUND(VLOOKUP($B436,'3.ข้อมูลงบทดลองปัจจุบัน'!$A$5:$CL$846,69,0),2)</f>
        <v>0</v>
      </c>
      <c r="BS436" s="32">
        <f>ROUND(VLOOKUP($B436,'3.ข้อมูลงบทดลองปัจจุบัน'!$A$5:$CL$846,70,0),2)</f>
        <v>0</v>
      </c>
      <c r="BT436" s="32">
        <f>ROUND(VLOOKUP($B436,'3.ข้อมูลงบทดลองปัจจุบัน'!$A$5:$CL$846,71,0),2)</f>
        <v>0</v>
      </c>
      <c r="BU436" s="32">
        <f>ROUND(VLOOKUP($B436,'3.ข้อมูลงบทดลองปัจจุบัน'!$A$5:$CL$846,72,0),2)</f>
        <v>0</v>
      </c>
      <c r="BV436" s="32">
        <f>ROUND(VLOOKUP($B436,'3.ข้อมูลงบทดลองปัจจุบัน'!$A$5:$CL$846,73,0),2)</f>
        <v>0</v>
      </c>
      <c r="BW436" s="32">
        <f>ROUND(VLOOKUP($B436,'3.ข้อมูลงบทดลองปัจจุบัน'!$A$5:$CL$846,74,0),2)</f>
        <v>0</v>
      </c>
      <c r="BX436" s="32">
        <f>ROUND(VLOOKUP($B436,'3.ข้อมูลงบทดลองปัจจุบัน'!$A$5:$CL$846,75,0),2)</f>
        <v>0</v>
      </c>
      <c r="BY436" s="32">
        <f>ROUND(VLOOKUP($B436,'3.ข้อมูลงบทดลองปัจจุบัน'!$A$5:$CL$846,76,0),2)</f>
        <v>0</v>
      </c>
      <c r="BZ436" s="32">
        <f>ROUND(VLOOKUP($B436,'3.ข้อมูลงบทดลองปัจจุบัน'!$A$5:$CL$846,77,0),2)</f>
        <v>0</v>
      </c>
      <c r="CA436" s="32">
        <f>ROUND(VLOOKUP($B436,'3.ข้อมูลงบทดลองปัจจุบัน'!$A$5:$CL$846,78,0),2)</f>
        <v>0</v>
      </c>
      <c r="CB436" s="32">
        <f>ROUND(VLOOKUP($B436,'3.ข้อมูลงบทดลองปัจจุบัน'!$A$5:$CL$846,79,0),2)</f>
        <v>0</v>
      </c>
      <c r="CC436" s="32">
        <f>ROUND(VLOOKUP($B436,'3.ข้อมูลงบทดลองปัจจุบัน'!$A$5:$CL$846,80,0),2)</f>
        <v>0</v>
      </c>
      <c r="CD436" s="32">
        <f>ROUND(VLOOKUP($B436,'3.ข้อมูลงบทดลองปัจจุบัน'!$A$5:$CL$846,81,0),2)</f>
        <v>0</v>
      </c>
      <c r="CE436" s="32">
        <f>ROUND(VLOOKUP($B436,'3.ข้อมูลงบทดลองปัจจุบัน'!$A$5:$CL$846,82,0),2)</f>
        <v>0</v>
      </c>
      <c r="CF436" s="32">
        <f>ROUND(VLOOKUP($B436,'3.ข้อมูลงบทดลองปัจจุบัน'!$A$5:$CL$846,83,0),2)</f>
        <v>0</v>
      </c>
      <c r="CG436" s="32">
        <f>ROUND(VLOOKUP($B436,'3.ข้อมูลงบทดลองปัจจุบัน'!$A$5:$CL$846,84,0),2)</f>
        <v>0</v>
      </c>
      <c r="CH436" s="32">
        <f>ROUND(VLOOKUP($B436,'3.ข้อมูลงบทดลองปัจจุบัน'!$A$5:$CL$846,85,0),2)</f>
        <v>0</v>
      </c>
      <c r="CI436" s="32">
        <f>ROUND(VLOOKUP($B436,'3.ข้อมูลงบทดลองปัจจุบัน'!$A$5:$CL$846,86,0),2)</f>
        <v>0</v>
      </c>
      <c r="CJ436" s="32">
        <f>ROUND(VLOOKUP($B436,'3.ข้อมูลงบทดลองปัจจุบัน'!$A$5:$CL$846,87,0),2)</f>
        <v>0</v>
      </c>
      <c r="CK436" s="32">
        <f>ROUND(VLOOKUP($B436,'3.ข้อมูลงบทดลองปัจจุบัน'!$A$5:$CL$846,88,0),2)</f>
        <v>0</v>
      </c>
      <c r="CL436" s="32">
        <f>ROUND(VLOOKUP($B436,'3.ข้อมูลงบทดลองปัจจุบัน'!$A$5:$CL$846,89,0),2)</f>
        <v>0</v>
      </c>
      <c r="CM436" s="32">
        <f>ROUND(VLOOKUP($B436,'3.ข้อมูลงบทดลองปัจจุบัน'!$A$5:$CL$846,90,0),2)</f>
        <v>0</v>
      </c>
    </row>
    <row r="437" spans="1:94" x14ac:dyDescent="0.7">
      <c r="A437" s="118" t="s">
        <v>2332</v>
      </c>
      <c r="B437" s="101" t="s">
        <v>2184</v>
      </c>
      <c r="C437" s="100" t="s">
        <v>1533</v>
      </c>
      <c r="D437" s="32">
        <f>ROUND(VLOOKUP($B437,'3.ข้อมูลงบทดลองปัจจุบัน'!$A$5:$CL$846,3,0),2)</f>
        <v>0</v>
      </c>
      <c r="E437" s="32">
        <f>ROUND(VLOOKUP($B437,'3.ข้อมูลงบทดลองปัจจุบัน'!$A$5:$CL$846,4,0),2)</f>
        <v>0</v>
      </c>
      <c r="F437" s="32">
        <f>ROUND(VLOOKUP($B437,'3.ข้อมูลงบทดลองปัจจุบัน'!$A$5:$CL$846,5,0),2)</f>
        <v>0</v>
      </c>
      <c r="G437" s="32">
        <f>ROUND(VLOOKUP($B437,'3.ข้อมูลงบทดลองปัจจุบัน'!$A$5:$CL$846,6,0),2)</f>
        <v>0</v>
      </c>
      <c r="H437" s="32">
        <f>ROUND(VLOOKUP($B437,'3.ข้อมูลงบทดลองปัจจุบัน'!$A$5:$CL$846,7,0),2)</f>
        <v>0</v>
      </c>
      <c r="I437" s="32">
        <f>ROUND(VLOOKUP($B437,'3.ข้อมูลงบทดลองปัจจุบัน'!$A$5:$CL$846,8,0),2)</f>
        <v>0</v>
      </c>
      <c r="J437" s="32">
        <f>ROUND(VLOOKUP($B437,'3.ข้อมูลงบทดลองปัจจุบัน'!$A$5:$CL$846,9,0),2)</f>
        <v>0</v>
      </c>
      <c r="K437" s="32">
        <f>ROUND(VLOOKUP($B437,'3.ข้อมูลงบทดลองปัจจุบัน'!$A$5:$CL$846,10,0),2)</f>
        <v>0</v>
      </c>
      <c r="L437" s="32">
        <f>ROUND(VLOOKUP($B437,'3.ข้อมูลงบทดลองปัจจุบัน'!$A$5:$CL$846,11,0),2)</f>
        <v>0</v>
      </c>
      <c r="M437" s="32">
        <f>ROUND(VLOOKUP($B437,'3.ข้อมูลงบทดลองปัจจุบัน'!$A$5:$CL$846,12,0),2)</f>
        <v>0</v>
      </c>
      <c r="N437" s="32">
        <f>ROUND(VLOOKUP($B437,'3.ข้อมูลงบทดลองปัจจุบัน'!$A$5:$CL$846,13,0),2)</f>
        <v>0</v>
      </c>
      <c r="O437" s="32">
        <f>ROUND(VLOOKUP($B437,'3.ข้อมูลงบทดลองปัจจุบัน'!$A$5:$CL$846,14,0),2)</f>
        <v>0</v>
      </c>
      <c r="P437" s="32">
        <f>ROUND(VLOOKUP($B437,'3.ข้อมูลงบทดลองปัจจุบัน'!$A$5:$CL$846,15,0),2)</f>
        <v>0</v>
      </c>
      <c r="Q437" s="32">
        <f>ROUND(VLOOKUP($B437,'3.ข้อมูลงบทดลองปัจจุบัน'!$A$5:$CL$846,16,0),2)</f>
        <v>0</v>
      </c>
      <c r="R437" s="32">
        <f>ROUND(VLOOKUP($B437,'3.ข้อมูลงบทดลองปัจจุบัน'!$A$5:$CL$846,17,0),2)</f>
        <v>0</v>
      </c>
      <c r="S437" s="32">
        <f>ROUND(VLOOKUP($B437,'3.ข้อมูลงบทดลองปัจจุบัน'!$A$5:$CL$846,18,0),2)</f>
        <v>0</v>
      </c>
      <c r="T437" s="32">
        <f>ROUND(VLOOKUP($B437,'3.ข้อมูลงบทดลองปัจจุบัน'!$A$5:$CL$846,19,0),2)</f>
        <v>0</v>
      </c>
      <c r="U437" s="32">
        <f>ROUND(VLOOKUP($B437,'3.ข้อมูลงบทดลองปัจจุบัน'!$A$5:$CL$846,20,0),2)</f>
        <v>0</v>
      </c>
      <c r="V437" s="32">
        <f>ROUND(VLOOKUP($B437,'3.ข้อมูลงบทดลองปัจจุบัน'!$A$5:$CL$846,21,0),2)</f>
        <v>0</v>
      </c>
      <c r="W437" s="32">
        <f>ROUND(VLOOKUP($B437,'3.ข้อมูลงบทดลองปัจจุบัน'!$A$5:$CL$846,22,0),2)</f>
        <v>0</v>
      </c>
      <c r="X437" s="32">
        <f>ROUND(VLOOKUP($B437,'3.ข้อมูลงบทดลองปัจจุบัน'!$A$5:$CL$846,23,0),2)</f>
        <v>0</v>
      </c>
      <c r="Y437" s="32">
        <f>ROUND(VLOOKUP($B437,'3.ข้อมูลงบทดลองปัจจุบัน'!$A$5:$CL$846,24,0),2)</f>
        <v>0</v>
      </c>
      <c r="Z437" s="32">
        <f>ROUND(VLOOKUP($B437,'3.ข้อมูลงบทดลองปัจจุบัน'!$A$5:$CL$846,25,0),2)</f>
        <v>0</v>
      </c>
      <c r="AA437" s="32">
        <f>ROUND(VLOOKUP($B437,'3.ข้อมูลงบทดลองปัจจุบัน'!$A$5:$CL$846,26,0),2)</f>
        <v>0</v>
      </c>
      <c r="AB437" s="32">
        <f>ROUND(VLOOKUP($B437,'3.ข้อมูลงบทดลองปัจจุบัน'!$A$5:$CL$846,27,0),2)</f>
        <v>0</v>
      </c>
      <c r="AC437" s="32">
        <f>ROUND(VLOOKUP($B437,'3.ข้อมูลงบทดลองปัจจุบัน'!$A$5:$CL$846,28,0),2)</f>
        <v>0</v>
      </c>
      <c r="AD437" s="32">
        <f>ROUND(VLOOKUP($B437,'3.ข้อมูลงบทดลองปัจจุบัน'!$A$5:$CL$846,29,0),2)</f>
        <v>0</v>
      </c>
      <c r="AE437" s="32">
        <f>ROUND(VLOOKUP($B437,'3.ข้อมูลงบทดลองปัจจุบัน'!$A$5:$CL$846,30,0),2)</f>
        <v>0</v>
      </c>
      <c r="AF437" s="32">
        <f>ROUND(VLOOKUP($B437,'3.ข้อมูลงบทดลองปัจจุบัน'!$A$5:$CL$846,31,0),2)</f>
        <v>0</v>
      </c>
      <c r="AG437" s="32">
        <f>ROUND(VLOOKUP($B437,'3.ข้อมูลงบทดลองปัจจุบัน'!$A$5:$CL$846,32,0),2)</f>
        <v>0</v>
      </c>
      <c r="AH437" s="32">
        <f>ROUND(VLOOKUP($B437,'3.ข้อมูลงบทดลองปัจจุบัน'!$A$5:$CL$846,33,0),2)</f>
        <v>0</v>
      </c>
      <c r="AI437" s="32">
        <f>ROUND(VLOOKUP($B437,'3.ข้อมูลงบทดลองปัจจุบัน'!$A$5:$CL$846,34,0),2)</f>
        <v>0</v>
      </c>
      <c r="AJ437" s="32">
        <f>ROUND(VLOOKUP($B437,'3.ข้อมูลงบทดลองปัจจุบัน'!$A$5:$CL$846,35,0),2)</f>
        <v>0</v>
      </c>
      <c r="AK437" s="32">
        <f>ROUND(VLOOKUP($B437,'3.ข้อมูลงบทดลองปัจจุบัน'!$A$5:$CL$846,36,0),2)</f>
        <v>0</v>
      </c>
      <c r="AL437" s="32">
        <f>ROUND(VLOOKUP($B437,'3.ข้อมูลงบทดลองปัจจุบัน'!$A$5:$CL$846,37,0),2)</f>
        <v>0</v>
      </c>
      <c r="AM437" s="32">
        <f>ROUND(VLOOKUP($B437,'3.ข้อมูลงบทดลองปัจจุบัน'!$A$5:$CL$846,38,0),2)</f>
        <v>0</v>
      </c>
      <c r="AN437" s="32">
        <f>ROUND(VLOOKUP($B437,'3.ข้อมูลงบทดลองปัจจุบัน'!$A$5:$CL$846,39,0),2)</f>
        <v>0</v>
      </c>
      <c r="AO437" s="32">
        <f>ROUND(VLOOKUP($B437,'3.ข้อมูลงบทดลองปัจจุบัน'!$A$5:$CL$846,40,0),2)</f>
        <v>0</v>
      </c>
      <c r="AP437" s="32">
        <f>ROUND(VLOOKUP($B437,'3.ข้อมูลงบทดลองปัจจุบัน'!$A$5:$CL$846,41,0),2)</f>
        <v>0</v>
      </c>
      <c r="AQ437" s="32">
        <f>ROUND(VLOOKUP($B437,'3.ข้อมูลงบทดลองปัจจุบัน'!$A$5:$CL$846,42,0),2)</f>
        <v>0</v>
      </c>
      <c r="AR437" s="32">
        <f>ROUND(VLOOKUP($B437,'3.ข้อมูลงบทดลองปัจจุบัน'!$A$5:$CL$846,43,0),2)</f>
        <v>0</v>
      </c>
      <c r="AS437" s="32">
        <f>ROUND(VLOOKUP($B437,'3.ข้อมูลงบทดลองปัจจุบัน'!$A$5:$CL$846,44,0),2)</f>
        <v>0</v>
      </c>
      <c r="AT437" s="32">
        <f>ROUND(VLOOKUP($B437,'3.ข้อมูลงบทดลองปัจจุบัน'!$A$5:$CL$846,45,0),2)</f>
        <v>0</v>
      </c>
      <c r="AU437" s="32">
        <f>ROUND(VLOOKUP($B437,'3.ข้อมูลงบทดลองปัจจุบัน'!$A$5:$CL$846,46,0),2)</f>
        <v>0</v>
      </c>
      <c r="AV437" s="32">
        <f>ROUND(VLOOKUP($B437,'3.ข้อมูลงบทดลองปัจจุบัน'!$A$5:$CL$846,47,0),2)</f>
        <v>11200</v>
      </c>
      <c r="AW437" s="32">
        <f>ROUND(VLOOKUP($B437,'3.ข้อมูลงบทดลองปัจจุบัน'!$A$5:$CL$846,48,0),2)</f>
        <v>0</v>
      </c>
      <c r="AX437" s="32">
        <f>ROUND(VLOOKUP($B437,'3.ข้อมูลงบทดลองปัจจุบัน'!$A$5:$CL$846,49,0),2)</f>
        <v>0</v>
      </c>
      <c r="AY437" s="32">
        <f>ROUND(VLOOKUP($B437,'3.ข้อมูลงบทดลองปัจจุบัน'!$A$5:$CL$846,50,0),2)</f>
        <v>0</v>
      </c>
      <c r="AZ437" s="32">
        <f>ROUND(VLOOKUP($B437,'3.ข้อมูลงบทดลองปัจจุบัน'!$A$5:$CL$846,51,0),2)</f>
        <v>0</v>
      </c>
      <c r="BA437" s="32">
        <f>ROUND(VLOOKUP($B437,'3.ข้อมูลงบทดลองปัจจุบัน'!$A$5:$CL$846,52,0),2)</f>
        <v>0</v>
      </c>
      <c r="BB437" s="32">
        <f>ROUND(VLOOKUP($B437,'3.ข้อมูลงบทดลองปัจจุบัน'!$A$5:$CL$846,53,0),2)</f>
        <v>0</v>
      </c>
      <c r="BC437" s="32">
        <f>ROUND(VLOOKUP($B437,'3.ข้อมูลงบทดลองปัจจุบัน'!$A$5:$CL$846,54,0),2)</f>
        <v>0</v>
      </c>
      <c r="BD437" s="32">
        <f>ROUND(VLOOKUP($B437,'3.ข้อมูลงบทดลองปัจจุบัน'!$A$5:$CL$846,55,0),2)</f>
        <v>0</v>
      </c>
      <c r="BE437" s="32">
        <f>ROUND(VLOOKUP($B437,'3.ข้อมูลงบทดลองปัจจุบัน'!$A$5:$CL$846,56,0),2)</f>
        <v>0</v>
      </c>
      <c r="BF437" s="32">
        <f>ROUND(VLOOKUP($B437,'3.ข้อมูลงบทดลองปัจจุบัน'!$A$5:$CL$846,57,0),2)</f>
        <v>4000</v>
      </c>
      <c r="BG437" s="32">
        <f>ROUND(VLOOKUP($B437,'3.ข้อมูลงบทดลองปัจจุบัน'!$A$5:$CL$846,58,0),2)</f>
        <v>0</v>
      </c>
      <c r="BH437" s="32">
        <f>ROUND(VLOOKUP($B437,'3.ข้อมูลงบทดลองปัจจุบัน'!$A$5:$CL$846,59,0),2)</f>
        <v>0</v>
      </c>
      <c r="BI437" s="32">
        <f>ROUND(VLOOKUP($B437,'3.ข้อมูลงบทดลองปัจจุบัน'!$A$5:$CL$846,60,0),2)</f>
        <v>0</v>
      </c>
      <c r="BJ437" s="32">
        <f>ROUND(VLOOKUP($B437,'3.ข้อมูลงบทดลองปัจจุบัน'!$A$5:$CL$846,61,0),2)</f>
        <v>0</v>
      </c>
      <c r="BK437" s="32">
        <f>ROUND(VLOOKUP($B437,'3.ข้อมูลงบทดลองปัจจุบัน'!$A$5:$CL$846,62,0),2)</f>
        <v>0</v>
      </c>
      <c r="BL437" s="32">
        <f>ROUND(VLOOKUP($B437,'3.ข้อมูลงบทดลองปัจจุบัน'!$A$5:$CL$846,63,0),2)</f>
        <v>0</v>
      </c>
      <c r="BM437" s="32">
        <f>ROUND(VLOOKUP($B437,'3.ข้อมูลงบทดลองปัจจุบัน'!$A$5:$CL$846,64,0),2)</f>
        <v>0</v>
      </c>
      <c r="BN437" s="32">
        <f>ROUND(VLOOKUP($B437,'3.ข้อมูลงบทดลองปัจจุบัน'!$A$5:$CL$846,65,0),2)</f>
        <v>0</v>
      </c>
      <c r="BO437" s="32">
        <f>ROUND(VLOOKUP($B437,'3.ข้อมูลงบทดลองปัจจุบัน'!$A$5:$CL$846,66,0),2)</f>
        <v>0</v>
      </c>
      <c r="BP437" s="32">
        <f>ROUND(VLOOKUP($B437,'3.ข้อมูลงบทดลองปัจจุบัน'!$A$5:$CL$846,67,0),2)</f>
        <v>0</v>
      </c>
      <c r="BQ437" s="32">
        <f>ROUND(VLOOKUP($B437,'3.ข้อมูลงบทดลองปัจจุบัน'!$A$5:$CL$846,68,0),2)</f>
        <v>0</v>
      </c>
      <c r="BR437" s="32">
        <f>ROUND(VLOOKUP($B437,'3.ข้อมูลงบทดลองปัจจุบัน'!$A$5:$CL$846,69,0),2)</f>
        <v>0</v>
      </c>
      <c r="BS437" s="32">
        <f>ROUND(VLOOKUP($B437,'3.ข้อมูลงบทดลองปัจจุบัน'!$A$5:$CL$846,70,0),2)</f>
        <v>18000</v>
      </c>
      <c r="BT437" s="32">
        <f>ROUND(VLOOKUP($B437,'3.ข้อมูลงบทดลองปัจจุบัน'!$A$5:$CL$846,71,0),2)</f>
        <v>0</v>
      </c>
      <c r="BU437" s="32">
        <f>ROUND(VLOOKUP($B437,'3.ข้อมูลงบทดลองปัจจุบัน'!$A$5:$CL$846,72,0),2)</f>
        <v>0</v>
      </c>
      <c r="BV437" s="32">
        <f>ROUND(VLOOKUP($B437,'3.ข้อมูลงบทดลองปัจจุบัน'!$A$5:$CL$846,73,0),2)</f>
        <v>0</v>
      </c>
      <c r="BW437" s="32">
        <f>ROUND(VLOOKUP($B437,'3.ข้อมูลงบทดลองปัจจุบัน'!$A$5:$CL$846,74,0),2)</f>
        <v>0</v>
      </c>
      <c r="BX437" s="32">
        <f>ROUND(VLOOKUP($B437,'3.ข้อมูลงบทดลองปัจจุบัน'!$A$5:$CL$846,75,0),2)</f>
        <v>0</v>
      </c>
      <c r="BY437" s="32">
        <f>ROUND(VLOOKUP($B437,'3.ข้อมูลงบทดลองปัจจุบัน'!$A$5:$CL$846,76,0),2)</f>
        <v>0</v>
      </c>
      <c r="BZ437" s="32">
        <f>ROUND(VLOOKUP($B437,'3.ข้อมูลงบทดลองปัจจุบัน'!$A$5:$CL$846,77,0),2)</f>
        <v>0</v>
      </c>
      <c r="CA437" s="32">
        <f>ROUND(VLOOKUP($B437,'3.ข้อมูลงบทดลองปัจจุบัน'!$A$5:$CL$846,78,0),2)</f>
        <v>0</v>
      </c>
      <c r="CB437" s="32">
        <f>ROUND(VLOOKUP($B437,'3.ข้อมูลงบทดลองปัจจุบัน'!$A$5:$CL$846,79,0),2)</f>
        <v>0</v>
      </c>
      <c r="CC437" s="32">
        <f>ROUND(VLOOKUP($B437,'3.ข้อมูลงบทดลองปัจจุบัน'!$A$5:$CL$846,80,0),2)</f>
        <v>0</v>
      </c>
      <c r="CD437" s="32">
        <f>ROUND(VLOOKUP($B437,'3.ข้อมูลงบทดลองปัจจุบัน'!$A$5:$CL$846,81,0),2)</f>
        <v>0</v>
      </c>
      <c r="CE437" s="32">
        <f>ROUND(VLOOKUP($B437,'3.ข้อมูลงบทดลองปัจจุบัน'!$A$5:$CL$846,82,0),2)</f>
        <v>0</v>
      </c>
      <c r="CF437" s="32">
        <f>ROUND(VLOOKUP($B437,'3.ข้อมูลงบทดลองปัจจุบัน'!$A$5:$CL$846,83,0),2)</f>
        <v>0</v>
      </c>
      <c r="CG437" s="32">
        <f>ROUND(VLOOKUP($B437,'3.ข้อมูลงบทดลองปัจจุบัน'!$A$5:$CL$846,84,0),2)</f>
        <v>0</v>
      </c>
      <c r="CH437" s="32">
        <f>ROUND(VLOOKUP($B437,'3.ข้อมูลงบทดลองปัจจุบัน'!$A$5:$CL$846,85,0),2)</f>
        <v>0</v>
      </c>
      <c r="CI437" s="32">
        <f>ROUND(VLOOKUP($B437,'3.ข้อมูลงบทดลองปัจจุบัน'!$A$5:$CL$846,86,0),2)</f>
        <v>0</v>
      </c>
      <c r="CJ437" s="32">
        <f>ROUND(VLOOKUP($B437,'3.ข้อมูลงบทดลองปัจจุบัน'!$A$5:$CL$846,87,0),2)</f>
        <v>0</v>
      </c>
      <c r="CK437" s="32">
        <f>ROUND(VLOOKUP($B437,'3.ข้อมูลงบทดลองปัจจุบัน'!$A$5:$CL$846,88,0),2)</f>
        <v>133554</v>
      </c>
      <c r="CL437" s="32">
        <f>ROUND(VLOOKUP($B437,'3.ข้อมูลงบทดลองปัจจุบัน'!$A$5:$CL$846,89,0),2)</f>
        <v>0</v>
      </c>
      <c r="CM437" s="32">
        <f>ROUND(VLOOKUP($B437,'3.ข้อมูลงบทดลองปัจจุบัน'!$A$5:$CL$846,90,0),2)</f>
        <v>0</v>
      </c>
    </row>
    <row r="438" spans="1:94" x14ac:dyDescent="0.7">
      <c r="A438" s="118" t="s">
        <v>2332</v>
      </c>
      <c r="B438" s="101" t="s">
        <v>2185</v>
      </c>
      <c r="C438" s="100" t="s">
        <v>1534</v>
      </c>
      <c r="D438" s="32">
        <f>ROUND(VLOOKUP($B438,'3.ข้อมูลงบทดลองปัจจุบัน'!$A$5:$CL$846,3,0),2)</f>
        <v>0</v>
      </c>
      <c r="E438" s="32">
        <f>ROUND(VLOOKUP($B438,'3.ข้อมูลงบทดลองปัจจุบัน'!$A$5:$CL$846,4,0),2)</f>
        <v>0</v>
      </c>
      <c r="F438" s="32">
        <f>ROUND(VLOOKUP($B438,'3.ข้อมูลงบทดลองปัจจุบัน'!$A$5:$CL$846,5,0),2)</f>
        <v>0</v>
      </c>
      <c r="G438" s="32">
        <f>ROUND(VLOOKUP($B438,'3.ข้อมูลงบทดลองปัจจุบัน'!$A$5:$CL$846,6,0),2)</f>
        <v>0</v>
      </c>
      <c r="H438" s="32">
        <f>ROUND(VLOOKUP($B438,'3.ข้อมูลงบทดลองปัจจุบัน'!$A$5:$CL$846,7,0),2)</f>
        <v>0</v>
      </c>
      <c r="I438" s="32">
        <f>ROUND(VLOOKUP($B438,'3.ข้อมูลงบทดลองปัจจุบัน'!$A$5:$CL$846,8,0),2)</f>
        <v>0</v>
      </c>
      <c r="J438" s="32">
        <f>ROUND(VLOOKUP($B438,'3.ข้อมูลงบทดลองปัจจุบัน'!$A$5:$CL$846,9,0),2)</f>
        <v>0</v>
      </c>
      <c r="K438" s="32">
        <f>ROUND(VLOOKUP($B438,'3.ข้อมูลงบทดลองปัจจุบัน'!$A$5:$CL$846,10,0),2)</f>
        <v>0</v>
      </c>
      <c r="L438" s="32">
        <f>ROUND(VLOOKUP($B438,'3.ข้อมูลงบทดลองปัจจุบัน'!$A$5:$CL$846,11,0),2)</f>
        <v>0</v>
      </c>
      <c r="M438" s="32">
        <f>ROUND(VLOOKUP($B438,'3.ข้อมูลงบทดลองปัจจุบัน'!$A$5:$CL$846,12,0),2)</f>
        <v>0</v>
      </c>
      <c r="N438" s="32">
        <f>ROUND(VLOOKUP($B438,'3.ข้อมูลงบทดลองปัจจุบัน'!$A$5:$CL$846,13,0),2)</f>
        <v>0</v>
      </c>
      <c r="O438" s="32">
        <f>ROUND(VLOOKUP($B438,'3.ข้อมูลงบทดลองปัจจุบัน'!$A$5:$CL$846,14,0),2)</f>
        <v>0</v>
      </c>
      <c r="P438" s="32">
        <f>ROUND(VLOOKUP($B438,'3.ข้อมูลงบทดลองปัจจุบัน'!$A$5:$CL$846,15,0),2)</f>
        <v>0</v>
      </c>
      <c r="Q438" s="32">
        <f>ROUND(VLOOKUP($B438,'3.ข้อมูลงบทดลองปัจจุบัน'!$A$5:$CL$846,16,0),2)</f>
        <v>0</v>
      </c>
      <c r="R438" s="32">
        <f>ROUND(VLOOKUP($B438,'3.ข้อมูลงบทดลองปัจจุบัน'!$A$5:$CL$846,17,0),2)</f>
        <v>0</v>
      </c>
      <c r="S438" s="32">
        <f>ROUND(VLOOKUP($B438,'3.ข้อมูลงบทดลองปัจจุบัน'!$A$5:$CL$846,18,0),2)</f>
        <v>0</v>
      </c>
      <c r="T438" s="32">
        <f>ROUND(VLOOKUP($B438,'3.ข้อมูลงบทดลองปัจจุบัน'!$A$5:$CL$846,19,0),2)</f>
        <v>0</v>
      </c>
      <c r="U438" s="32">
        <f>ROUND(VLOOKUP($B438,'3.ข้อมูลงบทดลองปัจจุบัน'!$A$5:$CL$846,20,0),2)</f>
        <v>0</v>
      </c>
      <c r="V438" s="32">
        <f>ROUND(VLOOKUP($B438,'3.ข้อมูลงบทดลองปัจจุบัน'!$A$5:$CL$846,21,0),2)</f>
        <v>0</v>
      </c>
      <c r="W438" s="32">
        <f>ROUND(VLOOKUP($B438,'3.ข้อมูลงบทดลองปัจจุบัน'!$A$5:$CL$846,22,0),2)</f>
        <v>0</v>
      </c>
      <c r="X438" s="32">
        <f>ROUND(VLOOKUP($B438,'3.ข้อมูลงบทดลองปัจจุบัน'!$A$5:$CL$846,23,0),2)</f>
        <v>0</v>
      </c>
      <c r="Y438" s="32">
        <f>ROUND(VLOOKUP($B438,'3.ข้อมูลงบทดลองปัจจุบัน'!$A$5:$CL$846,24,0),2)</f>
        <v>0</v>
      </c>
      <c r="Z438" s="32">
        <f>ROUND(VLOOKUP($B438,'3.ข้อมูลงบทดลองปัจจุบัน'!$A$5:$CL$846,25,0),2)</f>
        <v>0</v>
      </c>
      <c r="AA438" s="32">
        <f>ROUND(VLOOKUP($B438,'3.ข้อมูลงบทดลองปัจจุบัน'!$A$5:$CL$846,26,0),2)</f>
        <v>0</v>
      </c>
      <c r="AB438" s="32">
        <f>ROUND(VLOOKUP($B438,'3.ข้อมูลงบทดลองปัจจุบัน'!$A$5:$CL$846,27,0),2)</f>
        <v>0</v>
      </c>
      <c r="AC438" s="32">
        <f>ROUND(VLOOKUP($B438,'3.ข้อมูลงบทดลองปัจจุบัน'!$A$5:$CL$846,28,0),2)</f>
        <v>0</v>
      </c>
      <c r="AD438" s="32">
        <f>ROUND(VLOOKUP($B438,'3.ข้อมูลงบทดลองปัจจุบัน'!$A$5:$CL$846,29,0),2)</f>
        <v>0</v>
      </c>
      <c r="AE438" s="32">
        <f>ROUND(VLOOKUP($B438,'3.ข้อมูลงบทดลองปัจจุบัน'!$A$5:$CL$846,30,0),2)</f>
        <v>0</v>
      </c>
      <c r="AF438" s="32">
        <f>ROUND(VLOOKUP($B438,'3.ข้อมูลงบทดลองปัจจุบัน'!$A$5:$CL$846,31,0),2)</f>
        <v>0</v>
      </c>
      <c r="AG438" s="32">
        <f>ROUND(VLOOKUP($B438,'3.ข้อมูลงบทดลองปัจจุบัน'!$A$5:$CL$846,32,0),2)</f>
        <v>0</v>
      </c>
      <c r="AH438" s="32">
        <f>ROUND(VLOOKUP($B438,'3.ข้อมูลงบทดลองปัจจุบัน'!$A$5:$CL$846,33,0),2)</f>
        <v>0</v>
      </c>
      <c r="AI438" s="32">
        <f>ROUND(VLOOKUP($B438,'3.ข้อมูลงบทดลองปัจจุบัน'!$A$5:$CL$846,34,0),2)</f>
        <v>0</v>
      </c>
      <c r="AJ438" s="32">
        <f>ROUND(VLOOKUP($B438,'3.ข้อมูลงบทดลองปัจจุบัน'!$A$5:$CL$846,35,0),2)</f>
        <v>0</v>
      </c>
      <c r="AK438" s="32">
        <f>ROUND(VLOOKUP($B438,'3.ข้อมูลงบทดลองปัจจุบัน'!$A$5:$CL$846,36,0),2)</f>
        <v>0</v>
      </c>
      <c r="AL438" s="32">
        <f>ROUND(VLOOKUP($B438,'3.ข้อมูลงบทดลองปัจจุบัน'!$A$5:$CL$846,37,0),2)</f>
        <v>0</v>
      </c>
      <c r="AM438" s="32">
        <f>ROUND(VLOOKUP($B438,'3.ข้อมูลงบทดลองปัจจุบัน'!$A$5:$CL$846,38,0),2)</f>
        <v>0</v>
      </c>
      <c r="AN438" s="32">
        <f>ROUND(VLOOKUP($B438,'3.ข้อมูลงบทดลองปัจจุบัน'!$A$5:$CL$846,39,0),2)</f>
        <v>0</v>
      </c>
      <c r="AO438" s="32">
        <f>ROUND(VLOOKUP($B438,'3.ข้อมูลงบทดลองปัจจุบัน'!$A$5:$CL$846,40,0),2)</f>
        <v>0</v>
      </c>
      <c r="AP438" s="32">
        <f>ROUND(VLOOKUP($B438,'3.ข้อมูลงบทดลองปัจจุบัน'!$A$5:$CL$846,41,0),2)</f>
        <v>0</v>
      </c>
      <c r="AQ438" s="32">
        <f>ROUND(VLOOKUP($B438,'3.ข้อมูลงบทดลองปัจจุบัน'!$A$5:$CL$846,42,0),2)</f>
        <v>0</v>
      </c>
      <c r="AR438" s="32">
        <f>ROUND(VLOOKUP($B438,'3.ข้อมูลงบทดลองปัจจุบัน'!$A$5:$CL$846,43,0),2)</f>
        <v>0</v>
      </c>
      <c r="AS438" s="32">
        <f>ROUND(VLOOKUP($B438,'3.ข้อมูลงบทดลองปัจจุบัน'!$A$5:$CL$846,44,0),2)</f>
        <v>0</v>
      </c>
      <c r="AT438" s="32">
        <f>ROUND(VLOOKUP($B438,'3.ข้อมูลงบทดลองปัจจุบัน'!$A$5:$CL$846,45,0),2)</f>
        <v>0</v>
      </c>
      <c r="AU438" s="32">
        <f>ROUND(VLOOKUP($B438,'3.ข้อมูลงบทดลองปัจจุบัน'!$A$5:$CL$846,46,0),2)</f>
        <v>0</v>
      </c>
      <c r="AV438" s="32">
        <f>ROUND(VLOOKUP($B438,'3.ข้อมูลงบทดลองปัจจุบัน'!$A$5:$CL$846,47,0),2)</f>
        <v>0</v>
      </c>
      <c r="AW438" s="32">
        <f>ROUND(VLOOKUP($B438,'3.ข้อมูลงบทดลองปัจจุบัน'!$A$5:$CL$846,48,0),2)</f>
        <v>0</v>
      </c>
      <c r="AX438" s="32">
        <f>ROUND(VLOOKUP($B438,'3.ข้อมูลงบทดลองปัจจุบัน'!$A$5:$CL$846,49,0),2)</f>
        <v>0</v>
      </c>
      <c r="AY438" s="32">
        <f>ROUND(VLOOKUP($B438,'3.ข้อมูลงบทดลองปัจจุบัน'!$A$5:$CL$846,50,0),2)</f>
        <v>0</v>
      </c>
      <c r="AZ438" s="32">
        <f>ROUND(VLOOKUP($B438,'3.ข้อมูลงบทดลองปัจจุบัน'!$A$5:$CL$846,51,0),2)</f>
        <v>0</v>
      </c>
      <c r="BA438" s="32">
        <f>ROUND(VLOOKUP($B438,'3.ข้อมูลงบทดลองปัจจุบัน'!$A$5:$CL$846,52,0),2)</f>
        <v>0</v>
      </c>
      <c r="BB438" s="32">
        <f>ROUND(VLOOKUP($B438,'3.ข้อมูลงบทดลองปัจจุบัน'!$A$5:$CL$846,53,0),2)</f>
        <v>0</v>
      </c>
      <c r="BC438" s="32">
        <f>ROUND(VLOOKUP($B438,'3.ข้อมูลงบทดลองปัจจุบัน'!$A$5:$CL$846,54,0),2)</f>
        <v>0</v>
      </c>
      <c r="BD438" s="32">
        <f>ROUND(VLOOKUP($B438,'3.ข้อมูลงบทดลองปัจจุบัน'!$A$5:$CL$846,55,0),2)</f>
        <v>0</v>
      </c>
      <c r="BE438" s="32">
        <f>ROUND(VLOOKUP($B438,'3.ข้อมูลงบทดลองปัจจุบัน'!$A$5:$CL$846,56,0),2)</f>
        <v>0</v>
      </c>
      <c r="BF438" s="32">
        <f>ROUND(VLOOKUP($B438,'3.ข้อมูลงบทดลองปัจจุบัน'!$A$5:$CL$846,57,0),2)</f>
        <v>0</v>
      </c>
      <c r="BG438" s="32">
        <f>ROUND(VLOOKUP($B438,'3.ข้อมูลงบทดลองปัจจุบัน'!$A$5:$CL$846,58,0),2)</f>
        <v>0</v>
      </c>
      <c r="BH438" s="32">
        <f>ROUND(VLOOKUP($B438,'3.ข้อมูลงบทดลองปัจจุบัน'!$A$5:$CL$846,59,0),2)</f>
        <v>0</v>
      </c>
      <c r="BI438" s="32">
        <f>ROUND(VLOOKUP($B438,'3.ข้อมูลงบทดลองปัจจุบัน'!$A$5:$CL$846,60,0),2)</f>
        <v>0</v>
      </c>
      <c r="BJ438" s="32">
        <f>ROUND(VLOOKUP($B438,'3.ข้อมูลงบทดลองปัจจุบัน'!$A$5:$CL$846,61,0),2)</f>
        <v>0</v>
      </c>
      <c r="BK438" s="32">
        <f>ROUND(VLOOKUP($B438,'3.ข้อมูลงบทดลองปัจจุบัน'!$A$5:$CL$846,62,0),2)</f>
        <v>0</v>
      </c>
      <c r="BL438" s="32">
        <f>ROUND(VLOOKUP($B438,'3.ข้อมูลงบทดลองปัจจุบัน'!$A$5:$CL$846,63,0),2)</f>
        <v>0</v>
      </c>
      <c r="BM438" s="32">
        <f>ROUND(VLOOKUP($B438,'3.ข้อมูลงบทดลองปัจจุบัน'!$A$5:$CL$846,64,0),2)</f>
        <v>0</v>
      </c>
      <c r="BN438" s="32">
        <f>ROUND(VLOOKUP($B438,'3.ข้อมูลงบทดลองปัจจุบัน'!$A$5:$CL$846,65,0),2)</f>
        <v>0</v>
      </c>
      <c r="BO438" s="32">
        <f>ROUND(VLOOKUP($B438,'3.ข้อมูลงบทดลองปัจจุบัน'!$A$5:$CL$846,66,0),2)</f>
        <v>0</v>
      </c>
      <c r="BP438" s="32">
        <f>ROUND(VLOOKUP($B438,'3.ข้อมูลงบทดลองปัจจุบัน'!$A$5:$CL$846,67,0),2)</f>
        <v>0</v>
      </c>
      <c r="BQ438" s="32">
        <f>ROUND(VLOOKUP($B438,'3.ข้อมูลงบทดลองปัจจุบัน'!$A$5:$CL$846,68,0),2)</f>
        <v>0</v>
      </c>
      <c r="BR438" s="32">
        <f>ROUND(VLOOKUP($B438,'3.ข้อมูลงบทดลองปัจจุบัน'!$A$5:$CL$846,69,0),2)</f>
        <v>0</v>
      </c>
      <c r="BS438" s="32">
        <f>ROUND(VLOOKUP($B438,'3.ข้อมูลงบทดลองปัจจุบัน'!$A$5:$CL$846,70,0),2)</f>
        <v>0</v>
      </c>
      <c r="BT438" s="32">
        <f>ROUND(VLOOKUP($B438,'3.ข้อมูลงบทดลองปัจจุบัน'!$A$5:$CL$846,71,0),2)</f>
        <v>0</v>
      </c>
      <c r="BU438" s="32">
        <f>ROUND(VLOOKUP($B438,'3.ข้อมูลงบทดลองปัจจุบัน'!$A$5:$CL$846,72,0),2)</f>
        <v>0</v>
      </c>
      <c r="BV438" s="32">
        <f>ROUND(VLOOKUP($B438,'3.ข้อมูลงบทดลองปัจจุบัน'!$A$5:$CL$846,73,0),2)</f>
        <v>0</v>
      </c>
      <c r="BW438" s="32">
        <f>ROUND(VLOOKUP($B438,'3.ข้อมูลงบทดลองปัจจุบัน'!$A$5:$CL$846,74,0),2)</f>
        <v>0</v>
      </c>
      <c r="BX438" s="32">
        <f>ROUND(VLOOKUP($B438,'3.ข้อมูลงบทดลองปัจจุบัน'!$A$5:$CL$846,75,0),2)</f>
        <v>0</v>
      </c>
      <c r="BY438" s="32">
        <f>ROUND(VLOOKUP($B438,'3.ข้อมูลงบทดลองปัจจุบัน'!$A$5:$CL$846,76,0),2)</f>
        <v>0</v>
      </c>
      <c r="BZ438" s="32">
        <f>ROUND(VLOOKUP($B438,'3.ข้อมูลงบทดลองปัจจุบัน'!$A$5:$CL$846,77,0),2)</f>
        <v>0</v>
      </c>
      <c r="CA438" s="32">
        <f>ROUND(VLOOKUP($B438,'3.ข้อมูลงบทดลองปัจจุบัน'!$A$5:$CL$846,78,0),2)</f>
        <v>0</v>
      </c>
      <c r="CB438" s="32">
        <f>ROUND(VLOOKUP($B438,'3.ข้อมูลงบทดลองปัจจุบัน'!$A$5:$CL$846,79,0),2)</f>
        <v>0</v>
      </c>
      <c r="CC438" s="32">
        <f>ROUND(VLOOKUP($B438,'3.ข้อมูลงบทดลองปัจจุบัน'!$A$5:$CL$846,80,0),2)</f>
        <v>0</v>
      </c>
      <c r="CD438" s="32">
        <f>ROUND(VLOOKUP($B438,'3.ข้อมูลงบทดลองปัจจุบัน'!$A$5:$CL$846,81,0),2)</f>
        <v>0</v>
      </c>
      <c r="CE438" s="32">
        <f>ROUND(VLOOKUP($B438,'3.ข้อมูลงบทดลองปัจจุบัน'!$A$5:$CL$846,82,0),2)</f>
        <v>0</v>
      </c>
      <c r="CF438" s="32">
        <f>ROUND(VLOOKUP($B438,'3.ข้อมูลงบทดลองปัจจุบัน'!$A$5:$CL$846,83,0),2)</f>
        <v>0</v>
      </c>
      <c r="CG438" s="32">
        <f>ROUND(VLOOKUP($B438,'3.ข้อมูลงบทดลองปัจจุบัน'!$A$5:$CL$846,84,0),2)</f>
        <v>0</v>
      </c>
      <c r="CH438" s="32">
        <f>ROUND(VLOOKUP($B438,'3.ข้อมูลงบทดลองปัจจุบัน'!$A$5:$CL$846,85,0),2)</f>
        <v>0</v>
      </c>
      <c r="CI438" s="32">
        <f>ROUND(VLOOKUP($B438,'3.ข้อมูลงบทดลองปัจจุบัน'!$A$5:$CL$846,86,0),2)</f>
        <v>0</v>
      </c>
      <c r="CJ438" s="32">
        <f>ROUND(VLOOKUP($B438,'3.ข้อมูลงบทดลองปัจจุบัน'!$A$5:$CL$846,87,0),2)</f>
        <v>0</v>
      </c>
      <c r="CK438" s="32">
        <f>ROUND(VLOOKUP($B438,'3.ข้อมูลงบทดลองปัจจุบัน'!$A$5:$CL$846,88,0),2)</f>
        <v>0</v>
      </c>
      <c r="CL438" s="32">
        <f>ROUND(VLOOKUP($B438,'3.ข้อมูลงบทดลองปัจจุบัน'!$A$5:$CL$846,89,0),2)</f>
        <v>0</v>
      </c>
      <c r="CM438" s="32">
        <f>ROUND(VLOOKUP($B438,'3.ข้อมูลงบทดลองปัจจุบัน'!$A$5:$CL$846,90,0),2)</f>
        <v>0</v>
      </c>
    </row>
    <row r="439" spans="1:94" x14ac:dyDescent="0.7">
      <c r="A439" s="118" t="s">
        <v>2332</v>
      </c>
      <c r="B439" s="101" t="s">
        <v>2186</v>
      </c>
      <c r="C439" s="100" t="s">
        <v>1535</v>
      </c>
      <c r="D439" s="32">
        <f>ROUND(VLOOKUP($B439,'3.ข้อมูลงบทดลองปัจจุบัน'!$A$5:$CL$846,3,0),2)</f>
        <v>0</v>
      </c>
      <c r="E439" s="32">
        <f>ROUND(VLOOKUP($B439,'3.ข้อมูลงบทดลองปัจจุบัน'!$A$5:$CL$846,4,0),2)</f>
        <v>0</v>
      </c>
      <c r="F439" s="32">
        <f>ROUND(VLOOKUP($B439,'3.ข้อมูลงบทดลองปัจจุบัน'!$A$5:$CL$846,5,0),2)</f>
        <v>0</v>
      </c>
      <c r="G439" s="32">
        <f>ROUND(VLOOKUP($B439,'3.ข้อมูลงบทดลองปัจจุบัน'!$A$5:$CL$846,6,0),2)</f>
        <v>0</v>
      </c>
      <c r="H439" s="32">
        <f>ROUND(VLOOKUP($B439,'3.ข้อมูลงบทดลองปัจจุบัน'!$A$5:$CL$846,7,0),2)</f>
        <v>0</v>
      </c>
      <c r="I439" s="32">
        <f>ROUND(VLOOKUP($B439,'3.ข้อมูลงบทดลองปัจจุบัน'!$A$5:$CL$846,8,0),2)</f>
        <v>0</v>
      </c>
      <c r="J439" s="32">
        <f>ROUND(VLOOKUP($B439,'3.ข้อมูลงบทดลองปัจจุบัน'!$A$5:$CL$846,9,0),2)</f>
        <v>0</v>
      </c>
      <c r="K439" s="32">
        <f>ROUND(VLOOKUP($B439,'3.ข้อมูลงบทดลองปัจจุบัน'!$A$5:$CL$846,10,0),2)</f>
        <v>0</v>
      </c>
      <c r="L439" s="32">
        <f>ROUND(VLOOKUP($B439,'3.ข้อมูลงบทดลองปัจจุบัน'!$A$5:$CL$846,11,0),2)</f>
        <v>0</v>
      </c>
      <c r="M439" s="32">
        <f>ROUND(VLOOKUP($B439,'3.ข้อมูลงบทดลองปัจจุบัน'!$A$5:$CL$846,12,0),2)</f>
        <v>0</v>
      </c>
      <c r="N439" s="32">
        <f>ROUND(VLOOKUP($B439,'3.ข้อมูลงบทดลองปัจจุบัน'!$A$5:$CL$846,13,0),2)</f>
        <v>0</v>
      </c>
      <c r="O439" s="32">
        <f>ROUND(VLOOKUP($B439,'3.ข้อมูลงบทดลองปัจจุบัน'!$A$5:$CL$846,14,0),2)</f>
        <v>0</v>
      </c>
      <c r="P439" s="32">
        <f>ROUND(VLOOKUP($B439,'3.ข้อมูลงบทดลองปัจจุบัน'!$A$5:$CL$846,15,0),2)</f>
        <v>0</v>
      </c>
      <c r="Q439" s="32">
        <f>ROUND(VLOOKUP($B439,'3.ข้อมูลงบทดลองปัจจุบัน'!$A$5:$CL$846,16,0),2)</f>
        <v>0</v>
      </c>
      <c r="R439" s="32">
        <f>ROUND(VLOOKUP($B439,'3.ข้อมูลงบทดลองปัจจุบัน'!$A$5:$CL$846,17,0),2)</f>
        <v>0</v>
      </c>
      <c r="S439" s="32">
        <f>ROUND(VLOOKUP($B439,'3.ข้อมูลงบทดลองปัจจุบัน'!$A$5:$CL$846,18,0),2)</f>
        <v>0</v>
      </c>
      <c r="T439" s="32">
        <f>ROUND(VLOOKUP($B439,'3.ข้อมูลงบทดลองปัจจุบัน'!$A$5:$CL$846,19,0),2)</f>
        <v>0</v>
      </c>
      <c r="U439" s="32">
        <f>ROUND(VLOOKUP($B439,'3.ข้อมูลงบทดลองปัจจุบัน'!$A$5:$CL$846,20,0),2)</f>
        <v>0</v>
      </c>
      <c r="V439" s="32">
        <f>ROUND(VLOOKUP($B439,'3.ข้อมูลงบทดลองปัจจุบัน'!$A$5:$CL$846,21,0),2)</f>
        <v>0</v>
      </c>
      <c r="W439" s="32">
        <f>ROUND(VLOOKUP($B439,'3.ข้อมูลงบทดลองปัจจุบัน'!$A$5:$CL$846,22,0),2)</f>
        <v>0</v>
      </c>
      <c r="X439" s="32">
        <f>ROUND(VLOOKUP($B439,'3.ข้อมูลงบทดลองปัจจุบัน'!$A$5:$CL$846,23,0),2)</f>
        <v>0</v>
      </c>
      <c r="Y439" s="32">
        <f>ROUND(VLOOKUP($B439,'3.ข้อมูลงบทดลองปัจจุบัน'!$A$5:$CL$846,24,0),2)</f>
        <v>0</v>
      </c>
      <c r="Z439" s="32">
        <f>ROUND(VLOOKUP($B439,'3.ข้อมูลงบทดลองปัจจุบัน'!$A$5:$CL$846,25,0),2)</f>
        <v>0</v>
      </c>
      <c r="AA439" s="32">
        <f>ROUND(VLOOKUP($B439,'3.ข้อมูลงบทดลองปัจจุบัน'!$A$5:$CL$846,26,0),2)</f>
        <v>0</v>
      </c>
      <c r="AB439" s="32">
        <f>ROUND(VLOOKUP($B439,'3.ข้อมูลงบทดลองปัจจุบัน'!$A$5:$CL$846,27,0),2)</f>
        <v>0</v>
      </c>
      <c r="AC439" s="32">
        <f>ROUND(VLOOKUP($B439,'3.ข้อมูลงบทดลองปัจจุบัน'!$A$5:$CL$846,28,0),2)</f>
        <v>0</v>
      </c>
      <c r="AD439" s="32">
        <f>ROUND(VLOOKUP($B439,'3.ข้อมูลงบทดลองปัจจุบัน'!$A$5:$CL$846,29,0),2)</f>
        <v>0</v>
      </c>
      <c r="AE439" s="32">
        <f>ROUND(VLOOKUP($B439,'3.ข้อมูลงบทดลองปัจจุบัน'!$A$5:$CL$846,30,0),2)</f>
        <v>0</v>
      </c>
      <c r="AF439" s="32">
        <f>ROUND(VLOOKUP($B439,'3.ข้อมูลงบทดลองปัจจุบัน'!$A$5:$CL$846,31,0),2)</f>
        <v>0</v>
      </c>
      <c r="AG439" s="32">
        <f>ROUND(VLOOKUP($B439,'3.ข้อมูลงบทดลองปัจจุบัน'!$A$5:$CL$846,32,0),2)</f>
        <v>0</v>
      </c>
      <c r="AH439" s="32">
        <f>ROUND(VLOOKUP($B439,'3.ข้อมูลงบทดลองปัจจุบัน'!$A$5:$CL$846,33,0),2)</f>
        <v>0</v>
      </c>
      <c r="AI439" s="32">
        <f>ROUND(VLOOKUP($B439,'3.ข้อมูลงบทดลองปัจจุบัน'!$A$5:$CL$846,34,0),2)</f>
        <v>0</v>
      </c>
      <c r="AJ439" s="32">
        <f>ROUND(VLOOKUP($B439,'3.ข้อมูลงบทดลองปัจจุบัน'!$A$5:$CL$846,35,0),2)</f>
        <v>0</v>
      </c>
      <c r="AK439" s="32">
        <f>ROUND(VLOOKUP($B439,'3.ข้อมูลงบทดลองปัจจุบัน'!$A$5:$CL$846,36,0),2)</f>
        <v>0</v>
      </c>
      <c r="AL439" s="32">
        <f>ROUND(VLOOKUP($B439,'3.ข้อมูลงบทดลองปัจจุบัน'!$A$5:$CL$846,37,0),2)</f>
        <v>0</v>
      </c>
      <c r="AM439" s="32">
        <f>ROUND(VLOOKUP($B439,'3.ข้อมูลงบทดลองปัจจุบัน'!$A$5:$CL$846,38,0),2)</f>
        <v>0</v>
      </c>
      <c r="AN439" s="32">
        <f>ROUND(VLOOKUP($B439,'3.ข้อมูลงบทดลองปัจจุบัน'!$A$5:$CL$846,39,0),2)</f>
        <v>0</v>
      </c>
      <c r="AO439" s="32">
        <f>ROUND(VLOOKUP($B439,'3.ข้อมูลงบทดลองปัจจุบัน'!$A$5:$CL$846,40,0),2)</f>
        <v>0</v>
      </c>
      <c r="AP439" s="32">
        <f>ROUND(VLOOKUP($B439,'3.ข้อมูลงบทดลองปัจจุบัน'!$A$5:$CL$846,41,0),2)</f>
        <v>0</v>
      </c>
      <c r="AQ439" s="32">
        <f>ROUND(VLOOKUP($B439,'3.ข้อมูลงบทดลองปัจจุบัน'!$A$5:$CL$846,42,0),2)</f>
        <v>0</v>
      </c>
      <c r="AR439" s="32">
        <f>ROUND(VLOOKUP($B439,'3.ข้อมูลงบทดลองปัจจุบัน'!$A$5:$CL$846,43,0),2)</f>
        <v>0</v>
      </c>
      <c r="AS439" s="32">
        <f>ROUND(VLOOKUP($B439,'3.ข้อมูลงบทดลองปัจจุบัน'!$A$5:$CL$846,44,0),2)</f>
        <v>0</v>
      </c>
      <c r="AT439" s="32">
        <f>ROUND(VLOOKUP($B439,'3.ข้อมูลงบทดลองปัจจุบัน'!$A$5:$CL$846,45,0),2)</f>
        <v>0</v>
      </c>
      <c r="AU439" s="32">
        <f>ROUND(VLOOKUP($B439,'3.ข้อมูลงบทดลองปัจจุบัน'!$A$5:$CL$846,46,0),2)</f>
        <v>0</v>
      </c>
      <c r="AV439" s="32">
        <f>ROUND(VLOOKUP($B439,'3.ข้อมูลงบทดลองปัจจุบัน'!$A$5:$CL$846,47,0),2)</f>
        <v>0</v>
      </c>
      <c r="AW439" s="32">
        <f>ROUND(VLOOKUP($B439,'3.ข้อมูลงบทดลองปัจจุบัน'!$A$5:$CL$846,48,0),2)</f>
        <v>0</v>
      </c>
      <c r="AX439" s="32">
        <f>ROUND(VLOOKUP($B439,'3.ข้อมูลงบทดลองปัจจุบัน'!$A$5:$CL$846,49,0),2)</f>
        <v>0</v>
      </c>
      <c r="AY439" s="32">
        <f>ROUND(VLOOKUP($B439,'3.ข้อมูลงบทดลองปัจจุบัน'!$A$5:$CL$846,50,0),2)</f>
        <v>0</v>
      </c>
      <c r="AZ439" s="32">
        <f>ROUND(VLOOKUP($B439,'3.ข้อมูลงบทดลองปัจจุบัน'!$A$5:$CL$846,51,0),2)</f>
        <v>0</v>
      </c>
      <c r="BA439" s="32">
        <f>ROUND(VLOOKUP($B439,'3.ข้อมูลงบทดลองปัจจุบัน'!$A$5:$CL$846,52,0),2)</f>
        <v>0</v>
      </c>
      <c r="BB439" s="32">
        <f>ROUND(VLOOKUP($B439,'3.ข้อมูลงบทดลองปัจจุบัน'!$A$5:$CL$846,53,0),2)</f>
        <v>0</v>
      </c>
      <c r="BC439" s="32">
        <f>ROUND(VLOOKUP($B439,'3.ข้อมูลงบทดลองปัจจุบัน'!$A$5:$CL$846,54,0),2)</f>
        <v>0</v>
      </c>
      <c r="BD439" s="32">
        <f>ROUND(VLOOKUP($B439,'3.ข้อมูลงบทดลองปัจจุบัน'!$A$5:$CL$846,55,0),2)</f>
        <v>0</v>
      </c>
      <c r="BE439" s="32">
        <f>ROUND(VLOOKUP($B439,'3.ข้อมูลงบทดลองปัจจุบัน'!$A$5:$CL$846,56,0),2)</f>
        <v>0</v>
      </c>
      <c r="BF439" s="32">
        <f>ROUND(VLOOKUP($B439,'3.ข้อมูลงบทดลองปัจจุบัน'!$A$5:$CL$846,57,0),2)</f>
        <v>0</v>
      </c>
      <c r="BG439" s="32">
        <f>ROUND(VLOOKUP($B439,'3.ข้อมูลงบทดลองปัจจุบัน'!$A$5:$CL$846,58,0),2)</f>
        <v>0</v>
      </c>
      <c r="BH439" s="32">
        <f>ROUND(VLOOKUP($B439,'3.ข้อมูลงบทดลองปัจจุบัน'!$A$5:$CL$846,59,0),2)</f>
        <v>0</v>
      </c>
      <c r="BI439" s="32">
        <f>ROUND(VLOOKUP($B439,'3.ข้อมูลงบทดลองปัจจุบัน'!$A$5:$CL$846,60,0),2)</f>
        <v>0</v>
      </c>
      <c r="BJ439" s="32">
        <f>ROUND(VLOOKUP($B439,'3.ข้อมูลงบทดลองปัจจุบัน'!$A$5:$CL$846,61,0),2)</f>
        <v>0</v>
      </c>
      <c r="BK439" s="32">
        <f>ROUND(VLOOKUP($B439,'3.ข้อมูลงบทดลองปัจจุบัน'!$A$5:$CL$846,62,0),2)</f>
        <v>0</v>
      </c>
      <c r="BL439" s="32">
        <f>ROUND(VLOOKUP($B439,'3.ข้อมูลงบทดลองปัจจุบัน'!$A$5:$CL$846,63,0),2)</f>
        <v>0</v>
      </c>
      <c r="BM439" s="32">
        <f>ROUND(VLOOKUP($B439,'3.ข้อมูลงบทดลองปัจจุบัน'!$A$5:$CL$846,64,0),2)</f>
        <v>0</v>
      </c>
      <c r="BN439" s="32">
        <f>ROUND(VLOOKUP($B439,'3.ข้อมูลงบทดลองปัจจุบัน'!$A$5:$CL$846,65,0),2)</f>
        <v>0</v>
      </c>
      <c r="BO439" s="32">
        <f>ROUND(VLOOKUP($B439,'3.ข้อมูลงบทดลองปัจจุบัน'!$A$5:$CL$846,66,0),2)</f>
        <v>0</v>
      </c>
      <c r="BP439" s="32">
        <f>ROUND(VLOOKUP($B439,'3.ข้อมูลงบทดลองปัจจุบัน'!$A$5:$CL$846,67,0),2)</f>
        <v>0</v>
      </c>
      <c r="BQ439" s="32">
        <f>ROUND(VLOOKUP($B439,'3.ข้อมูลงบทดลองปัจจุบัน'!$A$5:$CL$846,68,0),2)</f>
        <v>0</v>
      </c>
      <c r="BR439" s="32">
        <f>ROUND(VLOOKUP($B439,'3.ข้อมูลงบทดลองปัจจุบัน'!$A$5:$CL$846,69,0),2)</f>
        <v>511100</v>
      </c>
      <c r="BS439" s="32">
        <f>ROUND(VLOOKUP($B439,'3.ข้อมูลงบทดลองปัจจุบัน'!$A$5:$CL$846,70,0),2)</f>
        <v>0</v>
      </c>
      <c r="BT439" s="32">
        <f>ROUND(VLOOKUP($B439,'3.ข้อมูลงบทดลองปัจจุบัน'!$A$5:$CL$846,71,0),2)</f>
        <v>0</v>
      </c>
      <c r="BU439" s="32">
        <f>ROUND(VLOOKUP($B439,'3.ข้อมูลงบทดลองปัจจุบัน'!$A$5:$CL$846,72,0),2)</f>
        <v>0</v>
      </c>
      <c r="BV439" s="32">
        <f>ROUND(VLOOKUP($B439,'3.ข้อมูลงบทดลองปัจจุบัน'!$A$5:$CL$846,73,0),2)</f>
        <v>0</v>
      </c>
      <c r="BW439" s="32">
        <f>ROUND(VLOOKUP($B439,'3.ข้อมูลงบทดลองปัจจุบัน'!$A$5:$CL$846,74,0),2)</f>
        <v>0</v>
      </c>
      <c r="BX439" s="32">
        <f>ROUND(VLOOKUP($B439,'3.ข้อมูลงบทดลองปัจจุบัน'!$A$5:$CL$846,75,0),2)</f>
        <v>0</v>
      </c>
      <c r="BY439" s="32">
        <f>ROUND(VLOOKUP($B439,'3.ข้อมูลงบทดลองปัจจุบัน'!$A$5:$CL$846,76,0),2)</f>
        <v>0</v>
      </c>
      <c r="BZ439" s="32">
        <f>ROUND(VLOOKUP($B439,'3.ข้อมูลงบทดลองปัจจุบัน'!$A$5:$CL$846,77,0),2)</f>
        <v>0</v>
      </c>
      <c r="CA439" s="32">
        <f>ROUND(VLOOKUP($B439,'3.ข้อมูลงบทดลองปัจจุบัน'!$A$5:$CL$846,78,0),2)</f>
        <v>0</v>
      </c>
      <c r="CB439" s="32">
        <f>ROUND(VLOOKUP($B439,'3.ข้อมูลงบทดลองปัจจุบัน'!$A$5:$CL$846,79,0),2)</f>
        <v>0</v>
      </c>
      <c r="CC439" s="32">
        <f>ROUND(VLOOKUP($B439,'3.ข้อมูลงบทดลองปัจจุบัน'!$A$5:$CL$846,80,0),2)</f>
        <v>0</v>
      </c>
      <c r="CD439" s="32">
        <f>ROUND(VLOOKUP($B439,'3.ข้อมูลงบทดลองปัจจุบัน'!$A$5:$CL$846,81,0),2)</f>
        <v>0</v>
      </c>
      <c r="CE439" s="32">
        <f>ROUND(VLOOKUP($B439,'3.ข้อมูลงบทดลองปัจจุบัน'!$A$5:$CL$846,82,0),2)</f>
        <v>0</v>
      </c>
      <c r="CF439" s="32">
        <f>ROUND(VLOOKUP($B439,'3.ข้อมูลงบทดลองปัจจุบัน'!$A$5:$CL$846,83,0),2)</f>
        <v>0</v>
      </c>
      <c r="CG439" s="32">
        <f>ROUND(VLOOKUP($B439,'3.ข้อมูลงบทดลองปัจจุบัน'!$A$5:$CL$846,84,0),2)</f>
        <v>0</v>
      </c>
      <c r="CH439" s="32">
        <f>ROUND(VLOOKUP($B439,'3.ข้อมูลงบทดลองปัจจุบัน'!$A$5:$CL$846,85,0),2)</f>
        <v>0</v>
      </c>
      <c r="CI439" s="32">
        <f>ROUND(VLOOKUP($B439,'3.ข้อมูลงบทดลองปัจจุบัน'!$A$5:$CL$846,86,0),2)</f>
        <v>17000</v>
      </c>
      <c r="CJ439" s="32">
        <f>ROUND(VLOOKUP($B439,'3.ข้อมูลงบทดลองปัจจุบัน'!$A$5:$CL$846,87,0),2)</f>
        <v>0</v>
      </c>
      <c r="CK439" s="32">
        <f>ROUND(VLOOKUP($B439,'3.ข้อมูลงบทดลองปัจจุบัน'!$A$5:$CL$846,88,0),2)</f>
        <v>0</v>
      </c>
      <c r="CL439" s="32">
        <f>ROUND(VLOOKUP($B439,'3.ข้อมูลงบทดลองปัจจุบัน'!$A$5:$CL$846,89,0),2)</f>
        <v>0</v>
      </c>
      <c r="CM439" s="32">
        <f>ROUND(VLOOKUP($B439,'3.ข้อมูลงบทดลองปัจจุบัน'!$A$5:$CL$846,90,0),2)</f>
        <v>0</v>
      </c>
    </row>
    <row r="440" spans="1:94" x14ac:dyDescent="0.7">
      <c r="A440" s="118" t="s">
        <v>2332</v>
      </c>
      <c r="B440" s="101" t="s">
        <v>2187</v>
      </c>
      <c r="C440" s="100" t="s">
        <v>1536</v>
      </c>
      <c r="D440" s="32">
        <f>ROUND(VLOOKUP($B440,'3.ข้อมูลงบทดลองปัจจุบัน'!$A$5:$CL$846,3,0),2)</f>
        <v>0</v>
      </c>
      <c r="E440" s="32">
        <f>ROUND(VLOOKUP($B440,'3.ข้อมูลงบทดลองปัจจุบัน'!$A$5:$CL$846,4,0),2)</f>
        <v>0</v>
      </c>
      <c r="F440" s="32">
        <f>ROUND(VLOOKUP($B440,'3.ข้อมูลงบทดลองปัจจุบัน'!$A$5:$CL$846,5,0),2)</f>
        <v>0</v>
      </c>
      <c r="G440" s="32">
        <f>ROUND(VLOOKUP($B440,'3.ข้อมูลงบทดลองปัจจุบัน'!$A$5:$CL$846,6,0),2)</f>
        <v>0</v>
      </c>
      <c r="H440" s="32">
        <f>ROUND(VLOOKUP($B440,'3.ข้อมูลงบทดลองปัจจุบัน'!$A$5:$CL$846,7,0),2)</f>
        <v>0</v>
      </c>
      <c r="I440" s="32">
        <f>ROUND(VLOOKUP($B440,'3.ข้อมูลงบทดลองปัจจุบัน'!$A$5:$CL$846,8,0),2)</f>
        <v>0</v>
      </c>
      <c r="J440" s="32">
        <f>ROUND(VLOOKUP($B440,'3.ข้อมูลงบทดลองปัจจุบัน'!$A$5:$CL$846,9,0),2)</f>
        <v>0</v>
      </c>
      <c r="K440" s="32">
        <f>ROUND(VLOOKUP($B440,'3.ข้อมูลงบทดลองปัจจุบัน'!$A$5:$CL$846,10,0),2)</f>
        <v>0</v>
      </c>
      <c r="L440" s="32">
        <f>ROUND(VLOOKUP($B440,'3.ข้อมูลงบทดลองปัจจุบัน'!$A$5:$CL$846,11,0),2)</f>
        <v>0</v>
      </c>
      <c r="M440" s="32">
        <f>ROUND(VLOOKUP($B440,'3.ข้อมูลงบทดลองปัจจุบัน'!$A$5:$CL$846,12,0),2)</f>
        <v>0</v>
      </c>
      <c r="N440" s="32">
        <f>ROUND(VLOOKUP($B440,'3.ข้อมูลงบทดลองปัจจุบัน'!$A$5:$CL$846,13,0),2)</f>
        <v>0</v>
      </c>
      <c r="O440" s="32">
        <f>ROUND(VLOOKUP($B440,'3.ข้อมูลงบทดลองปัจจุบัน'!$A$5:$CL$846,14,0),2)</f>
        <v>0</v>
      </c>
      <c r="P440" s="32">
        <f>ROUND(VLOOKUP($B440,'3.ข้อมูลงบทดลองปัจจุบัน'!$A$5:$CL$846,15,0),2)</f>
        <v>0</v>
      </c>
      <c r="Q440" s="32">
        <f>ROUND(VLOOKUP($B440,'3.ข้อมูลงบทดลองปัจจุบัน'!$A$5:$CL$846,16,0),2)</f>
        <v>0</v>
      </c>
      <c r="R440" s="32">
        <f>ROUND(VLOOKUP($B440,'3.ข้อมูลงบทดลองปัจจุบัน'!$A$5:$CL$846,17,0),2)</f>
        <v>0</v>
      </c>
      <c r="S440" s="32">
        <f>ROUND(VLOOKUP($B440,'3.ข้อมูลงบทดลองปัจจุบัน'!$A$5:$CL$846,18,0),2)</f>
        <v>0</v>
      </c>
      <c r="T440" s="32">
        <f>ROUND(VLOOKUP($B440,'3.ข้อมูลงบทดลองปัจจุบัน'!$A$5:$CL$846,19,0),2)</f>
        <v>0</v>
      </c>
      <c r="U440" s="32">
        <f>ROUND(VLOOKUP($B440,'3.ข้อมูลงบทดลองปัจจุบัน'!$A$5:$CL$846,20,0),2)</f>
        <v>0</v>
      </c>
      <c r="V440" s="32">
        <f>ROUND(VLOOKUP($B440,'3.ข้อมูลงบทดลองปัจจุบัน'!$A$5:$CL$846,21,0),2)</f>
        <v>0</v>
      </c>
      <c r="W440" s="32">
        <f>ROUND(VLOOKUP($B440,'3.ข้อมูลงบทดลองปัจจุบัน'!$A$5:$CL$846,22,0),2)</f>
        <v>0</v>
      </c>
      <c r="X440" s="32">
        <f>ROUND(VLOOKUP($B440,'3.ข้อมูลงบทดลองปัจจุบัน'!$A$5:$CL$846,23,0),2)</f>
        <v>0</v>
      </c>
      <c r="Y440" s="32">
        <f>ROUND(VLOOKUP($B440,'3.ข้อมูลงบทดลองปัจจุบัน'!$A$5:$CL$846,24,0),2)</f>
        <v>0</v>
      </c>
      <c r="Z440" s="32">
        <f>ROUND(VLOOKUP($B440,'3.ข้อมูลงบทดลองปัจจุบัน'!$A$5:$CL$846,25,0),2)</f>
        <v>0</v>
      </c>
      <c r="AA440" s="32">
        <f>ROUND(VLOOKUP($B440,'3.ข้อมูลงบทดลองปัจจุบัน'!$A$5:$CL$846,26,0),2)</f>
        <v>0</v>
      </c>
      <c r="AB440" s="32">
        <f>ROUND(VLOOKUP($B440,'3.ข้อมูลงบทดลองปัจจุบัน'!$A$5:$CL$846,27,0),2)</f>
        <v>0</v>
      </c>
      <c r="AC440" s="32">
        <f>ROUND(VLOOKUP($B440,'3.ข้อมูลงบทดลองปัจจุบัน'!$A$5:$CL$846,28,0),2)</f>
        <v>0</v>
      </c>
      <c r="AD440" s="32">
        <f>ROUND(VLOOKUP($B440,'3.ข้อมูลงบทดลองปัจจุบัน'!$A$5:$CL$846,29,0),2)</f>
        <v>0</v>
      </c>
      <c r="AE440" s="32">
        <f>ROUND(VLOOKUP($B440,'3.ข้อมูลงบทดลองปัจจุบัน'!$A$5:$CL$846,30,0),2)</f>
        <v>0</v>
      </c>
      <c r="AF440" s="32">
        <f>ROUND(VLOOKUP($B440,'3.ข้อมูลงบทดลองปัจจุบัน'!$A$5:$CL$846,31,0),2)</f>
        <v>0</v>
      </c>
      <c r="AG440" s="32">
        <f>ROUND(VLOOKUP($B440,'3.ข้อมูลงบทดลองปัจจุบัน'!$A$5:$CL$846,32,0),2)</f>
        <v>0</v>
      </c>
      <c r="AH440" s="32">
        <f>ROUND(VLOOKUP($B440,'3.ข้อมูลงบทดลองปัจจุบัน'!$A$5:$CL$846,33,0),2)</f>
        <v>0</v>
      </c>
      <c r="AI440" s="32">
        <f>ROUND(VLOOKUP($B440,'3.ข้อมูลงบทดลองปัจจุบัน'!$A$5:$CL$846,34,0),2)</f>
        <v>0</v>
      </c>
      <c r="AJ440" s="32">
        <f>ROUND(VLOOKUP($B440,'3.ข้อมูลงบทดลองปัจจุบัน'!$A$5:$CL$846,35,0),2)</f>
        <v>0</v>
      </c>
      <c r="AK440" s="32">
        <f>ROUND(VLOOKUP($B440,'3.ข้อมูลงบทดลองปัจจุบัน'!$A$5:$CL$846,36,0),2)</f>
        <v>0</v>
      </c>
      <c r="AL440" s="32">
        <f>ROUND(VLOOKUP($B440,'3.ข้อมูลงบทดลองปัจจุบัน'!$A$5:$CL$846,37,0),2)</f>
        <v>0</v>
      </c>
      <c r="AM440" s="32">
        <f>ROUND(VLOOKUP($B440,'3.ข้อมูลงบทดลองปัจจุบัน'!$A$5:$CL$846,38,0),2)</f>
        <v>0</v>
      </c>
      <c r="AN440" s="32">
        <f>ROUND(VLOOKUP($B440,'3.ข้อมูลงบทดลองปัจจุบัน'!$A$5:$CL$846,39,0),2)</f>
        <v>0</v>
      </c>
      <c r="AO440" s="32">
        <f>ROUND(VLOOKUP($B440,'3.ข้อมูลงบทดลองปัจจุบัน'!$A$5:$CL$846,40,0),2)</f>
        <v>0</v>
      </c>
      <c r="AP440" s="32">
        <f>ROUND(VLOOKUP($B440,'3.ข้อมูลงบทดลองปัจจุบัน'!$A$5:$CL$846,41,0),2)</f>
        <v>0</v>
      </c>
      <c r="AQ440" s="32">
        <f>ROUND(VLOOKUP($B440,'3.ข้อมูลงบทดลองปัจจุบัน'!$A$5:$CL$846,42,0),2)</f>
        <v>0</v>
      </c>
      <c r="AR440" s="32">
        <f>ROUND(VLOOKUP($B440,'3.ข้อมูลงบทดลองปัจจุบัน'!$A$5:$CL$846,43,0),2)</f>
        <v>0</v>
      </c>
      <c r="AS440" s="32">
        <f>ROUND(VLOOKUP($B440,'3.ข้อมูลงบทดลองปัจจุบัน'!$A$5:$CL$846,44,0),2)</f>
        <v>0</v>
      </c>
      <c r="AT440" s="32">
        <f>ROUND(VLOOKUP($B440,'3.ข้อมูลงบทดลองปัจจุบัน'!$A$5:$CL$846,45,0),2)</f>
        <v>0</v>
      </c>
      <c r="AU440" s="32">
        <f>ROUND(VLOOKUP($B440,'3.ข้อมูลงบทดลองปัจจุบัน'!$A$5:$CL$846,46,0),2)</f>
        <v>0</v>
      </c>
      <c r="AV440" s="32">
        <f>ROUND(VLOOKUP($B440,'3.ข้อมูลงบทดลองปัจจุบัน'!$A$5:$CL$846,47,0),2)</f>
        <v>0</v>
      </c>
      <c r="AW440" s="32">
        <f>ROUND(VLOOKUP($B440,'3.ข้อมูลงบทดลองปัจจุบัน'!$A$5:$CL$846,48,0),2)</f>
        <v>0</v>
      </c>
      <c r="AX440" s="32">
        <f>ROUND(VLOOKUP($B440,'3.ข้อมูลงบทดลองปัจจุบัน'!$A$5:$CL$846,49,0),2)</f>
        <v>0</v>
      </c>
      <c r="AY440" s="32">
        <f>ROUND(VLOOKUP($B440,'3.ข้อมูลงบทดลองปัจจุบัน'!$A$5:$CL$846,50,0),2)</f>
        <v>0</v>
      </c>
      <c r="AZ440" s="32">
        <f>ROUND(VLOOKUP($B440,'3.ข้อมูลงบทดลองปัจจุบัน'!$A$5:$CL$846,51,0),2)</f>
        <v>0</v>
      </c>
      <c r="BA440" s="32">
        <f>ROUND(VLOOKUP($B440,'3.ข้อมูลงบทดลองปัจจุบัน'!$A$5:$CL$846,52,0),2)</f>
        <v>0</v>
      </c>
      <c r="BB440" s="32">
        <f>ROUND(VLOOKUP($B440,'3.ข้อมูลงบทดลองปัจจุบัน'!$A$5:$CL$846,53,0),2)</f>
        <v>0</v>
      </c>
      <c r="BC440" s="32">
        <f>ROUND(VLOOKUP($B440,'3.ข้อมูลงบทดลองปัจจุบัน'!$A$5:$CL$846,54,0),2)</f>
        <v>0</v>
      </c>
      <c r="BD440" s="32">
        <f>ROUND(VLOOKUP($B440,'3.ข้อมูลงบทดลองปัจจุบัน'!$A$5:$CL$846,55,0),2)</f>
        <v>0</v>
      </c>
      <c r="BE440" s="32">
        <f>ROUND(VLOOKUP($B440,'3.ข้อมูลงบทดลองปัจจุบัน'!$A$5:$CL$846,56,0),2)</f>
        <v>0</v>
      </c>
      <c r="BF440" s="32">
        <f>ROUND(VLOOKUP($B440,'3.ข้อมูลงบทดลองปัจจุบัน'!$A$5:$CL$846,57,0),2)</f>
        <v>0</v>
      </c>
      <c r="BG440" s="32">
        <f>ROUND(VLOOKUP($B440,'3.ข้อมูลงบทดลองปัจจุบัน'!$A$5:$CL$846,58,0),2)</f>
        <v>0</v>
      </c>
      <c r="BH440" s="32">
        <f>ROUND(VLOOKUP($B440,'3.ข้อมูลงบทดลองปัจจุบัน'!$A$5:$CL$846,59,0),2)</f>
        <v>0</v>
      </c>
      <c r="BI440" s="32">
        <f>ROUND(VLOOKUP($B440,'3.ข้อมูลงบทดลองปัจจุบัน'!$A$5:$CL$846,60,0),2)</f>
        <v>0</v>
      </c>
      <c r="BJ440" s="32">
        <f>ROUND(VLOOKUP($B440,'3.ข้อมูลงบทดลองปัจจุบัน'!$A$5:$CL$846,61,0),2)</f>
        <v>0</v>
      </c>
      <c r="BK440" s="32">
        <f>ROUND(VLOOKUP($B440,'3.ข้อมูลงบทดลองปัจจุบัน'!$A$5:$CL$846,62,0),2)</f>
        <v>0</v>
      </c>
      <c r="BL440" s="32">
        <f>ROUND(VLOOKUP($B440,'3.ข้อมูลงบทดลองปัจจุบัน'!$A$5:$CL$846,63,0),2)</f>
        <v>0</v>
      </c>
      <c r="BM440" s="32">
        <f>ROUND(VLOOKUP($B440,'3.ข้อมูลงบทดลองปัจจุบัน'!$A$5:$CL$846,64,0),2)</f>
        <v>0</v>
      </c>
      <c r="BN440" s="32">
        <f>ROUND(VLOOKUP($B440,'3.ข้อมูลงบทดลองปัจจุบัน'!$A$5:$CL$846,65,0),2)</f>
        <v>0</v>
      </c>
      <c r="BO440" s="32">
        <f>ROUND(VLOOKUP($B440,'3.ข้อมูลงบทดลองปัจจุบัน'!$A$5:$CL$846,66,0),2)</f>
        <v>0</v>
      </c>
      <c r="BP440" s="32">
        <f>ROUND(VLOOKUP($B440,'3.ข้อมูลงบทดลองปัจจุบัน'!$A$5:$CL$846,67,0),2)</f>
        <v>0</v>
      </c>
      <c r="BQ440" s="32">
        <f>ROUND(VLOOKUP($B440,'3.ข้อมูลงบทดลองปัจจุบัน'!$A$5:$CL$846,68,0),2)</f>
        <v>0</v>
      </c>
      <c r="BR440" s="32">
        <f>ROUND(VLOOKUP($B440,'3.ข้อมูลงบทดลองปัจจุบัน'!$A$5:$CL$846,69,0),2)</f>
        <v>0</v>
      </c>
      <c r="BS440" s="32">
        <f>ROUND(VLOOKUP($B440,'3.ข้อมูลงบทดลองปัจจุบัน'!$A$5:$CL$846,70,0),2)</f>
        <v>0</v>
      </c>
      <c r="BT440" s="32">
        <f>ROUND(VLOOKUP($B440,'3.ข้อมูลงบทดลองปัจจุบัน'!$A$5:$CL$846,71,0),2)</f>
        <v>0</v>
      </c>
      <c r="BU440" s="32">
        <f>ROUND(VLOOKUP($B440,'3.ข้อมูลงบทดลองปัจจุบัน'!$A$5:$CL$846,72,0),2)</f>
        <v>0</v>
      </c>
      <c r="BV440" s="32">
        <f>ROUND(VLOOKUP($B440,'3.ข้อมูลงบทดลองปัจจุบัน'!$A$5:$CL$846,73,0),2)</f>
        <v>0</v>
      </c>
      <c r="BW440" s="32">
        <f>ROUND(VLOOKUP($B440,'3.ข้อมูลงบทดลองปัจจุบัน'!$A$5:$CL$846,74,0),2)</f>
        <v>0</v>
      </c>
      <c r="BX440" s="32">
        <f>ROUND(VLOOKUP($B440,'3.ข้อมูลงบทดลองปัจจุบัน'!$A$5:$CL$846,75,0),2)</f>
        <v>0</v>
      </c>
      <c r="BY440" s="32">
        <f>ROUND(VLOOKUP($B440,'3.ข้อมูลงบทดลองปัจจุบัน'!$A$5:$CL$846,76,0),2)</f>
        <v>0</v>
      </c>
      <c r="BZ440" s="32">
        <f>ROUND(VLOOKUP($B440,'3.ข้อมูลงบทดลองปัจจุบัน'!$A$5:$CL$846,77,0),2)</f>
        <v>0</v>
      </c>
      <c r="CA440" s="32">
        <f>ROUND(VLOOKUP($B440,'3.ข้อมูลงบทดลองปัจจุบัน'!$A$5:$CL$846,78,0),2)</f>
        <v>0</v>
      </c>
      <c r="CB440" s="32">
        <f>ROUND(VLOOKUP($B440,'3.ข้อมูลงบทดลองปัจจุบัน'!$A$5:$CL$846,79,0),2)</f>
        <v>0</v>
      </c>
      <c r="CC440" s="32">
        <f>ROUND(VLOOKUP($B440,'3.ข้อมูลงบทดลองปัจจุบัน'!$A$5:$CL$846,80,0),2)</f>
        <v>0</v>
      </c>
      <c r="CD440" s="32">
        <f>ROUND(VLOOKUP($B440,'3.ข้อมูลงบทดลองปัจจุบัน'!$A$5:$CL$846,81,0),2)</f>
        <v>0</v>
      </c>
      <c r="CE440" s="32">
        <f>ROUND(VLOOKUP($B440,'3.ข้อมูลงบทดลองปัจจุบัน'!$A$5:$CL$846,82,0),2)</f>
        <v>0</v>
      </c>
      <c r="CF440" s="32">
        <f>ROUND(VLOOKUP($B440,'3.ข้อมูลงบทดลองปัจจุบัน'!$A$5:$CL$846,83,0),2)</f>
        <v>0</v>
      </c>
      <c r="CG440" s="32">
        <f>ROUND(VLOOKUP($B440,'3.ข้อมูลงบทดลองปัจจุบัน'!$A$5:$CL$846,84,0),2)</f>
        <v>0</v>
      </c>
      <c r="CH440" s="32">
        <f>ROUND(VLOOKUP($B440,'3.ข้อมูลงบทดลองปัจจุบัน'!$A$5:$CL$846,85,0),2)</f>
        <v>0</v>
      </c>
      <c r="CI440" s="32">
        <f>ROUND(VLOOKUP($B440,'3.ข้อมูลงบทดลองปัจจุบัน'!$A$5:$CL$846,86,0),2)</f>
        <v>0</v>
      </c>
      <c r="CJ440" s="32">
        <f>ROUND(VLOOKUP($B440,'3.ข้อมูลงบทดลองปัจจุบัน'!$A$5:$CL$846,87,0),2)</f>
        <v>0</v>
      </c>
      <c r="CK440" s="32">
        <f>ROUND(VLOOKUP($B440,'3.ข้อมูลงบทดลองปัจจุบัน'!$A$5:$CL$846,88,0),2)</f>
        <v>0</v>
      </c>
      <c r="CL440" s="32">
        <f>ROUND(VLOOKUP($B440,'3.ข้อมูลงบทดลองปัจจุบัน'!$A$5:$CL$846,89,0),2)</f>
        <v>0</v>
      </c>
      <c r="CM440" s="32">
        <f>ROUND(VLOOKUP($B440,'3.ข้อมูลงบทดลองปัจจุบัน'!$A$5:$CL$846,90,0),2)</f>
        <v>0</v>
      </c>
    </row>
    <row r="441" spans="1:94" x14ac:dyDescent="0.7">
      <c r="A441" s="118" t="s">
        <v>2332</v>
      </c>
      <c r="B441" s="101" t="s">
        <v>2188</v>
      </c>
      <c r="C441" s="100" t="s">
        <v>1537</v>
      </c>
      <c r="D441" s="32">
        <f>ROUND(VLOOKUP($B441,'3.ข้อมูลงบทดลองปัจจุบัน'!$A$5:$CL$846,3,0),2)</f>
        <v>71460</v>
      </c>
      <c r="E441" s="32">
        <f>ROUND(VLOOKUP($B441,'3.ข้อมูลงบทดลองปัจจุบัน'!$A$5:$CL$846,4,0),2)</f>
        <v>3977684</v>
      </c>
      <c r="F441" s="32">
        <f>ROUND(VLOOKUP($B441,'3.ข้อมูลงบทดลองปัจจุบัน'!$A$5:$CL$846,5,0),2)</f>
        <v>2677331.5</v>
      </c>
      <c r="G441" s="32">
        <f>ROUND(VLOOKUP($B441,'3.ข้อมูลงบทดลองปัจจุบัน'!$A$5:$CL$846,6,0),2)</f>
        <v>1591600</v>
      </c>
      <c r="H441" s="32">
        <f>ROUND(VLOOKUP($B441,'3.ข้อมูลงบทดลองปัจจุบัน'!$A$5:$CL$846,7,0),2)</f>
        <v>1924784</v>
      </c>
      <c r="I441" s="32">
        <f>ROUND(VLOOKUP($B441,'3.ข้อมูลงบทดลองปัจจุบัน'!$A$5:$CL$846,8,0),2)</f>
        <v>2155742.41</v>
      </c>
      <c r="J441" s="32">
        <f>ROUND(VLOOKUP($B441,'3.ข้อมูลงบทดลองปัจจุบัน'!$A$5:$CL$846,9,0),2)</f>
        <v>9864351.0600000005</v>
      </c>
      <c r="K441" s="32">
        <f>ROUND(VLOOKUP($B441,'3.ข้อมูลงบทดลองปัจจุบัน'!$A$5:$CL$846,10,0),2)</f>
        <v>6250943.9400000004</v>
      </c>
      <c r="L441" s="32">
        <f>ROUND(VLOOKUP($B441,'3.ข้อมูลงบทดลองปัจจุบัน'!$A$5:$CL$846,11,0),2)</f>
        <v>0</v>
      </c>
      <c r="M441" s="32">
        <f>ROUND(VLOOKUP($B441,'3.ข้อมูลงบทดลองปัจจุบัน'!$A$5:$CL$846,12,0),2)</f>
        <v>5313492.3600000003</v>
      </c>
      <c r="N441" s="32">
        <f>ROUND(VLOOKUP($B441,'3.ข้อมูลงบทดลองปัจจุบัน'!$A$5:$CL$846,13,0),2)</f>
        <v>3004149.75</v>
      </c>
      <c r="O441" s="32">
        <f>ROUND(VLOOKUP($B441,'3.ข้อมูลงบทดลองปัจจุบัน'!$A$5:$CL$846,14,0),2)</f>
        <v>1617667.78</v>
      </c>
      <c r="P441" s="32">
        <f>ROUND(VLOOKUP($B441,'3.ข้อมูลงบทดลองปัจจุบัน'!$A$5:$CL$846,15,0),2)</f>
        <v>2911666.77</v>
      </c>
      <c r="Q441" s="32">
        <f>ROUND(VLOOKUP($B441,'3.ข้อมูลงบทดลองปัจจุบัน'!$A$5:$CL$846,16,0),2)</f>
        <v>3357735.9</v>
      </c>
      <c r="R441" s="32">
        <f>ROUND(VLOOKUP($B441,'3.ข้อมูลงบทดลองปัจจุบัน'!$A$5:$CL$846,17,0),2)</f>
        <v>5581963</v>
      </c>
      <c r="S441" s="32">
        <f>ROUND(VLOOKUP($B441,'3.ข้อมูลงบทดลองปัจจุบัน'!$A$5:$CL$846,18,0),2)</f>
        <v>0</v>
      </c>
      <c r="T441" s="32">
        <f>ROUND(VLOOKUP($B441,'3.ข้อมูลงบทดลองปัจจุบัน'!$A$5:$CL$846,19,0),2)</f>
        <v>373000</v>
      </c>
      <c r="U441" s="32">
        <f>ROUND(VLOOKUP($B441,'3.ข้อมูลงบทดลองปัจจุบัน'!$A$5:$CL$846,20,0),2)</f>
        <v>1380682.95</v>
      </c>
      <c r="V441" s="32">
        <f>ROUND(VLOOKUP($B441,'3.ข้อมูลงบทดลองปัจจุบัน'!$A$5:$CL$846,21,0),2)</f>
        <v>3741750</v>
      </c>
      <c r="W441" s="32">
        <f>ROUND(VLOOKUP($B441,'3.ข้อมูลงบทดลองปัจจุบัน'!$A$5:$CL$846,22,0),2)</f>
        <v>1475514</v>
      </c>
      <c r="X441" s="32">
        <f>ROUND(VLOOKUP($B441,'3.ข้อมูลงบทดลองปัจจุบัน'!$A$5:$CL$846,23,0),2)</f>
        <v>0</v>
      </c>
      <c r="Y441" s="32">
        <f>ROUND(VLOOKUP($B441,'3.ข้อมูลงบทดลองปัจจุบัน'!$A$5:$CL$846,24,0),2)</f>
        <v>5050816</v>
      </c>
      <c r="Z441" s="32">
        <f>ROUND(VLOOKUP($B441,'3.ข้อมูลงบทดลองปัจจุบัน'!$A$5:$CL$846,25,0),2)</f>
        <v>3515130.85</v>
      </c>
      <c r="AA441" s="32">
        <f>ROUND(VLOOKUP($B441,'3.ข้อมูลงบทดลองปัจจุบัน'!$A$5:$CL$846,26,0),2)</f>
        <v>98170</v>
      </c>
      <c r="AB441" s="32">
        <f>ROUND(VLOOKUP($B441,'3.ข้อมูลงบทดลองปัจจุบัน'!$A$5:$CL$846,27,0),2)</f>
        <v>428400</v>
      </c>
      <c r="AC441" s="32">
        <f>ROUND(VLOOKUP($B441,'3.ข้อมูลงบทดลองปัจจุบัน'!$A$5:$CL$846,28,0),2)</f>
        <v>1740563</v>
      </c>
      <c r="AD441" s="32">
        <f>ROUND(VLOOKUP($B441,'3.ข้อมูลงบทดลองปัจจุบัน'!$A$5:$CL$846,29,0),2)</f>
        <v>500000</v>
      </c>
      <c r="AE441" s="32">
        <f>ROUND(VLOOKUP($B441,'3.ข้อมูลงบทดลองปัจจุบัน'!$A$5:$CL$846,30,0),2)</f>
        <v>6685529.3200000003</v>
      </c>
      <c r="AF441" s="32">
        <f>ROUND(VLOOKUP($B441,'3.ข้อมูลงบทดลองปัจจุบัน'!$A$5:$CL$846,31,0),2)</f>
        <v>586903</v>
      </c>
      <c r="AG441" s="32">
        <f>ROUND(VLOOKUP($B441,'3.ข้อมูลงบทดลองปัจจุบัน'!$A$5:$CL$846,32,0),2)</f>
        <v>1051395</v>
      </c>
      <c r="AH441" s="32">
        <f>ROUND(VLOOKUP($B441,'3.ข้อมูลงบทดลองปัจจุบัน'!$A$5:$CL$846,33,0),2)</f>
        <v>3230822.5</v>
      </c>
      <c r="AI441" s="32">
        <f>ROUND(VLOOKUP($B441,'3.ข้อมูลงบทดลองปัจจุบัน'!$A$5:$CL$846,34,0),2)</f>
        <v>2795556</v>
      </c>
      <c r="AJ441" s="32">
        <f>ROUND(VLOOKUP($B441,'3.ข้อมูลงบทดลองปัจจุบัน'!$A$5:$CL$846,35,0),2)</f>
        <v>5555600</v>
      </c>
      <c r="AK441" s="32">
        <f>ROUND(VLOOKUP($B441,'3.ข้อมูลงบทดลองปัจจุบัน'!$A$5:$CL$846,36,0),2)</f>
        <v>3852720.75</v>
      </c>
      <c r="AL441" s="32">
        <f>ROUND(VLOOKUP($B441,'3.ข้อมูลงบทดลองปัจจุบัน'!$A$5:$CL$846,37,0),2)</f>
        <v>1619925.73</v>
      </c>
      <c r="AM441" s="32">
        <f>ROUND(VLOOKUP($B441,'3.ข้อมูลงบทดลองปัจจุบัน'!$A$5:$CL$846,38,0),2)</f>
        <v>5107817</v>
      </c>
      <c r="AN441" s="32">
        <f>ROUND(VLOOKUP($B441,'3.ข้อมูลงบทดลองปัจจุบัน'!$A$5:$CL$846,39,0),2)</f>
        <v>0</v>
      </c>
      <c r="AO441" s="32">
        <f>ROUND(VLOOKUP($B441,'3.ข้อมูลงบทดลองปัจจุบัน'!$A$5:$CL$846,40,0),2)</f>
        <v>10574166.300000001</v>
      </c>
      <c r="AP441" s="32">
        <f>ROUND(VLOOKUP($B441,'3.ข้อมูลงบทดลองปัจจุบัน'!$A$5:$CL$846,41,0),2)</f>
        <v>184500</v>
      </c>
      <c r="AQ441" s="32">
        <f>ROUND(VLOOKUP($B441,'3.ข้อมูลงบทดลองปัจจุบัน'!$A$5:$CL$846,42,0),2)</f>
        <v>600800</v>
      </c>
      <c r="AR441" s="32">
        <f>ROUND(VLOOKUP($B441,'3.ข้อมูลงบทดลองปัจจุบัน'!$A$5:$CL$846,43,0),2)</f>
        <v>0</v>
      </c>
      <c r="AS441" s="32">
        <f>ROUND(VLOOKUP($B441,'3.ข้อมูลงบทดลองปัจจุบัน'!$A$5:$CL$846,44,0),2)</f>
        <v>4905431.1500000004</v>
      </c>
      <c r="AT441" s="32">
        <f>ROUND(VLOOKUP($B441,'3.ข้อมูลงบทดลองปัจจุบัน'!$A$5:$CL$846,45,0),2)</f>
        <v>1034100</v>
      </c>
      <c r="AU441" s="32">
        <f>ROUND(VLOOKUP($B441,'3.ข้อมูลงบทดลองปัจจุบัน'!$A$5:$CL$846,46,0),2)</f>
        <v>0</v>
      </c>
      <c r="AV441" s="32">
        <f>ROUND(VLOOKUP($B441,'3.ข้อมูลงบทดลองปัจจุบัน'!$A$5:$CL$846,47,0),2)</f>
        <v>2822561</v>
      </c>
      <c r="AW441" s="32">
        <f>ROUND(VLOOKUP($B441,'3.ข้อมูลงบทดลองปัจจุบัน'!$A$5:$CL$846,48,0),2)</f>
        <v>900000</v>
      </c>
      <c r="AX441" s="32">
        <f>ROUND(VLOOKUP($B441,'3.ข้อมูลงบทดลองปัจจุบัน'!$A$5:$CL$846,49,0),2)</f>
        <v>0</v>
      </c>
      <c r="AY441" s="32">
        <f>ROUND(VLOOKUP($B441,'3.ข้อมูลงบทดลองปัจจุบัน'!$A$5:$CL$846,50,0),2)</f>
        <v>0</v>
      </c>
      <c r="AZ441" s="32">
        <f>ROUND(VLOOKUP($B441,'3.ข้อมูลงบทดลองปัจจุบัน'!$A$5:$CL$846,51,0),2)</f>
        <v>44312.11</v>
      </c>
      <c r="BA441" s="32">
        <f>ROUND(VLOOKUP($B441,'3.ข้อมูลงบทดลองปัจจุบัน'!$A$5:$CL$846,52,0),2)</f>
        <v>150000</v>
      </c>
      <c r="BB441" s="32">
        <f>ROUND(VLOOKUP($B441,'3.ข้อมูลงบทดลองปัจจุบัน'!$A$5:$CL$846,53,0),2)</f>
        <v>267619.7</v>
      </c>
      <c r="BC441" s="32">
        <f>ROUND(VLOOKUP($B441,'3.ข้อมูลงบทดลองปัจจุบัน'!$A$5:$CL$846,54,0),2)</f>
        <v>0</v>
      </c>
      <c r="BD441" s="32">
        <f>ROUND(VLOOKUP($B441,'3.ข้อมูลงบทดลองปัจจุบัน'!$A$5:$CL$846,55,0),2)</f>
        <v>495000</v>
      </c>
      <c r="BE441" s="32">
        <f>ROUND(VLOOKUP($B441,'3.ข้อมูลงบทดลองปัจจุบัน'!$A$5:$CL$846,56,0),2)</f>
        <v>6293114</v>
      </c>
      <c r="BF441" s="32">
        <f>ROUND(VLOOKUP($B441,'3.ข้อมูลงบทดลองปัจจุบัน'!$A$5:$CL$846,57,0),2)</f>
        <v>0</v>
      </c>
      <c r="BG441" s="32">
        <f>ROUND(VLOOKUP($B441,'3.ข้อมูลงบทดลองปัจจุบัน'!$A$5:$CL$846,58,0),2)</f>
        <v>1474500</v>
      </c>
      <c r="BH441" s="32">
        <f>ROUND(VLOOKUP($B441,'3.ข้อมูลงบทดลองปัจจุบัน'!$A$5:$CL$846,59,0),2)</f>
        <v>0</v>
      </c>
      <c r="BI441" s="32">
        <f>ROUND(VLOOKUP($B441,'3.ข้อมูลงบทดลองปัจจุบัน'!$A$5:$CL$846,60,0),2)</f>
        <v>0</v>
      </c>
      <c r="BJ441" s="32">
        <f>ROUND(VLOOKUP($B441,'3.ข้อมูลงบทดลองปัจจุบัน'!$A$5:$CL$846,61,0),2)</f>
        <v>0</v>
      </c>
      <c r="BK441" s="32">
        <f>ROUND(VLOOKUP($B441,'3.ข้อมูลงบทดลองปัจจุบัน'!$A$5:$CL$846,62,0),2)</f>
        <v>250000</v>
      </c>
      <c r="BL441" s="32">
        <f>ROUND(VLOOKUP($B441,'3.ข้อมูลงบทดลองปัจจุบัน'!$A$5:$CL$846,63,0),2)</f>
        <v>0</v>
      </c>
      <c r="BM441" s="32">
        <f>ROUND(VLOOKUP($B441,'3.ข้อมูลงบทดลองปัจจุบัน'!$A$5:$CL$846,64,0),2)</f>
        <v>733400</v>
      </c>
      <c r="BN441" s="32">
        <f>ROUND(VLOOKUP($B441,'3.ข้อมูลงบทดลองปัจจุบัน'!$A$5:$CL$846,65,0),2)</f>
        <v>1279402.8700000001</v>
      </c>
      <c r="BO441" s="32">
        <f>ROUND(VLOOKUP($B441,'3.ข้อมูลงบทดลองปัจจุบัน'!$A$5:$CL$846,66,0),2)</f>
        <v>978760</v>
      </c>
      <c r="BP441" s="32">
        <f>ROUND(VLOOKUP($B441,'3.ข้อมูลงบทดลองปัจจุบัน'!$A$5:$CL$846,67,0),2)</f>
        <v>2811969.22</v>
      </c>
      <c r="BQ441" s="32">
        <f>ROUND(VLOOKUP($B441,'3.ข้อมูลงบทดลองปัจจุบัน'!$A$5:$CL$846,68,0),2)</f>
        <v>740668.85</v>
      </c>
      <c r="BR441" s="32">
        <f>ROUND(VLOOKUP($B441,'3.ข้อมูลงบทดลองปัจจุบัน'!$A$5:$CL$846,69,0),2)</f>
        <v>125600</v>
      </c>
      <c r="BS441" s="32">
        <f>ROUND(VLOOKUP($B441,'3.ข้อมูลงบทดลองปัจจุบัน'!$A$5:$CL$846,70,0),2)</f>
        <v>12938549.73</v>
      </c>
      <c r="BT441" s="32">
        <f>ROUND(VLOOKUP($B441,'3.ข้อมูลงบทดลองปัจจุบัน'!$A$5:$CL$846,71,0),2)</f>
        <v>0</v>
      </c>
      <c r="BU441" s="32">
        <f>ROUND(VLOOKUP($B441,'3.ข้อมูลงบทดลองปัจจุบัน'!$A$5:$CL$846,72,0),2)</f>
        <v>1136163</v>
      </c>
      <c r="BV441" s="32">
        <f>ROUND(VLOOKUP($B441,'3.ข้อมูลงบทดลองปัจจุบัน'!$A$5:$CL$846,73,0),2)</f>
        <v>19837947</v>
      </c>
      <c r="BW441" s="32">
        <f>ROUND(VLOOKUP($B441,'3.ข้อมูลงบทดลองปัจจุบัน'!$A$5:$CL$846,74,0),2)</f>
        <v>346176.92</v>
      </c>
      <c r="BX441" s="32">
        <f>ROUND(VLOOKUP($B441,'3.ข้อมูลงบทดลองปัจจุบัน'!$A$5:$CL$846,75,0),2)</f>
        <v>4374482.51</v>
      </c>
      <c r="BY441" s="32">
        <f>ROUND(VLOOKUP($B441,'3.ข้อมูลงบทดลองปัจจุบัน'!$A$5:$CL$846,76,0),2)</f>
        <v>2078856</v>
      </c>
      <c r="BZ441" s="32">
        <f>ROUND(VLOOKUP($B441,'3.ข้อมูลงบทดลองปัจจุบัน'!$A$5:$CL$846,77,0),2)</f>
        <v>145426</v>
      </c>
      <c r="CA441" s="32">
        <f>ROUND(VLOOKUP($B441,'3.ข้อมูลงบทดลองปัจจุบัน'!$A$5:$CL$846,78,0),2)</f>
        <v>1943112.09</v>
      </c>
      <c r="CB441" s="32">
        <f>ROUND(VLOOKUP($B441,'3.ข้อมูลงบทดลองปัจจุบัน'!$A$5:$CL$846,79,0),2)</f>
        <v>4904600</v>
      </c>
      <c r="CC441" s="32">
        <f>ROUND(VLOOKUP($B441,'3.ข้อมูลงบทดลองปัจจุบัน'!$A$5:$CL$846,80,0),2)</f>
        <v>1224179</v>
      </c>
      <c r="CD441" s="32">
        <f>ROUND(VLOOKUP($B441,'3.ข้อมูลงบทดลองปัจจุบัน'!$A$5:$CL$846,81,0),2)</f>
        <v>5585359</v>
      </c>
      <c r="CE441" s="32">
        <f>ROUND(VLOOKUP($B441,'3.ข้อมูลงบทดลองปัจจุบัน'!$A$5:$CL$846,82,0),2)</f>
        <v>3047755</v>
      </c>
      <c r="CF441" s="32">
        <f>ROUND(VLOOKUP($B441,'3.ข้อมูลงบทดลองปัจจุบัน'!$A$5:$CL$846,83,0),2)</f>
        <v>4050721.3</v>
      </c>
      <c r="CG441" s="32">
        <f>ROUND(VLOOKUP($B441,'3.ข้อมูลงบทดลองปัจจุบัน'!$A$5:$CL$846,84,0),2)</f>
        <v>2899820</v>
      </c>
      <c r="CH441" s="32">
        <f>ROUND(VLOOKUP($B441,'3.ข้อมูลงบทดลองปัจจุบัน'!$A$5:$CL$846,85,0),2)</f>
        <v>1252024.75</v>
      </c>
      <c r="CI441" s="32">
        <f>ROUND(VLOOKUP($B441,'3.ข้อมูลงบทดลองปัจจุบัน'!$A$5:$CL$846,86,0),2)</f>
        <v>847207</v>
      </c>
      <c r="CJ441" s="32">
        <f>ROUND(VLOOKUP($B441,'3.ข้อมูลงบทดลองปัจจุบัน'!$A$5:$CL$846,87,0),2)</f>
        <v>3230017.05</v>
      </c>
      <c r="CK441" s="32">
        <f>ROUND(VLOOKUP($B441,'3.ข้อมูลงบทดลองปัจจุบัน'!$A$5:$CL$846,88,0),2)</f>
        <v>2170896</v>
      </c>
      <c r="CL441" s="32">
        <f>ROUND(VLOOKUP($B441,'3.ข้อมูลงบทดลองปัจจุบัน'!$A$5:$CL$846,89,0),2)</f>
        <v>2232721.48</v>
      </c>
      <c r="CM441" s="32">
        <f>ROUND(VLOOKUP($B441,'3.ข้อมูลงบทดลองปัจจุบัน'!$A$5:$CL$846,90,0),2)</f>
        <v>0</v>
      </c>
    </row>
    <row r="442" spans="1:94" s="88" customFormat="1" x14ac:dyDescent="0.7">
      <c r="A442" s="118" t="s">
        <v>2332</v>
      </c>
      <c r="B442" s="101" t="s">
        <v>2189</v>
      </c>
      <c r="C442" s="100" t="s">
        <v>871</v>
      </c>
      <c r="D442" s="32">
        <f>ROUND(VLOOKUP($B442,'3.ข้อมูลงบทดลองปัจจุบัน'!$A$5:$CL$846,3,0),2)</f>
        <v>0</v>
      </c>
      <c r="E442" s="32">
        <f>ROUND(VLOOKUP($B442,'3.ข้อมูลงบทดลองปัจจุบัน'!$A$5:$CL$846,4,0),2)</f>
        <v>0</v>
      </c>
      <c r="F442" s="32">
        <f>ROUND(VLOOKUP($B442,'3.ข้อมูลงบทดลองปัจจุบัน'!$A$5:$CL$846,5,0),2)</f>
        <v>0</v>
      </c>
      <c r="G442" s="32">
        <f>ROUND(VLOOKUP($B442,'3.ข้อมูลงบทดลองปัจจุบัน'!$A$5:$CL$846,6,0),2)</f>
        <v>0</v>
      </c>
      <c r="H442" s="32">
        <f>ROUND(VLOOKUP($B442,'3.ข้อมูลงบทดลองปัจจุบัน'!$A$5:$CL$846,7,0),2)</f>
        <v>0</v>
      </c>
      <c r="I442" s="32">
        <f>ROUND(VLOOKUP($B442,'3.ข้อมูลงบทดลองปัจจุบัน'!$A$5:$CL$846,8,0),2)</f>
        <v>0</v>
      </c>
      <c r="J442" s="32">
        <f>ROUND(VLOOKUP($B442,'3.ข้อมูลงบทดลองปัจจุบัน'!$A$5:$CL$846,9,0),2)</f>
        <v>0</v>
      </c>
      <c r="K442" s="32">
        <f>ROUND(VLOOKUP($B442,'3.ข้อมูลงบทดลองปัจจุบัน'!$A$5:$CL$846,10,0),2)</f>
        <v>0</v>
      </c>
      <c r="L442" s="32">
        <f>ROUND(VLOOKUP($B442,'3.ข้อมูลงบทดลองปัจจุบัน'!$A$5:$CL$846,11,0),2)</f>
        <v>0</v>
      </c>
      <c r="M442" s="32">
        <f>ROUND(VLOOKUP($B442,'3.ข้อมูลงบทดลองปัจจุบัน'!$A$5:$CL$846,12,0),2)</f>
        <v>0</v>
      </c>
      <c r="N442" s="32">
        <f>ROUND(VLOOKUP($B442,'3.ข้อมูลงบทดลองปัจจุบัน'!$A$5:$CL$846,13,0),2)</f>
        <v>0</v>
      </c>
      <c r="O442" s="32">
        <f>ROUND(VLOOKUP($B442,'3.ข้อมูลงบทดลองปัจจุบัน'!$A$5:$CL$846,14,0),2)</f>
        <v>0</v>
      </c>
      <c r="P442" s="32">
        <f>ROUND(VLOOKUP($B442,'3.ข้อมูลงบทดลองปัจจุบัน'!$A$5:$CL$846,15,0),2)</f>
        <v>0</v>
      </c>
      <c r="Q442" s="32">
        <f>ROUND(VLOOKUP($B442,'3.ข้อมูลงบทดลองปัจจุบัน'!$A$5:$CL$846,16,0),2)</f>
        <v>0</v>
      </c>
      <c r="R442" s="32">
        <f>ROUND(VLOOKUP($B442,'3.ข้อมูลงบทดลองปัจจุบัน'!$A$5:$CL$846,17,0),2)</f>
        <v>0</v>
      </c>
      <c r="S442" s="32">
        <f>ROUND(VLOOKUP($B442,'3.ข้อมูลงบทดลองปัจจุบัน'!$A$5:$CL$846,18,0),2)</f>
        <v>0</v>
      </c>
      <c r="T442" s="32">
        <f>ROUND(VLOOKUP($B442,'3.ข้อมูลงบทดลองปัจจุบัน'!$A$5:$CL$846,19,0),2)</f>
        <v>0</v>
      </c>
      <c r="U442" s="32">
        <f>ROUND(VLOOKUP($B442,'3.ข้อมูลงบทดลองปัจจุบัน'!$A$5:$CL$846,20,0),2)</f>
        <v>0</v>
      </c>
      <c r="V442" s="32">
        <f>ROUND(VLOOKUP($B442,'3.ข้อมูลงบทดลองปัจจุบัน'!$A$5:$CL$846,21,0),2)</f>
        <v>0</v>
      </c>
      <c r="W442" s="32">
        <f>ROUND(VLOOKUP($B442,'3.ข้อมูลงบทดลองปัจจุบัน'!$A$5:$CL$846,22,0),2)</f>
        <v>0</v>
      </c>
      <c r="X442" s="32">
        <f>ROUND(VLOOKUP($B442,'3.ข้อมูลงบทดลองปัจจุบัน'!$A$5:$CL$846,23,0),2)</f>
        <v>0</v>
      </c>
      <c r="Y442" s="32">
        <f>ROUND(VLOOKUP($B442,'3.ข้อมูลงบทดลองปัจจุบัน'!$A$5:$CL$846,24,0),2)</f>
        <v>0</v>
      </c>
      <c r="Z442" s="32">
        <f>ROUND(VLOOKUP($B442,'3.ข้อมูลงบทดลองปัจจุบัน'!$A$5:$CL$846,25,0),2)</f>
        <v>0</v>
      </c>
      <c r="AA442" s="32">
        <f>ROUND(VLOOKUP($B442,'3.ข้อมูลงบทดลองปัจจุบัน'!$A$5:$CL$846,26,0),2)</f>
        <v>0</v>
      </c>
      <c r="AB442" s="32">
        <f>ROUND(VLOOKUP($B442,'3.ข้อมูลงบทดลองปัจจุบัน'!$A$5:$CL$846,27,0),2)</f>
        <v>0</v>
      </c>
      <c r="AC442" s="32">
        <f>ROUND(VLOOKUP($B442,'3.ข้อมูลงบทดลองปัจจุบัน'!$A$5:$CL$846,28,0),2)</f>
        <v>0</v>
      </c>
      <c r="AD442" s="32">
        <f>ROUND(VLOOKUP($B442,'3.ข้อมูลงบทดลองปัจจุบัน'!$A$5:$CL$846,29,0),2)</f>
        <v>0</v>
      </c>
      <c r="AE442" s="32">
        <f>ROUND(VLOOKUP($B442,'3.ข้อมูลงบทดลองปัจจุบัน'!$A$5:$CL$846,30,0),2)</f>
        <v>0</v>
      </c>
      <c r="AF442" s="32">
        <f>ROUND(VLOOKUP($B442,'3.ข้อมูลงบทดลองปัจจุบัน'!$A$5:$CL$846,31,0),2)</f>
        <v>0</v>
      </c>
      <c r="AG442" s="32">
        <f>ROUND(VLOOKUP($B442,'3.ข้อมูลงบทดลองปัจจุบัน'!$A$5:$CL$846,32,0),2)</f>
        <v>0</v>
      </c>
      <c r="AH442" s="32">
        <f>ROUND(VLOOKUP($B442,'3.ข้อมูลงบทดลองปัจจุบัน'!$A$5:$CL$846,33,0),2)</f>
        <v>0</v>
      </c>
      <c r="AI442" s="32">
        <f>ROUND(VLOOKUP($B442,'3.ข้อมูลงบทดลองปัจจุบัน'!$A$5:$CL$846,34,0),2)</f>
        <v>0</v>
      </c>
      <c r="AJ442" s="32">
        <f>ROUND(VLOOKUP($B442,'3.ข้อมูลงบทดลองปัจจุบัน'!$A$5:$CL$846,35,0),2)</f>
        <v>0</v>
      </c>
      <c r="AK442" s="32">
        <f>ROUND(VLOOKUP($B442,'3.ข้อมูลงบทดลองปัจจุบัน'!$A$5:$CL$846,36,0),2)</f>
        <v>0</v>
      </c>
      <c r="AL442" s="32">
        <f>ROUND(VLOOKUP($B442,'3.ข้อมูลงบทดลองปัจจุบัน'!$A$5:$CL$846,37,0),2)</f>
        <v>0</v>
      </c>
      <c r="AM442" s="32">
        <f>ROUND(VLOOKUP($B442,'3.ข้อมูลงบทดลองปัจจุบัน'!$A$5:$CL$846,38,0),2)</f>
        <v>0</v>
      </c>
      <c r="AN442" s="32">
        <f>ROUND(VLOOKUP($B442,'3.ข้อมูลงบทดลองปัจจุบัน'!$A$5:$CL$846,39,0),2)</f>
        <v>0</v>
      </c>
      <c r="AO442" s="32">
        <f>ROUND(VLOOKUP($B442,'3.ข้อมูลงบทดลองปัจจุบัน'!$A$5:$CL$846,40,0),2)</f>
        <v>0</v>
      </c>
      <c r="AP442" s="32">
        <f>ROUND(VLOOKUP($B442,'3.ข้อมูลงบทดลองปัจจุบัน'!$A$5:$CL$846,41,0),2)</f>
        <v>0</v>
      </c>
      <c r="AQ442" s="32">
        <f>ROUND(VLOOKUP($B442,'3.ข้อมูลงบทดลองปัจจุบัน'!$A$5:$CL$846,42,0),2)</f>
        <v>0</v>
      </c>
      <c r="AR442" s="32">
        <f>ROUND(VLOOKUP($B442,'3.ข้อมูลงบทดลองปัจจุบัน'!$A$5:$CL$846,43,0),2)</f>
        <v>0</v>
      </c>
      <c r="AS442" s="32">
        <f>ROUND(VLOOKUP($B442,'3.ข้อมูลงบทดลองปัจจุบัน'!$A$5:$CL$846,44,0),2)</f>
        <v>0</v>
      </c>
      <c r="AT442" s="32">
        <f>ROUND(VLOOKUP($B442,'3.ข้อมูลงบทดลองปัจจุบัน'!$A$5:$CL$846,45,0),2)</f>
        <v>0</v>
      </c>
      <c r="AU442" s="32">
        <f>ROUND(VLOOKUP($B442,'3.ข้อมูลงบทดลองปัจจุบัน'!$A$5:$CL$846,46,0),2)</f>
        <v>0</v>
      </c>
      <c r="AV442" s="32">
        <f>ROUND(VLOOKUP($B442,'3.ข้อมูลงบทดลองปัจจุบัน'!$A$5:$CL$846,47,0),2)</f>
        <v>0</v>
      </c>
      <c r="AW442" s="32">
        <f>ROUND(VLOOKUP($B442,'3.ข้อมูลงบทดลองปัจจุบัน'!$A$5:$CL$846,48,0),2)</f>
        <v>0</v>
      </c>
      <c r="AX442" s="32">
        <f>ROUND(VLOOKUP($B442,'3.ข้อมูลงบทดลองปัจจุบัน'!$A$5:$CL$846,49,0),2)</f>
        <v>0</v>
      </c>
      <c r="AY442" s="32">
        <f>ROUND(VLOOKUP($B442,'3.ข้อมูลงบทดลองปัจจุบัน'!$A$5:$CL$846,50,0),2)</f>
        <v>0</v>
      </c>
      <c r="AZ442" s="32">
        <f>ROUND(VLOOKUP($B442,'3.ข้อมูลงบทดลองปัจจุบัน'!$A$5:$CL$846,51,0),2)</f>
        <v>0</v>
      </c>
      <c r="BA442" s="32">
        <f>ROUND(VLOOKUP($B442,'3.ข้อมูลงบทดลองปัจจุบัน'!$A$5:$CL$846,52,0),2)</f>
        <v>0</v>
      </c>
      <c r="BB442" s="32">
        <f>ROUND(VLOOKUP($B442,'3.ข้อมูลงบทดลองปัจจุบัน'!$A$5:$CL$846,53,0),2)</f>
        <v>0</v>
      </c>
      <c r="BC442" s="32">
        <f>ROUND(VLOOKUP($B442,'3.ข้อมูลงบทดลองปัจจุบัน'!$A$5:$CL$846,54,0),2)</f>
        <v>0</v>
      </c>
      <c r="BD442" s="32">
        <f>ROUND(VLOOKUP($B442,'3.ข้อมูลงบทดลองปัจจุบัน'!$A$5:$CL$846,55,0),2)</f>
        <v>0</v>
      </c>
      <c r="BE442" s="32">
        <f>ROUND(VLOOKUP($B442,'3.ข้อมูลงบทดลองปัจจุบัน'!$A$5:$CL$846,56,0),2)</f>
        <v>0</v>
      </c>
      <c r="BF442" s="32">
        <f>ROUND(VLOOKUP($B442,'3.ข้อมูลงบทดลองปัจจุบัน'!$A$5:$CL$846,57,0),2)</f>
        <v>0</v>
      </c>
      <c r="BG442" s="32">
        <f>ROUND(VLOOKUP($B442,'3.ข้อมูลงบทดลองปัจจุบัน'!$A$5:$CL$846,58,0),2)</f>
        <v>0</v>
      </c>
      <c r="BH442" s="32">
        <f>ROUND(VLOOKUP($B442,'3.ข้อมูลงบทดลองปัจจุบัน'!$A$5:$CL$846,59,0),2)</f>
        <v>0</v>
      </c>
      <c r="BI442" s="32">
        <f>ROUND(VLOOKUP($B442,'3.ข้อมูลงบทดลองปัจจุบัน'!$A$5:$CL$846,60,0),2)</f>
        <v>0</v>
      </c>
      <c r="BJ442" s="32">
        <f>ROUND(VLOOKUP($B442,'3.ข้อมูลงบทดลองปัจจุบัน'!$A$5:$CL$846,61,0),2)</f>
        <v>0</v>
      </c>
      <c r="BK442" s="32">
        <f>ROUND(VLOOKUP($B442,'3.ข้อมูลงบทดลองปัจจุบัน'!$A$5:$CL$846,62,0),2)</f>
        <v>0</v>
      </c>
      <c r="BL442" s="32">
        <f>ROUND(VLOOKUP($B442,'3.ข้อมูลงบทดลองปัจจุบัน'!$A$5:$CL$846,63,0),2)</f>
        <v>0</v>
      </c>
      <c r="BM442" s="32">
        <f>ROUND(VLOOKUP($B442,'3.ข้อมูลงบทดลองปัจจุบัน'!$A$5:$CL$846,64,0),2)</f>
        <v>0</v>
      </c>
      <c r="BN442" s="32">
        <f>ROUND(VLOOKUP($B442,'3.ข้อมูลงบทดลองปัจจุบัน'!$A$5:$CL$846,65,0),2)</f>
        <v>0</v>
      </c>
      <c r="BO442" s="32">
        <f>ROUND(VLOOKUP($B442,'3.ข้อมูลงบทดลองปัจจุบัน'!$A$5:$CL$846,66,0),2)</f>
        <v>0</v>
      </c>
      <c r="BP442" s="32">
        <f>ROUND(VLOOKUP($B442,'3.ข้อมูลงบทดลองปัจจุบัน'!$A$5:$CL$846,67,0),2)</f>
        <v>0</v>
      </c>
      <c r="BQ442" s="32">
        <f>ROUND(VLOOKUP($B442,'3.ข้อมูลงบทดลองปัจจุบัน'!$A$5:$CL$846,68,0),2)</f>
        <v>0</v>
      </c>
      <c r="BR442" s="32">
        <f>ROUND(VLOOKUP($B442,'3.ข้อมูลงบทดลองปัจจุบัน'!$A$5:$CL$846,69,0),2)</f>
        <v>0</v>
      </c>
      <c r="BS442" s="32">
        <f>ROUND(VLOOKUP($B442,'3.ข้อมูลงบทดลองปัจจุบัน'!$A$5:$CL$846,70,0),2)</f>
        <v>0</v>
      </c>
      <c r="BT442" s="32">
        <f>ROUND(VLOOKUP($B442,'3.ข้อมูลงบทดลองปัจจุบัน'!$A$5:$CL$846,71,0),2)</f>
        <v>0</v>
      </c>
      <c r="BU442" s="32">
        <f>ROUND(VLOOKUP($B442,'3.ข้อมูลงบทดลองปัจจุบัน'!$A$5:$CL$846,72,0),2)</f>
        <v>0</v>
      </c>
      <c r="BV442" s="32">
        <f>ROUND(VLOOKUP($B442,'3.ข้อมูลงบทดลองปัจจุบัน'!$A$5:$CL$846,73,0),2)</f>
        <v>0</v>
      </c>
      <c r="BW442" s="32">
        <f>ROUND(VLOOKUP($B442,'3.ข้อมูลงบทดลองปัจจุบัน'!$A$5:$CL$846,74,0),2)</f>
        <v>0</v>
      </c>
      <c r="BX442" s="32">
        <f>ROUND(VLOOKUP($B442,'3.ข้อมูลงบทดลองปัจจุบัน'!$A$5:$CL$846,75,0),2)</f>
        <v>0</v>
      </c>
      <c r="BY442" s="32">
        <f>ROUND(VLOOKUP($B442,'3.ข้อมูลงบทดลองปัจจุบัน'!$A$5:$CL$846,76,0),2)</f>
        <v>0</v>
      </c>
      <c r="BZ442" s="32">
        <f>ROUND(VLOOKUP($B442,'3.ข้อมูลงบทดลองปัจจุบัน'!$A$5:$CL$846,77,0),2)</f>
        <v>0</v>
      </c>
      <c r="CA442" s="32">
        <f>ROUND(VLOOKUP($B442,'3.ข้อมูลงบทดลองปัจจุบัน'!$A$5:$CL$846,78,0),2)</f>
        <v>0</v>
      </c>
      <c r="CB442" s="32">
        <f>ROUND(VLOOKUP($B442,'3.ข้อมูลงบทดลองปัจจุบัน'!$A$5:$CL$846,79,0),2)</f>
        <v>0</v>
      </c>
      <c r="CC442" s="32">
        <f>ROUND(VLOOKUP($B442,'3.ข้อมูลงบทดลองปัจจุบัน'!$A$5:$CL$846,80,0),2)</f>
        <v>0</v>
      </c>
      <c r="CD442" s="32">
        <f>ROUND(VLOOKUP($B442,'3.ข้อมูลงบทดลองปัจจุบัน'!$A$5:$CL$846,81,0),2)</f>
        <v>0</v>
      </c>
      <c r="CE442" s="32">
        <f>ROUND(VLOOKUP($B442,'3.ข้อมูลงบทดลองปัจจุบัน'!$A$5:$CL$846,82,0),2)</f>
        <v>0</v>
      </c>
      <c r="CF442" s="32">
        <f>ROUND(VLOOKUP($B442,'3.ข้อมูลงบทดลองปัจจุบัน'!$A$5:$CL$846,83,0),2)</f>
        <v>0</v>
      </c>
      <c r="CG442" s="32">
        <f>ROUND(VLOOKUP($B442,'3.ข้อมูลงบทดลองปัจจุบัน'!$A$5:$CL$846,84,0),2)</f>
        <v>0</v>
      </c>
      <c r="CH442" s="32">
        <f>ROUND(VLOOKUP($B442,'3.ข้อมูลงบทดลองปัจจุบัน'!$A$5:$CL$846,85,0),2)</f>
        <v>0</v>
      </c>
      <c r="CI442" s="32">
        <f>ROUND(VLOOKUP($B442,'3.ข้อมูลงบทดลองปัจจุบัน'!$A$5:$CL$846,86,0),2)</f>
        <v>0</v>
      </c>
      <c r="CJ442" s="32">
        <f>ROUND(VLOOKUP($B442,'3.ข้อมูลงบทดลองปัจจุบัน'!$A$5:$CL$846,87,0),2)</f>
        <v>0</v>
      </c>
      <c r="CK442" s="32">
        <f>ROUND(VLOOKUP($B442,'3.ข้อมูลงบทดลองปัจจุบัน'!$A$5:$CL$846,88,0),2)</f>
        <v>0</v>
      </c>
      <c r="CL442" s="32">
        <f>ROUND(VLOOKUP($B442,'3.ข้อมูลงบทดลองปัจจุบัน'!$A$5:$CL$846,89,0),2)</f>
        <v>0</v>
      </c>
      <c r="CM442" s="32">
        <f>ROUND(VLOOKUP($B442,'3.ข้อมูลงบทดลองปัจจุบัน'!$A$5:$CL$846,90,0),2)</f>
        <v>0</v>
      </c>
      <c r="CN442" s="85"/>
      <c r="CP442" s="91"/>
    </row>
    <row r="443" spans="1:94" x14ac:dyDescent="0.7">
      <c r="A443" s="115" t="s">
        <v>2334</v>
      </c>
      <c r="B443" s="121"/>
      <c r="C443" s="122" t="s">
        <v>1380</v>
      </c>
      <c r="D443" s="133">
        <f>SUM(D371:D442)</f>
        <v>66768159.620000005</v>
      </c>
      <c r="E443" s="133">
        <f t="shared" ref="E443:BP443" si="10">SUM(E371:E442)</f>
        <v>10273367.800000001</v>
      </c>
      <c r="F443" s="133">
        <f t="shared" si="10"/>
        <v>8911468.8800000008</v>
      </c>
      <c r="G443" s="133">
        <f t="shared" si="10"/>
        <v>19273068.670000002</v>
      </c>
      <c r="H443" s="133">
        <f t="shared" si="10"/>
        <v>4023170.45</v>
      </c>
      <c r="I443" s="133">
        <f t="shared" si="10"/>
        <v>8765390.2599999998</v>
      </c>
      <c r="J443" s="133">
        <f t="shared" si="10"/>
        <v>20048817.149999999</v>
      </c>
      <c r="K443" s="133">
        <f t="shared" si="10"/>
        <v>13509489.99</v>
      </c>
      <c r="L443" s="133">
        <f t="shared" si="10"/>
        <v>7078005.3399999999</v>
      </c>
      <c r="M443" s="133">
        <f t="shared" si="10"/>
        <v>14521398.500000004</v>
      </c>
      <c r="N443" s="133">
        <f t="shared" si="10"/>
        <v>13082506.290000001</v>
      </c>
      <c r="O443" s="133">
        <f t="shared" si="10"/>
        <v>4500938.92</v>
      </c>
      <c r="P443" s="133">
        <f t="shared" si="10"/>
        <v>45253830.659999996</v>
      </c>
      <c r="Q443" s="133">
        <f t="shared" si="10"/>
        <v>19106185.32</v>
      </c>
      <c r="R443" s="133">
        <f t="shared" si="10"/>
        <v>28631663.09</v>
      </c>
      <c r="S443" s="133">
        <f t="shared" si="10"/>
        <v>11379768.799999997</v>
      </c>
      <c r="T443" s="133">
        <f t="shared" si="10"/>
        <v>12575797.060000001</v>
      </c>
      <c r="U443" s="133">
        <f t="shared" si="10"/>
        <v>9041041.7399999984</v>
      </c>
      <c r="V443" s="133">
        <f t="shared" si="10"/>
        <v>13634561.829999998</v>
      </c>
      <c r="W443" s="133">
        <f t="shared" si="10"/>
        <v>5818151.2499999991</v>
      </c>
      <c r="X443" s="133">
        <f t="shared" si="10"/>
        <v>11478642.249999998</v>
      </c>
      <c r="Y443" s="133">
        <f t="shared" si="10"/>
        <v>16871389.91</v>
      </c>
      <c r="Z443" s="133">
        <f t="shared" si="10"/>
        <v>12567709.339999998</v>
      </c>
      <c r="AA443" s="133">
        <f t="shared" si="10"/>
        <v>11975249.289999999</v>
      </c>
      <c r="AB443" s="133">
        <f t="shared" si="10"/>
        <v>2798392.8200000003</v>
      </c>
      <c r="AC443" s="133">
        <f t="shared" si="10"/>
        <v>8519608.1499999985</v>
      </c>
      <c r="AD443" s="133">
        <f t="shared" si="10"/>
        <v>2492145.6</v>
      </c>
      <c r="AE443" s="133">
        <f t="shared" si="10"/>
        <v>24003305.190000001</v>
      </c>
      <c r="AF443" s="133">
        <f t="shared" si="10"/>
        <v>4320675.55</v>
      </c>
      <c r="AG443" s="133">
        <f t="shared" si="10"/>
        <v>9408382.5999999996</v>
      </c>
      <c r="AH443" s="133">
        <f t="shared" si="10"/>
        <v>9987237.3900000006</v>
      </c>
      <c r="AI443" s="133">
        <f t="shared" si="10"/>
        <v>12561732.02</v>
      </c>
      <c r="AJ443" s="133">
        <f t="shared" si="10"/>
        <v>10310908.039999999</v>
      </c>
      <c r="AK443" s="133">
        <f t="shared" si="10"/>
        <v>9757538.3900000006</v>
      </c>
      <c r="AL443" s="133">
        <f t="shared" si="10"/>
        <v>97366917.659999982</v>
      </c>
      <c r="AM443" s="133">
        <f t="shared" si="10"/>
        <v>18632879.899999999</v>
      </c>
      <c r="AN443" s="133">
        <f t="shared" si="10"/>
        <v>5303577.8499999996</v>
      </c>
      <c r="AO443" s="133">
        <f t="shared" si="10"/>
        <v>31958466.890000001</v>
      </c>
      <c r="AP443" s="133">
        <f t="shared" si="10"/>
        <v>12868555.080000002</v>
      </c>
      <c r="AQ443" s="133">
        <f t="shared" si="10"/>
        <v>4940577.24</v>
      </c>
      <c r="AR443" s="133">
        <f t="shared" si="10"/>
        <v>4178690.67</v>
      </c>
      <c r="AS443" s="133">
        <f t="shared" si="10"/>
        <v>24712852.18</v>
      </c>
      <c r="AT443" s="143">
        <f t="shared" si="10"/>
        <v>16507876.880000001</v>
      </c>
      <c r="AU443" s="143">
        <f t="shared" si="10"/>
        <v>12393373.920000002</v>
      </c>
      <c r="AV443" s="143">
        <f t="shared" si="10"/>
        <v>25448376.669999998</v>
      </c>
      <c r="AW443" s="143">
        <f t="shared" si="10"/>
        <v>8630203.5399999991</v>
      </c>
      <c r="AX443" s="143">
        <f t="shared" si="10"/>
        <v>3275127.43</v>
      </c>
      <c r="AY443" s="143">
        <f t="shared" si="10"/>
        <v>8051779.1300000008</v>
      </c>
      <c r="AZ443" s="143">
        <f t="shared" si="10"/>
        <v>11253898.449999997</v>
      </c>
      <c r="BA443" s="143">
        <f t="shared" si="10"/>
        <v>7695239.620000001</v>
      </c>
      <c r="BB443" s="143">
        <f t="shared" si="10"/>
        <v>21683630.559999999</v>
      </c>
      <c r="BC443" s="143">
        <f t="shared" si="10"/>
        <v>9148998.5099999979</v>
      </c>
      <c r="BD443" s="143">
        <f t="shared" si="10"/>
        <v>17614687.979999997</v>
      </c>
      <c r="BE443" s="143">
        <f t="shared" si="10"/>
        <v>27581429.160000004</v>
      </c>
      <c r="BF443" s="143">
        <f t="shared" si="10"/>
        <v>11176426.43</v>
      </c>
      <c r="BG443" s="143">
        <f t="shared" si="10"/>
        <v>6290727.96</v>
      </c>
      <c r="BH443" s="143">
        <f t="shared" si="10"/>
        <v>37475119.030000001</v>
      </c>
      <c r="BI443" s="143">
        <f t="shared" si="10"/>
        <v>7706953.6500000004</v>
      </c>
      <c r="BJ443" s="143">
        <f t="shared" si="10"/>
        <v>3660374.09</v>
      </c>
      <c r="BK443" s="143">
        <f t="shared" si="10"/>
        <v>8382588.0799999991</v>
      </c>
      <c r="BL443" s="143">
        <f t="shared" si="10"/>
        <v>5117158.6100000003</v>
      </c>
      <c r="BM443" s="143">
        <f t="shared" si="10"/>
        <v>24559713.769999996</v>
      </c>
      <c r="BN443" s="143">
        <f t="shared" si="10"/>
        <v>11006000.949999999</v>
      </c>
      <c r="BO443" s="143">
        <f t="shared" si="10"/>
        <v>8197922.8799999999</v>
      </c>
      <c r="BP443" s="143">
        <f t="shared" si="10"/>
        <v>15943280.890000001</v>
      </c>
      <c r="BQ443" s="143">
        <f t="shared" ref="BQ443:CM443" si="11">SUM(BQ371:BQ442)</f>
        <v>7061830.709999999</v>
      </c>
      <c r="BR443" s="143">
        <f t="shared" si="11"/>
        <v>7177189.4300000006</v>
      </c>
      <c r="BS443" s="143">
        <f>SUM(BS371:BS442)</f>
        <v>214230444.85999998</v>
      </c>
      <c r="BT443" s="143">
        <f t="shared" si="11"/>
        <v>18591011.140000001</v>
      </c>
      <c r="BU443" s="143">
        <f t="shared" si="11"/>
        <v>31839960.689999998</v>
      </c>
      <c r="BV443" s="143">
        <f t="shared" si="11"/>
        <v>51790897.420000009</v>
      </c>
      <c r="BW443" s="143">
        <f t="shared" si="11"/>
        <v>9362614.5199999996</v>
      </c>
      <c r="BX443" s="143">
        <f t="shared" si="11"/>
        <v>17263494.109999999</v>
      </c>
      <c r="BY443" s="143">
        <f t="shared" si="11"/>
        <v>21759588.470000003</v>
      </c>
      <c r="BZ443" s="143">
        <f t="shared" si="11"/>
        <v>10247980.050000001</v>
      </c>
      <c r="CA443" s="143">
        <f t="shared" si="11"/>
        <v>11036094.470000003</v>
      </c>
      <c r="CB443" s="143">
        <f t="shared" si="11"/>
        <v>20215140.719999999</v>
      </c>
      <c r="CC443" s="143">
        <f t="shared" si="11"/>
        <v>11464186.120000003</v>
      </c>
      <c r="CD443" s="143">
        <f t="shared" si="11"/>
        <v>35869076.43</v>
      </c>
      <c r="CE443" s="143">
        <f t="shared" si="11"/>
        <v>21249443.479999997</v>
      </c>
      <c r="CF443" s="143">
        <f t="shared" si="11"/>
        <v>23928992.809999999</v>
      </c>
      <c r="CG443" s="143">
        <f t="shared" si="11"/>
        <v>15002714.32</v>
      </c>
      <c r="CH443" s="143">
        <f t="shared" si="11"/>
        <v>9812773.7100000009</v>
      </c>
      <c r="CI443" s="143">
        <f t="shared" si="11"/>
        <v>5632689.04</v>
      </c>
      <c r="CJ443" s="143">
        <f t="shared" si="11"/>
        <v>11030913.289999999</v>
      </c>
      <c r="CK443" s="143">
        <f t="shared" si="11"/>
        <v>31086783.580000002</v>
      </c>
      <c r="CL443" s="143">
        <f t="shared" si="11"/>
        <v>11294283.880000001</v>
      </c>
      <c r="CM443" s="143">
        <f t="shared" si="11"/>
        <v>12266564.180000002</v>
      </c>
    </row>
    <row r="444" spans="1:94" s="88" customFormat="1" x14ac:dyDescent="0.7">
      <c r="A444" s="92"/>
      <c r="B444" s="6" t="s">
        <v>2313</v>
      </c>
      <c r="D444" s="89">
        <f>D370</f>
        <v>293065896.00999993</v>
      </c>
      <c r="E444" s="89">
        <f t="shared" ref="E444:BP444" si="12">E370</f>
        <v>78457886.189999998</v>
      </c>
      <c r="F444" s="89">
        <f t="shared" si="12"/>
        <v>44452960.82</v>
      </c>
      <c r="G444" s="89">
        <f t="shared" si="12"/>
        <v>50308841.900000006</v>
      </c>
      <c r="H444" s="89">
        <f t="shared" si="12"/>
        <v>7579892.1400000034</v>
      </c>
      <c r="I444" s="89">
        <f t="shared" si="12"/>
        <v>39855026.100000001</v>
      </c>
      <c r="J444" s="89">
        <f t="shared" si="12"/>
        <v>61264265.989999995</v>
      </c>
      <c r="K444" s="89">
        <f t="shared" si="12"/>
        <v>83515276.309999987</v>
      </c>
      <c r="L444" s="89">
        <f t="shared" si="12"/>
        <v>58373064.499999993</v>
      </c>
      <c r="M444" s="89">
        <f t="shared" si="12"/>
        <v>19938519.600000009</v>
      </c>
      <c r="N444" s="89">
        <f t="shared" si="12"/>
        <v>31806524.509999998</v>
      </c>
      <c r="O444" s="89">
        <f t="shared" si="12"/>
        <v>15069792.049999997</v>
      </c>
      <c r="P444" s="89">
        <f t="shared" si="12"/>
        <v>63871983.189999998</v>
      </c>
      <c r="Q444" s="89">
        <f t="shared" si="12"/>
        <v>32724857.68</v>
      </c>
      <c r="R444" s="89">
        <f t="shared" si="12"/>
        <v>58381904.360000007</v>
      </c>
      <c r="S444" s="89">
        <f t="shared" si="12"/>
        <v>-9667240.0700000115</v>
      </c>
      <c r="T444" s="89">
        <f t="shared" si="12"/>
        <v>30374956.080000006</v>
      </c>
      <c r="U444" s="89">
        <f t="shared" si="12"/>
        <v>31403837.149999999</v>
      </c>
      <c r="V444" s="89">
        <f t="shared" si="12"/>
        <v>20063756.550000004</v>
      </c>
      <c r="W444" s="89">
        <f t="shared" si="12"/>
        <v>26998696.579999998</v>
      </c>
      <c r="X444" s="89">
        <f t="shared" si="12"/>
        <v>165147567.66</v>
      </c>
      <c r="Y444" s="89">
        <f t="shared" si="12"/>
        <v>3764331.7000000095</v>
      </c>
      <c r="Z444" s="89">
        <f t="shared" si="12"/>
        <v>128184854.09</v>
      </c>
      <c r="AA444" s="89">
        <f t="shared" si="12"/>
        <v>36818694.380000003</v>
      </c>
      <c r="AB444" s="89">
        <f t="shared" si="12"/>
        <v>18831541.990000002</v>
      </c>
      <c r="AC444" s="89">
        <f t="shared" si="12"/>
        <v>35562146.780000001</v>
      </c>
      <c r="AD444" s="89">
        <f t="shared" si="12"/>
        <v>18795206.659999996</v>
      </c>
      <c r="AE444" s="89">
        <f t="shared" si="12"/>
        <v>54114092.689999998</v>
      </c>
      <c r="AF444" s="89">
        <f t="shared" si="12"/>
        <v>26057870.439999998</v>
      </c>
      <c r="AG444" s="89">
        <f t="shared" si="12"/>
        <v>31099818.090000004</v>
      </c>
      <c r="AH444" s="89">
        <f t="shared" si="12"/>
        <v>35391457.789999999</v>
      </c>
      <c r="AI444" s="89">
        <f t="shared" si="12"/>
        <v>58196128.049999997</v>
      </c>
      <c r="AJ444" s="89">
        <f t="shared" si="12"/>
        <v>36887521.060000002</v>
      </c>
      <c r="AK444" s="89">
        <f t="shared" si="12"/>
        <v>28176656.57</v>
      </c>
      <c r="AL444" s="89">
        <f t="shared" si="12"/>
        <v>209196633.48000002</v>
      </c>
      <c r="AM444" s="89">
        <f t="shared" si="12"/>
        <v>54623357.170000002</v>
      </c>
      <c r="AN444" s="89">
        <f t="shared" si="12"/>
        <v>20459102.850000001</v>
      </c>
      <c r="AO444" s="89">
        <f t="shared" si="12"/>
        <v>66646179.079999998</v>
      </c>
      <c r="AP444" s="89">
        <f t="shared" si="12"/>
        <v>33931344.54999999</v>
      </c>
      <c r="AQ444" s="89">
        <f t="shared" si="12"/>
        <v>36516746.430000007</v>
      </c>
      <c r="AR444" s="89">
        <f t="shared" si="12"/>
        <v>30324256.549999997</v>
      </c>
      <c r="AS444" s="89">
        <f t="shared" si="12"/>
        <v>-30910379.300000027</v>
      </c>
      <c r="AT444" s="89">
        <f t="shared" si="12"/>
        <v>13064300.259999998</v>
      </c>
      <c r="AU444" s="89">
        <f t="shared" si="12"/>
        <v>49298178.230000004</v>
      </c>
      <c r="AV444" s="89">
        <f t="shared" si="12"/>
        <v>105791730.82000001</v>
      </c>
      <c r="AW444" s="89">
        <f t="shared" si="12"/>
        <v>31700669.68</v>
      </c>
      <c r="AX444" s="89">
        <f t="shared" si="12"/>
        <v>3279561.9099999927</v>
      </c>
      <c r="AY444" s="89">
        <f t="shared" si="12"/>
        <v>35537584.099999994</v>
      </c>
      <c r="AZ444" s="89">
        <f t="shared" si="12"/>
        <v>44758298.25</v>
      </c>
      <c r="BA444" s="89">
        <f t="shared" si="12"/>
        <v>19970930.93</v>
      </c>
      <c r="BB444" s="89">
        <f t="shared" si="12"/>
        <v>-70805895.239999935</v>
      </c>
      <c r="BC444" s="89">
        <f t="shared" si="12"/>
        <v>48999581.780000001</v>
      </c>
      <c r="BD444" s="89">
        <f t="shared" si="12"/>
        <v>95322767.86999999</v>
      </c>
      <c r="BE444" s="89">
        <f t="shared" si="12"/>
        <v>-48741354.409999996</v>
      </c>
      <c r="BF444" s="89">
        <f t="shared" si="12"/>
        <v>32827406.190000005</v>
      </c>
      <c r="BG444" s="89">
        <f t="shared" si="12"/>
        <v>34765626.310000002</v>
      </c>
      <c r="BH444" s="89">
        <f t="shared" si="12"/>
        <v>142960248.69</v>
      </c>
      <c r="BI444" s="89">
        <f t="shared" si="12"/>
        <v>35463331.509999998</v>
      </c>
      <c r="BJ444" s="89">
        <f t="shared" si="12"/>
        <v>22359017.920000002</v>
      </c>
      <c r="BK444" s="89">
        <f t="shared" si="12"/>
        <v>6263663.0100000016</v>
      </c>
      <c r="BL444" s="89">
        <f t="shared" si="12"/>
        <v>22178175.680000003</v>
      </c>
      <c r="BM444" s="89">
        <f t="shared" si="12"/>
        <v>103887465.28000005</v>
      </c>
      <c r="BN444" s="89">
        <f t="shared" si="12"/>
        <v>59641449.830000006</v>
      </c>
      <c r="BO444" s="89">
        <f t="shared" si="12"/>
        <v>25080887.06000001</v>
      </c>
      <c r="BP444" s="89">
        <f t="shared" si="12"/>
        <v>83677276.849999994</v>
      </c>
      <c r="BQ444" s="89">
        <f t="shared" ref="BQ444:CM444" si="13">BQ370</f>
        <v>46568984.790000007</v>
      </c>
      <c r="BR444" s="89">
        <f t="shared" si="13"/>
        <v>22310778.929999992</v>
      </c>
      <c r="BS444" s="89">
        <f t="shared" si="13"/>
        <v>146388430.22</v>
      </c>
      <c r="BT444" s="89">
        <f t="shared" si="13"/>
        <v>59887990.280000016</v>
      </c>
      <c r="BU444" s="89">
        <f t="shared" si="13"/>
        <v>20750717.030000005</v>
      </c>
      <c r="BV444" s="89">
        <f t="shared" si="13"/>
        <v>-21353528.509999983</v>
      </c>
      <c r="BW444" s="89">
        <f t="shared" si="13"/>
        <v>38640043.169999994</v>
      </c>
      <c r="BX444" s="89">
        <f t="shared" si="13"/>
        <v>39031590.549999997</v>
      </c>
      <c r="BY444" s="89">
        <f t="shared" si="13"/>
        <v>100152326.00999999</v>
      </c>
      <c r="BZ444" s="89">
        <f t="shared" si="13"/>
        <v>46421975.929999992</v>
      </c>
      <c r="CA444" s="89">
        <f t="shared" si="13"/>
        <v>29657037.699999999</v>
      </c>
      <c r="CB444" s="89">
        <f t="shared" si="13"/>
        <v>60023402.390000001</v>
      </c>
      <c r="CC444" s="89">
        <f t="shared" si="13"/>
        <v>42585332.369999997</v>
      </c>
      <c r="CD444" s="89">
        <f t="shared" si="13"/>
        <v>91365041.609999999</v>
      </c>
      <c r="CE444" s="89">
        <f t="shared" si="13"/>
        <v>44749370.5</v>
      </c>
      <c r="CF444" s="89">
        <f t="shared" si="13"/>
        <v>99795196.149999991</v>
      </c>
      <c r="CG444" s="89">
        <f t="shared" si="13"/>
        <v>40503170.640000001</v>
      </c>
      <c r="CH444" s="89">
        <f t="shared" si="13"/>
        <v>38965607.709999993</v>
      </c>
      <c r="CI444" s="89">
        <f t="shared" si="13"/>
        <v>26110930.069999997</v>
      </c>
      <c r="CJ444" s="89">
        <f t="shared" si="13"/>
        <v>26277799.540000003</v>
      </c>
      <c r="CK444" s="89">
        <f t="shared" si="13"/>
        <v>84910107.280000016</v>
      </c>
      <c r="CL444" s="89">
        <f t="shared" si="13"/>
        <v>23602673.839999996</v>
      </c>
      <c r="CM444" s="89">
        <f t="shared" si="13"/>
        <v>29961502.639999997</v>
      </c>
      <c r="CN444" s="85"/>
      <c r="CP444" s="91"/>
    </row>
    <row r="445" spans="1:94" s="88" customFormat="1" x14ac:dyDescent="0.7">
      <c r="A445" s="92"/>
      <c r="B445" s="6" t="s">
        <v>2314</v>
      </c>
      <c r="D445" s="89">
        <f>D443</f>
        <v>66768159.620000005</v>
      </c>
      <c r="E445" s="89">
        <f t="shared" ref="E445:BP445" si="14">E443</f>
        <v>10273367.800000001</v>
      </c>
      <c r="F445" s="89">
        <f t="shared" si="14"/>
        <v>8911468.8800000008</v>
      </c>
      <c r="G445" s="89">
        <f t="shared" si="14"/>
        <v>19273068.670000002</v>
      </c>
      <c r="H445" s="89">
        <f t="shared" si="14"/>
        <v>4023170.45</v>
      </c>
      <c r="I445" s="89">
        <f t="shared" si="14"/>
        <v>8765390.2599999998</v>
      </c>
      <c r="J445" s="89">
        <f t="shared" si="14"/>
        <v>20048817.149999999</v>
      </c>
      <c r="K445" s="89">
        <f t="shared" si="14"/>
        <v>13509489.99</v>
      </c>
      <c r="L445" s="89">
        <f t="shared" si="14"/>
        <v>7078005.3399999999</v>
      </c>
      <c r="M445" s="89">
        <f t="shared" si="14"/>
        <v>14521398.500000004</v>
      </c>
      <c r="N445" s="89">
        <f t="shared" si="14"/>
        <v>13082506.290000001</v>
      </c>
      <c r="O445" s="89">
        <f t="shared" si="14"/>
        <v>4500938.92</v>
      </c>
      <c r="P445" s="89">
        <f t="shared" si="14"/>
        <v>45253830.659999996</v>
      </c>
      <c r="Q445" s="89">
        <f t="shared" si="14"/>
        <v>19106185.32</v>
      </c>
      <c r="R445" s="89">
        <f t="shared" si="14"/>
        <v>28631663.09</v>
      </c>
      <c r="S445" s="89">
        <f t="shared" si="14"/>
        <v>11379768.799999997</v>
      </c>
      <c r="T445" s="89">
        <f t="shared" si="14"/>
        <v>12575797.060000001</v>
      </c>
      <c r="U445" s="89">
        <f t="shared" si="14"/>
        <v>9041041.7399999984</v>
      </c>
      <c r="V445" s="89">
        <f t="shared" si="14"/>
        <v>13634561.829999998</v>
      </c>
      <c r="W445" s="89">
        <f t="shared" si="14"/>
        <v>5818151.2499999991</v>
      </c>
      <c r="X445" s="89">
        <f t="shared" si="14"/>
        <v>11478642.249999998</v>
      </c>
      <c r="Y445" s="89">
        <f t="shared" si="14"/>
        <v>16871389.91</v>
      </c>
      <c r="Z445" s="89">
        <f t="shared" si="14"/>
        <v>12567709.339999998</v>
      </c>
      <c r="AA445" s="89">
        <f t="shared" si="14"/>
        <v>11975249.289999999</v>
      </c>
      <c r="AB445" s="89">
        <f t="shared" si="14"/>
        <v>2798392.8200000003</v>
      </c>
      <c r="AC445" s="89">
        <f t="shared" si="14"/>
        <v>8519608.1499999985</v>
      </c>
      <c r="AD445" s="89">
        <f t="shared" si="14"/>
        <v>2492145.6</v>
      </c>
      <c r="AE445" s="89">
        <f t="shared" si="14"/>
        <v>24003305.190000001</v>
      </c>
      <c r="AF445" s="89">
        <f t="shared" si="14"/>
        <v>4320675.55</v>
      </c>
      <c r="AG445" s="89">
        <f t="shared" si="14"/>
        <v>9408382.5999999996</v>
      </c>
      <c r="AH445" s="89">
        <f t="shared" si="14"/>
        <v>9987237.3900000006</v>
      </c>
      <c r="AI445" s="89">
        <f t="shared" si="14"/>
        <v>12561732.02</v>
      </c>
      <c r="AJ445" s="89">
        <f t="shared" si="14"/>
        <v>10310908.039999999</v>
      </c>
      <c r="AK445" s="89">
        <f t="shared" si="14"/>
        <v>9757538.3900000006</v>
      </c>
      <c r="AL445" s="89">
        <f t="shared" si="14"/>
        <v>97366917.659999982</v>
      </c>
      <c r="AM445" s="89">
        <f t="shared" si="14"/>
        <v>18632879.899999999</v>
      </c>
      <c r="AN445" s="89">
        <f t="shared" si="14"/>
        <v>5303577.8499999996</v>
      </c>
      <c r="AO445" s="89">
        <f t="shared" si="14"/>
        <v>31958466.890000001</v>
      </c>
      <c r="AP445" s="89">
        <f t="shared" si="14"/>
        <v>12868555.080000002</v>
      </c>
      <c r="AQ445" s="89">
        <f t="shared" si="14"/>
        <v>4940577.24</v>
      </c>
      <c r="AR445" s="89">
        <f t="shared" si="14"/>
        <v>4178690.67</v>
      </c>
      <c r="AS445" s="89">
        <f t="shared" si="14"/>
        <v>24712852.18</v>
      </c>
      <c r="AT445" s="89">
        <f t="shared" si="14"/>
        <v>16507876.880000001</v>
      </c>
      <c r="AU445" s="89">
        <f t="shared" si="14"/>
        <v>12393373.920000002</v>
      </c>
      <c r="AV445" s="89">
        <f t="shared" si="14"/>
        <v>25448376.669999998</v>
      </c>
      <c r="AW445" s="89">
        <f t="shared" si="14"/>
        <v>8630203.5399999991</v>
      </c>
      <c r="AX445" s="89">
        <f t="shared" si="14"/>
        <v>3275127.43</v>
      </c>
      <c r="AY445" s="89">
        <f t="shared" si="14"/>
        <v>8051779.1300000008</v>
      </c>
      <c r="AZ445" s="89">
        <f t="shared" si="14"/>
        <v>11253898.449999997</v>
      </c>
      <c r="BA445" s="89">
        <f t="shared" si="14"/>
        <v>7695239.620000001</v>
      </c>
      <c r="BB445" s="89">
        <f t="shared" si="14"/>
        <v>21683630.559999999</v>
      </c>
      <c r="BC445" s="89">
        <f t="shared" si="14"/>
        <v>9148998.5099999979</v>
      </c>
      <c r="BD445" s="89">
        <f t="shared" si="14"/>
        <v>17614687.979999997</v>
      </c>
      <c r="BE445" s="89">
        <f t="shared" si="14"/>
        <v>27581429.160000004</v>
      </c>
      <c r="BF445" s="89">
        <f t="shared" si="14"/>
        <v>11176426.43</v>
      </c>
      <c r="BG445" s="89">
        <f t="shared" si="14"/>
        <v>6290727.96</v>
      </c>
      <c r="BH445" s="89">
        <f t="shared" si="14"/>
        <v>37475119.030000001</v>
      </c>
      <c r="BI445" s="89">
        <f t="shared" si="14"/>
        <v>7706953.6500000004</v>
      </c>
      <c r="BJ445" s="89">
        <f t="shared" si="14"/>
        <v>3660374.09</v>
      </c>
      <c r="BK445" s="89">
        <f t="shared" si="14"/>
        <v>8382588.0799999991</v>
      </c>
      <c r="BL445" s="89">
        <f t="shared" si="14"/>
        <v>5117158.6100000003</v>
      </c>
      <c r="BM445" s="89">
        <f t="shared" si="14"/>
        <v>24559713.769999996</v>
      </c>
      <c r="BN445" s="89">
        <f t="shared" si="14"/>
        <v>11006000.949999999</v>
      </c>
      <c r="BO445" s="89">
        <f t="shared" si="14"/>
        <v>8197922.8799999999</v>
      </c>
      <c r="BP445" s="89">
        <f t="shared" si="14"/>
        <v>15943280.890000001</v>
      </c>
      <c r="BQ445" s="89">
        <f t="shared" ref="BQ445:CM445" si="15">BQ443</f>
        <v>7061830.709999999</v>
      </c>
      <c r="BR445" s="89">
        <f t="shared" si="15"/>
        <v>7177189.4300000006</v>
      </c>
      <c r="BS445" s="89">
        <f>BS443</f>
        <v>214230444.85999998</v>
      </c>
      <c r="BT445" s="89">
        <f t="shared" si="15"/>
        <v>18591011.140000001</v>
      </c>
      <c r="BU445" s="89">
        <f t="shared" si="15"/>
        <v>31839960.689999998</v>
      </c>
      <c r="BV445" s="89">
        <f t="shared" si="15"/>
        <v>51790897.420000009</v>
      </c>
      <c r="BW445" s="89">
        <f t="shared" si="15"/>
        <v>9362614.5199999996</v>
      </c>
      <c r="BX445" s="89">
        <f t="shared" si="15"/>
        <v>17263494.109999999</v>
      </c>
      <c r="BY445" s="89">
        <f t="shared" si="15"/>
        <v>21759588.470000003</v>
      </c>
      <c r="BZ445" s="89">
        <f t="shared" si="15"/>
        <v>10247980.050000001</v>
      </c>
      <c r="CA445" s="89">
        <f t="shared" si="15"/>
        <v>11036094.470000003</v>
      </c>
      <c r="CB445" s="89">
        <f t="shared" si="15"/>
        <v>20215140.719999999</v>
      </c>
      <c r="CC445" s="89">
        <f t="shared" si="15"/>
        <v>11464186.120000003</v>
      </c>
      <c r="CD445" s="89">
        <f t="shared" si="15"/>
        <v>35869076.43</v>
      </c>
      <c r="CE445" s="89">
        <f t="shared" si="15"/>
        <v>21249443.479999997</v>
      </c>
      <c r="CF445" s="89">
        <f t="shared" si="15"/>
        <v>23928992.809999999</v>
      </c>
      <c r="CG445" s="89">
        <f t="shared" si="15"/>
        <v>15002714.32</v>
      </c>
      <c r="CH445" s="89">
        <f t="shared" si="15"/>
        <v>9812773.7100000009</v>
      </c>
      <c r="CI445" s="89">
        <f t="shared" si="15"/>
        <v>5632689.04</v>
      </c>
      <c r="CJ445" s="89">
        <f t="shared" si="15"/>
        <v>11030913.289999999</v>
      </c>
      <c r="CK445" s="89">
        <f t="shared" si="15"/>
        <v>31086783.580000002</v>
      </c>
      <c r="CL445" s="89">
        <f t="shared" si="15"/>
        <v>11294283.880000001</v>
      </c>
      <c r="CM445" s="89">
        <f t="shared" si="15"/>
        <v>12266564.180000002</v>
      </c>
      <c r="CN445" s="85"/>
      <c r="CP445" s="91"/>
    </row>
    <row r="446" spans="1:94" x14ac:dyDescent="0.7">
      <c r="A446" s="245" t="s">
        <v>1195</v>
      </c>
      <c r="B446" s="245"/>
      <c r="C446" s="104"/>
      <c r="D446" s="133">
        <f>D444+D33+D53</f>
        <v>1024111716.4099998</v>
      </c>
      <c r="E446" s="133">
        <f>E444+E33+E53</f>
        <v>144159845.00999999</v>
      </c>
      <c r="F446" s="133">
        <f>F444+F33+F53</f>
        <v>132012271.76000002</v>
      </c>
      <c r="G446" s="133">
        <f>G444+G33+G53</f>
        <v>128202974.90000001</v>
      </c>
      <c r="H446" s="133">
        <f>H444+H33+H53</f>
        <v>79227431.480000004</v>
      </c>
      <c r="I446" s="133">
        <f>I444+I33+I53</f>
        <v>137503904.95999998</v>
      </c>
      <c r="J446" s="133">
        <f>J444+J33+J53</f>
        <v>195117393.29999998</v>
      </c>
      <c r="K446" s="133">
        <f>K444+K33+K53</f>
        <v>253058990.81999996</v>
      </c>
      <c r="L446" s="133">
        <f>L444+L33+L53</f>
        <v>139061815.34999999</v>
      </c>
      <c r="M446" s="133">
        <f>M444+M33+M53</f>
        <v>139922311.13</v>
      </c>
      <c r="N446" s="133">
        <f>N444+N33+N53</f>
        <v>323635570.64999998</v>
      </c>
      <c r="O446" s="133">
        <f>O444+O33+O53</f>
        <v>58373455.890000001</v>
      </c>
      <c r="P446" s="133">
        <f>P444+P33+P53</f>
        <v>661950175.56999993</v>
      </c>
      <c r="Q446" s="133">
        <f>Q444+Q33+Q53</f>
        <v>139568599.98999998</v>
      </c>
      <c r="R446" s="133">
        <f>R444+R33+R53</f>
        <v>187920571.06999999</v>
      </c>
      <c r="S446" s="133">
        <f>S444+S33+S53</f>
        <v>236966928.03</v>
      </c>
      <c r="T446" s="133">
        <f>T444+T33+T53</f>
        <v>152416762.58000001</v>
      </c>
      <c r="U446" s="133">
        <f>U444+U33+U53</f>
        <v>124561008.28999999</v>
      </c>
      <c r="V446" s="133">
        <f>V444+V33+V53</f>
        <v>143089651.28</v>
      </c>
      <c r="W446" s="133">
        <f>W444+W33+W53</f>
        <v>69944087.049999997</v>
      </c>
      <c r="X446" s="133">
        <f>X444+X33+X53</f>
        <v>1205956815.8200002</v>
      </c>
      <c r="Y446" s="133">
        <f>Y444+Y33+Y53</f>
        <v>112083480.66000001</v>
      </c>
      <c r="Z446" s="133">
        <f>Z444+Z33+Z53</f>
        <v>246882928.09999999</v>
      </c>
      <c r="AA446" s="133">
        <f>AA444+AA33+AA53</f>
        <v>131654885.00000003</v>
      </c>
      <c r="AB446" s="133">
        <f>AB444+AB33+AB53</f>
        <v>58905462.280000001</v>
      </c>
      <c r="AC446" s="133">
        <f>AC444+AC33+AC53</f>
        <v>88165531.039999992</v>
      </c>
      <c r="AD446" s="133">
        <f>AD444+AD33+AD53</f>
        <v>112837494.06</v>
      </c>
      <c r="AE446" s="133">
        <f>AE444+AE33+AE53</f>
        <v>318424678.46000004</v>
      </c>
      <c r="AF446" s="133">
        <f>AF444+AF33+AF53</f>
        <v>89187345.459999993</v>
      </c>
      <c r="AG446" s="133">
        <f>AG444+AG33+AG53</f>
        <v>109703288.36999999</v>
      </c>
      <c r="AH446" s="133">
        <f>AH444+AH33+AH53</f>
        <v>127511583.06999999</v>
      </c>
      <c r="AI446" s="133">
        <f>AI444+AI33+AI53</f>
        <v>193668209.57999998</v>
      </c>
      <c r="AJ446" s="133">
        <f>AJ444+AJ33+AJ53</f>
        <v>107048757.23</v>
      </c>
      <c r="AK446" s="133">
        <f>AK444+AK33+AK53</f>
        <v>73698419.950000003</v>
      </c>
      <c r="AL446" s="133">
        <f>AL444+AL33+AL53</f>
        <v>2327066079.7199993</v>
      </c>
      <c r="AM446" s="133">
        <f>AM444+AM33+AM53</f>
        <v>133097252.62</v>
      </c>
      <c r="AN446" s="133">
        <f>AN444+AN33+AN53</f>
        <v>94030619.079999983</v>
      </c>
      <c r="AO446" s="133">
        <f>AO444+AO33+AO53</f>
        <v>209351102.07999998</v>
      </c>
      <c r="AP446" s="133">
        <f>AP444+AP33+AP53</f>
        <v>208172777.56</v>
      </c>
      <c r="AQ446" s="133">
        <f>AQ444+AQ33+AQ53</f>
        <v>125932039.24000001</v>
      </c>
      <c r="AR446" s="133">
        <f>AR444+AR33+AR53</f>
        <v>57306321.909999996</v>
      </c>
      <c r="AS446" s="133">
        <f>AS444+AS33+AS53</f>
        <v>523552191.11999995</v>
      </c>
      <c r="AT446" s="133">
        <f>AT444+AT33+AT53</f>
        <v>125411141.18000001</v>
      </c>
      <c r="AU446" s="133">
        <f>AU444+AU33+AU53</f>
        <v>194754641.38</v>
      </c>
      <c r="AV446" s="133">
        <f>AV444+AV33+AV53</f>
        <v>254055923.46000001</v>
      </c>
      <c r="AW446" s="133">
        <f>AW444+AW33+AW53</f>
        <v>107613969.44</v>
      </c>
      <c r="AX446" s="133">
        <f>AX444+AX33+AX53</f>
        <v>81694370.169999987</v>
      </c>
      <c r="AY446" s="133">
        <f>AY444+AY33+AY53</f>
        <v>136815466.13</v>
      </c>
      <c r="AZ446" s="133">
        <f>AZ444+AZ33+AZ53</f>
        <v>112309492.43000001</v>
      </c>
      <c r="BA446" s="133">
        <f>BA444+BA33+BA53</f>
        <v>102196134.57000001</v>
      </c>
      <c r="BB446" s="133">
        <f>BB444+BB33+BB53</f>
        <v>628903571.97000003</v>
      </c>
      <c r="BC446" s="133">
        <f>BC444+BC33+BC53</f>
        <v>105866457.92999999</v>
      </c>
      <c r="BD446" s="133">
        <f>BD444+BD33+BD53</f>
        <v>1255979254.7199998</v>
      </c>
      <c r="BE446" s="133">
        <f>BE444+BE33+BE53</f>
        <v>316981536.44000006</v>
      </c>
      <c r="BF446" s="133">
        <f>BF444+BF33+BF53</f>
        <v>96422274.919999987</v>
      </c>
      <c r="BG446" s="133">
        <f>BG444+BG33+BG53</f>
        <v>107569368.56</v>
      </c>
      <c r="BH446" s="133">
        <f>BH444+BH33+BH53</f>
        <v>735732932.32000005</v>
      </c>
      <c r="BI446" s="133">
        <f>BI444+BI33+BI53</f>
        <v>90819829.549999997</v>
      </c>
      <c r="BJ446" s="133">
        <f>BJ444+BJ33+BJ53</f>
        <v>55607870.440000005</v>
      </c>
      <c r="BK446" s="133">
        <f>BK444+BK33+BK53</f>
        <v>96612909.680000007</v>
      </c>
      <c r="BL446" s="133">
        <f>BL444+BL33+BL53</f>
        <v>84487668.49000001</v>
      </c>
      <c r="BM446" s="133">
        <f>BM444+BM33+BM53</f>
        <v>931058008.35000002</v>
      </c>
      <c r="BN446" s="133">
        <f>BN444+BN33+BN53</f>
        <v>214149976.13999999</v>
      </c>
      <c r="BO446" s="133">
        <f>BO444+BO33+BO53</f>
        <v>174896550.22000003</v>
      </c>
      <c r="BP446" s="133">
        <f>BP444+BP33+BP53</f>
        <v>235785555.67000002</v>
      </c>
      <c r="BQ446" s="133">
        <f>BQ444+BQ33+BQ53</f>
        <v>184191036.36000001</v>
      </c>
      <c r="BR446" s="133">
        <f>BR444+BR33+BR53</f>
        <v>132756226.40000001</v>
      </c>
      <c r="BS446" s="133">
        <f>BS444+BS33+BS53</f>
        <v>4406287939.0100002</v>
      </c>
      <c r="BT446" s="133">
        <f>BT444+BT33+BT53</f>
        <v>187583909.44000003</v>
      </c>
      <c r="BU446" s="133">
        <f>BU444+BU33+BU53</f>
        <v>190315176.91</v>
      </c>
      <c r="BV446" s="133">
        <f>BV444+BV33+BV53</f>
        <v>702412874.67000008</v>
      </c>
      <c r="BW446" s="133">
        <f>BW444+BW33+BW53</f>
        <v>84307447.460000008</v>
      </c>
      <c r="BX446" s="133">
        <f>BX444+BX33+BX53</f>
        <v>139234947.30000001</v>
      </c>
      <c r="BY446" s="133">
        <f>BY444+BY33+BY53</f>
        <v>375803669.82999998</v>
      </c>
      <c r="BZ446" s="133">
        <f>BZ444+BZ33+BZ53</f>
        <v>97485319.099999994</v>
      </c>
      <c r="CA446" s="133">
        <f>CA444+CA33+CA53</f>
        <v>98175081.960000008</v>
      </c>
      <c r="CB446" s="133">
        <f>CB444+CB33+CB53</f>
        <v>140168131.50999999</v>
      </c>
      <c r="CC446" s="133">
        <f>CC444+CC33+CC53</f>
        <v>189130029.93000001</v>
      </c>
      <c r="CD446" s="133">
        <f>CD444+CD33+CD53</f>
        <v>365547903.41000003</v>
      </c>
      <c r="CE446" s="133">
        <f>CE444+CE33+CE53</f>
        <v>199599734.19</v>
      </c>
      <c r="CF446" s="133">
        <f>CF444+CF33+CF53</f>
        <v>273252319.63</v>
      </c>
      <c r="CG446" s="133">
        <f>CG444+CG33+CG53</f>
        <v>90749001.360000014</v>
      </c>
      <c r="CH446" s="133">
        <f>CH444+CH33+CH53</f>
        <v>90966947.329999998</v>
      </c>
      <c r="CI446" s="133">
        <f>CI444+CI33+CI53</f>
        <v>83141760.729999989</v>
      </c>
      <c r="CJ446" s="133">
        <f>CJ444+CJ33+CJ53</f>
        <v>88876795.430000007</v>
      </c>
      <c r="CK446" s="133">
        <f>CK444+CK33+CK53</f>
        <v>419588301.40000004</v>
      </c>
      <c r="CL446" s="133">
        <f>CL444+CL33+CL53</f>
        <v>65157950.729999997</v>
      </c>
      <c r="CM446" s="133">
        <f>CM444+CM33+CM53</f>
        <v>73159421.390000001</v>
      </c>
    </row>
    <row r="447" spans="1:94" x14ac:dyDescent="0.7">
      <c r="A447" s="245" t="s">
        <v>1196</v>
      </c>
      <c r="B447" s="245"/>
      <c r="C447" s="104"/>
      <c r="D447" s="133">
        <f>D445+D138+D201+D249</f>
        <v>942925178.36000025</v>
      </c>
      <c r="E447" s="133">
        <f t="shared" ref="E447:BP447" si="16">E445+E138+E201+E249</f>
        <v>122027728.86000001</v>
      </c>
      <c r="F447" s="133">
        <f t="shared" si="16"/>
        <v>106814330.23999999</v>
      </c>
      <c r="G447" s="133">
        <f t="shared" si="16"/>
        <v>105965476.54000001</v>
      </c>
      <c r="H447" s="133">
        <f t="shared" si="16"/>
        <v>67071264.800000004</v>
      </c>
      <c r="I447" s="133">
        <f t="shared" si="16"/>
        <v>112178861.45000002</v>
      </c>
      <c r="J447" s="133">
        <f t="shared" si="16"/>
        <v>138643663.98999998</v>
      </c>
      <c r="K447" s="133">
        <f t="shared" si="16"/>
        <v>211379394.25000003</v>
      </c>
      <c r="L447" s="133">
        <f t="shared" si="16"/>
        <v>118397125.53000002</v>
      </c>
      <c r="M447" s="133">
        <f t="shared" si="16"/>
        <v>124640292.64</v>
      </c>
      <c r="N447" s="133">
        <f t="shared" si="16"/>
        <v>267787171.71999997</v>
      </c>
      <c r="O447" s="133">
        <f t="shared" si="16"/>
        <v>39465612.189999998</v>
      </c>
      <c r="P447" s="133">
        <f t="shared" si="16"/>
        <v>629826722.11000001</v>
      </c>
      <c r="Q447" s="133">
        <f t="shared" si="16"/>
        <v>119232015.52</v>
      </c>
      <c r="R447" s="133">
        <f t="shared" si="16"/>
        <v>158828970.79000002</v>
      </c>
      <c r="S447" s="133">
        <f t="shared" si="16"/>
        <v>205118724.77000001</v>
      </c>
      <c r="T447" s="133">
        <f t="shared" si="16"/>
        <v>106919263.47999999</v>
      </c>
      <c r="U447" s="133">
        <f t="shared" si="16"/>
        <v>102382414.02999999</v>
      </c>
      <c r="V447" s="133">
        <f t="shared" si="16"/>
        <v>100074529.14000002</v>
      </c>
      <c r="W447" s="133">
        <f t="shared" si="16"/>
        <v>56490750.11999999</v>
      </c>
      <c r="X447" s="133">
        <f t="shared" si="16"/>
        <v>1101205813.5999999</v>
      </c>
      <c r="Y447" s="133">
        <f t="shared" si="16"/>
        <v>90834463.719999999</v>
      </c>
      <c r="Z447" s="133">
        <f t="shared" si="16"/>
        <v>150120644.57000002</v>
      </c>
      <c r="AA447" s="133">
        <f t="shared" si="16"/>
        <v>105717444.88000001</v>
      </c>
      <c r="AB447" s="133">
        <f t="shared" si="16"/>
        <v>56845533.539999999</v>
      </c>
      <c r="AC447" s="133">
        <f t="shared" si="16"/>
        <v>72214845.299999997</v>
      </c>
      <c r="AD447" s="133">
        <f t="shared" si="16"/>
        <v>77365308.350000009</v>
      </c>
      <c r="AE447" s="133">
        <f t="shared" si="16"/>
        <v>276503269.40000004</v>
      </c>
      <c r="AF447" s="133">
        <f t="shared" si="16"/>
        <v>73917288.279999986</v>
      </c>
      <c r="AG447" s="133">
        <f t="shared" si="16"/>
        <v>81553013.980000004</v>
      </c>
      <c r="AH447" s="133">
        <f t="shared" si="16"/>
        <v>117876847.92999999</v>
      </c>
      <c r="AI447" s="133">
        <f t="shared" si="16"/>
        <v>166185699.90999997</v>
      </c>
      <c r="AJ447" s="133">
        <f t="shared" si="16"/>
        <v>91373549.599999994</v>
      </c>
      <c r="AK447" s="133">
        <f t="shared" si="16"/>
        <v>63927665.399999999</v>
      </c>
      <c r="AL447" s="133">
        <f t="shared" si="16"/>
        <v>2072636137.7799997</v>
      </c>
      <c r="AM447" s="133">
        <f t="shared" si="16"/>
        <v>110307499.66</v>
      </c>
      <c r="AN447" s="133">
        <f t="shared" si="16"/>
        <v>73234392.649999991</v>
      </c>
      <c r="AO447" s="133">
        <f t="shared" si="16"/>
        <v>191226588.62</v>
      </c>
      <c r="AP447" s="133">
        <f t="shared" si="16"/>
        <v>161714223.66</v>
      </c>
      <c r="AQ447" s="133">
        <f t="shared" si="16"/>
        <v>103004306.32000001</v>
      </c>
      <c r="AR447" s="133">
        <f t="shared" si="16"/>
        <v>49328832.829999998</v>
      </c>
      <c r="AS447" s="133">
        <f t="shared" si="16"/>
        <v>515144969.06000006</v>
      </c>
      <c r="AT447" s="133">
        <f t="shared" si="16"/>
        <v>101343573.33</v>
      </c>
      <c r="AU447" s="133">
        <f t="shared" si="16"/>
        <v>182435440.11000001</v>
      </c>
      <c r="AV447" s="133">
        <f t="shared" si="16"/>
        <v>189968265.78999996</v>
      </c>
      <c r="AW447" s="133">
        <f t="shared" si="16"/>
        <v>93095593.760000005</v>
      </c>
      <c r="AX447" s="133">
        <f t="shared" si="16"/>
        <v>65351398.129999995</v>
      </c>
      <c r="AY447" s="133">
        <f t="shared" si="16"/>
        <v>106770847.24999997</v>
      </c>
      <c r="AZ447" s="133">
        <f t="shared" si="16"/>
        <v>92845616.919999987</v>
      </c>
      <c r="BA447" s="133">
        <f t="shared" si="16"/>
        <v>85378902.150000006</v>
      </c>
      <c r="BB447" s="133">
        <f t="shared" si="16"/>
        <v>514952937.46999991</v>
      </c>
      <c r="BC447" s="133">
        <f t="shared" si="16"/>
        <v>83869101.059999987</v>
      </c>
      <c r="BD447" s="133">
        <f t="shared" si="16"/>
        <v>1026805178.3100001</v>
      </c>
      <c r="BE447" s="133">
        <f t="shared" si="16"/>
        <v>258372037.43000001</v>
      </c>
      <c r="BF447" s="133">
        <f t="shared" si="16"/>
        <v>86794777.430000007</v>
      </c>
      <c r="BG447" s="133">
        <f t="shared" si="16"/>
        <v>96116357.51000002</v>
      </c>
      <c r="BH447" s="133">
        <f t="shared" si="16"/>
        <v>594236036.45999992</v>
      </c>
      <c r="BI447" s="133">
        <f t="shared" si="16"/>
        <v>66227542.609999992</v>
      </c>
      <c r="BJ447" s="133">
        <f t="shared" si="16"/>
        <v>46481958.949999996</v>
      </c>
      <c r="BK447" s="133">
        <f t="shared" si="16"/>
        <v>76317191.559999987</v>
      </c>
      <c r="BL447" s="133">
        <f t="shared" si="16"/>
        <v>71088459.200000003</v>
      </c>
      <c r="BM447" s="133">
        <f t="shared" si="16"/>
        <v>728161956.64999998</v>
      </c>
      <c r="BN447" s="133">
        <f t="shared" si="16"/>
        <v>178529704.87</v>
      </c>
      <c r="BO447" s="133">
        <f t="shared" si="16"/>
        <v>119906636.95999999</v>
      </c>
      <c r="BP447" s="133">
        <f t="shared" si="16"/>
        <v>191391244.03</v>
      </c>
      <c r="BQ447" s="133">
        <f t="shared" ref="BQ447:CM447" si="17">BQ445+BQ138+BQ201+BQ249</f>
        <v>124362141.19000001</v>
      </c>
      <c r="BR447" s="133">
        <f t="shared" si="17"/>
        <v>98963168.400000006</v>
      </c>
      <c r="BS447" s="133">
        <f>BS445+BS138+BS201+BS249</f>
        <v>3498944261.3499994</v>
      </c>
      <c r="BT447" s="133">
        <f t="shared" si="17"/>
        <v>154941106.47000003</v>
      </c>
      <c r="BU447" s="133">
        <f t="shared" si="17"/>
        <v>161367692.29999998</v>
      </c>
      <c r="BV447" s="133">
        <f t="shared" si="17"/>
        <v>604213750.68999994</v>
      </c>
      <c r="BW447" s="133">
        <f t="shared" si="17"/>
        <v>48878368.310000002</v>
      </c>
      <c r="BX447" s="133">
        <f t="shared" si="17"/>
        <v>127097133.03</v>
      </c>
      <c r="BY447" s="133">
        <f t="shared" si="17"/>
        <v>305253888.63000005</v>
      </c>
      <c r="BZ447" s="133">
        <f t="shared" si="17"/>
        <v>86742051.50999999</v>
      </c>
      <c r="CA447" s="133">
        <f t="shared" si="17"/>
        <v>86375336.38000001</v>
      </c>
      <c r="CB447" s="133">
        <f t="shared" si="17"/>
        <v>114336342.93000001</v>
      </c>
      <c r="CC447" s="133">
        <f>CC445+CC138+CC201+CC249</f>
        <v>142964973.99000001</v>
      </c>
      <c r="CD447" s="133">
        <f t="shared" si="17"/>
        <v>303207216.22000003</v>
      </c>
      <c r="CE447" s="133">
        <f t="shared" si="17"/>
        <v>146681361.25</v>
      </c>
      <c r="CF447" s="133">
        <f t="shared" si="17"/>
        <v>245171276.84999999</v>
      </c>
      <c r="CG447" s="133">
        <f t="shared" si="17"/>
        <v>81874321.900000006</v>
      </c>
      <c r="CH447" s="133">
        <f t="shared" si="17"/>
        <v>80135181.909999996</v>
      </c>
      <c r="CI447" s="133">
        <f t="shared" si="17"/>
        <v>65706199.509999998</v>
      </c>
      <c r="CJ447" s="133">
        <f t="shared" si="17"/>
        <v>78684889.260000005</v>
      </c>
      <c r="CK447" s="133">
        <f t="shared" si="17"/>
        <v>340885548.30000001</v>
      </c>
      <c r="CL447" s="133">
        <f t="shared" si="17"/>
        <v>65348998.030000001</v>
      </c>
      <c r="CM447" s="133">
        <f t="shared" si="17"/>
        <v>60537701.18</v>
      </c>
    </row>
    <row r="448" spans="1:94" x14ac:dyDescent="0.7">
      <c r="B448" s="102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</row>
    <row r="449" spans="1:94" x14ac:dyDescent="0.7">
      <c r="B449" s="102"/>
      <c r="C449" s="105" t="s">
        <v>1538</v>
      </c>
      <c r="D449" s="134">
        <f>D33</f>
        <v>261792945.07999995</v>
      </c>
      <c r="E449" s="134">
        <f>E33</f>
        <v>51965872.600000001</v>
      </c>
      <c r="F449" s="134">
        <f>F33</f>
        <v>54670840.480000004</v>
      </c>
      <c r="G449" s="134">
        <f>G33</f>
        <v>59929950.770000003</v>
      </c>
      <c r="H449" s="134">
        <f>H33</f>
        <v>58097922.480000004</v>
      </c>
      <c r="I449" s="134">
        <f>I33</f>
        <v>74911322.349999994</v>
      </c>
      <c r="J449" s="134">
        <f>J33</f>
        <v>106436878.28999999</v>
      </c>
      <c r="K449" s="134">
        <f>K33</f>
        <v>107438572.41</v>
      </c>
      <c r="L449" s="134">
        <f>L33</f>
        <v>46067440.890000001</v>
      </c>
      <c r="M449" s="134">
        <f>M33</f>
        <v>72176708.390000001</v>
      </c>
      <c r="N449" s="134">
        <f>N33</f>
        <v>122778823.45</v>
      </c>
      <c r="O449" s="134">
        <f>O33</f>
        <v>25139306.779999997</v>
      </c>
      <c r="P449" s="134">
        <f>P33</f>
        <v>273396035.05000001</v>
      </c>
      <c r="Q449" s="134">
        <f>Q33</f>
        <v>66432475.769999996</v>
      </c>
      <c r="R449" s="134">
        <f>R33</f>
        <v>64926273.539999999</v>
      </c>
      <c r="S449" s="134">
        <f>S33</f>
        <v>124359334.63000001</v>
      </c>
      <c r="T449" s="134">
        <f>T33</f>
        <v>72277713.299999997</v>
      </c>
      <c r="U449" s="134">
        <f>U33</f>
        <v>50651192.029999994</v>
      </c>
      <c r="V449" s="134">
        <f>V33</f>
        <v>59392611.600000001</v>
      </c>
      <c r="W449" s="134">
        <f>W33</f>
        <v>24256077.07</v>
      </c>
      <c r="X449" s="134">
        <f>X33</f>
        <v>430988684.79000002</v>
      </c>
      <c r="Y449" s="134">
        <f>Y33</f>
        <v>47367221.590000004</v>
      </c>
      <c r="Z449" s="134">
        <f>Z33</f>
        <v>76201451.129999995</v>
      </c>
      <c r="AA449" s="134">
        <f>AA33</f>
        <v>48121690.850000009</v>
      </c>
      <c r="AB449" s="134">
        <f>AB33</f>
        <v>29787271.240000002</v>
      </c>
      <c r="AC449" s="134">
        <f>AC33</f>
        <v>29019219</v>
      </c>
      <c r="AD449" s="134">
        <f>AD33</f>
        <v>49375441</v>
      </c>
      <c r="AE449" s="134">
        <f>AE33</f>
        <v>167341684.77000001</v>
      </c>
      <c r="AF449" s="134">
        <f>AF33</f>
        <v>39089183</v>
      </c>
      <c r="AG449" s="134">
        <f>AG33</f>
        <v>40489928.479999997</v>
      </c>
      <c r="AH449" s="134">
        <f>AH33</f>
        <v>61616005.469999999</v>
      </c>
      <c r="AI449" s="134">
        <f>AI33</f>
        <v>101262951.55</v>
      </c>
      <c r="AJ449" s="134">
        <f>AJ33</f>
        <v>41748111.469999999</v>
      </c>
      <c r="AK449" s="134">
        <f>AK33</f>
        <v>31988543.25</v>
      </c>
      <c r="AL449" s="134">
        <f>AL33</f>
        <v>940399542.14999986</v>
      </c>
      <c r="AM449" s="134">
        <f>AM33</f>
        <v>58907632</v>
      </c>
      <c r="AN449" s="134">
        <f>AN33</f>
        <v>55574455.5</v>
      </c>
      <c r="AO449" s="134">
        <f>AO33</f>
        <v>87703966</v>
      </c>
      <c r="AP449" s="134">
        <f>AP33</f>
        <v>88207597</v>
      </c>
      <c r="AQ449" s="134">
        <f>AQ33</f>
        <v>64802963.730000004</v>
      </c>
      <c r="AR449" s="134">
        <f>AR33</f>
        <v>16376439</v>
      </c>
      <c r="AS449" s="134">
        <f>AS33</f>
        <v>311702770.97999996</v>
      </c>
      <c r="AT449" s="134">
        <f>AT33</f>
        <v>51683499.270000003</v>
      </c>
      <c r="AU449" s="134">
        <f>AU33</f>
        <v>85266372.839999989</v>
      </c>
      <c r="AV449" s="134">
        <f>AV33</f>
        <v>91804135.100000009</v>
      </c>
      <c r="AW449" s="134">
        <f>AW33</f>
        <v>55828768.32</v>
      </c>
      <c r="AX449" s="134">
        <f>AX33</f>
        <v>54888493.329999998</v>
      </c>
      <c r="AY449" s="134">
        <f>AY33</f>
        <v>72688691.189999998</v>
      </c>
      <c r="AZ449" s="134">
        <f>AZ33</f>
        <v>50009559.25</v>
      </c>
      <c r="BA449" s="134">
        <f>BA33</f>
        <v>57455111</v>
      </c>
      <c r="BB449" s="134">
        <f>BB33</f>
        <v>364587699.67000002</v>
      </c>
      <c r="BC449" s="134">
        <f>BC33</f>
        <v>31182290.350000001</v>
      </c>
      <c r="BD449" s="134">
        <f>BD33</f>
        <v>490586009.49000001</v>
      </c>
      <c r="BE449" s="134">
        <f>BE33</f>
        <v>194630606.25</v>
      </c>
      <c r="BF449" s="134">
        <f>BF33</f>
        <v>40561083.25</v>
      </c>
      <c r="BG449" s="134">
        <f>BG33</f>
        <v>43184027.239999995</v>
      </c>
      <c r="BH449" s="134">
        <f>BH33</f>
        <v>196036786.04000002</v>
      </c>
      <c r="BI449" s="134">
        <f>BI33</f>
        <v>27359804.420000002</v>
      </c>
      <c r="BJ449" s="134">
        <f>BJ33</f>
        <v>22385368.07</v>
      </c>
      <c r="BK449" s="134">
        <f>BK33</f>
        <v>62842661.25</v>
      </c>
      <c r="BL449" s="134">
        <f>BL33</f>
        <v>40021577.469999999</v>
      </c>
      <c r="BM449" s="134">
        <f>BM33</f>
        <v>357074043.55000001</v>
      </c>
      <c r="BN449" s="134">
        <f>BN33</f>
        <v>102762254.14</v>
      </c>
      <c r="BO449" s="134">
        <f>BO33</f>
        <v>106344039.05000001</v>
      </c>
      <c r="BP449" s="134">
        <f>BP33</f>
        <v>78862923</v>
      </c>
      <c r="BQ449" s="134">
        <f>BQ33</f>
        <v>63508178.370000005</v>
      </c>
      <c r="BR449" s="134">
        <f>BR33</f>
        <v>70659162.510000005</v>
      </c>
      <c r="BS449" s="134">
        <f>BS33</f>
        <v>1214381220</v>
      </c>
      <c r="BT449" s="134">
        <f>BT33</f>
        <v>68987322.5</v>
      </c>
      <c r="BU449" s="134">
        <f>BU33</f>
        <v>81746570.149999991</v>
      </c>
      <c r="BV449" s="134">
        <f>BV33</f>
        <v>322751791.98000002</v>
      </c>
      <c r="BW449" s="134">
        <f>BW33</f>
        <v>13985887.52</v>
      </c>
      <c r="BX449" s="134">
        <f>BX33</f>
        <v>60584018.5</v>
      </c>
      <c r="BY449" s="134">
        <f>BY33</f>
        <v>122464066.45</v>
      </c>
      <c r="BZ449" s="134">
        <f>BZ33</f>
        <v>35245630.990000002</v>
      </c>
      <c r="CA449" s="134">
        <f>CA33</f>
        <v>46094066</v>
      </c>
      <c r="CB449" s="134">
        <f>CB33</f>
        <v>50098165.299999997</v>
      </c>
      <c r="CC449" s="134">
        <f>CC33</f>
        <v>69271517.659999996</v>
      </c>
      <c r="CD449" s="134">
        <f>CD33</f>
        <v>127550111.75</v>
      </c>
      <c r="CE449" s="134">
        <f>CE33</f>
        <v>90412775.900000006</v>
      </c>
      <c r="CF449" s="134">
        <f>CF33</f>
        <v>96406744.700000003</v>
      </c>
      <c r="CG449" s="134">
        <f>CG33</f>
        <v>32271650.82</v>
      </c>
      <c r="CH449" s="134">
        <f>CH33</f>
        <v>33160125</v>
      </c>
      <c r="CI449" s="134">
        <f>CI33</f>
        <v>40931602.379999995</v>
      </c>
      <c r="CJ449" s="134">
        <f>CJ33</f>
        <v>39308455</v>
      </c>
      <c r="CK449" s="134">
        <f>CK33</f>
        <v>172229083.5</v>
      </c>
      <c r="CL449" s="134">
        <f>CL33</f>
        <v>24735470</v>
      </c>
      <c r="CM449" s="134">
        <f>CM33</f>
        <v>21923032.860000003</v>
      </c>
    </row>
    <row r="450" spans="1:94" x14ac:dyDescent="0.7">
      <c r="B450" s="102"/>
      <c r="C450" s="105" t="s">
        <v>1539</v>
      </c>
      <c r="D450" s="135">
        <f>D53</f>
        <v>469252875.31999999</v>
      </c>
      <c r="E450" s="135">
        <f>E53</f>
        <v>13736086.219999999</v>
      </c>
      <c r="F450" s="135">
        <f>F53</f>
        <v>32888470.460000001</v>
      </c>
      <c r="G450" s="135">
        <f>G53</f>
        <v>17964182.229999997</v>
      </c>
      <c r="H450" s="135">
        <f>H53</f>
        <v>13549616.859999999</v>
      </c>
      <c r="I450" s="135">
        <f>I53</f>
        <v>22737556.509999998</v>
      </c>
      <c r="J450" s="135">
        <f>J53</f>
        <v>27416249.02</v>
      </c>
      <c r="K450" s="135">
        <f>K53</f>
        <v>62105142.099999994</v>
      </c>
      <c r="L450" s="135">
        <f>L53</f>
        <v>34621309.960000001</v>
      </c>
      <c r="M450" s="135">
        <f>M53</f>
        <v>47807083.139999993</v>
      </c>
      <c r="N450" s="135">
        <f>N53</f>
        <v>169050222.69</v>
      </c>
      <c r="O450" s="135">
        <f>O53</f>
        <v>18164357.060000002</v>
      </c>
      <c r="P450" s="135">
        <f>P53</f>
        <v>324682157.32999998</v>
      </c>
      <c r="Q450" s="135">
        <f>Q53</f>
        <v>40411266.539999999</v>
      </c>
      <c r="R450" s="135">
        <f>R53</f>
        <v>64612393.170000002</v>
      </c>
      <c r="S450" s="135">
        <f>S53</f>
        <v>122274833.47</v>
      </c>
      <c r="T450" s="135">
        <f>T53</f>
        <v>49764093.20000001</v>
      </c>
      <c r="U450" s="135">
        <f>U53</f>
        <v>42505979.109999999</v>
      </c>
      <c r="V450" s="135">
        <f>V53</f>
        <v>63633283.130000003</v>
      </c>
      <c r="W450" s="135">
        <f>W53</f>
        <v>18689313.399999999</v>
      </c>
      <c r="X450" s="135">
        <f>X53</f>
        <v>609820563.37</v>
      </c>
      <c r="Y450" s="135">
        <f>Y53</f>
        <v>60951927.369999997</v>
      </c>
      <c r="Z450" s="135">
        <f>Z53</f>
        <v>42496622.879999995</v>
      </c>
      <c r="AA450" s="135">
        <f>AA53</f>
        <v>46714499.770000003</v>
      </c>
      <c r="AB450" s="135">
        <f>AB53</f>
        <v>10286649.050000001</v>
      </c>
      <c r="AC450" s="135">
        <f>AC53</f>
        <v>23584165.259999998</v>
      </c>
      <c r="AD450" s="135">
        <f>AD53</f>
        <v>44666846.399999999</v>
      </c>
      <c r="AE450" s="135">
        <f>AE53</f>
        <v>96968901</v>
      </c>
      <c r="AF450" s="135">
        <f>AF53</f>
        <v>24040292.02</v>
      </c>
      <c r="AG450" s="135">
        <f>AG53</f>
        <v>38113541.799999997</v>
      </c>
      <c r="AH450" s="135">
        <f>AH53</f>
        <v>30504119.810000002</v>
      </c>
      <c r="AI450" s="135">
        <f>AI53</f>
        <v>34209129.980000004</v>
      </c>
      <c r="AJ450" s="135">
        <f>AJ53</f>
        <v>28413124.700000003</v>
      </c>
      <c r="AK450" s="135">
        <f>AK53</f>
        <v>13533220.129999999</v>
      </c>
      <c r="AL450" s="135">
        <f>AL53</f>
        <v>1177469904.0899994</v>
      </c>
      <c r="AM450" s="135">
        <f>AM53</f>
        <v>19566263.449999999</v>
      </c>
      <c r="AN450" s="135">
        <f>AN53</f>
        <v>17997060.729999997</v>
      </c>
      <c r="AO450" s="135">
        <f>AO53</f>
        <v>55000957</v>
      </c>
      <c r="AP450" s="135">
        <f>AP53</f>
        <v>86033836.010000005</v>
      </c>
      <c r="AQ450" s="135">
        <f>AQ53</f>
        <v>24612329.080000002</v>
      </c>
      <c r="AR450" s="135">
        <f>AR53</f>
        <v>10605626.359999999</v>
      </c>
      <c r="AS450" s="135">
        <f>AS53</f>
        <v>242759799.44</v>
      </c>
      <c r="AT450" s="135">
        <f>AT53</f>
        <v>60663341.650000006</v>
      </c>
      <c r="AU450" s="135">
        <f>AU53</f>
        <v>60190090.309999995</v>
      </c>
      <c r="AV450" s="135">
        <f>AV53</f>
        <v>56460057.539999999</v>
      </c>
      <c r="AW450" s="135">
        <f>AW53</f>
        <v>20084531.440000001</v>
      </c>
      <c r="AX450" s="135">
        <f>AX53</f>
        <v>23526314.93</v>
      </c>
      <c r="AY450" s="135">
        <f>AY53</f>
        <v>28589190.84</v>
      </c>
      <c r="AZ450" s="135">
        <f>AZ53</f>
        <v>17541634.93</v>
      </c>
      <c r="BA450" s="135">
        <f>BA53</f>
        <v>24770092.640000001</v>
      </c>
      <c r="BB450" s="135">
        <f>BB53</f>
        <v>335121767.54000002</v>
      </c>
      <c r="BC450" s="135">
        <f>BC53</f>
        <v>25684585.800000001</v>
      </c>
      <c r="BD450" s="135">
        <f>BD53</f>
        <v>670070477.35999978</v>
      </c>
      <c r="BE450" s="135">
        <f>BE53</f>
        <v>171092284.60000002</v>
      </c>
      <c r="BF450" s="135">
        <f>BF53</f>
        <v>23033785.479999997</v>
      </c>
      <c r="BG450" s="135">
        <f>BG53</f>
        <v>29619715.010000002</v>
      </c>
      <c r="BH450" s="135">
        <f>BH53</f>
        <v>396735897.59000003</v>
      </c>
      <c r="BI450" s="135">
        <f>BI53</f>
        <v>27996693.620000001</v>
      </c>
      <c r="BJ450" s="135">
        <f>BJ53</f>
        <v>10863484.450000001</v>
      </c>
      <c r="BK450" s="135">
        <f>BK53</f>
        <v>27506585.420000002</v>
      </c>
      <c r="BL450" s="135">
        <f>BL53</f>
        <v>22287915.34</v>
      </c>
      <c r="BM450" s="135">
        <f>BM53</f>
        <v>470096499.51999998</v>
      </c>
      <c r="BN450" s="135">
        <f>BN53</f>
        <v>51746272.169999994</v>
      </c>
      <c r="BO450" s="135">
        <f>BO53</f>
        <v>43471624.109999999</v>
      </c>
      <c r="BP450" s="135">
        <f>BP53</f>
        <v>73245355.820000008</v>
      </c>
      <c r="BQ450" s="135">
        <f>BQ53</f>
        <v>74113873.200000003</v>
      </c>
      <c r="BR450" s="135">
        <f>BR53</f>
        <v>39786284.960000001</v>
      </c>
      <c r="BS450" s="135">
        <f>BS53</f>
        <v>3045518288.79</v>
      </c>
      <c r="BT450" s="135">
        <f>BT53</f>
        <v>58708596.660000004</v>
      </c>
      <c r="BU450" s="135">
        <f>BU53</f>
        <v>87817889.730000004</v>
      </c>
      <c r="BV450" s="135">
        <f>BV53</f>
        <v>401014611.20000005</v>
      </c>
      <c r="BW450" s="135">
        <f>BW53</f>
        <v>31681516.770000003</v>
      </c>
      <c r="BX450" s="135">
        <f>BX53</f>
        <v>39619338.25</v>
      </c>
      <c r="BY450" s="135">
        <f>BY53</f>
        <v>153187277.37</v>
      </c>
      <c r="BZ450" s="135">
        <f>BZ53</f>
        <v>15817712.18</v>
      </c>
      <c r="CA450" s="135">
        <f>CA53</f>
        <v>22423978.259999998</v>
      </c>
      <c r="CB450" s="135">
        <f>CB53</f>
        <v>30046563.820000004</v>
      </c>
      <c r="CC450" s="135">
        <f>CC53</f>
        <v>77273179.900000006</v>
      </c>
      <c r="CD450" s="135">
        <f>CD53</f>
        <v>146632750.05000001</v>
      </c>
      <c r="CE450" s="135">
        <f>CE53</f>
        <v>64437587.789999999</v>
      </c>
      <c r="CF450" s="135">
        <f>CF53</f>
        <v>77050378.780000001</v>
      </c>
      <c r="CG450" s="135">
        <f>CG53</f>
        <v>17974179.899999999</v>
      </c>
      <c r="CH450" s="135">
        <f>CH53</f>
        <v>18841214.620000001</v>
      </c>
      <c r="CI450" s="135">
        <f>CI53</f>
        <v>16099228.280000001</v>
      </c>
      <c r="CJ450" s="135">
        <f>CJ53</f>
        <v>23290540.890000001</v>
      </c>
      <c r="CK450" s="135">
        <f>CK53</f>
        <v>162449110.62</v>
      </c>
      <c r="CL450" s="135">
        <f>CL53</f>
        <v>16819806.890000001</v>
      </c>
      <c r="CM450" s="135">
        <f>CM53</f>
        <v>21274885.890000001</v>
      </c>
    </row>
    <row r="451" spans="1:94" ht="25.2" thickBot="1" x14ac:dyDescent="0.75">
      <c r="B451" s="102"/>
      <c r="C451" s="106" t="s">
        <v>1540</v>
      </c>
      <c r="D451" s="136">
        <f>SUM(D449:D450)</f>
        <v>731045820.39999998</v>
      </c>
      <c r="E451" s="136">
        <f t="shared" ref="E451:BP451" si="18">SUM(E449:E450)</f>
        <v>65701958.82</v>
      </c>
      <c r="F451" s="136">
        <f t="shared" si="18"/>
        <v>87559310.939999998</v>
      </c>
      <c r="G451" s="136">
        <f t="shared" si="18"/>
        <v>77894133</v>
      </c>
      <c r="H451" s="136">
        <f t="shared" si="18"/>
        <v>71647539.340000004</v>
      </c>
      <c r="I451" s="136">
        <f t="shared" si="18"/>
        <v>97648878.859999985</v>
      </c>
      <c r="J451" s="136">
        <f t="shared" si="18"/>
        <v>133853127.30999999</v>
      </c>
      <c r="K451" s="136">
        <f t="shared" si="18"/>
        <v>169543714.50999999</v>
      </c>
      <c r="L451" s="136">
        <f t="shared" si="18"/>
        <v>80688750.849999994</v>
      </c>
      <c r="M451" s="136">
        <f t="shared" si="18"/>
        <v>119983791.53</v>
      </c>
      <c r="N451" s="136">
        <f t="shared" si="18"/>
        <v>291829046.13999999</v>
      </c>
      <c r="O451" s="136">
        <f t="shared" si="18"/>
        <v>43303663.840000004</v>
      </c>
      <c r="P451" s="136">
        <f t="shared" si="18"/>
        <v>598078192.38</v>
      </c>
      <c r="Q451" s="136">
        <f t="shared" si="18"/>
        <v>106843742.31</v>
      </c>
      <c r="R451" s="136">
        <f t="shared" si="18"/>
        <v>129538666.71000001</v>
      </c>
      <c r="S451" s="136">
        <f t="shared" si="18"/>
        <v>246634168.10000002</v>
      </c>
      <c r="T451" s="136">
        <f t="shared" si="18"/>
        <v>122041806.5</v>
      </c>
      <c r="U451" s="136">
        <f t="shared" si="18"/>
        <v>93157171.139999986</v>
      </c>
      <c r="V451" s="136">
        <f t="shared" si="18"/>
        <v>123025894.73</v>
      </c>
      <c r="W451" s="136">
        <f t="shared" si="18"/>
        <v>42945390.469999999</v>
      </c>
      <c r="X451" s="136">
        <f t="shared" si="18"/>
        <v>1040809248.1600001</v>
      </c>
      <c r="Y451" s="136">
        <f t="shared" si="18"/>
        <v>108319148.96000001</v>
      </c>
      <c r="Z451" s="136">
        <f t="shared" si="18"/>
        <v>118698074.00999999</v>
      </c>
      <c r="AA451" s="136">
        <f t="shared" si="18"/>
        <v>94836190.620000005</v>
      </c>
      <c r="AB451" s="136">
        <f t="shared" si="18"/>
        <v>40073920.290000007</v>
      </c>
      <c r="AC451" s="136">
        <f t="shared" si="18"/>
        <v>52603384.259999998</v>
      </c>
      <c r="AD451" s="136">
        <f t="shared" si="18"/>
        <v>94042287.400000006</v>
      </c>
      <c r="AE451" s="136">
        <f t="shared" si="18"/>
        <v>264310585.77000001</v>
      </c>
      <c r="AF451" s="136">
        <f t="shared" si="18"/>
        <v>63129475.019999996</v>
      </c>
      <c r="AG451" s="136">
        <f t="shared" si="18"/>
        <v>78603470.280000001</v>
      </c>
      <c r="AH451" s="136">
        <f t="shared" si="18"/>
        <v>92120125.280000001</v>
      </c>
      <c r="AI451" s="136">
        <f t="shared" si="18"/>
        <v>135472081.53</v>
      </c>
      <c r="AJ451" s="136">
        <f t="shared" si="18"/>
        <v>70161236.170000002</v>
      </c>
      <c r="AK451" s="136">
        <f t="shared" si="18"/>
        <v>45521763.379999995</v>
      </c>
      <c r="AL451" s="136">
        <f t="shared" si="18"/>
        <v>2117869446.2399993</v>
      </c>
      <c r="AM451" s="136">
        <f t="shared" si="18"/>
        <v>78473895.450000003</v>
      </c>
      <c r="AN451" s="136">
        <f t="shared" si="18"/>
        <v>73571516.229999989</v>
      </c>
      <c r="AO451" s="136">
        <f t="shared" si="18"/>
        <v>142704923</v>
      </c>
      <c r="AP451" s="136">
        <f t="shared" si="18"/>
        <v>174241433.00999999</v>
      </c>
      <c r="AQ451" s="136">
        <f t="shared" si="18"/>
        <v>89415292.810000002</v>
      </c>
      <c r="AR451" s="136">
        <f t="shared" si="18"/>
        <v>26982065.359999999</v>
      </c>
      <c r="AS451" s="136">
        <f t="shared" si="18"/>
        <v>554462570.41999996</v>
      </c>
      <c r="AT451" s="136">
        <f t="shared" si="18"/>
        <v>112346840.92000002</v>
      </c>
      <c r="AU451" s="136">
        <f t="shared" si="18"/>
        <v>145456463.14999998</v>
      </c>
      <c r="AV451" s="136">
        <f t="shared" si="18"/>
        <v>148264192.64000002</v>
      </c>
      <c r="AW451" s="136">
        <f t="shared" si="18"/>
        <v>75913299.760000005</v>
      </c>
      <c r="AX451" s="136">
        <f t="shared" si="18"/>
        <v>78414808.25999999</v>
      </c>
      <c r="AY451" s="136">
        <f t="shared" si="18"/>
        <v>101277882.03</v>
      </c>
      <c r="AZ451" s="136">
        <f t="shared" si="18"/>
        <v>67551194.180000007</v>
      </c>
      <c r="BA451" s="136">
        <f t="shared" si="18"/>
        <v>82225203.640000001</v>
      </c>
      <c r="BB451" s="136">
        <f t="shared" si="18"/>
        <v>699709467.21000004</v>
      </c>
      <c r="BC451" s="136">
        <f t="shared" si="18"/>
        <v>56866876.150000006</v>
      </c>
      <c r="BD451" s="136">
        <f t="shared" si="18"/>
        <v>1160656486.8499999</v>
      </c>
      <c r="BE451" s="136">
        <f t="shared" si="18"/>
        <v>365722890.85000002</v>
      </c>
      <c r="BF451" s="136">
        <f t="shared" si="18"/>
        <v>63594868.729999997</v>
      </c>
      <c r="BG451" s="136">
        <f t="shared" si="18"/>
        <v>72803742.25</v>
      </c>
      <c r="BH451" s="136">
        <f t="shared" si="18"/>
        <v>592772683.63000011</v>
      </c>
      <c r="BI451" s="136">
        <f t="shared" si="18"/>
        <v>55356498.040000007</v>
      </c>
      <c r="BJ451" s="136">
        <f t="shared" si="18"/>
        <v>33248852.520000003</v>
      </c>
      <c r="BK451" s="136">
        <f t="shared" si="18"/>
        <v>90349246.670000002</v>
      </c>
      <c r="BL451" s="136">
        <f t="shared" si="18"/>
        <v>62309492.810000002</v>
      </c>
      <c r="BM451" s="136">
        <f t="shared" si="18"/>
        <v>827170543.06999993</v>
      </c>
      <c r="BN451" s="136">
        <f t="shared" si="18"/>
        <v>154508526.31</v>
      </c>
      <c r="BO451" s="136">
        <f t="shared" si="18"/>
        <v>149815663.16000003</v>
      </c>
      <c r="BP451" s="136">
        <f t="shared" si="18"/>
        <v>152108278.81999999</v>
      </c>
      <c r="BQ451" s="136">
        <f t="shared" ref="BQ451:CM451" si="19">SUM(BQ449:BQ450)</f>
        <v>137622051.56999999</v>
      </c>
      <c r="BR451" s="136">
        <f t="shared" si="19"/>
        <v>110445447.47</v>
      </c>
      <c r="BS451" s="136">
        <f t="shared" si="19"/>
        <v>4259899508.79</v>
      </c>
      <c r="BT451" s="136">
        <f t="shared" si="19"/>
        <v>127695919.16</v>
      </c>
      <c r="BU451" s="136">
        <f t="shared" si="19"/>
        <v>169564459.88</v>
      </c>
      <c r="BV451" s="136">
        <f t="shared" si="19"/>
        <v>723766403.18000007</v>
      </c>
      <c r="BW451" s="136">
        <f t="shared" si="19"/>
        <v>45667404.290000007</v>
      </c>
      <c r="BX451" s="136">
        <f t="shared" si="19"/>
        <v>100203356.75</v>
      </c>
      <c r="BY451" s="136">
        <f t="shared" si="19"/>
        <v>275651343.81999999</v>
      </c>
      <c r="BZ451" s="136">
        <f t="shared" si="19"/>
        <v>51063343.170000002</v>
      </c>
      <c r="CA451" s="136">
        <f t="shared" si="19"/>
        <v>68518044.25999999</v>
      </c>
      <c r="CB451" s="136">
        <f t="shared" si="19"/>
        <v>80144729.120000005</v>
      </c>
      <c r="CC451" s="136">
        <f>SUM(CC449:CC450)</f>
        <v>146544697.56</v>
      </c>
      <c r="CD451" s="136">
        <f t="shared" si="19"/>
        <v>274182861.80000001</v>
      </c>
      <c r="CE451" s="136">
        <f t="shared" si="19"/>
        <v>154850363.69</v>
      </c>
      <c r="CF451" s="136">
        <f t="shared" si="19"/>
        <v>173457123.48000002</v>
      </c>
      <c r="CG451" s="136">
        <f t="shared" si="19"/>
        <v>50245830.719999999</v>
      </c>
      <c r="CH451" s="136">
        <f t="shared" si="19"/>
        <v>52001339.620000005</v>
      </c>
      <c r="CI451" s="136">
        <f t="shared" si="19"/>
        <v>57030830.659999996</v>
      </c>
      <c r="CJ451" s="136">
        <f t="shared" si="19"/>
        <v>62598995.890000001</v>
      </c>
      <c r="CK451" s="136">
        <f t="shared" si="19"/>
        <v>334678194.12</v>
      </c>
      <c r="CL451" s="136">
        <f t="shared" si="19"/>
        <v>41555276.890000001</v>
      </c>
      <c r="CM451" s="136">
        <f t="shared" si="19"/>
        <v>43197918.75</v>
      </c>
    </row>
    <row r="452" spans="1:94" ht="25.2" thickTop="1" x14ac:dyDescent="0.7">
      <c r="B452" s="102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</row>
    <row r="453" spans="1:94" x14ac:dyDescent="0.7">
      <c r="B453" s="102"/>
      <c r="C453" s="107" t="s">
        <v>1471</v>
      </c>
      <c r="D453" s="133">
        <f>D138</f>
        <v>465380736.7700001</v>
      </c>
      <c r="E453" s="133">
        <f t="shared" ref="E453:BP453" si="20">E138</f>
        <v>61936915.760000005</v>
      </c>
      <c r="F453" s="133">
        <f t="shared" si="20"/>
        <v>63828221.589999996</v>
      </c>
      <c r="G453" s="133">
        <f t="shared" si="20"/>
        <v>57464439.420000002</v>
      </c>
      <c r="H453" s="133">
        <f t="shared" si="20"/>
        <v>40546050.309999995</v>
      </c>
      <c r="I453" s="133">
        <f t="shared" si="20"/>
        <v>64072667.050000004</v>
      </c>
      <c r="J453" s="133">
        <f t="shared" si="20"/>
        <v>81597994.730000004</v>
      </c>
      <c r="K453" s="133">
        <f t="shared" si="20"/>
        <v>100083985.79000002</v>
      </c>
      <c r="L453" s="133">
        <f t="shared" si="20"/>
        <v>58916534.840000004</v>
      </c>
      <c r="M453" s="133">
        <f t="shared" si="20"/>
        <v>59717458.630000003</v>
      </c>
      <c r="N453" s="133">
        <f t="shared" si="20"/>
        <v>129134056.80000001</v>
      </c>
      <c r="O453" s="133">
        <f t="shared" si="20"/>
        <v>18782535.799999997</v>
      </c>
      <c r="P453" s="133">
        <f t="shared" si="20"/>
        <v>254393345.47</v>
      </c>
      <c r="Q453" s="133">
        <f t="shared" si="20"/>
        <v>54390042.149999999</v>
      </c>
      <c r="R453" s="133">
        <f t="shared" si="20"/>
        <v>81294103.520000011</v>
      </c>
      <c r="S453" s="133">
        <f t="shared" si="20"/>
        <v>102897697.03999999</v>
      </c>
      <c r="T453" s="133">
        <f t="shared" si="20"/>
        <v>61247604.859999999</v>
      </c>
      <c r="U453" s="133">
        <f t="shared" si="20"/>
        <v>52816485.340000004</v>
      </c>
      <c r="V453" s="133">
        <f t="shared" si="20"/>
        <v>57298364.600000001</v>
      </c>
      <c r="W453" s="133">
        <f t="shared" si="20"/>
        <v>34767208.299999997</v>
      </c>
      <c r="X453" s="133">
        <f t="shared" si="20"/>
        <v>502531106.45999998</v>
      </c>
      <c r="Y453" s="133">
        <f t="shared" si="20"/>
        <v>46181674.670000002</v>
      </c>
      <c r="Z453" s="133">
        <f t="shared" si="20"/>
        <v>78292207.159999996</v>
      </c>
      <c r="AA453" s="133">
        <f t="shared" si="20"/>
        <v>57061936.730000004</v>
      </c>
      <c r="AB453" s="133">
        <f t="shared" si="20"/>
        <v>35879178.049999997</v>
      </c>
      <c r="AC453" s="133">
        <f t="shared" si="20"/>
        <v>43943473.849999994</v>
      </c>
      <c r="AD453" s="133">
        <f t="shared" si="20"/>
        <v>46574588.700000003</v>
      </c>
      <c r="AE453" s="133">
        <f t="shared" si="20"/>
        <v>141380590.96000004</v>
      </c>
      <c r="AF453" s="133">
        <f t="shared" si="20"/>
        <v>47330996.879999995</v>
      </c>
      <c r="AG453" s="133">
        <f t="shared" si="20"/>
        <v>45030612.460000001</v>
      </c>
      <c r="AH453" s="133">
        <f t="shared" si="20"/>
        <v>64962751.269999996</v>
      </c>
      <c r="AI453" s="133">
        <f t="shared" si="20"/>
        <v>88183962.049999997</v>
      </c>
      <c r="AJ453" s="133">
        <f t="shared" si="20"/>
        <v>49659047.32</v>
      </c>
      <c r="AK453" s="133">
        <f t="shared" si="20"/>
        <v>33667699.560000002</v>
      </c>
      <c r="AL453" s="133">
        <f t="shared" si="20"/>
        <v>846528529.90999985</v>
      </c>
      <c r="AM453" s="133">
        <f t="shared" si="20"/>
        <v>55270602.00999999</v>
      </c>
      <c r="AN453" s="133">
        <f t="shared" si="20"/>
        <v>47880931.5</v>
      </c>
      <c r="AO453" s="133">
        <f t="shared" si="20"/>
        <v>99766749.609999999</v>
      </c>
      <c r="AP453" s="133">
        <f t="shared" si="20"/>
        <v>94507873.379999995</v>
      </c>
      <c r="AQ453" s="133">
        <f t="shared" si="20"/>
        <v>59552612.259999998</v>
      </c>
      <c r="AR453" s="133">
        <f t="shared" si="20"/>
        <v>31624958.209999997</v>
      </c>
      <c r="AS453" s="133">
        <f t="shared" si="20"/>
        <v>178641929.19999999</v>
      </c>
      <c r="AT453" s="133">
        <f t="shared" si="20"/>
        <v>54708087.699999996</v>
      </c>
      <c r="AU453" s="133">
        <f t="shared" si="20"/>
        <v>94500484.300000012</v>
      </c>
      <c r="AV453" s="133">
        <f t="shared" si="20"/>
        <v>98325762.799999982</v>
      </c>
      <c r="AW453" s="133">
        <f t="shared" si="20"/>
        <v>53037796.380000003</v>
      </c>
      <c r="AX453" s="133">
        <f t="shared" si="20"/>
        <v>42125263.069999993</v>
      </c>
      <c r="AY453" s="133">
        <f t="shared" si="20"/>
        <v>65843370.379999988</v>
      </c>
      <c r="AZ453" s="133">
        <f t="shared" si="20"/>
        <v>49803919.279999994</v>
      </c>
      <c r="BA453" s="133">
        <f t="shared" si="20"/>
        <v>47087984.660000004</v>
      </c>
      <c r="BB453" s="133">
        <f t="shared" si="20"/>
        <v>239939252.28999999</v>
      </c>
      <c r="BC453" s="133">
        <f t="shared" si="20"/>
        <v>46513246.25999999</v>
      </c>
      <c r="BD453" s="133">
        <f t="shared" si="20"/>
        <v>469835427.08000004</v>
      </c>
      <c r="BE453" s="133">
        <f t="shared" si="20"/>
        <v>135281132.63000003</v>
      </c>
      <c r="BF453" s="133">
        <f t="shared" si="20"/>
        <v>54074812.850000009</v>
      </c>
      <c r="BG453" s="133">
        <f t="shared" si="20"/>
        <v>54119412.250000007</v>
      </c>
      <c r="BH453" s="133">
        <f t="shared" si="20"/>
        <v>287276382.77999997</v>
      </c>
      <c r="BI453" s="133">
        <f t="shared" si="20"/>
        <v>39976177.879999995</v>
      </c>
      <c r="BJ453" s="133">
        <f t="shared" si="20"/>
        <v>27028683.629999999</v>
      </c>
      <c r="BK453" s="133">
        <f t="shared" si="20"/>
        <v>43133517.219999999</v>
      </c>
      <c r="BL453" s="133">
        <f t="shared" si="20"/>
        <v>37334141.960000008</v>
      </c>
      <c r="BM453" s="133">
        <f t="shared" si="20"/>
        <v>327139695.38</v>
      </c>
      <c r="BN453" s="133">
        <f t="shared" si="20"/>
        <v>91260400.479999989</v>
      </c>
      <c r="BO453" s="133">
        <f t="shared" si="20"/>
        <v>64097222.479999997</v>
      </c>
      <c r="BP453" s="133">
        <f t="shared" si="20"/>
        <v>102451195.89</v>
      </c>
      <c r="BQ453" s="133">
        <f t="shared" ref="BQ453:CM453" si="21">BQ138</f>
        <v>66949991.949999996</v>
      </c>
      <c r="BR453" s="133">
        <f t="shared" si="21"/>
        <v>46192268.540000007</v>
      </c>
      <c r="BS453" s="133">
        <f t="shared" si="21"/>
        <v>1361986756.6900003</v>
      </c>
      <c r="BT453" s="133">
        <f t="shared" si="21"/>
        <v>72468768.650000006</v>
      </c>
      <c r="BU453" s="133">
        <f t="shared" si="21"/>
        <v>79005596.909999996</v>
      </c>
      <c r="BV453" s="133">
        <f t="shared" si="21"/>
        <v>242080881.63999999</v>
      </c>
      <c r="BW453" s="133">
        <f t="shared" si="21"/>
        <v>20450095.850000001</v>
      </c>
      <c r="BX453" s="133">
        <f t="shared" si="21"/>
        <v>59770023.020000003</v>
      </c>
      <c r="BY453" s="133">
        <f t="shared" si="21"/>
        <v>156486192.60000002</v>
      </c>
      <c r="BZ453" s="133">
        <f t="shared" si="21"/>
        <v>47159913.859999999</v>
      </c>
      <c r="CA453" s="133">
        <f t="shared" si="21"/>
        <v>45964726.68</v>
      </c>
      <c r="CB453" s="133">
        <f t="shared" si="21"/>
        <v>57077348.300000012</v>
      </c>
      <c r="CC453" s="133">
        <f t="shared" si="21"/>
        <v>72157981.969999999</v>
      </c>
      <c r="CD453" s="133">
        <f t="shared" si="21"/>
        <v>137677696.73000002</v>
      </c>
      <c r="CE453" s="133">
        <f t="shared" si="21"/>
        <v>80145002.179999992</v>
      </c>
      <c r="CF453" s="133">
        <f t="shared" si="21"/>
        <v>119643102.13000001</v>
      </c>
      <c r="CG453" s="133">
        <f t="shared" si="21"/>
        <v>43729207.870000005</v>
      </c>
      <c r="CH453" s="133">
        <f t="shared" si="21"/>
        <v>45506884.269999996</v>
      </c>
      <c r="CI453" s="133">
        <f t="shared" si="21"/>
        <v>38292346.150000006</v>
      </c>
      <c r="CJ453" s="133">
        <f t="shared" si="21"/>
        <v>43388297.329999998</v>
      </c>
      <c r="CK453" s="133">
        <f t="shared" si="21"/>
        <v>154734448.44</v>
      </c>
      <c r="CL453" s="133">
        <f t="shared" si="21"/>
        <v>28607102.939999998</v>
      </c>
      <c r="CM453" s="133">
        <f t="shared" si="21"/>
        <v>27491884.599999998</v>
      </c>
    </row>
    <row r="454" spans="1:94" x14ac:dyDescent="0.7">
      <c r="B454" s="102"/>
      <c r="C454" s="107" t="s">
        <v>1472</v>
      </c>
      <c r="D454" s="133">
        <f>D201</f>
        <v>349211176.00000012</v>
      </c>
      <c r="E454" s="133">
        <f t="shared" ref="E454:BP454" si="22">E201</f>
        <v>45256691.330000006</v>
      </c>
      <c r="F454" s="133">
        <f t="shared" si="22"/>
        <v>30879202.609999999</v>
      </c>
      <c r="G454" s="133">
        <f t="shared" si="22"/>
        <v>23741265.859999999</v>
      </c>
      <c r="H454" s="133">
        <f t="shared" si="22"/>
        <v>18713064.580000002</v>
      </c>
      <c r="I454" s="133">
        <f t="shared" si="22"/>
        <v>35308702.460000001</v>
      </c>
      <c r="J454" s="133">
        <f t="shared" si="22"/>
        <v>32613350.91</v>
      </c>
      <c r="K454" s="133">
        <f t="shared" si="22"/>
        <v>88829235.879999995</v>
      </c>
      <c r="L454" s="133">
        <f t="shared" si="22"/>
        <v>47298140.710000001</v>
      </c>
      <c r="M454" s="133">
        <f t="shared" si="22"/>
        <v>43803038.449999988</v>
      </c>
      <c r="N454" s="133">
        <f t="shared" si="22"/>
        <v>104815547.85999998</v>
      </c>
      <c r="O454" s="133">
        <f t="shared" si="22"/>
        <v>10655698.68</v>
      </c>
      <c r="P454" s="133">
        <f t="shared" si="22"/>
        <v>278931456.85000008</v>
      </c>
      <c r="Q454" s="133">
        <f t="shared" si="22"/>
        <v>39240438.280000001</v>
      </c>
      <c r="R454" s="133">
        <f t="shared" si="22"/>
        <v>43808781.339999996</v>
      </c>
      <c r="S454" s="133">
        <f t="shared" si="22"/>
        <v>77095651.090000004</v>
      </c>
      <c r="T454" s="133">
        <f t="shared" si="22"/>
        <v>27794265.43</v>
      </c>
      <c r="U454" s="133">
        <f t="shared" si="22"/>
        <v>34399823.899999999</v>
      </c>
      <c r="V454" s="133">
        <f t="shared" si="22"/>
        <v>26831954.170000002</v>
      </c>
      <c r="W454" s="133">
        <f t="shared" si="22"/>
        <v>12805669.379999999</v>
      </c>
      <c r="X454" s="133">
        <f t="shared" si="22"/>
        <v>502930439.30000001</v>
      </c>
      <c r="Y454" s="133">
        <f t="shared" si="22"/>
        <v>21704795.739999998</v>
      </c>
      <c r="Z454" s="133">
        <f t="shared" si="22"/>
        <v>47898004.049999997</v>
      </c>
      <c r="AA454" s="133">
        <f t="shared" si="22"/>
        <v>31073867.659999996</v>
      </c>
      <c r="AB454" s="133">
        <f t="shared" si="22"/>
        <v>14904996.390000002</v>
      </c>
      <c r="AC454" s="133">
        <f t="shared" si="22"/>
        <v>16325120.41</v>
      </c>
      <c r="AD454" s="133">
        <f t="shared" si="22"/>
        <v>24377096.629999999</v>
      </c>
      <c r="AE454" s="133">
        <f t="shared" si="22"/>
        <v>94038408.739999995</v>
      </c>
      <c r="AF454" s="133">
        <f t="shared" si="22"/>
        <v>18001181.329999998</v>
      </c>
      <c r="AG454" s="133">
        <f t="shared" si="22"/>
        <v>23025275.999999996</v>
      </c>
      <c r="AH454" s="133">
        <f t="shared" si="22"/>
        <v>37103490.229999997</v>
      </c>
      <c r="AI454" s="133">
        <f t="shared" si="22"/>
        <v>55997460.259999998</v>
      </c>
      <c r="AJ454" s="133">
        <f t="shared" si="22"/>
        <v>25731916.559999999</v>
      </c>
      <c r="AK454" s="133">
        <f t="shared" si="22"/>
        <v>14816674.409999998</v>
      </c>
      <c r="AL454" s="133">
        <f t="shared" si="22"/>
        <v>963738044.19000006</v>
      </c>
      <c r="AM454" s="133">
        <f t="shared" si="22"/>
        <v>29362540.350000001</v>
      </c>
      <c r="AN454" s="133">
        <f t="shared" si="22"/>
        <v>15787654.199999997</v>
      </c>
      <c r="AO454" s="133">
        <f t="shared" si="22"/>
        <v>52755079.670000002</v>
      </c>
      <c r="AP454" s="133">
        <f t="shared" si="22"/>
        <v>44071065.520000003</v>
      </c>
      <c r="AQ454" s="133">
        <f t="shared" si="22"/>
        <v>31908299.450000003</v>
      </c>
      <c r="AR454" s="133">
        <f t="shared" si="22"/>
        <v>9927154.0899999999</v>
      </c>
      <c r="AS454" s="133">
        <f t="shared" si="22"/>
        <v>270291703.97000003</v>
      </c>
      <c r="AT454" s="133">
        <f t="shared" si="22"/>
        <v>25052966.290000003</v>
      </c>
      <c r="AU454" s="133">
        <f t="shared" si="22"/>
        <v>64962831.809999987</v>
      </c>
      <c r="AV454" s="133">
        <f t="shared" si="22"/>
        <v>56647586.649999999</v>
      </c>
      <c r="AW454" s="133">
        <f t="shared" si="22"/>
        <v>27132841.720000003</v>
      </c>
      <c r="AX454" s="133">
        <f t="shared" si="22"/>
        <v>14928038.540000001</v>
      </c>
      <c r="AY454" s="133">
        <f t="shared" si="22"/>
        <v>26561344.889999993</v>
      </c>
      <c r="AZ454" s="133">
        <f t="shared" si="22"/>
        <v>26093863.890000001</v>
      </c>
      <c r="BA454" s="133">
        <f t="shared" si="22"/>
        <v>22617490.329999998</v>
      </c>
      <c r="BB454" s="133">
        <f t="shared" si="22"/>
        <v>211747193.72999996</v>
      </c>
      <c r="BC454" s="133">
        <f t="shared" si="22"/>
        <v>19932536.870000001</v>
      </c>
      <c r="BD454" s="133">
        <f t="shared" si="22"/>
        <v>466232930.15999997</v>
      </c>
      <c r="BE454" s="133">
        <f t="shared" si="22"/>
        <v>79010449.939999998</v>
      </c>
      <c r="BF454" s="133">
        <f t="shared" si="22"/>
        <v>18313395.879999999</v>
      </c>
      <c r="BG454" s="133">
        <f t="shared" si="22"/>
        <v>22084328.84</v>
      </c>
      <c r="BH454" s="133">
        <f t="shared" si="22"/>
        <v>209940313.02000001</v>
      </c>
      <c r="BI454" s="133">
        <f t="shared" si="22"/>
        <v>16053218.9</v>
      </c>
      <c r="BJ454" s="133">
        <f t="shared" si="22"/>
        <v>9990215.5399999991</v>
      </c>
      <c r="BK454" s="133">
        <f t="shared" si="22"/>
        <v>21461048.959999997</v>
      </c>
      <c r="BL454" s="133">
        <f t="shared" si="22"/>
        <v>22068344.18</v>
      </c>
      <c r="BM454" s="133">
        <f t="shared" si="22"/>
        <v>324627309.35000008</v>
      </c>
      <c r="BN454" s="133">
        <f t="shared" si="22"/>
        <v>67531768.379999995</v>
      </c>
      <c r="BO454" s="133">
        <f t="shared" si="22"/>
        <v>38992566.649999999</v>
      </c>
      <c r="BP454" s="133">
        <f t="shared" si="22"/>
        <v>62618378.149999999</v>
      </c>
      <c r="BQ454" s="133">
        <f t="shared" ref="BQ454:CM454" si="23">BQ201</f>
        <v>43853630.390000008</v>
      </c>
      <c r="BR454" s="133">
        <f t="shared" si="23"/>
        <v>37657791.280000001</v>
      </c>
      <c r="BS454" s="133">
        <f t="shared" si="23"/>
        <v>1733465544.0599997</v>
      </c>
      <c r="BT454" s="133">
        <f t="shared" si="23"/>
        <v>56371202.660000004</v>
      </c>
      <c r="BU454" s="133">
        <f t="shared" si="23"/>
        <v>46704324.379999995</v>
      </c>
      <c r="BV454" s="133">
        <f t="shared" si="23"/>
        <v>264876341.88999996</v>
      </c>
      <c r="BW454" s="133">
        <f t="shared" si="23"/>
        <v>15730080.49</v>
      </c>
      <c r="BX454" s="133">
        <f t="shared" si="23"/>
        <v>43301853.469999999</v>
      </c>
      <c r="BY454" s="133">
        <f t="shared" si="23"/>
        <v>102200291.62</v>
      </c>
      <c r="BZ454" s="133">
        <f t="shared" si="23"/>
        <v>23887356.289999999</v>
      </c>
      <c r="CA454" s="133">
        <f t="shared" si="23"/>
        <v>26081291.140000001</v>
      </c>
      <c r="CB454" s="133">
        <f t="shared" si="23"/>
        <v>31571170.879999999</v>
      </c>
      <c r="CC454" s="133">
        <f t="shared" si="23"/>
        <v>51930193.440000005</v>
      </c>
      <c r="CD454" s="133">
        <f t="shared" si="23"/>
        <v>107386015.83999999</v>
      </c>
      <c r="CE454" s="133">
        <f t="shared" si="23"/>
        <v>38506799.439999998</v>
      </c>
      <c r="CF454" s="133">
        <f t="shared" si="23"/>
        <v>81492544.060000002</v>
      </c>
      <c r="CG454" s="133">
        <f t="shared" si="23"/>
        <v>19581368.600000001</v>
      </c>
      <c r="CH454" s="133">
        <f t="shared" si="23"/>
        <v>21350951.749999996</v>
      </c>
      <c r="CI454" s="133">
        <f t="shared" si="23"/>
        <v>17140306.059999999</v>
      </c>
      <c r="CJ454" s="133">
        <f t="shared" si="23"/>
        <v>21648963.349999998</v>
      </c>
      <c r="CK454" s="133">
        <f t="shared" si="23"/>
        <v>126509921.91</v>
      </c>
      <c r="CL454" s="133">
        <f t="shared" si="23"/>
        <v>18071565.640000001</v>
      </c>
      <c r="CM454" s="133">
        <f t="shared" si="23"/>
        <v>15830199.5</v>
      </c>
    </row>
    <row r="455" spans="1:94" x14ac:dyDescent="0.7">
      <c r="B455" s="102"/>
      <c r="C455" s="107" t="s">
        <v>1473</v>
      </c>
      <c r="D455" s="137">
        <f>D249</f>
        <v>61565105.969999999</v>
      </c>
      <c r="E455" s="137">
        <f t="shared" ref="E455:BP455" si="24">E249</f>
        <v>4560753.9700000007</v>
      </c>
      <c r="F455" s="137">
        <f t="shared" si="24"/>
        <v>3195437.16</v>
      </c>
      <c r="G455" s="137">
        <f t="shared" si="24"/>
        <v>5486702.5899999999</v>
      </c>
      <c r="H455" s="137">
        <f t="shared" si="24"/>
        <v>3788979.4600000004</v>
      </c>
      <c r="I455" s="137">
        <f t="shared" si="24"/>
        <v>4032101.6799999997</v>
      </c>
      <c r="J455" s="137">
        <f t="shared" si="24"/>
        <v>4383501.2</v>
      </c>
      <c r="K455" s="137">
        <f t="shared" si="24"/>
        <v>8956682.5899999999</v>
      </c>
      <c r="L455" s="137">
        <f t="shared" si="24"/>
        <v>5104444.6399999997</v>
      </c>
      <c r="M455" s="137">
        <f t="shared" si="24"/>
        <v>6598397.0600000005</v>
      </c>
      <c r="N455" s="137">
        <f t="shared" si="24"/>
        <v>20755060.769999996</v>
      </c>
      <c r="O455" s="137">
        <f t="shared" si="24"/>
        <v>5526438.7900000019</v>
      </c>
      <c r="P455" s="137">
        <f t="shared" si="24"/>
        <v>51248089.129999995</v>
      </c>
      <c r="Q455" s="137">
        <f t="shared" si="24"/>
        <v>6495349.7699999996</v>
      </c>
      <c r="R455" s="137">
        <f t="shared" si="24"/>
        <v>5094422.84</v>
      </c>
      <c r="S455" s="137">
        <f t="shared" si="24"/>
        <v>13745607.84</v>
      </c>
      <c r="T455" s="137">
        <f t="shared" si="24"/>
        <v>5301596.13</v>
      </c>
      <c r="U455" s="137">
        <f t="shared" si="24"/>
        <v>6125063.0499999998</v>
      </c>
      <c r="V455" s="137">
        <f t="shared" si="24"/>
        <v>2309648.5400000005</v>
      </c>
      <c r="W455" s="137">
        <f t="shared" si="24"/>
        <v>3099721.19</v>
      </c>
      <c r="X455" s="137">
        <f t="shared" si="24"/>
        <v>84265625.590000004</v>
      </c>
      <c r="Y455" s="137">
        <f t="shared" si="24"/>
        <v>6076603.4000000013</v>
      </c>
      <c r="Z455" s="137">
        <f t="shared" si="24"/>
        <v>11362724.020000001</v>
      </c>
      <c r="AA455" s="137">
        <f t="shared" si="24"/>
        <v>5606391.2000000002</v>
      </c>
      <c r="AB455" s="137">
        <f t="shared" si="24"/>
        <v>3262966.2800000003</v>
      </c>
      <c r="AC455" s="137">
        <f t="shared" si="24"/>
        <v>3426642.89</v>
      </c>
      <c r="AD455" s="137">
        <f t="shared" si="24"/>
        <v>3921477.42</v>
      </c>
      <c r="AE455" s="137">
        <f t="shared" si="24"/>
        <v>17080964.510000002</v>
      </c>
      <c r="AF455" s="137">
        <f t="shared" si="24"/>
        <v>4264434.5200000005</v>
      </c>
      <c r="AG455" s="137">
        <f t="shared" si="24"/>
        <v>4088742.92</v>
      </c>
      <c r="AH455" s="137">
        <f t="shared" si="24"/>
        <v>5823369.04</v>
      </c>
      <c r="AI455" s="137">
        <f t="shared" si="24"/>
        <v>9442545.5799999982</v>
      </c>
      <c r="AJ455" s="137">
        <f t="shared" si="24"/>
        <v>5671677.6799999997</v>
      </c>
      <c r="AK455" s="137">
        <f t="shared" si="24"/>
        <v>5685753.04</v>
      </c>
      <c r="AL455" s="137">
        <f t="shared" si="24"/>
        <v>165002646.01999995</v>
      </c>
      <c r="AM455" s="137">
        <f t="shared" si="24"/>
        <v>7041477.3999999994</v>
      </c>
      <c r="AN455" s="137">
        <f t="shared" si="24"/>
        <v>4262229.0999999996</v>
      </c>
      <c r="AO455" s="137">
        <f t="shared" si="24"/>
        <v>6746292.4500000002</v>
      </c>
      <c r="AP455" s="137">
        <f t="shared" si="24"/>
        <v>10266729.68</v>
      </c>
      <c r="AQ455" s="137">
        <f t="shared" si="24"/>
        <v>6602817.3700000001</v>
      </c>
      <c r="AR455" s="137">
        <f t="shared" si="24"/>
        <v>3598029.86</v>
      </c>
      <c r="AS455" s="137">
        <f t="shared" si="24"/>
        <v>41498483.710000008</v>
      </c>
      <c r="AT455" s="137">
        <f t="shared" si="24"/>
        <v>5074642.46</v>
      </c>
      <c r="AU455" s="137">
        <f t="shared" si="24"/>
        <v>10578750.08</v>
      </c>
      <c r="AV455" s="137">
        <f t="shared" si="24"/>
        <v>9546539.6699999999</v>
      </c>
      <c r="AW455" s="137">
        <f t="shared" si="24"/>
        <v>4294752.12</v>
      </c>
      <c r="AX455" s="137">
        <f t="shared" si="24"/>
        <v>5022969.09</v>
      </c>
      <c r="AY455" s="137">
        <f t="shared" si="24"/>
        <v>6314352.8499999996</v>
      </c>
      <c r="AZ455" s="137">
        <f t="shared" si="24"/>
        <v>5693935.2999999998</v>
      </c>
      <c r="BA455" s="137">
        <f t="shared" si="24"/>
        <v>7978187.54</v>
      </c>
      <c r="BB455" s="137">
        <f t="shared" si="24"/>
        <v>41582860.890000008</v>
      </c>
      <c r="BC455" s="137">
        <f t="shared" si="24"/>
        <v>8274319.4199999999</v>
      </c>
      <c r="BD455" s="137">
        <f t="shared" si="24"/>
        <v>73122133.090000018</v>
      </c>
      <c r="BE455" s="137">
        <f t="shared" si="24"/>
        <v>16499025.700000001</v>
      </c>
      <c r="BF455" s="137">
        <f t="shared" si="24"/>
        <v>3230142.27</v>
      </c>
      <c r="BG455" s="137">
        <f t="shared" si="24"/>
        <v>13621888.460000001</v>
      </c>
      <c r="BH455" s="137">
        <f t="shared" si="24"/>
        <v>59544221.63000001</v>
      </c>
      <c r="BI455" s="137">
        <f t="shared" si="24"/>
        <v>2491192.1799999997</v>
      </c>
      <c r="BJ455" s="137">
        <f t="shared" si="24"/>
        <v>5802685.6899999995</v>
      </c>
      <c r="BK455" s="137">
        <f t="shared" si="24"/>
        <v>3340037.3</v>
      </c>
      <c r="BL455" s="137">
        <f t="shared" si="24"/>
        <v>6568814.4500000011</v>
      </c>
      <c r="BM455" s="137">
        <f t="shared" si="24"/>
        <v>51835238.150000006</v>
      </c>
      <c r="BN455" s="137">
        <f t="shared" si="24"/>
        <v>8731535.0600000005</v>
      </c>
      <c r="BO455" s="137">
        <f t="shared" si="24"/>
        <v>8618924.9499999993</v>
      </c>
      <c r="BP455" s="137">
        <f t="shared" si="24"/>
        <v>10378389.100000001</v>
      </c>
      <c r="BQ455" s="137">
        <f t="shared" ref="BQ455:CM455" si="25">BQ249</f>
        <v>6496688.1400000006</v>
      </c>
      <c r="BR455" s="137">
        <f t="shared" si="25"/>
        <v>7935919.1499999994</v>
      </c>
      <c r="BS455" s="137">
        <f t="shared" si="25"/>
        <v>189261515.74000001</v>
      </c>
      <c r="BT455" s="137">
        <f t="shared" si="25"/>
        <v>7510124.0199999986</v>
      </c>
      <c r="BU455" s="137">
        <f t="shared" si="25"/>
        <v>3817810.3200000003</v>
      </c>
      <c r="BV455" s="137">
        <f t="shared" si="25"/>
        <v>45465629.740000002</v>
      </c>
      <c r="BW455" s="137">
        <f t="shared" si="25"/>
        <v>3335577.4500000007</v>
      </c>
      <c r="BX455" s="137">
        <f t="shared" si="25"/>
        <v>6761762.4300000006</v>
      </c>
      <c r="BY455" s="137">
        <f t="shared" si="25"/>
        <v>24807815.939999998</v>
      </c>
      <c r="BZ455" s="137">
        <f t="shared" si="25"/>
        <v>5446801.3099999996</v>
      </c>
      <c r="CA455" s="137">
        <f t="shared" si="25"/>
        <v>3293224.09</v>
      </c>
      <c r="CB455" s="137">
        <f t="shared" si="25"/>
        <v>5472683.0300000003</v>
      </c>
      <c r="CC455" s="137">
        <f t="shared" si="25"/>
        <v>7412612.4600000009</v>
      </c>
      <c r="CD455" s="137">
        <f t="shared" si="25"/>
        <v>22274427.220000006</v>
      </c>
      <c r="CE455" s="137">
        <f t="shared" si="25"/>
        <v>6780116.1499999994</v>
      </c>
      <c r="CF455" s="137">
        <f t="shared" si="25"/>
        <v>20106637.850000001</v>
      </c>
      <c r="CG455" s="137">
        <f t="shared" si="25"/>
        <v>3561031.1100000008</v>
      </c>
      <c r="CH455" s="137">
        <f t="shared" si="25"/>
        <v>3464572.1799999997</v>
      </c>
      <c r="CI455" s="137">
        <f t="shared" si="25"/>
        <v>4640858.26</v>
      </c>
      <c r="CJ455" s="137">
        <f t="shared" si="25"/>
        <v>2616715.2900000005</v>
      </c>
      <c r="CK455" s="137">
        <f t="shared" si="25"/>
        <v>28554394.369999997</v>
      </c>
      <c r="CL455" s="137">
        <f t="shared" si="25"/>
        <v>7376045.5700000012</v>
      </c>
      <c r="CM455" s="137">
        <f t="shared" si="25"/>
        <v>4949052.8999999994</v>
      </c>
    </row>
    <row r="456" spans="1:94" ht="25.2" thickBot="1" x14ac:dyDescent="0.75">
      <c r="B456" s="102"/>
      <c r="C456" s="108" t="s">
        <v>1541</v>
      </c>
      <c r="D456" s="136">
        <f>SUM(D453:D455)</f>
        <v>876157018.74000025</v>
      </c>
      <c r="E456" s="136">
        <f t="shared" ref="E456:BP456" si="26">SUM(E453:E455)</f>
        <v>111754361.06</v>
      </c>
      <c r="F456" s="136">
        <f t="shared" si="26"/>
        <v>97902861.359999985</v>
      </c>
      <c r="G456" s="136">
        <f t="shared" si="26"/>
        <v>86692407.870000005</v>
      </c>
      <c r="H456" s="136">
        <f t="shared" si="26"/>
        <v>63048094.350000001</v>
      </c>
      <c r="I456" s="136">
        <f t="shared" si="26"/>
        <v>103413471.19</v>
      </c>
      <c r="J456" s="136">
        <f t="shared" si="26"/>
        <v>118594846.84</v>
      </c>
      <c r="K456" s="136">
        <f t="shared" si="26"/>
        <v>197869904.26000002</v>
      </c>
      <c r="L456" s="136">
        <f t="shared" si="26"/>
        <v>111319120.19000001</v>
      </c>
      <c r="M456" s="136">
        <f t="shared" si="26"/>
        <v>110118894.13999999</v>
      </c>
      <c r="N456" s="136">
        <f t="shared" si="26"/>
        <v>254704665.43000001</v>
      </c>
      <c r="O456" s="136">
        <f t="shared" si="26"/>
        <v>34964673.269999996</v>
      </c>
      <c r="P456" s="136">
        <f t="shared" si="26"/>
        <v>584572891.45000005</v>
      </c>
      <c r="Q456" s="136">
        <f t="shared" si="26"/>
        <v>100125830.2</v>
      </c>
      <c r="R456" s="136">
        <f t="shared" si="26"/>
        <v>130197307.70000002</v>
      </c>
      <c r="S456" s="136">
        <f t="shared" si="26"/>
        <v>193738955.97</v>
      </c>
      <c r="T456" s="136">
        <f t="shared" si="26"/>
        <v>94343466.419999987</v>
      </c>
      <c r="U456" s="136">
        <f t="shared" si="26"/>
        <v>93341372.290000007</v>
      </c>
      <c r="V456" s="136">
        <f t="shared" si="26"/>
        <v>86439967.310000017</v>
      </c>
      <c r="W456" s="136">
        <f t="shared" si="26"/>
        <v>50672598.86999999</v>
      </c>
      <c r="X456" s="136">
        <f t="shared" si="26"/>
        <v>1089727171.3499999</v>
      </c>
      <c r="Y456" s="136">
        <f t="shared" si="26"/>
        <v>73963073.810000002</v>
      </c>
      <c r="Z456" s="136">
        <f t="shared" si="26"/>
        <v>137552935.22999999</v>
      </c>
      <c r="AA456" s="136">
        <f t="shared" si="26"/>
        <v>93742195.590000004</v>
      </c>
      <c r="AB456" s="136">
        <f t="shared" si="26"/>
        <v>54047140.719999999</v>
      </c>
      <c r="AC456" s="136">
        <f t="shared" si="26"/>
        <v>63695237.149999991</v>
      </c>
      <c r="AD456" s="136">
        <f t="shared" si="26"/>
        <v>74873162.75</v>
      </c>
      <c r="AE456" s="136">
        <f t="shared" si="26"/>
        <v>252499964.21000004</v>
      </c>
      <c r="AF456" s="136">
        <f t="shared" si="26"/>
        <v>69596612.729999989</v>
      </c>
      <c r="AG456" s="136">
        <f t="shared" si="26"/>
        <v>72144631.379999995</v>
      </c>
      <c r="AH456" s="136">
        <f t="shared" si="26"/>
        <v>107889610.54000001</v>
      </c>
      <c r="AI456" s="136">
        <f t="shared" si="26"/>
        <v>153623967.88999999</v>
      </c>
      <c r="AJ456" s="136">
        <f t="shared" si="26"/>
        <v>81062641.560000002</v>
      </c>
      <c r="AK456" s="136">
        <f t="shared" si="26"/>
        <v>54170127.009999998</v>
      </c>
      <c r="AL456" s="136">
        <f t="shared" si="26"/>
        <v>1975269220.1199999</v>
      </c>
      <c r="AM456" s="136">
        <f t="shared" si="26"/>
        <v>91674619.75999999</v>
      </c>
      <c r="AN456" s="136">
        <f t="shared" si="26"/>
        <v>67930814.799999997</v>
      </c>
      <c r="AO456" s="136">
        <f t="shared" si="26"/>
        <v>159268121.72999999</v>
      </c>
      <c r="AP456" s="136">
        <f t="shared" si="26"/>
        <v>148845668.58000001</v>
      </c>
      <c r="AQ456" s="136">
        <f t="shared" si="26"/>
        <v>98063729.080000013</v>
      </c>
      <c r="AR456" s="136">
        <f t="shared" si="26"/>
        <v>45150142.159999996</v>
      </c>
      <c r="AS456" s="136">
        <f t="shared" si="26"/>
        <v>490432116.88</v>
      </c>
      <c r="AT456" s="136">
        <f t="shared" si="26"/>
        <v>84835696.449999988</v>
      </c>
      <c r="AU456" s="136">
        <f t="shared" si="26"/>
        <v>170042066.19000003</v>
      </c>
      <c r="AV456" s="136">
        <f t="shared" si="26"/>
        <v>164519889.11999997</v>
      </c>
      <c r="AW456" s="136">
        <f t="shared" si="26"/>
        <v>84465390.220000014</v>
      </c>
      <c r="AX456" s="136">
        <f t="shared" si="26"/>
        <v>62076270.699999988</v>
      </c>
      <c r="AY456" s="136">
        <f t="shared" si="26"/>
        <v>98719068.119999975</v>
      </c>
      <c r="AZ456" s="136">
        <f t="shared" si="26"/>
        <v>81591718.469999984</v>
      </c>
      <c r="BA456" s="136">
        <f t="shared" si="26"/>
        <v>77683662.530000016</v>
      </c>
      <c r="BB456" s="136">
        <f t="shared" si="26"/>
        <v>493269306.90999997</v>
      </c>
      <c r="BC456" s="136">
        <f t="shared" si="26"/>
        <v>74720102.549999997</v>
      </c>
      <c r="BD456" s="136">
        <f t="shared" si="26"/>
        <v>1009190490.33</v>
      </c>
      <c r="BE456" s="136">
        <f t="shared" si="26"/>
        <v>230790608.27000001</v>
      </c>
      <c r="BF456" s="136">
        <f t="shared" si="26"/>
        <v>75618351</v>
      </c>
      <c r="BG456" s="136">
        <f t="shared" si="26"/>
        <v>89825629.550000012</v>
      </c>
      <c r="BH456" s="136">
        <f t="shared" si="26"/>
        <v>556760917.42999995</v>
      </c>
      <c r="BI456" s="136">
        <f t="shared" si="26"/>
        <v>58520588.959999993</v>
      </c>
      <c r="BJ456" s="136">
        <f t="shared" si="26"/>
        <v>42821584.859999999</v>
      </c>
      <c r="BK456" s="136">
        <f t="shared" si="26"/>
        <v>67934603.479999989</v>
      </c>
      <c r="BL456" s="136">
        <f t="shared" si="26"/>
        <v>65971300.590000011</v>
      </c>
      <c r="BM456" s="136">
        <f t="shared" si="26"/>
        <v>703602242.88</v>
      </c>
      <c r="BN456" s="136">
        <f t="shared" si="26"/>
        <v>167523703.91999999</v>
      </c>
      <c r="BO456" s="136">
        <f t="shared" si="26"/>
        <v>111708714.08</v>
      </c>
      <c r="BP456" s="136">
        <f t="shared" si="26"/>
        <v>175447963.13999999</v>
      </c>
      <c r="BQ456" s="136">
        <f t="shared" ref="BQ456:CM456" si="27">SUM(BQ453:BQ455)</f>
        <v>117300310.48</v>
      </c>
      <c r="BR456" s="136">
        <f t="shared" si="27"/>
        <v>91785978.970000014</v>
      </c>
      <c r="BS456" s="136">
        <f t="shared" si="27"/>
        <v>3284713816.4899998</v>
      </c>
      <c r="BT456" s="136">
        <f t="shared" si="27"/>
        <v>136350095.33000001</v>
      </c>
      <c r="BU456" s="136">
        <f t="shared" si="27"/>
        <v>129527731.60999998</v>
      </c>
      <c r="BV456" s="136">
        <f t="shared" si="27"/>
        <v>552422853.26999998</v>
      </c>
      <c r="BW456" s="136">
        <f t="shared" si="27"/>
        <v>39515753.790000007</v>
      </c>
      <c r="BX456" s="136">
        <f t="shared" si="27"/>
        <v>109833638.92000002</v>
      </c>
      <c r="BY456" s="136">
        <f t="shared" si="27"/>
        <v>283494300.16000003</v>
      </c>
      <c r="BZ456" s="136">
        <f t="shared" si="27"/>
        <v>76494071.460000008</v>
      </c>
      <c r="CA456" s="136">
        <f t="shared" si="27"/>
        <v>75339241.909999996</v>
      </c>
      <c r="CB456" s="136">
        <f t="shared" si="27"/>
        <v>94121202.210000008</v>
      </c>
      <c r="CC456" s="136">
        <f t="shared" si="27"/>
        <v>131500787.87</v>
      </c>
      <c r="CD456" s="136">
        <f t="shared" si="27"/>
        <v>267338139.78999999</v>
      </c>
      <c r="CE456" s="136">
        <f t="shared" si="27"/>
        <v>125431917.77</v>
      </c>
      <c r="CF456" s="136">
        <f t="shared" si="27"/>
        <v>221242284.03999999</v>
      </c>
      <c r="CG456" s="136">
        <f t="shared" si="27"/>
        <v>66871607.580000006</v>
      </c>
      <c r="CH456" s="136">
        <f t="shared" si="27"/>
        <v>70322408.199999988</v>
      </c>
      <c r="CI456" s="136">
        <f t="shared" si="27"/>
        <v>60073510.470000006</v>
      </c>
      <c r="CJ456" s="136">
        <f t="shared" si="27"/>
        <v>67653975.969999999</v>
      </c>
      <c r="CK456" s="136">
        <f t="shared" si="27"/>
        <v>309798764.72000003</v>
      </c>
      <c r="CL456" s="136">
        <f t="shared" si="27"/>
        <v>54054714.149999999</v>
      </c>
      <c r="CM456" s="136">
        <f t="shared" si="27"/>
        <v>48271136.999999993</v>
      </c>
    </row>
    <row r="457" spans="1:94" ht="25.2" thickTop="1" x14ac:dyDescent="0.7">
      <c r="B457" s="102"/>
      <c r="C457" s="102" t="s">
        <v>1542</v>
      </c>
      <c r="D457" s="11">
        <f>D453/D447</f>
        <v>0.49355001589778524</v>
      </c>
      <c r="E457" s="11">
        <f t="shared" ref="E457:BP457" si="28">E453/E447</f>
        <v>0.50756427525631487</v>
      </c>
      <c r="F457" s="11">
        <f t="shared" si="28"/>
        <v>0.5975623443650776</v>
      </c>
      <c r="G457" s="11">
        <f t="shared" si="28"/>
        <v>0.54229397438049776</v>
      </c>
      <c r="H457" s="11">
        <f t="shared" si="28"/>
        <v>0.60452192799560855</v>
      </c>
      <c r="I457" s="11">
        <f t="shared" si="28"/>
        <v>0.5711652464805792</v>
      </c>
      <c r="J457" s="11">
        <f t="shared" si="28"/>
        <v>0.58854470793476332</v>
      </c>
      <c r="K457" s="11">
        <f t="shared" si="28"/>
        <v>0.4734803321066855</v>
      </c>
      <c r="L457" s="11">
        <f t="shared" si="28"/>
        <v>0.49761794955969146</v>
      </c>
      <c r="M457" s="11">
        <f t="shared" si="28"/>
        <v>0.47911840838245323</v>
      </c>
      <c r="N457" s="11">
        <f t="shared" si="28"/>
        <v>0.48222644860308483</v>
      </c>
      <c r="O457" s="11">
        <f t="shared" si="28"/>
        <v>0.47592156203164671</v>
      </c>
      <c r="P457" s="11">
        <f t="shared" si="28"/>
        <v>0.40391005420943366</v>
      </c>
      <c r="Q457" s="11">
        <f t="shared" si="28"/>
        <v>0.45616977883659615</v>
      </c>
      <c r="R457" s="11">
        <f t="shared" si="28"/>
        <v>0.51183422719199756</v>
      </c>
      <c r="S457" s="11">
        <f t="shared" si="28"/>
        <v>0.5016494576756918</v>
      </c>
      <c r="T457" s="11">
        <f t="shared" si="28"/>
        <v>0.57283975652766073</v>
      </c>
      <c r="U457" s="11">
        <f t="shared" si="28"/>
        <v>0.51587458491185578</v>
      </c>
      <c r="V457" s="11">
        <f t="shared" si="28"/>
        <v>0.57255692424834714</v>
      </c>
      <c r="W457" s="11">
        <f t="shared" si="28"/>
        <v>0.61544957760599839</v>
      </c>
      <c r="X457" s="11">
        <f t="shared" si="28"/>
        <v>0.45634621635092321</v>
      </c>
      <c r="Y457" s="11">
        <f t="shared" si="28"/>
        <v>0.5084157794155798</v>
      </c>
      <c r="Z457" s="11">
        <f t="shared" si="28"/>
        <v>0.5215285837884408</v>
      </c>
      <c r="AA457" s="11">
        <f t="shared" si="28"/>
        <v>0.53975894701930294</v>
      </c>
      <c r="AB457" s="11">
        <f t="shared" si="28"/>
        <v>0.63116969470878848</v>
      </c>
      <c r="AC457" s="11">
        <f t="shared" si="28"/>
        <v>0.60851025391589386</v>
      </c>
      <c r="AD457" s="11">
        <f t="shared" si="28"/>
        <v>0.60200869993688844</v>
      </c>
      <c r="AE457" s="11">
        <f t="shared" si="28"/>
        <v>0.51131616369958199</v>
      </c>
      <c r="AF457" s="11">
        <f t="shared" si="28"/>
        <v>0.64032377244020844</v>
      </c>
      <c r="AG457" s="11">
        <f t="shared" si="28"/>
        <v>0.55216368178671205</v>
      </c>
      <c r="AH457" s="11">
        <f t="shared" si="28"/>
        <v>0.55110695960056111</v>
      </c>
      <c r="AI457" s="11">
        <f t="shared" si="28"/>
        <v>0.53063507929838227</v>
      </c>
      <c r="AJ457" s="11">
        <f t="shared" si="28"/>
        <v>0.54347289272868526</v>
      </c>
      <c r="AK457" s="11">
        <f t="shared" si="28"/>
        <v>0.52665304370711463</v>
      </c>
      <c r="AL457" s="11">
        <f t="shared" si="28"/>
        <v>0.40843084537583929</v>
      </c>
      <c r="AM457" s="11">
        <f t="shared" si="28"/>
        <v>0.50105933123640878</v>
      </c>
      <c r="AN457" s="11">
        <f t="shared" si="28"/>
        <v>0.65380389960808949</v>
      </c>
      <c r="AO457" s="11">
        <f t="shared" si="28"/>
        <v>0.52172007214045757</v>
      </c>
      <c r="AP457" s="11">
        <f t="shared" si="28"/>
        <v>0.58441286883150345</v>
      </c>
      <c r="AQ457" s="11">
        <f t="shared" si="28"/>
        <v>0.57815652944635054</v>
      </c>
      <c r="AR457" s="11">
        <f t="shared" si="28"/>
        <v>0.64110493591015705</v>
      </c>
      <c r="AS457" s="11">
        <f t="shared" si="28"/>
        <v>0.34677991619713006</v>
      </c>
      <c r="AT457" s="11">
        <f t="shared" si="28"/>
        <v>0.53982789339642478</v>
      </c>
      <c r="AU457" s="11">
        <f t="shared" si="28"/>
        <v>0.51799411475654433</v>
      </c>
      <c r="AV457" s="11">
        <f t="shared" si="28"/>
        <v>0.51759046381301388</v>
      </c>
      <c r="AW457" s="11">
        <f t="shared" si="28"/>
        <v>0.56971328328095938</v>
      </c>
      <c r="AX457" s="11">
        <f t="shared" si="28"/>
        <v>0.64459620261226069</v>
      </c>
      <c r="AY457" s="11">
        <f t="shared" si="28"/>
        <v>0.61667929098502128</v>
      </c>
      <c r="AZ457" s="11">
        <f t="shared" si="28"/>
        <v>0.5364164828902297</v>
      </c>
      <c r="BA457" s="11">
        <f t="shared" si="28"/>
        <v>0.55151780444860177</v>
      </c>
      <c r="BB457" s="11">
        <f t="shared" si="28"/>
        <v>0.46594404037937615</v>
      </c>
      <c r="BC457" s="11">
        <f t="shared" si="28"/>
        <v>0.55459335645823127</v>
      </c>
      <c r="BD457" s="11">
        <f t="shared" si="28"/>
        <v>0.45757017689888713</v>
      </c>
      <c r="BE457" s="11">
        <f t="shared" si="28"/>
        <v>0.5235904549719369</v>
      </c>
      <c r="BF457" s="11">
        <f t="shared" si="28"/>
        <v>0.62301920059200966</v>
      </c>
      <c r="BG457" s="11">
        <f t="shared" si="28"/>
        <v>0.56306141485198691</v>
      </c>
      <c r="BH457" s="11">
        <f t="shared" si="28"/>
        <v>0.48343817128858618</v>
      </c>
      <c r="BI457" s="11">
        <f t="shared" si="28"/>
        <v>0.60361862005678302</v>
      </c>
      <c r="BJ457" s="11">
        <f t="shared" si="28"/>
        <v>0.58148761886465206</v>
      </c>
      <c r="BK457" s="11">
        <f t="shared" si="28"/>
        <v>0.56518742813129808</v>
      </c>
      <c r="BL457" s="11">
        <f t="shared" si="28"/>
        <v>0.52517866303677052</v>
      </c>
      <c r="BM457" s="11">
        <f t="shared" si="28"/>
        <v>0.4492677657660763</v>
      </c>
      <c r="BN457" s="11">
        <f t="shared" si="28"/>
        <v>0.51117768074759928</v>
      </c>
      <c r="BO457" s="11">
        <f t="shared" si="28"/>
        <v>0.53455942143871804</v>
      </c>
      <c r="BP457" s="11">
        <f t="shared" si="28"/>
        <v>0.53529719402388687</v>
      </c>
      <c r="BQ457" s="11">
        <f t="shared" ref="BQ457:CM457" si="29">BQ453/BQ447</f>
        <v>0.53834705087389934</v>
      </c>
      <c r="BR457" s="11">
        <f t="shared" si="29"/>
        <v>0.46676222363147385</v>
      </c>
      <c r="BS457" s="11">
        <f>BS453/BS447</f>
        <v>0.38925648851705463</v>
      </c>
      <c r="BT457" s="11">
        <f t="shared" si="29"/>
        <v>0.46771815627915075</v>
      </c>
      <c r="BU457" s="11">
        <f t="shared" si="29"/>
        <v>0.48959984358653436</v>
      </c>
      <c r="BV457" s="11">
        <f t="shared" si="29"/>
        <v>0.40065437332988285</v>
      </c>
      <c r="BW457" s="11">
        <f t="shared" si="29"/>
        <v>0.41838744943979905</v>
      </c>
      <c r="BX457" s="11">
        <f t="shared" si="29"/>
        <v>0.47027042699611399</v>
      </c>
      <c r="BY457" s="11">
        <f t="shared" si="29"/>
        <v>0.51264274896650974</v>
      </c>
      <c r="BZ457" s="11">
        <f t="shared" si="29"/>
        <v>0.54367994575921696</v>
      </c>
      <c r="CA457" s="11">
        <f t="shared" si="29"/>
        <v>0.53215105846630328</v>
      </c>
      <c r="CB457" s="11">
        <f t="shared" si="29"/>
        <v>0.49920564920415905</v>
      </c>
      <c r="CC457" s="11">
        <f>CC453/CC447</f>
        <v>0.50472489838698009</v>
      </c>
      <c r="CD457" s="11">
        <f t="shared" si="29"/>
        <v>0.45407130623864939</v>
      </c>
      <c r="CE457" s="11">
        <f t="shared" si="29"/>
        <v>0.54638845383635948</v>
      </c>
      <c r="CF457" s="11">
        <f t="shared" si="29"/>
        <v>0.48799803821717547</v>
      </c>
      <c r="CG457" s="11">
        <f t="shared" si="29"/>
        <v>0.5341016188617741</v>
      </c>
      <c r="CH457" s="11">
        <f t="shared" si="29"/>
        <v>0.56787647055083601</v>
      </c>
      <c r="CI457" s="11">
        <f t="shared" si="29"/>
        <v>0.58278132711316222</v>
      </c>
      <c r="CJ457" s="11">
        <f t="shared" si="29"/>
        <v>0.55141842020811904</v>
      </c>
      <c r="CK457" s="11">
        <f t="shared" si="29"/>
        <v>0.45391906231185919</v>
      </c>
      <c r="CL457" s="11">
        <f t="shared" si="29"/>
        <v>0.43775886092189559</v>
      </c>
      <c r="CM457" s="11">
        <f t="shared" si="29"/>
        <v>0.45412832109790391</v>
      </c>
    </row>
    <row r="458" spans="1:94" x14ac:dyDescent="0.7">
      <c r="B458" s="102"/>
      <c r="C458" s="102" t="s">
        <v>1543</v>
      </c>
      <c r="D458" s="11">
        <f>D453/D451</f>
        <v>0.63659585183779832</v>
      </c>
      <c r="E458" s="11">
        <f t="shared" ref="E458:BP458" si="30">E453/E451</f>
        <v>0.94269511704643583</v>
      </c>
      <c r="F458" s="11">
        <f t="shared" si="30"/>
        <v>0.72897126421812841</v>
      </c>
      <c r="G458" s="11">
        <f t="shared" si="30"/>
        <v>0.73772487357937477</v>
      </c>
      <c r="H458" s="11">
        <f t="shared" si="30"/>
        <v>0.56590987888070565</v>
      </c>
      <c r="I458" s="11">
        <f t="shared" si="30"/>
        <v>0.65615363737930388</v>
      </c>
      <c r="J458" s="11">
        <f t="shared" si="30"/>
        <v>0.60960842955145456</v>
      </c>
      <c r="K458" s="11">
        <f t="shared" si="30"/>
        <v>0.59031374934337</v>
      </c>
      <c r="L458" s="11">
        <f t="shared" si="30"/>
        <v>0.73017036723651307</v>
      </c>
      <c r="M458" s="11">
        <f t="shared" si="30"/>
        <v>0.49771271493007135</v>
      </c>
      <c r="N458" s="11">
        <f t="shared" si="30"/>
        <v>0.44249898530679554</v>
      </c>
      <c r="O458" s="11">
        <f t="shared" si="30"/>
        <v>0.43374010728972984</v>
      </c>
      <c r="P458" s="11">
        <f t="shared" si="30"/>
        <v>0.42535131477986826</v>
      </c>
      <c r="Q458" s="11">
        <f t="shared" si="30"/>
        <v>0.50906156012572934</v>
      </c>
      <c r="R458" s="11">
        <f t="shared" si="30"/>
        <v>0.62756631347761394</v>
      </c>
      <c r="S458" s="11">
        <f t="shared" si="30"/>
        <v>0.41720779335926889</v>
      </c>
      <c r="T458" s="11">
        <f t="shared" si="30"/>
        <v>0.50185757337179371</v>
      </c>
      <c r="U458" s="11">
        <f t="shared" si="30"/>
        <v>0.56696102612031307</v>
      </c>
      <c r="V458" s="11">
        <f t="shared" si="30"/>
        <v>0.46574231161456231</v>
      </c>
      <c r="W458" s="11">
        <f t="shared" si="30"/>
        <v>0.80956787025343346</v>
      </c>
      <c r="X458" s="11">
        <f t="shared" si="30"/>
        <v>0.48282728785164253</v>
      </c>
      <c r="Y458" s="11">
        <f t="shared" si="30"/>
        <v>0.42634820448094479</v>
      </c>
      <c r="Z458" s="11">
        <f t="shared" si="30"/>
        <v>0.65959121757446626</v>
      </c>
      <c r="AA458" s="11">
        <f t="shared" si="30"/>
        <v>0.60168946429577708</v>
      </c>
      <c r="AB458" s="11">
        <f t="shared" si="30"/>
        <v>0.89532488437257385</v>
      </c>
      <c r="AC458" s="11">
        <f t="shared" si="30"/>
        <v>0.83537351195510312</v>
      </c>
      <c r="AD458" s="11">
        <f t="shared" si="30"/>
        <v>0.4952515510591462</v>
      </c>
      <c r="AE458" s="11">
        <f t="shared" si="30"/>
        <v>0.53490324857070903</v>
      </c>
      <c r="AF458" s="11">
        <f t="shared" si="30"/>
        <v>0.74974481991185737</v>
      </c>
      <c r="AG458" s="11">
        <f t="shared" si="30"/>
        <v>0.57288326201874662</v>
      </c>
      <c r="AH458" s="11">
        <f t="shared" si="30"/>
        <v>0.70519608036295101</v>
      </c>
      <c r="AI458" s="11">
        <f t="shared" si="30"/>
        <v>0.65093826753132045</v>
      </c>
      <c r="AJ458" s="11">
        <f t="shared" si="30"/>
        <v>0.70778466901119874</v>
      </c>
      <c r="AK458" s="11">
        <f t="shared" si="30"/>
        <v>0.73959568039914547</v>
      </c>
      <c r="AL458" s="11">
        <f t="shared" si="30"/>
        <v>0.39970760776255626</v>
      </c>
      <c r="AM458" s="11">
        <f t="shared" si="30"/>
        <v>0.70431831748706686</v>
      </c>
      <c r="AN458" s="11">
        <f t="shared" si="30"/>
        <v>0.65080800224796465</v>
      </c>
      <c r="AO458" s="11">
        <f t="shared" si="30"/>
        <v>0.69911217856163232</v>
      </c>
      <c r="AP458" s="11">
        <f t="shared" si="30"/>
        <v>0.54239609803126465</v>
      </c>
      <c r="AQ458" s="11">
        <f t="shared" si="30"/>
        <v>0.66602267227983369</v>
      </c>
      <c r="AR458" s="11">
        <f t="shared" si="30"/>
        <v>1.1720732934285649</v>
      </c>
      <c r="AS458" s="11">
        <f t="shared" si="30"/>
        <v>0.32218933924553372</v>
      </c>
      <c r="AT458" s="11">
        <f t="shared" si="30"/>
        <v>0.48695706307359859</v>
      </c>
      <c r="AU458" s="11">
        <f t="shared" si="30"/>
        <v>0.64968226405001805</v>
      </c>
      <c r="AV458" s="11">
        <f t="shared" si="30"/>
        <v>0.66317943024007531</v>
      </c>
      <c r="AW458" s="11">
        <f t="shared" si="30"/>
        <v>0.69866277118342979</v>
      </c>
      <c r="AX458" s="11">
        <f t="shared" si="30"/>
        <v>0.5372105601575311</v>
      </c>
      <c r="AY458" s="11">
        <f t="shared" si="30"/>
        <v>0.65012586223412738</v>
      </c>
      <c r="AZ458" s="11">
        <f t="shared" si="30"/>
        <v>0.73727666674981629</v>
      </c>
      <c r="BA458" s="11">
        <f t="shared" si="30"/>
        <v>0.57267093999744334</v>
      </c>
      <c r="BB458" s="11">
        <f t="shared" si="30"/>
        <v>0.3429126852416709</v>
      </c>
      <c r="BC458" s="11">
        <f t="shared" si="30"/>
        <v>0.81793214976870121</v>
      </c>
      <c r="BD458" s="11">
        <f t="shared" si="30"/>
        <v>0.4048014484932787</v>
      </c>
      <c r="BE458" s="11">
        <f t="shared" si="30"/>
        <v>0.36990064339583578</v>
      </c>
      <c r="BF458" s="11">
        <f t="shared" si="30"/>
        <v>0.85030150906642199</v>
      </c>
      <c r="BG458" s="11">
        <f t="shared" si="30"/>
        <v>0.74336030782813234</v>
      </c>
      <c r="BH458" s="11">
        <f t="shared" si="30"/>
        <v>0.48463161463646931</v>
      </c>
      <c r="BI458" s="11">
        <f t="shared" si="30"/>
        <v>0.72215872201875275</v>
      </c>
      <c r="BJ458" s="11">
        <f t="shared" si="30"/>
        <v>0.81292079519861871</v>
      </c>
      <c r="BK458" s="11">
        <f t="shared" si="30"/>
        <v>0.47740870909023592</v>
      </c>
      <c r="BL458" s="11">
        <f t="shared" si="30"/>
        <v>0.59917261842979219</v>
      </c>
      <c r="BM458" s="11">
        <f t="shared" si="30"/>
        <v>0.39549243879724999</v>
      </c>
      <c r="BN458" s="11">
        <f t="shared" si="30"/>
        <v>0.59064960788570731</v>
      </c>
      <c r="BO458" s="11">
        <f t="shared" si="30"/>
        <v>0.42784059508881583</v>
      </c>
      <c r="BP458" s="11">
        <f t="shared" si="30"/>
        <v>0.67354122132456329</v>
      </c>
      <c r="BQ458" s="11">
        <f t="shared" ref="BQ458:CM458" si="31">BQ453/BQ451</f>
        <v>0.48647721194554777</v>
      </c>
      <c r="BR458" s="11">
        <f t="shared" si="31"/>
        <v>0.41823605769307143</v>
      </c>
      <c r="BS458" s="11">
        <f>BS453/BS451</f>
        <v>0.31972274319608651</v>
      </c>
      <c r="BT458" s="11">
        <f t="shared" si="31"/>
        <v>0.5675104508171348</v>
      </c>
      <c r="BU458" s="11">
        <f t="shared" si="31"/>
        <v>0.46593252481039898</v>
      </c>
      <c r="BV458" s="11">
        <f t="shared" si="31"/>
        <v>0.33447377576020848</v>
      </c>
      <c r="BW458" s="11">
        <f t="shared" si="31"/>
        <v>0.44780508478512426</v>
      </c>
      <c r="BX458" s="11">
        <f t="shared" si="31"/>
        <v>0.59648723314850427</v>
      </c>
      <c r="BY458" s="11">
        <f t="shared" si="31"/>
        <v>0.56769609910621488</v>
      </c>
      <c r="BZ458" s="11">
        <f t="shared" si="31"/>
        <v>0.92355711420999775</v>
      </c>
      <c r="CA458" s="11">
        <f t="shared" si="31"/>
        <v>0.67084119484761262</v>
      </c>
      <c r="CB458" s="11">
        <f t="shared" si="31"/>
        <v>0.71217844176051293</v>
      </c>
      <c r="CC458" s="11">
        <f>CC453/CC451</f>
        <v>0.49239572070123011</v>
      </c>
      <c r="CD458" s="11">
        <f t="shared" si="31"/>
        <v>0.50213822930489238</v>
      </c>
      <c r="CE458" s="11">
        <f t="shared" si="31"/>
        <v>0.51756418435312745</v>
      </c>
      <c r="CF458" s="11">
        <f t="shared" si="31"/>
        <v>0.68975606034303405</v>
      </c>
      <c r="CG458" s="11">
        <f t="shared" si="31"/>
        <v>0.87030520230992825</v>
      </c>
      <c r="CH458" s="11">
        <f t="shared" si="31"/>
        <v>0.87510984529517377</v>
      </c>
      <c r="CI458" s="11">
        <f t="shared" si="31"/>
        <v>0.67143237625780017</v>
      </c>
      <c r="CJ458" s="11">
        <f t="shared" si="31"/>
        <v>0.69311490884362803</v>
      </c>
      <c r="CK458" s="11">
        <f t="shared" si="31"/>
        <v>0.46233800456243479</v>
      </c>
      <c r="CL458" s="11">
        <f t="shared" si="31"/>
        <v>0.68841083686495919</v>
      </c>
      <c r="CM458" s="11">
        <f t="shared" si="31"/>
        <v>0.63641687830157323</v>
      </c>
    </row>
    <row r="459" spans="1:94" x14ac:dyDescent="0.7">
      <c r="B459" s="102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</row>
    <row r="460" spans="1:94" x14ac:dyDescent="0.7">
      <c r="B460" s="102"/>
      <c r="C460" s="109" t="s">
        <v>1544</v>
      </c>
      <c r="D460" s="11">
        <f>(D449*D456)/D451</f>
        <v>313758344.39892435</v>
      </c>
      <c r="E460" s="11">
        <f t="shared" ref="E460:BP460" si="32">(E449*E456)/E451</f>
        <v>88390254.927537352</v>
      </c>
      <c r="F460" s="11">
        <f>(F449*F456)/F451</f>
        <v>61129212.398848914</v>
      </c>
      <c r="G460" s="11">
        <f t="shared" si="32"/>
        <v>66699140.688578703</v>
      </c>
      <c r="H460" s="11">
        <f t="shared" si="32"/>
        <v>51124760.624026567</v>
      </c>
      <c r="I460" s="11">
        <f t="shared" si="32"/>
        <v>79333628.466469511</v>
      </c>
      <c r="J460" s="11">
        <f t="shared" si="32"/>
        <v>94303850.291790918</v>
      </c>
      <c r="K460" s="11">
        <f t="shared" si="32"/>
        <v>125388665.08875442</v>
      </c>
      <c r="L460" s="11">
        <f t="shared" si="32"/>
        <v>63555166.429740697</v>
      </c>
      <c r="M460" s="11">
        <f t="shared" si="32"/>
        <v>66242441.660003595</v>
      </c>
      <c r="N460" s="11">
        <f t="shared" si="32"/>
        <v>107159789.48071851</v>
      </c>
      <c r="O460" s="11">
        <f t="shared" si="32"/>
        <v>20298228.137108952</v>
      </c>
      <c r="P460" s="11">
        <f t="shared" si="32"/>
        <v>267222434.71903676</v>
      </c>
      <c r="Q460" s="11">
        <f t="shared" si="32"/>
        <v>62255464.334199749</v>
      </c>
      <c r="R460" s="11">
        <f t="shared" si="32"/>
        <v>65256391.999356471</v>
      </c>
      <c r="S460" s="11">
        <f t="shared" si="32"/>
        <v>97688198.849119902</v>
      </c>
      <c r="T460" s="11">
        <f t="shared" si="32"/>
        <v>55873722.400470495</v>
      </c>
      <c r="U460" s="11">
        <f t="shared" si="32"/>
        <v>50751345.434258878</v>
      </c>
      <c r="V460" s="11">
        <f t="shared" si="32"/>
        <v>41730201.730511144</v>
      </c>
      <c r="W460" s="11">
        <f t="shared" si="32"/>
        <v>28620498.034277502</v>
      </c>
      <c r="X460" s="11">
        <f t="shared" si="32"/>
        <v>451245106.81506181</v>
      </c>
      <c r="Y460" s="11">
        <f t="shared" si="32"/>
        <v>32343545.349765789</v>
      </c>
      <c r="Z460" s="11">
        <f t="shared" si="32"/>
        <v>88305841.178466305</v>
      </c>
      <c r="AA460" s="11">
        <f t="shared" si="32"/>
        <v>47566576.918483712</v>
      </c>
      <c r="AB460" s="11">
        <f t="shared" si="32"/>
        <v>40173679.757875487</v>
      </c>
      <c r="AC460" s="11">
        <f t="shared" si="32"/>
        <v>35138158.164441749</v>
      </c>
      <c r="AD460" s="11">
        <f t="shared" si="32"/>
        <v>39310990.109392241</v>
      </c>
      <c r="AE460" s="11">
        <f t="shared" si="32"/>
        <v>159864082.97711864</v>
      </c>
      <c r="AF460" s="11">
        <f t="shared" si="32"/>
        <v>43093574.440801665</v>
      </c>
      <c r="AG460" s="11">
        <f t="shared" si="32"/>
        <v>37162875.308005594</v>
      </c>
      <c r="AH460" s="11">
        <f t="shared" si="32"/>
        <v>72163675.559308901</v>
      </c>
      <c r="AI460" s="11">
        <f t="shared" si="32"/>
        <v>114831161.08996147</v>
      </c>
      <c r="AJ460" s="11">
        <f t="shared" si="32"/>
        <v>48234785.768306889</v>
      </c>
      <c r="AK460" s="11">
        <f t="shared" si="32"/>
        <v>38065824.389366575</v>
      </c>
      <c r="AL460" s="11">
        <f t="shared" si="32"/>
        <v>877080630.9716866</v>
      </c>
      <c r="AM460" s="11">
        <f t="shared" si="32"/>
        <v>68816957.965376601</v>
      </c>
      <c r="AN460" s="11">
        <f t="shared" si="32"/>
        <v>51313582.180082001</v>
      </c>
      <c r="AO460" s="11">
        <f t="shared" si="32"/>
        <v>97883420.133247823</v>
      </c>
      <c r="AP460" s="11">
        <f t="shared" si="32"/>
        <v>75351301.481471926</v>
      </c>
      <c r="AQ460" s="11">
        <f t="shared" si="32"/>
        <v>71070843.466377139</v>
      </c>
      <c r="AR460" s="11">
        <f t="shared" si="32"/>
        <v>27403333.994613383</v>
      </c>
      <c r="AS460" s="11">
        <f t="shared" si="32"/>
        <v>275706707.6561839</v>
      </c>
      <c r="AT460" s="11">
        <f t="shared" si="32"/>
        <v>39027404.950938568</v>
      </c>
      <c r="AU460" s="11">
        <f t="shared" si="32"/>
        <v>99678418.547058567</v>
      </c>
      <c r="AV460" s="11">
        <f t="shared" si="32"/>
        <v>101869546.91132022</v>
      </c>
      <c r="AW460" s="11">
        <f t="shared" si="32"/>
        <v>62118215.339856736</v>
      </c>
      <c r="AX460" s="11">
        <f t="shared" si="32"/>
        <v>43451907.182769969</v>
      </c>
      <c r="AY460" s="11">
        <f t="shared" si="32"/>
        <v>70852191.152789772</v>
      </c>
      <c r="AZ460" s="11">
        <f t="shared" si="32"/>
        <v>60404052.491833873</v>
      </c>
      <c r="BA460" s="11">
        <f t="shared" si="32"/>
        <v>54281695.343548216</v>
      </c>
      <c r="BB460" s="11">
        <f t="shared" si="32"/>
        <v>257020849.86961845</v>
      </c>
      <c r="BC460" s="11">
        <f t="shared" si="32"/>
        <v>40971899.468331799</v>
      </c>
      <c r="BD460" s="11">
        <f t="shared" si="32"/>
        <v>426564397.8865177</v>
      </c>
      <c r="BE460" s="11">
        <f t="shared" si="32"/>
        <v>122822270.98226593</v>
      </c>
      <c r="BF460" s="11">
        <f t="shared" si="32"/>
        <v>48229712.418477401</v>
      </c>
      <c r="BG460" s="11">
        <f t="shared" si="32"/>
        <v>53280673.677696139</v>
      </c>
      <c r="BH460" s="11">
        <f t="shared" si="32"/>
        <v>184127278.22961912</v>
      </c>
      <c r="BI460" s="11">
        <f t="shared" si="32"/>
        <v>28923648.08431099</v>
      </c>
      <c r="BJ460" s="11">
        <f t="shared" si="32"/>
        <v>28830376.562777068</v>
      </c>
      <c r="BK460" s="11">
        <f t="shared" si="32"/>
        <v>47252095.960909359</v>
      </c>
      <c r="BL460" s="11">
        <f t="shared" si="32"/>
        <v>42373567.787019543</v>
      </c>
      <c r="BM460" s="11">
        <f t="shared" si="32"/>
        <v>303731920.84857595</v>
      </c>
      <c r="BN460" s="11">
        <f t="shared" si="32"/>
        <v>111418533.64235321</v>
      </c>
      <c r="BO460" s="11">
        <f t="shared" si="32"/>
        <v>79294484.980930775</v>
      </c>
      <c r="BP460" s="11">
        <f t="shared" si="32"/>
        <v>90963748.422859564</v>
      </c>
      <c r="BQ460" s="11">
        <f t="shared" ref="BQ460:CM460" si="33">(BQ449*BQ456)/BQ451</f>
        <v>54130344.344061002</v>
      </c>
      <c r="BR460" s="11">
        <f t="shared" si="33"/>
        <v>58721482.43993777</v>
      </c>
      <c r="BS460" s="141">
        <f>(BS449*BS456)/BS451</f>
        <v>936382363.8536967</v>
      </c>
      <c r="BT460" s="141">
        <f t="shared" si="33"/>
        <v>73662714.214464605</v>
      </c>
      <c r="BU460" s="141">
        <f t="shared" si="33"/>
        <v>62444971.109633662</v>
      </c>
      <c r="BV460" s="141">
        <f t="shared" si="33"/>
        <v>246343937.82334104</v>
      </c>
      <c r="BW460" s="141">
        <f t="shared" si="33"/>
        <v>12101911.557429437</v>
      </c>
      <c r="BX460" s="141">
        <f t="shared" si="33"/>
        <v>66406589.839632303</v>
      </c>
      <c r="BY460" s="141">
        <f t="shared" si="33"/>
        <v>125948469.29409933</v>
      </c>
      <c r="BZ460" s="141">
        <f t="shared" si="33"/>
        <v>52798772.039387621</v>
      </c>
      <c r="CA460" s="141">
        <f t="shared" si="33"/>
        <v>50682882.538385905</v>
      </c>
      <c r="CB460" s="141">
        <f t="shared" si="33"/>
        <v>58834805.461643375</v>
      </c>
      <c r="CC460" s="141">
        <f>(CC449*CC456)/CC451</f>
        <v>62160278.064724937</v>
      </c>
      <c r="CD460" s="141">
        <f t="shared" si="33"/>
        <v>124365940.96871309</v>
      </c>
      <c r="CE460" s="141">
        <f t="shared" si="33"/>
        <v>73236172.016679615</v>
      </c>
      <c r="CF460" s="141">
        <f t="shared" si="33"/>
        <v>122965537.34069315</v>
      </c>
      <c r="CG460" s="141">
        <f t="shared" si="33"/>
        <v>42949974.926672392</v>
      </c>
      <c r="CH460" s="141">
        <f t="shared" si="33"/>
        <v>44843072.568002902</v>
      </c>
      <c r="CI460" s="141">
        <f t="shared" si="33"/>
        <v>43115364.368231475</v>
      </c>
      <c r="CJ460" s="141">
        <f t="shared" si="33"/>
        <v>42482682.544316232</v>
      </c>
      <c r="CK460" s="141">
        <f t="shared" si="33"/>
        <v>159425855.20832181</v>
      </c>
      <c r="CL460" s="141">
        <f t="shared" si="33"/>
        <v>32175667.21442439</v>
      </c>
      <c r="CM460" s="141">
        <f t="shared" si="33"/>
        <v>24497701.585231159</v>
      </c>
    </row>
    <row r="461" spans="1:94" x14ac:dyDescent="0.7">
      <c r="B461" s="102"/>
      <c r="C461" s="109" t="s">
        <v>1545</v>
      </c>
      <c r="D461" s="138">
        <f>(D450*D456)/D451</f>
        <v>562398674.3410759</v>
      </c>
      <c r="E461" s="138">
        <f t="shared" ref="E461:BP461" si="34">(E450*E456)/E451</f>
        <v>23364106.132462651</v>
      </c>
      <c r="F461" s="138">
        <f t="shared" si="34"/>
        <v>36773648.961151078</v>
      </c>
      <c r="G461" s="138">
        <f t="shared" si="34"/>
        <v>19993267.181421302</v>
      </c>
      <c r="H461" s="138">
        <f t="shared" si="34"/>
        <v>11923333.725973438</v>
      </c>
      <c r="I461" s="138">
        <f t="shared" si="34"/>
        <v>24079842.723530497</v>
      </c>
      <c r="J461" s="138">
        <f t="shared" si="34"/>
        <v>24290996.548209079</v>
      </c>
      <c r="K461" s="138">
        <f t="shared" si="34"/>
        <v>72481239.17124562</v>
      </c>
      <c r="L461" s="138">
        <f t="shared" si="34"/>
        <v>47763953.760259315</v>
      </c>
      <c r="M461" s="138">
        <f t="shared" si="34"/>
        <v>43876452.479996376</v>
      </c>
      <c r="N461" s="138">
        <f t="shared" si="34"/>
        <v>147544875.94928151</v>
      </c>
      <c r="O461" s="138">
        <f t="shared" si="34"/>
        <v>14666445.13289104</v>
      </c>
      <c r="P461" s="138">
        <f t="shared" si="34"/>
        <v>317350456.73096329</v>
      </c>
      <c r="Q461" s="138">
        <f t="shared" si="34"/>
        <v>37870365.865800247</v>
      </c>
      <c r="R461" s="138">
        <f t="shared" si="34"/>
        <v>64940915.700643539</v>
      </c>
      <c r="S461" s="138">
        <f t="shared" si="34"/>
        <v>96050757.120880082</v>
      </c>
      <c r="T461" s="138">
        <f t="shared" si="34"/>
        <v>38469744.019529499</v>
      </c>
      <c r="U461" s="138">
        <f t="shared" si="34"/>
        <v>42590026.855741143</v>
      </c>
      <c r="V461" s="138">
        <f t="shared" si="34"/>
        <v>44709765.579488873</v>
      </c>
      <c r="W461" s="138">
        <f t="shared" si="34"/>
        <v>22052100.835722491</v>
      </c>
      <c r="X461" s="138">
        <f t="shared" si="34"/>
        <v>638482064.53493798</v>
      </c>
      <c r="Y461" s="138">
        <f t="shared" si="34"/>
        <v>41619528.46023421</v>
      </c>
      <c r="Z461" s="138">
        <f t="shared" si="34"/>
        <v>49247094.051533677</v>
      </c>
      <c r="AA461" s="138">
        <f t="shared" si="34"/>
        <v>46175618.671516292</v>
      </c>
      <c r="AB461" s="138">
        <f t="shared" si="34"/>
        <v>13873460.96212451</v>
      </c>
      <c r="AC461" s="138">
        <f t="shared" si="34"/>
        <v>28557078.985558238</v>
      </c>
      <c r="AD461" s="138">
        <f t="shared" si="34"/>
        <v>35562172.640607752</v>
      </c>
      <c r="AE461" s="138">
        <f t="shared" si="34"/>
        <v>92635881.232881412</v>
      </c>
      <c r="AF461" s="138">
        <f t="shared" si="34"/>
        <v>26503038.289198328</v>
      </c>
      <c r="AG461" s="138">
        <f t="shared" si="34"/>
        <v>34981756.071994402</v>
      </c>
      <c r="AH461" s="138">
        <f t="shared" si="34"/>
        <v>35725934.980691113</v>
      </c>
      <c r="AI461" s="138">
        <f t="shared" si="34"/>
        <v>38792806.800038517</v>
      </c>
      <c r="AJ461" s="138">
        <f t="shared" si="34"/>
        <v>32827855.791693114</v>
      </c>
      <c r="AK461" s="138">
        <f t="shared" si="34"/>
        <v>16104302.620633425</v>
      </c>
      <c r="AL461" s="138">
        <f t="shared" si="34"/>
        <v>1098188589.1483133</v>
      </c>
      <c r="AM461" s="138">
        <f t="shared" si="34"/>
        <v>22857661.794623394</v>
      </c>
      <c r="AN461" s="138">
        <f t="shared" si="34"/>
        <v>16617232.619918002</v>
      </c>
      <c r="AO461" s="138">
        <f t="shared" si="34"/>
        <v>61384701.596752167</v>
      </c>
      <c r="AP461" s="138">
        <f t="shared" si="34"/>
        <v>73494367.098528102</v>
      </c>
      <c r="AQ461" s="138">
        <f t="shared" si="34"/>
        <v>26992885.613622874</v>
      </c>
      <c r="AR461" s="138">
        <f t="shared" si="34"/>
        <v>17746808.165386613</v>
      </c>
      <c r="AS461" s="138">
        <f t="shared" si="34"/>
        <v>214725409.2238161</v>
      </c>
      <c r="AT461" s="138">
        <f t="shared" si="34"/>
        <v>45808291.499061413</v>
      </c>
      <c r="AU461" s="138">
        <f t="shared" si="34"/>
        <v>70363647.64294146</v>
      </c>
      <c r="AV461" s="138">
        <f t="shared" si="34"/>
        <v>62650342.208679743</v>
      </c>
      <c r="AW461" s="138">
        <f t="shared" si="34"/>
        <v>22347174.880143281</v>
      </c>
      <c r="AX461" s="138">
        <f t="shared" si="34"/>
        <v>18624363.517230023</v>
      </c>
      <c r="AY461" s="138">
        <f t="shared" si="34"/>
        <v>27866876.967210207</v>
      </c>
      <c r="AZ461" s="138">
        <f t="shared" si="34"/>
        <v>21187665.978166096</v>
      </c>
      <c r="BA461" s="138">
        <f t="shared" si="34"/>
        <v>23401967.1864518</v>
      </c>
      <c r="BB461" s="138">
        <f t="shared" si="34"/>
        <v>236248457.04038149</v>
      </c>
      <c r="BC461" s="138">
        <f t="shared" si="34"/>
        <v>33748203.081668198</v>
      </c>
      <c r="BD461" s="138">
        <f t="shared" si="34"/>
        <v>582626092.44348216</v>
      </c>
      <c r="BE461" s="138">
        <f t="shared" si="34"/>
        <v>107968337.28773409</v>
      </c>
      <c r="BF461" s="138">
        <f t="shared" si="34"/>
        <v>27388638.581522603</v>
      </c>
      <c r="BG461" s="138">
        <f t="shared" si="34"/>
        <v>36544955.872303873</v>
      </c>
      <c r="BH461" s="138">
        <f t="shared" si="34"/>
        <v>372633639.20038074</v>
      </c>
      <c r="BI461" s="138">
        <f t="shared" si="34"/>
        <v>29596940.875689</v>
      </c>
      <c r="BJ461" s="138">
        <f t="shared" si="34"/>
        <v>13991208.297222925</v>
      </c>
      <c r="BK461" s="138">
        <f t="shared" si="34"/>
        <v>20682507.51909063</v>
      </c>
      <c r="BL461" s="138">
        <f t="shared" si="34"/>
        <v>23597732.80298046</v>
      </c>
      <c r="BM461" s="138">
        <f t="shared" si="34"/>
        <v>399870322.03142405</v>
      </c>
      <c r="BN461" s="138">
        <f t="shared" si="34"/>
        <v>56105170.277646758</v>
      </c>
      <c r="BO461" s="138">
        <f t="shared" si="34"/>
        <v>32414229.099069212</v>
      </c>
      <c r="BP461" s="138">
        <f t="shared" si="34"/>
        <v>84484214.717140436</v>
      </c>
      <c r="BQ461" s="138">
        <f t="shared" ref="BQ461:CM461" si="35">(BQ450*BQ456)/BQ451</f>
        <v>63169966.135939009</v>
      </c>
      <c r="BR461" s="138">
        <f t="shared" si="35"/>
        <v>33064496.530062255</v>
      </c>
      <c r="BS461" s="142">
        <f>(BS450*BS456)/BS451</f>
        <v>2348331452.6363029</v>
      </c>
      <c r="BT461" s="142">
        <f t="shared" si="35"/>
        <v>62687381.115535416</v>
      </c>
      <c r="BU461" s="142">
        <f t="shared" si="35"/>
        <v>67082760.500366323</v>
      </c>
      <c r="BV461" s="142">
        <f t="shared" si="35"/>
        <v>306078915.44665897</v>
      </c>
      <c r="BW461" s="142">
        <f t="shared" si="35"/>
        <v>27413842.232570566</v>
      </c>
      <c r="BX461" s="142">
        <f t="shared" si="35"/>
        <v>43427049.080367714</v>
      </c>
      <c r="BY461" s="142">
        <f t="shared" si="35"/>
        <v>157545830.8659007</v>
      </c>
      <c r="BZ461" s="142">
        <f t="shared" si="35"/>
        <v>23695299.420612387</v>
      </c>
      <c r="CA461" s="142">
        <f t="shared" si="35"/>
        <v>24656359.371614106</v>
      </c>
      <c r="CB461" s="142">
        <f t="shared" si="35"/>
        <v>35286396.748356625</v>
      </c>
      <c r="CC461" s="142">
        <f>(CC450*CC456)/CC451</f>
        <v>69340509.805275053</v>
      </c>
      <c r="CD461" s="142">
        <f t="shared" si="35"/>
        <v>142972198.82128692</v>
      </c>
      <c r="CE461" s="142">
        <f t="shared" si="35"/>
        <v>52195745.753320396</v>
      </c>
      <c r="CF461" s="142">
        <f t="shared" si="35"/>
        <v>98276746.699306831</v>
      </c>
      <c r="CG461" s="142">
        <f t="shared" si="35"/>
        <v>23921632.653327614</v>
      </c>
      <c r="CH461" s="142">
        <f t="shared" si="35"/>
        <v>25479335.631997082</v>
      </c>
      <c r="CI461" s="142">
        <f t="shared" si="35"/>
        <v>16958146.101768531</v>
      </c>
      <c r="CJ461" s="142">
        <f t="shared" si="35"/>
        <v>25171293.425683774</v>
      </c>
      <c r="CK461" s="142">
        <f t="shared" si="35"/>
        <v>150372909.51167822</v>
      </c>
      <c r="CL461" s="142">
        <f t="shared" si="35"/>
        <v>21879046.935575612</v>
      </c>
      <c r="CM461" s="142">
        <f t="shared" si="35"/>
        <v>23773435.414768837</v>
      </c>
    </row>
    <row r="462" spans="1:94" ht="25.2" thickBot="1" x14ac:dyDescent="0.75">
      <c r="B462" s="102"/>
      <c r="C462" s="110" t="s">
        <v>1546</v>
      </c>
      <c r="D462" s="139">
        <f>SUM(D460:D461)</f>
        <v>876157018.74000025</v>
      </c>
      <c r="E462" s="139">
        <f t="shared" ref="E462:BP462" si="36">SUM(E460:E461)</f>
        <v>111754361.06</v>
      </c>
      <c r="F462" s="139">
        <f t="shared" si="36"/>
        <v>97902861.359999985</v>
      </c>
      <c r="G462" s="139">
        <f t="shared" si="36"/>
        <v>86692407.870000005</v>
      </c>
      <c r="H462" s="139">
        <f t="shared" si="36"/>
        <v>63048094.350000009</v>
      </c>
      <c r="I462" s="139">
        <f t="shared" si="36"/>
        <v>103413471.19000001</v>
      </c>
      <c r="J462" s="139">
        <f t="shared" si="36"/>
        <v>118594846.84</v>
      </c>
      <c r="K462" s="139">
        <f t="shared" si="36"/>
        <v>197869904.26000005</v>
      </c>
      <c r="L462" s="139">
        <f t="shared" si="36"/>
        <v>111319120.19000001</v>
      </c>
      <c r="M462" s="139">
        <f t="shared" si="36"/>
        <v>110118894.13999997</v>
      </c>
      <c r="N462" s="139">
        <f t="shared" si="36"/>
        <v>254704665.43000001</v>
      </c>
      <c r="O462" s="139">
        <f t="shared" si="36"/>
        <v>34964673.269999996</v>
      </c>
      <c r="P462" s="139">
        <f t="shared" si="36"/>
        <v>584572891.45000005</v>
      </c>
      <c r="Q462" s="139">
        <f t="shared" si="36"/>
        <v>100125830.19999999</v>
      </c>
      <c r="R462" s="139">
        <f t="shared" si="36"/>
        <v>130197307.70000002</v>
      </c>
      <c r="S462" s="139">
        <f t="shared" si="36"/>
        <v>193738955.96999997</v>
      </c>
      <c r="T462" s="139">
        <f t="shared" si="36"/>
        <v>94343466.419999987</v>
      </c>
      <c r="U462" s="139">
        <f t="shared" si="36"/>
        <v>93341372.290000021</v>
      </c>
      <c r="V462" s="139">
        <f t="shared" si="36"/>
        <v>86439967.310000017</v>
      </c>
      <c r="W462" s="139">
        <f t="shared" si="36"/>
        <v>50672598.86999999</v>
      </c>
      <c r="X462" s="139">
        <f t="shared" si="36"/>
        <v>1089727171.3499999</v>
      </c>
      <c r="Y462" s="139">
        <f t="shared" si="36"/>
        <v>73963073.810000002</v>
      </c>
      <c r="Z462" s="139">
        <f t="shared" si="36"/>
        <v>137552935.22999999</v>
      </c>
      <c r="AA462" s="139">
        <f t="shared" si="36"/>
        <v>93742195.590000004</v>
      </c>
      <c r="AB462" s="139">
        <f t="shared" si="36"/>
        <v>54047140.719999999</v>
      </c>
      <c r="AC462" s="139">
        <f t="shared" si="36"/>
        <v>63695237.149999991</v>
      </c>
      <c r="AD462" s="139">
        <f t="shared" si="36"/>
        <v>74873162.75</v>
      </c>
      <c r="AE462" s="139">
        <f t="shared" si="36"/>
        <v>252499964.21000004</v>
      </c>
      <c r="AF462" s="139">
        <f t="shared" si="36"/>
        <v>69596612.729999989</v>
      </c>
      <c r="AG462" s="139">
        <f t="shared" si="36"/>
        <v>72144631.379999995</v>
      </c>
      <c r="AH462" s="139">
        <f t="shared" si="36"/>
        <v>107889610.54000002</v>
      </c>
      <c r="AI462" s="139">
        <f t="shared" si="36"/>
        <v>153623967.88999999</v>
      </c>
      <c r="AJ462" s="139">
        <f t="shared" si="36"/>
        <v>81062641.560000002</v>
      </c>
      <c r="AK462" s="139">
        <f t="shared" si="36"/>
        <v>54170127.009999998</v>
      </c>
      <c r="AL462" s="139">
        <f t="shared" si="36"/>
        <v>1975269220.1199999</v>
      </c>
      <c r="AM462" s="139">
        <f t="shared" si="36"/>
        <v>91674619.75999999</v>
      </c>
      <c r="AN462" s="139">
        <f t="shared" si="36"/>
        <v>67930814.799999997</v>
      </c>
      <c r="AO462" s="139">
        <f t="shared" si="36"/>
        <v>159268121.72999999</v>
      </c>
      <c r="AP462" s="139">
        <f t="shared" si="36"/>
        <v>148845668.58000004</v>
      </c>
      <c r="AQ462" s="139">
        <f t="shared" si="36"/>
        <v>98063729.080000013</v>
      </c>
      <c r="AR462" s="139">
        <f t="shared" si="36"/>
        <v>45150142.159999996</v>
      </c>
      <c r="AS462" s="139">
        <f t="shared" si="36"/>
        <v>490432116.88</v>
      </c>
      <c r="AT462" s="139">
        <f t="shared" si="36"/>
        <v>84835696.449999988</v>
      </c>
      <c r="AU462" s="139">
        <f t="shared" si="36"/>
        <v>170042066.19000003</v>
      </c>
      <c r="AV462" s="139">
        <f t="shared" si="36"/>
        <v>164519889.11999997</v>
      </c>
      <c r="AW462" s="139">
        <f t="shared" si="36"/>
        <v>84465390.220000014</v>
      </c>
      <c r="AX462" s="139">
        <f t="shared" si="36"/>
        <v>62076270.699999988</v>
      </c>
      <c r="AY462" s="139">
        <f t="shared" si="36"/>
        <v>98719068.119999975</v>
      </c>
      <c r="AZ462" s="139">
        <f t="shared" si="36"/>
        <v>81591718.469999969</v>
      </c>
      <c r="BA462" s="139">
        <f t="shared" si="36"/>
        <v>77683662.530000016</v>
      </c>
      <c r="BB462" s="139">
        <f t="shared" si="36"/>
        <v>493269306.90999997</v>
      </c>
      <c r="BC462" s="139">
        <f t="shared" si="36"/>
        <v>74720102.549999997</v>
      </c>
      <c r="BD462" s="139">
        <f t="shared" si="36"/>
        <v>1009190490.3299999</v>
      </c>
      <c r="BE462" s="139">
        <f t="shared" si="36"/>
        <v>230790608.27000004</v>
      </c>
      <c r="BF462" s="139">
        <f t="shared" si="36"/>
        <v>75618351</v>
      </c>
      <c r="BG462" s="139">
        <f t="shared" si="36"/>
        <v>89825629.550000012</v>
      </c>
      <c r="BH462" s="139">
        <f t="shared" si="36"/>
        <v>556760917.42999983</v>
      </c>
      <c r="BI462" s="139">
        <f t="shared" si="36"/>
        <v>58520588.959999993</v>
      </c>
      <c r="BJ462" s="139">
        <f t="shared" si="36"/>
        <v>42821584.859999992</v>
      </c>
      <c r="BK462" s="139">
        <f t="shared" si="36"/>
        <v>67934603.479999989</v>
      </c>
      <c r="BL462" s="139">
        <f t="shared" si="36"/>
        <v>65971300.590000004</v>
      </c>
      <c r="BM462" s="139">
        <f t="shared" si="36"/>
        <v>703602242.88</v>
      </c>
      <c r="BN462" s="139">
        <f t="shared" si="36"/>
        <v>167523703.91999996</v>
      </c>
      <c r="BO462" s="139">
        <f t="shared" si="36"/>
        <v>111708714.07999998</v>
      </c>
      <c r="BP462" s="139">
        <f t="shared" si="36"/>
        <v>175447963.13999999</v>
      </c>
      <c r="BQ462" s="139">
        <f t="shared" ref="BQ462:CM462" si="37">SUM(BQ460:BQ461)</f>
        <v>117300310.48000002</v>
      </c>
      <c r="BR462" s="139">
        <f t="shared" si="37"/>
        <v>91785978.970000029</v>
      </c>
      <c r="BS462" s="139">
        <f>SUM(BS460:BS461)</f>
        <v>3284713816.4899998</v>
      </c>
      <c r="BT462" s="139">
        <f t="shared" si="37"/>
        <v>136350095.33000001</v>
      </c>
      <c r="BU462" s="139">
        <f t="shared" si="37"/>
        <v>129527731.60999998</v>
      </c>
      <c r="BV462" s="139">
        <f t="shared" si="37"/>
        <v>552422853.26999998</v>
      </c>
      <c r="BW462" s="139">
        <f t="shared" si="37"/>
        <v>39515753.790000007</v>
      </c>
      <c r="BX462" s="139">
        <f t="shared" si="37"/>
        <v>109833638.92000002</v>
      </c>
      <c r="BY462" s="139">
        <f t="shared" si="37"/>
        <v>283494300.16000003</v>
      </c>
      <c r="BZ462" s="139">
        <f t="shared" si="37"/>
        <v>76494071.460000008</v>
      </c>
      <c r="CA462" s="139">
        <f t="shared" si="37"/>
        <v>75339241.910000011</v>
      </c>
      <c r="CB462" s="139">
        <f t="shared" si="37"/>
        <v>94121202.210000008</v>
      </c>
      <c r="CC462" s="139">
        <f>SUM(CC460:CC461)</f>
        <v>131500787.86999999</v>
      </c>
      <c r="CD462" s="139">
        <f t="shared" si="37"/>
        <v>267338139.79000002</v>
      </c>
      <c r="CE462" s="139">
        <f t="shared" si="37"/>
        <v>125431917.77000001</v>
      </c>
      <c r="CF462" s="139">
        <f t="shared" si="37"/>
        <v>221242284.03999996</v>
      </c>
      <c r="CG462" s="139">
        <f t="shared" si="37"/>
        <v>66871607.580000006</v>
      </c>
      <c r="CH462" s="139">
        <f t="shared" si="37"/>
        <v>70322408.199999988</v>
      </c>
      <c r="CI462" s="139">
        <f t="shared" si="37"/>
        <v>60073510.470000006</v>
      </c>
      <c r="CJ462" s="139">
        <f t="shared" si="37"/>
        <v>67653975.969999999</v>
      </c>
      <c r="CK462" s="139">
        <f t="shared" si="37"/>
        <v>309798764.72000003</v>
      </c>
      <c r="CL462" s="139">
        <f t="shared" si="37"/>
        <v>54054714.150000006</v>
      </c>
      <c r="CM462" s="139">
        <f t="shared" si="37"/>
        <v>48271137</v>
      </c>
    </row>
    <row r="463" spans="1:94" s="93" customFormat="1" ht="25.2" thickTop="1" x14ac:dyDescent="0.7">
      <c r="A463" s="102" t="s">
        <v>1472</v>
      </c>
      <c r="B463" s="102" t="s">
        <v>2080</v>
      </c>
      <c r="C463" s="102" t="s">
        <v>725</v>
      </c>
      <c r="D463" s="11">
        <f t="shared" ref="D463:AI463" si="38">D181</f>
        <v>149761983.87</v>
      </c>
      <c r="E463" s="11">
        <f t="shared" si="38"/>
        <v>23612185.93</v>
      </c>
      <c r="F463" s="11">
        <f t="shared" si="38"/>
        <v>6192839.4400000004</v>
      </c>
      <c r="G463" s="11">
        <f t="shared" si="38"/>
        <v>6518667.7199999997</v>
      </c>
      <c r="H463" s="11">
        <f t="shared" si="38"/>
        <v>6530058.0899999999</v>
      </c>
      <c r="I463" s="11">
        <f t="shared" si="38"/>
        <v>12265797.42</v>
      </c>
      <c r="J463" s="11">
        <f t="shared" si="38"/>
        <v>9387787.8900000006</v>
      </c>
      <c r="K463" s="11">
        <f t="shared" si="38"/>
        <v>41046216.539999999</v>
      </c>
      <c r="L463" s="11">
        <f t="shared" si="38"/>
        <v>24608671.579999998</v>
      </c>
      <c r="M463" s="11">
        <f t="shared" si="38"/>
        <v>21941840.530000001</v>
      </c>
      <c r="N463" s="11">
        <f t="shared" si="38"/>
        <v>25122301.649999999</v>
      </c>
      <c r="O463" s="11">
        <f t="shared" si="38"/>
        <v>2936777</v>
      </c>
      <c r="P463" s="11">
        <f t="shared" si="38"/>
        <v>72703198.530000001</v>
      </c>
      <c r="Q463" s="11">
        <f t="shared" si="38"/>
        <v>12295098.66</v>
      </c>
      <c r="R463" s="11">
        <f t="shared" si="38"/>
        <v>9232332.6099999994</v>
      </c>
      <c r="S463" s="11">
        <f t="shared" si="38"/>
        <v>25467942.219999999</v>
      </c>
      <c r="T463" s="11">
        <f t="shared" si="38"/>
        <v>7999371.6900000004</v>
      </c>
      <c r="U463" s="11">
        <f t="shared" si="38"/>
        <v>9678519.4900000002</v>
      </c>
      <c r="V463" s="11">
        <f t="shared" si="38"/>
        <v>7642062.0300000003</v>
      </c>
      <c r="W463" s="11">
        <f t="shared" si="38"/>
        <v>3481637.3</v>
      </c>
      <c r="X463" s="11">
        <f t="shared" si="38"/>
        <v>195272710.24000001</v>
      </c>
      <c r="Y463" s="11">
        <f t="shared" si="38"/>
        <v>6454705.6299999999</v>
      </c>
      <c r="Z463" s="11">
        <f t="shared" si="38"/>
        <v>17683554.52</v>
      </c>
      <c r="AA463" s="11">
        <f t="shared" si="38"/>
        <v>6675936.6799999997</v>
      </c>
      <c r="AB463" s="11">
        <f t="shared" si="38"/>
        <v>3168410.12</v>
      </c>
      <c r="AC463" s="11">
        <f t="shared" si="38"/>
        <v>5164775.3499999996</v>
      </c>
      <c r="AD463" s="11">
        <f t="shared" si="38"/>
        <v>7199557.4900000002</v>
      </c>
      <c r="AE463" s="11">
        <f t="shared" si="38"/>
        <v>27212495.079999998</v>
      </c>
      <c r="AF463" s="11">
        <f t="shared" si="38"/>
        <v>4502429.2699999996</v>
      </c>
      <c r="AG463" s="11">
        <f t="shared" si="38"/>
        <v>4656991.83</v>
      </c>
      <c r="AH463" s="11">
        <f t="shared" si="38"/>
        <v>7357553.2800000003</v>
      </c>
      <c r="AI463" s="11">
        <f t="shared" si="38"/>
        <v>22041039.289999999</v>
      </c>
      <c r="AJ463" s="11">
        <f t="shared" ref="AJ463:BO463" si="39">AJ181</f>
        <v>7872894.1500000004</v>
      </c>
      <c r="AK463" s="11">
        <f t="shared" si="39"/>
        <v>4218978.7</v>
      </c>
      <c r="AL463" s="11">
        <f t="shared" si="39"/>
        <v>385780085.26999998</v>
      </c>
      <c r="AM463" s="11">
        <f t="shared" si="39"/>
        <v>6763569.0199999996</v>
      </c>
      <c r="AN463" s="11">
        <f t="shared" si="39"/>
        <v>4302980.16</v>
      </c>
      <c r="AO463" s="11">
        <f t="shared" si="39"/>
        <v>18242206.949999999</v>
      </c>
      <c r="AP463" s="11">
        <f t="shared" si="39"/>
        <v>13472597.4</v>
      </c>
      <c r="AQ463" s="11">
        <f t="shared" si="39"/>
        <v>7857195.9699999997</v>
      </c>
      <c r="AR463" s="11">
        <f t="shared" si="39"/>
        <v>2610250.67</v>
      </c>
      <c r="AS463" s="11">
        <f t="shared" si="39"/>
        <v>78677372.969999999</v>
      </c>
      <c r="AT463" s="11">
        <f t="shared" si="39"/>
        <v>5671428.7400000002</v>
      </c>
      <c r="AU463" s="11">
        <f t="shared" si="39"/>
        <v>17349831.41</v>
      </c>
      <c r="AV463" s="11">
        <f t="shared" si="39"/>
        <v>17722646.66</v>
      </c>
      <c r="AW463" s="11">
        <f t="shared" si="39"/>
        <v>5447564.6900000004</v>
      </c>
      <c r="AX463" s="11">
        <f t="shared" si="39"/>
        <v>3371779.96</v>
      </c>
      <c r="AY463" s="11">
        <f t="shared" si="39"/>
        <v>8170217.21</v>
      </c>
      <c r="AZ463" s="11">
        <f t="shared" si="39"/>
        <v>8658966.9499999993</v>
      </c>
      <c r="BA463" s="11">
        <f t="shared" si="39"/>
        <v>5141792.5</v>
      </c>
      <c r="BB463" s="11">
        <f t="shared" si="39"/>
        <v>66072207.979999997</v>
      </c>
      <c r="BC463" s="11">
        <f t="shared" si="39"/>
        <v>4579991.82</v>
      </c>
      <c r="BD463" s="11">
        <f t="shared" si="39"/>
        <v>187887717.44999999</v>
      </c>
      <c r="BE463" s="11">
        <f t="shared" si="39"/>
        <v>22430048.34</v>
      </c>
      <c r="BF463" s="11">
        <f t="shared" si="39"/>
        <v>5244149.28</v>
      </c>
      <c r="BG463" s="11">
        <f t="shared" si="39"/>
        <v>5400952.9000000004</v>
      </c>
      <c r="BH463" s="11">
        <f t="shared" si="39"/>
        <v>61254683.770000003</v>
      </c>
      <c r="BI463" s="11">
        <f t="shared" si="39"/>
        <v>4201857.24</v>
      </c>
      <c r="BJ463" s="11">
        <f t="shared" si="39"/>
        <v>2401610.37</v>
      </c>
      <c r="BK463" s="11">
        <f t="shared" si="39"/>
        <v>7729206.2300000004</v>
      </c>
      <c r="BL463" s="11">
        <f t="shared" si="39"/>
        <v>6806219.3700000001</v>
      </c>
      <c r="BM463" s="11">
        <f t="shared" si="39"/>
        <v>124251702.79000001</v>
      </c>
      <c r="BN463" s="11">
        <f t="shared" si="39"/>
        <v>14521766.75</v>
      </c>
      <c r="BO463" s="11">
        <f t="shared" si="39"/>
        <v>12219143.029999999</v>
      </c>
      <c r="BP463" s="11">
        <f t="shared" ref="BP463:CE463" si="40">BP181</f>
        <v>16720073.09</v>
      </c>
      <c r="BQ463" s="11">
        <f t="shared" si="40"/>
        <v>13217086.07</v>
      </c>
      <c r="BR463" s="11">
        <f t="shared" si="40"/>
        <v>7893571.46</v>
      </c>
      <c r="BS463" s="11">
        <f t="shared" si="40"/>
        <v>756190465.55999994</v>
      </c>
      <c r="BT463" s="11">
        <f t="shared" si="40"/>
        <v>13295169.01</v>
      </c>
      <c r="BU463" s="11">
        <f t="shared" si="40"/>
        <v>10018953.970000001</v>
      </c>
      <c r="BV463" s="11">
        <f t="shared" si="40"/>
        <v>70421506.049999997</v>
      </c>
      <c r="BW463" s="11">
        <f t="shared" si="40"/>
        <v>3850387.97</v>
      </c>
      <c r="BX463" s="11">
        <f t="shared" si="40"/>
        <v>8999389.7400000002</v>
      </c>
      <c r="BY463" s="11">
        <f t="shared" si="40"/>
        <v>31326108.359999999</v>
      </c>
      <c r="BZ463" s="11">
        <f t="shared" si="40"/>
        <v>5929103.4699999997</v>
      </c>
      <c r="CA463" s="11">
        <f t="shared" si="40"/>
        <v>5126339.29</v>
      </c>
      <c r="CB463" s="11">
        <f t="shared" si="40"/>
        <v>7785139.4400000004</v>
      </c>
      <c r="CC463" s="11">
        <f t="shared" si="40"/>
        <v>8050536.2800000003</v>
      </c>
      <c r="CD463" s="11">
        <f t="shared" si="40"/>
        <v>30296774.48</v>
      </c>
      <c r="CE463" s="11">
        <f t="shared" si="40"/>
        <v>10599408.41</v>
      </c>
      <c r="CF463" s="11">
        <f t="shared" ref="CF463:CM466" si="41">CF181</f>
        <v>25703710.98</v>
      </c>
      <c r="CG463" s="11">
        <f t="shared" si="41"/>
        <v>3945351.64</v>
      </c>
      <c r="CH463" s="11">
        <f t="shared" si="41"/>
        <v>4396462.79</v>
      </c>
      <c r="CI463" s="11">
        <f t="shared" si="41"/>
        <v>4932057.43</v>
      </c>
      <c r="CJ463" s="11">
        <f t="shared" si="41"/>
        <v>5088922.3499999996</v>
      </c>
      <c r="CK463" s="11">
        <f t="shared" si="41"/>
        <v>32613486.620000001</v>
      </c>
      <c r="CL463" s="11">
        <f t="shared" si="41"/>
        <v>2898452.82</v>
      </c>
      <c r="CM463" s="11">
        <f t="shared" si="41"/>
        <v>3139505.29</v>
      </c>
      <c r="CN463" s="85"/>
      <c r="CP463" s="103"/>
    </row>
    <row r="464" spans="1:94" s="93" customFormat="1" x14ac:dyDescent="0.7">
      <c r="A464" s="102" t="s">
        <v>1472</v>
      </c>
      <c r="B464" s="102" t="s">
        <v>2081</v>
      </c>
      <c r="C464" s="102" t="s">
        <v>726</v>
      </c>
      <c r="D464" s="11">
        <f t="shared" ref="D464:D470" si="42">D182</f>
        <v>388370.11</v>
      </c>
      <c r="E464" s="11">
        <f t="shared" ref="E464:BP467" si="43">E182</f>
        <v>4500</v>
      </c>
      <c r="F464" s="11">
        <f t="shared" si="43"/>
        <v>168595</v>
      </c>
      <c r="G464" s="11">
        <f t="shared" si="43"/>
        <v>95300</v>
      </c>
      <c r="H464" s="11">
        <f t="shared" si="43"/>
        <v>83407.199999999997</v>
      </c>
      <c r="I464" s="11">
        <f t="shared" si="43"/>
        <v>1973340.76</v>
      </c>
      <c r="J464" s="11">
        <f t="shared" si="43"/>
        <v>183320</v>
      </c>
      <c r="K464" s="11">
        <f t="shared" si="43"/>
        <v>356152.18</v>
      </c>
      <c r="L464" s="11">
        <f t="shared" si="43"/>
        <v>131761.60000000001</v>
      </c>
      <c r="M464" s="11">
        <f t="shared" si="43"/>
        <v>80275</v>
      </c>
      <c r="N464" s="11">
        <f t="shared" si="43"/>
        <v>685568.8</v>
      </c>
      <c r="O464" s="11">
        <f t="shared" si="43"/>
        <v>44072</v>
      </c>
      <c r="P464" s="11">
        <f t="shared" si="43"/>
        <v>1862599.87</v>
      </c>
      <c r="Q464" s="11">
        <f t="shared" si="43"/>
        <v>262653</v>
      </c>
      <c r="R464" s="11">
        <f t="shared" si="43"/>
        <v>61515.28</v>
      </c>
      <c r="S464" s="11">
        <f t="shared" si="43"/>
        <v>125181.12</v>
      </c>
      <c r="T464" s="11">
        <f t="shared" si="43"/>
        <v>264017</v>
      </c>
      <c r="U464" s="11">
        <f t="shared" si="43"/>
        <v>32349.85</v>
      </c>
      <c r="V464" s="11">
        <f t="shared" si="43"/>
        <v>2590</v>
      </c>
      <c r="W464" s="11">
        <f t="shared" si="43"/>
        <v>47270</v>
      </c>
      <c r="X464" s="11">
        <f t="shared" si="43"/>
        <v>1006021.22</v>
      </c>
      <c r="Y464" s="11">
        <f t="shared" si="43"/>
        <v>93520</v>
      </c>
      <c r="Z464" s="11">
        <f t="shared" si="43"/>
        <v>19105</v>
      </c>
      <c r="AA464" s="11">
        <f t="shared" si="43"/>
        <v>308428</v>
      </c>
      <c r="AB464" s="11">
        <f t="shared" si="43"/>
        <v>70242.850000000006</v>
      </c>
      <c r="AC464" s="11">
        <f t="shared" si="43"/>
        <v>104205</v>
      </c>
      <c r="AD464" s="11">
        <f t="shared" si="43"/>
        <v>21875</v>
      </c>
      <c r="AE464" s="11">
        <f t="shared" si="43"/>
        <v>408</v>
      </c>
      <c r="AF464" s="11">
        <f t="shared" si="43"/>
        <v>272150</v>
      </c>
      <c r="AG464" s="11">
        <f t="shared" si="43"/>
        <v>111019</v>
      </c>
      <c r="AH464" s="11">
        <f t="shared" si="43"/>
        <v>5120</v>
      </c>
      <c r="AI464" s="11">
        <f t="shared" si="43"/>
        <v>16887</v>
      </c>
      <c r="AJ464" s="11">
        <f t="shared" si="43"/>
        <v>124000</v>
      </c>
      <c r="AK464" s="11">
        <f t="shared" si="43"/>
        <v>25120</v>
      </c>
      <c r="AL464" s="11">
        <f t="shared" si="43"/>
        <v>2270528.67</v>
      </c>
      <c r="AM464" s="11">
        <f t="shared" si="43"/>
        <v>350417</v>
      </c>
      <c r="AN464" s="11">
        <f t="shared" si="43"/>
        <v>275885.2</v>
      </c>
      <c r="AO464" s="11">
        <f t="shared" si="43"/>
        <v>3929983.66</v>
      </c>
      <c r="AP464" s="11">
        <f t="shared" si="43"/>
        <v>350293.9</v>
      </c>
      <c r="AQ464" s="11">
        <f t="shared" si="43"/>
        <v>173963.3</v>
      </c>
      <c r="AR464" s="11">
        <f t="shared" si="43"/>
        <v>45415</v>
      </c>
      <c r="AS464" s="11">
        <f t="shared" si="43"/>
        <v>1702610.11</v>
      </c>
      <c r="AT464" s="11">
        <f t="shared" si="43"/>
        <v>392329</v>
      </c>
      <c r="AU464" s="11">
        <f t="shared" si="43"/>
        <v>2272221.4</v>
      </c>
      <c r="AV464" s="11">
        <f t="shared" si="43"/>
        <v>1046531.25</v>
      </c>
      <c r="AW464" s="11">
        <f t="shared" si="43"/>
        <v>145050</v>
      </c>
      <c r="AX464" s="11">
        <f t="shared" si="43"/>
        <v>120397.2</v>
      </c>
      <c r="AY464" s="11">
        <f t="shared" si="43"/>
        <v>97980</v>
      </c>
      <c r="AZ464" s="11">
        <f t="shared" si="43"/>
        <v>177742.25</v>
      </c>
      <c r="BA464" s="11">
        <f t="shared" si="43"/>
        <v>232744.6</v>
      </c>
      <c r="BB464" s="11">
        <f t="shared" si="43"/>
        <v>20388878.649999999</v>
      </c>
      <c r="BC464" s="11">
        <f t="shared" si="43"/>
        <v>80788</v>
      </c>
      <c r="BD464" s="11">
        <f t="shared" si="43"/>
        <v>3151354.84</v>
      </c>
      <c r="BE464" s="11">
        <f t="shared" si="43"/>
        <v>408291</v>
      </c>
      <c r="BF464" s="11">
        <f t="shared" si="43"/>
        <v>89530.85</v>
      </c>
      <c r="BG464" s="11">
        <f t="shared" si="43"/>
        <v>176877.5</v>
      </c>
      <c r="BH464" s="11">
        <f t="shared" si="43"/>
        <v>919750.62</v>
      </c>
      <c r="BI464" s="11">
        <f t="shared" si="43"/>
        <v>78025</v>
      </c>
      <c r="BJ464" s="11">
        <f t="shared" si="43"/>
        <v>78975</v>
      </c>
      <c r="BK464" s="11">
        <f t="shared" si="43"/>
        <v>124948.02</v>
      </c>
      <c r="BL464" s="11">
        <f t="shared" si="43"/>
        <v>260</v>
      </c>
      <c r="BM464" s="11">
        <f t="shared" si="43"/>
        <v>86197.35</v>
      </c>
      <c r="BN464" s="11">
        <f t="shared" si="43"/>
        <v>319299.48</v>
      </c>
      <c r="BO464" s="11">
        <f t="shared" si="43"/>
        <v>198633.2</v>
      </c>
      <c r="BP464" s="11">
        <f t="shared" si="43"/>
        <v>280333.40999999997</v>
      </c>
      <c r="BQ464" s="11">
        <f t="shared" ref="BQ464:CE464" si="44">BQ182</f>
        <v>154970</v>
      </c>
      <c r="BR464" s="11">
        <f t="shared" si="44"/>
        <v>129697.85</v>
      </c>
      <c r="BS464" s="11">
        <f t="shared" si="44"/>
        <v>1966093.21</v>
      </c>
      <c r="BT464" s="11">
        <f t="shared" si="44"/>
        <v>202325</v>
      </c>
      <c r="BU464" s="11">
        <f t="shared" si="44"/>
        <v>822780</v>
      </c>
      <c r="BV464" s="11">
        <f t="shared" si="44"/>
        <v>74853.84</v>
      </c>
      <c r="BW464" s="11">
        <f t="shared" si="44"/>
        <v>42046.7</v>
      </c>
      <c r="BX464" s="11">
        <f t="shared" si="44"/>
        <v>119396</v>
      </c>
      <c r="BY464" s="11">
        <f t="shared" si="44"/>
        <v>1743498.76</v>
      </c>
      <c r="BZ464" s="11">
        <f t="shared" si="44"/>
        <v>149600</v>
      </c>
      <c r="CA464" s="11">
        <f t="shared" si="44"/>
        <v>116210</v>
      </c>
      <c r="CB464" s="11">
        <f t="shared" si="44"/>
        <v>2161.1999999999998</v>
      </c>
      <c r="CC464" s="11">
        <f t="shared" si="44"/>
        <v>501000</v>
      </c>
      <c r="CD464" s="11">
        <f t="shared" si="44"/>
        <v>675560.75</v>
      </c>
      <c r="CE464" s="11">
        <f t="shared" si="44"/>
        <v>175109.25</v>
      </c>
      <c r="CF464" s="11">
        <f t="shared" si="41"/>
        <v>114060</v>
      </c>
      <c r="CG464" s="11">
        <f t="shared" si="41"/>
        <v>219600</v>
      </c>
      <c r="CH464" s="11">
        <f t="shared" si="41"/>
        <v>114229</v>
      </c>
      <c r="CI464" s="11">
        <f t="shared" si="41"/>
        <v>68576.45</v>
      </c>
      <c r="CJ464" s="11">
        <f t="shared" si="41"/>
        <v>326709.03999999998</v>
      </c>
      <c r="CK464" s="11">
        <f t="shared" si="41"/>
        <v>7071103.0099999998</v>
      </c>
      <c r="CL464" s="11">
        <f t="shared" si="41"/>
        <v>71780</v>
      </c>
      <c r="CM464" s="11">
        <f t="shared" si="41"/>
        <v>78200</v>
      </c>
      <c r="CN464" s="85"/>
      <c r="CP464" s="103"/>
    </row>
    <row r="465" spans="1:94" s="93" customFormat="1" x14ac:dyDescent="0.7">
      <c r="A465" s="102" t="s">
        <v>1472</v>
      </c>
      <c r="B465" s="102" t="s">
        <v>2082</v>
      </c>
      <c r="C465" s="102" t="s">
        <v>727</v>
      </c>
      <c r="D465" s="11">
        <f t="shared" si="42"/>
        <v>54743464.950000003</v>
      </c>
      <c r="E465" s="11">
        <f t="shared" si="43"/>
        <v>5213741</v>
      </c>
      <c r="F465" s="11">
        <f t="shared" si="43"/>
        <v>3702560.04</v>
      </c>
      <c r="G465" s="11">
        <f t="shared" si="43"/>
        <v>1632976.24</v>
      </c>
      <c r="H465" s="11">
        <f t="shared" si="43"/>
        <v>2496099.62</v>
      </c>
      <c r="I465" s="11">
        <f t="shared" si="43"/>
        <v>4032366.66</v>
      </c>
      <c r="J465" s="11">
        <f t="shared" si="43"/>
        <v>3091333.97</v>
      </c>
      <c r="K465" s="11">
        <f t="shared" si="43"/>
        <v>7461577.7400000002</v>
      </c>
      <c r="L465" s="11">
        <f t="shared" si="43"/>
        <v>1915150.79</v>
      </c>
      <c r="M465" s="11">
        <f t="shared" si="43"/>
        <v>2196747.5</v>
      </c>
      <c r="N465" s="11">
        <f t="shared" si="43"/>
        <v>15867065.43</v>
      </c>
      <c r="O465" s="11">
        <f t="shared" si="43"/>
        <v>782411.83</v>
      </c>
      <c r="P465" s="11">
        <f t="shared" si="43"/>
        <v>39231368.25</v>
      </c>
      <c r="Q465" s="11">
        <f t="shared" si="43"/>
        <v>6973724.5899999999</v>
      </c>
      <c r="R465" s="11">
        <f t="shared" si="43"/>
        <v>4117912.06</v>
      </c>
      <c r="S465" s="11">
        <f t="shared" si="43"/>
        <v>11146664.18</v>
      </c>
      <c r="T465" s="11">
        <f t="shared" si="43"/>
        <v>2801941.6</v>
      </c>
      <c r="U465" s="11">
        <f t="shared" si="43"/>
        <v>4529428.72</v>
      </c>
      <c r="V465" s="11">
        <f t="shared" si="43"/>
        <v>2603190.2599999998</v>
      </c>
      <c r="W465" s="11">
        <f t="shared" si="43"/>
        <v>1660789.83</v>
      </c>
      <c r="X465" s="11">
        <f t="shared" si="43"/>
        <v>123308504.31</v>
      </c>
      <c r="Y465" s="11">
        <f t="shared" si="43"/>
        <v>2834633.6</v>
      </c>
      <c r="Z465" s="11">
        <f t="shared" si="43"/>
        <v>5928269.3300000001</v>
      </c>
      <c r="AA465" s="11">
        <f t="shared" si="43"/>
        <v>4652320.33</v>
      </c>
      <c r="AB465" s="11">
        <f t="shared" si="43"/>
        <v>1107306.56</v>
      </c>
      <c r="AC465" s="11">
        <f t="shared" si="43"/>
        <v>1550546.63</v>
      </c>
      <c r="AD465" s="11">
        <f t="shared" si="43"/>
        <v>4776455.54</v>
      </c>
      <c r="AE465" s="11">
        <f t="shared" si="43"/>
        <v>10894684.16</v>
      </c>
      <c r="AF465" s="11">
        <f t="shared" si="43"/>
        <v>3762856.5</v>
      </c>
      <c r="AG465" s="11">
        <f t="shared" si="43"/>
        <v>2448504.39</v>
      </c>
      <c r="AH465" s="11">
        <f t="shared" si="43"/>
        <v>4542689.1900000004</v>
      </c>
      <c r="AI465" s="11">
        <f t="shared" si="43"/>
        <v>7868408.5599999996</v>
      </c>
      <c r="AJ465" s="11">
        <f t="shared" si="43"/>
        <v>2805409.17</v>
      </c>
      <c r="AK465" s="11">
        <f t="shared" si="43"/>
        <v>1676872.7</v>
      </c>
      <c r="AL465" s="11">
        <f t="shared" si="43"/>
        <v>203381490.13999999</v>
      </c>
      <c r="AM465" s="11">
        <f t="shared" si="43"/>
        <v>5307029.09</v>
      </c>
      <c r="AN465" s="11">
        <f t="shared" si="43"/>
        <v>2066764.35</v>
      </c>
      <c r="AO465" s="11">
        <f t="shared" si="43"/>
        <v>4864459.71</v>
      </c>
      <c r="AP465" s="11">
        <f t="shared" si="43"/>
        <v>5226551.62</v>
      </c>
      <c r="AQ465" s="11">
        <f t="shared" si="43"/>
        <v>3191751.71</v>
      </c>
      <c r="AR465" s="11">
        <f t="shared" si="43"/>
        <v>740163.55</v>
      </c>
      <c r="AS465" s="11">
        <f t="shared" si="43"/>
        <v>46742650</v>
      </c>
      <c r="AT465" s="11">
        <f t="shared" si="43"/>
        <v>1524853.31</v>
      </c>
      <c r="AU465" s="11">
        <f t="shared" si="43"/>
        <v>5318013.58</v>
      </c>
      <c r="AV465" s="11">
        <f t="shared" si="43"/>
        <v>8921979.4600000009</v>
      </c>
      <c r="AW465" s="11">
        <f t="shared" si="43"/>
        <v>2935946.84</v>
      </c>
      <c r="AX465" s="11">
        <f t="shared" si="43"/>
        <v>1513742.89</v>
      </c>
      <c r="AY465" s="11">
        <f t="shared" si="43"/>
        <v>3143040.11</v>
      </c>
      <c r="AZ465" s="11">
        <f t="shared" si="43"/>
        <v>3063093.27</v>
      </c>
      <c r="BA465" s="11">
        <f t="shared" si="43"/>
        <v>3366427.59</v>
      </c>
      <c r="BB465" s="11">
        <f t="shared" si="43"/>
        <v>7502359.8899999997</v>
      </c>
      <c r="BC465" s="11">
        <f t="shared" si="43"/>
        <v>3241152.78</v>
      </c>
      <c r="BD465" s="11">
        <f t="shared" si="43"/>
        <v>74042170.930000007</v>
      </c>
      <c r="BE465" s="11">
        <f t="shared" si="43"/>
        <v>11224214.699999999</v>
      </c>
      <c r="BF465" s="11">
        <f t="shared" si="43"/>
        <v>2105075.2400000002</v>
      </c>
      <c r="BG465" s="11">
        <f t="shared" si="43"/>
        <v>2555647.86</v>
      </c>
      <c r="BH465" s="11">
        <f t="shared" si="43"/>
        <v>62142990.310000002</v>
      </c>
      <c r="BI465" s="11">
        <f t="shared" si="43"/>
        <v>1593687.06</v>
      </c>
      <c r="BJ465" s="11">
        <f t="shared" si="43"/>
        <v>1682036.67</v>
      </c>
      <c r="BK465" s="11">
        <f t="shared" si="43"/>
        <v>1697979.38</v>
      </c>
      <c r="BL465" s="11">
        <f t="shared" si="43"/>
        <v>3328385.3</v>
      </c>
      <c r="BM465" s="11">
        <f t="shared" si="43"/>
        <v>67359706.620000005</v>
      </c>
      <c r="BN465" s="11">
        <f t="shared" si="43"/>
        <v>8116273.2000000002</v>
      </c>
      <c r="BO465" s="11">
        <f t="shared" si="43"/>
        <v>4138835.55</v>
      </c>
      <c r="BP465" s="11">
        <f t="shared" si="43"/>
        <v>12184575.609999999</v>
      </c>
      <c r="BQ465" s="11">
        <f t="shared" ref="BQ465:CE465" si="45">BQ183</f>
        <v>6189231.3099999996</v>
      </c>
      <c r="BR465" s="11">
        <f t="shared" si="45"/>
        <v>2058105.33</v>
      </c>
      <c r="BS465" s="11">
        <f t="shared" si="45"/>
        <v>467310378.60000002</v>
      </c>
      <c r="BT465" s="11">
        <f t="shared" si="45"/>
        <v>6634264.6500000004</v>
      </c>
      <c r="BU465" s="11">
        <f t="shared" si="45"/>
        <v>4830406.28</v>
      </c>
      <c r="BV465" s="11">
        <f t="shared" si="45"/>
        <v>41697953.159999996</v>
      </c>
      <c r="BW465" s="11">
        <f t="shared" si="45"/>
        <v>859192.47</v>
      </c>
      <c r="BX465" s="11">
        <f t="shared" si="45"/>
        <v>4546992.67</v>
      </c>
      <c r="BY465" s="11">
        <f t="shared" si="45"/>
        <v>12578867.189999999</v>
      </c>
      <c r="BZ465" s="11">
        <f t="shared" si="45"/>
        <v>2576434.59</v>
      </c>
      <c r="CA465" s="11">
        <f t="shared" si="45"/>
        <v>3550579.25</v>
      </c>
      <c r="CB465" s="11">
        <f t="shared" si="45"/>
        <v>4021394.41</v>
      </c>
      <c r="CC465" s="11">
        <f t="shared" si="45"/>
        <v>4484229.16</v>
      </c>
      <c r="CD465" s="11">
        <f t="shared" si="45"/>
        <v>15092258.52</v>
      </c>
      <c r="CE465" s="11">
        <f t="shared" si="45"/>
        <v>4806916.05</v>
      </c>
      <c r="CF465" s="11">
        <f t="shared" si="41"/>
        <v>11741583.9</v>
      </c>
      <c r="CG465" s="11">
        <f t="shared" si="41"/>
        <v>2593421.94</v>
      </c>
      <c r="CH465" s="11">
        <f t="shared" si="41"/>
        <v>1681944.92</v>
      </c>
      <c r="CI465" s="11">
        <f t="shared" si="41"/>
        <v>1538237.13</v>
      </c>
      <c r="CJ465" s="11">
        <f t="shared" si="41"/>
        <v>3116264.7</v>
      </c>
      <c r="CK465" s="11">
        <f t="shared" si="41"/>
        <v>13456418.369999999</v>
      </c>
      <c r="CL465" s="11">
        <f t="shared" si="41"/>
        <v>3825367.16</v>
      </c>
      <c r="CM465" s="11">
        <f t="shared" si="41"/>
        <v>2833443.7</v>
      </c>
      <c r="CN465" s="85"/>
      <c r="CP465" s="103"/>
    </row>
    <row r="466" spans="1:94" s="93" customFormat="1" x14ac:dyDescent="0.7">
      <c r="A466" s="102" t="s">
        <v>1472</v>
      </c>
      <c r="B466" s="102" t="s">
        <v>2083</v>
      </c>
      <c r="C466" s="102" t="s">
        <v>728</v>
      </c>
      <c r="D466" s="11">
        <f>D184</f>
        <v>41026791.909999996</v>
      </c>
      <c r="E466" s="11">
        <f t="shared" si="43"/>
        <v>2810589.7</v>
      </c>
      <c r="F466" s="11">
        <f t="shared" si="43"/>
        <v>6764666</v>
      </c>
      <c r="G466" s="11">
        <f t="shared" si="43"/>
        <v>6536479</v>
      </c>
      <c r="H466" s="11">
        <f t="shared" si="43"/>
        <v>2652641</v>
      </c>
      <c r="I466" s="11">
        <f t="shared" si="43"/>
        <v>6158158.5</v>
      </c>
      <c r="J466" s="11">
        <f t="shared" si="43"/>
        <v>5291399.5</v>
      </c>
      <c r="K466" s="11">
        <f t="shared" si="43"/>
        <v>5677513.0499999998</v>
      </c>
      <c r="L466" s="11">
        <f t="shared" si="43"/>
        <v>6178422.7000000002</v>
      </c>
      <c r="M466" s="11">
        <f t="shared" si="43"/>
        <v>7269329.2999999998</v>
      </c>
      <c r="N466" s="11">
        <f t="shared" si="43"/>
        <v>13575723</v>
      </c>
      <c r="O466" s="11">
        <f t="shared" si="43"/>
        <v>2213540.9</v>
      </c>
      <c r="P466" s="11">
        <f t="shared" si="43"/>
        <v>70778142.510000005</v>
      </c>
      <c r="Q466" s="11">
        <f t="shared" si="43"/>
        <v>4844503.25</v>
      </c>
      <c r="R466" s="11">
        <f t="shared" si="43"/>
        <v>6076949.7999999998</v>
      </c>
      <c r="S466" s="11">
        <f t="shared" si="43"/>
        <v>6139797.2000000002</v>
      </c>
      <c r="T466" s="11">
        <f t="shared" si="43"/>
        <v>4351337.6399999997</v>
      </c>
      <c r="U466" s="11">
        <f t="shared" si="43"/>
        <v>2706394.7</v>
      </c>
      <c r="V466" s="11">
        <f t="shared" si="43"/>
        <v>4346914</v>
      </c>
      <c r="W466" s="11">
        <f t="shared" si="43"/>
        <v>1606222</v>
      </c>
      <c r="X466" s="11">
        <f t="shared" si="43"/>
        <v>28593282.960000001</v>
      </c>
      <c r="Y466" s="11">
        <f t="shared" si="43"/>
        <v>3451078.1</v>
      </c>
      <c r="Z466" s="11">
        <f t="shared" si="43"/>
        <v>7535193.0800000001</v>
      </c>
      <c r="AA466" s="11">
        <f t="shared" si="43"/>
        <v>6222119.2000000002</v>
      </c>
      <c r="AB466" s="11">
        <f t="shared" si="43"/>
        <v>3731190.8</v>
      </c>
      <c r="AC466" s="11">
        <f t="shared" si="43"/>
        <v>2698641.7</v>
      </c>
      <c r="AD466" s="11">
        <f t="shared" si="43"/>
        <v>5956883.5</v>
      </c>
      <c r="AE466" s="11">
        <f t="shared" si="43"/>
        <v>18464496.25</v>
      </c>
      <c r="AF466" s="11">
        <f t="shared" si="43"/>
        <v>2042916</v>
      </c>
      <c r="AG466" s="11">
        <f t="shared" si="43"/>
        <v>3968445.58</v>
      </c>
      <c r="AH466" s="11">
        <f t="shared" si="43"/>
        <v>8011573</v>
      </c>
      <c r="AI466" s="11">
        <f t="shared" si="43"/>
        <v>3354263</v>
      </c>
      <c r="AJ466" s="11">
        <f t="shared" si="43"/>
        <v>3858180.67</v>
      </c>
      <c r="AK466" s="11">
        <f t="shared" si="43"/>
        <v>2248033.9</v>
      </c>
      <c r="AL466" s="11">
        <f t="shared" si="43"/>
        <v>66933134.109999999</v>
      </c>
      <c r="AM466" s="11">
        <f t="shared" si="43"/>
        <v>4679366.0999999996</v>
      </c>
      <c r="AN466" s="11">
        <f t="shared" si="43"/>
        <v>2289750.5</v>
      </c>
      <c r="AO466" s="11">
        <f t="shared" si="43"/>
        <v>6404046.75</v>
      </c>
      <c r="AP466" s="11">
        <f t="shared" si="43"/>
        <v>8207375.5099999998</v>
      </c>
      <c r="AQ466" s="11">
        <f t="shared" si="43"/>
        <v>4561087.5199999996</v>
      </c>
      <c r="AR466" s="11">
        <f t="shared" si="43"/>
        <v>1486381.9</v>
      </c>
      <c r="AS466" s="11">
        <f t="shared" si="43"/>
        <v>46782719.07</v>
      </c>
      <c r="AT466" s="11">
        <f t="shared" si="43"/>
        <v>4534017.75</v>
      </c>
      <c r="AU466" s="11">
        <f t="shared" si="43"/>
        <v>6494585</v>
      </c>
      <c r="AV466" s="11">
        <f t="shared" si="43"/>
        <v>6761587.5</v>
      </c>
      <c r="AW466" s="11">
        <f t="shared" si="43"/>
        <v>4274588</v>
      </c>
      <c r="AX466" s="11">
        <f t="shared" si="43"/>
        <v>3420084</v>
      </c>
      <c r="AY466" s="11">
        <f t="shared" si="43"/>
        <v>5056384.75</v>
      </c>
      <c r="AZ466" s="11">
        <f t="shared" si="43"/>
        <v>5046943.1500000004</v>
      </c>
      <c r="BA466" s="11">
        <f t="shared" si="43"/>
        <v>3741957.4</v>
      </c>
      <c r="BB466" s="11">
        <f t="shared" si="43"/>
        <v>43665035.729999997</v>
      </c>
      <c r="BC466" s="11">
        <f t="shared" si="43"/>
        <v>4001114.26</v>
      </c>
      <c r="BD466" s="11">
        <f t="shared" si="43"/>
        <v>100357408.40000001</v>
      </c>
      <c r="BE466" s="11">
        <f t="shared" si="43"/>
        <v>8740563.9000000004</v>
      </c>
      <c r="BF466" s="11">
        <f t="shared" si="43"/>
        <v>3367798.25</v>
      </c>
      <c r="BG466" s="11">
        <f t="shared" si="43"/>
        <v>4189524.4</v>
      </c>
      <c r="BH466" s="11">
        <f t="shared" si="43"/>
        <v>19563393.300000001</v>
      </c>
      <c r="BI466" s="11">
        <f t="shared" si="43"/>
        <v>3109002.91</v>
      </c>
      <c r="BJ466" s="11">
        <f t="shared" si="43"/>
        <v>1672836.49</v>
      </c>
      <c r="BK466" s="11">
        <f t="shared" si="43"/>
        <v>3227800.4</v>
      </c>
      <c r="BL466" s="11">
        <f t="shared" si="43"/>
        <v>3733871.15</v>
      </c>
      <c r="BM466" s="11">
        <f t="shared" si="43"/>
        <v>52340500.310000002</v>
      </c>
      <c r="BN466" s="11">
        <f t="shared" si="43"/>
        <v>15791756.02</v>
      </c>
      <c r="BO466" s="11">
        <f t="shared" si="43"/>
        <v>4861819.12</v>
      </c>
      <c r="BP466" s="11">
        <f t="shared" si="43"/>
        <v>6202051</v>
      </c>
      <c r="BQ466" s="11">
        <f t="shared" ref="BQ466:CE466" si="46">BQ184</f>
        <v>4354979.5</v>
      </c>
      <c r="BR466" s="11">
        <f t="shared" si="46"/>
        <v>7823205.1799999997</v>
      </c>
      <c r="BS466" s="11">
        <f t="shared" si="46"/>
        <v>115916617.95999999</v>
      </c>
      <c r="BT466" s="11">
        <f t="shared" si="46"/>
        <v>7463108</v>
      </c>
      <c r="BU466" s="11">
        <f t="shared" si="46"/>
        <v>5740780</v>
      </c>
      <c r="BV466" s="11">
        <f t="shared" si="46"/>
        <v>50603936.32</v>
      </c>
      <c r="BW466" s="11">
        <f t="shared" si="46"/>
        <v>233008.4</v>
      </c>
      <c r="BX466" s="11">
        <f t="shared" si="46"/>
        <v>5018538.1399999997</v>
      </c>
      <c r="BY466" s="11">
        <f t="shared" si="46"/>
        <v>14719881.140000001</v>
      </c>
      <c r="BZ466" s="11">
        <f t="shared" si="46"/>
        <v>5096990.2</v>
      </c>
      <c r="CA466" s="11">
        <f t="shared" si="46"/>
        <v>5645824</v>
      </c>
      <c r="CB466" s="11">
        <f t="shared" si="46"/>
        <v>6772692.5</v>
      </c>
      <c r="CC466" s="11">
        <f t="shared" si="46"/>
        <v>10308239</v>
      </c>
      <c r="CD466" s="11">
        <f t="shared" si="46"/>
        <v>15924129</v>
      </c>
      <c r="CE466" s="11">
        <f t="shared" si="46"/>
        <v>5076323.74</v>
      </c>
      <c r="CF466" s="11">
        <f t="shared" si="41"/>
        <v>5575156.2800000003</v>
      </c>
      <c r="CG466" s="11">
        <f t="shared" si="41"/>
        <v>2054870.1</v>
      </c>
      <c r="CH466" s="11">
        <f t="shared" si="41"/>
        <v>3497708.98</v>
      </c>
      <c r="CI466" s="11">
        <f t="shared" si="41"/>
        <v>3713942.3</v>
      </c>
      <c r="CJ466" s="11">
        <f t="shared" si="41"/>
        <v>3380244.34</v>
      </c>
      <c r="CK466" s="11">
        <f t="shared" si="41"/>
        <v>20642682.329999998</v>
      </c>
      <c r="CL466" s="11">
        <f t="shared" si="41"/>
        <v>2189505.2999999998</v>
      </c>
      <c r="CM466" s="11">
        <f t="shared" si="41"/>
        <v>2869784.72</v>
      </c>
      <c r="CN466" s="85"/>
      <c r="CP466" s="103"/>
    </row>
    <row r="467" spans="1:94" s="93" customFormat="1" x14ac:dyDescent="0.7">
      <c r="A467" s="102" t="s">
        <v>1472</v>
      </c>
      <c r="B467" s="102" t="s">
        <v>2084</v>
      </c>
      <c r="C467" s="102" t="s">
        <v>729</v>
      </c>
      <c r="D467" s="11">
        <f t="shared" si="42"/>
        <v>10186518.35</v>
      </c>
      <c r="E467" s="11">
        <f t="shared" si="43"/>
        <v>754502.78</v>
      </c>
      <c r="F467" s="11">
        <f t="shared" si="43"/>
        <v>1187165</v>
      </c>
      <c r="G467" s="11">
        <f t="shared" si="43"/>
        <v>639652</v>
      </c>
      <c r="H467" s="11">
        <f t="shared" si="43"/>
        <v>388494</v>
      </c>
      <c r="I467" s="11">
        <f t="shared" si="43"/>
        <v>431445</v>
      </c>
      <c r="J467" s="11">
        <f t="shared" si="43"/>
        <v>2448485</v>
      </c>
      <c r="K467" s="11">
        <f t="shared" si="43"/>
        <v>786640</v>
      </c>
      <c r="L467" s="11">
        <f t="shared" si="43"/>
        <v>1142762</v>
      </c>
      <c r="M467" s="11">
        <f t="shared" si="43"/>
        <v>1222240</v>
      </c>
      <c r="N467" s="11">
        <f t="shared" si="43"/>
        <v>2911082.91</v>
      </c>
      <c r="O467" s="11">
        <f t="shared" si="43"/>
        <v>238800</v>
      </c>
      <c r="P467" s="11">
        <f t="shared" si="43"/>
        <v>5442733.5999999996</v>
      </c>
      <c r="Q467" s="11">
        <f t="shared" si="43"/>
        <v>1144505</v>
      </c>
      <c r="R467" s="11">
        <f t="shared" si="43"/>
        <v>1685805</v>
      </c>
      <c r="S467" s="11">
        <f t="shared" si="43"/>
        <v>2526710</v>
      </c>
      <c r="T467" s="11">
        <f t="shared" si="43"/>
        <v>1284666.1499999999</v>
      </c>
      <c r="U467" s="11">
        <f t="shared" si="43"/>
        <v>901076.42</v>
      </c>
      <c r="V467" s="11">
        <f t="shared" si="43"/>
        <v>1128234.03</v>
      </c>
      <c r="W467" s="11">
        <f t="shared" si="43"/>
        <v>950120</v>
      </c>
      <c r="X467" s="11">
        <f t="shared" si="43"/>
        <v>10055090.83</v>
      </c>
      <c r="Y467" s="11">
        <f t="shared" si="43"/>
        <v>1156302</v>
      </c>
      <c r="Z467" s="11">
        <f t="shared" si="43"/>
        <v>2132164</v>
      </c>
      <c r="AA467" s="11">
        <f t="shared" si="43"/>
        <v>1367940</v>
      </c>
      <c r="AB467" s="11">
        <f t="shared" si="43"/>
        <v>379682</v>
      </c>
      <c r="AC467" s="11">
        <f t="shared" si="43"/>
        <v>693360</v>
      </c>
      <c r="AD467" s="11">
        <f t="shared" si="43"/>
        <v>866470</v>
      </c>
      <c r="AE467" s="11">
        <f t="shared" si="43"/>
        <v>2445642.7400000002</v>
      </c>
      <c r="AF467" s="11">
        <f t="shared" si="43"/>
        <v>1153725</v>
      </c>
      <c r="AG467" s="11">
        <f t="shared" si="43"/>
        <v>1120835</v>
      </c>
      <c r="AH467" s="11">
        <f t="shared" si="43"/>
        <v>1313783.96</v>
      </c>
      <c r="AI467" s="11">
        <f t="shared" si="43"/>
        <v>1066897.25</v>
      </c>
      <c r="AJ467" s="11">
        <f t="shared" si="43"/>
        <v>1022570</v>
      </c>
      <c r="AK467" s="11">
        <f t="shared" si="43"/>
        <v>436489.2</v>
      </c>
      <c r="AL467" s="11">
        <f t="shared" si="43"/>
        <v>27035590.100000001</v>
      </c>
      <c r="AM467" s="11">
        <f t="shared" si="43"/>
        <v>411180</v>
      </c>
      <c r="AN467" s="11">
        <f t="shared" si="43"/>
        <v>451068</v>
      </c>
      <c r="AO467" s="11">
        <f t="shared" si="43"/>
        <v>1983240</v>
      </c>
      <c r="AP467" s="11">
        <f t="shared" si="43"/>
        <v>1538180</v>
      </c>
      <c r="AQ467" s="11">
        <f t="shared" si="43"/>
        <v>896490</v>
      </c>
      <c r="AR467" s="11">
        <f t="shared" si="43"/>
        <v>175941.47</v>
      </c>
      <c r="AS467" s="11">
        <f t="shared" si="43"/>
        <v>3899486.21</v>
      </c>
      <c r="AT467" s="11">
        <f t="shared" si="43"/>
        <v>822989.67</v>
      </c>
      <c r="AU467" s="11">
        <f t="shared" si="43"/>
        <v>1952940</v>
      </c>
      <c r="AV467" s="11">
        <f t="shared" si="43"/>
        <v>2426760</v>
      </c>
      <c r="AW467" s="11">
        <f t="shared" si="43"/>
        <v>443800</v>
      </c>
      <c r="AX467" s="11">
        <f t="shared" si="43"/>
        <v>1364405</v>
      </c>
      <c r="AY467" s="11">
        <f t="shared" si="43"/>
        <v>792082.9</v>
      </c>
      <c r="AZ467" s="11">
        <f t="shared" si="43"/>
        <v>555380</v>
      </c>
      <c r="BA467" s="11">
        <f t="shared" si="43"/>
        <v>789539</v>
      </c>
      <c r="BB467" s="11">
        <f t="shared" si="43"/>
        <v>3086912.2</v>
      </c>
      <c r="BC467" s="11">
        <f t="shared" si="43"/>
        <v>734798</v>
      </c>
      <c r="BD467" s="11">
        <f t="shared" si="43"/>
        <v>6778478.0999999996</v>
      </c>
      <c r="BE467" s="11">
        <f t="shared" si="43"/>
        <v>0</v>
      </c>
      <c r="BF467" s="11">
        <f t="shared" si="43"/>
        <v>8060</v>
      </c>
      <c r="BG467" s="11">
        <f t="shared" si="43"/>
        <v>1159020</v>
      </c>
      <c r="BH467" s="11">
        <f t="shared" si="43"/>
        <v>4516227.3099999996</v>
      </c>
      <c r="BI467" s="11">
        <f t="shared" si="43"/>
        <v>521941.75</v>
      </c>
      <c r="BJ467" s="11">
        <f t="shared" si="43"/>
        <v>18375</v>
      </c>
      <c r="BK467" s="11">
        <f t="shared" si="43"/>
        <v>46020</v>
      </c>
      <c r="BL467" s="11">
        <f t="shared" si="43"/>
        <v>17040</v>
      </c>
      <c r="BM467" s="11">
        <f t="shared" si="43"/>
        <v>5448908.2999999998</v>
      </c>
      <c r="BN467" s="11">
        <f t="shared" si="43"/>
        <v>1849983.4</v>
      </c>
      <c r="BO467" s="11">
        <f t="shared" si="43"/>
        <v>1192609</v>
      </c>
      <c r="BP467" s="11">
        <f t="shared" ref="BP467:CM470" si="47">BP185</f>
        <v>1933124.45</v>
      </c>
      <c r="BQ467" s="11">
        <f t="shared" si="47"/>
        <v>2233903</v>
      </c>
      <c r="BR467" s="11">
        <f t="shared" si="47"/>
        <v>970119</v>
      </c>
      <c r="BS467" s="11">
        <f t="shared" si="47"/>
        <v>47917742.079999998</v>
      </c>
      <c r="BT467" s="11">
        <f t="shared" si="47"/>
        <v>12996</v>
      </c>
      <c r="BU467" s="11">
        <f t="shared" si="47"/>
        <v>1671420</v>
      </c>
      <c r="BV467" s="11">
        <f t="shared" si="47"/>
        <v>4440783.93</v>
      </c>
      <c r="BW467" s="11">
        <f t="shared" si="47"/>
        <v>0</v>
      </c>
      <c r="BX467" s="11">
        <f t="shared" si="47"/>
        <v>1134553</v>
      </c>
      <c r="BY467" s="11">
        <f t="shared" si="47"/>
        <v>3744814</v>
      </c>
      <c r="BZ467" s="11">
        <f t="shared" si="47"/>
        <v>682488</v>
      </c>
      <c r="CA467" s="11">
        <f t="shared" si="47"/>
        <v>592550</v>
      </c>
      <c r="CB467" s="11">
        <f t="shared" si="47"/>
        <v>725093</v>
      </c>
      <c r="CC467" s="11">
        <f t="shared" si="47"/>
        <v>1586950</v>
      </c>
      <c r="CD467" s="11">
        <f t="shared" si="47"/>
        <v>1421953</v>
      </c>
      <c r="CE467" s="11">
        <f t="shared" si="47"/>
        <v>1362417</v>
      </c>
      <c r="CF467" s="11">
        <f t="shared" si="47"/>
        <v>1555101.8</v>
      </c>
      <c r="CG467" s="11">
        <f t="shared" si="47"/>
        <v>433135.8</v>
      </c>
      <c r="CH467" s="11">
        <f t="shared" si="47"/>
        <v>410200</v>
      </c>
      <c r="CI467" s="11">
        <f t="shared" si="47"/>
        <v>580861</v>
      </c>
      <c r="CJ467" s="11">
        <f t="shared" si="47"/>
        <v>1074850</v>
      </c>
      <c r="CK467" s="11">
        <f t="shared" si="47"/>
        <v>3583508.52</v>
      </c>
      <c r="CL467" s="11">
        <f t="shared" si="47"/>
        <v>65036</v>
      </c>
      <c r="CM467" s="11">
        <f t="shared" si="47"/>
        <v>1205</v>
      </c>
      <c r="CN467" s="85"/>
      <c r="CP467" s="103"/>
    </row>
    <row r="468" spans="1:94" s="93" customFormat="1" x14ac:dyDescent="0.7">
      <c r="A468" s="102" t="s">
        <v>1472</v>
      </c>
      <c r="B468" s="111" t="s">
        <v>2085</v>
      </c>
      <c r="C468" s="102" t="s">
        <v>730</v>
      </c>
      <c r="D468" s="11">
        <f t="shared" si="42"/>
        <v>933640</v>
      </c>
      <c r="E468" s="11">
        <f t="shared" ref="E468:BP470" si="48">E186</f>
        <v>67397</v>
      </c>
      <c r="F468" s="11">
        <f t="shared" si="48"/>
        <v>60800</v>
      </c>
      <c r="G468" s="11">
        <f t="shared" si="48"/>
        <v>0</v>
      </c>
      <c r="H468" s="11">
        <f t="shared" si="48"/>
        <v>0</v>
      </c>
      <c r="I468" s="11">
        <f t="shared" si="48"/>
        <v>0</v>
      </c>
      <c r="J468" s="11">
        <f t="shared" si="48"/>
        <v>51000</v>
      </c>
      <c r="K468" s="11">
        <f t="shared" si="48"/>
        <v>0</v>
      </c>
      <c r="L468" s="11">
        <f t="shared" si="48"/>
        <v>39600</v>
      </c>
      <c r="M468" s="11">
        <f t="shared" si="48"/>
        <v>0</v>
      </c>
      <c r="N468" s="11">
        <f t="shared" si="48"/>
        <v>509640</v>
      </c>
      <c r="O468" s="11">
        <f t="shared" si="48"/>
        <v>163650</v>
      </c>
      <c r="P468" s="11">
        <f t="shared" si="48"/>
        <v>0</v>
      </c>
      <c r="Q468" s="11">
        <f t="shared" si="48"/>
        <v>108900</v>
      </c>
      <c r="R468" s="11">
        <f t="shared" si="48"/>
        <v>0</v>
      </c>
      <c r="S468" s="11">
        <f t="shared" si="48"/>
        <v>1076460</v>
      </c>
      <c r="T468" s="11">
        <f t="shared" si="48"/>
        <v>385831.9</v>
      </c>
      <c r="U468" s="11">
        <f t="shared" si="48"/>
        <v>128850</v>
      </c>
      <c r="V468" s="11">
        <f t="shared" si="48"/>
        <v>241181</v>
      </c>
      <c r="W468" s="11">
        <f t="shared" si="48"/>
        <v>120100</v>
      </c>
      <c r="X468" s="11">
        <f t="shared" si="48"/>
        <v>2419202</v>
      </c>
      <c r="Y468" s="11">
        <f t="shared" si="48"/>
        <v>155750</v>
      </c>
      <c r="Z468" s="11">
        <f t="shared" si="48"/>
        <v>189000</v>
      </c>
      <c r="AA468" s="11">
        <f t="shared" si="48"/>
        <v>74950</v>
      </c>
      <c r="AB468" s="11">
        <f t="shared" si="48"/>
        <v>132076.20000000001</v>
      </c>
      <c r="AC468" s="11">
        <f t="shared" si="48"/>
        <v>12320</v>
      </c>
      <c r="AD468" s="11">
        <f t="shared" si="48"/>
        <v>79600</v>
      </c>
      <c r="AE468" s="11">
        <f t="shared" si="48"/>
        <v>1250135</v>
      </c>
      <c r="AF468" s="11">
        <f t="shared" si="48"/>
        <v>185265</v>
      </c>
      <c r="AG468" s="11">
        <f t="shared" si="48"/>
        <v>143050</v>
      </c>
      <c r="AH468" s="11">
        <f t="shared" si="48"/>
        <v>540500</v>
      </c>
      <c r="AI468" s="11">
        <f t="shared" si="48"/>
        <v>0</v>
      </c>
      <c r="AJ468" s="11">
        <f t="shared" si="48"/>
        <v>340490</v>
      </c>
      <c r="AK468" s="11">
        <f t="shared" si="48"/>
        <v>262059</v>
      </c>
      <c r="AL468" s="11">
        <f t="shared" si="48"/>
        <v>4872960</v>
      </c>
      <c r="AM468" s="11">
        <f t="shared" si="48"/>
        <v>99350</v>
      </c>
      <c r="AN468" s="11">
        <f t="shared" si="48"/>
        <v>2775</v>
      </c>
      <c r="AO468" s="11">
        <f t="shared" si="48"/>
        <v>0</v>
      </c>
      <c r="AP468" s="11">
        <f t="shared" si="48"/>
        <v>606416</v>
      </c>
      <c r="AQ468" s="11">
        <f t="shared" si="48"/>
        <v>205140</v>
      </c>
      <c r="AR468" s="11">
        <f t="shared" si="48"/>
        <v>5900</v>
      </c>
      <c r="AS468" s="11">
        <f t="shared" si="48"/>
        <v>887137.5</v>
      </c>
      <c r="AT468" s="11">
        <f t="shared" si="48"/>
        <v>543820</v>
      </c>
      <c r="AU468" s="11">
        <f t="shared" si="48"/>
        <v>8140</v>
      </c>
      <c r="AV468" s="11">
        <f t="shared" si="48"/>
        <v>2142520</v>
      </c>
      <c r="AW468" s="11">
        <f t="shared" si="48"/>
        <v>415300</v>
      </c>
      <c r="AX468" s="11">
        <f t="shared" si="48"/>
        <v>2400</v>
      </c>
      <c r="AY468" s="11">
        <f t="shared" si="48"/>
        <v>267800</v>
      </c>
      <c r="AZ468" s="11">
        <f t="shared" si="48"/>
        <v>581850</v>
      </c>
      <c r="BA468" s="11">
        <f t="shared" si="48"/>
        <v>89320</v>
      </c>
      <c r="BB468" s="11">
        <f t="shared" si="48"/>
        <v>630000</v>
      </c>
      <c r="BC468" s="11">
        <f t="shared" si="48"/>
        <v>174076</v>
      </c>
      <c r="BD468" s="11">
        <f t="shared" si="48"/>
        <v>1300300</v>
      </c>
      <c r="BE468" s="11">
        <f t="shared" si="48"/>
        <v>12000</v>
      </c>
      <c r="BF468" s="11">
        <f t="shared" si="48"/>
        <v>138040</v>
      </c>
      <c r="BG468" s="11">
        <f t="shared" si="48"/>
        <v>0</v>
      </c>
      <c r="BH468" s="11">
        <f t="shared" si="48"/>
        <v>21630</v>
      </c>
      <c r="BI468" s="11">
        <f t="shared" si="48"/>
        <v>0</v>
      </c>
      <c r="BJ468" s="11">
        <f t="shared" si="48"/>
        <v>0</v>
      </c>
      <c r="BK468" s="11">
        <f t="shared" si="48"/>
        <v>51500</v>
      </c>
      <c r="BL468" s="11">
        <f t="shared" si="48"/>
        <v>0</v>
      </c>
      <c r="BM468" s="11">
        <f t="shared" si="48"/>
        <v>4235565</v>
      </c>
      <c r="BN468" s="11">
        <f t="shared" si="48"/>
        <v>162490</v>
      </c>
      <c r="BO468" s="11">
        <f t="shared" si="48"/>
        <v>24950</v>
      </c>
      <c r="BP468" s="11">
        <f t="shared" si="48"/>
        <v>638080</v>
      </c>
      <c r="BQ468" s="11">
        <f t="shared" si="47"/>
        <v>140220</v>
      </c>
      <c r="BR468" s="11">
        <f t="shared" si="47"/>
        <v>111755</v>
      </c>
      <c r="BS468" s="11">
        <f t="shared" si="47"/>
        <v>3578399</v>
      </c>
      <c r="BT468" s="11">
        <f t="shared" si="47"/>
        <v>135000</v>
      </c>
      <c r="BU468" s="11">
        <f t="shared" si="47"/>
        <v>187200</v>
      </c>
      <c r="BV468" s="11">
        <f t="shared" si="47"/>
        <v>1151900</v>
      </c>
      <c r="BW468" s="11">
        <f t="shared" si="47"/>
        <v>0</v>
      </c>
      <c r="BX468" s="11">
        <f t="shared" si="47"/>
        <v>225660</v>
      </c>
      <c r="BY468" s="11">
        <f t="shared" si="47"/>
        <v>166670</v>
      </c>
      <c r="BZ468" s="11">
        <f t="shared" si="47"/>
        <v>28440</v>
      </c>
      <c r="CA468" s="11">
        <f t="shared" si="47"/>
        <v>52500</v>
      </c>
      <c r="CB468" s="11">
        <f t="shared" si="47"/>
        <v>591500</v>
      </c>
      <c r="CC468" s="11">
        <f t="shared" si="47"/>
        <v>983778</v>
      </c>
      <c r="CD468" s="11">
        <f t="shared" si="47"/>
        <v>1907710</v>
      </c>
      <c r="CE468" s="11">
        <f t="shared" si="47"/>
        <v>302620</v>
      </c>
      <c r="CF468" s="11">
        <f t="shared" si="47"/>
        <v>648850</v>
      </c>
      <c r="CG468" s="11">
        <f t="shared" si="47"/>
        <v>96450</v>
      </c>
      <c r="CH468" s="11">
        <f t="shared" si="47"/>
        <v>20000</v>
      </c>
      <c r="CI468" s="11">
        <f t="shared" si="47"/>
        <v>0</v>
      </c>
      <c r="CJ468" s="11">
        <f t="shared" si="47"/>
        <v>0</v>
      </c>
      <c r="CK468" s="11">
        <f t="shared" si="47"/>
        <v>1115700</v>
      </c>
      <c r="CL468" s="11">
        <f t="shared" si="47"/>
        <v>84230</v>
      </c>
      <c r="CM468" s="11">
        <f t="shared" si="47"/>
        <v>152000</v>
      </c>
      <c r="CN468" s="85"/>
      <c r="CP468" s="103"/>
    </row>
    <row r="469" spans="1:94" s="93" customFormat="1" x14ac:dyDescent="0.7">
      <c r="A469" s="102" t="s">
        <v>1472</v>
      </c>
      <c r="B469" s="102" t="s">
        <v>2086</v>
      </c>
      <c r="C469" s="102" t="s">
        <v>731</v>
      </c>
      <c r="D469" s="11">
        <f t="shared" si="42"/>
        <v>2251916.5099999998</v>
      </c>
      <c r="E469" s="11">
        <f t="shared" si="48"/>
        <v>176030.04</v>
      </c>
      <c r="F469" s="11">
        <f t="shared" si="48"/>
        <v>376686.52</v>
      </c>
      <c r="G469" s="11">
        <f t="shared" si="48"/>
        <v>143850.99</v>
      </c>
      <c r="H469" s="11">
        <f t="shared" si="48"/>
        <v>515514.78</v>
      </c>
      <c r="I469" s="11">
        <f t="shared" si="48"/>
        <v>445905.69</v>
      </c>
      <c r="J469" s="11">
        <f t="shared" si="48"/>
        <v>423445.54</v>
      </c>
      <c r="K469" s="11">
        <f t="shared" si="48"/>
        <v>336498.29</v>
      </c>
      <c r="L469" s="11">
        <f t="shared" si="48"/>
        <v>504152.47</v>
      </c>
      <c r="M469" s="11">
        <f t="shared" si="48"/>
        <v>239408.36</v>
      </c>
      <c r="N469" s="11">
        <f t="shared" si="48"/>
        <v>838812.26</v>
      </c>
      <c r="O469" s="11">
        <f t="shared" si="48"/>
        <v>201075.79</v>
      </c>
      <c r="P469" s="11">
        <f t="shared" si="48"/>
        <v>807080.73</v>
      </c>
      <c r="Q469" s="11">
        <f t="shared" si="48"/>
        <v>508131.98</v>
      </c>
      <c r="R469" s="11">
        <f t="shared" si="48"/>
        <v>290212.03999999998</v>
      </c>
      <c r="S469" s="11">
        <f t="shared" si="48"/>
        <v>567118</v>
      </c>
      <c r="T469" s="11">
        <f t="shared" si="48"/>
        <v>128338.63</v>
      </c>
      <c r="U469" s="11">
        <f t="shared" si="48"/>
        <v>625860.94999999995</v>
      </c>
      <c r="V469" s="11">
        <f t="shared" si="48"/>
        <v>227889.4</v>
      </c>
      <c r="W469" s="11">
        <f t="shared" si="48"/>
        <v>282808.53000000003</v>
      </c>
      <c r="X469" s="11">
        <f t="shared" si="48"/>
        <v>564005.11</v>
      </c>
      <c r="Y469" s="11">
        <f t="shared" si="48"/>
        <v>200369.95</v>
      </c>
      <c r="Z469" s="11">
        <f t="shared" si="48"/>
        <v>598402.76</v>
      </c>
      <c r="AA469" s="11">
        <f t="shared" si="48"/>
        <v>485255.64</v>
      </c>
      <c r="AB469" s="11">
        <f t="shared" si="48"/>
        <v>162050.47</v>
      </c>
      <c r="AC469" s="11">
        <f t="shared" si="48"/>
        <v>120058.3</v>
      </c>
      <c r="AD469" s="11">
        <f t="shared" si="48"/>
        <v>550182.06999999995</v>
      </c>
      <c r="AE469" s="11">
        <f t="shared" si="48"/>
        <v>413985.24</v>
      </c>
      <c r="AF469" s="11">
        <f t="shared" si="48"/>
        <v>213786.36</v>
      </c>
      <c r="AG469" s="11">
        <f t="shared" si="48"/>
        <v>133183.38</v>
      </c>
      <c r="AH469" s="11">
        <f t="shared" si="48"/>
        <v>454579.08</v>
      </c>
      <c r="AI469" s="11">
        <f t="shared" si="48"/>
        <v>311490.14</v>
      </c>
      <c r="AJ469" s="11">
        <f t="shared" si="48"/>
        <v>613219.86</v>
      </c>
      <c r="AK469" s="11">
        <f t="shared" si="48"/>
        <v>302558.40000000002</v>
      </c>
      <c r="AL469" s="11">
        <f t="shared" si="48"/>
        <v>1458738.83</v>
      </c>
      <c r="AM469" s="11">
        <f t="shared" si="48"/>
        <v>243499.1</v>
      </c>
      <c r="AN469" s="11">
        <f t="shared" si="48"/>
        <v>140220.5</v>
      </c>
      <c r="AO469" s="11">
        <f t="shared" si="48"/>
        <v>153019.76999999999</v>
      </c>
      <c r="AP469" s="11">
        <f t="shared" si="48"/>
        <v>46741</v>
      </c>
      <c r="AQ469" s="11">
        <f t="shared" si="48"/>
        <v>226982.1</v>
      </c>
      <c r="AR469" s="11">
        <f t="shared" si="48"/>
        <v>161046.75</v>
      </c>
      <c r="AS469" s="11">
        <f t="shared" si="48"/>
        <v>1852563.5</v>
      </c>
      <c r="AT469" s="11">
        <f t="shared" si="48"/>
        <v>287431.12</v>
      </c>
      <c r="AU469" s="11">
        <f t="shared" si="48"/>
        <v>300082.71999999997</v>
      </c>
      <c r="AV469" s="11">
        <f t="shared" si="48"/>
        <v>647554.85</v>
      </c>
      <c r="AW469" s="11">
        <f t="shared" si="48"/>
        <v>259805.3</v>
      </c>
      <c r="AX469" s="11">
        <f t="shared" si="48"/>
        <v>174837.17</v>
      </c>
      <c r="AY469" s="11">
        <f t="shared" si="48"/>
        <v>145170.47</v>
      </c>
      <c r="AZ469" s="11">
        <f t="shared" si="48"/>
        <v>122740.17</v>
      </c>
      <c r="BA469" s="11">
        <f t="shared" si="48"/>
        <v>114071.37</v>
      </c>
      <c r="BB469" s="11">
        <f t="shared" si="48"/>
        <v>1404942.47</v>
      </c>
      <c r="BC469" s="11">
        <f t="shared" si="48"/>
        <v>242371.48</v>
      </c>
      <c r="BD469" s="11">
        <f t="shared" si="48"/>
        <v>269093.55</v>
      </c>
      <c r="BE469" s="11">
        <f t="shared" si="48"/>
        <v>134225.60000000001</v>
      </c>
      <c r="BF469" s="11">
        <f t="shared" si="48"/>
        <v>121115.5</v>
      </c>
      <c r="BG469" s="11">
        <f t="shared" si="48"/>
        <v>107942.5</v>
      </c>
      <c r="BH469" s="11">
        <f t="shared" si="48"/>
        <v>757850.51</v>
      </c>
      <c r="BI469" s="11">
        <f t="shared" si="48"/>
        <v>119823</v>
      </c>
      <c r="BJ469" s="11">
        <f t="shared" si="48"/>
        <v>245537.36</v>
      </c>
      <c r="BK469" s="11">
        <f t="shared" si="48"/>
        <v>87875</v>
      </c>
      <c r="BL469" s="11">
        <f t="shared" si="48"/>
        <v>94179</v>
      </c>
      <c r="BM469" s="11">
        <f t="shared" si="48"/>
        <v>756875.85</v>
      </c>
      <c r="BN469" s="11">
        <f t="shared" si="48"/>
        <v>569624.24</v>
      </c>
      <c r="BO469" s="11">
        <f t="shared" si="48"/>
        <v>353300.59</v>
      </c>
      <c r="BP469" s="11">
        <f t="shared" si="48"/>
        <v>1387313.09</v>
      </c>
      <c r="BQ469" s="11">
        <f t="shared" si="47"/>
        <v>199654.11</v>
      </c>
      <c r="BR469" s="11">
        <f t="shared" si="47"/>
        <v>250712.52</v>
      </c>
      <c r="BS469" s="11">
        <f t="shared" si="47"/>
        <v>1956513.27</v>
      </c>
      <c r="BT469" s="11">
        <f t="shared" si="47"/>
        <v>255761.21</v>
      </c>
      <c r="BU469" s="11">
        <f t="shared" si="47"/>
        <v>248639.85</v>
      </c>
      <c r="BV469" s="11">
        <f t="shared" si="47"/>
        <v>772147.6</v>
      </c>
      <c r="BW469" s="11">
        <f t="shared" si="47"/>
        <v>5100</v>
      </c>
      <c r="BX469" s="11">
        <f t="shared" si="47"/>
        <v>207889.05</v>
      </c>
      <c r="BY469" s="11">
        <f t="shared" si="47"/>
        <v>413809.75</v>
      </c>
      <c r="BZ469" s="11">
        <f t="shared" si="47"/>
        <v>815677.35</v>
      </c>
      <c r="CA469" s="11">
        <f t="shared" si="47"/>
        <v>148384.6</v>
      </c>
      <c r="CB469" s="11">
        <f t="shared" si="47"/>
        <v>240554.75</v>
      </c>
      <c r="CC469" s="11">
        <f t="shared" si="47"/>
        <v>359924.1</v>
      </c>
      <c r="CD469" s="11">
        <f t="shared" si="47"/>
        <v>533862.23</v>
      </c>
      <c r="CE469" s="11">
        <f t="shared" si="47"/>
        <v>209010</v>
      </c>
      <c r="CF469" s="11">
        <f t="shared" si="47"/>
        <v>447103.05</v>
      </c>
      <c r="CG469" s="11">
        <f t="shared" si="47"/>
        <v>225548.35</v>
      </c>
      <c r="CH469" s="11">
        <f t="shared" si="47"/>
        <v>273869.06</v>
      </c>
      <c r="CI469" s="11">
        <f t="shared" si="47"/>
        <v>75972</v>
      </c>
      <c r="CJ469" s="11">
        <f t="shared" si="47"/>
        <v>90585.08</v>
      </c>
      <c r="CK469" s="11">
        <f t="shared" si="47"/>
        <v>508668.88</v>
      </c>
      <c r="CL469" s="11">
        <f t="shared" si="47"/>
        <v>191360</v>
      </c>
      <c r="CM469" s="11">
        <f t="shared" si="47"/>
        <v>134628.1</v>
      </c>
      <c r="CN469" s="85"/>
      <c r="CP469" s="103"/>
    </row>
    <row r="470" spans="1:94" x14ac:dyDescent="0.7">
      <c r="A470" s="102" t="s">
        <v>1472</v>
      </c>
      <c r="B470" s="102" t="s">
        <v>2087</v>
      </c>
      <c r="C470" s="102" t="s">
        <v>732</v>
      </c>
      <c r="D470" s="11">
        <f t="shared" si="42"/>
        <v>0</v>
      </c>
      <c r="E470" s="11">
        <f t="shared" si="48"/>
        <v>0</v>
      </c>
      <c r="F470" s="11">
        <f t="shared" si="48"/>
        <v>0</v>
      </c>
      <c r="G470" s="11">
        <f t="shared" si="48"/>
        <v>0</v>
      </c>
      <c r="H470" s="11">
        <f t="shared" si="48"/>
        <v>0</v>
      </c>
      <c r="I470" s="11">
        <f t="shared" si="48"/>
        <v>0</v>
      </c>
      <c r="J470" s="11">
        <f t="shared" si="48"/>
        <v>0</v>
      </c>
      <c r="K470" s="11">
        <f t="shared" si="48"/>
        <v>0</v>
      </c>
      <c r="L470" s="11">
        <f t="shared" si="48"/>
        <v>0</v>
      </c>
      <c r="M470" s="11">
        <f t="shared" si="48"/>
        <v>0</v>
      </c>
      <c r="N470" s="11">
        <f t="shared" si="48"/>
        <v>0</v>
      </c>
      <c r="O470" s="11">
        <f t="shared" si="48"/>
        <v>0</v>
      </c>
      <c r="P470" s="11">
        <f t="shared" si="48"/>
        <v>0</v>
      </c>
      <c r="Q470" s="11">
        <f t="shared" si="48"/>
        <v>18999.5</v>
      </c>
      <c r="R470" s="11">
        <f t="shared" si="48"/>
        <v>0</v>
      </c>
      <c r="S470" s="11">
        <f t="shared" si="48"/>
        <v>0</v>
      </c>
      <c r="T470" s="11">
        <f t="shared" si="48"/>
        <v>1980</v>
      </c>
      <c r="U470" s="11">
        <f t="shared" si="48"/>
        <v>0</v>
      </c>
      <c r="V470" s="11">
        <f t="shared" si="48"/>
        <v>0</v>
      </c>
      <c r="W470" s="11">
        <f t="shared" si="48"/>
        <v>0</v>
      </c>
      <c r="X470" s="11">
        <f t="shared" si="48"/>
        <v>0</v>
      </c>
      <c r="Y470" s="11">
        <f t="shared" si="48"/>
        <v>0</v>
      </c>
      <c r="Z470" s="11">
        <f t="shared" si="48"/>
        <v>0</v>
      </c>
      <c r="AA470" s="11">
        <f t="shared" si="48"/>
        <v>51300</v>
      </c>
      <c r="AB470" s="11">
        <f t="shared" si="48"/>
        <v>202500</v>
      </c>
      <c r="AC470" s="11">
        <f t="shared" si="48"/>
        <v>15000</v>
      </c>
      <c r="AD470" s="11">
        <f t="shared" si="48"/>
        <v>0</v>
      </c>
      <c r="AE470" s="11">
        <f t="shared" si="48"/>
        <v>0</v>
      </c>
      <c r="AF470" s="11">
        <f t="shared" si="48"/>
        <v>0</v>
      </c>
      <c r="AG470" s="11">
        <f t="shared" si="48"/>
        <v>0</v>
      </c>
      <c r="AH470" s="11">
        <f t="shared" si="48"/>
        <v>0</v>
      </c>
      <c r="AI470" s="11">
        <f t="shared" si="48"/>
        <v>0</v>
      </c>
      <c r="AJ470" s="11">
        <f t="shared" si="48"/>
        <v>0</v>
      </c>
      <c r="AK470" s="11">
        <f t="shared" si="48"/>
        <v>0</v>
      </c>
      <c r="AL470" s="11">
        <f t="shared" si="48"/>
        <v>0</v>
      </c>
      <c r="AM470" s="11">
        <f t="shared" si="48"/>
        <v>0</v>
      </c>
      <c r="AN470" s="11">
        <f t="shared" si="48"/>
        <v>0</v>
      </c>
      <c r="AO470" s="11">
        <f t="shared" si="48"/>
        <v>0</v>
      </c>
      <c r="AP470" s="11">
        <f t="shared" si="48"/>
        <v>0</v>
      </c>
      <c r="AQ470" s="11">
        <f t="shared" si="48"/>
        <v>0</v>
      </c>
      <c r="AR470" s="11">
        <f t="shared" si="48"/>
        <v>0</v>
      </c>
      <c r="AS470" s="11">
        <f t="shared" si="48"/>
        <v>0</v>
      </c>
      <c r="AT470" s="11">
        <f t="shared" si="48"/>
        <v>0</v>
      </c>
      <c r="AU470" s="11">
        <f t="shared" si="48"/>
        <v>0</v>
      </c>
      <c r="AV470" s="11">
        <f t="shared" si="48"/>
        <v>0</v>
      </c>
      <c r="AW470" s="11">
        <f t="shared" si="48"/>
        <v>0</v>
      </c>
      <c r="AX470" s="11">
        <f t="shared" si="48"/>
        <v>0</v>
      </c>
      <c r="AY470" s="11">
        <f t="shared" si="48"/>
        <v>0</v>
      </c>
      <c r="AZ470" s="11">
        <f t="shared" si="48"/>
        <v>0</v>
      </c>
      <c r="BA470" s="11">
        <f t="shared" si="48"/>
        <v>0</v>
      </c>
      <c r="BB470" s="11">
        <f t="shared" si="48"/>
        <v>45268</v>
      </c>
      <c r="BC470" s="11">
        <f t="shared" si="48"/>
        <v>0</v>
      </c>
      <c r="BD470" s="11">
        <f t="shared" si="48"/>
        <v>0</v>
      </c>
      <c r="BE470" s="11">
        <f t="shared" si="48"/>
        <v>48500</v>
      </c>
      <c r="BF470" s="11">
        <f t="shared" si="48"/>
        <v>0</v>
      </c>
      <c r="BG470" s="11">
        <f t="shared" si="48"/>
        <v>0</v>
      </c>
      <c r="BH470" s="11">
        <f t="shared" si="48"/>
        <v>0</v>
      </c>
      <c r="BI470" s="11">
        <f t="shared" si="48"/>
        <v>0</v>
      </c>
      <c r="BJ470" s="11">
        <f t="shared" si="48"/>
        <v>0</v>
      </c>
      <c r="BK470" s="11">
        <f t="shared" si="48"/>
        <v>0</v>
      </c>
      <c r="BL470" s="11">
        <f t="shared" si="48"/>
        <v>0</v>
      </c>
      <c r="BM470" s="11">
        <f t="shared" si="48"/>
        <v>0</v>
      </c>
      <c r="BN470" s="11">
        <f t="shared" si="48"/>
        <v>0</v>
      </c>
      <c r="BO470" s="11">
        <f t="shared" si="48"/>
        <v>0</v>
      </c>
      <c r="BP470" s="11">
        <f t="shared" si="48"/>
        <v>0</v>
      </c>
      <c r="BQ470" s="11">
        <f t="shared" si="47"/>
        <v>0</v>
      </c>
      <c r="BR470" s="11">
        <f t="shared" si="47"/>
        <v>0</v>
      </c>
      <c r="BS470" s="11">
        <f t="shared" si="47"/>
        <v>0</v>
      </c>
      <c r="BT470" s="11">
        <f t="shared" si="47"/>
        <v>0</v>
      </c>
      <c r="BU470" s="11">
        <f t="shared" si="47"/>
        <v>0</v>
      </c>
      <c r="BV470" s="11">
        <f t="shared" si="47"/>
        <v>15000</v>
      </c>
      <c r="BW470" s="11">
        <f t="shared" si="47"/>
        <v>4000</v>
      </c>
      <c r="BX470" s="11">
        <f t="shared" si="47"/>
        <v>0</v>
      </c>
      <c r="BY470" s="11">
        <f t="shared" si="47"/>
        <v>0</v>
      </c>
      <c r="BZ470" s="11">
        <f t="shared" si="47"/>
        <v>0</v>
      </c>
      <c r="CA470" s="11">
        <f t="shared" si="47"/>
        <v>0</v>
      </c>
      <c r="CB470" s="11">
        <f t="shared" si="47"/>
        <v>0</v>
      </c>
      <c r="CC470" s="11">
        <f t="shared" si="47"/>
        <v>0</v>
      </c>
      <c r="CD470" s="11">
        <f t="shared" si="47"/>
        <v>0</v>
      </c>
      <c r="CE470" s="11">
        <f t="shared" si="47"/>
        <v>26500</v>
      </c>
      <c r="CF470" s="11">
        <f t="shared" si="47"/>
        <v>0</v>
      </c>
      <c r="CG470" s="11">
        <f t="shared" si="47"/>
        <v>0</v>
      </c>
      <c r="CH470" s="11">
        <f t="shared" si="47"/>
        <v>0</v>
      </c>
      <c r="CI470" s="11">
        <f t="shared" si="47"/>
        <v>0</v>
      </c>
      <c r="CJ470" s="11">
        <f t="shared" si="47"/>
        <v>0</v>
      </c>
      <c r="CK470" s="11">
        <f t="shared" si="47"/>
        <v>0</v>
      </c>
      <c r="CL470" s="11">
        <f t="shared" si="47"/>
        <v>0</v>
      </c>
      <c r="CM470" s="11">
        <f t="shared" si="47"/>
        <v>0</v>
      </c>
    </row>
    <row r="471" spans="1:94" x14ac:dyDescent="0.7">
      <c r="A471" s="102"/>
      <c r="B471" s="102"/>
      <c r="C471" s="102" t="s">
        <v>1380</v>
      </c>
      <c r="D471" s="11">
        <f>SUM(D463:D470)</f>
        <v>259292685.69999999</v>
      </c>
      <c r="E471" s="11">
        <f t="shared" ref="E471:BP471" si="49">SUM(E463:E470)</f>
        <v>32638946.449999999</v>
      </c>
      <c r="F471" s="11">
        <f t="shared" si="49"/>
        <v>18453312</v>
      </c>
      <c r="G471" s="11">
        <f t="shared" si="49"/>
        <v>15566925.950000001</v>
      </c>
      <c r="H471" s="11">
        <f t="shared" si="49"/>
        <v>12666214.689999999</v>
      </c>
      <c r="I471" s="11">
        <f t="shared" si="49"/>
        <v>25307014.030000001</v>
      </c>
      <c r="J471" s="11">
        <f t="shared" si="49"/>
        <v>20876771.899999999</v>
      </c>
      <c r="K471" s="11">
        <f t="shared" si="49"/>
        <v>55664597.799999997</v>
      </c>
      <c r="L471" s="11">
        <f t="shared" si="49"/>
        <v>34520521.140000001</v>
      </c>
      <c r="M471" s="11">
        <f t="shared" si="49"/>
        <v>32949840.690000001</v>
      </c>
      <c r="N471" s="11">
        <f t="shared" si="49"/>
        <v>59510194.04999999</v>
      </c>
      <c r="O471" s="11">
        <f t="shared" si="49"/>
        <v>6580327.5200000005</v>
      </c>
      <c r="P471" s="11">
        <f t="shared" si="49"/>
        <v>190825123.49000001</v>
      </c>
      <c r="Q471" s="11">
        <f t="shared" si="49"/>
        <v>26156515.98</v>
      </c>
      <c r="R471" s="11">
        <f t="shared" si="49"/>
        <v>21464726.789999999</v>
      </c>
      <c r="S471" s="11">
        <f t="shared" si="49"/>
        <v>47049872.719999999</v>
      </c>
      <c r="T471" s="11">
        <f t="shared" si="49"/>
        <v>17217484.609999999</v>
      </c>
      <c r="U471" s="11">
        <f t="shared" si="49"/>
        <v>18602480.129999999</v>
      </c>
      <c r="V471" s="11">
        <f t="shared" si="49"/>
        <v>16192060.719999999</v>
      </c>
      <c r="W471" s="11">
        <f t="shared" si="49"/>
        <v>8148947.6600000001</v>
      </c>
      <c r="X471" s="11">
        <f t="shared" si="49"/>
        <v>361218816.66999996</v>
      </c>
      <c r="Y471" s="11">
        <f t="shared" si="49"/>
        <v>14346359.279999999</v>
      </c>
      <c r="Z471" s="11">
        <f t="shared" si="49"/>
        <v>34085688.689999998</v>
      </c>
      <c r="AA471" s="11">
        <f t="shared" si="49"/>
        <v>19838249.850000001</v>
      </c>
      <c r="AB471" s="11">
        <f t="shared" si="49"/>
        <v>8953459</v>
      </c>
      <c r="AC471" s="11">
        <f t="shared" si="49"/>
        <v>10358906.98</v>
      </c>
      <c r="AD471" s="11">
        <f t="shared" si="49"/>
        <v>19451023.600000001</v>
      </c>
      <c r="AE471" s="11">
        <f t="shared" si="49"/>
        <v>60681846.469999999</v>
      </c>
      <c r="AF471" s="11">
        <f t="shared" si="49"/>
        <v>12133128.129999999</v>
      </c>
      <c r="AG471" s="11">
        <f t="shared" si="49"/>
        <v>12582029.180000002</v>
      </c>
      <c r="AH471" s="11">
        <f t="shared" si="49"/>
        <v>22225798.509999998</v>
      </c>
      <c r="AI471" s="11">
        <f t="shared" si="49"/>
        <v>34658985.239999995</v>
      </c>
      <c r="AJ471" s="11">
        <f t="shared" si="49"/>
        <v>16636763.85</v>
      </c>
      <c r="AK471" s="11">
        <f t="shared" si="49"/>
        <v>9170111.9000000004</v>
      </c>
      <c r="AL471" s="11">
        <f t="shared" si="49"/>
        <v>691732527.12</v>
      </c>
      <c r="AM471" s="11">
        <f t="shared" si="49"/>
        <v>17854410.310000002</v>
      </c>
      <c r="AN471" s="11">
        <f t="shared" si="49"/>
        <v>9529443.7100000009</v>
      </c>
      <c r="AO471" s="11">
        <f t="shared" si="49"/>
        <v>35576956.840000004</v>
      </c>
      <c r="AP471" s="11">
        <f t="shared" si="49"/>
        <v>29448155.43</v>
      </c>
      <c r="AQ471" s="11">
        <f t="shared" si="49"/>
        <v>17112610.600000001</v>
      </c>
      <c r="AR471" s="11">
        <f t="shared" si="49"/>
        <v>5225099.3399999989</v>
      </c>
      <c r="AS471" s="11">
        <f t="shared" si="49"/>
        <v>180544539.36000001</v>
      </c>
      <c r="AT471" s="11">
        <f t="shared" si="49"/>
        <v>13776869.59</v>
      </c>
      <c r="AU471" s="11">
        <f t="shared" si="49"/>
        <v>33695814.109999999</v>
      </c>
      <c r="AV471" s="11">
        <f t="shared" si="49"/>
        <v>39669579.720000006</v>
      </c>
      <c r="AW471" s="11">
        <f t="shared" si="49"/>
        <v>13922054.830000002</v>
      </c>
      <c r="AX471" s="11">
        <f t="shared" si="49"/>
        <v>9967646.2200000007</v>
      </c>
      <c r="AY471" s="11">
        <f t="shared" si="49"/>
        <v>17672675.439999998</v>
      </c>
      <c r="AZ471" s="11">
        <f t="shared" si="49"/>
        <v>18206715.789999999</v>
      </c>
      <c r="BA471" s="11">
        <f t="shared" si="49"/>
        <v>13475852.459999999</v>
      </c>
      <c r="BB471" s="11">
        <f t="shared" si="49"/>
        <v>142795604.91999999</v>
      </c>
      <c r="BC471" s="11">
        <f t="shared" si="49"/>
        <v>13054292.34</v>
      </c>
      <c r="BD471" s="11">
        <f t="shared" si="49"/>
        <v>373786523.27000004</v>
      </c>
      <c r="BE471" s="11">
        <f t="shared" si="49"/>
        <v>42997843.539999999</v>
      </c>
      <c r="BF471" s="11">
        <f t="shared" si="49"/>
        <v>11073769.120000001</v>
      </c>
      <c r="BG471" s="11">
        <f t="shared" si="49"/>
        <v>13589965.16</v>
      </c>
      <c r="BH471" s="11">
        <f t="shared" si="49"/>
        <v>149176525.81999999</v>
      </c>
      <c r="BI471" s="11">
        <f t="shared" si="49"/>
        <v>9624336.9600000009</v>
      </c>
      <c r="BJ471" s="11">
        <f t="shared" si="49"/>
        <v>6099370.8900000006</v>
      </c>
      <c r="BK471" s="11">
        <f t="shared" si="49"/>
        <v>12965329.029999999</v>
      </c>
      <c r="BL471" s="11">
        <f t="shared" si="49"/>
        <v>13979954.82</v>
      </c>
      <c r="BM471" s="11">
        <f t="shared" si="49"/>
        <v>254479456.22</v>
      </c>
      <c r="BN471" s="11">
        <f t="shared" si="49"/>
        <v>41331193.090000004</v>
      </c>
      <c r="BO471" s="11">
        <f t="shared" si="49"/>
        <v>22989290.489999998</v>
      </c>
      <c r="BP471" s="11">
        <f t="shared" si="49"/>
        <v>39345550.650000006</v>
      </c>
      <c r="BQ471" s="11">
        <f t="shared" ref="BQ471:CM471" si="50">SUM(BQ463:BQ470)</f>
        <v>26490043.989999998</v>
      </c>
      <c r="BR471" s="11">
        <f t="shared" si="50"/>
        <v>19237166.34</v>
      </c>
      <c r="BS471" s="11">
        <f t="shared" si="50"/>
        <v>1394836209.6799998</v>
      </c>
      <c r="BT471" s="11">
        <f t="shared" si="50"/>
        <v>27998623.870000001</v>
      </c>
      <c r="BU471" s="11">
        <f t="shared" si="50"/>
        <v>23520180.100000001</v>
      </c>
      <c r="BV471" s="11">
        <f t="shared" si="50"/>
        <v>169178080.90000001</v>
      </c>
      <c r="BW471" s="11">
        <f t="shared" si="50"/>
        <v>4993735.540000001</v>
      </c>
      <c r="BX471" s="11">
        <f t="shared" si="50"/>
        <v>20252418.600000001</v>
      </c>
      <c r="BY471" s="11">
        <f t="shared" si="50"/>
        <v>64693649.200000003</v>
      </c>
      <c r="BZ471" s="11">
        <f t="shared" si="50"/>
        <v>15278733.609999998</v>
      </c>
      <c r="CA471" s="11">
        <f t="shared" si="50"/>
        <v>15232387.139999999</v>
      </c>
      <c r="CB471" s="11">
        <f t="shared" si="50"/>
        <v>20138535.300000001</v>
      </c>
      <c r="CC471" s="11">
        <f>SUM(CC463:CC470)</f>
        <v>26274656.540000003</v>
      </c>
      <c r="CD471" s="11">
        <f t="shared" si="50"/>
        <v>65852247.979999997</v>
      </c>
      <c r="CE471" s="11">
        <f t="shared" si="50"/>
        <v>22558304.450000003</v>
      </c>
      <c r="CF471" s="11">
        <f t="shared" si="50"/>
        <v>45785566.009999998</v>
      </c>
      <c r="CG471" s="11">
        <f t="shared" si="50"/>
        <v>9568377.8300000001</v>
      </c>
      <c r="CH471" s="11">
        <f t="shared" si="50"/>
        <v>10394414.75</v>
      </c>
      <c r="CI471" s="11">
        <f t="shared" si="50"/>
        <v>10909646.309999999</v>
      </c>
      <c r="CJ471" s="11">
        <f t="shared" si="50"/>
        <v>13077575.51</v>
      </c>
      <c r="CK471" s="11">
        <f t="shared" si="50"/>
        <v>78991567.729999989</v>
      </c>
      <c r="CL471" s="11">
        <f t="shared" si="50"/>
        <v>9325731.2800000012</v>
      </c>
      <c r="CM471" s="11">
        <f t="shared" si="50"/>
        <v>9208766.8100000005</v>
      </c>
    </row>
    <row r="472" spans="1:94" x14ac:dyDescent="0.7">
      <c r="A472" s="102"/>
      <c r="B472" s="102"/>
      <c r="C472" s="13" t="s">
        <v>2335</v>
      </c>
      <c r="D472" s="140">
        <f>D471/D451</f>
        <v>0.35468732391921082</v>
      </c>
      <c r="E472" s="140">
        <f t="shared" ref="E472:BP472" si="51">E471/E451</f>
        <v>0.49677280611098834</v>
      </c>
      <c r="F472" s="140">
        <f t="shared" si="51"/>
        <v>0.21075213820087196</v>
      </c>
      <c r="G472" s="140">
        <f t="shared" si="51"/>
        <v>0.19984722020078202</v>
      </c>
      <c r="H472" s="140">
        <f t="shared" si="51"/>
        <v>0.17678506207858832</v>
      </c>
      <c r="I472" s="140">
        <f t="shared" si="51"/>
        <v>0.25916338544227302</v>
      </c>
      <c r="J472" s="140">
        <f t="shared" si="51"/>
        <v>0.15596775599908097</v>
      </c>
      <c r="K472" s="140">
        <f t="shared" si="51"/>
        <v>0.32832003215735139</v>
      </c>
      <c r="L472" s="140">
        <f t="shared" si="51"/>
        <v>0.42782321917677824</v>
      </c>
      <c r="M472" s="140">
        <f t="shared" si="51"/>
        <v>0.27461909871185747</v>
      </c>
      <c r="N472" s="140">
        <f t="shared" si="51"/>
        <v>0.20392142193224658</v>
      </c>
      <c r="O472" s="140">
        <f t="shared" si="51"/>
        <v>0.1519577545288833</v>
      </c>
      <c r="P472" s="140">
        <f t="shared" si="51"/>
        <v>0.31906383800858562</v>
      </c>
      <c r="Q472" s="140">
        <f t="shared" si="51"/>
        <v>0.24481093056539158</v>
      </c>
      <c r="R472" s="140">
        <f t="shared" si="51"/>
        <v>0.16570131015825088</v>
      </c>
      <c r="S472" s="140">
        <f t="shared" si="51"/>
        <v>0.19076786108939783</v>
      </c>
      <c r="T472" s="140">
        <f t="shared" si="51"/>
        <v>0.14107857875735394</v>
      </c>
      <c r="U472" s="140">
        <f t="shared" si="51"/>
        <v>0.19968919088411899</v>
      </c>
      <c r="V472" s="140">
        <f t="shared" si="51"/>
        <v>0.13161506165458958</v>
      </c>
      <c r="W472" s="140">
        <f t="shared" si="51"/>
        <v>0.18975139289262119</v>
      </c>
      <c r="X472" s="140">
        <f t="shared" si="51"/>
        <v>0.34705573313129423</v>
      </c>
      <c r="Y472" s="140">
        <f t="shared" si="51"/>
        <v>0.13244527322955435</v>
      </c>
      <c r="Z472" s="140">
        <f t="shared" si="51"/>
        <v>0.28716294661300379</v>
      </c>
      <c r="AA472" s="140">
        <f t="shared" si="51"/>
        <v>0.20918438119778623</v>
      </c>
      <c r="AB472" s="140">
        <f t="shared" si="51"/>
        <v>0.22342358659215666</v>
      </c>
      <c r="AC472" s="140">
        <f t="shared" si="51"/>
        <v>0.19692472501007868</v>
      </c>
      <c r="AD472" s="140">
        <f t="shared" si="51"/>
        <v>0.20683273597192406</v>
      </c>
      <c r="AE472" s="140">
        <f t="shared" si="51"/>
        <v>0.22958538074901258</v>
      </c>
      <c r="AF472" s="140">
        <f t="shared" si="51"/>
        <v>0.19219434544887493</v>
      </c>
      <c r="AG472" s="140">
        <f t="shared" si="51"/>
        <v>0.16006963986679598</v>
      </c>
      <c r="AH472" s="140">
        <f t="shared" si="51"/>
        <v>0.24126973820806769</v>
      </c>
      <c r="AI472" s="140">
        <f t="shared" si="51"/>
        <v>0.25583858200573112</v>
      </c>
      <c r="AJ472" s="140">
        <f t="shared" si="51"/>
        <v>0.23712187467292167</v>
      </c>
      <c r="AK472" s="140">
        <f t="shared" si="51"/>
        <v>0.20144456671089531</v>
      </c>
      <c r="AL472" s="140">
        <f t="shared" si="51"/>
        <v>0.32661717101971549</v>
      </c>
      <c r="AM472" s="140">
        <f t="shared" si="51"/>
        <v>0.22752037741488212</v>
      </c>
      <c r="AN472" s="140">
        <f t="shared" si="51"/>
        <v>0.12952626503182238</v>
      </c>
      <c r="AO472" s="140">
        <f t="shared" si="51"/>
        <v>0.24930434137860824</v>
      </c>
      <c r="AP472" s="140">
        <f t="shared" si="51"/>
        <v>0.16900776652996147</v>
      </c>
      <c r="AQ472" s="140">
        <f t="shared" si="51"/>
        <v>0.19138348779288644</v>
      </c>
      <c r="AR472" s="140">
        <f t="shared" si="51"/>
        <v>0.19365082955236007</v>
      </c>
      <c r="AS472" s="140">
        <f t="shared" si="51"/>
        <v>0.32562078847493581</v>
      </c>
      <c r="AT472" s="140">
        <f t="shared" si="51"/>
        <v>0.12262801051798367</v>
      </c>
      <c r="AU472" s="140">
        <f t="shared" si="51"/>
        <v>0.23165566782172928</v>
      </c>
      <c r="AV472" s="140">
        <f t="shared" si="51"/>
        <v>0.26756008321120145</v>
      </c>
      <c r="AW472" s="140">
        <f t="shared" si="51"/>
        <v>0.18339414666487422</v>
      </c>
      <c r="AX472" s="140">
        <f t="shared" si="51"/>
        <v>0.12711433517697671</v>
      </c>
      <c r="AY472" s="140">
        <f t="shared" si="51"/>
        <v>0.17449688999978386</v>
      </c>
      <c r="AZ472" s="140">
        <f t="shared" si="51"/>
        <v>0.26952470657270028</v>
      </c>
      <c r="BA472" s="140">
        <f t="shared" si="51"/>
        <v>0.1638895601767098</v>
      </c>
      <c r="BB472" s="140">
        <f t="shared" si="51"/>
        <v>0.20407842341962126</v>
      </c>
      <c r="BC472" s="140">
        <f t="shared" si="51"/>
        <v>0.2295588086387263</v>
      </c>
      <c r="BD472" s="140">
        <f t="shared" si="51"/>
        <v>0.32204750286146222</v>
      </c>
      <c r="BE472" s="140">
        <f t="shared" si="51"/>
        <v>0.11756946205928197</v>
      </c>
      <c r="BF472" s="140">
        <f t="shared" si="51"/>
        <v>0.17412991552848514</v>
      </c>
      <c r="BG472" s="140">
        <f t="shared" si="51"/>
        <v>0.18666575013868877</v>
      </c>
      <c r="BH472" s="140">
        <f t="shared" si="51"/>
        <v>0.2516589072669107</v>
      </c>
      <c r="BI472" s="140">
        <f t="shared" si="51"/>
        <v>0.17386101543210988</v>
      </c>
      <c r="BJ472" s="140">
        <f t="shared" si="51"/>
        <v>0.18344605686259635</v>
      </c>
      <c r="BK472" s="140">
        <f t="shared" si="51"/>
        <v>0.14350234792057287</v>
      </c>
      <c r="BL472" s="140">
        <f t="shared" si="51"/>
        <v>0.224363161848051</v>
      </c>
      <c r="BM472" s="140">
        <f t="shared" si="51"/>
        <v>0.30765053029513467</v>
      </c>
      <c r="BN472" s="140">
        <f t="shared" si="51"/>
        <v>0.26750105044089723</v>
      </c>
      <c r="BO472" s="140">
        <f t="shared" si="51"/>
        <v>0.15345051381875813</v>
      </c>
      <c r="BP472" s="140">
        <f t="shared" si="51"/>
        <v>0.25866804197133975</v>
      </c>
      <c r="BQ472" s="140">
        <f t="shared" ref="BQ472:CM472" si="52">BQ471/BQ451</f>
        <v>0.19248400737963217</v>
      </c>
      <c r="BR472" s="140">
        <f t="shared" si="52"/>
        <v>0.17417799267122658</v>
      </c>
      <c r="BS472" s="140">
        <f t="shared" si="52"/>
        <v>0.32743406430171756</v>
      </c>
      <c r="BT472" s="140">
        <f t="shared" si="52"/>
        <v>0.21926013027024285</v>
      </c>
      <c r="BU472" s="140">
        <f t="shared" si="52"/>
        <v>0.13870937410259868</v>
      </c>
      <c r="BV472" s="140">
        <f t="shared" si="52"/>
        <v>0.23374680028899542</v>
      </c>
      <c r="BW472" s="140">
        <f t="shared" si="52"/>
        <v>0.10935010687904373</v>
      </c>
      <c r="BX472" s="140">
        <f t="shared" si="52"/>
        <v>0.20211317521555985</v>
      </c>
      <c r="BY472" s="140">
        <f t="shared" si="52"/>
        <v>0.23469375590000707</v>
      </c>
      <c r="BZ472" s="140">
        <f t="shared" si="52"/>
        <v>0.29921138455690338</v>
      </c>
      <c r="CA472" s="140">
        <f t="shared" si="52"/>
        <v>0.22231205377373101</v>
      </c>
      <c r="CB472" s="140">
        <f t="shared" si="52"/>
        <v>0.25127710232630207</v>
      </c>
      <c r="CC472" s="140">
        <f>CC471/CC451</f>
        <v>0.17929448814920332</v>
      </c>
      <c r="CD472" s="140">
        <f t="shared" si="52"/>
        <v>0.24017638282598155</v>
      </c>
      <c r="CE472" s="140">
        <f t="shared" si="52"/>
        <v>0.14567808503931065</v>
      </c>
      <c r="CF472" s="140">
        <f t="shared" si="52"/>
        <v>0.26395898358869746</v>
      </c>
      <c r="CG472" s="140">
        <f t="shared" si="52"/>
        <v>0.19043127942934726</v>
      </c>
      <c r="CH472" s="140">
        <f t="shared" si="52"/>
        <v>0.19988744186125257</v>
      </c>
      <c r="CI472" s="140">
        <f t="shared" si="52"/>
        <v>0.1912938349967214</v>
      </c>
      <c r="CJ472" s="140">
        <f t="shared" si="52"/>
        <v>0.20891030797011717</v>
      </c>
      <c r="CK472" s="140">
        <f t="shared" si="52"/>
        <v>0.23602245117193771</v>
      </c>
      <c r="CL472" s="140">
        <f t="shared" si="52"/>
        <v>0.22441749828032492</v>
      </c>
      <c r="CM472" s="140">
        <f t="shared" si="52"/>
        <v>0.21317616858566826</v>
      </c>
    </row>
    <row r="473" spans="1:94" x14ac:dyDescent="0.7">
      <c r="A473" s="102"/>
      <c r="B473" s="102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P473" s="102"/>
    </row>
    <row r="474" spans="1:94" x14ac:dyDescent="0.7">
      <c r="A474" s="102"/>
      <c r="B474" s="102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P474" s="102"/>
    </row>
    <row r="475" spans="1:94" x14ac:dyDescent="0.7">
      <c r="A475" s="102"/>
      <c r="B475" s="102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P475" s="102"/>
    </row>
    <row r="476" spans="1:94" x14ac:dyDescent="0.7">
      <c r="A476" s="102"/>
      <c r="B476" s="102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P476" s="102"/>
    </row>
    <row r="477" spans="1:94" x14ac:dyDescent="0.7">
      <c r="A477" s="102"/>
      <c r="B477" s="102"/>
      <c r="D477" s="11">
        <f>D471/D451</f>
        <v>0.35468732391921082</v>
      </c>
      <c r="E477" s="11">
        <f t="shared" ref="E477:BP477" si="53">E471/E451</f>
        <v>0.49677280611098834</v>
      </c>
      <c r="F477" s="11">
        <f t="shared" si="53"/>
        <v>0.21075213820087196</v>
      </c>
      <c r="G477" s="11">
        <f t="shared" si="53"/>
        <v>0.19984722020078202</v>
      </c>
      <c r="H477" s="11">
        <f t="shared" si="53"/>
        <v>0.17678506207858832</v>
      </c>
      <c r="I477" s="11">
        <f t="shared" si="53"/>
        <v>0.25916338544227302</v>
      </c>
      <c r="J477" s="11">
        <f t="shared" si="53"/>
        <v>0.15596775599908097</v>
      </c>
      <c r="K477" s="11">
        <f t="shared" si="53"/>
        <v>0.32832003215735139</v>
      </c>
      <c r="L477" s="11">
        <f t="shared" si="53"/>
        <v>0.42782321917677824</v>
      </c>
      <c r="M477" s="11">
        <f t="shared" si="53"/>
        <v>0.27461909871185747</v>
      </c>
      <c r="N477" s="11">
        <f t="shared" si="53"/>
        <v>0.20392142193224658</v>
      </c>
      <c r="O477" s="11">
        <f t="shared" si="53"/>
        <v>0.1519577545288833</v>
      </c>
      <c r="P477" s="11">
        <f t="shared" si="53"/>
        <v>0.31906383800858562</v>
      </c>
      <c r="Q477" s="11">
        <f t="shared" si="53"/>
        <v>0.24481093056539158</v>
      </c>
      <c r="R477" s="11">
        <f t="shared" si="53"/>
        <v>0.16570131015825088</v>
      </c>
      <c r="S477" s="11">
        <f t="shared" si="53"/>
        <v>0.19076786108939783</v>
      </c>
      <c r="T477" s="11">
        <f t="shared" si="53"/>
        <v>0.14107857875735394</v>
      </c>
      <c r="U477" s="11">
        <f t="shared" si="53"/>
        <v>0.19968919088411899</v>
      </c>
      <c r="V477" s="11">
        <f t="shared" si="53"/>
        <v>0.13161506165458958</v>
      </c>
      <c r="W477" s="11">
        <f t="shared" si="53"/>
        <v>0.18975139289262119</v>
      </c>
      <c r="X477" s="11">
        <f t="shared" si="53"/>
        <v>0.34705573313129423</v>
      </c>
      <c r="Y477" s="11">
        <f t="shared" si="53"/>
        <v>0.13244527322955435</v>
      </c>
      <c r="Z477" s="11">
        <f t="shared" si="53"/>
        <v>0.28716294661300379</v>
      </c>
      <c r="AA477" s="11">
        <f t="shared" si="53"/>
        <v>0.20918438119778623</v>
      </c>
      <c r="AB477" s="11">
        <f t="shared" si="53"/>
        <v>0.22342358659215666</v>
      </c>
      <c r="AC477" s="11">
        <f t="shared" si="53"/>
        <v>0.19692472501007868</v>
      </c>
      <c r="AD477" s="11">
        <f t="shared" si="53"/>
        <v>0.20683273597192406</v>
      </c>
      <c r="AE477" s="11">
        <f t="shared" si="53"/>
        <v>0.22958538074901258</v>
      </c>
      <c r="AF477" s="11">
        <f t="shared" si="53"/>
        <v>0.19219434544887493</v>
      </c>
      <c r="AG477" s="11">
        <f t="shared" si="53"/>
        <v>0.16006963986679598</v>
      </c>
      <c r="AH477" s="11">
        <f t="shared" si="53"/>
        <v>0.24126973820806769</v>
      </c>
      <c r="AI477" s="11">
        <f t="shared" si="53"/>
        <v>0.25583858200573112</v>
      </c>
      <c r="AJ477" s="11">
        <f t="shared" si="53"/>
        <v>0.23712187467292167</v>
      </c>
      <c r="AK477" s="11">
        <f t="shared" si="53"/>
        <v>0.20144456671089531</v>
      </c>
      <c r="AL477" s="11">
        <f t="shared" si="53"/>
        <v>0.32661717101971549</v>
      </c>
      <c r="AM477" s="11">
        <f t="shared" si="53"/>
        <v>0.22752037741488212</v>
      </c>
      <c r="AN477" s="11">
        <f t="shared" si="53"/>
        <v>0.12952626503182238</v>
      </c>
      <c r="AO477" s="11">
        <f t="shared" si="53"/>
        <v>0.24930434137860824</v>
      </c>
      <c r="AP477" s="11">
        <f t="shared" si="53"/>
        <v>0.16900776652996147</v>
      </c>
      <c r="AQ477" s="11">
        <f t="shared" si="53"/>
        <v>0.19138348779288644</v>
      </c>
      <c r="AR477" s="11">
        <f t="shared" si="53"/>
        <v>0.19365082955236007</v>
      </c>
      <c r="AS477" s="11">
        <f t="shared" si="53"/>
        <v>0.32562078847493581</v>
      </c>
      <c r="AT477" s="11">
        <f t="shared" si="53"/>
        <v>0.12262801051798367</v>
      </c>
      <c r="AU477" s="11">
        <f t="shared" si="53"/>
        <v>0.23165566782172928</v>
      </c>
      <c r="AV477" s="11">
        <f t="shared" si="53"/>
        <v>0.26756008321120145</v>
      </c>
      <c r="AW477" s="11">
        <f t="shared" si="53"/>
        <v>0.18339414666487422</v>
      </c>
      <c r="AX477" s="11">
        <f t="shared" si="53"/>
        <v>0.12711433517697671</v>
      </c>
      <c r="AY477" s="11">
        <f t="shared" si="53"/>
        <v>0.17449688999978386</v>
      </c>
      <c r="AZ477" s="11">
        <f t="shared" si="53"/>
        <v>0.26952470657270028</v>
      </c>
      <c r="BA477" s="11">
        <f t="shared" si="53"/>
        <v>0.1638895601767098</v>
      </c>
      <c r="BB477" s="11">
        <f t="shared" si="53"/>
        <v>0.20407842341962126</v>
      </c>
      <c r="BC477" s="11">
        <f t="shared" si="53"/>
        <v>0.2295588086387263</v>
      </c>
      <c r="BD477" s="11">
        <f t="shared" si="53"/>
        <v>0.32204750286146222</v>
      </c>
      <c r="BE477" s="11">
        <f t="shared" si="53"/>
        <v>0.11756946205928197</v>
      </c>
      <c r="BF477" s="11">
        <f t="shared" si="53"/>
        <v>0.17412991552848514</v>
      </c>
      <c r="BG477" s="11">
        <f t="shared" si="53"/>
        <v>0.18666575013868877</v>
      </c>
      <c r="BH477" s="11">
        <f t="shared" si="53"/>
        <v>0.2516589072669107</v>
      </c>
      <c r="BI477" s="11">
        <f t="shared" si="53"/>
        <v>0.17386101543210988</v>
      </c>
      <c r="BJ477" s="11">
        <f t="shared" si="53"/>
        <v>0.18344605686259635</v>
      </c>
      <c r="BK477" s="11">
        <f t="shared" si="53"/>
        <v>0.14350234792057287</v>
      </c>
      <c r="BL477" s="11">
        <f t="shared" si="53"/>
        <v>0.224363161848051</v>
      </c>
      <c r="BM477" s="11">
        <f t="shared" si="53"/>
        <v>0.30765053029513467</v>
      </c>
      <c r="BN477" s="11">
        <f t="shared" si="53"/>
        <v>0.26750105044089723</v>
      </c>
      <c r="BO477" s="11">
        <f t="shared" si="53"/>
        <v>0.15345051381875813</v>
      </c>
      <c r="BP477" s="11">
        <f t="shared" si="53"/>
        <v>0.25866804197133975</v>
      </c>
      <c r="BQ477" s="11">
        <f t="shared" ref="BQ477:CM477" si="54">BQ471/BQ451</f>
        <v>0.19248400737963217</v>
      </c>
      <c r="BR477" s="11">
        <f t="shared" si="54"/>
        <v>0.17417799267122658</v>
      </c>
      <c r="BS477" s="11">
        <f t="shared" si="54"/>
        <v>0.32743406430171756</v>
      </c>
      <c r="BT477" s="11">
        <f t="shared" si="54"/>
        <v>0.21926013027024285</v>
      </c>
      <c r="BU477" s="11">
        <f t="shared" si="54"/>
        <v>0.13870937410259868</v>
      </c>
      <c r="BV477" s="11">
        <f t="shared" si="54"/>
        <v>0.23374680028899542</v>
      </c>
      <c r="BW477" s="11">
        <f t="shared" si="54"/>
        <v>0.10935010687904373</v>
      </c>
      <c r="BX477" s="11">
        <f t="shared" si="54"/>
        <v>0.20211317521555985</v>
      </c>
      <c r="BY477" s="11">
        <f t="shared" si="54"/>
        <v>0.23469375590000707</v>
      </c>
      <c r="BZ477" s="11">
        <f t="shared" si="54"/>
        <v>0.29921138455690338</v>
      </c>
      <c r="CA477" s="11">
        <f t="shared" si="54"/>
        <v>0.22231205377373101</v>
      </c>
      <c r="CB477" s="11">
        <f t="shared" si="54"/>
        <v>0.25127710232630207</v>
      </c>
      <c r="CC477" s="11">
        <f>CC471/CC451</f>
        <v>0.17929448814920332</v>
      </c>
      <c r="CD477" s="11">
        <f t="shared" si="54"/>
        <v>0.24017638282598155</v>
      </c>
      <c r="CE477" s="11">
        <f t="shared" si="54"/>
        <v>0.14567808503931065</v>
      </c>
      <c r="CF477" s="11">
        <f t="shared" si="54"/>
        <v>0.26395898358869746</v>
      </c>
      <c r="CG477" s="11">
        <f t="shared" si="54"/>
        <v>0.19043127942934726</v>
      </c>
      <c r="CH477" s="11">
        <f t="shared" si="54"/>
        <v>0.19988744186125257</v>
      </c>
      <c r="CI477" s="11">
        <f t="shared" si="54"/>
        <v>0.1912938349967214</v>
      </c>
      <c r="CJ477" s="11">
        <f t="shared" si="54"/>
        <v>0.20891030797011717</v>
      </c>
      <c r="CK477" s="11">
        <f t="shared" si="54"/>
        <v>0.23602245117193771</v>
      </c>
      <c r="CL477" s="11">
        <f t="shared" si="54"/>
        <v>0.22441749828032492</v>
      </c>
      <c r="CM477" s="11">
        <f t="shared" si="54"/>
        <v>0.21317616858566826</v>
      </c>
      <c r="CP477" s="102"/>
    </row>
    <row r="478" spans="1:94" x14ac:dyDescent="0.7">
      <c r="A478" s="102"/>
      <c r="B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</row>
    <row r="479" spans="1:94" x14ac:dyDescent="0.7">
      <c r="A479" s="102"/>
      <c r="B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</row>
    <row r="480" spans="1:94" x14ac:dyDescent="0.7">
      <c r="A480" s="102"/>
      <c r="B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</row>
    <row r="481" spans="1:2" x14ac:dyDescent="0.7">
      <c r="A481" s="102"/>
      <c r="B481" s="102"/>
    </row>
    <row r="482" spans="1:2" x14ac:dyDescent="0.7">
      <c r="A482" s="102"/>
      <c r="B482" s="102"/>
    </row>
    <row r="483" spans="1:2" x14ac:dyDescent="0.7">
      <c r="A483" s="102"/>
      <c r="B483" s="102"/>
    </row>
    <row r="484" spans="1:2" x14ac:dyDescent="0.7">
      <c r="A484" s="102"/>
      <c r="B484" s="102"/>
    </row>
    <row r="485" spans="1:2" x14ac:dyDescent="0.7">
      <c r="A485" s="102"/>
      <c r="B485" s="102"/>
    </row>
    <row r="486" spans="1:2" x14ac:dyDescent="0.7">
      <c r="A486" s="102"/>
      <c r="B486" s="102"/>
    </row>
    <row r="487" spans="1:2" x14ac:dyDescent="0.7">
      <c r="A487" s="102"/>
      <c r="B487" s="102"/>
    </row>
    <row r="488" spans="1:2" x14ac:dyDescent="0.7">
      <c r="A488" s="102"/>
      <c r="B488" s="102"/>
    </row>
    <row r="489" spans="1:2" x14ac:dyDescent="0.7">
      <c r="A489" s="102"/>
      <c r="B489" s="102"/>
    </row>
  </sheetData>
  <mergeCells count="2">
    <mergeCell ref="A446:B446"/>
    <mergeCell ref="A447:B44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1:AB28"/>
  <sheetViews>
    <sheetView tabSelected="1" topLeftCell="G16" zoomScale="80" zoomScaleNormal="80" workbookViewId="0">
      <selection activeCell="Y26" sqref="Y26"/>
    </sheetView>
  </sheetViews>
  <sheetFormatPr defaultColWidth="9" defaultRowHeight="24.6" x14ac:dyDescent="0.7"/>
  <cols>
    <col min="1" max="1" width="5.59765625" style="10" customWidth="1"/>
    <col min="2" max="2" width="10.3984375" style="10" customWidth="1"/>
    <col min="3" max="3" width="9" style="10"/>
    <col min="4" max="4" width="9.8984375" style="10" customWidth="1"/>
    <col min="5" max="5" width="9.796875" style="10" customWidth="1"/>
    <col min="6" max="8" width="12.19921875" style="10" customWidth="1"/>
    <col min="9" max="9" width="13.19921875" style="10" customWidth="1"/>
    <col min="10" max="10" width="2.296875" style="10" customWidth="1"/>
    <col min="11" max="11" width="13.296875" style="10" customWidth="1"/>
    <col min="12" max="12" width="12.19921875" style="10" customWidth="1"/>
    <col min="13" max="13" width="12.5" style="10" customWidth="1"/>
    <col min="14" max="14" width="9" style="10"/>
    <col min="15" max="16" width="3.69921875" style="10" customWidth="1"/>
    <col min="17" max="17" width="7.19921875" style="10" customWidth="1"/>
    <col min="18" max="18" width="13.19921875" style="10" customWidth="1"/>
    <col min="19" max="19" width="12.5" style="10" customWidth="1"/>
    <col min="20" max="20" width="9" style="10"/>
    <col min="21" max="21" width="9.19921875" style="10" customWidth="1"/>
    <col min="22" max="22" width="11" style="10" customWidth="1"/>
    <col min="23" max="23" width="9" style="10"/>
    <col min="24" max="24" width="45.09765625" style="10" customWidth="1"/>
    <col min="25" max="25" width="13.19921875" style="10" customWidth="1"/>
    <col min="26" max="16384" width="9" style="10"/>
  </cols>
  <sheetData>
    <row r="1" spans="1:26" ht="23.4" customHeight="1" x14ac:dyDescent="0.7">
      <c r="I1" s="10" t="s">
        <v>1634</v>
      </c>
    </row>
    <row r="2" spans="1:26" ht="23.4" customHeight="1" x14ac:dyDescent="0.7">
      <c r="A2" s="251" t="s">
        <v>2312</v>
      </c>
      <c r="B2" s="251"/>
      <c r="C2" s="251"/>
      <c r="D2" s="251"/>
      <c r="E2" s="251"/>
      <c r="F2" s="251"/>
      <c r="G2" s="251"/>
      <c r="H2" s="251"/>
      <c r="I2" s="251"/>
    </row>
    <row r="3" spans="1:26" ht="23.4" customHeight="1" x14ac:dyDescent="0.7">
      <c r="A3" s="249" t="s">
        <v>1635</v>
      </c>
      <c r="B3" s="249"/>
      <c r="C3" s="249"/>
      <c r="D3" s="249"/>
      <c r="E3" s="249"/>
      <c r="F3" s="249"/>
      <c r="G3" s="249"/>
      <c r="H3" s="249"/>
      <c r="I3" s="249"/>
    </row>
    <row r="4" spans="1:26" ht="23.4" customHeight="1" x14ac:dyDescent="0.7">
      <c r="A4" s="249" t="s">
        <v>2382</v>
      </c>
      <c r="B4" s="249"/>
      <c r="C4" s="249"/>
      <c r="D4" s="249"/>
      <c r="E4" s="249"/>
      <c r="F4" s="249"/>
      <c r="G4" s="249"/>
      <c r="H4" s="249"/>
      <c r="I4" s="249"/>
    </row>
    <row r="5" spans="1:26" ht="23.4" customHeight="1" x14ac:dyDescent="0.7">
      <c r="A5" s="250" t="s">
        <v>1636</v>
      </c>
      <c r="B5" s="250"/>
      <c r="C5" s="250"/>
      <c r="D5" s="250"/>
      <c r="E5" s="250"/>
      <c r="F5" s="250"/>
      <c r="G5" s="250"/>
      <c r="H5" s="250"/>
      <c r="I5" s="250"/>
    </row>
    <row r="6" spans="1:26" ht="44.4" customHeight="1" x14ac:dyDescent="0.7">
      <c r="A6" s="230" t="s">
        <v>1312</v>
      </c>
      <c r="B6" s="231" t="s">
        <v>1614</v>
      </c>
      <c r="C6" s="231" t="s">
        <v>1615</v>
      </c>
      <c r="D6" s="252" t="s">
        <v>1616</v>
      </c>
      <c r="E6" s="252"/>
      <c r="F6" s="252"/>
      <c r="G6" s="252"/>
      <c r="H6" s="252"/>
      <c r="I6" s="252"/>
      <c r="K6" s="246" t="s">
        <v>2350</v>
      </c>
      <c r="L6" s="246"/>
      <c r="M6" s="246"/>
      <c r="N6" s="246"/>
      <c r="Q6" s="255" t="s">
        <v>1057</v>
      </c>
      <c r="R6" s="255" t="s">
        <v>872</v>
      </c>
      <c r="S6" s="191" t="s">
        <v>2368</v>
      </c>
      <c r="T6" s="257" t="s">
        <v>1616</v>
      </c>
      <c r="U6" s="258"/>
      <c r="V6" s="258"/>
      <c r="W6" s="258"/>
      <c r="X6" s="253" t="s">
        <v>2370</v>
      </c>
    </row>
    <row r="7" spans="1:26" ht="31.8" customHeight="1" x14ac:dyDescent="0.7">
      <c r="A7" s="230"/>
      <c r="B7" s="232"/>
      <c r="C7" s="232"/>
      <c r="D7" s="35" t="s">
        <v>1617</v>
      </c>
      <c r="E7" s="36" t="s">
        <v>1203</v>
      </c>
      <c r="F7" s="35" t="s">
        <v>1618</v>
      </c>
      <c r="G7" s="36" t="s">
        <v>1203</v>
      </c>
      <c r="H7" s="36" t="s">
        <v>1619</v>
      </c>
      <c r="I7" s="36" t="s">
        <v>1620</v>
      </c>
      <c r="K7" s="182" t="s">
        <v>872</v>
      </c>
      <c r="L7" s="183" t="s">
        <v>2364</v>
      </c>
      <c r="M7" s="188" t="s">
        <v>2384</v>
      </c>
      <c r="N7" s="184" t="s">
        <v>2383</v>
      </c>
      <c r="Q7" s="256"/>
      <c r="R7" s="256"/>
      <c r="S7" s="192" t="s">
        <v>2369</v>
      </c>
      <c r="T7" s="193" t="s">
        <v>1617</v>
      </c>
      <c r="U7" s="194" t="s">
        <v>1203</v>
      </c>
      <c r="V7" s="193" t="s">
        <v>1618</v>
      </c>
      <c r="W7" s="195" t="s">
        <v>1203</v>
      </c>
      <c r="X7" s="254"/>
    </row>
    <row r="8" spans="1:26" ht="31.8" customHeight="1" x14ac:dyDescent="0.7">
      <c r="A8" s="37">
        <v>8</v>
      </c>
      <c r="B8" s="38" t="s">
        <v>955</v>
      </c>
      <c r="C8" s="37">
        <v>12</v>
      </c>
      <c r="D8" s="37">
        <f>'สรุปUnit Costราย ร.พ.'!X17</f>
        <v>8</v>
      </c>
      <c r="E8" s="39">
        <f>D8/H8*100</f>
        <v>66.666666666666657</v>
      </c>
      <c r="F8" s="37">
        <f>C8-D8</f>
        <v>4</v>
      </c>
      <c r="G8" s="39">
        <f>F8/H8*100</f>
        <v>33.333333333333329</v>
      </c>
      <c r="H8" s="37">
        <f t="shared" ref="H8:H15" si="0">SUM(D8+F8)</f>
        <v>12</v>
      </c>
      <c r="I8" s="37">
        <v>0</v>
      </c>
      <c r="K8" s="177" t="s">
        <v>955</v>
      </c>
      <c r="L8" s="368">
        <f>+C21/100</f>
        <v>0.75</v>
      </c>
      <c r="M8" s="366">
        <f>+F21/100</f>
        <v>0.58333333333333337</v>
      </c>
      <c r="N8" s="366">
        <f>+G21/100</f>
        <v>0.66666666666666652</v>
      </c>
      <c r="Q8" s="40">
        <v>1</v>
      </c>
      <c r="R8" s="199" t="s">
        <v>955</v>
      </c>
      <c r="S8" s="40">
        <v>12</v>
      </c>
      <c r="T8" s="40">
        <v>8</v>
      </c>
      <c r="U8" s="41">
        <v>66.666666666666657</v>
      </c>
      <c r="V8" s="40">
        <v>4</v>
      </c>
      <c r="W8" s="190">
        <v>33.333333333333329</v>
      </c>
      <c r="X8" s="200" t="s">
        <v>2371</v>
      </c>
      <c r="Z8" s="102"/>
    </row>
    <row r="9" spans="1:26" ht="31.8" customHeight="1" x14ac:dyDescent="0.7">
      <c r="A9" s="37">
        <v>8</v>
      </c>
      <c r="B9" s="38" t="s">
        <v>873</v>
      </c>
      <c r="C9" s="37">
        <v>8</v>
      </c>
      <c r="D9" s="37">
        <f>'สรุปUnit Costราย ร.พ.'!X26</f>
        <v>8</v>
      </c>
      <c r="E9" s="371">
        <f t="shared" ref="E9:E14" si="1">D9/H9*100</f>
        <v>100</v>
      </c>
      <c r="F9" s="37">
        <f t="shared" ref="F9:F14" si="2">C9-D9</f>
        <v>0</v>
      </c>
      <c r="G9" s="39">
        <f t="shared" ref="G9:G14" si="3">F9/H9*100</f>
        <v>0</v>
      </c>
      <c r="H9" s="37">
        <f t="shared" si="0"/>
        <v>8</v>
      </c>
      <c r="I9" s="37">
        <v>0</v>
      </c>
      <c r="K9" s="177" t="s">
        <v>873</v>
      </c>
      <c r="L9" s="368">
        <f t="shared" ref="L9:L15" si="4">+C22/100</f>
        <v>1</v>
      </c>
      <c r="M9" s="368">
        <f t="shared" ref="M9:M15" si="5">+F22/100</f>
        <v>1</v>
      </c>
      <c r="N9" s="368">
        <f t="shared" ref="N9:N15" si="6">+G22/100</f>
        <v>1</v>
      </c>
      <c r="Q9" s="40">
        <v>2</v>
      </c>
      <c r="R9" s="199" t="s">
        <v>873</v>
      </c>
      <c r="S9" s="40">
        <v>8</v>
      </c>
      <c r="T9" s="40">
        <v>8</v>
      </c>
      <c r="U9" s="369">
        <v>100</v>
      </c>
      <c r="V9" s="40" t="s">
        <v>2387</v>
      </c>
      <c r="W9" s="370" t="s">
        <v>2387</v>
      </c>
      <c r="X9" s="200"/>
      <c r="Z9" s="102"/>
    </row>
    <row r="10" spans="1:26" ht="31.8" customHeight="1" x14ac:dyDescent="0.7">
      <c r="A10" s="37">
        <v>8</v>
      </c>
      <c r="B10" s="38" t="s">
        <v>911</v>
      </c>
      <c r="C10" s="37">
        <v>14</v>
      </c>
      <c r="D10" s="37">
        <f>'สรุปUnit Costราย ร.พ.'!X41</f>
        <v>14</v>
      </c>
      <c r="E10" s="371">
        <f t="shared" si="1"/>
        <v>100</v>
      </c>
      <c r="F10" s="37">
        <f t="shared" si="2"/>
        <v>0</v>
      </c>
      <c r="G10" s="39">
        <f t="shared" si="3"/>
        <v>0</v>
      </c>
      <c r="H10" s="37">
        <f t="shared" si="0"/>
        <v>14</v>
      </c>
      <c r="I10" s="37">
        <v>0</v>
      </c>
      <c r="K10" s="177" t="s">
        <v>911</v>
      </c>
      <c r="L10" s="366">
        <f t="shared" si="4"/>
        <v>0.92859999999999998</v>
      </c>
      <c r="M10" s="366">
        <f t="shared" si="5"/>
        <v>0.9285714285714286</v>
      </c>
      <c r="N10" s="366">
        <f t="shared" si="6"/>
        <v>1</v>
      </c>
      <c r="Q10" s="40">
        <v>3</v>
      </c>
      <c r="R10" s="199" t="s">
        <v>911</v>
      </c>
      <c r="S10" s="40">
        <v>14</v>
      </c>
      <c r="T10" s="40">
        <v>14</v>
      </c>
      <c r="U10" s="369">
        <v>100</v>
      </c>
      <c r="V10" s="40" t="s">
        <v>2387</v>
      </c>
      <c r="W10" s="190" t="s">
        <v>2387</v>
      </c>
      <c r="X10" s="200"/>
      <c r="Z10" s="102"/>
    </row>
    <row r="11" spans="1:26" s="189" customFormat="1" ht="31.8" customHeight="1" x14ac:dyDescent="0.7">
      <c r="A11" s="201">
        <v>8</v>
      </c>
      <c r="B11" s="202" t="s">
        <v>936</v>
      </c>
      <c r="C11" s="201">
        <v>18</v>
      </c>
      <c r="D11" s="201">
        <f>'สรุปUnit Costราย ร.พ.'!X60</f>
        <v>13</v>
      </c>
      <c r="E11" s="203">
        <f t="shared" si="1"/>
        <v>72.222222222222214</v>
      </c>
      <c r="F11" s="201">
        <f t="shared" si="2"/>
        <v>5</v>
      </c>
      <c r="G11" s="203">
        <f t="shared" si="3"/>
        <v>27.777777777777779</v>
      </c>
      <c r="H11" s="201">
        <f t="shared" si="0"/>
        <v>18</v>
      </c>
      <c r="I11" s="201">
        <v>0</v>
      </c>
      <c r="K11" s="204" t="s">
        <v>936</v>
      </c>
      <c r="L11" s="368">
        <f t="shared" si="4"/>
        <v>0.5</v>
      </c>
      <c r="M11" s="366">
        <f t="shared" si="5"/>
        <v>0.83333333333333348</v>
      </c>
      <c r="N11" s="366">
        <f t="shared" si="6"/>
        <v>0.7222222222222221</v>
      </c>
      <c r="Q11" s="207">
        <v>4</v>
      </c>
      <c r="R11" s="208" t="s">
        <v>936</v>
      </c>
      <c r="S11" s="207">
        <v>18</v>
      </c>
      <c r="T11" s="207">
        <v>13</v>
      </c>
      <c r="U11" s="209">
        <v>72.222222222222214</v>
      </c>
      <c r="V11" s="207">
        <v>5</v>
      </c>
      <c r="W11" s="210">
        <v>27.777777777777779</v>
      </c>
      <c r="X11" s="211" t="s">
        <v>2385</v>
      </c>
      <c r="Z11" s="102"/>
    </row>
    <row r="12" spans="1:26" ht="31.8" customHeight="1" x14ac:dyDescent="0.7">
      <c r="A12" s="37">
        <v>8</v>
      </c>
      <c r="B12" s="38" t="s">
        <v>926</v>
      </c>
      <c r="C12" s="37">
        <v>9</v>
      </c>
      <c r="D12" s="37">
        <f>'สรุปUnit Costราย ร.พ.'!X70</f>
        <v>9</v>
      </c>
      <c r="E12" s="39">
        <f t="shared" si="1"/>
        <v>100</v>
      </c>
      <c r="F12" s="37">
        <f t="shared" si="2"/>
        <v>0</v>
      </c>
      <c r="G12" s="39">
        <f t="shared" si="3"/>
        <v>0</v>
      </c>
      <c r="H12" s="37">
        <f t="shared" si="0"/>
        <v>9</v>
      </c>
      <c r="I12" s="37">
        <v>0</v>
      </c>
      <c r="K12" s="177" t="s">
        <v>926</v>
      </c>
      <c r="L12" s="366">
        <f t="shared" si="4"/>
        <v>0.88890000000000002</v>
      </c>
      <c r="M12" s="368">
        <f t="shared" si="5"/>
        <v>1</v>
      </c>
      <c r="N12" s="368">
        <f t="shared" si="6"/>
        <v>1</v>
      </c>
      <c r="Q12" s="40">
        <v>5</v>
      </c>
      <c r="R12" s="199" t="s">
        <v>926</v>
      </c>
      <c r="S12" s="40">
        <v>9</v>
      </c>
      <c r="T12" s="40">
        <v>9</v>
      </c>
      <c r="U12" s="369">
        <v>100</v>
      </c>
      <c r="V12" s="40" t="s">
        <v>2387</v>
      </c>
      <c r="W12" s="370" t="s">
        <v>2387</v>
      </c>
      <c r="X12" s="200"/>
      <c r="Z12" s="102"/>
    </row>
    <row r="13" spans="1:26" ht="31.8" customHeight="1" x14ac:dyDescent="0.7">
      <c r="A13" s="37">
        <v>8</v>
      </c>
      <c r="B13" s="38" t="s">
        <v>882</v>
      </c>
      <c r="C13" s="37">
        <v>6</v>
      </c>
      <c r="D13" s="37">
        <f>'สรุปUnit Costราย ร.พ.'!X77</f>
        <v>4</v>
      </c>
      <c r="E13" s="39">
        <f t="shared" si="1"/>
        <v>66.666666666666657</v>
      </c>
      <c r="F13" s="37">
        <f t="shared" si="2"/>
        <v>2</v>
      </c>
      <c r="G13" s="39">
        <f t="shared" si="3"/>
        <v>33.333333333333329</v>
      </c>
      <c r="H13" s="37">
        <f t="shared" si="0"/>
        <v>6</v>
      </c>
      <c r="I13" s="37">
        <v>0</v>
      </c>
      <c r="K13" s="177" t="s">
        <v>882</v>
      </c>
      <c r="L13" s="366">
        <f t="shared" si="4"/>
        <v>0.83329999999999993</v>
      </c>
      <c r="M13" s="366">
        <f t="shared" si="5"/>
        <v>0.83333333333333348</v>
      </c>
      <c r="N13" s="366">
        <f t="shared" si="6"/>
        <v>0.66666666666666652</v>
      </c>
      <c r="Q13" s="40">
        <v>6</v>
      </c>
      <c r="R13" s="199" t="s">
        <v>882</v>
      </c>
      <c r="S13" s="40">
        <v>6</v>
      </c>
      <c r="T13" s="40">
        <v>4</v>
      </c>
      <c r="U13" s="41">
        <v>66.666666666666657</v>
      </c>
      <c r="V13" s="40">
        <v>2</v>
      </c>
      <c r="W13" s="190">
        <v>33.333333333333329</v>
      </c>
      <c r="X13" s="200" t="s">
        <v>2386</v>
      </c>
      <c r="Z13" s="102"/>
    </row>
    <row r="14" spans="1:26" ht="31.8" customHeight="1" x14ac:dyDescent="0.7">
      <c r="A14" s="37">
        <v>8</v>
      </c>
      <c r="B14" s="38" t="s">
        <v>889</v>
      </c>
      <c r="C14" s="37">
        <v>21</v>
      </c>
      <c r="D14" s="37">
        <f>'สรุปUnit Costราย ร.พ.'!X99</f>
        <v>19</v>
      </c>
      <c r="E14" s="39">
        <f t="shared" si="1"/>
        <v>90.476190476190482</v>
      </c>
      <c r="F14" s="37">
        <f t="shared" si="2"/>
        <v>2</v>
      </c>
      <c r="G14" s="39">
        <f t="shared" si="3"/>
        <v>9.5238095238095237</v>
      </c>
      <c r="H14" s="37">
        <f t="shared" si="0"/>
        <v>21</v>
      </c>
      <c r="I14" s="37">
        <v>0</v>
      </c>
      <c r="K14" s="177" t="s">
        <v>889</v>
      </c>
      <c r="L14" s="368">
        <f t="shared" si="4"/>
        <v>1</v>
      </c>
      <c r="M14" s="366">
        <f t="shared" si="5"/>
        <v>0.90476190476190477</v>
      </c>
      <c r="N14" s="368">
        <f t="shared" si="6"/>
        <v>0.90476190476190477</v>
      </c>
      <c r="Q14" s="40">
        <v>7</v>
      </c>
      <c r="R14" s="199" t="s">
        <v>889</v>
      </c>
      <c r="S14" s="40">
        <v>21</v>
      </c>
      <c r="T14" s="40">
        <v>19</v>
      </c>
      <c r="U14" s="41">
        <v>90.476190476190482</v>
      </c>
      <c r="V14" s="40">
        <v>2</v>
      </c>
      <c r="W14" s="190">
        <v>9.5238095238095237</v>
      </c>
      <c r="X14" s="200" t="s">
        <v>2372</v>
      </c>
      <c r="Z14" s="102"/>
    </row>
    <row r="15" spans="1:26" ht="31.8" customHeight="1" x14ac:dyDescent="0.7">
      <c r="A15" s="247" t="s">
        <v>1621</v>
      </c>
      <c r="B15" s="248"/>
      <c r="C15" s="40">
        <f>SUM(C8:C14)</f>
        <v>88</v>
      </c>
      <c r="D15" s="40">
        <f>C15-F15</f>
        <v>75</v>
      </c>
      <c r="E15" s="41">
        <f>D15/H15*100</f>
        <v>85.227272727272734</v>
      </c>
      <c r="F15" s="40">
        <f>SUM(F8:F14)</f>
        <v>13</v>
      </c>
      <c r="G15" s="41">
        <f>F15/H15*100</f>
        <v>14.772727272727273</v>
      </c>
      <c r="H15" s="40">
        <f t="shared" si="0"/>
        <v>88</v>
      </c>
      <c r="I15" s="40">
        <f>SUM(I8:I14)</f>
        <v>0</v>
      </c>
      <c r="K15" s="180" t="s">
        <v>2365</v>
      </c>
      <c r="L15" s="367">
        <f t="shared" si="4"/>
        <v>0.82950000000000002</v>
      </c>
      <c r="M15" s="367">
        <f t="shared" si="5"/>
        <v>0.86363636363636365</v>
      </c>
      <c r="N15" s="367">
        <f t="shared" si="6"/>
        <v>0.85227272727272729</v>
      </c>
      <c r="Q15" s="259" t="s">
        <v>1621</v>
      </c>
      <c r="R15" s="260"/>
      <c r="S15" s="196">
        <v>88</v>
      </c>
      <c r="T15" s="196">
        <v>75</v>
      </c>
      <c r="U15" s="197">
        <v>85.227272727272734</v>
      </c>
      <c r="V15" s="196">
        <v>13</v>
      </c>
      <c r="W15" s="198">
        <v>14.772727272727273</v>
      </c>
      <c r="X15" s="200"/>
      <c r="Z15" s="102"/>
    </row>
    <row r="16" spans="1:26" ht="23.4" customHeight="1" x14ac:dyDescent="0.7">
      <c r="Z16" s="102"/>
    </row>
    <row r="17" spans="2:28" x14ac:dyDescent="0.7">
      <c r="S17" s="102"/>
      <c r="U17" s="102"/>
      <c r="V17" s="102"/>
      <c r="W17" s="102"/>
      <c r="X17" s="102"/>
      <c r="Y17" s="102"/>
      <c r="Z17" s="102"/>
    </row>
    <row r="18" spans="2:28" x14ac:dyDescent="0.7">
      <c r="S18" s="102"/>
      <c r="U18" s="102"/>
      <c r="V18" s="102"/>
      <c r="W18" s="102"/>
      <c r="X18" s="102"/>
      <c r="Y18" s="102"/>
      <c r="Z18" s="102"/>
      <c r="AA18" s="102"/>
      <c r="AB18" s="102"/>
    </row>
    <row r="19" spans="2:28" ht="24.6" customHeight="1" x14ac:dyDescent="0.7">
      <c r="B19" s="363" t="s">
        <v>2350</v>
      </c>
      <c r="C19" s="364"/>
      <c r="D19" s="364"/>
      <c r="E19" s="364"/>
      <c r="F19" s="364"/>
      <c r="G19" s="365"/>
      <c r="S19" s="102"/>
      <c r="U19" s="102"/>
      <c r="V19" s="102"/>
      <c r="W19" s="102"/>
      <c r="X19" s="102"/>
      <c r="Y19" s="102"/>
      <c r="Z19" s="102"/>
      <c r="AA19" s="102"/>
      <c r="AB19" s="102"/>
    </row>
    <row r="20" spans="2:28" ht="49.2" x14ac:dyDescent="0.7">
      <c r="B20" s="358" t="s">
        <v>872</v>
      </c>
      <c r="C20" s="359" t="s">
        <v>2364</v>
      </c>
      <c r="D20" s="360" t="s">
        <v>2367</v>
      </c>
      <c r="E20" s="361" t="s">
        <v>2366</v>
      </c>
      <c r="F20" s="362" t="s">
        <v>2384</v>
      </c>
      <c r="G20" s="360" t="s">
        <v>2383</v>
      </c>
      <c r="S20" s="102"/>
      <c r="U20" s="102"/>
      <c r="V20" s="102"/>
      <c r="W20" s="102"/>
      <c r="X20" s="102"/>
      <c r="Y20" s="102"/>
      <c r="Z20" s="102"/>
      <c r="AA20" s="102"/>
      <c r="AB20" s="102"/>
    </row>
    <row r="21" spans="2:28" x14ac:dyDescent="0.7">
      <c r="B21" s="177" t="s">
        <v>955</v>
      </c>
      <c r="C21" s="178">
        <v>75</v>
      </c>
      <c r="D21" s="185">
        <v>66.67</v>
      </c>
      <c r="E21" s="178">
        <v>58.33</v>
      </c>
      <c r="F21" s="178">
        <v>58.333333333333336</v>
      </c>
      <c r="G21" s="185">
        <v>66.666666666666657</v>
      </c>
      <c r="S21" s="102"/>
      <c r="U21" s="102"/>
      <c r="V21" s="102"/>
      <c r="W21" s="102"/>
      <c r="X21" s="102"/>
      <c r="Y21" s="102"/>
      <c r="Z21" s="102"/>
    </row>
    <row r="22" spans="2:28" x14ac:dyDescent="0.7">
      <c r="B22" s="177" t="s">
        <v>873</v>
      </c>
      <c r="C22" s="179">
        <v>100</v>
      </c>
      <c r="D22" s="186">
        <v>100</v>
      </c>
      <c r="E22" s="179">
        <v>100</v>
      </c>
      <c r="F22" s="178">
        <v>100</v>
      </c>
      <c r="G22" s="186">
        <v>100</v>
      </c>
      <c r="S22" s="102"/>
      <c r="V22" s="102"/>
      <c r="W22" s="102"/>
      <c r="X22" s="102"/>
      <c r="Y22" s="102"/>
      <c r="Z22" s="102"/>
    </row>
    <row r="23" spans="2:28" x14ac:dyDescent="0.7">
      <c r="B23" s="177" t="s">
        <v>911</v>
      </c>
      <c r="C23" s="178">
        <v>92.86</v>
      </c>
      <c r="D23" s="185">
        <v>85.71</v>
      </c>
      <c r="E23" s="178">
        <v>85.71</v>
      </c>
      <c r="F23" s="178">
        <v>92.857142857142861</v>
      </c>
      <c r="G23" s="186">
        <v>100</v>
      </c>
      <c r="S23" s="102"/>
      <c r="V23" s="102"/>
      <c r="W23" s="102"/>
      <c r="X23" s="102"/>
    </row>
    <row r="24" spans="2:28" x14ac:dyDescent="0.7">
      <c r="B24" s="204" t="s">
        <v>936</v>
      </c>
      <c r="C24" s="205">
        <v>50</v>
      </c>
      <c r="D24" s="206">
        <v>44.44</v>
      </c>
      <c r="E24" s="205">
        <v>72.22</v>
      </c>
      <c r="F24" s="205">
        <v>83.333333333333343</v>
      </c>
      <c r="G24" s="206">
        <v>72.222222222222214</v>
      </c>
      <c r="S24" s="102"/>
      <c r="V24" s="102"/>
      <c r="W24" s="102"/>
    </row>
    <row r="25" spans="2:28" x14ac:dyDescent="0.7">
      <c r="B25" s="177" t="s">
        <v>926</v>
      </c>
      <c r="C25" s="178">
        <v>88.89</v>
      </c>
      <c r="D25" s="186">
        <v>100</v>
      </c>
      <c r="E25" s="178">
        <v>88.89</v>
      </c>
      <c r="F25" s="178">
        <v>100</v>
      </c>
      <c r="G25" s="185">
        <v>100</v>
      </c>
      <c r="S25" s="102"/>
      <c r="V25" s="102"/>
      <c r="W25" s="102"/>
    </row>
    <row r="26" spans="2:28" x14ac:dyDescent="0.7">
      <c r="B26" s="177" t="s">
        <v>882</v>
      </c>
      <c r="C26" s="178">
        <v>83.33</v>
      </c>
      <c r="D26" s="185">
        <v>66.67</v>
      </c>
      <c r="E26" s="178">
        <v>50</v>
      </c>
      <c r="F26" s="178">
        <v>83.333333333333343</v>
      </c>
      <c r="G26" s="185">
        <v>66.666666666666657</v>
      </c>
      <c r="V26" s="102"/>
      <c r="W26" s="102"/>
    </row>
    <row r="27" spans="2:28" x14ac:dyDescent="0.7">
      <c r="B27" s="177" t="s">
        <v>889</v>
      </c>
      <c r="C27" s="179">
        <v>100</v>
      </c>
      <c r="D27" s="186">
        <v>100</v>
      </c>
      <c r="E27" s="178">
        <v>95.24</v>
      </c>
      <c r="F27" s="178">
        <v>90.476190476190482</v>
      </c>
      <c r="G27" s="185">
        <v>90.476190476190482</v>
      </c>
      <c r="V27" s="102"/>
      <c r="W27" s="102"/>
    </row>
    <row r="28" spans="2:28" x14ac:dyDescent="0.7">
      <c r="B28" s="180" t="s">
        <v>2365</v>
      </c>
      <c r="C28" s="181">
        <v>82.95</v>
      </c>
      <c r="D28" s="187">
        <v>79.55</v>
      </c>
      <c r="E28" s="181">
        <v>80.680000000000007</v>
      </c>
      <c r="F28" s="181">
        <v>86.36363636363636</v>
      </c>
      <c r="G28" s="187">
        <v>85.227272727272734</v>
      </c>
      <c r="V28" s="102"/>
      <c r="W28" s="102"/>
    </row>
  </sheetData>
  <mergeCells count="16">
    <mergeCell ref="B19:G19"/>
    <mergeCell ref="X6:X7"/>
    <mergeCell ref="Q6:Q7"/>
    <mergeCell ref="R6:R7"/>
    <mergeCell ref="T6:W6"/>
    <mergeCell ref="Q15:R15"/>
    <mergeCell ref="K6:N6"/>
    <mergeCell ref="A15:B15"/>
    <mergeCell ref="A3:I3"/>
    <mergeCell ref="A5:I5"/>
    <mergeCell ref="A2:I2"/>
    <mergeCell ref="A6:A7"/>
    <mergeCell ref="B6:B7"/>
    <mergeCell ref="C6:C7"/>
    <mergeCell ref="D6:I6"/>
    <mergeCell ref="A4:I4"/>
  </mergeCells>
  <phoneticPr fontId="7" type="noConversion"/>
  <pageMargins left="0.51181102362204722" right="0.51181102362204722" top="0.74803149606299213" bottom="0.74803149606299213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AO100"/>
  <sheetViews>
    <sheetView zoomScale="50" zoomScaleNormal="50" workbookViewId="0">
      <pane xSplit="10" topLeftCell="T1" activePane="topRight" state="frozen"/>
      <selection pane="topRight" activeCell="K1" sqref="K1:K1048576"/>
    </sheetView>
  </sheetViews>
  <sheetFormatPr defaultColWidth="9" defaultRowHeight="24.6" x14ac:dyDescent="0.7"/>
  <cols>
    <col min="1" max="1" width="5.09765625" style="13" customWidth="1"/>
    <col min="2" max="2" width="8.8984375" style="10" customWidth="1"/>
    <col min="3" max="3" width="9" style="10"/>
    <col min="4" max="4" width="22.3984375" style="10" customWidth="1"/>
    <col min="5" max="5" width="7.8984375" style="10" customWidth="1"/>
    <col min="6" max="6" width="11.59765625" style="10" customWidth="1"/>
    <col min="7" max="7" width="10.69921875" style="10" customWidth="1"/>
    <col min="8" max="8" width="10.8984375" style="10" customWidth="1"/>
    <col min="9" max="9" width="6.5" style="10" customWidth="1"/>
    <col min="10" max="10" width="22" style="10" customWidth="1"/>
    <col min="11" max="11" width="16.69921875" style="10" customWidth="1"/>
    <col min="12" max="14" width="13.3984375" style="10" customWidth="1"/>
    <col min="15" max="15" width="16.5" style="10" customWidth="1"/>
    <col min="16" max="16" width="14" style="10" customWidth="1"/>
    <col min="17" max="17" width="13.09765625" style="10" customWidth="1"/>
    <col min="18" max="18" width="14.3984375" style="10" customWidth="1"/>
    <col min="19" max="19" width="16.5" style="10" customWidth="1"/>
    <col min="20" max="20" width="14" style="10" customWidth="1"/>
    <col min="21" max="21" width="13.3984375" style="10" customWidth="1"/>
    <col min="22" max="24" width="9" style="1" customWidth="1"/>
    <col min="25" max="25" width="14.69921875" style="10" hidden="1" customWidth="1"/>
    <col min="26" max="26" width="17.5" hidden="1" customWidth="1"/>
    <col min="27" max="27" width="16.296875" hidden="1" customWidth="1"/>
    <col min="28" max="28" width="13.3984375" hidden="1" customWidth="1"/>
    <col min="29" max="29" width="8.796875" hidden="1" customWidth="1"/>
    <col min="30" max="30" width="0" style="10" hidden="1" customWidth="1"/>
    <col min="31" max="31" width="11.59765625" style="10" hidden="1" customWidth="1"/>
    <col min="32" max="32" width="14.5" style="10" hidden="1" customWidth="1"/>
    <col min="33" max="34" width="0" style="10" hidden="1" customWidth="1"/>
    <col min="35" max="35" width="14.19921875" style="10" hidden="1" customWidth="1"/>
    <col min="36" max="36" width="12.69921875" style="10" hidden="1" customWidth="1"/>
    <col min="37" max="38" width="0" style="10" hidden="1" customWidth="1"/>
    <col min="39" max="39" width="15.8984375" style="10" hidden="1" customWidth="1"/>
    <col min="40" max="40" width="15.5" style="10" hidden="1" customWidth="1"/>
    <col min="41" max="41" width="0" style="10" hidden="1" customWidth="1"/>
    <col min="42" max="16384" width="9" style="10"/>
  </cols>
  <sheetData>
    <row r="1" spans="1:40" x14ac:dyDescent="0.7">
      <c r="V1" s="249" t="s">
        <v>1634</v>
      </c>
      <c r="W1" s="249"/>
      <c r="X1" s="249"/>
    </row>
    <row r="2" spans="1:40" s="14" customFormat="1" ht="27" x14ac:dyDescent="0.75">
      <c r="A2" s="69"/>
      <c r="B2" s="279" t="s">
        <v>2381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"/>
      <c r="R2" s="2"/>
      <c r="S2" s="2"/>
      <c r="T2" s="2"/>
      <c r="U2" s="2"/>
      <c r="V2" s="2"/>
      <c r="W2" s="2"/>
      <c r="X2" s="2"/>
    </row>
    <row r="3" spans="1:40" s="18" customFormat="1" ht="21" customHeight="1" x14ac:dyDescent="0.25">
      <c r="A3" s="266" t="s">
        <v>1312</v>
      </c>
      <c r="B3" s="266" t="s">
        <v>872</v>
      </c>
      <c r="C3" s="266" t="s">
        <v>1053</v>
      </c>
      <c r="D3" s="266" t="s">
        <v>1313</v>
      </c>
      <c r="E3" s="271" t="s">
        <v>1314</v>
      </c>
      <c r="F3" s="271" t="s">
        <v>1575</v>
      </c>
      <c r="G3" s="271" t="s">
        <v>1576</v>
      </c>
      <c r="H3" s="261" t="s">
        <v>1547</v>
      </c>
      <c r="I3" s="287" t="s">
        <v>2338</v>
      </c>
      <c r="J3" s="287" t="s">
        <v>1379</v>
      </c>
      <c r="K3" s="280" t="s">
        <v>1571</v>
      </c>
      <c r="L3" s="281"/>
      <c r="M3" s="281"/>
      <c r="N3" s="282"/>
      <c r="O3" s="283" t="s">
        <v>1630</v>
      </c>
      <c r="P3" s="284"/>
      <c r="Q3" s="284"/>
      <c r="R3" s="284"/>
      <c r="S3" s="284"/>
      <c r="T3" s="284"/>
      <c r="U3" s="285"/>
      <c r="V3" s="286" t="s">
        <v>1633</v>
      </c>
      <c r="W3" s="286"/>
      <c r="X3" s="286"/>
      <c r="Y3" s="273" t="s">
        <v>2340</v>
      </c>
      <c r="Z3" s="273"/>
      <c r="AA3" s="273"/>
      <c r="AB3" s="273"/>
      <c r="AC3" s="274" t="s">
        <v>2341</v>
      </c>
      <c r="AD3" s="274"/>
      <c r="AE3" s="274"/>
      <c r="AF3" s="274"/>
      <c r="AG3" s="275" t="s">
        <v>2342</v>
      </c>
      <c r="AH3" s="275"/>
      <c r="AI3" s="275"/>
      <c r="AJ3" s="275"/>
      <c r="AK3" s="276" t="s">
        <v>1311</v>
      </c>
      <c r="AL3" s="277"/>
      <c r="AM3" s="277"/>
      <c r="AN3" s="278"/>
    </row>
    <row r="4" spans="1:40" s="16" customFormat="1" ht="150" customHeight="1" x14ac:dyDescent="0.7">
      <c r="A4" s="267"/>
      <c r="B4" s="267"/>
      <c r="C4" s="267"/>
      <c r="D4" s="267"/>
      <c r="E4" s="272"/>
      <c r="F4" s="272"/>
      <c r="G4" s="272"/>
      <c r="H4" s="262"/>
      <c r="I4" s="288"/>
      <c r="J4" s="288"/>
      <c r="K4" s="59" t="s">
        <v>1548</v>
      </c>
      <c r="L4" s="59" t="s">
        <v>1549</v>
      </c>
      <c r="M4" s="59" t="s">
        <v>1550</v>
      </c>
      <c r="N4" s="59" t="s">
        <v>1570</v>
      </c>
      <c r="O4" s="19" t="s">
        <v>1551</v>
      </c>
      <c r="P4" s="19" t="s">
        <v>1604</v>
      </c>
      <c r="Q4" s="20" t="s">
        <v>1552</v>
      </c>
      <c r="R4" s="20" t="s">
        <v>1631</v>
      </c>
      <c r="S4" s="20" t="s">
        <v>1632</v>
      </c>
      <c r="T4" s="19" t="s">
        <v>1553</v>
      </c>
      <c r="U4" s="19" t="s">
        <v>1570</v>
      </c>
      <c r="V4" s="8" t="s">
        <v>1572</v>
      </c>
      <c r="W4" s="8" t="s">
        <v>1573</v>
      </c>
      <c r="X4" s="156" t="s">
        <v>1574</v>
      </c>
      <c r="Y4" s="160" t="s">
        <v>1471</v>
      </c>
      <c r="Z4" s="160" t="s">
        <v>2343</v>
      </c>
      <c r="AA4" s="160" t="s">
        <v>2344</v>
      </c>
      <c r="AB4" s="160" t="s">
        <v>2345</v>
      </c>
      <c r="AC4" s="161" t="s">
        <v>2346</v>
      </c>
      <c r="AD4" s="161" t="s">
        <v>2347</v>
      </c>
      <c r="AE4" s="161" t="s">
        <v>2348</v>
      </c>
      <c r="AF4" s="161" t="s">
        <v>2349</v>
      </c>
      <c r="AG4" s="162" t="s">
        <v>1471</v>
      </c>
      <c r="AH4" s="162" t="s">
        <v>2343</v>
      </c>
      <c r="AI4" s="162" t="s">
        <v>2344</v>
      </c>
      <c r="AJ4" s="162" t="s">
        <v>2345</v>
      </c>
      <c r="AK4" s="164" t="s">
        <v>1471</v>
      </c>
      <c r="AL4" s="164" t="s">
        <v>2343</v>
      </c>
      <c r="AM4" s="164" t="s">
        <v>2344</v>
      </c>
      <c r="AN4" s="164" t="s">
        <v>2345</v>
      </c>
    </row>
    <row r="5" spans="1:40" x14ac:dyDescent="0.7">
      <c r="A5" s="5" t="s">
        <v>1556</v>
      </c>
      <c r="B5" s="9" t="s">
        <v>955</v>
      </c>
      <c r="C5" s="9" t="s">
        <v>7</v>
      </c>
      <c r="D5" s="9" t="s">
        <v>956</v>
      </c>
      <c r="E5" s="9" t="s">
        <v>1319</v>
      </c>
      <c r="F5" s="9" t="s">
        <v>1557</v>
      </c>
      <c r="G5" s="9">
        <v>372</v>
      </c>
      <c r="H5" s="17">
        <v>109113</v>
      </c>
      <c r="I5" s="5">
        <v>16</v>
      </c>
      <c r="J5" s="100" t="s">
        <v>2297</v>
      </c>
      <c r="K5" s="4">
        <f>'Unit Cost'!D$460</f>
        <v>313758344.39892435</v>
      </c>
      <c r="L5" s="4">
        <f>DataService!$O5</f>
        <v>480218</v>
      </c>
      <c r="M5" s="63">
        <f>IFERROR(SUM(K5/L5),0)</f>
        <v>653.36648022132522</v>
      </c>
      <c r="N5" s="12">
        <f>VLOOKUP(I5,'ค่ากลางกลุ่ม UnitCost'!B$6:K$24,6,FALSE)</f>
        <v>1068.76</v>
      </c>
      <c r="O5" s="4">
        <v>506480881.98382854</v>
      </c>
      <c r="P5" s="4">
        <f>DataService!$U5</f>
        <v>22934</v>
      </c>
      <c r="Q5" s="4">
        <f>DataService!AB5</f>
        <v>35190.389300000003</v>
      </c>
      <c r="R5" s="4">
        <f>O5/P5</f>
        <v>22084.280194638028</v>
      </c>
      <c r="S5" s="4">
        <f>O5/DataService!V5</f>
        <v>5238.4638980589389</v>
      </c>
      <c r="T5" s="64">
        <f>IFERROR(SUM(O5/Q5),0)</f>
        <v>14392.591047119462</v>
      </c>
      <c r="U5" s="77">
        <f>VLOOKUP(I5,'ค่ากลางกลุ่ม UnitCost'!B$6:K$24,10,FALSE)</f>
        <v>21757.55</v>
      </c>
      <c r="V5" s="7" t="str">
        <f>IF(AND(M5&lt;=N5),"ผ่าน","ไม่ผ่าน")</f>
        <v>ผ่าน</v>
      </c>
      <c r="W5" s="7" t="str">
        <f>IF(AND(T5&lt;=U5),"ผ่าน","ไม่ผ่าน")</f>
        <v>ผ่าน</v>
      </c>
      <c r="X5" s="7" t="str">
        <f>IF(AND(M5&lt;N5,T5&lt;U5),"ผ่าน","ไม่ผ่าน")</f>
        <v>ผ่าน</v>
      </c>
      <c r="Y5" s="159">
        <f>'Unit Cost'!D$453</f>
        <v>465380736.7700001</v>
      </c>
      <c r="Z5" s="163">
        <v>369168274.98999995</v>
      </c>
      <c r="AA5" s="163">
        <f>Y5-Z5</f>
        <v>96212461.78000015</v>
      </c>
    </row>
    <row r="6" spans="1:40" x14ac:dyDescent="0.7">
      <c r="A6" s="5" t="s">
        <v>1556</v>
      </c>
      <c r="B6" s="9" t="s">
        <v>955</v>
      </c>
      <c r="C6" s="9" t="s">
        <v>65</v>
      </c>
      <c r="D6" s="9" t="s">
        <v>957</v>
      </c>
      <c r="E6" s="9" t="s">
        <v>1318</v>
      </c>
      <c r="F6" s="9" t="s">
        <v>1558</v>
      </c>
      <c r="G6" s="9">
        <v>40</v>
      </c>
      <c r="H6" s="17">
        <v>40027</v>
      </c>
      <c r="I6" s="5">
        <v>6</v>
      </c>
      <c r="J6" s="100" t="s">
        <v>2298</v>
      </c>
      <c r="K6" s="4">
        <f>'Unit Cost'!E$460</f>
        <v>88390254.927537352</v>
      </c>
      <c r="L6" s="4">
        <f>DataService!$O6</f>
        <v>114622</v>
      </c>
      <c r="M6" s="63">
        <f t="shared" ref="M6:M16" si="0">IFERROR(SUM(K6/L6),0)</f>
        <v>771.14563458618204</v>
      </c>
      <c r="N6" s="12">
        <f>VLOOKUP(I6,'ค่ากลางกลุ่ม UnitCost'!B$6:K$24,6,FALSE)</f>
        <v>651.5</v>
      </c>
      <c r="O6" s="4">
        <v>21426179.06081745</v>
      </c>
      <c r="P6" s="4">
        <f>DataService!$U6</f>
        <v>1849</v>
      </c>
      <c r="Q6" s="4">
        <f>DataService!AB6</f>
        <v>1101.1302000000001</v>
      </c>
      <c r="R6" s="4">
        <f t="shared" ref="R6:R16" si="1">O6/P6</f>
        <v>11587.982185406951</v>
      </c>
      <c r="S6" s="4">
        <f>O6/DataService!V6</f>
        <v>3013.9511971891193</v>
      </c>
      <c r="T6" s="64">
        <f t="shared" ref="T6:T16" si="2">IFERROR(SUM(O6/Q6),0)</f>
        <v>19458.352028504392</v>
      </c>
      <c r="U6" s="77">
        <f>VLOOKUP(I6,'ค่ากลางกลุ่ม UnitCost'!B$6:K$24,10,FALSE)</f>
        <v>39256.400000000001</v>
      </c>
      <c r="V6" s="7" t="str">
        <f t="shared" ref="V6:V69" si="3">IF(AND(M6&lt;=N6),"ผ่าน","ไม่ผ่าน")</f>
        <v>ไม่ผ่าน</v>
      </c>
      <c r="W6" s="7" t="str">
        <f t="shared" ref="W6:W69" si="4">IF(AND(T6&lt;=U6),"ผ่าน","ไม่ผ่าน")</f>
        <v>ผ่าน</v>
      </c>
      <c r="X6" s="7" t="str">
        <f t="shared" ref="X6:X69" si="5">IF(AND(M6&lt;N6,T6&lt;U6),"ผ่าน","ไม่ผ่าน")</f>
        <v>ไม่ผ่าน</v>
      </c>
      <c r="Y6" s="4">
        <f>'Unit Cost'!E$453</f>
        <v>61936915.760000005</v>
      </c>
      <c r="Z6" s="163">
        <v>50742255.25</v>
      </c>
      <c r="AA6" s="163">
        <f t="shared" ref="AA6:AA69" si="6">Y6-Z6</f>
        <v>11194660.510000005</v>
      </c>
    </row>
    <row r="7" spans="1:40" x14ac:dyDescent="0.7">
      <c r="A7" s="5" t="s">
        <v>1556</v>
      </c>
      <c r="B7" s="9" t="s">
        <v>955</v>
      </c>
      <c r="C7" s="9" t="s">
        <v>66</v>
      </c>
      <c r="D7" s="9" t="s">
        <v>958</v>
      </c>
      <c r="E7" s="9" t="s">
        <v>1318</v>
      </c>
      <c r="F7" s="9" t="s">
        <v>1558</v>
      </c>
      <c r="G7" s="9">
        <v>47</v>
      </c>
      <c r="H7" s="17">
        <v>44722</v>
      </c>
      <c r="I7" s="5">
        <v>6</v>
      </c>
      <c r="J7" s="100" t="s">
        <v>2298</v>
      </c>
      <c r="K7" s="4">
        <f>'Unit Cost'!F$460</f>
        <v>61129212.398848914</v>
      </c>
      <c r="L7" s="4">
        <f>DataService!$O7</f>
        <v>107844</v>
      </c>
      <c r="M7" s="63">
        <f t="shared" si="0"/>
        <v>566.82998033130184</v>
      </c>
      <c r="N7" s="12">
        <f>VLOOKUP(I7,'ค่ากลางกลุ่ม UnitCost'!B$6:K$24,6,FALSE)</f>
        <v>651.5</v>
      </c>
      <c r="O7" s="4">
        <v>34140601.278554082</v>
      </c>
      <c r="P7" s="4">
        <f>DataService!$U7</f>
        <v>3499</v>
      </c>
      <c r="Q7" s="4">
        <f>DataService!AB7</f>
        <v>3459.3101000000006</v>
      </c>
      <c r="R7" s="4">
        <f t="shared" si="1"/>
        <v>9757.2452925276029</v>
      </c>
      <c r="S7" s="4">
        <f>O7/DataService!V7</f>
        <v>2618.5458872951435</v>
      </c>
      <c r="T7" s="64">
        <f t="shared" si="2"/>
        <v>9869.1936518076473</v>
      </c>
      <c r="U7" s="77">
        <f>VLOOKUP(I7,'ค่ากลางกลุ่ม UnitCost'!B$6:K$24,10,FALSE)</f>
        <v>39256.400000000001</v>
      </c>
      <c r="V7" s="7" t="str">
        <f t="shared" si="3"/>
        <v>ผ่าน</v>
      </c>
      <c r="W7" s="7" t="str">
        <f t="shared" si="4"/>
        <v>ผ่าน</v>
      </c>
      <c r="X7" s="7" t="str">
        <f t="shared" si="5"/>
        <v>ผ่าน</v>
      </c>
      <c r="Y7" s="4">
        <f>'Unit Cost'!F$453</f>
        <v>63828221.589999996</v>
      </c>
      <c r="Z7" s="163">
        <v>49555172.210000001</v>
      </c>
      <c r="AA7" s="163">
        <f t="shared" si="6"/>
        <v>14273049.379999995</v>
      </c>
    </row>
    <row r="8" spans="1:40" x14ac:dyDescent="0.7">
      <c r="A8" s="5" t="s">
        <v>1556</v>
      </c>
      <c r="B8" s="9" t="s">
        <v>955</v>
      </c>
      <c r="C8" s="9" t="s">
        <v>67</v>
      </c>
      <c r="D8" s="9" t="s">
        <v>959</v>
      </c>
      <c r="E8" s="9" t="s">
        <v>1318</v>
      </c>
      <c r="F8" s="9" t="s">
        <v>1558</v>
      </c>
      <c r="G8" s="9">
        <v>43</v>
      </c>
      <c r="H8" s="17">
        <v>27134</v>
      </c>
      <c r="I8" s="5">
        <v>5</v>
      </c>
      <c r="J8" s="100" t="s">
        <v>2299</v>
      </c>
      <c r="K8" s="4">
        <f>'Unit Cost'!G$460</f>
        <v>66699140.688578703</v>
      </c>
      <c r="L8" s="4">
        <f>DataService!$O8</f>
        <v>101120</v>
      </c>
      <c r="M8" s="63">
        <f t="shared" si="0"/>
        <v>659.60384383483688</v>
      </c>
      <c r="N8" s="12">
        <f>VLOOKUP(I8,'ค่ากลางกลุ่ม UnitCost'!B$6:K$24,6,FALSE)</f>
        <v>723.89</v>
      </c>
      <c r="O8" s="4">
        <v>18845155.041226905</v>
      </c>
      <c r="P8" s="4">
        <f>DataService!$U8</f>
        <v>2086</v>
      </c>
      <c r="Q8" s="4">
        <f>DataService!AB8</f>
        <v>942.42199999999991</v>
      </c>
      <c r="R8" s="4">
        <f t="shared" si="1"/>
        <v>9034.1107580186508</v>
      </c>
      <c r="S8" s="4">
        <f>O8/DataService!V8</f>
        <v>2408.9422269240581</v>
      </c>
      <c r="T8" s="64">
        <f t="shared" si="2"/>
        <v>19996.514344133422</v>
      </c>
      <c r="U8" s="77">
        <f>VLOOKUP(I8,'ค่ากลางกลุ่ม UnitCost'!B$6:K$24,10,FALSE)</f>
        <v>47499.43</v>
      </c>
      <c r="V8" s="7" t="str">
        <f t="shared" si="3"/>
        <v>ผ่าน</v>
      </c>
      <c r="W8" s="7" t="str">
        <f t="shared" si="4"/>
        <v>ผ่าน</v>
      </c>
      <c r="X8" s="7" t="str">
        <f t="shared" si="5"/>
        <v>ผ่าน</v>
      </c>
      <c r="Y8" s="4">
        <f>'Unit Cost'!G$453</f>
        <v>57464439.420000002</v>
      </c>
      <c r="Z8" s="163">
        <v>46389448.590000004</v>
      </c>
      <c r="AA8" s="163">
        <f t="shared" si="6"/>
        <v>11074990.829999998</v>
      </c>
    </row>
    <row r="9" spans="1:40" x14ac:dyDescent="0.7">
      <c r="A9" s="5" t="s">
        <v>1556</v>
      </c>
      <c r="B9" s="9" t="s">
        <v>955</v>
      </c>
      <c r="C9" s="9" t="s">
        <v>68</v>
      </c>
      <c r="D9" s="9" t="s">
        <v>960</v>
      </c>
      <c r="E9" s="9" t="s">
        <v>1318</v>
      </c>
      <c r="F9" s="9" t="s">
        <v>1558</v>
      </c>
      <c r="G9" s="9">
        <v>43</v>
      </c>
      <c r="H9" s="17">
        <v>17744</v>
      </c>
      <c r="I9" s="5">
        <v>5</v>
      </c>
      <c r="J9" s="100" t="s">
        <v>2299</v>
      </c>
      <c r="K9" s="4">
        <f>'Unit Cost'!H$460</f>
        <v>51124760.624026567</v>
      </c>
      <c r="L9" s="4">
        <f>DataService!$O9</f>
        <v>66574</v>
      </c>
      <c r="M9" s="63">
        <f t="shared" si="0"/>
        <v>767.93884435405062</v>
      </c>
      <c r="N9" s="12">
        <f>VLOOKUP(I9,'ค่ากลางกลุ่ม UnitCost'!B$6:K$24,6,FALSE)</f>
        <v>723.89</v>
      </c>
      <c r="O9" s="4">
        <v>10907344.385061163</v>
      </c>
      <c r="P9" s="4">
        <f>DataService!$U9</f>
        <v>1287</v>
      </c>
      <c r="Q9" s="4">
        <f>DataService!AB9</f>
        <v>625.34969999999998</v>
      </c>
      <c r="R9" s="4">
        <f t="shared" si="1"/>
        <v>8475.0150622075871</v>
      </c>
      <c r="S9" s="4">
        <f>O9/DataService!V9</f>
        <v>3267.6286354287486</v>
      </c>
      <c r="T9" s="64">
        <f t="shared" si="2"/>
        <v>17441.991872805189</v>
      </c>
      <c r="U9" s="77">
        <f>VLOOKUP(I9,'ค่ากลางกลุ่ม UnitCost'!B$6:K$24,10,FALSE)</f>
        <v>47499.43</v>
      </c>
      <c r="V9" s="7" t="str">
        <f t="shared" si="3"/>
        <v>ไม่ผ่าน</v>
      </c>
      <c r="W9" s="7" t="str">
        <f t="shared" si="4"/>
        <v>ผ่าน</v>
      </c>
      <c r="X9" s="7" t="str">
        <f t="shared" si="5"/>
        <v>ไม่ผ่าน</v>
      </c>
      <c r="Y9" s="4">
        <f>'Unit Cost'!H$453</f>
        <v>40546050.309999995</v>
      </c>
      <c r="Z9" s="163">
        <v>32358572.380000003</v>
      </c>
      <c r="AA9" s="163">
        <f t="shared" si="6"/>
        <v>8187477.9299999923</v>
      </c>
    </row>
    <row r="10" spans="1:40" x14ac:dyDescent="0.7">
      <c r="A10" s="5" t="s">
        <v>1556</v>
      </c>
      <c r="B10" s="9" t="s">
        <v>955</v>
      </c>
      <c r="C10" s="9" t="s">
        <v>69</v>
      </c>
      <c r="D10" s="9" t="s">
        <v>961</v>
      </c>
      <c r="E10" s="9" t="s">
        <v>1318</v>
      </c>
      <c r="F10" s="9" t="s">
        <v>1558</v>
      </c>
      <c r="G10" s="9">
        <v>59</v>
      </c>
      <c r="H10" s="17">
        <v>32932</v>
      </c>
      <c r="I10" s="5">
        <v>6</v>
      </c>
      <c r="J10" s="100" t="s">
        <v>2298</v>
      </c>
      <c r="K10" s="4">
        <f>'Unit Cost'!I$460</f>
        <v>79333628.466469511</v>
      </c>
      <c r="L10" s="4">
        <f>DataService!$O10</f>
        <v>130968</v>
      </c>
      <c r="M10" s="63">
        <f t="shared" si="0"/>
        <v>605.74818632390748</v>
      </c>
      <c r="N10" s="12">
        <f>VLOOKUP(I10,'ค่ากลางกลุ่ม UnitCost'!B$6:K$24,6,FALSE)</f>
        <v>651.5</v>
      </c>
      <c r="O10" s="4">
        <v>21491660.183261435</v>
      </c>
      <c r="P10" s="4">
        <f>DataService!$U10</f>
        <v>2593</v>
      </c>
      <c r="Q10" s="4">
        <f>DataService!AB10</f>
        <v>975.00400000000013</v>
      </c>
      <c r="R10" s="4">
        <f t="shared" si="1"/>
        <v>8288.33790330175</v>
      </c>
      <c r="S10" s="4">
        <f>O10/DataService!V10</f>
        <v>3023.5875328167467</v>
      </c>
      <c r="T10" s="64">
        <f t="shared" si="2"/>
        <v>22042.637961753422</v>
      </c>
      <c r="U10" s="77">
        <f>VLOOKUP(I10,'ค่ากลางกลุ่ม UnitCost'!B$6:K$24,10,FALSE)</f>
        <v>39256.400000000001</v>
      </c>
      <c r="V10" s="7" t="str">
        <f t="shared" si="3"/>
        <v>ผ่าน</v>
      </c>
      <c r="W10" s="7" t="str">
        <f t="shared" si="4"/>
        <v>ผ่าน</v>
      </c>
      <c r="X10" s="7" t="str">
        <f t="shared" si="5"/>
        <v>ผ่าน</v>
      </c>
      <c r="Y10" s="4">
        <f>'Unit Cost'!I$453</f>
        <v>64072667.050000004</v>
      </c>
      <c r="Z10" s="163">
        <v>51094210.049999997</v>
      </c>
      <c r="AA10" s="163">
        <f t="shared" si="6"/>
        <v>12978457.000000007</v>
      </c>
    </row>
    <row r="11" spans="1:40" x14ac:dyDescent="0.7">
      <c r="A11" s="5" t="s">
        <v>1556</v>
      </c>
      <c r="B11" s="9" t="s">
        <v>955</v>
      </c>
      <c r="C11" s="9" t="s">
        <v>70</v>
      </c>
      <c r="D11" s="9" t="s">
        <v>962</v>
      </c>
      <c r="E11" s="9" t="s">
        <v>1318</v>
      </c>
      <c r="F11" s="9" t="s">
        <v>1558</v>
      </c>
      <c r="G11" s="9">
        <v>60</v>
      </c>
      <c r="H11" s="17">
        <v>55055</v>
      </c>
      <c r="I11" s="5">
        <v>6</v>
      </c>
      <c r="J11" s="100" t="s">
        <v>2298</v>
      </c>
      <c r="K11" s="4">
        <f>'Unit Cost'!J$460</f>
        <v>94303850.291790918</v>
      </c>
      <c r="L11" s="4">
        <f>DataService!$O11</f>
        <v>135928</v>
      </c>
      <c r="M11" s="63">
        <f t="shared" si="0"/>
        <v>693.77795812335148</v>
      </c>
      <c r="N11" s="12">
        <f>VLOOKUP(I11,'ค่ากลางกลุ่ม UnitCost'!B$6:K$24,6,FALSE)</f>
        <v>651.5</v>
      </c>
      <c r="O11" s="4">
        <v>21843316.07317321</v>
      </c>
      <c r="P11" s="4">
        <f>DataService!$U11</f>
        <v>3422</v>
      </c>
      <c r="Q11" s="4">
        <f>DataService!AB11</f>
        <v>1748.3047999999997</v>
      </c>
      <c r="R11" s="4">
        <f t="shared" si="1"/>
        <v>6383.2016578530711</v>
      </c>
      <c r="S11" s="4">
        <f>O11/DataService!V11</f>
        <v>1772.2771661803822</v>
      </c>
      <c r="T11" s="64">
        <f t="shared" si="2"/>
        <v>12493.997655999809</v>
      </c>
      <c r="U11" s="77">
        <f>VLOOKUP(I11,'ค่ากลางกลุ่ม UnitCost'!B$6:K$24,10,FALSE)</f>
        <v>39256.400000000001</v>
      </c>
      <c r="V11" s="7" t="str">
        <f t="shared" si="3"/>
        <v>ไม่ผ่าน</v>
      </c>
      <c r="W11" s="7" t="str">
        <f t="shared" si="4"/>
        <v>ผ่าน</v>
      </c>
      <c r="X11" s="7" t="str">
        <f t="shared" si="5"/>
        <v>ไม่ผ่าน</v>
      </c>
      <c r="Y11" s="4">
        <f>'Unit Cost'!J$453</f>
        <v>81597994.730000004</v>
      </c>
      <c r="Z11" s="163">
        <v>64818797.130000003</v>
      </c>
      <c r="AA11" s="163">
        <f t="shared" si="6"/>
        <v>16779197.600000001</v>
      </c>
    </row>
    <row r="12" spans="1:40" x14ac:dyDescent="0.7">
      <c r="A12" s="5" t="s">
        <v>1556</v>
      </c>
      <c r="B12" s="9" t="s">
        <v>955</v>
      </c>
      <c r="C12" s="9" t="s">
        <v>71</v>
      </c>
      <c r="D12" s="9" t="s">
        <v>963</v>
      </c>
      <c r="E12" s="9" t="s">
        <v>1318</v>
      </c>
      <c r="F12" s="9" t="s">
        <v>1559</v>
      </c>
      <c r="G12" s="9">
        <v>90</v>
      </c>
      <c r="H12" s="17">
        <v>53472</v>
      </c>
      <c r="I12" s="5">
        <v>10</v>
      </c>
      <c r="J12" s="100" t="s">
        <v>2300</v>
      </c>
      <c r="K12" s="4">
        <f>'Unit Cost'!K$460</f>
        <v>125388665.08875442</v>
      </c>
      <c r="L12" s="4">
        <f>DataService!$O12</f>
        <v>163735</v>
      </c>
      <c r="M12" s="63">
        <f t="shared" si="0"/>
        <v>765.80245572879596</v>
      </c>
      <c r="N12" s="12">
        <f>VLOOKUP(I12,'ค่ากลางกลุ่ม UnitCost'!B$6:K$24,6,FALSE)</f>
        <v>649.1</v>
      </c>
      <c r="O12" s="4">
        <v>65304022.313675672</v>
      </c>
      <c r="P12" s="4">
        <f>DataService!$U12</f>
        <v>6427</v>
      </c>
      <c r="Q12" s="4">
        <f>DataService!AB12</f>
        <v>3217.1580000000004</v>
      </c>
      <c r="R12" s="4">
        <f t="shared" si="1"/>
        <v>10160.887243453504</v>
      </c>
      <c r="S12" s="4">
        <f>O12/DataService!V12</f>
        <v>2006.3296050163037</v>
      </c>
      <c r="T12" s="64">
        <f t="shared" si="2"/>
        <v>20298.668052260928</v>
      </c>
      <c r="U12" s="77">
        <f>VLOOKUP(I12,'ค่ากลางกลุ่ม UnitCost'!B$6:K$24,10,FALSE)</f>
        <v>38228.959999999999</v>
      </c>
      <c r="V12" s="7" t="str">
        <f t="shared" si="3"/>
        <v>ไม่ผ่าน</v>
      </c>
      <c r="W12" s="7" t="str">
        <f t="shared" si="4"/>
        <v>ผ่าน</v>
      </c>
      <c r="X12" s="7" t="str">
        <f t="shared" si="5"/>
        <v>ไม่ผ่าน</v>
      </c>
      <c r="Y12" s="4">
        <f>'Unit Cost'!K$453</f>
        <v>100083985.79000002</v>
      </c>
      <c r="Z12" s="163">
        <v>80301132.590000004</v>
      </c>
      <c r="AA12" s="163">
        <f t="shared" si="6"/>
        <v>19782853.200000018</v>
      </c>
    </row>
    <row r="13" spans="1:40" x14ac:dyDescent="0.7">
      <c r="A13" s="5" t="s">
        <v>1556</v>
      </c>
      <c r="B13" s="9" t="s">
        <v>955</v>
      </c>
      <c r="C13" s="9" t="s">
        <v>72</v>
      </c>
      <c r="D13" s="9" t="s">
        <v>964</v>
      </c>
      <c r="E13" s="9" t="s">
        <v>1318</v>
      </c>
      <c r="F13" s="9" t="s">
        <v>1558</v>
      </c>
      <c r="G13" s="9">
        <v>36</v>
      </c>
      <c r="H13" s="17">
        <v>37939</v>
      </c>
      <c r="I13" s="5">
        <v>6</v>
      </c>
      <c r="J13" s="100" t="s">
        <v>2298</v>
      </c>
      <c r="K13" s="4">
        <f>'Unit Cost'!L$460</f>
        <v>63555166.429740697</v>
      </c>
      <c r="L13" s="4">
        <f>DataService!$O13</f>
        <v>125622</v>
      </c>
      <c r="M13" s="63">
        <f t="shared" si="0"/>
        <v>505.92385433873602</v>
      </c>
      <c r="N13" s="12">
        <f>VLOOKUP(I13,'ค่ากลางกลุ่ม UnitCost'!B$6:K$24,6,FALSE)</f>
        <v>651.5</v>
      </c>
      <c r="O13" s="4">
        <v>45304897.700715274</v>
      </c>
      <c r="P13" s="4">
        <f>DataService!$U13</f>
        <v>2310</v>
      </c>
      <c r="Q13" s="4">
        <f>DataService!AB13</f>
        <v>1268.2180000000001</v>
      </c>
      <c r="R13" s="4">
        <f t="shared" si="1"/>
        <v>19612.509827149468</v>
      </c>
      <c r="S13" s="4">
        <f>O13/DataService!V13</f>
        <v>5030.5238397418689</v>
      </c>
      <c r="T13" s="64">
        <f t="shared" si="2"/>
        <v>35723.272892133115</v>
      </c>
      <c r="U13" s="77">
        <f>VLOOKUP(I13,'ค่ากลางกลุ่ม UnitCost'!B$6:K$24,10,FALSE)</f>
        <v>39256.400000000001</v>
      </c>
      <c r="V13" s="7" t="str">
        <f t="shared" si="3"/>
        <v>ผ่าน</v>
      </c>
      <c r="W13" s="7" t="str">
        <f t="shared" si="4"/>
        <v>ผ่าน</v>
      </c>
      <c r="X13" s="7" t="str">
        <f t="shared" si="5"/>
        <v>ผ่าน</v>
      </c>
      <c r="Y13" s="4">
        <f>'Unit Cost'!L$453</f>
        <v>58916534.840000004</v>
      </c>
      <c r="Z13" s="163">
        <v>47417820.330000006</v>
      </c>
      <c r="AA13" s="163">
        <f t="shared" si="6"/>
        <v>11498714.509999998</v>
      </c>
    </row>
    <row r="14" spans="1:40" x14ac:dyDescent="0.7">
      <c r="A14" s="5" t="s">
        <v>1556</v>
      </c>
      <c r="B14" s="9" t="s">
        <v>955</v>
      </c>
      <c r="C14" s="9" t="s">
        <v>73</v>
      </c>
      <c r="D14" s="9" t="s">
        <v>965</v>
      </c>
      <c r="E14" s="9" t="s">
        <v>1318</v>
      </c>
      <c r="F14" s="9" t="s">
        <v>1558</v>
      </c>
      <c r="G14" s="9">
        <v>40</v>
      </c>
      <c r="H14" s="17">
        <v>43480</v>
      </c>
      <c r="I14" s="5">
        <v>6</v>
      </c>
      <c r="J14" s="100" t="s">
        <v>2298</v>
      </c>
      <c r="K14" s="4">
        <f>'Unit Cost'!M$460</f>
        <v>66242441.660003595</v>
      </c>
      <c r="L14" s="4">
        <f>DataService!$O14</f>
        <v>124501</v>
      </c>
      <c r="M14" s="63">
        <f t="shared" si="0"/>
        <v>532.0635308953631</v>
      </c>
      <c r="N14" s="12">
        <f>VLOOKUP(I14,'ค่ากลางกลุ่ม UnitCost'!B$6:K$24,6,FALSE)</f>
        <v>651.5</v>
      </c>
      <c r="O14" s="4">
        <v>39892348.991762534</v>
      </c>
      <c r="P14" s="4">
        <f>DataService!$U14</f>
        <v>4169</v>
      </c>
      <c r="Q14" s="4">
        <f>DataService!AB14</f>
        <v>1810.9929</v>
      </c>
      <c r="R14" s="4">
        <f t="shared" si="1"/>
        <v>9568.8052270958342</v>
      </c>
      <c r="S14" s="4">
        <f>O14/DataService!V14</f>
        <v>2382.2016596060275</v>
      </c>
      <c r="T14" s="64">
        <f t="shared" si="2"/>
        <v>22027.888122456214</v>
      </c>
      <c r="U14" s="77">
        <f>VLOOKUP(I14,'ค่ากลางกลุ่ม UnitCost'!B$6:K$24,10,FALSE)</f>
        <v>39256.400000000001</v>
      </c>
      <c r="V14" s="7" t="str">
        <f t="shared" si="3"/>
        <v>ผ่าน</v>
      </c>
      <c r="W14" s="7" t="str">
        <f t="shared" si="4"/>
        <v>ผ่าน</v>
      </c>
      <c r="X14" s="7" t="str">
        <f t="shared" si="5"/>
        <v>ผ่าน</v>
      </c>
      <c r="Y14" s="4">
        <f>'Unit Cost'!M$453</f>
        <v>59717458.630000003</v>
      </c>
      <c r="Z14" s="163">
        <v>46914806.129999995</v>
      </c>
      <c r="AA14" s="163">
        <f t="shared" si="6"/>
        <v>12802652.500000007</v>
      </c>
    </row>
    <row r="15" spans="1:40" x14ac:dyDescent="0.7">
      <c r="A15" s="5" t="s">
        <v>1556</v>
      </c>
      <c r="B15" s="9" t="s">
        <v>955</v>
      </c>
      <c r="C15" s="9" t="s">
        <v>78</v>
      </c>
      <c r="D15" s="9" t="s">
        <v>966</v>
      </c>
      <c r="E15" s="9" t="s">
        <v>1318</v>
      </c>
      <c r="F15" s="9" t="s">
        <v>1560</v>
      </c>
      <c r="G15" s="9">
        <v>120</v>
      </c>
      <c r="H15" s="17">
        <v>61230</v>
      </c>
      <c r="I15" s="5">
        <v>13</v>
      </c>
      <c r="J15" s="100" t="s">
        <v>2301</v>
      </c>
      <c r="K15" s="4">
        <f>'Unit Cost'!N$460</f>
        <v>107159789.48071851</v>
      </c>
      <c r="L15" s="4">
        <f>DataService!$O15</f>
        <v>216629</v>
      </c>
      <c r="M15" s="63">
        <f t="shared" si="0"/>
        <v>494.6696401715306</v>
      </c>
      <c r="N15" s="12">
        <f>VLOOKUP(I15,'ค่ากลางกลุ่ม UnitCost'!B$6:K$24,6,FALSE)</f>
        <v>666.24</v>
      </c>
      <c r="O15" s="4">
        <v>135281178.91284844</v>
      </c>
      <c r="P15" s="4">
        <f>DataService!$U15</f>
        <v>9114</v>
      </c>
      <c r="Q15" s="4">
        <f>DataService!AB15</f>
        <v>4745.6000000000004</v>
      </c>
      <c r="R15" s="4">
        <f t="shared" si="1"/>
        <v>14843.227881594079</v>
      </c>
      <c r="S15" s="4">
        <f>O15/DataService!V15</f>
        <v>3574.9895328571774</v>
      </c>
      <c r="T15" s="64">
        <f t="shared" si="2"/>
        <v>28506.654356213847</v>
      </c>
      <c r="U15" s="77">
        <f>VLOOKUP(I15,'ค่ากลางกลุ่ม UnitCost'!B$6:K$24,10,FALSE)</f>
        <v>33320.99</v>
      </c>
      <c r="V15" s="7" t="str">
        <f t="shared" si="3"/>
        <v>ผ่าน</v>
      </c>
      <c r="W15" s="7" t="str">
        <f t="shared" si="4"/>
        <v>ผ่าน</v>
      </c>
      <c r="X15" s="7" t="str">
        <f t="shared" si="5"/>
        <v>ผ่าน</v>
      </c>
      <c r="Y15" s="4">
        <f>'Unit Cost'!N$453</f>
        <v>129134056.80000001</v>
      </c>
      <c r="Z15" s="163">
        <v>102358889.05999997</v>
      </c>
      <c r="AA15" s="163">
        <f t="shared" si="6"/>
        <v>26775167.740000039</v>
      </c>
    </row>
    <row r="16" spans="1:40" x14ac:dyDescent="0.7">
      <c r="A16" s="5" t="s">
        <v>1556</v>
      </c>
      <c r="B16" s="9" t="s">
        <v>955</v>
      </c>
      <c r="C16" s="9" t="s">
        <v>89</v>
      </c>
      <c r="D16" s="9" t="s">
        <v>1561</v>
      </c>
      <c r="E16" s="9" t="s">
        <v>1318</v>
      </c>
      <c r="F16" s="9" t="s">
        <v>1562</v>
      </c>
      <c r="G16" s="9">
        <v>35</v>
      </c>
      <c r="H16" s="17">
        <v>11548</v>
      </c>
      <c r="I16" s="5">
        <v>2</v>
      </c>
      <c r="J16" s="100" t="s">
        <v>2302</v>
      </c>
      <c r="K16" s="4">
        <f>'Unit Cost'!O$460</f>
        <v>20298228.137108952</v>
      </c>
      <c r="L16" s="4">
        <f>DataService!$O16</f>
        <v>39942</v>
      </c>
      <c r="M16" s="63">
        <f t="shared" si="0"/>
        <v>508.19258267259909</v>
      </c>
      <c r="N16" s="12">
        <f>VLOOKUP(I16,'ค่ากลางกลุ่ม UnitCost'!B$6:K$24,6,FALSE)</f>
        <v>856.07</v>
      </c>
      <c r="O16" s="4">
        <v>14689873.689970516</v>
      </c>
      <c r="P16" s="4">
        <f>DataService!$U16</f>
        <v>979</v>
      </c>
      <c r="Q16" s="4">
        <f>DataService!AB16</f>
        <v>418.46499999999997</v>
      </c>
      <c r="R16" s="4">
        <f t="shared" si="1"/>
        <v>15004.978232860589</v>
      </c>
      <c r="S16" s="4">
        <f>O16/DataService!V16</f>
        <v>4309.1445262453844</v>
      </c>
      <c r="T16" s="64">
        <f t="shared" si="2"/>
        <v>35104.187184042908</v>
      </c>
      <c r="U16" s="77">
        <f>VLOOKUP(I16,'ค่ากลางกลุ่ม UnitCost'!B$6:K$24,10,FALSE)</f>
        <v>55906.44</v>
      </c>
      <c r="V16" s="7" t="str">
        <f t="shared" si="3"/>
        <v>ผ่าน</v>
      </c>
      <c r="W16" s="7" t="str">
        <f t="shared" si="4"/>
        <v>ผ่าน</v>
      </c>
      <c r="X16" s="7" t="str">
        <f t="shared" si="5"/>
        <v>ผ่าน</v>
      </c>
      <c r="Y16" s="4">
        <f>'Unit Cost'!O$453</f>
        <v>18782535.799999997</v>
      </c>
      <c r="Z16" s="163">
        <v>15158238.77</v>
      </c>
      <c r="AA16" s="163">
        <f t="shared" si="6"/>
        <v>3624297.0299999975</v>
      </c>
    </row>
    <row r="17" spans="1:41" s="14" customFormat="1" ht="27" x14ac:dyDescent="0.75">
      <c r="A17" s="268" t="s">
        <v>1622</v>
      </c>
      <c r="B17" s="269"/>
      <c r="C17" s="270"/>
      <c r="D17" s="43"/>
      <c r="E17" s="42"/>
      <c r="F17" s="44"/>
      <c r="G17" s="45"/>
      <c r="H17" s="45"/>
      <c r="I17" s="45"/>
      <c r="J17" s="46"/>
      <c r="K17" s="78"/>
      <c r="L17" s="78"/>
      <c r="M17" s="79"/>
      <c r="N17" s="80"/>
      <c r="O17" s="80"/>
      <c r="P17" s="80"/>
      <c r="Q17" s="80"/>
      <c r="R17" s="80"/>
      <c r="S17" s="80"/>
      <c r="T17" s="81"/>
      <c r="U17" s="81"/>
      <c r="V17" s="49">
        <f>COUNTIF(V5:V16,"ผ่าน")</f>
        <v>8</v>
      </c>
      <c r="W17" s="49">
        <f t="shared" ref="W17:X17" si="7">COUNTIF(W5:W16,"ผ่าน")</f>
        <v>12</v>
      </c>
      <c r="X17" s="49">
        <f t="shared" si="7"/>
        <v>8</v>
      </c>
      <c r="Y17" s="49">
        <f t="shared" ref="Y17" si="8">COUNTIF(Y9:Y16,"ผ่าน")</f>
        <v>0</v>
      </c>
      <c r="Z17" s="49">
        <f t="shared" ref="Z17" si="9">COUNTIF(Z9:Z16,"ผ่าน")</f>
        <v>0</v>
      </c>
      <c r="AA17" s="49">
        <f t="shared" ref="AA17" si="10">COUNTIF(AA9:AA16,"ผ่าน")</f>
        <v>0</v>
      </c>
      <c r="AB17" s="49">
        <f t="shared" ref="AB17" si="11">COUNTIF(AB9:AB16,"ผ่าน")</f>
        <v>0</v>
      </c>
      <c r="AC17" s="49">
        <f t="shared" ref="AC17" si="12">COUNTIF(AC9:AC16,"ผ่าน")</f>
        <v>0</v>
      </c>
      <c r="AD17" s="49">
        <f t="shared" ref="AD17" si="13">COUNTIF(AD9:AD16,"ผ่าน")</f>
        <v>0</v>
      </c>
      <c r="AE17" s="49">
        <f t="shared" ref="AE17" si="14">COUNTIF(AE9:AE16,"ผ่าน")</f>
        <v>0</v>
      </c>
      <c r="AF17" s="49">
        <f t="shared" ref="AF17" si="15">COUNTIF(AF9:AF16,"ผ่าน")</f>
        <v>0</v>
      </c>
      <c r="AG17" s="49">
        <f t="shared" ref="AG17" si="16">COUNTIF(AG9:AG16,"ผ่าน")</f>
        <v>0</v>
      </c>
      <c r="AH17" s="49">
        <f t="shared" ref="AH17" si="17">COUNTIF(AH9:AH16,"ผ่าน")</f>
        <v>0</v>
      </c>
      <c r="AI17" s="49">
        <f t="shared" ref="AI17" si="18">COUNTIF(AI9:AI16,"ผ่าน")</f>
        <v>0</v>
      </c>
      <c r="AJ17" s="49">
        <f t="shared" ref="AJ17" si="19">COUNTIF(AJ9:AJ16,"ผ่าน")</f>
        <v>0</v>
      </c>
      <c r="AK17" s="49">
        <f t="shared" ref="AK17" si="20">COUNTIF(AK9:AK16,"ผ่าน")</f>
        <v>0</v>
      </c>
      <c r="AL17" s="49">
        <f t="shared" ref="AL17" si="21">COUNTIF(AL9:AL16,"ผ่าน")</f>
        <v>0</v>
      </c>
      <c r="AM17" s="49">
        <f t="shared" ref="AM17" si="22">COUNTIF(AM9:AM16,"ผ่าน")</f>
        <v>0</v>
      </c>
      <c r="AN17" s="49">
        <f t="shared" ref="AN17" si="23">COUNTIF(AN9:AN16,"ผ่าน")</f>
        <v>0</v>
      </c>
      <c r="AO17" s="49">
        <f t="shared" ref="AO17" si="24">COUNTIF(AO9:AO16,"ผ่าน")</f>
        <v>0</v>
      </c>
    </row>
    <row r="18" spans="1:41" ht="27" x14ac:dyDescent="0.75">
      <c r="A18" s="5" t="s">
        <v>1556</v>
      </c>
      <c r="B18" s="9" t="s">
        <v>873</v>
      </c>
      <c r="C18" s="9" t="s">
        <v>39</v>
      </c>
      <c r="D18" s="9" t="s">
        <v>874</v>
      </c>
      <c r="E18" s="9" t="s">
        <v>1319</v>
      </c>
      <c r="F18" s="9" t="s">
        <v>1557</v>
      </c>
      <c r="G18" s="9">
        <v>274</v>
      </c>
      <c r="H18" s="17">
        <v>76768</v>
      </c>
      <c r="I18" s="5">
        <v>16</v>
      </c>
      <c r="J18" s="100" t="s">
        <v>2297</v>
      </c>
      <c r="K18" s="4">
        <f>'Unit Cost'!P$460</f>
        <v>267222434.71903676</v>
      </c>
      <c r="L18" s="4">
        <f>DataService!$O17</f>
        <v>310094</v>
      </c>
      <c r="M18" s="63">
        <f t="shared" ref="M18:M25" si="25">IFERROR(SUM(K18/L18),0)</f>
        <v>861.74655013975359</v>
      </c>
      <c r="N18" s="12">
        <f>VLOOKUP(I18,'ค่ากลางกลุ่ม UnitCost'!B$6:K$24,6,FALSE)</f>
        <v>1068.76</v>
      </c>
      <c r="O18" s="4">
        <v>279517422.60890675</v>
      </c>
      <c r="P18" s="4">
        <f>DataService!$U17</f>
        <v>16511</v>
      </c>
      <c r="Q18" s="4">
        <f>DataService!AB17</f>
        <v>19877.7356</v>
      </c>
      <c r="R18" s="4">
        <f>O18/P18</f>
        <v>16929.163745921309</v>
      </c>
      <c r="S18" s="4">
        <f>O18/DataService!V17</f>
        <v>4270.7016441391406</v>
      </c>
      <c r="T18" s="64">
        <f t="shared" ref="T18:T25" si="26">IFERROR(SUM(O18/Q18),0)</f>
        <v>14061.834216615032</v>
      </c>
      <c r="U18" s="77">
        <f>VLOOKUP(I18,'ค่ากลางกลุ่ม UnitCost'!B$6:K$24,10,FALSE)</f>
        <v>21757.55</v>
      </c>
      <c r="V18" s="7" t="str">
        <f t="shared" si="3"/>
        <v>ผ่าน</v>
      </c>
      <c r="W18" s="7" t="str">
        <f t="shared" si="4"/>
        <v>ผ่าน</v>
      </c>
      <c r="X18" s="7" t="str">
        <f t="shared" si="5"/>
        <v>ผ่าน</v>
      </c>
      <c r="Y18" s="4">
        <f>'Unit Cost'!P$453</f>
        <v>254393345.47</v>
      </c>
      <c r="Z18" s="90">
        <v>202922121.09</v>
      </c>
      <c r="AA18" s="163">
        <f t="shared" si="6"/>
        <v>51471224.379999995</v>
      </c>
    </row>
    <row r="19" spans="1:41" x14ac:dyDescent="0.7">
      <c r="A19" s="5" t="s">
        <v>1556</v>
      </c>
      <c r="B19" s="9" t="s">
        <v>873</v>
      </c>
      <c r="C19" s="9" t="s">
        <v>40</v>
      </c>
      <c r="D19" s="9" t="s">
        <v>875</v>
      </c>
      <c r="E19" s="9" t="s">
        <v>1318</v>
      </c>
      <c r="F19" s="9" t="s">
        <v>1558</v>
      </c>
      <c r="G19" s="9">
        <v>45</v>
      </c>
      <c r="H19" s="17">
        <v>41820</v>
      </c>
      <c r="I19" s="5">
        <v>6</v>
      </c>
      <c r="J19" s="100" t="s">
        <v>2298</v>
      </c>
      <c r="K19" s="4">
        <f>'Unit Cost'!Q$460</f>
        <v>62255464.334199749</v>
      </c>
      <c r="L19" s="4">
        <f>DataService!$O18</f>
        <v>108751</v>
      </c>
      <c r="M19" s="63">
        <f t="shared" si="25"/>
        <v>572.45877586596669</v>
      </c>
      <c r="N19" s="12">
        <f>VLOOKUP(I19,'ค่ากลางกลุ่ม UnitCost'!B$6:K$24,6,FALSE)</f>
        <v>651.5</v>
      </c>
      <c r="O19" s="4">
        <v>33928880.617258854</v>
      </c>
      <c r="P19" s="4">
        <f>DataService!$U18</f>
        <v>3822</v>
      </c>
      <c r="Q19" s="4">
        <f>DataService!AB18</f>
        <v>2222.4259000000002</v>
      </c>
      <c r="R19" s="4">
        <f t="shared" ref="R19:R25" si="27">O19/P19</f>
        <v>8877.258141616654</v>
      </c>
      <c r="S19" s="4">
        <f>O19/DataService!V18</f>
        <v>2104.1166274269058</v>
      </c>
      <c r="T19" s="64">
        <f t="shared" si="26"/>
        <v>15266.597017816815</v>
      </c>
      <c r="U19" s="77">
        <f>VLOOKUP(I19,'ค่ากลางกลุ่ม UnitCost'!B$6:K$24,10,FALSE)</f>
        <v>39256.400000000001</v>
      </c>
      <c r="V19" s="7" t="str">
        <f t="shared" si="3"/>
        <v>ผ่าน</v>
      </c>
      <c r="W19" s="7" t="str">
        <f t="shared" si="4"/>
        <v>ผ่าน</v>
      </c>
      <c r="X19" s="7" t="str">
        <f t="shared" si="5"/>
        <v>ผ่าน</v>
      </c>
      <c r="Y19" s="4">
        <f>'Unit Cost'!Q$453</f>
        <v>54390042.149999999</v>
      </c>
      <c r="Z19" s="163">
        <v>44117888.399999999</v>
      </c>
      <c r="AA19" s="163">
        <f t="shared" si="6"/>
        <v>10272153.75</v>
      </c>
    </row>
    <row r="20" spans="1:41" x14ac:dyDescent="0.7">
      <c r="A20" s="5" t="s">
        <v>1556</v>
      </c>
      <c r="B20" s="9" t="s">
        <v>873</v>
      </c>
      <c r="C20" s="9" t="s">
        <v>42</v>
      </c>
      <c r="D20" s="9" t="s">
        <v>876</v>
      </c>
      <c r="E20" s="9" t="s">
        <v>1318</v>
      </c>
      <c r="F20" s="9" t="s">
        <v>1558</v>
      </c>
      <c r="G20" s="9">
        <v>74</v>
      </c>
      <c r="H20" s="17">
        <v>48560</v>
      </c>
      <c r="I20" s="5">
        <v>6</v>
      </c>
      <c r="J20" s="100" t="s">
        <v>2298</v>
      </c>
      <c r="K20" s="4">
        <f>'Unit Cost'!R$460</f>
        <v>65256391.999356471</v>
      </c>
      <c r="L20" s="4">
        <f>DataService!$O19</f>
        <v>171798</v>
      </c>
      <c r="M20" s="63">
        <f t="shared" si="25"/>
        <v>379.84372343890192</v>
      </c>
      <c r="N20" s="12">
        <f>VLOOKUP(I20,'ค่ากลางกลุ่ม UnitCost'!B$6:K$24,6,FALSE)</f>
        <v>651.5</v>
      </c>
      <c r="O20" s="4">
        <v>58993801.031619266</v>
      </c>
      <c r="P20" s="4">
        <f>DataService!$U19</f>
        <v>9942</v>
      </c>
      <c r="Q20" s="4">
        <f>DataService!AB19</f>
        <v>4408.0787999999993</v>
      </c>
      <c r="R20" s="4">
        <f t="shared" si="27"/>
        <v>5933.7961206617647</v>
      </c>
      <c r="S20" s="4">
        <f>O20/DataService!V19</f>
        <v>2419.4644232300893</v>
      </c>
      <c r="T20" s="64">
        <f t="shared" si="26"/>
        <v>13383.109447049648</v>
      </c>
      <c r="U20" s="77">
        <f>VLOOKUP(I20,'ค่ากลางกลุ่ม UnitCost'!B$6:K$24,10,FALSE)</f>
        <v>39256.400000000001</v>
      </c>
      <c r="V20" s="7" t="str">
        <f t="shared" si="3"/>
        <v>ผ่าน</v>
      </c>
      <c r="W20" s="7" t="str">
        <f t="shared" si="4"/>
        <v>ผ่าน</v>
      </c>
      <c r="X20" s="7" t="str">
        <f t="shared" si="5"/>
        <v>ผ่าน</v>
      </c>
      <c r="Y20" s="4">
        <f>'Unit Cost'!R$453</f>
        <v>81294103.520000011</v>
      </c>
      <c r="Z20" s="163">
        <v>64840089.630000003</v>
      </c>
      <c r="AA20" s="163">
        <f t="shared" si="6"/>
        <v>16454013.890000008</v>
      </c>
    </row>
    <row r="21" spans="1:41" x14ac:dyDescent="0.7">
      <c r="A21" s="5" t="s">
        <v>1556</v>
      </c>
      <c r="B21" s="9" t="s">
        <v>873</v>
      </c>
      <c r="C21" s="9" t="s">
        <v>45</v>
      </c>
      <c r="D21" s="9" t="s">
        <v>877</v>
      </c>
      <c r="E21" s="9" t="s">
        <v>1318</v>
      </c>
      <c r="F21" s="9" t="s">
        <v>1560</v>
      </c>
      <c r="G21" s="9">
        <v>116</v>
      </c>
      <c r="H21" s="17">
        <v>53836</v>
      </c>
      <c r="I21" s="5">
        <v>13</v>
      </c>
      <c r="J21" s="100" t="s">
        <v>2301</v>
      </c>
      <c r="K21" s="4">
        <f>'Unit Cost'!S$460</f>
        <v>97688198.849119902</v>
      </c>
      <c r="L21" s="4">
        <f>DataService!$O20</f>
        <v>180352</v>
      </c>
      <c r="M21" s="63">
        <f t="shared" si="25"/>
        <v>541.6529833277142</v>
      </c>
      <c r="N21" s="12">
        <f>VLOOKUP(I21,'ค่ากลางกลุ่ม UnitCost'!B$6:K$24,6,FALSE)</f>
        <v>666.24</v>
      </c>
      <c r="O21" s="4">
        <v>86738401.123902604</v>
      </c>
      <c r="P21" s="4">
        <f>DataService!$U20</f>
        <v>7093</v>
      </c>
      <c r="Q21" s="4">
        <f>DataService!AB20</f>
        <v>5052.8589000000002</v>
      </c>
      <c r="R21" s="4">
        <f t="shared" si="27"/>
        <v>12228.732711673849</v>
      </c>
      <c r="S21" s="4">
        <f>O21/DataService!V20</f>
        <v>2630.9078565896025</v>
      </c>
      <c r="T21" s="64">
        <f t="shared" si="26"/>
        <v>17166.202904241516</v>
      </c>
      <c r="U21" s="77">
        <f>VLOOKUP(I21,'ค่ากลางกลุ่ม UnitCost'!B$6:K$24,10,FALSE)</f>
        <v>33320.99</v>
      </c>
      <c r="V21" s="7" t="str">
        <f t="shared" si="3"/>
        <v>ผ่าน</v>
      </c>
      <c r="W21" s="7" t="str">
        <f t="shared" si="4"/>
        <v>ผ่าน</v>
      </c>
      <c r="X21" s="7" t="str">
        <f t="shared" si="5"/>
        <v>ผ่าน</v>
      </c>
      <c r="Y21" s="4">
        <f>'Unit Cost'!S$453</f>
        <v>102897697.03999999</v>
      </c>
      <c r="Z21" s="163">
        <v>81735089.159999996</v>
      </c>
      <c r="AA21" s="163">
        <f t="shared" si="6"/>
        <v>21162607.879999995</v>
      </c>
    </row>
    <row r="22" spans="1:41" x14ac:dyDescent="0.7">
      <c r="A22" s="5" t="s">
        <v>1556</v>
      </c>
      <c r="B22" s="9" t="s">
        <v>873</v>
      </c>
      <c r="C22" s="9" t="s">
        <v>46</v>
      </c>
      <c r="D22" s="9" t="s">
        <v>878</v>
      </c>
      <c r="E22" s="9" t="s">
        <v>1318</v>
      </c>
      <c r="F22" s="9" t="s">
        <v>1558</v>
      </c>
      <c r="G22" s="9">
        <v>37</v>
      </c>
      <c r="H22" s="17">
        <v>31312</v>
      </c>
      <c r="I22" s="5">
        <v>6</v>
      </c>
      <c r="J22" s="100" t="s">
        <v>2298</v>
      </c>
      <c r="K22" s="4">
        <f>'Unit Cost'!T$460</f>
        <v>55873722.400470495</v>
      </c>
      <c r="L22" s="4">
        <f>DataService!$O21</f>
        <v>112886</v>
      </c>
      <c r="M22" s="63">
        <f t="shared" si="25"/>
        <v>494.95705756666456</v>
      </c>
      <c r="N22" s="12">
        <f>VLOOKUP(I22,'ค่ากลางกลุ่ม UnitCost'!B$6:K$24,6,FALSE)</f>
        <v>651.5</v>
      </c>
      <c r="O22" s="4">
        <v>36449630.469051398</v>
      </c>
      <c r="P22" s="4">
        <f>DataService!$U21</f>
        <v>3222</v>
      </c>
      <c r="Q22" s="4">
        <f>DataService!AB21</f>
        <v>1897.9650999999999</v>
      </c>
      <c r="R22" s="4">
        <f t="shared" si="27"/>
        <v>11312.734472082991</v>
      </c>
      <c r="S22" s="4">
        <f>O22/DataService!V21</f>
        <v>2319.5641128325951</v>
      </c>
      <c r="T22" s="64">
        <f t="shared" si="26"/>
        <v>19204.58414596317</v>
      </c>
      <c r="U22" s="77">
        <f>VLOOKUP(I22,'ค่ากลางกลุ่ม UnitCost'!B$6:K$24,10,FALSE)</f>
        <v>39256.400000000001</v>
      </c>
      <c r="V22" s="7" t="str">
        <f t="shared" si="3"/>
        <v>ผ่าน</v>
      </c>
      <c r="W22" s="7" t="str">
        <f t="shared" si="4"/>
        <v>ผ่าน</v>
      </c>
      <c r="X22" s="7" t="str">
        <f t="shared" si="5"/>
        <v>ผ่าน</v>
      </c>
      <c r="Y22" s="4">
        <f>'Unit Cost'!T$453</f>
        <v>61247604.859999999</v>
      </c>
      <c r="Z22" s="163">
        <v>49036463.459999993</v>
      </c>
      <c r="AA22" s="163">
        <f t="shared" si="6"/>
        <v>12211141.400000006</v>
      </c>
    </row>
    <row r="23" spans="1:41" x14ac:dyDescent="0.7">
      <c r="A23" s="5" t="s">
        <v>1556</v>
      </c>
      <c r="B23" s="9" t="s">
        <v>873</v>
      </c>
      <c r="C23" s="9" t="s">
        <v>47</v>
      </c>
      <c r="D23" s="9" t="s">
        <v>879</v>
      </c>
      <c r="E23" s="9" t="s">
        <v>1318</v>
      </c>
      <c r="F23" s="9" t="s">
        <v>1558</v>
      </c>
      <c r="G23" s="9">
        <v>58</v>
      </c>
      <c r="H23" s="17">
        <v>30842</v>
      </c>
      <c r="I23" s="5">
        <v>6</v>
      </c>
      <c r="J23" s="100" t="s">
        <v>2298</v>
      </c>
      <c r="K23" s="4">
        <f>'Unit Cost'!U$460</f>
        <v>50751345.434258878</v>
      </c>
      <c r="L23" s="4">
        <f>DataService!$O22</f>
        <v>79705</v>
      </c>
      <c r="M23" s="63">
        <f t="shared" si="25"/>
        <v>636.73979592571209</v>
      </c>
      <c r="N23" s="12">
        <f>VLOOKUP(I23,'ค่ากลางกลุ่ม UnitCost'!B$6:K$24,6,FALSE)</f>
        <v>651.5</v>
      </c>
      <c r="O23" s="4">
        <v>39404851.272554852</v>
      </c>
      <c r="P23" s="4">
        <f>DataService!$U22</f>
        <v>3374</v>
      </c>
      <c r="Q23" s="4">
        <f>DataService!AB22</f>
        <v>1816.7999999999995</v>
      </c>
      <c r="R23" s="4">
        <f t="shared" si="27"/>
        <v>11678.971924290116</v>
      </c>
      <c r="S23" s="4">
        <f>O23/DataService!V22</f>
        <v>3417.8897799076112</v>
      </c>
      <c r="T23" s="64">
        <f t="shared" si="26"/>
        <v>21689.151955391273</v>
      </c>
      <c r="U23" s="77">
        <f>VLOOKUP(I23,'ค่ากลางกลุ่ม UnitCost'!B$6:K$24,10,FALSE)</f>
        <v>39256.400000000001</v>
      </c>
      <c r="V23" s="7" t="str">
        <f t="shared" si="3"/>
        <v>ผ่าน</v>
      </c>
      <c r="W23" s="7" t="str">
        <f t="shared" si="4"/>
        <v>ผ่าน</v>
      </c>
      <c r="X23" s="7" t="str">
        <f t="shared" si="5"/>
        <v>ผ่าน</v>
      </c>
      <c r="Y23" s="4">
        <f>'Unit Cost'!U$453</f>
        <v>52816485.340000004</v>
      </c>
      <c r="Z23" s="163">
        <v>42524562.509999998</v>
      </c>
      <c r="AA23" s="163">
        <f t="shared" si="6"/>
        <v>10291922.830000006</v>
      </c>
    </row>
    <row r="24" spans="1:41" x14ac:dyDescent="0.7">
      <c r="A24" s="5" t="s">
        <v>1556</v>
      </c>
      <c r="B24" s="9" t="s">
        <v>873</v>
      </c>
      <c r="C24" s="9" t="s">
        <v>48</v>
      </c>
      <c r="D24" s="9" t="s">
        <v>880</v>
      </c>
      <c r="E24" s="9" t="s">
        <v>1318</v>
      </c>
      <c r="F24" s="9" t="s">
        <v>1558</v>
      </c>
      <c r="G24" s="9">
        <v>38</v>
      </c>
      <c r="H24" s="17">
        <v>31876</v>
      </c>
      <c r="I24" s="5">
        <v>6</v>
      </c>
      <c r="J24" s="100" t="s">
        <v>2298</v>
      </c>
      <c r="K24" s="4">
        <f>'Unit Cost'!V$460</f>
        <v>41730201.730511144</v>
      </c>
      <c r="L24" s="4">
        <f>DataService!$O23</f>
        <v>99680</v>
      </c>
      <c r="M24" s="63">
        <f t="shared" si="25"/>
        <v>418.64167065119528</v>
      </c>
      <c r="N24" s="12">
        <f>VLOOKUP(I24,'ค่ากลางกลุ่ม UnitCost'!B$6:K$24,6,FALSE)</f>
        <v>651.5</v>
      </c>
      <c r="O24" s="4">
        <v>40183390.656231612</v>
      </c>
      <c r="P24" s="4">
        <f>DataService!$U23</f>
        <v>2785</v>
      </c>
      <c r="Q24" s="4">
        <f>DataService!AB23</f>
        <v>1466.6367999999998</v>
      </c>
      <c r="R24" s="4">
        <f t="shared" si="27"/>
        <v>14428.506519293218</v>
      </c>
      <c r="S24" s="4">
        <f>O24/DataService!V23</f>
        <v>3600.662245182044</v>
      </c>
      <c r="T24" s="64">
        <f t="shared" si="26"/>
        <v>27398.324286034291</v>
      </c>
      <c r="U24" s="77">
        <f>VLOOKUP(I24,'ค่ากลางกลุ่ม UnitCost'!B$6:K$24,10,FALSE)</f>
        <v>39256.400000000001</v>
      </c>
      <c r="V24" s="7" t="str">
        <f t="shared" si="3"/>
        <v>ผ่าน</v>
      </c>
      <c r="W24" s="7" t="str">
        <f t="shared" si="4"/>
        <v>ผ่าน</v>
      </c>
      <c r="X24" s="7" t="str">
        <f t="shared" si="5"/>
        <v>ผ่าน</v>
      </c>
      <c r="Y24" s="4">
        <f>'Unit Cost'!V$453</f>
        <v>57298364.600000001</v>
      </c>
      <c r="Z24" s="163">
        <v>45902098.170000002</v>
      </c>
      <c r="AA24" s="163">
        <f t="shared" si="6"/>
        <v>11396266.43</v>
      </c>
    </row>
    <row r="25" spans="1:41" x14ac:dyDescent="0.7">
      <c r="A25" s="5" t="s">
        <v>1556</v>
      </c>
      <c r="B25" s="9" t="s">
        <v>873</v>
      </c>
      <c r="C25" s="9" t="s">
        <v>49</v>
      </c>
      <c r="D25" s="9" t="s">
        <v>881</v>
      </c>
      <c r="E25" s="9" t="s">
        <v>1318</v>
      </c>
      <c r="F25" s="9" t="s">
        <v>1562</v>
      </c>
      <c r="G25" s="9">
        <v>32</v>
      </c>
      <c r="H25" s="17">
        <v>11279</v>
      </c>
      <c r="I25" s="5">
        <v>2</v>
      </c>
      <c r="J25" s="100" t="s">
        <v>2302</v>
      </c>
      <c r="K25" s="4">
        <f>'Unit Cost'!W$460</f>
        <v>28620498.034277502</v>
      </c>
      <c r="L25" s="4">
        <f>DataService!$O24</f>
        <v>45832</v>
      </c>
      <c r="M25" s="63">
        <f t="shared" si="25"/>
        <v>624.46539610485036</v>
      </c>
      <c r="N25" s="12">
        <f>VLOOKUP(I25,'ค่ากลางกลุ่ม UnitCost'!B$6:K$24,6,FALSE)</f>
        <v>856.07</v>
      </c>
      <c r="O25" s="4">
        <v>20390825.437646214</v>
      </c>
      <c r="P25" s="4">
        <f>DataService!$U24</f>
        <v>1786</v>
      </c>
      <c r="Q25" s="4">
        <f>DataService!AB24</f>
        <v>637.81420000000003</v>
      </c>
      <c r="R25" s="4">
        <f t="shared" si="27"/>
        <v>11417.035519398776</v>
      </c>
      <c r="S25" s="4">
        <f>O25/DataService!V24</f>
        <v>2963.7827670997403</v>
      </c>
      <c r="T25" s="64">
        <f t="shared" si="26"/>
        <v>31969.85178073209</v>
      </c>
      <c r="U25" s="77">
        <f>VLOOKUP(I25,'ค่ากลางกลุ่ม UnitCost'!B$6:K$24,10,FALSE)</f>
        <v>55906.44</v>
      </c>
      <c r="V25" s="7" t="str">
        <f t="shared" si="3"/>
        <v>ผ่าน</v>
      </c>
      <c r="W25" s="7" t="str">
        <f t="shared" si="4"/>
        <v>ผ่าน</v>
      </c>
      <c r="X25" s="7" t="str">
        <f t="shared" si="5"/>
        <v>ผ่าน</v>
      </c>
      <c r="Y25" s="4">
        <f>'Unit Cost'!W$453</f>
        <v>34767208.299999997</v>
      </c>
      <c r="Z25" s="163">
        <v>27223128.760000002</v>
      </c>
      <c r="AA25" s="163">
        <f t="shared" si="6"/>
        <v>7544079.5399999954</v>
      </c>
    </row>
    <row r="26" spans="1:41" s="14" customFormat="1" ht="27" x14ac:dyDescent="0.75">
      <c r="A26" s="268" t="s">
        <v>1623</v>
      </c>
      <c r="B26" s="269"/>
      <c r="C26" s="270"/>
      <c r="D26" s="43"/>
      <c r="E26" s="42"/>
      <c r="F26" s="44"/>
      <c r="G26" s="45"/>
      <c r="H26" s="45"/>
      <c r="I26" s="45"/>
      <c r="J26" s="46"/>
      <c r="K26" s="78"/>
      <c r="L26" s="78"/>
      <c r="M26" s="79"/>
      <c r="N26" s="80"/>
      <c r="O26" s="81"/>
      <c r="P26" s="81"/>
      <c r="Q26" s="81"/>
      <c r="R26" s="81"/>
      <c r="S26" s="81"/>
      <c r="T26" s="81"/>
      <c r="U26" s="81"/>
      <c r="V26" s="49">
        <f>COUNTIF(V18:V25,"ผ่าน")</f>
        <v>8</v>
      </c>
      <c r="W26" s="49">
        <f t="shared" ref="W26:AO26" si="28">COUNTIF(W18:W25,"ผ่าน")</f>
        <v>8</v>
      </c>
      <c r="X26" s="49">
        <f t="shared" si="28"/>
        <v>8</v>
      </c>
      <c r="Y26" s="49">
        <f t="shared" si="28"/>
        <v>0</v>
      </c>
      <c r="Z26" s="49">
        <f t="shared" si="28"/>
        <v>0</v>
      </c>
      <c r="AA26" s="49">
        <f t="shared" si="28"/>
        <v>0</v>
      </c>
      <c r="AB26" s="49">
        <f t="shared" si="28"/>
        <v>0</v>
      </c>
      <c r="AC26" s="49">
        <f t="shared" si="28"/>
        <v>0</v>
      </c>
      <c r="AD26" s="49">
        <f t="shared" si="28"/>
        <v>0</v>
      </c>
      <c r="AE26" s="49">
        <f t="shared" si="28"/>
        <v>0</v>
      </c>
      <c r="AF26" s="49">
        <f t="shared" si="28"/>
        <v>0</v>
      </c>
      <c r="AG26" s="49">
        <f t="shared" si="28"/>
        <v>0</v>
      </c>
      <c r="AH26" s="49">
        <f t="shared" si="28"/>
        <v>0</v>
      </c>
      <c r="AI26" s="49">
        <f t="shared" si="28"/>
        <v>0</v>
      </c>
      <c r="AJ26" s="49">
        <f t="shared" si="28"/>
        <v>0</v>
      </c>
      <c r="AK26" s="49">
        <f t="shared" si="28"/>
        <v>0</v>
      </c>
      <c r="AL26" s="49">
        <f t="shared" si="28"/>
        <v>0</v>
      </c>
      <c r="AM26" s="49">
        <f t="shared" si="28"/>
        <v>0</v>
      </c>
      <c r="AN26" s="49">
        <f t="shared" si="28"/>
        <v>0</v>
      </c>
      <c r="AO26" s="49">
        <f t="shared" si="28"/>
        <v>0</v>
      </c>
    </row>
    <row r="27" spans="1:41" x14ac:dyDescent="0.7">
      <c r="A27" s="5" t="s">
        <v>1556</v>
      </c>
      <c r="B27" s="9" t="s">
        <v>911</v>
      </c>
      <c r="C27" s="9" t="s">
        <v>4</v>
      </c>
      <c r="D27" s="9" t="s">
        <v>912</v>
      </c>
      <c r="E27" s="9" t="s">
        <v>1319</v>
      </c>
      <c r="F27" s="9" t="s">
        <v>1557</v>
      </c>
      <c r="G27" s="9">
        <v>541</v>
      </c>
      <c r="H27" s="17">
        <v>92905</v>
      </c>
      <c r="I27" s="5">
        <v>17</v>
      </c>
      <c r="J27" s="100" t="s">
        <v>2303</v>
      </c>
      <c r="K27" s="4">
        <f>'Unit Cost'!X$460</f>
        <v>451245106.81506181</v>
      </c>
      <c r="L27" s="4">
        <f>DataService!$O25</f>
        <v>511575</v>
      </c>
      <c r="M27" s="63">
        <f t="shared" ref="M27:M40" si="29">IFERROR(SUM(K27/L27),0)</f>
        <v>882.07028649770177</v>
      </c>
      <c r="N27" s="12">
        <f>VLOOKUP(I27,'ค่ากลางกลุ่ม UnitCost'!B$6:K$24,6,FALSE)</f>
        <v>1125.76</v>
      </c>
      <c r="O27" s="4">
        <v>575456903.91592121</v>
      </c>
      <c r="P27" s="4">
        <f>DataService!$U25</f>
        <v>35174</v>
      </c>
      <c r="Q27" s="4">
        <f>DataService!AB25</f>
        <v>41100.067999999999</v>
      </c>
      <c r="R27" s="4">
        <f>O27/P27</f>
        <v>16360.291804057577</v>
      </c>
      <c r="S27" s="4">
        <f>O27/DataService!V25</f>
        <v>3957.6687132722241</v>
      </c>
      <c r="T27" s="64">
        <f t="shared" ref="T27:T40" si="30">IFERROR(SUM(O27/Q27),0)</f>
        <v>14001.361358232332</v>
      </c>
      <c r="U27" s="77">
        <f>VLOOKUP(I27,'ค่ากลางกลุ่ม UnitCost'!B$6:K$24,10,FALSE)</f>
        <v>21924.21</v>
      </c>
      <c r="V27" s="7" t="str">
        <f t="shared" si="3"/>
        <v>ผ่าน</v>
      </c>
      <c r="W27" s="7" t="str">
        <f t="shared" si="4"/>
        <v>ผ่าน</v>
      </c>
      <c r="X27" s="7" t="str">
        <f t="shared" si="5"/>
        <v>ผ่าน</v>
      </c>
      <c r="Y27" s="4">
        <f>'Unit Cost'!X$453</f>
        <v>502531106.45999998</v>
      </c>
      <c r="Z27" s="163">
        <v>397570794.08999997</v>
      </c>
      <c r="AA27" s="163">
        <f t="shared" si="6"/>
        <v>104960312.37</v>
      </c>
    </row>
    <row r="28" spans="1:41" ht="27" x14ac:dyDescent="0.75">
      <c r="A28" s="5" t="s">
        <v>1556</v>
      </c>
      <c r="B28" s="9" t="s">
        <v>911</v>
      </c>
      <c r="C28" s="9" t="s">
        <v>29</v>
      </c>
      <c r="D28" s="9" t="s">
        <v>913</v>
      </c>
      <c r="E28" s="9" t="s">
        <v>1318</v>
      </c>
      <c r="F28" s="9" t="s">
        <v>1558</v>
      </c>
      <c r="G28" s="9">
        <v>40</v>
      </c>
      <c r="H28" s="17">
        <v>21409</v>
      </c>
      <c r="I28" s="5">
        <v>5</v>
      </c>
      <c r="J28" s="100" t="s">
        <v>2299</v>
      </c>
      <c r="K28" s="4">
        <f>'Unit Cost'!Y$460</f>
        <v>32343545.349765789</v>
      </c>
      <c r="L28" s="4">
        <f>DataService!$O26</f>
        <v>80426</v>
      </c>
      <c r="M28" s="63">
        <f t="shared" si="29"/>
        <v>402.15285293021896</v>
      </c>
      <c r="N28" s="12">
        <f>VLOOKUP(I28,'ค่ากลางกลุ่ม UnitCost'!B$6:K$24,6,FALSE)</f>
        <v>723.89</v>
      </c>
      <c r="O28" s="4">
        <v>37907775.335071944</v>
      </c>
      <c r="P28" s="4">
        <f>DataService!$U26</f>
        <v>2952</v>
      </c>
      <c r="Q28" s="4">
        <f>DataService!AB26</f>
        <v>1660.1146000000001</v>
      </c>
      <c r="R28" s="4">
        <f t="shared" ref="R28:R40" si="31">O28/P28</f>
        <v>12841.387308628708</v>
      </c>
      <c r="S28" s="4">
        <f>O28/DataService!V26</f>
        <v>2547.9080074655158</v>
      </c>
      <c r="T28" s="64">
        <f t="shared" si="30"/>
        <v>22834.432836788463</v>
      </c>
      <c r="U28" s="77">
        <f>VLOOKUP(I28,'ค่ากลางกลุ่ม UnitCost'!B$6:K$24,10,FALSE)</f>
        <v>47499.43</v>
      </c>
      <c r="V28" s="7" t="str">
        <f t="shared" si="3"/>
        <v>ผ่าน</v>
      </c>
      <c r="W28" s="7" t="str">
        <f t="shared" si="4"/>
        <v>ผ่าน</v>
      </c>
      <c r="X28" s="7" t="str">
        <f t="shared" si="5"/>
        <v>ผ่าน</v>
      </c>
      <c r="Y28" s="4">
        <f>'Unit Cost'!Y$453</f>
        <v>46181674.670000002</v>
      </c>
      <c r="Z28" s="90">
        <v>39510888.670000002</v>
      </c>
      <c r="AA28" s="163">
        <f t="shared" si="6"/>
        <v>6670786</v>
      </c>
    </row>
    <row r="29" spans="1:41" x14ac:dyDescent="0.7">
      <c r="A29" s="5" t="s">
        <v>1556</v>
      </c>
      <c r="B29" s="9" t="s">
        <v>911</v>
      </c>
      <c r="C29" s="9" t="s">
        <v>30</v>
      </c>
      <c r="D29" s="9" t="s">
        <v>914</v>
      </c>
      <c r="E29" s="9" t="s">
        <v>1318</v>
      </c>
      <c r="F29" s="9" t="s">
        <v>1558</v>
      </c>
      <c r="G29" s="9">
        <v>59</v>
      </c>
      <c r="H29" s="17">
        <v>47161</v>
      </c>
      <c r="I29" s="5">
        <v>6</v>
      </c>
      <c r="J29" s="100" t="s">
        <v>2298</v>
      </c>
      <c r="K29" s="4">
        <f>'Unit Cost'!Z$460</f>
        <v>88305841.178466305</v>
      </c>
      <c r="L29" s="4">
        <f>DataService!$O27</f>
        <v>189802</v>
      </c>
      <c r="M29" s="63">
        <f t="shared" si="29"/>
        <v>465.25242715285566</v>
      </c>
      <c r="N29" s="12">
        <f>VLOOKUP(I29,'ค่ากลางกลุ่ม UnitCost'!B$6:K$24,6,FALSE)</f>
        <v>651.5</v>
      </c>
      <c r="O29" s="4">
        <v>44361027.965194203</v>
      </c>
      <c r="P29" s="4">
        <f>DataService!$U27</f>
        <v>4769</v>
      </c>
      <c r="Q29" s="4">
        <f>DataService!AB27</f>
        <v>1824.2583999999999</v>
      </c>
      <c r="R29" s="4">
        <f t="shared" si="31"/>
        <v>9301.9559583128957</v>
      </c>
      <c r="S29" s="4">
        <f>O29/DataService!V27</f>
        <v>2463.9540082867252</v>
      </c>
      <c r="T29" s="64">
        <f t="shared" si="30"/>
        <v>24317.29406601291</v>
      </c>
      <c r="U29" s="77">
        <f>VLOOKUP(I29,'ค่ากลางกลุ่ม UnitCost'!B$6:K$24,10,FALSE)</f>
        <v>39256.400000000001</v>
      </c>
      <c r="V29" s="7" t="str">
        <f t="shared" si="3"/>
        <v>ผ่าน</v>
      </c>
      <c r="W29" s="7" t="str">
        <f t="shared" si="4"/>
        <v>ผ่าน</v>
      </c>
      <c r="X29" s="7" t="str">
        <f t="shared" si="5"/>
        <v>ผ่าน</v>
      </c>
      <c r="Y29" s="4">
        <f>'Unit Cost'!Z$453</f>
        <v>78292207.159999996</v>
      </c>
      <c r="Z29" s="163">
        <v>61683105.269999996</v>
      </c>
      <c r="AA29" s="163">
        <f t="shared" si="6"/>
        <v>16609101.890000001</v>
      </c>
    </row>
    <row r="30" spans="1:41" x14ac:dyDescent="0.7">
      <c r="A30" s="5" t="s">
        <v>1556</v>
      </c>
      <c r="B30" s="9" t="s">
        <v>911</v>
      </c>
      <c r="C30" s="9" t="s">
        <v>31</v>
      </c>
      <c r="D30" s="9" t="s">
        <v>915</v>
      </c>
      <c r="E30" s="9" t="s">
        <v>1318</v>
      </c>
      <c r="F30" s="9" t="s">
        <v>1558</v>
      </c>
      <c r="G30" s="9">
        <v>34</v>
      </c>
      <c r="H30" s="17">
        <v>34265</v>
      </c>
      <c r="I30" s="5">
        <v>6</v>
      </c>
      <c r="J30" s="100" t="s">
        <v>2298</v>
      </c>
      <c r="K30" s="4">
        <f>'Unit Cost'!AA$460</f>
        <v>47566576.918483712</v>
      </c>
      <c r="L30" s="4">
        <f>DataService!$O28</f>
        <v>112146</v>
      </c>
      <c r="M30" s="63">
        <f t="shared" si="29"/>
        <v>424.14867153963326</v>
      </c>
      <c r="N30" s="12">
        <f>VLOOKUP(I30,'ค่ากลางกลุ่ม UnitCost'!B$6:K$24,6,FALSE)</f>
        <v>651.5</v>
      </c>
      <c r="O30" s="4">
        <v>42686575.586271584</v>
      </c>
      <c r="P30" s="4">
        <f>DataService!$U28</f>
        <v>4128</v>
      </c>
      <c r="Q30" s="4">
        <f>DataService!AB28</f>
        <v>2736.5237999999999</v>
      </c>
      <c r="R30" s="4">
        <f t="shared" si="31"/>
        <v>10340.740209852613</v>
      </c>
      <c r="S30" s="4">
        <f>O30/DataService!V28</f>
        <v>2365.5625151716035</v>
      </c>
      <c r="T30" s="64">
        <f t="shared" si="30"/>
        <v>15598.832206857322</v>
      </c>
      <c r="U30" s="77">
        <f>VLOOKUP(I30,'ค่ากลางกลุ่ม UnitCost'!B$6:K$24,10,FALSE)</f>
        <v>39256.400000000001</v>
      </c>
      <c r="V30" s="7" t="str">
        <f t="shared" si="3"/>
        <v>ผ่าน</v>
      </c>
      <c r="W30" s="7" t="str">
        <f t="shared" si="4"/>
        <v>ผ่าน</v>
      </c>
      <c r="X30" s="7" t="str">
        <f t="shared" si="5"/>
        <v>ผ่าน</v>
      </c>
      <c r="Y30" s="4">
        <f>'Unit Cost'!AA$453</f>
        <v>57061936.730000004</v>
      </c>
      <c r="Z30" s="163">
        <v>45501662.549999997</v>
      </c>
      <c r="AA30" s="163">
        <f t="shared" si="6"/>
        <v>11560274.180000007</v>
      </c>
    </row>
    <row r="31" spans="1:41" x14ac:dyDescent="0.7">
      <c r="A31" s="5" t="s">
        <v>1556</v>
      </c>
      <c r="B31" s="9" t="s">
        <v>911</v>
      </c>
      <c r="C31" s="9" t="s">
        <v>32</v>
      </c>
      <c r="D31" s="9" t="s">
        <v>916</v>
      </c>
      <c r="E31" s="9" t="s">
        <v>1318</v>
      </c>
      <c r="F31" s="9" t="s">
        <v>1562</v>
      </c>
      <c r="G31" s="9">
        <v>30</v>
      </c>
      <c r="H31" s="17">
        <v>8824</v>
      </c>
      <c r="I31" s="5">
        <v>2</v>
      </c>
      <c r="J31" s="100" t="s">
        <v>2302</v>
      </c>
      <c r="K31" s="4">
        <f>'Unit Cost'!AB$460</f>
        <v>40173679.757875487</v>
      </c>
      <c r="L31" s="4">
        <f>DataService!$O29</f>
        <v>49087</v>
      </c>
      <c r="M31" s="63">
        <f t="shared" si="29"/>
        <v>818.41790612332159</v>
      </c>
      <c r="N31" s="12">
        <f>VLOOKUP(I31,'ค่ากลางกลุ่ม UnitCost'!B$6:K$24,6,FALSE)</f>
        <v>856.07</v>
      </c>
      <c r="O31" s="4">
        <v>12863858.728530047</v>
      </c>
      <c r="P31" s="4">
        <f>DataService!$U29</f>
        <v>1272</v>
      </c>
      <c r="Q31" s="4">
        <f>DataService!AB29</f>
        <v>635.15019999999993</v>
      </c>
      <c r="R31" s="4">
        <f t="shared" si="31"/>
        <v>10113.096484693433</v>
      </c>
      <c r="S31" s="4">
        <f>O31/DataService!V29</f>
        <v>2596.6610271558434</v>
      </c>
      <c r="T31" s="64">
        <f t="shared" si="30"/>
        <v>20253.25462942474</v>
      </c>
      <c r="U31" s="77">
        <f>VLOOKUP(I31,'ค่ากลางกลุ่ม UnitCost'!B$6:K$24,10,FALSE)</f>
        <v>55906.44</v>
      </c>
      <c r="V31" s="7" t="str">
        <f t="shared" si="3"/>
        <v>ผ่าน</v>
      </c>
      <c r="W31" s="7" t="str">
        <f t="shared" si="4"/>
        <v>ผ่าน</v>
      </c>
      <c r="X31" s="7" t="str">
        <f t="shared" si="5"/>
        <v>ผ่าน</v>
      </c>
      <c r="Y31" s="4">
        <f>'Unit Cost'!AB$453</f>
        <v>35879178.049999997</v>
      </c>
      <c r="Z31" s="163">
        <v>28282515.84</v>
      </c>
      <c r="AA31" s="163">
        <f t="shared" si="6"/>
        <v>7596662.2099999972</v>
      </c>
    </row>
    <row r="32" spans="1:41" x14ac:dyDescent="0.7">
      <c r="A32" s="5" t="s">
        <v>1556</v>
      </c>
      <c r="B32" s="9" t="s">
        <v>911</v>
      </c>
      <c r="C32" s="9" t="s">
        <v>33</v>
      </c>
      <c r="D32" s="9" t="s">
        <v>917</v>
      </c>
      <c r="E32" s="9" t="s">
        <v>1318</v>
      </c>
      <c r="F32" s="9" t="s">
        <v>1558</v>
      </c>
      <c r="G32" s="9">
        <v>32</v>
      </c>
      <c r="H32" s="17">
        <v>18132</v>
      </c>
      <c r="I32" s="5">
        <v>5</v>
      </c>
      <c r="J32" s="100" t="s">
        <v>2299</v>
      </c>
      <c r="K32" s="4">
        <f>'Unit Cost'!AC$460</f>
        <v>35138158.164441749</v>
      </c>
      <c r="L32" s="4">
        <f>DataService!$O30</f>
        <v>83202</v>
      </c>
      <c r="M32" s="63">
        <f t="shared" si="29"/>
        <v>422.32347977743024</v>
      </c>
      <c r="N32" s="12">
        <f>VLOOKUP(I32,'ค่ากลางกลุ่ม UnitCost'!B$6:K$24,6,FALSE)</f>
        <v>723.89</v>
      </c>
      <c r="O32" s="4">
        <v>26551790.048632693</v>
      </c>
      <c r="P32" s="4">
        <f>DataService!$U30</f>
        <v>2690</v>
      </c>
      <c r="Q32" s="4">
        <f>DataService!AB30</f>
        <v>698.89589999999998</v>
      </c>
      <c r="R32" s="4">
        <f t="shared" si="31"/>
        <v>9870.5539214247929</v>
      </c>
      <c r="S32" s="4">
        <f>O32/DataService!V30</f>
        <v>3054.7388459080412</v>
      </c>
      <c r="T32" s="64">
        <f t="shared" si="30"/>
        <v>37991.051383521772</v>
      </c>
      <c r="U32" s="77">
        <f>VLOOKUP(I32,'ค่ากลางกลุ่ม UnitCost'!B$6:K$24,10,FALSE)</f>
        <v>47499.43</v>
      </c>
      <c r="V32" s="7" t="str">
        <f t="shared" si="3"/>
        <v>ผ่าน</v>
      </c>
      <c r="W32" s="7" t="str">
        <f t="shared" si="4"/>
        <v>ผ่าน</v>
      </c>
      <c r="X32" s="7" t="str">
        <f t="shared" si="5"/>
        <v>ผ่าน</v>
      </c>
      <c r="Y32" s="4">
        <f>'Unit Cost'!AC$453</f>
        <v>43943473.849999994</v>
      </c>
      <c r="Z32" s="163">
        <v>34908860.170000002</v>
      </c>
      <c r="AA32" s="163">
        <f t="shared" si="6"/>
        <v>9034613.6799999923</v>
      </c>
    </row>
    <row r="33" spans="1:27" x14ac:dyDescent="0.7">
      <c r="A33" s="5" t="s">
        <v>1556</v>
      </c>
      <c r="B33" s="9" t="s">
        <v>911</v>
      </c>
      <c r="C33" s="9" t="s">
        <v>34</v>
      </c>
      <c r="D33" s="9" t="s">
        <v>918</v>
      </c>
      <c r="E33" s="9" t="s">
        <v>1318</v>
      </c>
      <c r="F33" s="9" t="s">
        <v>1558</v>
      </c>
      <c r="G33" s="9">
        <v>45</v>
      </c>
      <c r="H33" s="17">
        <v>21233</v>
      </c>
      <c r="I33" s="5">
        <v>5</v>
      </c>
      <c r="J33" s="100" t="s">
        <v>2299</v>
      </c>
      <c r="K33" s="4">
        <f>'Unit Cost'!AD$460</f>
        <v>39310990.109392241</v>
      </c>
      <c r="L33" s="4">
        <f>DataService!$O31</f>
        <v>103112</v>
      </c>
      <c r="M33" s="63">
        <f t="shared" si="29"/>
        <v>381.2455398924688</v>
      </c>
      <c r="N33" s="12">
        <f>VLOOKUP(I33,'ค่ากลางกลุ่ม UnitCost'!B$6:K$24,6,FALSE)</f>
        <v>723.89</v>
      </c>
      <c r="O33" s="4">
        <v>32662223.961923778</v>
      </c>
      <c r="P33" s="4">
        <f>DataService!$U31</f>
        <v>2459</v>
      </c>
      <c r="Q33" s="4">
        <f>DataService!AB31</f>
        <v>1178.0597</v>
      </c>
      <c r="R33" s="4">
        <f t="shared" si="31"/>
        <v>13282.72629602431</v>
      </c>
      <c r="S33" s="4">
        <f>O33/DataService!V31</f>
        <v>2776.9277301414536</v>
      </c>
      <c r="T33" s="64">
        <f t="shared" si="30"/>
        <v>27725.440367685762</v>
      </c>
      <c r="U33" s="77">
        <f>VLOOKUP(I33,'ค่ากลางกลุ่ม UnitCost'!B$6:K$24,10,FALSE)</f>
        <v>47499.43</v>
      </c>
      <c r="V33" s="7" t="str">
        <f t="shared" si="3"/>
        <v>ผ่าน</v>
      </c>
      <c r="W33" s="7" t="str">
        <f t="shared" si="4"/>
        <v>ผ่าน</v>
      </c>
      <c r="X33" s="7" t="str">
        <f t="shared" si="5"/>
        <v>ผ่าน</v>
      </c>
      <c r="Y33" s="4">
        <f>'Unit Cost'!AD$453</f>
        <v>46574588.700000003</v>
      </c>
      <c r="Z33" s="163">
        <v>37207030.159999996</v>
      </c>
      <c r="AA33" s="163">
        <f t="shared" si="6"/>
        <v>9367558.5400000066</v>
      </c>
    </row>
    <row r="34" spans="1:27" x14ac:dyDescent="0.7">
      <c r="A34" s="5" t="s">
        <v>1556</v>
      </c>
      <c r="B34" s="9" t="s">
        <v>911</v>
      </c>
      <c r="C34" s="9" t="s">
        <v>35</v>
      </c>
      <c r="D34" s="9" t="s">
        <v>919</v>
      </c>
      <c r="E34" s="9" t="s">
        <v>1318</v>
      </c>
      <c r="F34" s="9" t="s">
        <v>1560</v>
      </c>
      <c r="G34" s="9">
        <v>113</v>
      </c>
      <c r="H34" s="17">
        <v>86991</v>
      </c>
      <c r="I34" s="5">
        <v>13</v>
      </c>
      <c r="J34" s="100" t="s">
        <v>2301</v>
      </c>
      <c r="K34" s="4">
        <f>'Unit Cost'!AE$460</f>
        <v>159864082.97711864</v>
      </c>
      <c r="L34" s="4">
        <f>DataService!$O32</f>
        <v>257397</v>
      </c>
      <c r="M34" s="63">
        <f t="shared" si="29"/>
        <v>621.07982213125501</v>
      </c>
      <c r="N34" s="12">
        <f>VLOOKUP(I34,'ค่ากลางกลุ่ม UnitCost'!B$6:K$24,6,FALSE)</f>
        <v>666.24</v>
      </c>
      <c r="O34" s="4">
        <v>85702004.815458238</v>
      </c>
      <c r="P34" s="4">
        <f>DataService!$U32</f>
        <v>8101</v>
      </c>
      <c r="Q34" s="4">
        <f>DataService!AB32</f>
        <v>5785.6426999999994</v>
      </c>
      <c r="R34" s="4">
        <f t="shared" si="31"/>
        <v>10579.188349025828</v>
      </c>
      <c r="S34" s="4">
        <f>O34/DataService!V32</f>
        <v>2675.7627404994923</v>
      </c>
      <c r="T34" s="64">
        <f t="shared" si="30"/>
        <v>14812.875467656902</v>
      </c>
      <c r="U34" s="77">
        <f>VLOOKUP(I34,'ค่ากลางกลุ่ม UnitCost'!B$6:K$24,10,FALSE)</f>
        <v>33320.99</v>
      </c>
      <c r="V34" s="7" t="str">
        <f t="shared" si="3"/>
        <v>ผ่าน</v>
      </c>
      <c r="W34" s="7" t="str">
        <f t="shared" si="4"/>
        <v>ผ่าน</v>
      </c>
      <c r="X34" s="7" t="str">
        <f t="shared" si="5"/>
        <v>ผ่าน</v>
      </c>
      <c r="Y34" s="4">
        <f>'Unit Cost'!AE$453</f>
        <v>141380590.96000004</v>
      </c>
      <c r="Z34" s="163">
        <v>112378936.68000001</v>
      </c>
      <c r="AA34" s="163">
        <f t="shared" si="6"/>
        <v>29001654.280000031</v>
      </c>
    </row>
    <row r="35" spans="1:27" x14ac:dyDescent="0.7">
      <c r="A35" s="5" t="s">
        <v>1556</v>
      </c>
      <c r="B35" s="9" t="s">
        <v>911</v>
      </c>
      <c r="C35" s="9" t="s">
        <v>36</v>
      </c>
      <c r="D35" s="9" t="s">
        <v>920</v>
      </c>
      <c r="E35" s="9" t="s">
        <v>1318</v>
      </c>
      <c r="F35" s="9" t="s">
        <v>1558</v>
      </c>
      <c r="G35" s="9">
        <v>42</v>
      </c>
      <c r="H35" s="17">
        <v>26805</v>
      </c>
      <c r="I35" s="5">
        <v>5</v>
      </c>
      <c r="J35" s="100" t="s">
        <v>2299</v>
      </c>
      <c r="K35" s="4">
        <f>'Unit Cost'!AF$460</f>
        <v>43093574.440801665</v>
      </c>
      <c r="L35" s="4">
        <f>DataService!$O33</f>
        <v>90707</v>
      </c>
      <c r="M35" s="63">
        <f t="shared" si="29"/>
        <v>475.08543376808478</v>
      </c>
      <c r="N35" s="12">
        <f>VLOOKUP(I35,'ค่ากลางกลุ่ม UnitCost'!B$6:K$24,6,FALSE)</f>
        <v>723.89</v>
      </c>
      <c r="O35" s="4">
        <v>23177867.103013437</v>
      </c>
      <c r="P35" s="4">
        <f>DataService!$U33</f>
        <v>2896</v>
      </c>
      <c r="Q35" s="4">
        <f>DataService!AB33</f>
        <v>1418.4862999999998</v>
      </c>
      <c r="R35" s="4">
        <f t="shared" si="31"/>
        <v>8003.4071488306072</v>
      </c>
      <c r="S35" s="4">
        <f>O35/DataService!V33</f>
        <v>2355.7137008856021</v>
      </c>
      <c r="T35" s="64">
        <f t="shared" si="30"/>
        <v>16339.859682122726</v>
      </c>
      <c r="U35" s="77">
        <f>VLOOKUP(I35,'ค่ากลางกลุ่ม UnitCost'!B$6:K$24,10,FALSE)</f>
        <v>47499.43</v>
      </c>
      <c r="V35" s="7" t="str">
        <f t="shared" si="3"/>
        <v>ผ่าน</v>
      </c>
      <c r="W35" s="7" t="str">
        <f t="shared" si="4"/>
        <v>ผ่าน</v>
      </c>
      <c r="X35" s="7" t="str">
        <f t="shared" si="5"/>
        <v>ผ่าน</v>
      </c>
      <c r="Y35" s="4">
        <f>'Unit Cost'!AF$453</f>
        <v>47330996.879999995</v>
      </c>
      <c r="Z35" s="163">
        <v>37385264.730000004</v>
      </c>
      <c r="AA35" s="163">
        <f t="shared" si="6"/>
        <v>9945732.1499999911</v>
      </c>
    </row>
    <row r="36" spans="1:27" x14ac:dyDescent="0.7">
      <c r="A36" s="5" t="s">
        <v>1556</v>
      </c>
      <c r="B36" s="9" t="s">
        <v>911</v>
      </c>
      <c r="C36" s="9" t="s">
        <v>37</v>
      </c>
      <c r="D36" s="9" t="s">
        <v>921</v>
      </c>
      <c r="E36" s="9" t="s">
        <v>1318</v>
      </c>
      <c r="F36" s="9" t="s">
        <v>1558</v>
      </c>
      <c r="G36" s="9">
        <v>36</v>
      </c>
      <c r="H36" s="17">
        <v>20120</v>
      </c>
      <c r="I36" s="5">
        <v>5</v>
      </c>
      <c r="J36" s="100" t="s">
        <v>2299</v>
      </c>
      <c r="K36" s="4">
        <f>'Unit Cost'!AG$460</f>
        <v>37162875.308005594</v>
      </c>
      <c r="L36" s="4">
        <f>DataService!$O34</f>
        <v>74464</v>
      </c>
      <c r="M36" s="63">
        <f t="shared" si="29"/>
        <v>499.07170321236561</v>
      </c>
      <c r="N36" s="12">
        <f>VLOOKUP(I36,'ค่ากลางกลุ่ม UnitCost'!B$6:K$24,6,FALSE)</f>
        <v>723.89</v>
      </c>
      <c r="O36" s="4">
        <v>33001095.049595226</v>
      </c>
      <c r="P36" s="4">
        <f>DataService!$U34</f>
        <v>4834</v>
      </c>
      <c r="Q36" s="4">
        <f>DataService!AB34</f>
        <v>1926.7070999999999</v>
      </c>
      <c r="R36" s="4">
        <f t="shared" si="31"/>
        <v>6826.8711314843249</v>
      </c>
      <c r="S36" s="4">
        <f>O36/DataService!V34</f>
        <v>2002.0077074493586</v>
      </c>
      <c r="T36" s="64">
        <f t="shared" si="30"/>
        <v>17128.23659060333</v>
      </c>
      <c r="U36" s="77">
        <f>VLOOKUP(I36,'ค่ากลางกลุ่ม UnitCost'!B$6:K$24,10,FALSE)</f>
        <v>47499.43</v>
      </c>
      <c r="V36" s="7" t="str">
        <f t="shared" si="3"/>
        <v>ผ่าน</v>
      </c>
      <c r="W36" s="7" t="str">
        <f t="shared" si="4"/>
        <v>ผ่าน</v>
      </c>
      <c r="X36" s="7" t="str">
        <f t="shared" si="5"/>
        <v>ผ่าน</v>
      </c>
      <c r="Y36" s="4">
        <f>'Unit Cost'!AG$453</f>
        <v>45030612.460000001</v>
      </c>
      <c r="Z36" s="163">
        <v>35670070.159999996</v>
      </c>
      <c r="AA36" s="163">
        <f t="shared" si="6"/>
        <v>9360542.3000000045</v>
      </c>
    </row>
    <row r="37" spans="1:27" x14ac:dyDescent="0.7">
      <c r="A37" s="5" t="s">
        <v>1556</v>
      </c>
      <c r="B37" s="9" t="s">
        <v>911</v>
      </c>
      <c r="C37" s="9" t="s">
        <v>38</v>
      </c>
      <c r="D37" s="9" t="s">
        <v>922</v>
      </c>
      <c r="E37" s="9" t="s">
        <v>1318</v>
      </c>
      <c r="F37" s="9" t="s">
        <v>1558</v>
      </c>
      <c r="G37" s="9">
        <v>40</v>
      </c>
      <c r="H37" s="17">
        <v>32222</v>
      </c>
      <c r="I37" s="5">
        <v>6</v>
      </c>
      <c r="J37" s="100" t="s">
        <v>2298</v>
      </c>
      <c r="K37" s="4">
        <f>'Unit Cost'!AH$460</f>
        <v>72163675.559308901</v>
      </c>
      <c r="L37" s="4">
        <f>DataService!$O35</f>
        <v>124524</v>
      </c>
      <c r="M37" s="63">
        <f t="shared" si="29"/>
        <v>579.51620217234347</v>
      </c>
      <c r="N37" s="12">
        <f>VLOOKUP(I37,'ค่ากลางกลุ่ม UnitCost'!B$6:K$24,6,FALSE)</f>
        <v>651.5</v>
      </c>
      <c r="O37" s="4">
        <v>31745227.954873145</v>
      </c>
      <c r="P37" s="4">
        <f>DataService!$U35</f>
        <v>3994</v>
      </c>
      <c r="Q37" s="4">
        <f>DataService!AB35</f>
        <v>2223.9409999999998</v>
      </c>
      <c r="R37" s="4">
        <f t="shared" si="31"/>
        <v>7948.229332717362</v>
      </c>
      <c r="S37" s="4">
        <f>O37/DataService!V35</f>
        <v>2063.6565009993592</v>
      </c>
      <c r="T37" s="64">
        <f t="shared" si="30"/>
        <v>14274.312112989124</v>
      </c>
      <c r="U37" s="77">
        <f>VLOOKUP(I37,'ค่ากลางกลุ่ม UnitCost'!B$6:K$24,10,FALSE)</f>
        <v>39256.400000000001</v>
      </c>
      <c r="V37" s="7" t="str">
        <f t="shared" si="3"/>
        <v>ผ่าน</v>
      </c>
      <c r="W37" s="7" t="str">
        <f t="shared" si="4"/>
        <v>ผ่าน</v>
      </c>
      <c r="X37" s="7" t="str">
        <f t="shared" si="5"/>
        <v>ผ่าน</v>
      </c>
      <c r="Y37" s="4">
        <f>'Unit Cost'!AH$453</f>
        <v>64962751.269999996</v>
      </c>
      <c r="Z37" s="163">
        <v>52180932.469999999</v>
      </c>
      <c r="AA37" s="163">
        <f t="shared" si="6"/>
        <v>12781818.799999997</v>
      </c>
    </row>
    <row r="38" spans="1:27" x14ac:dyDescent="0.7">
      <c r="A38" s="5" t="s">
        <v>1556</v>
      </c>
      <c r="B38" s="9" t="s">
        <v>911</v>
      </c>
      <c r="C38" s="9" t="s">
        <v>75</v>
      </c>
      <c r="D38" s="9" t="s">
        <v>923</v>
      </c>
      <c r="E38" s="9" t="s">
        <v>1318</v>
      </c>
      <c r="F38" s="9" t="s">
        <v>1560</v>
      </c>
      <c r="G38" s="9">
        <v>60</v>
      </c>
      <c r="H38" s="17">
        <v>41779</v>
      </c>
      <c r="I38" s="5">
        <v>12</v>
      </c>
      <c r="J38" s="100" t="s">
        <v>2304</v>
      </c>
      <c r="K38" s="4">
        <f>'Unit Cost'!AI$460</f>
        <v>114831161.08996147</v>
      </c>
      <c r="L38" s="4">
        <f>DataService!$O36</f>
        <v>170326</v>
      </c>
      <c r="M38" s="63">
        <f t="shared" si="29"/>
        <v>674.18457011825251</v>
      </c>
      <c r="N38" s="12">
        <f>VLOOKUP(I38,'ค่ากลางกลุ่ม UnitCost'!B$6:K$24,6,FALSE)</f>
        <v>679.08</v>
      </c>
      <c r="O38" s="4">
        <v>35861617.475947686</v>
      </c>
      <c r="P38" s="4">
        <f>DataService!$U36</f>
        <v>4240</v>
      </c>
      <c r="Q38" s="4">
        <f>DataService!AB36</f>
        <v>3002.1294000000003</v>
      </c>
      <c r="R38" s="4">
        <f t="shared" si="31"/>
        <v>8457.9286499876616</v>
      </c>
      <c r="S38" s="4">
        <f>O38/DataService!V36</f>
        <v>2668.6722336618309</v>
      </c>
      <c r="T38" s="64">
        <f t="shared" si="30"/>
        <v>11945.393651568678</v>
      </c>
      <c r="U38" s="77">
        <f>VLOOKUP(I38,'ค่ากลางกลุ่ม UnitCost'!B$6:K$24,10,FALSE)</f>
        <v>30543.279999999999</v>
      </c>
      <c r="V38" s="7" t="str">
        <f t="shared" si="3"/>
        <v>ผ่าน</v>
      </c>
      <c r="W38" s="7" t="str">
        <f t="shared" si="4"/>
        <v>ผ่าน</v>
      </c>
      <c r="X38" s="7" t="str">
        <f t="shared" si="5"/>
        <v>ผ่าน</v>
      </c>
      <c r="Y38" s="4">
        <f>'Unit Cost'!AI$453</f>
        <v>88183962.049999997</v>
      </c>
      <c r="Z38" s="163">
        <v>69656349.449999988</v>
      </c>
      <c r="AA38" s="163">
        <f t="shared" si="6"/>
        <v>18527612.600000009</v>
      </c>
    </row>
    <row r="39" spans="1:27" x14ac:dyDescent="0.7">
      <c r="A39" s="5" t="s">
        <v>1556</v>
      </c>
      <c r="B39" s="9" t="s">
        <v>911</v>
      </c>
      <c r="C39" s="9" t="s">
        <v>79</v>
      </c>
      <c r="D39" s="9" t="s">
        <v>924</v>
      </c>
      <c r="E39" s="9" t="s">
        <v>1318</v>
      </c>
      <c r="F39" s="9" t="s">
        <v>1558</v>
      </c>
      <c r="G39" s="9">
        <v>38</v>
      </c>
      <c r="H39" s="17">
        <v>31384</v>
      </c>
      <c r="I39" s="5">
        <v>6</v>
      </c>
      <c r="J39" s="100" t="s">
        <v>2298</v>
      </c>
      <c r="K39" s="4">
        <f>'Unit Cost'!AJ$460</f>
        <v>48234785.768306889</v>
      </c>
      <c r="L39" s="4">
        <f>DataService!$O37</f>
        <v>96367</v>
      </c>
      <c r="M39" s="63">
        <f t="shared" si="29"/>
        <v>500.5321922266636</v>
      </c>
      <c r="N39" s="12">
        <f>VLOOKUP(I39,'ค่ากลางกลุ่ม UnitCost'!B$6:K$24,6,FALSE)</f>
        <v>651.5</v>
      </c>
      <c r="O39" s="4">
        <v>30787542.215917885</v>
      </c>
      <c r="P39" s="4">
        <f>DataService!$U37</f>
        <v>3052</v>
      </c>
      <c r="Q39" s="4">
        <f>DataService!AB37</f>
        <v>1703.0500000000002</v>
      </c>
      <c r="R39" s="4">
        <f t="shared" si="31"/>
        <v>10087.661276513069</v>
      </c>
      <c r="S39" s="4">
        <f>O39/DataService!V37</f>
        <v>3450.3577514196891</v>
      </c>
      <c r="T39" s="64">
        <f t="shared" si="30"/>
        <v>18077.88509786435</v>
      </c>
      <c r="U39" s="77">
        <f>VLOOKUP(I39,'ค่ากลางกลุ่ม UnitCost'!B$6:K$24,10,FALSE)</f>
        <v>39256.400000000001</v>
      </c>
      <c r="V39" s="7" t="str">
        <f t="shared" si="3"/>
        <v>ผ่าน</v>
      </c>
      <c r="W39" s="7" t="str">
        <f t="shared" si="4"/>
        <v>ผ่าน</v>
      </c>
      <c r="X39" s="7" t="str">
        <f t="shared" si="5"/>
        <v>ผ่าน</v>
      </c>
      <c r="Y39" s="4">
        <f>'Unit Cost'!AJ$453</f>
        <v>49659047.32</v>
      </c>
      <c r="Z39" s="163">
        <v>39695224.350000001</v>
      </c>
      <c r="AA39" s="163">
        <f t="shared" si="6"/>
        <v>9963822.9699999988</v>
      </c>
    </row>
    <row r="40" spans="1:27" x14ac:dyDescent="0.7">
      <c r="A40" s="5" t="s">
        <v>1556</v>
      </c>
      <c r="B40" s="9" t="s">
        <v>911</v>
      </c>
      <c r="C40" s="9" t="s">
        <v>88</v>
      </c>
      <c r="D40" s="9" t="s">
        <v>925</v>
      </c>
      <c r="E40" s="9" t="s">
        <v>1318</v>
      </c>
      <c r="F40" s="9" t="s">
        <v>1558</v>
      </c>
      <c r="G40" s="9">
        <v>33</v>
      </c>
      <c r="H40" s="17">
        <v>19972</v>
      </c>
      <c r="I40" s="5">
        <v>5</v>
      </c>
      <c r="J40" s="100" t="s">
        <v>2299</v>
      </c>
      <c r="K40" s="4">
        <f>'Unit Cost'!AK$460</f>
        <v>38065824.389366575</v>
      </c>
      <c r="L40" s="4">
        <f>DataService!$O38</f>
        <v>72968</v>
      </c>
      <c r="M40" s="63">
        <f t="shared" si="29"/>
        <v>521.67833008122159</v>
      </c>
      <c r="N40" s="12">
        <f>VLOOKUP(I40,'ค่ากลางกลุ่ม UnitCost'!B$6:K$24,6,FALSE)</f>
        <v>723.89</v>
      </c>
      <c r="O40" s="4">
        <v>14852640.762411848</v>
      </c>
      <c r="P40" s="4">
        <f>DataService!$U38</f>
        <v>1980</v>
      </c>
      <c r="Q40" s="4">
        <f>DataService!AB38</f>
        <v>1041.6000000000001</v>
      </c>
      <c r="R40" s="4">
        <f t="shared" si="31"/>
        <v>7501.333718389822</v>
      </c>
      <c r="S40" s="4">
        <f>O40/DataService!V38</f>
        <v>2409.5783196644788</v>
      </c>
      <c r="T40" s="64">
        <f t="shared" si="30"/>
        <v>14259.447736570512</v>
      </c>
      <c r="U40" s="77">
        <f>VLOOKUP(I40,'ค่ากลางกลุ่ม UnitCost'!B$6:K$24,10,FALSE)</f>
        <v>47499.43</v>
      </c>
      <c r="V40" s="7" t="str">
        <f t="shared" si="3"/>
        <v>ผ่าน</v>
      </c>
      <c r="W40" s="7" t="str">
        <f t="shared" si="4"/>
        <v>ผ่าน</v>
      </c>
      <c r="X40" s="7" t="str">
        <f t="shared" si="5"/>
        <v>ผ่าน</v>
      </c>
      <c r="Y40" s="4">
        <f>'Unit Cost'!AK$453</f>
        <v>33667699.560000002</v>
      </c>
      <c r="Z40" s="163">
        <v>26843100.940000005</v>
      </c>
      <c r="AA40" s="163">
        <f t="shared" si="6"/>
        <v>6824598.6199999973</v>
      </c>
    </row>
    <row r="41" spans="1:27" s="14" customFormat="1" ht="27" x14ac:dyDescent="0.75">
      <c r="A41" s="268" t="s">
        <v>1624</v>
      </c>
      <c r="B41" s="269"/>
      <c r="C41" s="270"/>
      <c r="D41" s="43"/>
      <c r="E41" s="42"/>
      <c r="F41" s="44"/>
      <c r="G41" s="45"/>
      <c r="H41" s="45"/>
      <c r="I41" s="45"/>
      <c r="J41" s="46"/>
      <c r="K41" s="78"/>
      <c r="L41" s="78"/>
      <c r="M41" s="79"/>
      <c r="N41" s="80"/>
      <c r="O41" s="81"/>
      <c r="P41" s="81"/>
      <c r="Q41" s="81"/>
      <c r="R41" s="81"/>
      <c r="S41" s="81"/>
      <c r="T41" s="81"/>
      <c r="U41" s="81"/>
      <c r="V41" s="49">
        <f>COUNTIF(V27:V40,"ผ่าน")</f>
        <v>14</v>
      </c>
      <c r="W41" s="49">
        <f t="shared" ref="W41:X41" si="32">COUNTIF(W27:W40,"ผ่าน")</f>
        <v>14</v>
      </c>
      <c r="X41" s="49">
        <f t="shared" si="32"/>
        <v>14</v>
      </c>
      <c r="Y41" s="78"/>
      <c r="AA41" s="163">
        <f t="shared" si="6"/>
        <v>0</v>
      </c>
    </row>
    <row r="42" spans="1:27" x14ac:dyDescent="0.7">
      <c r="A42" s="5" t="s">
        <v>1556</v>
      </c>
      <c r="B42" s="9" t="s">
        <v>936</v>
      </c>
      <c r="C42" s="9" t="s">
        <v>6</v>
      </c>
      <c r="D42" s="9" t="s">
        <v>937</v>
      </c>
      <c r="E42" s="9" t="s">
        <v>1317</v>
      </c>
      <c r="F42" s="9" t="s">
        <v>1563</v>
      </c>
      <c r="G42" s="9">
        <v>909</v>
      </c>
      <c r="H42" s="17">
        <v>144119</v>
      </c>
      <c r="I42" s="5">
        <v>19</v>
      </c>
      <c r="J42" s="100" t="s">
        <v>2305</v>
      </c>
      <c r="K42" s="4">
        <f>'Unit Cost'!AL$460</f>
        <v>877080630.9716866</v>
      </c>
      <c r="L42" s="4">
        <f>DataService!$O39</f>
        <v>710571</v>
      </c>
      <c r="M42" s="63">
        <f t="shared" ref="M42:M59" si="33">IFERROR(SUM(K42/L42),0)</f>
        <v>1234.332151145609</v>
      </c>
      <c r="N42" s="12">
        <f>VLOOKUP(I42,'ค่ากลางกลุ่ม UnitCost'!B$6:K$24,6,FALSE)</f>
        <v>1430.56</v>
      </c>
      <c r="O42" s="4">
        <v>949196965.82689667</v>
      </c>
      <c r="P42" s="4">
        <f>DataService!$U39</f>
        <v>41626</v>
      </c>
      <c r="Q42" s="4">
        <f>DataService!AB39</f>
        <v>80365.714700000011</v>
      </c>
      <c r="R42" s="4">
        <f>O42/P42</f>
        <v>22802.98289114728</v>
      </c>
      <c r="S42" s="4">
        <f>O42/DataService!V39</f>
        <v>3540.4586565717891</v>
      </c>
      <c r="T42" s="64">
        <f t="shared" ref="T42:T59" si="34">IFERROR(SUM(O42/Q42),0)</f>
        <v>11810.969010481487</v>
      </c>
      <c r="U42" s="77">
        <f>VLOOKUP(I42,'ค่ากลางกลุ่ม UnitCost'!B$6:K$24,10,FALSE)</f>
        <v>20704.849999999999</v>
      </c>
      <c r="V42" s="7" t="str">
        <f t="shared" si="3"/>
        <v>ผ่าน</v>
      </c>
      <c r="W42" s="7" t="str">
        <f t="shared" si="4"/>
        <v>ผ่าน</v>
      </c>
      <c r="X42" s="7" t="str">
        <f t="shared" si="5"/>
        <v>ผ่าน</v>
      </c>
      <c r="Y42" s="4">
        <f>'Unit Cost'!AL$453</f>
        <v>846528529.90999985</v>
      </c>
      <c r="Z42" s="163">
        <v>674889803.72000003</v>
      </c>
      <c r="AA42" s="163">
        <f t="shared" si="6"/>
        <v>171638726.18999982</v>
      </c>
    </row>
    <row r="43" spans="1:27" x14ac:dyDescent="0.7">
      <c r="A43" s="5" t="s">
        <v>1556</v>
      </c>
      <c r="B43" s="9" t="s">
        <v>936</v>
      </c>
      <c r="C43" s="9" t="s">
        <v>50</v>
      </c>
      <c r="D43" s="9" t="s">
        <v>938</v>
      </c>
      <c r="E43" s="9" t="s">
        <v>1318</v>
      </c>
      <c r="F43" s="9" t="s">
        <v>1558</v>
      </c>
      <c r="G43" s="9">
        <v>40</v>
      </c>
      <c r="H43" s="17">
        <v>35944</v>
      </c>
      <c r="I43" s="5">
        <v>6</v>
      </c>
      <c r="J43" s="100" t="s">
        <v>2298</v>
      </c>
      <c r="K43" s="4">
        <f>'Unit Cost'!AM$460</f>
        <v>68816957.965376601</v>
      </c>
      <c r="L43" s="4">
        <f>DataService!$O40</f>
        <v>100127</v>
      </c>
      <c r="M43" s="63">
        <f t="shared" si="33"/>
        <v>687.2967128284738</v>
      </c>
      <c r="N43" s="12">
        <f>VLOOKUP(I43,'ค่ากลางกลุ่ม UnitCost'!B$6:K$24,6,FALSE)</f>
        <v>651.5</v>
      </c>
      <c r="O43" s="4">
        <v>20718648.610315986</v>
      </c>
      <c r="P43" s="4">
        <f>DataService!$U40</f>
        <v>1996</v>
      </c>
      <c r="Q43" s="4">
        <f>DataService!AB40</f>
        <v>1192.9508000000001</v>
      </c>
      <c r="R43" s="4">
        <f t="shared" ref="R43:R59" si="35">O43/P43</f>
        <v>10380.084474106205</v>
      </c>
      <c r="S43" s="4">
        <f>O43/DataService!V40</f>
        <v>3095.1073514066306</v>
      </c>
      <c r="T43" s="64">
        <f t="shared" si="34"/>
        <v>17367.563364990398</v>
      </c>
      <c r="U43" s="77">
        <f>VLOOKUP(I43,'ค่ากลางกลุ่ม UnitCost'!B$6:K$24,10,FALSE)</f>
        <v>39256.400000000001</v>
      </c>
      <c r="V43" s="7" t="str">
        <f t="shared" si="3"/>
        <v>ไม่ผ่าน</v>
      </c>
      <c r="W43" s="7" t="str">
        <f t="shared" si="4"/>
        <v>ผ่าน</v>
      </c>
      <c r="X43" s="7" t="str">
        <f t="shared" si="5"/>
        <v>ไม่ผ่าน</v>
      </c>
      <c r="Y43" s="4">
        <f>'Unit Cost'!AM$453</f>
        <v>55270602.00999999</v>
      </c>
      <c r="Z43" s="163">
        <v>43507657.319999993</v>
      </c>
      <c r="AA43" s="163">
        <f t="shared" si="6"/>
        <v>11762944.689999998</v>
      </c>
    </row>
    <row r="44" spans="1:27" ht="27" x14ac:dyDescent="0.75">
      <c r="A44" s="5" t="s">
        <v>1556</v>
      </c>
      <c r="B44" s="9" t="s">
        <v>936</v>
      </c>
      <c r="C44" s="9" t="s">
        <v>51</v>
      </c>
      <c r="D44" s="9" t="s">
        <v>939</v>
      </c>
      <c r="E44" s="9" t="s">
        <v>1318</v>
      </c>
      <c r="F44" s="9" t="s">
        <v>1558</v>
      </c>
      <c r="G44" s="9">
        <v>39</v>
      </c>
      <c r="H44" s="17">
        <v>24067</v>
      </c>
      <c r="I44" s="5">
        <v>5</v>
      </c>
      <c r="J44" s="100" t="s">
        <v>2299</v>
      </c>
      <c r="K44" s="4">
        <f>'Unit Cost'!AN$460</f>
        <v>51313582.180082001</v>
      </c>
      <c r="L44" s="4">
        <f>DataService!$O41</f>
        <v>74036</v>
      </c>
      <c r="M44" s="63">
        <f t="shared" si="33"/>
        <v>693.08960748935658</v>
      </c>
      <c r="N44" s="12">
        <f>VLOOKUP(I44,'ค่ากลางกลุ่ม UnitCost'!B$6:K$24,6,FALSE)</f>
        <v>723.89</v>
      </c>
      <c r="O44" s="4">
        <v>14651704.310576541</v>
      </c>
      <c r="P44" s="4">
        <f>DataService!$U41</f>
        <v>2084</v>
      </c>
      <c r="Q44" s="4">
        <f>DataService!AB41</f>
        <v>1201.1864999999998</v>
      </c>
      <c r="R44" s="4">
        <f t="shared" si="35"/>
        <v>7030.5682872248281</v>
      </c>
      <c r="S44" s="4">
        <f>O44/DataService!V41</f>
        <v>1979.425062223256</v>
      </c>
      <c r="T44" s="64">
        <f t="shared" si="34"/>
        <v>12197.693123071682</v>
      </c>
      <c r="U44" s="77">
        <f>VLOOKUP(I44,'ค่ากลางกลุ่ม UnitCost'!B$6:K$24,10,FALSE)</f>
        <v>47499.43</v>
      </c>
      <c r="V44" s="7" t="str">
        <f t="shared" si="3"/>
        <v>ผ่าน</v>
      </c>
      <c r="W44" s="7" t="str">
        <f t="shared" si="4"/>
        <v>ผ่าน</v>
      </c>
      <c r="X44" s="7" t="str">
        <f t="shared" si="5"/>
        <v>ผ่าน</v>
      </c>
      <c r="Y44" s="4">
        <f>'Unit Cost'!AN$453</f>
        <v>47880931.5</v>
      </c>
      <c r="Z44" s="90">
        <v>36637619.700000003</v>
      </c>
      <c r="AA44" s="163">
        <f t="shared" si="6"/>
        <v>11243311.799999997</v>
      </c>
    </row>
    <row r="45" spans="1:27" x14ac:dyDescent="0.7">
      <c r="A45" s="5" t="s">
        <v>1556</v>
      </c>
      <c r="B45" s="9" t="s">
        <v>936</v>
      </c>
      <c r="C45" s="9" t="s">
        <v>52</v>
      </c>
      <c r="D45" s="9" t="s">
        <v>940</v>
      </c>
      <c r="E45" s="9" t="s">
        <v>1318</v>
      </c>
      <c r="F45" s="9" t="s">
        <v>1558</v>
      </c>
      <c r="G45" s="9">
        <v>90</v>
      </c>
      <c r="H45" s="17">
        <v>55513</v>
      </c>
      <c r="I45" s="5">
        <v>6</v>
      </c>
      <c r="J45" s="100" t="s">
        <v>2298</v>
      </c>
      <c r="K45" s="4">
        <f>'Unit Cost'!AO$460</f>
        <v>97883420.133247823</v>
      </c>
      <c r="L45" s="4">
        <f>DataService!$O42</f>
        <v>159325</v>
      </c>
      <c r="M45" s="63">
        <f t="shared" si="33"/>
        <v>614.36322067000049</v>
      </c>
      <c r="N45" s="12">
        <f>VLOOKUP(I45,'ค่ากลางกลุ่ม UnitCost'!B$6:K$24,6,FALSE)</f>
        <v>651.5</v>
      </c>
      <c r="O45" s="4">
        <v>53598016.397297516</v>
      </c>
      <c r="P45" s="4">
        <f>DataService!$U42</f>
        <v>4458</v>
      </c>
      <c r="Q45" s="4">
        <f>DataService!AB42</f>
        <v>2567.4780000000001</v>
      </c>
      <c r="R45" s="4">
        <f t="shared" si="35"/>
        <v>12022.883893516715</v>
      </c>
      <c r="S45" s="4">
        <f>O45/DataService!V42</f>
        <v>2454.234003264688</v>
      </c>
      <c r="T45" s="64">
        <f t="shared" si="34"/>
        <v>20875.74514652025</v>
      </c>
      <c r="U45" s="77">
        <f>VLOOKUP(I45,'ค่ากลางกลุ่ม UnitCost'!B$6:K$24,10,FALSE)</f>
        <v>39256.400000000001</v>
      </c>
      <c r="V45" s="7" t="str">
        <f t="shared" si="3"/>
        <v>ผ่าน</v>
      </c>
      <c r="W45" s="7" t="str">
        <f t="shared" si="4"/>
        <v>ผ่าน</v>
      </c>
      <c r="X45" s="7" t="str">
        <f t="shared" si="5"/>
        <v>ผ่าน</v>
      </c>
      <c r="Y45" s="4">
        <f>'Unit Cost'!AO$453</f>
        <v>99766749.609999999</v>
      </c>
      <c r="Z45" s="163">
        <v>77971515.099999994</v>
      </c>
      <c r="AA45" s="163">
        <f t="shared" si="6"/>
        <v>21795234.510000005</v>
      </c>
    </row>
    <row r="46" spans="1:27" x14ac:dyDescent="0.7">
      <c r="A46" s="5" t="s">
        <v>1556</v>
      </c>
      <c r="B46" s="9" t="s">
        <v>936</v>
      </c>
      <c r="C46" s="9" t="s">
        <v>53</v>
      </c>
      <c r="D46" s="9" t="s">
        <v>941</v>
      </c>
      <c r="E46" s="9" t="s">
        <v>1318</v>
      </c>
      <c r="F46" s="9" t="s">
        <v>1559</v>
      </c>
      <c r="G46" s="9">
        <v>103</v>
      </c>
      <c r="H46" s="17">
        <v>39521</v>
      </c>
      <c r="I46" s="5">
        <v>9</v>
      </c>
      <c r="J46" s="100" t="s">
        <v>2306</v>
      </c>
      <c r="K46" s="4">
        <f>'Unit Cost'!AP$460</f>
        <v>75351301.481471926</v>
      </c>
      <c r="L46" s="4">
        <f>DataService!$O43</f>
        <v>138694</v>
      </c>
      <c r="M46" s="63">
        <f t="shared" si="33"/>
        <v>543.29171760474082</v>
      </c>
      <c r="N46" s="12">
        <f>VLOOKUP(I46,'ค่ากลางกลุ่ม UnitCost'!B$6:K$24,6,FALSE)</f>
        <v>719.99</v>
      </c>
      <c r="O46" s="4">
        <v>65931900.53414204</v>
      </c>
      <c r="P46" s="4">
        <f>DataService!$U43</f>
        <v>5592</v>
      </c>
      <c r="Q46" s="4">
        <f>DataService!AB43</f>
        <v>3840.5414000000001</v>
      </c>
      <c r="R46" s="4">
        <f t="shared" si="35"/>
        <v>11790.397091227118</v>
      </c>
      <c r="S46" s="4">
        <f>O46/DataService!V43</f>
        <v>2539.8474723272097</v>
      </c>
      <c r="T46" s="64">
        <f t="shared" si="34"/>
        <v>17167.345347232043</v>
      </c>
      <c r="U46" s="77">
        <f>VLOOKUP(I46,'ค่ากลางกลุ่ม UnitCost'!B$6:K$24,10,FALSE)</f>
        <v>44905.24</v>
      </c>
      <c r="V46" s="7" t="str">
        <f t="shared" si="3"/>
        <v>ผ่าน</v>
      </c>
      <c r="W46" s="7" t="str">
        <f t="shared" si="4"/>
        <v>ผ่าน</v>
      </c>
      <c r="X46" s="7" t="str">
        <f t="shared" si="5"/>
        <v>ผ่าน</v>
      </c>
      <c r="Y46" s="4">
        <f>'Unit Cost'!AP$453</f>
        <v>94507873.379999995</v>
      </c>
      <c r="Z46" s="163">
        <v>74854154.239999995</v>
      </c>
      <c r="AA46" s="163">
        <f t="shared" si="6"/>
        <v>19653719.140000001</v>
      </c>
    </row>
    <row r="47" spans="1:27" x14ac:dyDescent="0.7">
      <c r="A47" s="5" t="s">
        <v>1556</v>
      </c>
      <c r="B47" s="9" t="s">
        <v>936</v>
      </c>
      <c r="C47" s="9" t="s">
        <v>54</v>
      </c>
      <c r="D47" s="9" t="s">
        <v>942</v>
      </c>
      <c r="E47" s="9" t="s">
        <v>1318</v>
      </c>
      <c r="F47" s="9" t="s">
        <v>1558</v>
      </c>
      <c r="G47" s="9">
        <v>38</v>
      </c>
      <c r="H47" s="17">
        <v>37339</v>
      </c>
      <c r="I47" s="5">
        <v>6</v>
      </c>
      <c r="J47" s="100" t="s">
        <v>2298</v>
      </c>
      <c r="K47" s="4">
        <f>'Unit Cost'!AQ$460</f>
        <v>71070843.466377139</v>
      </c>
      <c r="L47" s="4">
        <f>DataService!$O44</f>
        <v>108811</v>
      </c>
      <c r="M47" s="63">
        <f t="shared" si="33"/>
        <v>653.15862795468422</v>
      </c>
      <c r="N47" s="12">
        <f>VLOOKUP(I47,'ค่ากลางกลุ่ม UnitCost'!B$6:K$24,6,FALSE)</f>
        <v>651.5</v>
      </c>
      <c r="O47" s="4">
        <v>25698378.640377581</v>
      </c>
      <c r="P47" s="4">
        <f>DataService!$U44</f>
        <v>2643</v>
      </c>
      <c r="Q47" s="4">
        <f>DataService!AB44</f>
        <v>1590.5485999999999</v>
      </c>
      <c r="R47" s="4">
        <f t="shared" si="35"/>
        <v>9723.1852593180411</v>
      </c>
      <c r="S47" s="4">
        <f>O47/DataService!V44</f>
        <v>2148.1550313782145</v>
      </c>
      <c r="T47" s="64">
        <f t="shared" si="34"/>
        <v>16156.927641429871</v>
      </c>
      <c r="U47" s="77">
        <f>VLOOKUP(I47,'ค่ากลางกลุ่ม UnitCost'!B$6:K$24,10,FALSE)</f>
        <v>39256.400000000001</v>
      </c>
      <c r="V47" s="7" t="str">
        <f t="shared" si="3"/>
        <v>ไม่ผ่าน</v>
      </c>
      <c r="W47" s="7" t="str">
        <f t="shared" si="4"/>
        <v>ผ่าน</v>
      </c>
      <c r="X47" s="7" t="str">
        <f t="shared" si="5"/>
        <v>ไม่ผ่าน</v>
      </c>
      <c r="Y47" s="4">
        <f>'Unit Cost'!AQ$453</f>
        <v>59552612.259999998</v>
      </c>
      <c r="Z47" s="163">
        <v>46984326.939999998</v>
      </c>
      <c r="AA47" s="163">
        <f t="shared" si="6"/>
        <v>12568285.32</v>
      </c>
    </row>
    <row r="48" spans="1:27" x14ac:dyDescent="0.7">
      <c r="A48" s="5" t="s">
        <v>1556</v>
      </c>
      <c r="B48" s="9" t="s">
        <v>936</v>
      </c>
      <c r="C48" s="9" t="s">
        <v>55</v>
      </c>
      <c r="D48" s="9" t="s">
        <v>943</v>
      </c>
      <c r="E48" s="9" t="s">
        <v>1318</v>
      </c>
      <c r="F48" s="9" t="s">
        <v>1562</v>
      </c>
      <c r="G48" s="9">
        <v>15</v>
      </c>
      <c r="H48" s="17">
        <v>10627</v>
      </c>
      <c r="I48" s="5">
        <v>2</v>
      </c>
      <c r="J48" s="100" t="s">
        <v>2302</v>
      </c>
      <c r="K48" s="4">
        <f>'Unit Cost'!AR$460</f>
        <v>27403333.994613383</v>
      </c>
      <c r="L48" s="4">
        <f>DataService!$O45</f>
        <v>36363</v>
      </c>
      <c r="M48" s="63">
        <f t="shared" si="33"/>
        <v>753.60487293714448</v>
      </c>
      <c r="N48" s="12">
        <f>VLOOKUP(I48,'ค่ากลางกลุ่ม UnitCost'!B$6:K$24,6,FALSE)</f>
        <v>856.07</v>
      </c>
      <c r="O48" s="4">
        <v>16567155.957459701</v>
      </c>
      <c r="P48" s="4">
        <f>DataService!$U45</f>
        <v>816</v>
      </c>
      <c r="Q48" s="4">
        <f>DataService!AB45</f>
        <v>463.9366</v>
      </c>
      <c r="R48" s="4">
        <f t="shared" si="35"/>
        <v>20302.887202769241</v>
      </c>
      <c r="S48" s="4">
        <f>O48/DataService!V45</f>
        <v>4639.3603913356765</v>
      </c>
      <c r="T48" s="64">
        <f t="shared" si="34"/>
        <v>35709.956829143681</v>
      </c>
      <c r="U48" s="77">
        <f>VLOOKUP(I48,'ค่ากลางกลุ่ม UnitCost'!B$6:K$24,10,FALSE)</f>
        <v>55906.44</v>
      </c>
      <c r="V48" s="7" t="str">
        <f t="shared" si="3"/>
        <v>ผ่าน</v>
      </c>
      <c r="W48" s="7" t="str">
        <f t="shared" si="4"/>
        <v>ผ่าน</v>
      </c>
      <c r="X48" s="7" t="str">
        <f t="shared" si="5"/>
        <v>ผ่าน</v>
      </c>
      <c r="Y48" s="4">
        <f>'Unit Cost'!AR$453</f>
        <v>31624958.209999997</v>
      </c>
      <c r="Z48" s="163">
        <v>25202473.149999999</v>
      </c>
      <c r="AA48" s="163">
        <f t="shared" si="6"/>
        <v>6422485.0599999987</v>
      </c>
    </row>
    <row r="49" spans="1:27" x14ac:dyDescent="0.7">
      <c r="A49" s="5" t="s">
        <v>1556</v>
      </c>
      <c r="B49" s="9" t="s">
        <v>936</v>
      </c>
      <c r="C49" s="9" t="s">
        <v>56</v>
      </c>
      <c r="D49" s="9" t="s">
        <v>944</v>
      </c>
      <c r="E49" s="9" t="s">
        <v>1319</v>
      </c>
      <c r="F49" s="9" t="s">
        <v>1564</v>
      </c>
      <c r="G49" s="9">
        <v>246</v>
      </c>
      <c r="H49" s="17">
        <v>92525</v>
      </c>
      <c r="I49" s="5">
        <v>15</v>
      </c>
      <c r="J49" s="100" t="s">
        <v>2307</v>
      </c>
      <c r="K49" s="4">
        <f>'Unit Cost'!AS$460</f>
        <v>275706707.6561839</v>
      </c>
      <c r="L49" s="4">
        <f>DataService!$O46</f>
        <v>323527</v>
      </c>
      <c r="M49" s="63">
        <f t="shared" si="33"/>
        <v>852.19072181358558</v>
      </c>
      <c r="N49" s="12">
        <f>VLOOKUP(I49,'ค่ากลางกลุ่ม UnitCost'!B$6:K$24,6,FALSE)</f>
        <v>791.4</v>
      </c>
      <c r="O49" s="4">
        <v>194753365.44350466</v>
      </c>
      <c r="P49" s="4">
        <f>DataService!$U46</f>
        <v>11784</v>
      </c>
      <c r="Q49" s="4">
        <f>DataService!AB46</f>
        <v>12934.519499999999</v>
      </c>
      <c r="R49" s="4">
        <f t="shared" si="35"/>
        <v>16526.931894391095</v>
      </c>
      <c r="S49" s="4">
        <f>O49/DataService!V46</f>
        <v>3733.267495610341</v>
      </c>
      <c r="T49" s="64">
        <f t="shared" si="34"/>
        <v>15056.868980985701</v>
      </c>
      <c r="U49" s="77">
        <f>VLOOKUP(I49,'ค่ากลางกลุ่ม UnitCost'!B$6:K$24,10,FALSE)</f>
        <v>27637.439999999999</v>
      </c>
      <c r="V49" s="7" t="str">
        <f t="shared" si="3"/>
        <v>ไม่ผ่าน</v>
      </c>
      <c r="W49" s="7" t="str">
        <f t="shared" si="4"/>
        <v>ผ่าน</v>
      </c>
      <c r="X49" s="7" t="str">
        <f t="shared" si="5"/>
        <v>ไม่ผ่าน</v>
      </c>
      <c r="Y49" s="4">
        <f>'Unit Cost'!AS$453</f>
        <v>178641929.19999999</v>
      </c>
      <c r="Z49" s="163">
        <v>142499893.59999999</v>
      </c>
      <c r="AA49" s="163">
        <f t="shared" si="6"/>
        <v>36142035.599999994</v>
      </c>
    </row>
    <row r="50" spans="1:27" x14ac:dyDescent="0.7">
      <c r="A50" s="5" t="s">
        <v>1556</v>
      </c>
      <c r="B50" s="9" t="s">
        <v>936</v>
      </c>
      <c r="C50" s="9" t="s">
        <v>57</v>
      </c>
      <c r="D50" s="9" t="s">
        <v>945</v>
      </c>
      <c r="E50" s="9" t="s">
        <v>1318</v>
      </c>
      <c r="F50" s="9" t="s">
        <v>1558</v>
      </c>
      <c r="G50" s="9">
        <v>40</v>
      </c>
      <c r="H50" s="17">
        <v>30686</v>
      </c>
      <c r="I50" s="5">
        <v>6</v>
      </c>
      <c r="J50" s="100" t="s">
        <v>2298</v>
      </c>
      <c r="K50" s="4">
        <f>'Unit Cost'!AT$460</f>
        <v>39027404.950938568</v>
      </c>
      <c r="L50" s="4">
        <f>DataService!$O47</f>
        <v>97083</v>
      </c>
      <c r="M50" s="63">
        <f t="shared" si="33"/>
        <v>402.00040121276191</v>
      </c>
      <c r="N50" s="12">
        <f>VLOOKUP(I50,'ค่ากลางกลุ่ม UnitCost'!B$6:K$24,6,FALSE)</f>
        <v>651.5</v>
      </c>
      <c r="O50" s="4">
        <v>43516920.129880607</v>
      </c>
      <c r="P50" s="4">
        <f>DataService!$U47</f>
        <v>2257</v>
      </c>
      <c r="Q50" s="4">
        <f>DataService!AB47</f>
        <v>1422.1167</v>
      </c>
      <c r="R50" s="4">
        <f t="shared" si="35"/>
        <v>19280.868466938682</v>
      </c>
      <c r="S50" s="4">
        <f>O50/DataService!V47</f>
        <v>5681.8018187597081</v>
      </c>
      <c r="T50" s="64">
        <f t="shared" si="34"/>
        <v>30600.104850664229</v>
      </c>
      <c r="U50" s="77">
        <f>VLOOKUP(I50,'ค่ากลางกลุ่ม UnitCost'!B$6:K$24,10,FALSE)</f>
        <v>39256.400000000001</v>
      </c>
      <c r="V50" s="7" t="str">
        <f t="shared" si="3"/>
        <v>ผ่าน</v>
      </c>
      <c r="W50" s="7" t="str">
        <f t="shared" si="4"/>
        <v>ผ่าน</v>
      </c>
      <c r="X50" s="7" t="str">
        <f t="shared" si="5"/>
        <v>ผ่าน</v>
      </c>
      <c r="Y50" s="4">
        <f>'Unit Cost'!AT$453</f>
        <v>54708087.699999996</v>
      </c>
      <c r="Z50" s="163">
        <v>42326722.170000002</v>
      </c>
      <c r="AA50" s="163">
        <f t="shared" si="6"/>
        <v>12381365.529999994</v>
      </c>
    </row>
    <row r="51" spans="1:27" x14ac:dyDescent="0.7">
      <c r="A51" s="5" t="s">
        <v>1556</v>
      </c>
      <c r="B51" s="9" t="s">
        <v>936</v>
      </c>
      <c r="C51" s="9" t="s">
        <v>58</v>
      </c>
      <c r="D51" s="9" t="s">
        <v>946</v>
      </c>
      <c r="E51" s="9" t="s">
        <v>1318</v>
      </c>
      <c r="F51" s="9" t="s">
        <v>1559</v>
      </c>
      <c r="G51" s="9">
        <v>78</v>
      </c>
      <c r="H51" s="17">
        <v>53059</v>
      </c>
      <c r="I51" s="5">
        <v>10</v>
      </c>
      <c r="J51" s="100" t="s">
        <v>2300</v>
      </c>
      <c r="K51" s="4">
        <f>'Unit Cost'!AU$460</f>
        <v>99678418.547058567</v>
      </c>
      <c r="L51" s="4">
        <f>DataService!$O48</f>
        <v>148913</v>
      </c>
      <c r="M51" s="63">
        <f t="shared" si="33"/>
        <v>669.3735170674056</v>
      </c>
      <c r="N51" s="12">
        <f>VLOOKUP(I51,'ค่ากลางกลุ่ม UnitCost'!B$6:K$24,6,FALSE)</f>
        <v>649.1</v>
      </c>
      <c r="O51" s="4">
        <v>64233331.424458273</v>
      </c>
      <c r="P51" s="4">
        <f>DataService!$U48</f>
        <v>4312</v>
      </c>
      <c r="Q51" s="4">
        <f>DataService!AB48</f>
        <v>3321.3762999999999</v>
      </c>
      <c r="R51" s="4">
        <f t="shared" si="35"/>
        <v>14896.412668009803</v>
      </c>
      <c r="S51" s="4">
        <f>O51/DataService!V48</f>
        <v>3760.0732555440072</v>
      </c>
      <c r="T51" s="64">
        <f t="shared" si="34"/>
        <v>19339.371881607716</v>
      </c>
      <c r="U51" s="77">
        <f>VLOOKUP(I51,'ค่ากลางกลุ่ม UnitCost'!B$6:K$24,10,FALSE)</f>
        <v>38228.959999999999</v>
      </c>
      <c r="V51" s="7" t="str">
        <f t="shared" si="3"/>
        <v>ไม่ผ่าน</v>
      </c>
      <c r="W51" s="7" t="str">
        <f t="shared" si="4"/>
        <v>ผ่าน</v>
      </c>
      <c r="X51" s="7" t="str">
        <f t="shared" si="5"/>
        <v>ไม่ผ่าน</v>
      </c>
      <c r="Y51" s="4">
        <f>'Unit Cost'!AU$453</f>
        <v>94500484.300000012</v>
      </c>
      <c r="Z51" s="163">
        <v>75698544.640000001</v>
      </c>
      <c r="AA51" s="163">
        <f t="shared" si="6"/>
        <v>18801939.660000011</v>
      </c>
    </row>
    <row r="52" spans="1:27" x14ac:dyDescent="0.7">
      <c r="A52" s="5" t="s">
        <v>1556</v>
      </c>
      <c r="B52" s="9" t="s">
        <v>936</v>
      </c>
      <c r="C52" s="9" t="s">
        <v>59</v>
      </c>
      <c r="D52" s="9" t="s">
        <v>947</v>
      </c>
      <c r="E52" s="9" t="s">
        <v>1318</v>
      </c>
      <c r="F52" s="9" t="s">
        <v>1559</v>
      </c>
      <c r="G52" s="9">
        <v>123</v>
      </c>
      <c r="H52" s="17">
        <v>53459</v>
      </c>
      <c r="I52" s="5">
        <v>10</v>
      </c>
      <c r="J52" s="100" t="s">
        <v>2300</v>
      </c>
      <c r="K52" s="4">
        <f>'Unit Cost'!AV$460</f>
        <v>101869546.91132022</v>
      </c>
      <c r="L52" s="4">
        <f>DataService!$O49</f>
        <v>172548</v>
      </c>
      <c r="M52" s="63">
        <f t="shared" si="33"/>
        <v>590.38381732225366</v>
      </c>
      <c r="N52" s="12">
        <f>VLOOKUP(I52,'ค่ากลางกลุ่ม UnitCost'!B$6:K$24,6,FALSE)</f>
        <v>649.1</v>
      </c>
      <c r="O52" s="4">
        <v>57376344.577338479</v>
      </c>
      <c r="P52" s="4">
        <f>DataService!$U49</f>
        <v>7078</v>
      </c>
      <c r="Q52" s="4">
        <f>DataService!AB49</f>
        <v>4099.0673999999999</v>
      </c>
      <c r="R52" s="4">
        <f t="shared" si="35"/>
        <v>8106.2933847610175</v>
      </c>
      <c r="S52" s="4">
        <f>O52/DataService!V49</f>
        <v>1778.6151020595332</v>
      </c>
      <c r="T52" s="64">
        <f t="shared" si="34"/>
        <v>13997.414284365874</v>
      </c>
      <c r="U52" s="77">
        <f>VLOOKUP(I52,'ค่ากลางกลุ่ม UnitCost'!B$6:K$24,10,FALSE)</f>
        <v>38228.959999999999</v>
      </c>
      <c r="V52" s="7" t="str">
        <f t="shared" si="3"/>
        <v>ผ่าน</v>
      </c>
      <c r="W52" s="7" t="str">
        <f t="shared" si="4"/>
        <v>ผ่าน</v>
      </c>
      <c r="X52" s="7" t="str">
        <f t="shared" si="5"/>
        <v>ผ่าน</v>
      </c>
      <c r="Y52" s="4">
        <f>'Unit Cost'!AV$453</f>
        <v>98325762.799999982</v>
      </c>
      <c r="Z52" s="163">
        <v>77698974.429999992</v>
      </c>
      <c r="AA52" s="163">
        <f t="shared" si="6"/>
        <v>20626788.36999999</v>
      </c>
    </row>
    <row r="53" spans="1:27" x14ac:dyDescent="0.7">
      <c r="A53" s="5" t="s">
        <v>1556</v>
      </c>
      <c r="B53" s="9" t="s">
        <v>936</v>
      </c>
      <c r="C53" s="9" t="s">
        <v>60</v>
      </c>
      <c r="D53" s="9" t="s">
        <v>948</v>
      </c>
      <c r="E53" s="9" t="s">
        <v>1318</v>
      </c>
      <c r="F53" s="9" t="s">
        <v>1558</v>
      </c>
      <c r="G53" s="9">
        <v>42</v>
      </c>
      <c r="H53" s="17">
        <v>26548</v>
      </c>
      <c r="I53" s="5">
        <v>5</v>
      </c>
      <c r="J53" s="100" t="s">
        <v>2299</v>
      </c>
      <c r="K53" s="4">
        <f>'Unit Cost'!AW$460</f>
        <v>62118215.339856736</v>
      </c>
      <c r="L53" s="4">
        <f>DataService!$O50</f>
        <v>95812</v>
      </c>
      <c r="M53" s="63">
        <f t="shared" si="33"/>
        <v>648.33439798623067</v>
      </c>
      <c r="N53" s="12">
        <f>VLOOKUP(I53,'ค่ากลางกลุ่ม UnitCost'!B$6:K$24,6,FALSE)</f>
        <v>723.89</v>
      </c>
      <c r="O53" s="4">
        <v>18973162.908932298</v>
      </c>
      <c r="P53" s="4">
        <f>DataService!$U50</f>
        <v>2802</v>
      </c>
      <c r="Q53" s="4">
        <f>DataService!AB50</f>
        <v>1662.2662999999998</v>
      </c>
      <c r="R53" s="4">
        <f t="shared" si="35"/>
        <v>6771.2929724954665</v>
      </c>
      <c r="S53" s="4">
        <f>O53/DataService!V50</f>
        <v>1781.1831495430247</v>
      </c>
      <c r="T53" s="64">
        <f t="shared" si="34"/>
        <v>11414.033304370245</v>
      </c>
      <c r="U53" s="77">
        <f>VLOOKUP(I53,'ค่ากลางกลุ่ม UnitCost'!B$6:K$24,10,FALSE)</f>
        <v>47499.43</v>
      </c>
      <c r="V53" s="7" t="str">
        <f t="shared" si="3"/>
        <v>ผ่าน</v>
      </c>
      <c r="W53" s="7" t="str">
        <f t="shared" si="4"/>
        <v>ผ่าน</v>
      </c>
      <c r="X53" s="7" t="str">
        <f t="shared" si="5"/>
        <v>ผ่าน</v>
      </c>
      <c r="Y53" s="4">
        <f>'Unit Cost'!AW$453</f>
        <v>53037796.380000003</v>
      </c>
      <c r="Z53" s="163">
        <v>41905982.980000004</v>
      </c>
      <c r="AA53" s="163">
        <f t="shared" si="6"/>
        <v>11131813.399999999</v>
      </c>
    </row>
    <row r="54" spans="1:27" x14ac:dyDescent="0.7">
      <c r="A54" s="5" t="s">
        <v>1556</v>
      </c>
      <c r="B54" s="9" t="s">
        <v>936</v>
      </c>
      <c r="C54" s="9" t="s">
        <v>61</v>
      </c>
      <c r="D54" s="9" t="s">
        <v>949</v>
      </c>
      <c r="E54" s="9" t="s">
        <v>1318</v>
      </c>
      <c r="F54" s="9" t="s">
        <v>1558</v>
      </c>
      <c r="G54" s="9">
        <v>38</v>
      </c>
      <c r="H54" s="17">
        <v>17941</v>
      </c>
      <c r="I54" s="5">
        <v>5</v>
      </c>
      <c r="J54" s="100" t="s">
        <v>2299</v>
      </c>
      <c r="K54" s="4">
        <f>'Unit Cost'!AX$460</f>
        <v>43451907.182769969</v>
      </c>
      <c r="L54" s="4">
        <f>DataService!$O51</f>
        <v>80025</v>
      </c>
      <c r="M54" s="63">
        <f t="shared" si="33"/>
        <v>542.97915879750042</v>
      </c>
      <c r="N54" s="12">
        <f>VLOOKUP(I54,'ค่ากลางกลุ่ม UnitCost'!B$6:K$24,6,FALSE)</f>
        <v>723.89</v>
      </c>
      <c r="O54" s="4">
        <v>15934285.014109582</v>
      </c>
      <c r="P54" s="4">
        <f>DataService!$U51</f>
        <v>2151</v>
      </c>
      <c r="Q54" s="4">
        <f>DataService!AB51</f>
        <v>1196.9318999999998</v>
      </c>
      <c r="R54" s="4">
        <f t="shared" si="35"/>
        <v>7407.8498438445286</v>
      </c>
      <c r="S54" s="4">
        <f>O54/DataService!V51</f>
        <v>1411.4877326698186</v>
      </c>
      <c r="T54" s="64">
        <f t="shared" si="34"/>
        <v>13312.607855225167</v>
      </c>
      <c r="U54" s="77">
        <f>VLOOKUP(I54,'ค่ากลางกลุ่ม UnitCost'!B$6:K$24,10,FALSE)</f>
        <v>47499.43</v>
      </c>
      <c r="V54" s="7" t="str">
        <f t="shared" si="3"/>
        <v>ผ่าน</v>
      </c>
      <c r="W54" s="7" t="str">
        <f t="shared" si="4"/>
        <v>ผ่าน</v>
      </c>
      <c r="X54" s="7" t="str">
        <f t="shared" si="5"/>
        <v>ผ่าน</v>
      </c>
      <c r="Y54" s="4">
        <f>'Unit Cost'!AX$453</f>
        <v>42125263.069999993</v>
      </c>
      <c r="Z54" s="163">
        <v>33315600.73</v>
      </c>
      <c r="AA54" s="163">
        <f t="shared" si="6"/>
        <v>8809662.3399999924</v>
      </c>
    </row>
    <row r="55" spans="1:27" x14ac:dyDescent="0.7">
      <c r="A55" s="5" t="s">
        <v>1556</v>
      </c>
      <c r="B55" s="9" t="s">
        <v>936</v>
      </c>
      <c r="C55" s="9" t="s">
        <v>62</v>
      </c>
      <c r="D55" s="9" t="s">
        <v>950</v>
      </c>
      <c r="E55" s="9" t="s">
        <v>1318</v>
      </c>
      <c r="F55" s="9" t="s">
        <v>1558</v>
      </c>
      <c r="G55" s="9">
        <v>42</v>
      </c>
      <c r="H55" s="17">
        <v>24830</v>
      </c>
      <c r="I55" s="5">
        <v>5</v>
      </c>
      <c r="J55" s="100" t="s">
        <v>2299</v>
      </c>
      <c r="K55" s="4">
        <f>'Unit Cost'!AY$460</f>
        <v>70852191.152789772</v>
      </c>
      <c r="L55" s="4">
        <f>DataService!$O52</f>
        <v>94228</v>
      </c>
      <c r="M55" s="63">
        <f t="shared" si="33"/>
        <v>751.9229013965039</v>
      </c>
      <c r="N55" s="12">
        <f>VLOOKUP(I55,'ค่ากลางกลุ่ม UnitCost'!B$6:K$24,6,FALSE)</f>
        <v>723.89</v>
      </c>
      <c r="O55" s="4">
        <v>25763691.084068552</v>
      </c>
      <c r="P55" s="4">
        <f>DataService!$U52</f>
        <v>2342</v>
      </c>
      <c r="Q55" s="4">
        <f>DataService!AB52</f>
        <v>1369.2382</v>
      </c>
      <c r="R55" s="4">
        <f t="shared" si="35"/>
        <v>11000.722068346948</v>
      </c>
      <c r="S55" s="4">
        <f>O55/DataService!V52</f>
        <v>2322.7272885023935</v>
      </c>
      <c r="T55" s="64">
        <f t="shared" si="34"/>
        <v>18816.076767408733</v>
      </c>
      <c r="U55" s="77">
        <f>VLOOKUP(I55,'ค่ากลางกลุ่ม UnitCost'!B$6:K$24,10,FALSE)</f>
        <v>47499.43</v>
      </c>
      <c r="V55" s="7" t="str">
        <f t="shared" si="3"/>
        <v>ไม่ผ่าน</v>
      </c>
      <c r="W55" s="7" t="str">
        <f t="shared" si="4"/>
        <v>ผ่าน</v>
      </c>
      <c r="X55" s="7" t="str">
        <f t="shared" si="5"/>
        <v>ไม่ผ่าน</v>
      </c>
      <c r="Y55" s="4">
        <f>'Unit Cost'!AY$453</f>
        <v>65843370.379999988</v>
      </c>
      <c r="Z55" s="163">
        <v>51694686.369999997</v>
      </c>
      <c r="AA55" s="163">
        <f t="shared" si="6"/>
        <v>14148684.00999999</v>
      </c>
    </row>
    <row r="56" spans="1:27" x14ac:dyDescent="0.7">
      <c r="A56" s="5" t="s">
        <v>1556</v>
      </c>
      <c r="B56" s="9" t="s">
        <v>936</v>
      </c>
      <c r="C56" s="9" t="s">
        <v>63</v>
      </c>
      <c r="D56" s="9" t="s">
        <v>951</v>
      </c>
      <c r="E56" s="9" t="s">
        <v>1318</v>
      </c>
      <c r="F56" s="9" t="s">
        <v>1558</v>
      </c>
      <c r="G56" s="9">
        <v>40</v>
      </c>
      <c r="H56" s="17">
        <v>33198</v>
      </c>
      <c r="I56" s="5">
        <v>6</v>
      </c>
      <c r="J56" s="100" t="s">
        <v>2298</v>
      </c>
      <c r="K56" s="4">
        <f>'Unit Cost'!AZ$460</f>
        <v>60404052.491833873</v>
      </c>
      <c r="L56" s="4">
        <f>DataService!$O53</f>
        <v>102901</v>
      </c>
      <c r="M56" s="63">
        <f t="shared" si="33"/>
        <v>587.01132634118107</v>
      </c>
      <c r="N56" s="12">
        <f>VLOOKUP(I56,'ค่ากลางกลุ่ม UnitCost'!B$6:K$24,6,FALSE)</f>
        <v>651.5</v>
      </c>
      <c r="O56" s="4">
        <v>19475872.538864717</v>
      </c>
      <c r="P56" s="4">
        <f>DataService!$U53</f>
        <v>1651</v>
      </c>
      <c r="Q56" s="4">
        <f>DataService!AB53</f>
        <v>1219.0721999999998</v>
      </c>
      <c r="R56" s="4">
        <f t="shared" si="35"/>
        <v>11796.409775205764</v>
      </c>
      <c r="S56" s="4">
        <f>O56/DataService!V53</f>
        <v>3065.6182179859461</v>
      </c>
      <c r="T56" s="64">
        <f t="shared" si="34"/>
        <v>15975.979551387292</v>
      </c>
      <c r="U56" s="77">
        <f>VLOOKUP(I56,'ค่ากลางกลุ่ม UnitCost'!B$6:K$24,10,FALSE)</f>
        <v>39256.400000000001</v>
      </c>
      <c r="V56" s="7" t="str">
        <f t="shared" si="3"/>
        <v>ผ่าน</v>
      </c>
      <c r="W56" s="7" t="str">
        <f t="shared" si="4"/>
        <v>ผ่าน</v>
      </c>
      <c r="X56" s="7" t="str">
        <f t="shared" si="5"/>
        <v>ผ่าน</v>
      </c>
      <c r="Y56" s="4">
        <f>'Unit Cost'!AZ$453</f>
        <v>49803919.279999994</v>
      </c>
      <c r="Z56" s="163">
        <v>39564197.590000004</v>
      </c>
      <c r="AA56" s="163">
        <f t="shared" si="6"/>
        <v>10239721.68999999</v>
      </c>
    </row>
    <row r="57" spans="1:27" x14ac:dyDescent="0.7">
      <c r="A57" s="5" t="s">
        <v>1556</v>
      </c>
      <c r="B57" s="9" t="s">
        <v>936</v>
      </c>
      <c r="C57" s="9" t="s">
        <v>64</v>
      </c>
      <c r="D57" s="9" t="s">
        <v>952</v>
      </c>
      <c r="E57" s="9" t="s">
        <v>1318</v>
      </c>
      <c r="F57" s="9" t="s">
        <v>1558</v>
      </c>
      <c r="G57" s="9">
        <v>35</v>
      </c>
      <c r="H57" s="17">
        <v>28207</v>
      </c>
      <c r="I57" s="5">
        <v>5</v>
      </c>
      <c r="J57" s="100" t="s">
        <v>2299</v>
      </c>
      <c r="K57" s="4">
        <f>'Unit Cost'!BA$460</f>
        <v>54281695.343548216</v>
      </c>
      <c r="L57" s="4">
        <f>DataService!$O54</f>
        <v>82655</v>
      </c>
      <c r="M57" s="63">
        <f t="shared" si="33"/>
        <v>656.72609453206962</v>
      </c>
      <c r="N57" s="12">
        <f>VLOOKUP(I57,'ค่ากลางกลุ่ม UnitCost'!B$6:K$24,6,FALSE)</f>
        <v>723.89</v>
      </c>
      <c r="O57" s="4">
        <v>20929505.85034297</v>
      </c>
      <c r="P57" s="4">
        <f>DataService!$U54</f>
        <v>2271</v>
      </c>
      <c r="Q57" s="4">
        <f>DataService!AB54</f>
        <v>1333.8282999999999</v>
      </c>
      <c r="R57" s="4">
        <f t="shared" si="35"/>
        <v>9215.9867240611929</v>
      </c>
      <c r="S57" s="4">
        <f>O57/DataService!V54</f>
        <v>3290.2854661755969</v>
      </c>
      <c r="T57" s="64">
        <f t="shared" si="34"/>
        <v>15691.304383287543</v>
      </c>
      <c r="U57" s="77">
        <f>VLOOKUP(I57,'ค่ากลางกลุ่ม UnitCost'!B$6:K$24,10,FALSE)</f>
        <v>47499.43</v>
      </c>
      <c r="V57" s="7" t="str">
        <f t="shared" si="3"/>
        <v>ผ่าน</v>
      </c>
      <c r="W57" s="7" t="str">
        <f t="shared" si="4"/>
        <v>ผ่าน</v>
      </c>
      <c r="X57" s="7" t="str">
        <f t="shared" si="5"/>
        <v>ผ่าน</v>
      </c>
      <c r="Y57" s="4">
        <f>'Unit Cost'!BA$453</f>
        <v>47087984.660000004</v>
      </c>
      <c r="Z57" s="163">
        <v>36988370.950000003</v>
      </c>
      <c r="AA57" s="163">
        <f t="shared" si="6"/>
        <v>10099613.710000001</v>
      </c>
    </row>
    <row r="58" spans="1:27" x14ac:dyDescent="0.7">
      <c r="A58" s="5" t="s">
        <v>1556</v>
      </c>
      <c r="B58" s="9" t="s">
        <v>936</v>
      </c>
      <c r="C58" s="9" t="s">
        <v>77</v>
      </c>
      <c r="D58" s="9" t="s">
        <v>953</v>
      </c>
      <c r="E58" s="9" t="s">
        <v>1319</v>
      </c>
      <c r="F58" s="9" t="s">
        <v>1564</v>
      </c>
      <c r="G58" s="9">
        <v>301</v>
      </c>
      <c r="H58" s="17">
        <v>114215</v>
      </c>
      <c r="I58" s="5">
        <v>15</v>
      </c>
      <c r="J58" s="100" t="s">
        <v>2307</v>
      </c>
      <c r="K58" s="4">
        <f>'Unit Cost'!BB$460</f>
        <v>257020849.86961845</v>
      </c>
      <c r="L58" s="4">
        <f>DataService!$O55</f>
        <v>417482</v>
      </c>
      <c r="M58" s="63">
        <f t="shared" si="33"/>
        <v>615.64534487623041</v>
      </c>
      <c r="N58" s="12">
        <f>VLOOKUP(I58,'ค่ากลางกลุ่ม UnitCost'!B$6:K$24,6,FALSE)</f>
        <v>791.4</v>
      </c>
      <c r="O58" s="4">
        <v>209999138.55553633</v>
      </c>
      <c r="P58" s="4">
        <f>DataService!$U55</f>
        <v>15939</v>
      </c>
      <c r="Q58" s="4">
        <f>DataService!AB55</f>
        <v>19146.337299999999</v>
      </c>
      <c r="R58" s="4">
        <f t="shared" si="35"/>
        <v>13175.176520204299</v>
      </c>
      <c r="S58" s="4">
        <f>O58/DataService!V55</f>
        <v>2905.356095123635</v>
      </c>
      <c r="T58" s="64">
        <f t="shared" si="34"/>
        <v>10968.110258641287</v>
      </c>
      <c r="U58" s="77">
        <f>VLOOKUP(I58,'ค่ากลางกลุ่ม UnitCost'!B$6:K$24,10,FALSE)</f>
        <v>27637.439999999999</v>
      </c>
      <c r="V58" s="7" t="str">
        <f t="shared" si="3"/>
        <v>ผ่าน</v>
      </c>
      <c r="W58" s="7" t="str">
        <f t="shared" si="4"/>
        <v>ผ่าน</v>
      </c>
      <c r="X58" s="7" t="str">
        <f t="shared" si="5"/>
        <v>ผ่าน</v>
      </c>
      <c r="Y58" s="4">
        <f>'Unit Cost'!BB$453</f>
        <v>239939252.28999999</v>
      </c>
      <c r="Z58" s="163">
        <v>187793871.07999998</v>
      </c>
      <c r="AA58" s="163">
        <f t="shared" si="6"/>
        <v>52145381.210000008</v>
      </c>
    </row>
    <row r="59" spans="1:27" x14ac:dyDescent="0.7">
      <c r="A59" s="5" t="s">
        <v>1556</v>
      </c>
      <c r="B59" s="9" t="s">
        <v>936</v>
      </c>
      <c r="C59" s="9" t="s">
        <v>80</v>
      </c>
      <c r="D59" s="9" t="s">
        <v>954</v>
      </c>
      <c r="E59" s="9" t="s">
        <v>1318</v>
      </c>
      <c r="F59" s="9" t="s">
        <v>1558</v>
      </c>
      <c r="G59" s="9">
        <v>40</v>
      </c>
      <c r="H59" s="17">
        <v>28522</v>
      </c>
      <c r="I59" s="5">
        <v>5</v>
      </c>
      <c r="J59" s="100" t="s">
        <v>2299</v>
      </c>
      <c r="K59" s="4">
        <f>'Unit Cost'!BC$460</f>
        <v>40971899.468331799</v>
      </c>
      <c r="L59" s="4">
        <f>DataService!$O56</f>
        <v>67333</v>
      </c>
      <c r="M59" s="63">
        <f t="shared" si="33"/>
        <v>608.49656881962483</v>
      </c>
      <c r="N59" s="12">
        <f>VLOOKUP(I59,'ค่ากลางกลุ่ม UnitCost'!B$6:K$24,6,FALSE)</f>
        <v>723.89</v>
      </c>
      <c r="O59" s="4">
        <v>32225298.612862248</v>
      </c>
      <c r="P59" s="4">
        <f>DataService!$U56</f>
        <v>2995</v>
      </c>
      <c r="Q59" s="4">
        <f>DataService!AB56</f>
        <v>1615.0696</v>
      </c>
      <c r="R59" s="4">
        <f t="shared" si="35"/>
        <v>10759.699036014106</v>
      </c>
      <c r="S59" s="4">
        <f>O59/DataService!V56</f>
        <v>3459.8774546770719</v>
      </c>
      <c r="T59" s="64">
        <f t="shared" si="34"/>
        <v>19952.8853820679</v>
      </c>
      <c r="U59" s="77">
        <f>VLOOKUP(I59,'ค่ากลางกลุ่ม UnitCost'!B$6:K$24,10,FALSE)</f>
        <v>47499.43</v>
      </c>
      <c r="V59" s="7" t="str">
        <f t="shared" si="3"/>
        <v>ผ่าน</v>
      </c>
      <c r="W59" s="7" t="str">
        <f t="shared" si="4"/>
        <v>ผ่าน</v>
      </c>
      <c r="X59" s="7" t="str">
        <f t="shared" si="5"/>
        <v>ผ่าน</v>
      </c>
      <c r="Y59" s="4">
        <f>'Unit Cost'!BC$453</f>
        <v>46513246.25999999</v>
      </c>
      <c r="Z59" s="163">
        <v>36824688.299999997</v>
      </c>
      <c r="AA59" s="163">
        <f t="shared" si="6"/>
        <v>9688557.9599999934</v>
      </c>
    </row>
    <row r="60" spans="1:27" s="14" customFormat="1" ht="27" x14ac:dyDescent="0.75">
      <c r="A60" s="268" t="s">
        <v>1625</v>
      </c>
      <c r="B60" s="269"/>
      <c r="C60" s="270"/>
      <c r="D60" s="43"/>
      <c r="E60" s="42"/>
      <c r="F60" s="44"/>
      <c r="G60" s="45"/>
      <c r="H60" s="45"/>
      <c r="I60" s="45"/>
      <c r="J60" s="46"/>
      <c r="K60" s="78"/>
      <c r="L60" s="78"/>
      <c r="M60" s="79"/>
      <c r="N60" s="80"/>
      <c r="O60" s="81"/>
      <c r="P60" s="81"/>
      <c r="Q60" s="81"/>
      <c r="R60" s="81"/>
      <c r="S60" s="81"/>
      <c r="T60" s="81"/>
      <c r="U60" s="81"/>
      <c r="V60" s="49">
        <f>COUNTIF(V42:V59,"ผ่าน")</f>
        <v>13</v>
      </c>
      <c r="W60" s="49">
        <f t="shared" ref="W60:X60" si="36">COUNTIF(W42:W59,"ผ่าน")</f>
        <v>18</v>
      </c>
      <c r="X60" s="49">
        <f t="shared" si="36"/>
        <v>13</v>
      </c>
      <c r="Y60" s="78"/>
      <c r="AA60" s="163">
        <f t="shared" si="6"/>
        <v>0</v>
      </c>
    </row>
    <row r="61" spans="1:27" x14ac:dyDescent="0.7">
      <c r="A61" s="5" t="s">
        <v>1556</v>
      </c>
      <c r="B61" s="9" t="s">
        <v>926</v>
      </c>
      <c r="C61" s="9" t="s">
        <v>5</v>
      </c>
      <c r="D61" s="9" t="s">
        <v>927</v>
      </c>
      <c r="E61" s="9" t="s">
        <v>1319</v>
      </c>
      <c r="F61" s="9" t="s">
        <v>1557</v>
      </c>
      <c r="G61" s="9">
        <v>420</v>
      </c>
      <c r="H61" s="17">
        <v>113857</v>
      </c>
      <c r="I61" s="5">
        <v>17</v>
      </c>
      <c r="J61" s="100" t="s">
        <v>2303</v>
      </c>
      <c r="K61" s="4">
        <f>'Unit Cost'!BD$460</f>
        <v>426564397.8865177</v>
      </c>
      <c r="L61" s="4">
        <f>DataService!$O57</f>
        <v>578759</v>
      </c>
      <c r="M61" s="63">
        <f t="shared" ref="M61:M69" si="37">IFERROR(SUM(K61/L61),0)</f>
        <v>737.03285458458129</v>
      </c>
      <c r="N61" s="12">
        <f>VLOOKUP(I61,'ค่ากลางกลุ่ม UnitCost'!B$6:K$24,6,FALSE)</f>
        <v>1125.76</v>
      </c>
      <c r="O61" s="4">
        <v>525702236.19587797</v>
      </c>
      <c r="P61" s="4">
        <f>DataService!$U57</f>
        <v>25490</v>
      </c>
      <c r="Q61" s="4">
        <f>DataService!AB57</f>
        <v>37799.107599999996</v>
      </c>
      <c r="R61" s="4">
        <f>O61/P61</f>
        <v>20623.86175739027</v>
      </c>
      <c r="S61" s="4">
        <f>O61/DataService!V57</f>
        <v>4117.9548663717032</v>
      </c>
      <c r="T61" s="64">
        <f t="shared" ref="T61:T69" si="38">IFERROR(SUM(O61/Q61),0)</f>
        <v>13907.794907726287</v>
      </c>
      <c r="U61" s="77">
        <f>VLOOKUP(I61,'ค่ากลางกลุ่ม UnitCost'!B$6:K$24,10,FALSE)</f>
        <v>21924.21</v>
      </c>
      <c r="V61" s="7" t="str">
        <f t="shared" si="3"/>
        <v>ผ่าน</v>
      </c>
      <c r="W61" s="7" t="str">
        <f t="shared" si="4"/>
        <v>ผ่าน</v>
      </c>
      <c r="X61" s="7" t="str">
        <f t="shared" si="5"/>
        <v>ผ่าน</v>
      </c>
      <c r="Y61" s="4">
        <f>'Unit Cost'!BD$453</f>
        <v>469835427.08000004</v>
      </c>
      <c r="Z61" s="163">
        <v>371612694.03999996</v>
      </c>
      <c r="AA61" s="163">
        <f t="shared" si="6"/>
        <v>98222733.040000081</v>
      </c>
    </row>
    <row r="62" spans="1:27" x14ac:dyDescent="0.7">
      <c r="A62" s="5" t="s">
        <v>1556</v>
      </c>
      <c r="B62" s="9" t="s">
        <v>926</v>
      </c>
      <c r="C62" s="9" t="s">
        <v>41</v>
      </c>
      <c r="D62" s="9" t="s">
        <v>928</v>
      </c>
      <c r="E62" s="9" t="s">
        <v>1318</v>
      </c>
      <c r="F62" s="9" t="s">
        <v>1560</v>
      </c>
      <c r="G62" s="9">
        <v>113</v>
      </c>
      <c r="H62" s="17">
        <v>58808</v>
      </c>
      <c r="I62" s="5">
        <v>13</v>
      </c>
      <c r="J62" s="100" t="s">
        <v>2301</v>
      </c>
      <c r="K62" s="4">
        <f>'Unit Cost'!BE$460</f>
        <v>122822270.98226593</v>
      </c>
      <c r="L62" s="4">
        <f>DataService!$O58</f>
        <v>199889</v>
      </c>
      <c r="M62" s="63">
        <f t="shared" si="37"/>
        <v>614.45237597999858</v>
      </c>
      <c r="N62" s="12">
        <f>VLOOKUP(I62,'ค่ากลางกลุ่ม UnitCost'!B$6:K$24,6,FALSE)</f>
        <v>666.24</v>
      </c>
      <c r="O62" s="4">
        <v>99231572.893560961</v>
      </c>
      <c r="P62" s="4">
        <f>DataService!$U58</f>
        <v>9163</v>
      </c>
      <c r="Q62" s="4">
        <f>DataService!AB58</f>
        <v>6703.3527000000004</v>
      </c>
      <c r="R62" s="4">
        <f t="shared" ref="R62:R98" si="39">O62/P62</f>
        <v>10829.594335213464</v>
      </c>
      <c r="S62" s="4">
        <f>O62/DataService!V58</f>
        <v>2608.954197280425</v>
      </c>
      <c r="T62" s="64">
        <f t="shared" si="38"/>
        <v>14803.274918468926</v>
      </c>
      <c r="U62" s="77">
        <f>VLOOKUP(I62,'ค่ากลางกลุ่ม UnitCost'!B$6:K$24,10,FALSE)</f>
        <v>33320.99</v>
      </c>
      <c r="V62" s="7" t="str">
        <f t="shared" si="3"/>
        <v>ผ่าน</v>
      </c>
      <c r="W62" s="7" t="str">
        <f t="shared" si="4"/>
        <v>ผ่าน</v>
      </c>
      <c r="X62" s="7" t="str">
        <f t="shared" si="5"/>
        <v>ผ่าน</v>
      </c>
      <c r="Y62" s="4">
        <f>'Unit Cost'!BE$453</f>
        <v>135281132.63000003</v>
      </c>
      <c r="Z62" s="163">
        <v>105687843.08000001</v>
      </c>
      <c r="AA62" s="163">
        <f t="shared" si="6"/>
        <v>29593289.550000012</v>
      </c>
    </row>
    <row r="63" spans="1:27" x14ac:dyDescent="0.7">
      <c r="A63" s="5" t="s">
        <v>1556</v>
      </c>
      <c r="B63" s="9" t="s">
        <v>926</v>
      </c>
      <c r="C63" s="9" t="s">
        <v>43</v>
      </c>
      <c r="D63" s="9" t="s">
        <v>929</v>
      </c>
      <c r="E63" s="9" t="s">
        <v>1318</v>
      </c>
      <c r="F63" s="9" t="s">
        <v>1558</v>
      </c>
      <c r="G63" s="9">
        <v>36</v>
      </c>
      <c r="H63" s="17">
        <v>23615</v>
      </c>
      <c r="I63" s="5">
        <v>5</v>
      </c>
      <c r="J63" s="100" t="s">
        <v>2299</v>
      </c>
      <c r="K63" s="4">
        <f>'Unit Cost'!BF$460</f>
        <v>48229712.418477401</v>
      </c>
      <c r="L63" s="4">
        <f>DataService!$O59</f>
        <v>68961</v>
      </c>
      <c r="M63" s="63">
        <f t="shared" si="37"/>
        <v>699.37663923779235</v>
      </c>
      <c r="N63" s="12">
        <f>VLOOKUP(I63,'ค่ากลางกลุ่ม UnitCost'!B$6:K$24,6,FALSE)</f>
        <v>723.89</v>
      </c>
      <c r="O63" s="4">
        <v>25610668.686047655</v>
      </c>
      <c r="P63" s="4">
        <f>DataService!$U59</f>
        <v>1963</v>
      </c>
      <c r="Q63" s="4">
        <f>DataService!AB59</f>
        <v>972.97269999999992</v>
      </c>
      <c r="R63" s="4">
        <f t="shared" si="39"/>
        <v>13046.698260849544</v>
      </c>
      <c r="S63" s="4">
        <f>O63/DataService!V59</f>
        <v>3689.2349014761817</v>
      </c>
      <c r="T63" s="64">
        <f t="shared" si="38"/>
        <v>26322.083534355748</v>
      </c>
      <c r="U63" s="77">
        <f>VLOOKUP(I63,'ค่ากลางกลุ่ม UnitCost'!B$6:K$24,10,FALSE)</f>
        <v>47499.43</v>
      </c>
      <c r="V63" s="7" t="str">
        <f t="shared" si="3"/>
        <v>ผ่าน</v>
      </c>
      <c r="W63" s="7" t="str">
        <f t="shared" si="4"/>
        <v>ผ่าน</v>
      </c>
      <c r="X63" s="7" t="str">
        <f t="shared" si="5"/>
        <v>ผ่าน</v>
      </c>
      <c r="Y63" s="4">
        <f>'Unit Cost'!BE$453</f>
        <v>135281132.63000003</v>
      </c>
      <c r="Z63" s="163">
        <v>43251165.019999996</v>
      </c>
      <c r="AA63" s="163">
        <f t="shared" si="6"/>
        <v>92029967.610000029</v>
      </c>
    </row>
    <row r="64" spans="1:27" ht="27" x14ac:dyDescent="0.75">
      <c r="A64" s="5" t="s">
        <v>1556</v>
      </c>
      <c r="B64" s="9" t="s">
        <v>926</v>
      </c>
      <c r="C64" s="9" t="s">
        <v>44</v>
      </c>
      <c r="D64" s="9" t="s">
        <v>930</v>
      </c>
      <c r="E64" s="9" t="s">
        <v>1318</v>
      </c>
      <c r="F64" s="9" t="s">
        <v>1558</v>
      </c>
      <c r="G64" s="9">
        <v>47</v>
      </c>
      <c r="H64" s="17">
        <v>20444</v>
      </c>
      <c r="I64" s="5">
        <v>5</v>
      </c>
      <c r="J64" s="100" t="s">
        <v>2299</v>
      </c>
      <c r="K64" s="4">
        <f>'Unit Cost'!BG$460</f>
        <v>53280673.677696139</v>
      </c>
      <c r="L64" s="4">
        <f>DataService!$O60</f>
        <v>94536</v>
      </c>
      <c r="M64" s="63">
        <f t="shared" si="37"/>
        <v>563.60194717034926</v>
      </c>
      <c r="N64" s="12">
        <f>VLOOKUP(I64,'ค่ากลางกลุ่ม UnitCost'!B$6:K$24,6,FALSE)</f>
        <v>723.89</v>
      </c>
      <c r="O64" s="4">
        <v>29656851.819726333</v>
      </c>
      <c r="P64" s="4">
        <f>DataService!$U60</f>
        <v>3119</v>
      </c>
      <c r="Q64" s="4">
        <f>DataService!AB60</f>
        <v>978.69219999999996</v>
      </c>
      <c r="R64" s="4">
        <f t="shared" si="39"/>
        <v>9508.4488040161377</v>
      </c>
      <c r="S64" s="4">
        <f>O64/DataService!V60</f>
        <v>2085.8666352318423</v>
      </c>
      <c r="T64" s="64">
        <f t="shared" si="38"/>
        <v>30302.532113494246</v>
      </c>
      <c r="U64" s="77">
        <f>VLOOKUP(I64,'ค่ากลางกลุ่ม UnitCost'!B$6:K$24,10,FALSE)</f>
        <v>47499.43</v>
      </c>
      <c r="V64" s="7" t="str">
        <f t="shared" si="3"/>
        <v>ผ่าน</v>
      </c>
      <c r="W64" s="7" t="str">
        <f t="shared" si="4"/>
        <v>ผ่าน</v>
      </c>
      <c r="X64" s="7" t="str">
        <f t="shared" si="5"/>
        <v>ผ่าน</v>
      </c>
      <c r="Y64" s="4">
        <f>'Unit Cost'!BE$453</f>
        <v>135281132.63000003</v>
      </c>
      <c r="Z64" s="90">
        <v>42780495.710000008</v>
      </c>
      <c r="AA64" s="163">
        <f t="shared" si="6"/>
        <v>92500636.920000017</v>
      </c>
    </row>
    <row r="65" spans="1:27" x14ac:dyDescent="0.7">
      <c r="A65" s="5" t="s">
        <v>1556</v>
      </c>
      <c r="B65" s="9" t="s">
        <v>926</v>
      </c>
      <c r="C65" s="9" t="s">
        <v>76</v>
      </c>
      <c r="D65" s="9" t="s">
        <v>931</v>
      </c>
      <c r="E65" s="9" t="s">
        <v>1319</v>
      </c>
      <c r="F65" s="9" t="s">
        <v>1564</v>
      </c>
      <c r="G65" s="9">
        <v>266</v>
      </c>
      <c r="H65" s="17">
        <v>63858</v>
      </c>
      <c r="I65" s="5">
        <v>15</v>
      </c>
      <c r="J65" s="100" t="s">
        <v>2307</v>
      </c>
      <c r="K65" s="4">
        <f>'Unit Cost'!BH$460</f>
        <v>184127278.22961912</v>
      </c>
      <c r="L65" s="4">
        <f>DataService!$O61</f>
        <v>258736</v>
      </c>
      <c r="M65" s="63">
        <f t="shared" si="37"/>
        <v>711.64151192574332</v>
      </c>
      <c r="N65" s="12">
        <f>VLOOKUP(I65,'ค่ากลางกลุ่ม UnitCost'!B$6:K$24,6,FALSE)</f>
        <v>791.4</v>
      </c>
      <c r="O65" s="4">
        <v>332359407.59015119</v>
      </c>
      <c r="P65" s="4">
        <f>DataService!$U61</f>
        <v>14427</v>
      </c>
      <c r="Q65" s="4">
        <f>DataService!AB61</f>
        <v>17781.472300000001</v>
      </c>
      <c r="R65" s="4">
        <f t="shared" si="39"/>
        <v>23037.319442028918</v>
      </c>
      <c r="S65" s="4">
        <f>O65/DataService!V61</f>
        <v>4906.325675590133</v>
      </c>
      <c r="T65" s="64">
        <f t="shared" si="38"/>
        <v>18691.332302677274</v>
      </c>
      <c r="U65" s="77">
        <f>VLOOKUP(I65,'ค่ากลางกลุ่ม UnitCost'!B$6:K$24,10,FALSE)</f>
        <v>27637.439999999999</v>
      </c>
      <c r="V65" s="7" t="str">
        <f t="shared" si="3"/>
        <v>ผ่าน</v>
      </c>
      <c r="W65" s="7" t="str">
        <f t="shared" si="4"/>
        <v>ผ่าน</v>
      </c>
      <c r="X65" s="7" t="str">
        <f t="shared" si="5"/>
        <v>ผ่าน</v>
      </c>
      <c r="Y65" s="4">
        <f>'Unit Cost'!BE$453</f>
        <v>135281132.63000003</v>
      </c>
      <c r="Z65" s="163">
        <v>226749006.69000003</v>
      </c>
      <c r="AA65" s="163">
        <f t="shared" si="6"/>
        <v>-91467874.060000002</v>
      </c>
    </row>
    <row r="66" spans="1:27" x14ac:dyDescent="0.7">
      <c r="A66" s="5" t="s">
        <v>1556</v>
      </c>
      <c r="B66" s="9" t="s">
        <v>926</v>
      </c>
      <c r="C66" s="9" t="s">
        <v>81</v>
      </c>
      <c r="D66" s="9" t="s">
        <v>932</v>
      </c>
      <c r="E66" s="9" t="s">
        <v>1318</v>
      </c>
      <c r="F66" s="9" t="s">
        <v>1562</v>
      </c>
      <c r="G66" s="9">
        <v>34</v>
      </c>
      <c r="H66" s="17">
        <v>20258</v>
      </c>
      <c r="I66" s="5">
        <v>3</v>
      </c>
      <c r="J66" s="100" t="s">
        <v>2308</v>
      </c>
      <c r="K66" s="4">
        <f>'Unit Cost'!BI$460</f>
        <v>28923648.08431099</v>
      </c>
      <c r="L66" s="4">
        <f>DataService!$O62</f>
        <v>71706</v>
      </c>
      <c r="M66" s="63">
        <f t="shared" si="37"/>
        <v>403.36440582811747</v>
      </c>
      <c r="N66" s="12">
        <f>VLOOKUP(I66,'ค่ากลางกลุ่ม UnitCost'!B$6:K$24,6,FALSE)</f>
        <v>619.49</v>
      </c>
      <c r="O66" s="4">
        <v>27144167.656234153</v>
      </c>
      <c r="P66" s="4">
        <f>DataService!$U62</f>
        <v>2427</v>
      </c>
      <c r="Q66" s="4">
        <f>DataService!AB62</f>
        <v>918.93870000000004</v>
      </c>
      <c r="R66" s="4">
        <f t="shared" si="39"/>
        <v>11184.247077146334</v>
      </c>
      <c r="S66" s="4">
        <f>O66/DataService!V62</f>
        <v>3130.4541178911491</v>
      </c>
      <c r="T66" s="64">
        <f t="shared" si="38"/>
        <v>29538.605411040095</v>
      </c>
      <c r="U66" s="77">
        <f>VLOOKUP(I66,'ค่ากลางกลุ่ม UnitCost'!B$6:K$24,10,FALSE)</f>
        <v>45337.23</v>
      </c>
      <c r="V66" s="7" t="str">
        <f t="shared" si="3"/>
        <v>ผ่าน</v>
      </c>
      <c r="W66" s="7" t="str">
        <f t="shared" si="4"/>
        <v>ผ่าน</v>
      </c>
      <c r="X66" s="7" t="str">
        <f t="shared" si="5"/>
        <v>ผ่าน</v>
      </c>
      <c r="Y66" s="4">
        <f>'Unit Cost'!BE$453</f>
        <v>135281132.63000003</v>
      </c>
      <c r="Z66" s="163">
        <v>31712375.890000001</v>
      </c>
      <c r="AA66" s="163">
        <f t="shared" si="6"/>
        <v>103568756.74000002</v>
      </c>
    </row>
    <row r="67" spans="1:27" x14ac:dyDescent="0.7">
      <c r="A67" s="5" t="s">
        <v>1556</v>
      </c>
      <c r="B67" s="9" t="s">
        <v>926</v>
      </c>
      <c r="C67" s="9" t="s">
        <v>85</v>
      </c>
      <c r="D67" s="9" t="s">
        <v>933</v>
      </c>
      <c r="E67" s="9" t="s">
        <v>1318</v>
      </c>
      <c r="F67" s="9" t="s">
        <v>1562</v>
      </c>
      <c r="G67" s="9">
        <v>24</v>
      </c>
      <c r="H67" s="17">
        <v>11935</v>
      </c>
      <c r="I67" s="5">
        <v>2</v>
      </c>
      <c r="J67" s="100" t="s">
        <v>2302</v>
      </c>
      <c r="K67" s="4">
        <f>'Unit Cost'!BJ$460</f>
        <v>28830376.562777068</v>
      </c>
      <c r="L67" s="4">
        <f>DataService!$O63</f>
        <v>45398</v>
      </c>
      <c r="M67" s="63">
        <f t="shared" si="37"/>
        <v>635.05829690244218</v>
      </c>
      <c r="N67" s="12">
        <f>VLOOKUP(I67,'ค่ากลางกลุ่ม UnitCost'!B$6:K$24,6,FALSE)</f>
        <v>856.07</v>
      </c>
      <c r="O67" s="4">
        <v>13098391.886956086</v>
      </c>
      <c r="P67" s="4">
        <f>DataService!$U63</f>
        <v>1210</v>
      </c>
      <c r="Q67" s="4">
        <f>DataService!AB63</f>
        <v>340.51130000000006</v>
      </c>
      <c r="R67" s="4">
        <f t="shared" si="39"/>
        <v>10825.117261947178</v>
      </c>
      <c r="S67" s="4">
        <f>O67/DataService!V63</f>
        <v>3182.3109540709638</v>
      </c>
      <c r="T67" s="64">
        <f t="shared" si="38"/>
        <v>38466.834689351228</v>
      </c>
      <c r="U67" s="77">
        <f>VLOOKUP(I67,'ค่ากลางกลุ่ม UnitCost'!B$6:K$24,10,FALSE)</f>
        <v>55906.44</v>
      </c>
      <c r="V67" s="7" t="str">
        <f t="shared" si="3"/>
        <v>ผ่าน</v>
      </c>
      <c r="W67" s="7" t="str">
        <f t="shared" si="4"/>
        <v>ผ่าน</v>
      </c>
      <c r="X67" s="7" t="str">
        <f t="shared" si="5"/>
        <v>ผ่าน</v>
      </c>
      <c r="Y67" s="4">
        <f>'Unit Cost'!BE$453</f>
        <v>135281132.63000003</v>
      </c>
      <c r="Z67" s="163">
        <v>21356560.359999999</v>
      </c>
      <c r="AA67" s="163">
        <f t="shared" si="6"/>
        <v>113924572.27000003</v>
      </c>
    </row>
    <row r="68" spans="1:27" x14ac:dyDescent="0.7">
      <c r="A68" s="5" t="s">
        <v>1556</v>
      </c>
      <c r="B68" s="9" t="s">
        <v>926</v>
      </c>
      <c r="C68" s="9" t="s">
        <v>86</v>
      </c>
      <c r="D68" s="9" t="s">
        <v>934</v>
      </c>
      <c r="E68" s="9" t="s">
        <v>1318</v>
      </c>
      <c r="F68" s="9" t="s">
        <v>1558</v>
      </c>
      <c r="G68" s="9">
        <v>30</v>
      </c>
      <c r="H68" s="17">
        <v>36734</v>
      </c>
      <c r="I68" s="5">
        <v>6</v>
      </c>
      <c r="J68" s="100" t="s">
        <v>2298</v>
      </c>
      <c r="K68" s="4">
        <f>'Unit Cost'!BK$460</f>
        <v>47252095.960909359</v>
      </c>
      <c r="L68" s="4">
        <f>DataService!$O64</f>
        <v>91981</v>
      </c>
      <c r="M68" s="63">
        <f t="shared" si="37"/>
        <v>513.71583219261981</v>
      </c>
      <c r="N68" s="12">
        <f>VLOOKUP(I68,'ค่ากลางกลุ่ม UnitCost'!B$6:K$24,6,FALSE)</f>
        <v>651.5</v>
      </c>
      <c r="O68" s="4">
        <v>19283476.775644135</v>
      </c>
      <c r="P68" s="4">
        <f>DataService!$U64</f>
        <v>1520</v>
      </c>
      <c r="Q68" s="4">
        <f>DataService!AB64</f>
        <v>728.60630000000003</v>
      </c>
      <c r="R68" s="4">
        <f t="shared" si="39"/>
        <v>12686.497878713246</v>
      </c>
      <c r="S68" s="4">
        <f>O68/DataService!V64</f>
        <v>2657.9568264154564</v>
      </c>
      <c r="T68" s="64">
        <f t="shared" si="38"/>
        <v>26466.25039564458</v>
      </c>
      <c r="U68" s="77">
        <f>VLOOKUP(I68,'ค่ากลางกลุ่ม UnitCost'!B$6:K$24,10,FALSE)</f>
        <v>39256.400000000001</v>
      </c>
      <c r="V68" s="7" t="str">
        <f t="shared" si="3"/>
        <v>ผ่าน</v>
      </c>
      <c r="W68" s="7" t="str">
        <f t="shared" si="4"/>
        <v>ผ่าน</v>
      </c>
      <c r="X68" s="7" t="str">
        <f t="shared" si="5"/>
        <v>ผ่าน</v>
      </c>
      <c r="Y68" s="4">
        <f>'Unit Cost'!BE$453</f>
        <v>135281132.63000003</v>
      </c>
      <c r="Z68" s="163">
        <v>37046755.519999996</v>
      </c>
      <c r="AA68" s="163">
        <f t="shared" si="6"/>
        <v>98234377.110000029</v>
      </c>
    </row>
    <row r="69" spans="1:27" x14ac:dyDescent="0.7">
      <c r="A69" s="5" t="s">
        <v>1556</v>
      </c>
      <c r="B69" s="9" t="s">
        <v>926</v>
      </c>
      <c r="C69" s="9" t="s">
        <v>87</v>
      </c>
      <c r="D69" s="9" t="s">
        <v>935</v>
      </c>
      <c r="E69" s="9" t="s">
        <v>1318</v>
      </c>
      <c r="F69" s="9" t="s">
        <v>1562</v>
      </c>
      <c r="G69" s="9">
        <v>30</v>
      </c>
      <c r="H69" s="17">
        <v>29056</v>
      </c>
      <c r="I69" s="5">
        <v>4</v>
      </c>
      <c r="J69" s="100" t="s">
        <v>2309</v>
      </c>
      <c r="K69" s="4">
        <f>'Unit Cost'!BL$460</f>
        <v>42373567.787019543</v>
      </c>
      <c r="L69" s="4">
        <f>DataService!$O65</f>
        <v>68707</v>
      </c>
      <c r="M69" s="63">
        <f t="shared" si="37"/>
        <v>616.72853984338633</v>
      </c>
      <c r="N69" s="12">
        <f>VLOOKUP(I69,'ค่ากลางกลุ่ม UnitCost'!B$6:K$24,6,FALSE)</f>
        <v>1154.67</v>
      </c>
      <c r="O69" s="4">
        <v>21672109.128695276</v>
      </c>
      <c r="P69" s="4">
        <f>DataService!$U65</f>
        <v>4302</v>
      </c>
      <c r="Q69" s="4">
        <f>DataService!AB65</f>
        <v>1217.6510000000001</v>
      </c>
      <c r="R69" s="4">
        <f t="shared" si="39"/>
        <v>5037.6822707334441</v>
      </c>
      <c r="S69" s="4">
        <f>O69/DataService!V65</f>
        <v>1482.2590198136431</v>
      </c>
      <c r="T69" s="64">
        <f t="shared" si="38"/>
        <v>17798.292884164079</v>
      </c>
      <c r="U69" s="77">
        <f>VLOOKUP(I69,'ค่ากลางกลุ่ม UnitCost'!B$6:K$24,10,FALSE)</f>
        <v>57889.26</v>
      </c>
      <c r="V69" s="7" t="str">
        <f t="shared" si="3"/>
        <v>ผ่าน</v>
      </c>
      <c r="W69" s="7" t="str">
        <f t="shared" si="4"/>
        <v>ผ่าน</v>
      </c>
      <c r="X69" s="7" t="str">
        <f t="shared" si="5"/>
        <v>ผ่าน</v>
      </c>
      <c r="Y69" s="4">
        <f>'Unit Cost'!BE$453</f>
        <v>135281132.63000003</v>
      </c>
      <c r="Z69" s="163">
        <v>29281651.010000002</v>
      </c>
      <c r="AA69" s="163">
        <f t="shared" si="6"/>
        <v>105999481.62000002</v>
      </c>
    </row>
    <row r="70" spans="1:27" s="14" customFormat="1" ht="27" x14ac:dyDescent="0.75">
      <c r="A70" s="268" t="s">
        <v>1626</v>
      </c>
      <c r="B70" s="269"/>
      <c r="C70" s="270"/>
      <c r="D70" s="43"/>
      <c r="E70" s="42"/>
      <c r="F70" s="44"/>
      <c r="G70" s="45"/>
      <c r="H70" s="45"/>
      <c r="I70" s="45"/>
      <c r="J70" s="46"/>
      <c r="K70" s="78"/>
      <c r="L70" s="78"/>
      <c r="M70" s="79"/>
      <c r="N70" s="80"/>
      <c r="O70" s="81"/>
      <c r="P70" s="81"/>
      <c r="Q70" s="81"/>
      <c r="R70" s="81"/>
      <c r="S70" s="81"/>
      <c r="T70" s="81"/>
      <c r="U70" s="81"/>
      <c r="V70" s="49">
        <f>COUNTIF(V61:V69,"ผ่าน")</f>
        <v>9</v>
      </c>
      <c r="W70" s="49">
        <f t="shared" ref="W70:X70" si="40">COUNTIF(W61:W69,"ผ่าน")</f>
        <v>9</v>
      </c>
      <c r="X70" s="49">
        <f t="shared" si="40"/>
        <v>9</v>
      </c>
      <c r="Y70" s="78"/>
      <c r="AA70" s="163">
        <f t="shared" ref="AA70:AA98" si="41">Y70-Z70</f>
        <v>0</v>
      </c>
    </row>
    <row r="71" spans="1:27" x14ac:dyDescent="0.7">
      <c r="A71" s="5" t="s">
        <v>1556</v>
      </c>
      <c r="B71" s="9" t="s">
        <v>882</v>
      </c>
      <c r="C71" s="9" t="s">
        <v>3</v>
      </c>
      <c r="D71" s="9" t="s">
        <v>883</v>
      </c>
      <c r="E71" s="9" t="s">
        <v>1319</v>
      </c>
      <c r="F71" s="9" t="s">
        <v>1557</v>
      </c>
      <c r="G71" s="9">
        <v>351</v>
      </c>
      <c r="H71" s="17">
        <v>100640</v>
      </c>
      <c r="I71" s="5">
        <v>16</v>
      </c>
      <c r="J71" s="100" t="s">
        <v>2297</v>
      </c>
      <c r="K71" s="4">
        <f>'Unit Cost'!BM$460</f>
        <v>303731920.84857595</v>
      </c>
      <c r="L71" s="4">
        <f>DataService!$O66</f>
        <v>315025</v>
      </c>
      <c r="M71" s="63">
        <f t="shared" ref="M71:M76" si="42">IFERROR(SUM(K71/L71),0)</f>
        <v>964.1518001700689</v>
      </c>
      <c r="N71" s="12">
        <f>VLOOKUP(I71,'ค่ากลางกลุ่ม UnitCost'!B$6:K$24,6,FALSE)</f>
        <v>1068.76</v>
      </c>
      <c r="O71" s="4">
        <v>363191655.09425694</v>
      </c>
      <c r="P71" s="4">
        <f>DataService!$U67</f>
        <v>4415</v>
      </c>
      <c r="Q71" s="4">
        <f>DataService!AB66</f>
        <v>26048.951400000002</v>
      </c>
      <c r="R71" s="4">
        <f t="shared" si="39"/>
        <v>82263.115536638041</v>
      </c>
      <c r="S71" s="4">
        <f>O71/DataService!V66</f>
        <v>3580.6064603655313</v>
      </c>
      <c r="T71" s="64">
        <f t="shared" ref="T71:T76" si="43">IFERROR(SUM(O71/Q71),0)</f>
        <v>13942.659323102615</v>
      </c>
      <c r="U71" s="77">
        <f>VLOOKUP(I71,'ค่ากลางกลุ่ม UnitCost'!B$6:K$24,10,FALSE)</f>
        <v>21757.55</v>
      </c>
      <c r="V71" s="7" t="str">
        <f t="shared" ref="V71:V98" si="44">IF(AND(M71&lt;=N71),"ผ่าน","ไม่ผ่าน")</f>
        <v>ผ่าน</v>
      </c>
      <c r="W71" s="7" t="str">
        <f t="shared" ref="W71:W98" si="45">IF(AND(T71&lt;=U71),"ผ่าน","ไม่ผ่าน")</f>
        <v>ผ่าน</v>
      </c>
      <c r="X71" s="7" t="str">
        <f t="shared" ref="X71:X98" si="46">IF(AND(M71&lt;N71,T71&lt;U71),"ผ่าน","ไม่ผ่าน")</f>
        <v>ผ่าน</v>
      </c>
      <c r="Y71" s="4"/>
      <c r="Z71" s="163">
        <v>258932581.73000002</v>
      </c>
      <c r="AA71" s="163">
        <f t="shared" si="41"/>
        <v>-258932581.73000002</v>
      </c>
    </row>
    <row r="72" spans="1:27" x14ac:dyDescent="0.7">
      <c r="A72" s="5" t="s">
        <v>1556</v>
      </c>
      <c r="B72" s="9" t="s">
        <v>882</v>
      </c>
      <c r="C72" s="9" t="s">
        <v>8</v>
      </c>
      <c r="D72" s="9" t="s">
        <v>884</v>
      </c>
      <c r="E72" s="9" t="s">
        <v>1318</v>
      </c>
      <c r="F72" s="9" t="s">
        <v>1559</v>
      </c>
      <c r="G72" s="9">
        <v>78</v>
      </c>
      <c r="H72" s="17">
        <v>69726</v>
      </c>
      <c r="I72" s="5">
        <v>10</v>
      </c>
      <c r="J72" s="100" t="s">
        <v>2300</v>
      </c>
      <c r="K72" s="4">
        <f>'Unit Cost'!BN$460</f>
        <v>111418533.64235321</v>
      </c>
      <c r="L72" s="4">
        <f>DataService!$O67</f>
        <v>167054</v>
      </c>
      <c r="M72" s="63">
        <f t="shared" si="42"/>
        <v>666.96118406235837</v>
      </c>
      <c r="N72" s="12">
        <f>VLOOKUP(I72,'ค่ากลางกลุ่ม UnitCost'!B$6:K$24,6,FALSE)</f>
        <v>649.1</v>
      </c>
      <c r="O72" s="4">
        <v>50811514.162791893</v>
      </c>
      <c r="P72" s="4">
        <f>DataService!$U68</f>
        <v>2952</v>
      </c>
      <c r="Q72" s="4">
        <f>DataService!AB67</f>
        <v>2939.5337</v>
      </c>
      <c r="R72" s="4">
        <f t="shared" si="39"/>
        <v>17212.572548371238</v>
      </c>
      <c r="S72" s="4">
        <f>O72/DataService!V67</f>
        <v>2826.316284502831</v>
      </c>
      <c r="T72" s="64">
        <f t="shared" si="43"/>
        <v>17285.569531926747</v>
      </c>
      <c r="U72" s="77">
        <f>VLOOKUP(I72,'ค่ากลางกลุ่ม UnitCost'!B$6:K$24,10,FALSE)</f>
        <v>38228.959999999999</v>
      </c>
      <c r="V72" s="7" t="str">
        <f t="shared" si="44"/>
        <v>ไม่ผ่าน</v>
      </c>
      <c r="W72" s="7" t="str">
        <f t="shared" si="45"/>
        <v>ผ่าน</v>
      </c>
      <c r="X72" s="7" t="str">
        <f t="shared" si="46"/>
        <v>ไม่ผ่าน</v>
      </c>
      <c r="Y72" s="4"/>
      <c r="Z72" s="163">
        <v>73151846.960000008</v>
      </c>
      <c r="AA72" s="163">
        <f t="shared" si="41"/>
        <v>-73151846.960000008</v>
      </c>
    </row>
    <row r="73" spans="1:27" x14ac:dyDescent="0.7">
      <c r="A73" s="5" t="s">
        <v>1556</v>
      </c>
      <c r="B73" s="9" t="s">
        <v>882</v>
      </c>
      <c r="C73" s="9" t="s">
        <v>9</v>
      </c>
      <c r="D73" s="9" t="s">
        <v>885</v>
      </c>
      <c r="E73" s="9" t="s">
        <v>1318</v>
      </c>
      <c r="F73" s="9" t="s">
        <v>1558</v>
      </c>
      <c r="G73" s="9">
        <v>40</v>
      </c>
      <c r="H73" s="17">
        <v>47182</v>
      </c>
      <c r="I73" s="5">
        <v>6</v>
      </c>
      <c r="J73" s="100" t="s">
        <v>2298</v>
      </c>
      <c r="K73" s="4">
        <f>'Unit Cost'!BO$460</f>
        <v>79294484.980930775</v>
      </c>
      <c r="L73" s="4">
        <f>DataService!$O68</f>
        <v>126003</v>
      </c>
      <c r="M73" s="63">
        <f t="shared" si="42"/>
        <v>629.30632588851677</v>
      </c>
      <c r="N73" s="12">
        <f>VLOOKUP(I73,'ค่ากลางกลุ่ม UnitCost'!B$6:K$24,6,FALSE)</f>
        <v>651.5</v>
      </c>
      <c r="O73" s="4">
        <v>29307946.758878257</v>
      </c>
      <c r="P73" s="4">
        <f>DataService!$U69</f>
        <v>8607</v>
      </c>
      <c r="Q73" s="4">
        <f>DataService!AB68</f>
        <v>1800.3185000000001</v>
      </c>
      <c r="R73" s="4">
        <f t="shared" si="39"/>
        <v>3405.1291691504889</v>
      </c>
      <c r="S73" s="4">
        <f>O73/DataService!V68</f>
        <v>2419.7446135137266</v>
      </c>
      <c r="T73" s="64">
        <f t="shared" si="43"/>
        <v>16279.312109984014</v>
      </c>
      <c r="U73" s="77">
        <f>VLOOKUP(I73,'ค่ากลางกลุ่ม UnitCost'!B$6:K$24,10,FALSE)</f>
        <v>39256.400000000001</v>
      </c>
      <c r="V73" s="7" t="str">
        <f t="shared" si="44"/>
        <v>ผ่าน</v>
      </c>
      <c r="W73" s="7" t="str">
        <f t="shared" si="45"/>
        <v>ผ่าน</v>
      </c>
      <c r="X73" s="7" t="str">
        <f t="shared" si="46"/>
        <v>ผ่าน</v>
      </c>
      <c r="Y73" s="4"/>
      <c r="Z73" s="163">
        <v>51002155.519999996</v>
      </c>
      <c r="AA73" s="163">
        <f t="shared" si="41"/>
        <v>-51002155.519999996</v>
      </c>
    </row>
    <row r="74" spans="1:27" x14ac:dyDescent="0.7">
      <c r="A74" s="5" t="s">
        <v>1556</v>
      </c>
      <c r="B74" s="9" t="s">
        <v>882</v>
      </c>
      <c r="C74" s="9" t="s">
        <v>10</v>
      </c>
      <c r="D74" s="9" t="s">
        <v>886</v>
      </c>
      <c r="E74" s="9" t="s">
        <v>1318</v>
      </c>
      <c r="F74" s="9" t="s">
        <v>1559</v>
      </c>
      <c r="G74" s="9">
        <v>90</v>
      </c>
      <c r="H74" s="17">
        <v>82587</v>
      </c>
      <c r="I74" s="5">
        <v>10</v>
      </c>
      <c r="J74" s="100" t="s">
        <v>2300</v>
      </c>
      <c r="K74" s="4">
        <f>'Unit Cost'!BP$460</f>
        <v>90963748.422859564</v>
      </c>
      <c r="L74" s="4">
        <f>DataService!$O69</f>
        <v>180653</v>
      </c>
      <c r="M74" s="63">
        <f t="shared" si="42"/>
        <v>503.52747213087832</v>
      </c>
      <c r="N74" s="12">
        <f>VLOOKUP(I74,'ค่ากลางกลุ่ม UnitCost'!B$6:K$24,6,FALSE)</f>
        <v>649.1</v>
      </c>
      <c r="O74" s="4">
        <v>77758714.802927494</v>
      </c>
      <c r="P74" s="4">
        <f>DataService!$U70</f>
        <v>4202</v>
      </c>
      <c r="Q74" s="4">
        <f>DataService!AB69</f>
        <v>5911.7844999999998</v>
      </c>
      <c r="R74" s="4">
        <f t="shared" si="39"/>
        <v>18505.167730349236</v>
      </c>
      <c r="S74" s="4">
        <f>O74/DataService!V69</f>
        <v>1801.3462784749345</v>
      </c>
      <c r="T74" s="64">
        <f t="shared" si="43"/>
        <v>13153.171399080515</v>
      </c>
      <c r="U74" s="77">
        <f>VLOOKUP(I74,'ค่ากลางกลุ่ม UnitCost'!B$6:K$24,10,FALSE)</f>
        <v>38228.959999999999</v>
      </c>
      <c r="V74" s="7" t="str">
        <f t="shared" si="44"/>
        <v>ผ่าน</v>
      </c>
      <c r="W74" s="7" t="str">
        <f t="shared" si="45"/>
        <v>ผ่าน</v>
      </c>
      <c r="X74" s="7" t="str">
        <f t="shared" si="46"/>
        <v>ผ่าน</v>
      </c>
      <c r="Y74" s="4"/>
      <c r="Z74" s="163">
        <v>81527393.419999987</v>
      </c>
      <c r="AA74" s="163">
        <f t="shared" si="41"/>
        <v>-81527393.419999987</v>
      </c>
    </row>
    <row r="75" spans="1:27" ht="27" x14ac:dyDescent="0.75">
      <c r="A75" s="5" t="s">
        <v>1556</v>
      </c>
      <c r="B75" s="9" t="s">
        <v>882</v>
      </c>
      <c r="C75" s="9" t="s">
        <v>11</v>
      </c>
      <c r="D75" s="9" t="s">
        <v>887</v>
      </c>
      <c r="E75" s="9" t="s">
        <v>1318</v>
      </c>
      <c r="F75" s="9" t="s">
        <v>1558</v>
      </c>
      <c r="G75" s="9">
        <v>40</v>
      </c>
      <c r="H75" s="17">
        <v>53672</v>
      </c>
      <c r="I75" s="5">
        <v>6</v>
      </c>
      <c r="J75" s="100" t="s">
        <v>2298</v>
      </c>
      <c r="K75" s="4">
        <f>'Unit Cost'!BQ$460</f>
        <v>54130344.344061002</v>
      </c>
      <c r="L75" s="4">
        <f>DataService!$O70</f>
        <v>91990</v>
      </c>
      <c r="M75" s="63">
        <f t="shared" si="42"/>
        <v>588.43726866030011</v>
      </c>
      <c r="N75" s="12">
        <f>VLOOKUP(I75,'ค่ากลางกลุ่ม UnitCost'!B$6:K$24,6,FALSE)</f>
        <v>651.5</v>
      </c>
      <c r="O75" s="4">
        <v>58961270.884239919</v>
      </c>
      <c r="P75" s="4">
        <f>DataService!$U71</f>
        <v>2387</v>
      </c>
      <c r="Q75" s="4">
        <f>DataService!AB70</f>
        <v>2482.2120999999997</v>
      </c>
      <c r="R75" s="4">
        <f t="shared" si="39"/>
        <v>24700.993248529503</v>
      </c>
      <c r="S75" s="4">
        <f>O75/DataService!V70</f>
        <v>2920.0312442670324</v>
      </c>
      <c r="T75" s="64">
        <f t="shared" si="43"/>
        <v>23753.518437944898</v>
      </c>
      <c r="U75" s="77">
        <f>VLOOKUP(I75,'ค่ากลางกลุ่ม UnitCost'!B$6:K$24,10,FALSE)</f>
        <v>39256.400000000001</v>
      </c>
      <c r="V75" s="7" t="str">
        <f t="shared" si="44"/>
        <v>ผ่าน</v>
      </c>
      <c r="W75" s="7" t="str">
        <f t="shared" si="45"/>
        <v>ผ่าน</v>
      </c>
      <c r="X75" s="7" t="str">
        <f t="shared" si="46"/>
        <v>ผ่าน</v>
      </c>
      <c r="Y75" s="4"/>
      <c r="Z75" s="90">
        <v>53679512.350000001</v>
      </c>
      <c r="AA75" s="163">
        <f t="shared" si="41"/>
        <v>-53679512.350000001</v>
      </c>
    </row>
    <row r="76" spans="1:27" x14ac:dyDescent="0.7">
      <c r="A76" s="5" t="s">
        <v>1556</v>
      </c>
      <c r="B76" s="9" t="s">
        <v>882</v>
      </c>
      <c r="C76" s="9" t="s">
        <v>82</v>
      </c>
      <c r="D76" s="9" t="s">
        <v>888</v>
      </c>
      <c r="E76" s="9" t="s">
        <v>1318</v>
      </c>
      <c r="F76" s="9" t="s">
        <v>1558</v>
      </c>
      <c r="G76" s="9">
        <v>46</v>
      </c>
      <c r="H76" s="17">
        <v>29031</v>
      </c>
      <c r="I76" s="5">
        <v>5</v>
      </c>
      <c r="J76" s="100" t="s">
        <v>2299</v>
      </c>
      <c r="K76" s="4">
        <f>'Unit Cost'!BR$460</f>
        <v>58721482.43993777</v>
      </c>
      <c r="L76" s="4">
        <f>DataService!$O71</f>
        <v>80653</v>
      </c>
      <c r="M76" s="63">
        <f t="shared" si="42"/>
        <v>728.07561330561509</v>
      </c>
      <c r="N76" s="12">
        <f>VLOOKUP(I76,'ค่ากลางกลุ่ม UnitCost'!B$6:K$24,6,FALSE)</f>
        <v>723.89</v>
      </c>
      <c r="O76" s="4">
        <v>30002145.479770489</v>
      </c>
      <c r="P76" s="4">
        <f>DataService!$U72</f>
        <v>65984</v>
      </c>
      <c r="Q76" s="4">
        <f>DataService!AB71</f>
        <v>1174.6339999999998</v>
      </c>
      <c r="R76" s="4">
        <f t="shared" si="39"/>
        <v>454.68818925452365</v>
      </c>
      <c r="S76" s="4">
        <f>O76/DataService!V71</f>
        <v>2756.2834616233799</v>
      </c>
      <c r="T76" s="64">
        <f t="shared" si="43"/>
        <v>25541.696800680464</v>
      </c>
      <c r="U76" s="77">
        <f>VLOOKUP(I76,'ค่ากลางกลุ่ม UnitCost'!B$6:K$24,10,FALSE)</f>
        <v>47499.43</v>
      </c>
      <c r="V76" s="7" t="str">
        <f t="shared" si="44"/>
        <v>ไม่ผ่าน</v>
      </c>
      <c r="W76" s="7" t="str">
        <f t="shared" si="45"/>
        <v>ผ่าน</v>
      </c>
      <c r="X76" s="7" t="str">
        <f t="shared" si="46"/>
        <v>ไม่ผ่าน</v>
      </c>
      <c r="Y76" s="4"/>
      <c r="Z76" s="163">
        <v>36665348.490000002</v>
      </c>
      <c r="AA76" s="163">
        <f t="shared" si="41"/>
        <v>-36665348.490000002</v>
      </c>
    </row>
    <row r="77" spans="1:27" s="14" customFormat="1" ht="27" x14ac:dyDescent="0.75">
      <c r="A77" s="268" t="s">
        <v>1627</v>
      </c>
      <c r="B77" s="269"/>
      <c r="C77" s="270"/>
      <c r="D77" s="43"/>
      <c r="E77" s="42"/>
      <c r="F77" s="44"/>
      <c r="G77" s="45"/>
      <c r="H77" s="45"/>
      <c r="I77" s="45"/>
      <c r="J77" s="46"/>
      <c r="K77" s="78"/>
      <c r="L77" s="78"/>
      <c r="M77" s="79"/>
      <c r="N77" s="80"/>
      <c r="O77" s="81"/>
      <c r="P77" s="81"/>
      <c r="Q77" s="81"/>
      <c r="R77" s="81"/>
      <c r="S77" s="81"/>
      <c r="T77" s="81"/>
      <c r="U77" s="81"/>
      <c r="V77" s="49">
        <f>COUNTIF(V71:V76,"ผ่าน")</f>
        <v>4</v>
      </c>
      <c r="W77" s="49">
        <f t="shared" ref="W77:X77" si="47">COUNTIF(W71:W76,"ผ่าน")</f>
        <v>6</v>
      </c>
      <c r="X77" s="49">
        <f t="shared" si="47"/>
        <v>4</v>
      </c>
      <c r="Y77" s="78"/>
      <c r="AA77" s="163">
        <f t="shared" si="41"/>
        <v>0</v>
      </c>
    </row>
    <row r="78" spans="1:27" x14ac:dyDescent="0.7">
      <c r="A78" s="5" t="s">
        <v>1556</v>
      </c>
      <c r="B78" s="9" t="s">
        <v>889</v>
      </c>
      <c r="C78" s="9" t="s">
        <v>2</v>
      </c>
      <c r="D78" s="9" t="s">
        <v>890</v>
      </c>
      <c r="E78" s="9" t="s">
        <v>1317</v>
      </c>
      <c r="F78" s="9" t="s">
        <v>1563</v>
      </c>
      <c r="G78" s="9">
        <v>1154</v>
      </c>
      <c r="H78" s="17">
        <v>259511</v>
      </c>
      <c r="I78" s="5">
        <v>20</v>
      </c>
      <c r="J78" s="100" t="s">
        <v>2310</v>
      </c>
      <c r="K78" s="4">
        <f>'Unit Cost'!BS$460</f>
        <v>936382363.8536967</v>
      </c>
      <c r="L78" s="4">
        <f>DataService!$O72</f>
        <v>818817</v>
      </c>
      <c r="M78" s="63">
        <f t="shared" ref="M78:M98" si="48">IFERROR(SUM(K78/L78),0)</f>
        <v>1143.5795346868674</v>
      </c>
      <c r="N78" s="12">
        <f>VLOOKUP(I78,'ค่ากลางกลุ่ม UnitCost'!B$6:K$24,6,FALSE)</f>
        <v>1589.72</v>
      </c>
      <c r="O78" s="4">
        <v>2117629046.7290468</v>
      </c>
      <c r="P78" s="4">
        <f>DataService!$U72</f>
        <v>65984</v>
      </c>
      <c r="Q78" s="4">
        <f>DataService!AB72</f>
        <v>143176.44070000001</v>
      </c>
      <c r="R78" s="4">
        <f t="shared" si="39"/>
        <v>32093.068724676388</v>
      </c>
      <c r="S78" s="4">
        <f>O78/DataService!V72</f>
        <v>6156.9185787442884</v>
      </c>
      <c r="T78" s="64">
        <f t="shared" ref="T78:T98" si="49">IFERROR(SUM(O78/Q78),0)</f>
        <v>14790.345648877739</v>
      </c>
      <c r="U78" s="77">
        <f>VLOOKUP(I78,'ค่ากลางกลุ่ม UnitCost'!B$6:K$24,10,FALSE)</f>
        <v>24450.61</v>
      </c>
      <c r="V78" s="7" t="str">
        <f t="shared" si="44"/>
        <v>ผ่าน</v>
      </c>
      <c r="W78" s="7" t="str">
        <f t="shared" si="45"/>
        <v>ผ่าน</v>
      </c>
      <c r="X78" s="7" t="str">
        <f t="shared" si="46"/>
        <v>ผ่าน</v>
      </c>
      <c r="Y78" s="4"/>
      <c r="Z78" s="163">
        <v>1090926577.8099997</v>
      </c>
      <c r="AA78" s="163">
        <f t="shared" si="41"/>
        <v>-1090926577.8099997</v>
      </c>
    </row>
    <row r="79" spans="1:27" x14ac:dyDescent="0.7">
      <c r="A79" s="5" t="s">
        <v>1556</v>
      </c>
      <c r="B79" s="9" t="s">
        <v>889</v>
      </c>
      <c r="C79" s="9" t="s">
        <v>12</v>
      </c>
      <c r="D79" s="9" t="s">
        <v>891</v>
      </c>
      <c r="E79" s="9" t="s">
        <v>1318</v>
      </c>
      <c r="F79" s="9" t="s">
        <v>1558</v>
      </c>
      <c r="G79" s="9">
        <v>52</v>
      </c>
      <c r="H79" s="17">
        <v>51752</v>
      </c>
      <c r="I79" s="5">
        <v>6</v>
      </c>
      <c r="J79" s="100" t="s">
        <v>2298</v>
      </c>
      <c r="K79" s="4">
        <f>'Unit Cost'!BT$460</f>
        <v>73662714.214464605</v>
      </c>
      <c r="L79" s="4">
        <f>DataService!$O73</f>
        <v>148539</v>
      </c>
      <c r="M79" s="63">
        <f t="shared" si="48"/>
        <v>495.91497326940805</v>
      </c>
      <c r="N79" s="12">
        <f>VLOOKUP(I79,'ค่ากลางกลุ่ม UnitCost'!B$6:K$24,6,FALSE)</f>
        <v>651.5</v>
      </c>
      <c r="O79" s="4">
        <v>58101885.050218031</v>
      </c>
      <c r="P79" s="4">
        <f>DataService!$U73</f>
        <v>4334</v>
      </c>
      <c r="Q79" s="4">
        <f>DataService!AB73</f>
        <v>2380.4319999999998</v>
      </c>
      <c r="R79" s="4">
        <f t="shared" si="39"/>
        <v>13406.064847766043</v>
      </c>
      <c r="S79" s="4">
        <f>O79/DataService!V73</f>
        <v>3356.7441822299402</v>
      </c>
      <c r="T79" s="64">
        <f t="shared" si="49"/>
        <v>24408.126361189075</v>
      </c>
      <c r="U79" s="77">
        <f>VLOOKUP(I79,'ค่ากลางกลุ่ม UnitCost'!B$6:K$24,10,FALSE)</f>
        <v>39256.400000000001</v>
      </c>
      <c r="V79" s="7" t="str">
        <f t="shared" si="44"/>
        <v>ผ่าน</v>
      </c>
      <c r="W79" s="7" t="str">
        <f t="shared" si="45"/>
        <v>ผ่าน</v>
      </c>
      <c r="X79" s="7" t="str">
        <f t="shared" si="46"/>
        <v>ผ่าน</v>
      </c>
      <c r="Y79" s="4"/>
      <c r="Z79" s="163">
        <v>57966531.500000007</v>
      </c>
      <c r="AA79" s="163">
        <f t="shared" si="41"/>
        <v>-57966531.500000007</v>
      </c>
    </row>
    <row r="80" spans="1:27" x14ac:dyDescent="0.7">
      <c r="A80" s="5" t="s">
        <v>1556</v>
      </c>
      <c r="B80" s="9" t="s">
        <v>889</v>
      </c>
      <c r="C80" s="9" t="s">
        <v>13</v>
      </c>
      <c r="D80" s="9" t="s">
        <v>892</v>
      </c>
      <c r="E80" s="9" t="s">
        <v>1318</v>
      </c>
      <c r="F80" s="9" t="s">
        <v>1558</v>
      </c>
      <c r="G80" s="9">
        <v>60</v>
      </c>
      <c r="H80" s="17">
        <v>49952</v>
      </c>
      <c r="I80" s="5">
        <v>6</v>
      </c>
      <c r="J80" s="100" t="s">
        <v>2298</v>
      </c>
      <c r="K80" s="4">
        <f>'Unit Cost'!BU$460</f>
        <v>62444971.109633662</v>
      </c>
      <c r="L80" s="4">
        <f>DataService!$O74</f>
        <v>123609</v>
      </c>
      <c r="M80" s="63">
        <f t="shared" si="48"/>
        <v>505.18142780569104</v>
      </c>
      <c r="N80" s="12">
        <f>VLOOKUP(I80,'ค่ากลางกลุ่ม UnitCost'!B$6:K$24,6,FALSE)</f>
        <v>651.5</v>
      </c>
      <c r="O80" s="4">
        <v>59985130.865505159</v>
      </c>
      <c r="P80" s="4">
        <f>DataService!$U74</f>
        <v>4832</v>
      </c>
      <c r="Q80" s="4">
        <f>DataService!AB74</f>
        <v>2816.4521</v>
      </c>
      <c r="R80" s="4">
        <f t="shared" si="39"/>
        <v>12414.141321503552</v>
      </c>
      <c r="S80" s="4">
        <f>O80/DataService!V74</f>
        <v>3234.3972212609274</v>
      </c>
      <c r="T80" s="64">
        <f t="shared" si="49"/>
        <v>21298.118603013045</v>
      </c>
      <c r="U80" s="77">
        <f>VLOOKUP(I80,'ค่ากลางกลุ่ม UnitCost'!B$6:K$24,10,FALSE)</f>
        <v>39256.400000000001</v>
      </c>
      <c r="V80" s="7" t="str">
        <f t="shared" si="44"/>
        <v>ผ่าน</v>
      </c>
      <c r="W80" s="7" t="str">
        <f t="shared" si="45"/>
        <v>ผ่าน</v>
      </c>
      <c r="X80" s="7" t="str">
        <f t="shared" si="46"/>
        <v>ผ่าน</v>
      </c>
      <c r="Y80" s="4"/>
      <c r="Z80" s="163">
        <v>63424269.949999996</v>
      </c>
      <c r="AA80" s="163">
        <f t="shared" si="41"/>
        <v>-63424269.949999996</v>
      </c>
    </row>
    <row r="81" spans="1:27" x14ac:dyDescent="0.7">
      <c r="A81" s="5" t="s">
        <v>1556</v>
      </c>
      <c r="B81" s="9" t="s">
        <v>889</v>
      </c>
      <c r="C81" s="9" t="s">
        <v>14</v>
      </c>
      <c r="D81" s="9" t="s">
        <v>893</v>
      </c>
      <c r="E81" s="9" t="s">
        <v>1319</v>
      </c>
      <c r="F81" s="9" t="s">
        <v>1564</v>
      </c>
      <c r="G81" s="9">
        <v>234</v>
      </c>
      <c r="H81" s="17">
        <v>84526</v>
      </c>
      <c r="I81" s="5">
        <v>15</v>
      </c>
      <c r="J81" s="100" t="s">
        <v>2307</v>
      </c>
      <c r="K81" s="4">
        <f>'Unit Cost'!BV$460</f>
        <v>246343937.82334104</v>
      </c>
      <c r="L81" s="4">
        <f>DataService!$O75</f>
        <v>295751</v>
      </c>
      <c r="M81" s="63">
        <f t="shared" si="48"/>
        <v>832.94371895053962</v>
      </c>
      <c r="N81" s="12">
        <f>VLOOKUP(I81,'ค่ากลางกลุ่ม UnitCost'!B$6:K$24,6,FALSE)</f>
        <v>791.4</v>
      </c>
      <c r="O81" s="4">
        <v>273828347.81776196</v>
      </c>
      <c r="P81" s="4">
        <f>DataService!$U75</f>
        <v>17299</v>
      </c>
      <c r="Q81" s="4">
        <f>DataService!AB75</f>
        <v>21990.1</v>
      </c>
      <c r="R81" s="4">
        <f t="shared" si="39"/>
        <v>15829.143176932885</v>
      </c>
      <c r="S81" s="4">
        <f>O81/DataService!V75</f>
        <v>3077.2070642321482</v>
      </c>
      <c r="T81" s="64">
        <f t="shared" si="49"/>
        <v>12452.34663861292</v>
      </c>
      <c r="U81" s="77">
        <f>VLOOKUP(I81,'ค่ากลางกลุ่ม UnitCost'!B$6:K$24,10,FALSE)</f>
        <v>27637.439999999999</v>
      </c>
      <c r="V81" s="7" t="str">
        <f t="shared" si="44"/>
        <v>ไม่ผ่าน</v>
      </c>
      <c r="W81" s="7" t="str">
        <f t="shared" si="45"/>
        <v>ผ่าน</v>
      </c>
      <c r="X81" s="7" t="str">
        <f t="shared" si="46"/>
        <v>ไม่ผ่าน</v>
      </c>
      <c r="Y81" s="4"/>
      <c r="Z81" s="163">
        <v>193184385.49999997</v>
      </c>
      <c r="AA81" s="163">
        <f t="shared" si="41"/>
        <v>-193184385.49999997</v>
      </c>
    </row>
    <row r="82" spans="1:27" x14ac:dyDescent="0.7">
      <c r="A82" s="5" t="s">
        <v>1556</v>
      </c>
      <c r="B82" s="9" t="s">
        <v>889</v>
      </c>
      <c r="C82" s="9" t="s">
        <v>15</v>
      </c>
      <c r="D82" s="9" t="s">
        <v>894</v>
      </c>
      <c r="E82" s="9" t="s">
        <v>1318</v>
      </c>
      <c r="F82" s="9" t="s">
        <v>1562</v>
      </c>
      <c r="G82" s="9">
        <v>8</v>
      </c>
      <c r="H82" s="17">
        <v>4061</v>
      </c>
      <c r="I82" s="5">
        <v>2</v>
      </c>
      <c r="J82" s="100" t="s">
        <v>2302</v>
      </c>
      <c r="K82" s="4">
        <f>'Unit Cost'!BW$460</f>
        <v>12101911.557429437</v>
      </c>
      <c r="L82" s="4">
        <f>DataService!$O76</f>
        <v>31484</v>
      </c>
      <c r="M82" s="63">
        <f t="shared" si="48"/>
        <v>384.3829106031456</v>
      </c>
      <c r="N82" s="12">
        <f>VLOOKUP(I82,'ค่ากลางกลุ่ม UnitCost'!B$6:K$24,6,FALSE)</f>
        <v>856.07</v>
      </c>
      <c r="O82" s="4">
        <v>25338429.532410823</v>
      </c>
      <c r="P82" s="4">
        <f>DataService!$U76</f>
        <v>506</v>
      </c>
      <c r="Q82" s="4">
        <f>DataService!AB76</f>
        <v>394.50290000000001</v>
      </c>
      <c r="R82" s="4">
        <f t="shared" si="39"/>
        <v>50075.947692511509</v>
      </c>
      <c r="S82" s="4">
        <f>O82/DataService!V76</f>
        <v>4288.1078917601662</v>
      </c>
      <c r="T82" s="64">
        <f t="shared" si="49"/>
        <v>64228.753533651645</v>
      </c>
      <c r="U82" s="77">
        <f>VLOOKUP(I82,'ค่ากลางกลุ่ม UnitCost'!B$6:K$24,10,FALSE)</f>
        <v>55906.44</v>
      </c>
      <c r="V82" s="7" t="str">
        <f t="shared" si="44"/>
        <v>ผ่าน</v>
      </c>
      <c r="W82" s="7" t="str">
        <f t="shared" si="45"/>
        <v>ไม่ผ่าน</v>
      </c>
      <c r="X82" s="7" t="str">
        <f t="shared" si="46"/>
        <v>ไม่ผ่าน</v>
      </c>
      <c r="Y82" s="4"/>
      <c r="Z82" s="163">
        <v>16514124.43</v>
      </c>
      <c r="AA82" s="163">
        <f t="shared" si="41"/>
        <v>-16514124.43</v>
      </c>
    </row>
    <row r="83" spans="1:27" ht="27" x14ac:dyDescent="0.75">
      <c r="A83" s="5" t="s">
        <v>1556</v>
      </c>
      <c r="B83" s="9" t="s">
        <v>889</v>
      </c>
      <c r="C83" s="9" t="s">
        <v>16</v>
      </c>
      <c r="D83" s="9" t="s">
        <v>895</v>
      </c>
      <c r="E83" s="9" t="s">
        <v>1318</v>
      </c>
      <c r="F83" s="9" t="s">
        <v>1558</v>
      </c>
      <c r="G83" s="9">
        <v>40</v>
      </c>
      <c r="H83" s="17">
        <v>37153</v>
      </c>
      <c r="I83" s="5">
        <v>6</v>
      </c>
      <c r="J83" s="100" t="s">
        <v>2298</v>
      </c>
      <c r="K83" s="4">
        <f>'Unit Cost'!BX$460</f>
        <v>66406589.839632303</v>
      </c>
      <c r="L83" s="4">
        <f>DataService!$O77</f>
        <v>124237</v>
      </c>
      <c r="M83" s="63">
        <f t="shared" si="48"/>
        <v>534.51540072307205</v>
      </c>
      <c r="N83" s="12">
        <f>VLOOKUP(I83,'ค่ากลางกลุ่ม UnitCost'!B$6:K$24,6,FALSE)</f>
        <v>651.5</v>
      </c>
      <c r="O83" s="4">
        <v>40399731.699026354</v>
      </c>
      <c r="P83" s="4">
        <f>DataService!$U77</f>
        <v>2961</v>
      </c>
      <c r="Q83" s="4">
        <f>DataService!AB77</f>
        <v>1885.8589000000002</v>
      </c>
      <c r="R83" s="4">
        <f t="shared" si="39"/>
        <v>13643.948564345274</v>
      </c>
      <c r="S83" s="4">
        <f>O83/DataService!V77</f>
        <v>3377.6215783819375</v>
      </c>
      <c r="T83" s="64">
        <f t="shared" si="49"/>
        <v>21422.457268158476</v>
      </c>
      <c r="U83" s="77">
        <f>VLOOKUP(I83,'ค่ากลางกลุ่ม UnitCost'!B$6:K$24,10,FALSE)</f>
        <v>39256.400000000001</v>
      </c>
      <c r="V83" s="7" t="str">
        <f t="shared" si="44"/>
        <v>ผ่าน</v>
      </c>
      <c r="W83" s="7" t="str">
        <f t="shared" si="45"/>
        <v>ผ่าน</v>
      </c>
      <c r="X83" s="7" t="str">
        <f t="shared" si="46"/>
        <v>ผ่าน</v>
      </c>
      <c r="Y83" s="4"/>
      <c r="Z83" s="90">
        <v>48379333.170000002</v>
      </c>
      <c r="AA83" s="163">
        <f t="shared" si="41"/>
        <v>-48379333.170000002</v>
      </c>
    </row>
    <row r="84" spans="1:27" x14ac:dyDescent="0.7">
      <c r="A84" s="5" t="s">
        <v>1556</v>
      </c>
      <c r="B84" s="9" t="s">
        <v>889</v>
      </c>
      <c r="C84" s="9" t="s">
        <v>17</v>
      </c>
      <c r="D84" s="9" t="s">
        <v>896</v>
      </c>
      <c r="E84" s="9" t="s">
        <v>1318</v>
      </c>
      <c r="F84" s="9" t="s">
        <v>1560</v>
      </c>
      <c r="G84" s="9">
        <v>173</v>
      </c>
      <c r="H84" s="17">
        <v>91710</v>
      </c>
      <c r="I84" s="5">
        <v>13</v>
      </c>
      <c r="J84" s="100" t="s">
        <v>2301</v>
      </c>
      <c r="K84" s="4">
        <f>'Unit Cost'!BY$460</f>
        <v>125948469.29409933</v>
      </c>
      <c r="L84" s="4">
        <f>DataService!$O78</f>
        <v>222638</v>
      </c>
      <c r="M84" s="63">
        <f t="shared" si="48"/>
        <v>565.70966903268686</v>
      </c>
      <c r="N84" s="12">
        <f>VLOOKUP(I84,'ค่ากลางกลุ่ม UnitCost'!B$6:K$24,6,FALSE)</f>
        <v>666.24</v>
      </c>
      <c r="O84" s="4">
        <v>142452349.63594833</v>
      </c>
      <c r="P84" s="4">
        <f>DataService!$U78</f>
        <v>10409</v>
      </c>
      <c r="Q84" s="4">
        <f>DataService!AB78</f>
        <v>8458.0386999999992</v>
      </c>
      <c r="R84" s="4">
        <f t="shared" si="39"/>
        <v>13685.498091646492</v>
      </c>
      <c r="S84" s="4">
        <f>O84/DataService!V78</f>
        <v>3153.2051627143974</v>
      </c>
      <c r="T84" s="64">
        <f t="shared" si="49"/>
        <v>16842.243774073573</v>
      </c>
      <c r="U84" s="77">
        <f>VLOOKUP(I84,'ค่ากลางกลุ่ม UnitCost'!B$6:K$24,10,FALSE)</f>
        <v>33320.99</v>
      </c>
      <c r="V84" s="7" t="str">
        <f t="shared" si="44"/>
        <v>ผ่าน</v>
      </c>
      <c r="W84" s="7" t="str">
        <f t="shared" si="45"/>
        <v>ผ่าน</v>
      </c>
      <c r="X84" s="7" t="str">
        <f t="shared" si="46"/>
        <v>ผ่าน</v>
      </c>
      <c r="Y84" s="4"/>
      <c r="Z84" s="163">
        <v>121855346.76999998</v>
      </c>
      <c r="AA84" s="163">
        <f t="shared" si="41"/>
        <v>-121855346.76999998</v>
      </c>
    </row>
    <row r="85" spans="1:27" x14ac:dyDescent="0.7">
      <c r="A85" s="5" t="s">
        <v>1556</v>
      </c>
      <c r="B85" s="9" t="s">
        <v>889</v>
      </c>
      <c r="C85" s="9" t="s">
        <v>18</v>
      </c>
      <c r="D85" s="9" t="s">
        <v>897</v>
      </c>
      <c r="E85" s="9" t="s">
        <v>1318</v>
      </c>
      <c r="F85" s="9" t="s">
        <v>1558</v>
      </c>
      <c r="G85" s="9">
        <v>30</v>
      </c>
      <c r="H85" s="17">
        <v>25272</v>
      </c>
      <c r="I85" s="5">
        <v>5</v>
      </c>
      <c r="J85" s="100" t="s">
        <v>2299</v>
      </c>
      <c r="K85" s="4">
        <f>'Unit Cost'!BZ$460</f>
        <v>52798772.039387621</v>
      </c>
      <c r="L85" s="4">
        <f>DataService!$O79</f>
        <v>91589</v>
      </c>
      <c r="M85" s="63">
        <f t="shared" si="48"/>
        <v>576.47503564169961</v>
      </c>
      <c r="N85" s="12">
        <f>VLOOKUP(I85,'ค่ากลางกลุ่ม UnitCost'!B$6:K$24,6,FALSE)</f>
        <v>723.89</v>
      </c>
      <c r="O85" s="4">
        <v>22192436.912391733</v>
      </c>
      <c r="P85" s="4">
        <f>DataService!$U79</f>
        <v>2218</v>
      </c>
      <c r="Q85" s="4">
        <f>DataService!AB79</f>
        <v>1432.76</v>
      </c>
      <c r="R85" s="4">
        <f t="shared" si="39"/>
        <v>10005.607264378599</v>
      </c>
      <c r="S85" s="4">
        <f>O85/DataService!V79</f>
        <v>2848.470916749035</v>
      </c>
      <c r="T85" s="64">
        <f t="shared" si="49"/>
        <v>15489.291236768009</v>
      </c>
      <c r="U85" s="77">
        <f>VLOOKUP(I85,'ค่ากลางกลุ่ม UnitCost'!B$6:K$24,10,FALSE)</f>
        <v>47499.43</v>
      </c>
      <c r="V85" s="7" t="str">
        <f t="shared" si="44"/>
        <v>ผ่าน</v>
      </c>
      <c r="W85" s="7" t="str">
        <f t="shared" si="45"/>
        <v>ผ่าน</v>
      </c>
      <c r="X85" s="7" t="str">
        <f t="shared" si="46"/>
        <v>ผ่าน</v>
      </c>
      <c r="Y85" s="4"/>
      <c r="Z85" s="163">
        <v>37417527.039999999</v>
      </c>
      <c r="AA85" s="163">
        <f t="shared" si="41"/>
        <v>-37417527.039999999</v>
      </c>
    </row>
    <row r="86" spans="1:27" x14ac:dyDescent="0.7">
      <c r="A86" s="5" t="s">
        <v>1556</v>
      </c>
      <c r="B86" s="9" t="s">
        <v>889</v>
      </c>
      <c r="C86" s="9" t="s">
        <v>19</v>
      </c>
      <c r="D86" s="9" t="s">
        <v>898</v>
      </c>
      <c r="E86" s="9" t="s">
        <v>1318</v>
      </c>
      <c r="F86" s="9" t="s">
        <v>1558</v>
      </c>
      <c r="G86" s="9">
        <v>30</v>
      </c>
      <c r="H86" s="17">
        <v>29850</v>
      </c>
      <c r="I86" s="5">
        <v>5</v>
      </c>
      <c r="J86" s="100" t="s">
        <v>2299</v>
      </c>
      <c r="K86" s="4">
        <f>'Unit Cost'!CA$460</f>
        <v>50682882.538385905</v>
      </c>
      <c r="L86" s="4">
        <f>DataService!$O80</f>
        <v>86507</v>
      </c>
      <c r="M86" s="63">
        <f t="shared" si="48"/>
        <v>585.88186549511488</v>
      </c>
      <c r="N86" s="12">
        <f>VLOOKUP(I86,'ค่ากลางกลุ่ม UnitCost'!B$6:K$24,6,FALSE)</f>
        <v>723.89</v>
      </c>
      <c r="O86" s="4">
        <v>23529777.549697001</v>
      </c>
      <c r="P86" s="4">
        <f>DataService!$U80</f>
        <v>1870</v>
      </c>
      <c r="Q86" s="4">
        <f>DataService!AB80</f>
        <v>1143.4331</v>
      </c>
      <c r="R86" s="4">
        <f t="shared" si="39"/>
        <v>12582.768743153476</v>
      </c>
      <c r="S86" s="4">
        <f>O86/DataService!V80</f>
        <v>2992.4682118398832</v>
      </c>
      <c r="T86" s="64">
        <f t="shared" si="49"/>
        <v>20578.184722566628</v>
      </c>
      <c r="U86" s="77">
        <f>VLOOKUP(I86,'ค่ากลางกลุ่ม UnitCost'!B$6:K$24,10,FALSE)</f>
        <v>47499.43</v>
      </c>
      <c r="V86" s="7" t="str">
        <f t="shared" si="44"/>
        <v>ผ่าน</v>
      </c>
      <c r="W86" s="7" t="str">
        <f t="shared" si="45"/>
        <v>ผ่าน</v>
      </c>
      <c r="X86" s="7" t="str">
        <f t="shared" si="46"/>
        <v>ผ่าน</v>
      </c>
      <c r="Y86" s="4"/>
      <c r="Z86" s="163">
        <v>37117564.620000005</v>
      </c>
      <c r="AA86" s="163">
        <f t="shared" si="41"/>
        <v>-37117564.620000005</v>
      </c>
    </row>
    <row r="87" spans="1:27" x14ac:dyDescent="0.7">
      <c r="A87" s="5" t="s">
        <v>1556</v>
      </c>
      <c r="B87" s="9" t="s">
        <v>889</v>
      </c>
      <c r="C87" s="9" t="s">
        <v>20</v>
      </c>
      <c r="D87" s="9" t="s">
        <v>899</v>
      </c>
      <c r="E87" s="9" t="s">
        <v>1318</v>
      </c>
      <c r="F87" s="9" t="s">
        <v>1558</v>
      </c>
      <c r="G87" s="9">
        <v>36</v>
      </c>
      <c r="H87" s="17">
        <v>36573</v>
      </c>
      <c r="I87" s="5">
        <v>6</v>
      </c>
      <c r="J87" s="100" t="s">
        <v>2298</v>
      </c>
      <c r="K87" s="4">
        <f>'Unit Cost'!CB$460</f>
        <v>58834805.461643375</v>
      </c>
      <c r="L87" s="4">
        <f>DataService!$O81</f>
        <v>131385</v>
      </c>
      <c r="M87" s="63">
        <f t="shared" si="48"/>
        <v>447.80458546746871</v>
      </c>
      <c r="N87" s="12">
        <f>VLOOKUP(I87,'ค่ากลางกลุ่ม UnitCost'!B$6:K$24,6,FALSE)</f>
        <v>651.5</v>
      </c>
      <c r="O87" s="4">
        <v>31542916.107782543</v>
      </c>
      <c r="P87" s="4">
        <f>DataService!$U81</f>
        <v>2717</v>
      </c>
      <c r="Q87" s="4">
        <f>DataService!AB81</f>
        <v>1785.08</v>
      </c>
      <c r="R87" s="4">
        <f t="shared" si="39"/>
        <v>11609.464890608224</v>
      </c>
      <c r="S87" s="4">
        <f>O87/DataService!V81</f>
        <v>2935.8633756312865</v>
      </c>
      <c r="T87" s="64">
        <f t="shared" si="49"/>
        <v>17670.309514297704</v>
      </c>
      <c r="U87" s="77">
        <f>VLOOKUP(I87,'ค่ากลางกลุ่ม UnitCost'!B$6:K$24,10,FALSE)</f>
        <v>39256.400000000001</v>
      </c>
      <c r="V87" s="7" t="str">
        <f t="shared" si="44"/>
        <v>ผ่าน</v>
      </c>
      <c r="W87" s="7" t="str">
        <f t="shared" si="45"/>
        <v>ผ่าน</v>
      </c>
      <c r="X87" s="7" t="str">
        <f t="shared" si="46"/>
        <v>ผ่าน</v>
      </c>
      <c r="Y87" s="4"/>
      <c r="Z87" s="163">
        <v>45793837.689999998</v>
      </c>
      <c r="AA87" s="163">
        <f t="shared" si="41"/>
        <v>-45793837.689999998</v>
      </c>
    </row>
    <row r="88" spans="1:27" x14ac:dyDescent="0.7">
      <c r="A88" s="5" t="s">
        <v>1556</v>
      </c>
      <c r="B88" s="9" t="s">
        <v>889</v>
      </c>
      <c r="C88" s="9" t="s">
        <v>21</v>
      </c>
      <c r="D88" s="9" t="s">
        <v>900</v>
      </c>
      <c r="E88" s="9" t="s">
        <v>1318</v>
      </c>
      <c r="F88" s="9" t="s">
        <v>1558</v>
      </c>
      <c r="G88" s="9">
        <v>55</v>
      </c>
      <c r="H88" s="17">
        <v>43596</v>
      </c>
      <c r="I88" s="5">
        <v>6</v>
      </c>
      <c r="J88" s="100" t="s">
        <v>2298</v>
      </c>
      <c r="K88" s="4">
        <f>'Unit Cost'!CC$460</f>
        <v>62160278.064724937</v>
      </c>
      <c r="L88" s="4">
        <f>DataService!$O82</f>
        <v>129727</v>
      </c>
      <c r="M88" s="63">
        <f t="shared" si="48"/>
        <v>479.16222578742236</v>
      </c>
      <c r="N88" s="12">
        <f>VLOOKUP(I88,'ค่ากลางกลุ่ม UnitCost'!B$6:K$24,6,FALSE)</f>
        <v>651.5</v>
      </c>
      <c r="O88" s="4">
        <v>65691528.87097168</v>
      </c>
      <c r="P88" s="4">
        <f>DataService!$U82</f>
        <v>4584</v>
      </c>
      <c r="Q88" s="4">
        <f>DataService!AB82</f>
        <v>2880.7050000000004</v>
      </c>
      <c r="R88" s="4">
        <f t="shared" si="39"/>
        <v>14330.612755447573</v>
      </c>
      <c r="S88" s="4">
        <f>O88/DataService!V82</f>
        <v>3110.2470939336054</v>
      </c>
      <c r="T88" s="64">
        <f t="shared" si="49"/>
        <v>22803.976412361444</v>
      </c>
      <c r="U88" s="77">
        <f>VLOOKUP(I88,'ค่ากลางกลุ่ม UnitCost'!B$6:K$24,10,FALSE)</f>
        <v>39256.400000000001</v>
      </c>
      <c r="V88" s="7" t="str">
        <f t="shared" si="44"/>
        <v>ผ่าน</v>
      </c>
      <c r="W88" s="7" t="str">
        <f t="shared" si="45"/>
        <v>ผ่าน</v>
      </c>
      <c r="X88" s="7" t="str">
        <f t="shared" si="46"/>
        <v>ผ่าน</v>
      </c>
      <c r="Y88" s="4"/>
      <c r="Z88" s="163">
        <v>58389869.289999999</v>
      </c>
      <c r="AA88" s="163">
        <f t="shared" si="41"/>
        <v>-58389869.289999999</v>
      </c>
    </row>
    <row r="89" spans="1:27" x14ac:dyDescent="0.7">
      <c r="A89" s="5" t="s">
        <v>1556</v>
      </c>
      <c r="B89" s="9" t="s">
        <v>889</v>
      </c>
      <c r="C89" s="9" t="s">
        <v>22</v>
      </c>
      <c r="D89" s="9" t="s">
        <v>901</v>
      </c>
      <c r="E89" s="9" t="s">
        <v>1318</v>
      </c>
      <c r="F89" s="9" t="s">
        <v>1560</v>
      </c>
      <c r="G89" s="9">
        <v>114</v>
      </c>
      <c r="H89" s="17">
        <v>87077</v>
      </c>
      <c r="I89" s="5">
        <v>13</v>
      </c>
      <c r="J89" s="100" t="s">
        <v>2301</v>
      </c>
      <c r="K89" s="4">
        <f>'Unit Cost'!CD$460</f>
        <v>124365940.96871309</v>
      </c>
      <c r="L89" s="4">
        <f>DataService!$O83</f>
        <v>226621</v>
      </c>
      <c r="M89" s="63">
        <f t="shared" si="48"/>
        <v>548.78383278122101</v>
      </c>
      <c r="N89" s="12">
        <f>VLOOKUP(I89,'ค่ากลางกลุ่ม UnitCost'!B$6:K$24,6,FALSE)</f>
        <v>666.24</v>
      </c>
      <c r="O89" s="4">
        <v>127856616.98861627</v>
      </c>
      <c r="P89" s="4">
        <f>DataService!$U83</f>
        <v>8048</v>
      </c>
      <c r="Q89" s="4">
        <f>DataService!AB83</f>
        <v>7270.4</v>
      </c>
      <c r="R89" s="4">
        <f t="shared" si="39"/>
        <v>15886.756584072598</v>
      </c>
      <c r="S89" s="4">
        <f>O89/DataService!V83</f>
        <v>3693.4632402754796</v>
      </c>
      <c r="T89" s="64">
        <f t="shared" si="49"/>
        <v>17585.912327879661</v>
      </c>
      <c r="U89" s="77">
        <f>VLOOKUP(I89,'ค่ากลางกลุ่ม UnitCost'!B$6:K$24,10,FALSE)</f>
        <v>33320.99</v>
      </c>
      <c r="V89" s="7" t="str">
        <f t="shared" si="44"/>
        <v>ผ่าน</v>
      </c>
      <c r="W89" s="7" t="str">
        <f t="shared" si="45"/>
        <v>ผ่าน</v>
      </c>
      <c r="X89" s="7" t="str">
        <f t="shared" si="46"/>
        <v>ผ่าน</v>
      </c>
      <c r="Y89" s="4"/>
      <c r="Z89" s="163">
        <v>110265202.85000001</v>
      </c>
      <c r="AA89" s="163">
        <f t="shared" si="41"/>
        <v>-110265202.85000001</v>
      </c>
    </row>
    <row r="90" spans="1:27" x14ac:dyDescent="0.7">
      <c r="A90" s="5" t="s">
        <v>1556</v>
      </c>
      <c r="B90" s="9" t="s">
        <v>889</v>
      </c>
      <c r="C90" s="9" t="s">
        <v>23</v>
      </c>
      <c r="D90" s="9" t="s">
        <v>902</v>
      </c>
      <c r="E90" s="9" t="s">
        <v>1318</v>
      </c>
      <c r="F90" s="9" t="s">
        <v>1558</v>
      </c>
      <c r="G90" s="9">
        <v>88</v>
      </c>
      <c r="H90" s="17">
        <v>46833</v>
      </c>
      <c r="I90" s="5">
        <v>6</v>
      </c>
      <c r="J90" s="100" t="s">
        <v>2298</v>
      </c>
      <c r="K90" s="4">
        <f>'Unit Cost'!CE$460</f>
        <v>73236172.016679615</v>
      </c>
      <c r="L90" s="4">
        <f>DataService!$O84</f>
        <v>148041</v>
      </c>
      <c r="M90" s="63">
        <f t="shared" si="48"/>
        <v>494.70195430103564</v>
      </c>
      <c r="N90" s="12">
        <f>VLOOKUP(I90,'ค่ากลางกลุ่ม UnitCost'!B$6:K$24,6,FALSE)</f>
        <v>651.5</v>
      </c>
      <c r="O90" s="4">
        <v>49220091.672637917</v>
      </c>
      <c r="P90" s="4">
        <f>DataService!$U84</f>
        <v>4217</v>
      </c>
      <c r="Q90" s="4">
        <f>DataService!AB84</f>
        <v>2317.4470999999999</v>
      </c>
      <c r="R90" s="4">
        <f t="shared" si="39"/>
        <v>11671.826339254902</v>
      </c>
      <c r="S90" s="4">
        <f>O90/DataService!V84</f>
        <v>3081.8415673807476</v>
      </c>
      <c r="T90" s="64">
        <f t="shared" si="49"/>
        <v>21238.92781528343</v>
      </c>
      <c r="U90" s="77">
        <f>VLOOKUP(I90,'ค่ากลางกลุ่ม UnitCost'!B$6:K$24,10,FALSE)</f>
        <v>39256.400000000001</v>
      </c>
      <c r="V90" s="7" t="str">
        <f t="shared" si="44"/>
        <v>ผ่าน</v>
      </c>
      <c r="W90" s="7" t="str">
        <f t="shared" si="45"/>
        <v>ผ่าน</v>
      </c>
      <c r="X90" s="7" t="str">
        <f t="shared" si="46"/>
        <v>ผ่าน</v>
      </c>
      <c r="Y90" s="4"/>
      <c r="Z90" s="163">
        <v>64401127.330000006</v>
      </c>
      <c r="AA90" s="163">
        <f t="shared" si="41"/>
        <v>-64401127.330000006</v>
      </c>
    </row>
    <row r="91" spans="1:27" x14ac:dyDescent="0.7">
      <c r="A91" s="5" t="s">
        <v>1556</v>
      </c>
      <c r="B91" s="9" t="s">
        <v>889</v>
      </c>
      <c r="C91" s="9" t="s">
        <v>24</v>
      </c>
      <c r="D91" s="9" t="s">
        <v>903</v>
      </c>
      <c r="E91" s="9" t="s">
        <v>1318</v>
      </c>
      <c r="F91" s="9" t="s">
        <v>1560</v>
      </c>
      <c r="G91" s="9">
        <v>114</v>
      </c>
      <c r="H91" s="17">
        <v>88644</v>
      </c>
      <c r="I91" s="5">
        <v>13</v>
      </c>
      <c r="J91" s="100" t="s">
        <v>2301</v>
      </c>
      <c r="K91" s="4">
        <f>'Unit Cost'!CF$460</f>
        <v>122965537.34069315</v>
      </c>
      <c r="L91" s="4">
        <f>DataService!$O85</f>
        <v>226066</v>
      </c>
      <c r="M91" s="63">
        <f t="shared" si="48"/>
        <v>543.93644927009439</v>
      </c>
      <c r="N91" s="12">
        <f>VLOOKUP(I91,'ค่ากลางกลุ่ม UnitCost'!B$6:K$24,6,FALSE)</f>
        <v>666.24</v>
      </c>
      <c r="O91" s="4">
        <v>87687173.21137099</v>
      </c>
      <c r="P91" s="4">
        <f>DataService!$U85</f>
        <v>6853</v>
      </c>
      <c r="Q91" s="4">
        <f>DataService!AB85</f>
        <v>5860.0930999999991</v>
      </c>
      <c r="R91" s="4">
        <f t="shared" si="39"/>
        <v>12795.443340343059</v>
      </c>
      <c r="S91" s="4">
        <f>O91/DataService!V85</f>
        <v>3152.6272097278706</v>
      </c>
      <c r="T91" s="64">
        <f t="shared" si="49"/>
        <v>14963.443705590787</v>
      </c>
      <c r="U91" s="77">
        <f>VLOOKUP(I91,'ค่ากลางกลุ่ม UnitCost'!B$6:K$24,10,FALSE)</f>
        <v>33320.99</v>
      </c>
      <c r="V91" s="7" t="str">
        <f t="shared" si="44"/>
        <v>ผ่าน</v>
      </c>
      <c r="W91" s="7" t="str">
        <f t="shared" si="45"/>
        <v>ผ่าน</v>
      </c>
      <c r="X91" s="7" t="str">
        <f t="shared" si="46"/>
        <v>ผ่าน</v>
      </c>
      <c r="Y91" s="4"/>
      <c r="Z91" s="163">
        <v>96213539.540000007</v>
      </c>
      <c r="AA91" s="163">
        <f t="shared" si="41"/>
        <v>-96213539.540000007</v>
      </c>
    </row>
    <row r="92" spans="1:27" x14ac:dyDescent="0.7">
      <c r="A92" s="5" t="s">
        <v>1556</v>
      </c>
      <c r="B92" s="9" t="s">
        <v>889</v>
      </c>
      <c r="C92" s="9" t="s">
        <v>25</v>
      </c>
      <c r="D92" s="9" t="s">
        <v>904</v>
      </c>
      <c r="E92" s="9" t="s">
        <v>1318</v>
      </c>
      <c r="F92" s="9" t="s">
        <v>1558</v>
      </c>
      <c r="G92" s="9">
        <v>30</v>
      </c>
      <c r="H92" s="17">
        <v>22384</v>
      </c>
      <c r="I92" s="5">
        <v>5</v>
      </c>
      <c r="J92" s="100" t="s">
        <v>2299</v>
      </c>
      <c r="K92" s="4">
        <f>'Unit Cost'!CG$460</f>
        <v>42949974.926672392</v>
      </c>
      <c r="L92" s="4">
        <f>DataService!$O86</f>
        <v>88592</v>
      </c>
      <c r="M92" s="63">
        <f t="shared" si="48"/>
        <v>484.80647154000803</v>
      </c>
      <c r="N92" s="12">
        <f>VLOOKUP(I92,'ค่ากลางกลุ่ม UnitCost'!B$6:K$24,6,FALSE)</f>
        <v>723.89</v>
      </c>
      <c r="O92" s="4">
        <v>21669240.944260534</v>
      </c>
      <c r="P92" s="4">
        <f>DataService!$U86</f>
        <v>1485</v>
      </c>
      <c r="Q92" s="4">
        <f>DataService!AB86</f>
        <v>979.22730000000001</v>
      </c>
      <c r="R92" s="4">
        <f t="shared" si="39"/>
        <v>14592.081443946487</v>
      </c>
      <c r="S92" s="4">
        <f>O92/DataService!V86</f>
        <v>4354.7509936214901</v>
      </c>
      <c r="T92" s="64">
        <f t="shared" si="49"/>
        <v>22128.918325970419</v>
      </c>
      <c r="U92" s="77">
        <f>VLOOKUP(I92,'ค่ากลางกลุ่ม UnitCost'!B$6:K$24,10,FALSE)</f>
        <v>47499.43</v>
      </c>
      <c r="V92" s="7" t="str">
        <f t="shared" si="44"/>
        <v>ผ่าน</v>
      </c>
      <c r="W92" s="7" t="str">
        <f t="shared" si="45"/>
        <v>ผ่าน</v>
      </c>
      <c r="X92" s="7" t="str">
        <f t="shared" si="46"/>
        <v>ผ่าน</v>
      </c>
      <c r="Y92" s="4"/>
      <c r="Z92" s="163">
        <v>35256966.899999999</v>
      </c>
      <c r="AA92" s="163">
        <f t="shared" si="41"/>
        <v>-35256966.899999999</v>
      </c>
    </row>
    <row r="93" spans="1:27" x14ac:dyDescent="0.7">
      <c r="A93" s="5" t="s">
        <v>1556</v>
      </c>
      <c r="B93" s="9" t="s">
        <v>889</v>
      </c>
      <c r="C93" s="9" t="s">
        <v>26</v>
      </c>
      <c r="D93" s="9" t="s">
        <v>905</v>
      </c>
      <c r="E93" s="9" t="s">
        <v>1318</v>
      </c>
      <c r="F93" s="9" t="s">
        <v>1558</v>
      </c>
      <c r="G93" s="9">
        <v>30</v>
      </c>
      <c r="H93" s="17">
        <v>21097</v>
      </c>
      <c r="I93" s="5">
        <v>5</v>
      </c>
      <c r="J93" s="100" t="s">
        <v>2299</v>
      </c>
      <c r="K93" s="4">
        <f>'Unit Cost'!CH$460</f>
        <v>44843072.568002902</v>
      </c>
      <c r="L93" s="4">
        <f>DataService!$O87</f>
        <v>78869</v>
      </c>
      <c r="M93" s="63">
        <f t="shared" si="48"/>
        <v>568.57665962549163</v>
      </c>
      <c r="N93" s="12">
        <f>VLOOKUP(I93,'ค่ากลางกลุ่ม UnitCost'!B$6:K$24,6,FALSE)</f>
        <v>723.89</v>
      </c>
      <c r="O93" s="4">
        <v>23344471.686606556</v>
      </c>
      <c r="P93" s="4">
        <f>DataService!$U87</f>
        <v>1478</v>
      </c>
      <c r="Q93" s="4">
        <f>DataService!AB87</f>
        <v>934.14649999999995</v>
      </c>
      <c r="R93" s="4">
        <f t="shared" si="39"/>
        <v>15794.635782548414</v>
      </c>
      <c r="S93" s="4">
        <f>O93/DataService!V87</f>
        <v>3825.081384008939</v>
      </c>
      <c r="T93" s="64">
        <f t="shared" si="49"/>
        <v>24990.161271927431</v>
      </c>
      <c r="U93" s="77">
        <f>VLOOKUP(I93,'ค่ากลางกลุ่ม UnitCost'!B$6:K$24,10,FALSE)</f>
        <v>47499.43</v>
      </c>
      <c r="V93" s="7" t="str">
        <f t="shared" si="44"/>
        <v>ผ่าน</v>
      </c>
      <c r="W93" s="7" t="str">
        <f t="shared" si="45"/>
        <v>ผ่าน</v>
      </c>
      <c r="X93" s="7" t="str">
        <f t="shared" si="46"/>
        <v>ผ่าน</v>
      </c>
      <c r="Y93" s="4"/>
      <c r="Z93" s="163">
        <v>37707833.370000005</v>
      </c>
      <c r="AA93" s="163">
        <f t="shared" si="41"/>
        <v>-37707833.370000005</v>
      </c>
    </row>
    <row r="94" spans="1:27" x14ac:dyDescent="0.7">
      <c r="A94" s="5" t="s">
        <v>1556</v>
      </c>
      <c r="B94" s="9" t="s">
        <v>889</v>
      </c>
      <c r="C94" s="9" t="s">
        <v>27</v>
      </c>
      <c r="D94" s="9" t="s">
        <v>906</v>
      </c>
      <c r="E94" s="9" t="s">
        <v>1318</v>
      </c>
      <c r="F94" s="9" t="s">
        <v>1558</v>
      </c>
      <c r="G94" s="9">
        <v>36</v>
      </c>
      <c r="H94" s="17">
        <v>23846</v>
      </c>
      <c r="I94" s="5">
        <v>5</v>
      </c>
      <c r="J94" s="100" t="s">
        <v>2299</v>
      </c>
      <c r="K94" s="4">
        <f>'Unit Cost'!CI$460</f>
        <v>43115364.368231475</v>
      </c>
      <c r="L94" s="4">
        <f>DataService!$O88</f>
        <v>73804</v>
      </c>
      <c r="M94" s="63">
        <f t="shared" si="48"/>
        <v>584.18736610795452</v>
      </c>
      <c r="N94" s="12">
        <f>VLOOKUP(I94,'ค่ากลางกลุ่ม UnitCost'!B$6:K$24,6,FALSE)</f>
        <v>723.89</v>
      </c>
      <c r="O94" s="4">
        <v>15374987.156787081</v>
      </c>
      <c r="P94" s="4">
        <f>DataService!$U88</f>
        <v>1533</v>
      </c>
      <c r="Q94" s="4">
        <f>DataService!AB88</f>
        <v>606.88739999999996</v>
      </c>
      <c r="R94" s="4">
        <f t="shared" si="39"/>
        <v>10029.345829606706</v>
      </c>
      <c r="S94" s="4">
        <f>O94/DataService!V88</f>
        <v>2742.5949262909526</v>
      </c>
      <c r="T94" s="64">
        <f t="shared" si="49"/>
        <v>25334.167683802763</v>
      </c>
      <c r="U94" s="77">
        <f>VLOOKUP(I94,'ค่ากลางกลุ่ม UnitCost'!B$6:K$24,10,FALSE)</f>
        <v>47499.43</v>
      </c>
      <c r="V94" s="7" t="str">
        <f t="shared" si="44"/>
        <v>ผ่าน</v>
      </c>
      <c r="W94" s="7" t="str">
        <f t="shared" si="45"/>
        <v>ผ่าน</v>
      </c>
      <c r="X94" s="7" t="str">
        <f t="shared" si="46"/>
        <v>ผ่าน</v>
      </c>
      <c r="Y94" s="4"/>
      <c r="Z94" s="163">
        <v>30635307.32</v>
      </c>
      <c r="AA94" s="163">
        <f t="shared" si="41"/>
        <v>-30635307.32</v>
      </c>
    </row>
    <row r="95" spans="1:27" x14ac:dyDescent="0.7">
      <c r="A95" s="5" t="s">
        <v>1556</v>
      </c>
      <c r="B95" s="9" t="s">
        <v>889</v>
      </c>
      <c r="C95" s="9" t="s">
        <v>28</v>
      </c>
      <c r="D95" s="9" t="s">
        <v>907</v>
      </c>
      <c r="E95" s="9" t="s">
        <v>1318</v>
      </c>
      <c r="F95" s="9" t="s">
        <v>1558</v>
      </c>
      <c r="G95" s="9">
        <v>30</v>
      </c>
      <c r="H95" s="17">
        <v>19462</v>
      </c>
      <c r="I95" s="5">
        <v>5</v>
      </c>
      <c r="J95" s="100" t="s">
        <v>2299</v>
      </c>
      <c r="K95" s="4">
        <f>'Unit Cost'!CJ$460</f>
        <v>42482682.544316232</v>
      </c>
      <c r="L95" s="4">
        <f>DataService!$O89</f>
        <v>76103</v>
      </c>
      <c r="M95" s="63">
        <f t="shared" si="48"/>
        <v>558.22612176019652</v>
      </c>
      <c r="N95" s="12">
        <f>VLOOKUP(I95,'ค่ากลางกลุ่ม UnitCost'!B$6:K$24,6,FALSE)</f>
        <v>723.89</v>
      </c>
      <c r="O95" s="4">
        <v>23149652.436528292</v>
      </c>
      <c r="P95" s="4">
        <f>DataService!$U89</f>
        <v>2240</v>
      </c>
      <c r="Q95" s="4">
        <f>DataService!AB89</f>
        <v>1321.7233000000001</v>
      </c>
      <c r="R95" s="4">
        <f t="shared" si="39"/>
        <v>10334.666266307273</v>
      </c>
      <c r="S95" s="4">
        <f>O95/DataService!V89</f>
        <v>2990.9111675101153</v>
      </c>
      <c r="T95" s="64">
        <f t="shared" si="49"/>
        <v>17514.749446066577</v>
      </c>
      <c r="U95" s="77">
        <f>VLOOKUP(I95,'ค่ากลางกลุ่ม UnitCost'!B$6:K$24,10,FALSE)</f>
        <v>47499.43</v>
      </c>
      <c r="V95" s="7" t="str">
        <f t="shared" si="44"/>
        <v>ผ่าน</v>
      </c>
      <c r="W95" s="7" t="str">
        <f t="shared" si="45"/>
        <v>ผ่าน</v>
      </c>
      <c r="X95" s="7" t="str">
        <f t="shared" si="46"/>
        <v>ผ่าน</v>
      </c>
      <c r="Y95" s="4"/>
      <c r="Z95" s="163">
        <v>35140979.189999998</v>
      </c>
      <c r="AA95" s="163">
        <f t="shared" si="41"/>
        <v>-35140979.189999998</v>
      </c>
    </row>
    <row r="96" spans="1:27" x14ac:dyDescent="0.7">
      <c r="A96" s="5" t="s">
        <v>1556</v>
      </c>
      <c r="B96" s="9" t="s">
        <v>889</v>
      </c>
      <c r="C96" s="9" t="s">
        <v>74</v>
      </c>
      <c r="D96" s="9" t="s">
        <v>908</v>
      </c>
      <c r="E96" s="9" t="s">
        <v>1318</v>
      </c>
      <c r="F96" s="9" t="s">
        <v>1560</v>
      </c>
      <c r="G96" s="9">
        <v>139</v>
      </c>
      <c r="H96" s="17">
        <v>98564</v>
      </c>
      <c r="I96" s="5">
        <v>13</v>
      </c>
      <c r="J96" s="100" t="s">
        <v>2301</v>
      </c>
      <c r="K96" s="4">
        <f>'Unit Cost'!CK$460</f>
        <v>159425855.20832181</v>
      </c>
      <c r="L96" s="4">
        <f>DataService!$O90</f>
        <v>382960</v>
      </c>
      <c r="M96" s="63">
        <f t="shared" si="48"/>
        <v>416.29897432714074</v>
      </c>
      <c r="N96" s="12">
        <f>VLOOKUP(I96,'ค่ากลางกลุ่ม UnitCost'!B$6:K$24,6,FALSE)</f>
        <v>666.24</v>
      </c>
      <c r="O96" s="4">
        <v>135958386.34799314</v>
      </c>
      <c r="P96" s="4">
        <f>DataService!$U90</f>
        <v>9106</v>
      </c>
      <c r="Q96" s="4">
        <f>DataService!AB90</f>
        <v>8328.9159999999993</v>
      </c>
      <c r="R96" s="4">
        <f t="shared" si="39"/>
        <v>14930.637639797182</v>
      </c>
      <c r="S96" s="4">
        <f>O96/DataService!V90</f>
        <v>3984.3620533948697</v>
      </c>
      <c r="T96" s="64">
        <f t="shared" si="49"/>
        <v>16323.659207031642</v>
      </c>
      <c r="U96" s="77">
        <f>VLOOKUP(I96,'ค่ากลางกลุ่ม UnitCost'!B$6:K$24,10,FALSE)</f>
        <v>33320.99</v>
      </c>
      <c r="V96" s="7" t="str">
        <f t="shared" si="44"/>
        <v>ผ่าน</v>
      </c>
      <c r="W96" s="7" t="str">
        <f t="shared" si="45"/>
        <v>ผ่าน</v>
      </c>
      <c r="X96" s="7" t="str">
        <f t="shared" si="46"/>
        <v>ผ่าน</v>
      </c>
      <c r="Y96" s="4"/>
      <c r="Z96" s="163">
        <v>122386289.66</v>
      </c>
      <c r="AA96" s="163">
        <f t="shared" si="41"/>
        <v>-122386289.66</v>
      </c>
    </row>
    <row r="97" spans="1:27" x14ac:dyDescent="0.7">
      <c r="A97" s="5" t="s">
        <v>1556</v>
      </c>
      <c r="B97" s="9" t="s">
        <v>889</v>
      </c>
      <c r="C97" s="9" t="s">
        <v>83</v>
      </c>
      <c r="D97" s="9" t="s">
        <v>909</v>
      </c>
      <c r="E97" s="9" t="s">
        <v>1318</v>
      </c>
      <c r="F97" s="9" t="s">
        <v>1562</v>
      </c>
      <c r="G97" s="9">
        <v>30</v>
      </c>
      <c r="H97" s="17">
        <v>18224</v>
      </c>
      <c r="I97" s="5">
        <v>3</v>
      </c>
      <c r="J97" s="100" t="s">
        <v>2308</v>
      </c>
      <c r="K97" s="4">
        <f>'Unit Cost'!CL$460</f>
        <v>32175667.21442439</v>
      </c>
      <c r="L97" s="4">
        <f>DataService!$O91</f>
        <v>68827</v>
      </c>
      <c r="M97" s="63">
        <f t="shared" si="48"/>
        <v>467.48612048214204</v>
      </c>
      <c r="N97" s="12">
        <f>VLOOKUP(I97,'ค่ากลางกลุ่ม UnitCost'!B$6:K$24,6,FALSE)</f>
        <v>619.49</v>
      </c>
      <c r="O97" s="4">
        <v>19907439.255079068</v>
      </c>
      <c r="P97" s="4">
        <f>DataService!$U91</f>
        <v>1406</v>
      </c>
      <c r="Q97" s="4">
        <f>DataService!AB91</f>
        <v>653.46180000000004</v>
      </c>
      <c r="R97" s="4">
        <f t="shared" si="39"/>
        <v>14158.918389103177</v>
      </c>
      <c r="S97" s="4">
        <f>O97/DataService!V91</f>
        <v>4092.8123468501376</v>
      </c>
      <c r="T97" s="64">
        <f t="shared" si="49"/>
        <v>30464.579957204947</v>
      </c>
      <c r="U97" s="77">
        <f>VLOOKUP(I97,'ค่ากลางกลุ่ม UnitCost'!B$6:K$24,10,FALSE)</f>
        <v>45337.23</v>
      </c>
      <c r="V97" s="7" t="str">
        <f t="shared" si="44"/>
        <v>ผ่าน</v>
      </c>
      <c r="W97" s="7" t="str">
        <f t="shared" si="45"/>
        <v>ผ่าน</v>
      </c>
      <c r="X97" s="7" t="str">
        <f t="shared" si="46"/>
        <v>ผ่าน</v>
      </c>
      <c r="Y97" s="4"/>
      <c r="Z97" s="163">
        <v>23273399.800000001</v>
      </c>
      <c r="AA97" s="163">
        <f t="shared" si="41"/>
        <v>-23273399.800000001</v>
      </c>
    </row>
    <row r="98" spans="1:27" x14ac:dyDescent="0.7">
      <c r="A98" s="5" t="s">
        <v>1556</v>
      </c>
      <c r="B98" s="9" t="s">
        <v>889</v>
      </c>
      <c r="C98" s="9" t="s">
        <v>84</v>
      </c>
      <c r="D98" s="9" t="s">
        <v>910</v>
      </c>
      <c r="E98" s="9" t="s">
        <v>1318</v>
      </c>
      <c r="F98" s="9" t="s">
        <v>1562</v>
      </c>
      <c r="G98" s="9">
        <v>30</v>
      </c>
      <c r="H98" s="17">
        <v>19204</v>
      </c>
      <c r="I98" s="5">
        <v>3</v>
      </c>
      <c r="J98" s="100" t="s">
        <v>2308</v>
      </c>
      <c r="K98" s="4">
        <f>'Unit Cost'!CM$460</f>
        <v>24497701.585231159</v>
      </c>
      <c r="L98" s="4">
        <f>DataService!$O92</f>
        <v>49661</v>
      </c>
      <c r="M98" s="63">
        <f t="shared" si="48"/>
        <v>493.29859618676949</v>
      </c>
      <c r="N98" s="12">
        <f>VLOOKUP(I98,'ค่ากลางกลุ่ม UnitCost'!B$6:K$24,6,FALSE)</f>
        <v>619.49</v>
      </c>
      <c r="O98" s="4">
        <v>21648873.084400613</v>
      </c>
      <c r="P98" s="4">
        <f>DataService!$U92</f>
        <v>1309</v>
      </c>
      <c r="Q98" s="4">
        <f>DataService!AB92</f>
        <v>835.08920000000001</v>
      </c>
      <c r="R98" s="4">
        <f t="shared" si="39"/>
        <v>16538.482111841568</v>
      </c>
      <c r="S98" s="4">
        <f>O98/DataService!V92</f>
        <v>3768.9542277856222</v>
      </c>
      <c r="T98" s="64">
        <f t="shared" si="49"/>
        <v>25924.024744183749</v>
      </c>
      <c r="U98" s="77">
        <f>VLOOKUP(I98,'ค่ากลางกลุ่ม UnitCost'!B$6:K$24,10,FALSE)</f>
        <v>45337.23</v>
      </c>
      <c r="V98" s="7" t="str">
        <f t="shared" si="44"/>
        <v>ผ่าน</v>
      </c>
      <c r="W98" s="7" t="str">
        <f t="shared" si="45"/>
        <v>ผ่าน</v>
      </c>
      <c r="X98" s="7" t="str">
        <f t="shared" si="46"/>
        <v>ผ่าน</v>
      </c>
      <c r="Y98" s="4"/>
      <c r="Z98" s="163">
        <v>22009233</v>
      </c>
      <c r="AA98" s="163">
        <f t="shared" si="41"/>
        <v>-22009233</v>
      </c>
    </row>
    <row r="99" spans="1:27" s="14" customFormat="1" ht="27" x14ac:dyDescent="0.75">
      <c r="A99" s="268" t="s">
        <v>1628</v>
      </c>
      <c r="B99" s="269"/>
      <c r="C99" s="270"/>
      <c r="D99" s="43"/>
      <c r="E99" s="42"/>
      <c r="F99" s="44"/>
      <c r="G99" s="45"/>
      <c r="H99" s="45"/>
      <c r="I99" s="45"/>
      <c r="J99" s="46"/>
      <c r="K99" s="45"/>
      <c r="L99" s="45"/>
      <c r="M99" s="47"/>
      <c r="N99" s="48"/>
      <c r="O99" s="81"/>
      <c r="P99" s="49"/>
      <c r="Q99" s="49"/>
      <c r="R99" s="49"/>
      <c r="S99" s="49"/>
      <c r="T99" s="49"/>
      <c r="U99" s="49"/>
      <c r="V99" s="49">
        <f>COUNTIF(V78:V98,"ผ่าน")</f>
        <v>20</v>
      </c>
      <c r="W99" s="49">
        <f t="shared" ref="W99" si="50">COUNTIF(W78:W98,"ผ่าน")</f>
        <v>20</v>
      </c>
      <c r="X99" s="49">
        <f>COUNTIF(X78:X98,"ผ่าน")</f>
        <v>19</v>
      </c>
      <c r="Y99" s="45"/>
    </row>
    <row r="100" spans="1:27" s="51" customFormat="1" ht="27" x14ac:dyDescent="0.75">
      <c r="A100" s="263" t="s">
        <v>1204</v>
      </c>
      <c r="B100" s="264"/>
      <c r="C100" s="265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226"/>
      <c r="P100" s="50"/>
      <c r="Q100" s="50"/>
      <c r="R100" s="50"/>
      <c r="S100" s="50"/>
      <c r="T100" s="50"/>
      <c r="U100" s="50"/>
      <c r="V100" s="65">
        <f t="shared" ref="V100:W100" si="51">COUNTIF(V5:V99,"ผ่าน")</f>
        <v>76</v>
      </c>
      <c r="W100" s="65">
        <f t="shared" si="51"/>
        <v>87</v>
      </c>
      <c r="X100" s="65">
        <f>COUNTIF(X5:X99,"ผ่าน")</f>
        <v>75</v>
      </c>
      <c r="Y100" s="50"/>
    </row>
  </sheetData>
  <autoFilter ref="A4:AC100" xr:uid="{00000000-0001-0000-1900-000000000000}"/>
  <mergeCells count="27">
    <mergeCell ref="Y3:AB3"/>
    <mergeCell ref="AC3:AF3"/>
    <mergeCell ref="AG3:AJ3"/>
    <mergeCell ref="AK3:AN3"/>
    <mergeCell ref="B2:P2"/>
    <mergeCell ref="E3:E4"/>
    <mergeCell ref="K3:N3"/>
    <mergeCell ref="O3:U3"/>
    <mergeCell ref="V3:X3"/>
    <mergeCell ref="J3:J4"/>
    <mergeCell ref="I3:I4"/>
    <mergeCell ref="V1:X1"/>
    <mergeCell ref="H3:H4"/>
    <mergeCell ref="A100:C100"/>
    <mergeCell ref="D3:D4"/>
    <mergeCell ref="C3:C4"/>
    <mergeCell ref="B3:B4"/>
    <mergeCell ref="A3:A4"/>
    <mergeCell ref="A99:C99"/>
    <mergeCell ref="A17:C17"/>
    <mergeCell ref="A26:C26"/>
    <mergeCell ref="A41:C41"/>
    <mergeCell ref="A60:C60"/>
    <mergeCell ref="A70:C70"/>
    <mergeCell ref="A77:C77"/>
    <mergeCell ref="G3:G4"/>
    <mergeCell ref="F3:F4"/>
  </mergeCells>
  <conditionalFormatting sqref="V5:X16 V78:X98 V71:X76 V61:X69 V42:X59 V27:X40 V18:X25">
    <cfRule type="containsText" dxfId="0" priority="38" stopIfTrue="1" operator="containsText" text="ไม่ผ่าน">
      <formula>NOT(ISERROR(SEARCH("ไม่ผ่าน",V5)))</formula>
    </cfRule>
  </conditionalFormatting>
  <pageMargins left="0.11811023622047245" right="0.11811023622047245" top="0.55118110236220474" bottom="0.55118110236220474" header="0.31496062992125984" footer="0.31496062992125984"/>
  <pageSetup paperSize="9" scale="45" orientation="landscape" r:id="rId1"/>
  <headerFooter>
    <oddFooter>หน้าที่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4</vt:i4>
      </vt:variant>
    </vt:vector>
  </HeadingPairs>
  <TitlesOfParts>
    <vt:vector size="11" baseType="lpstr">
      <vt:lpstr>Unit Cost ประเทศ 3-65</vt:lpstr>
      <vt:lpstr>3.ข้อมูลงบทดลองปัจจุบัน</vt:lpstr>
      <vt:lpstr>DataService</vt:lpstr>
      <vt:lpstr>ค่ากลางกลุ่ม UnitCost</vt:lpstr>
      <vt:lpstr>Unit Cost</vt:lpstr>
      <vt:lpstr>สรุปUnit Cost จังหวัด</vt:lpstr>
      <vt:lpstr>สรุปUnit Costราย ร.พ.</vt:lpstr>
      <vt:lpstr>data1</vt:lpstr>
      <vt:lpstr>NEW</vt:lpstr>
      <vt:lpstr>DataService!Print_Titles</vt:lpstr>
      <vt:lpstr>'สรุปUnit Costราย ร.พ.'!Print_Titles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2022-08-18T09:35:45Z</cp:lastPrinted>
  <dcterms:created xsi:type="dcterms:W3CDTF">2017-06-01T08:46:22Z</dcterms:created>
  <dcterms:modified xsi:type="dcterms:W3CDTF">2022-08-18T10:13:09Z</dcterms:modified>
</cp:coreProperties>
</file>